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agov-my.sharepoint.com/personal/alleonard_pa_gov/Documents/Desktop/"/>
    </mc:Choice>
  </mc:AlternateContent>
  <xr:revisionPtr revIDLastSave="0" documentId="8_{0BC067A9-1407-47D6-808B-5CECF42D72E2}" xr6:coauthVersionLast="47" xr6:coauthVersionMax="47" xr10:uidLastSave="{00000000-0000-0000-0000-000000000000}"/>
  <bookViews>
    <workbookView xWindow="-23148" yWindow="-108" windowWidth="23256" windowHeight="12456" firstSheet="22" activeTab="27" xr2:uid="{2A3F3F8C-3AC8-4191-829B-95E86A75CAE9}"/>
  </bookViews>
  <sheets>
    <sheet name="Contents" sheetId="484" r:id="rId1"/>
    <sheet name="General Inputs" sheetId="1" r:id="rId2"/>
    <sheet name="Input-Func_Class" sheetId="3" r:id="rId3"/>
    <sheet name="Input-Ext Allocators" sheetId="491" r:id="rId4"/>
    <sheet name="Input-Accounts" sheetId="2" r:id="rId5"/>
    <sheet name="Functionalization" sheetId="6" r:id="rId6"/>
    <sheet name="Classification" sheetId="8" r:id="rId7"/>
    <sheet name="Supply_Comm" sheetId="575" r:id="rId8"/>
    <sheet name="Gather_Comm" sheetId="574" r:id="rId9"/>
    <sheet name="Storage_Dem" sheetId="573" r:id="rId10"/>
    <sheet name="Storage_Comm" sheetId="572" r:id="rId11"/>
    <sheet name="Trans_Dem" sheetId="571" r:id="rId12"/>
    <sheet name="Dist_Dem" sheetId="570" r:id="rId13"/>
    <sheet name="Dist_Cust" sheetId="569" r:id="rId14"/>
    <sheet name="OnSite_Cust" sheetId="568" r:id="rId15"/>
    <sheet name="CustAccts_Cust" sheetId="567" r:id="rId16"/>
    <sheet name="DemandTotal" sheetId="60" r:id="rId17"/>
    <sheet name="CommodityTotal" sheetId="61" r:id="rId18"/>
    <sheet name="CustomerTotal" sheetId="460" r:id="rId19"/>
    <sheet name="GrandTotal" sheetId="65" r:id="rId20"/>
    <sheet name="Summary" sheetId="63" r:id="rId21"/>
    <sheet name="UnitCost" sheetId="281" r:id="rId22"/>
    <sheet name="Rate Spread" sheetId="485" r:id="rId23"/>
    <sheet name="Internal Alloc" sheetId="486" r:id="rId24"/>
    <sheet name="Gathering" sheetId="557" r:id="rId25"/>
    <sheet name="Tables for Testimony" sheetId="490" r:id="rId26"/>
    <sheet name="ErrorCheck" sheetId="390" r:id="rId27"/>
    <sheet name="Required Sheets" sheetId="68" r:id="rId28"/>
  </sheets>
  <definedNames>
    <definedName name="_xlnm._FilterDatabase" localSheetId="6">Classification!$A$6:$AH$437</definedName>
    <definedName name="_xlnm._FilterDatabase" localSheetId="5">Functionalization!$A$6:$M$430</definedName>
    <definedName name="Alloc_Factor_Name">'Input-Ext Allocators'!$B$8:$B$68</definedName>
    <definedName name="Check_Limit">'General Inputs'!$D$40</definedName>
    <definedName name="Class_Factor_Names">'Input-Func_Class'!$B$23:$B$28</definedName>
    <definedName name="Func_Factor_Name">'Input-Func_Class'!$B$9:$B$20</definedName>
    <definedName name="_xlnm.Print_Area" localSheetId="6">Classification!$A$1:$AD$412</definedName>
    <definedName name="_xlnm.Print_Area" localSheetId="17">CommodityTotal!$A$1:$K$389</definedName>
    <definedName name="_xlnm.Print_Area" localSheetId="15">CustAccts_Cust!$A$1:$K$412</definedName>
    <definedName name="_xlnm.Print_Area" localSheetId="18">CustomerTotal!$A$1:$K$389</definedName>
    <definedName name="_xlnm.Print_Area" localSheetId="16">DemandTotal!$A$1:$K$389</definedName>
    <definedName name="_xlnm.Print_Area" localSheetId="13">Dist_Cust!$A$1:$K$412</definedName>
    <definedName name="_xlnm.Print_Area" localSheetId="12">Dist_Dem!$A$1:$K$412</definedName>
    <definedName name="_xlnm.Print_Area" localSheetId="26">ErrorCheck!$A$1:$I$15</definedName>
    <definedName name="_xlnm.Print_Area" localSheetId="5">Functionalization!$A$1:$M$412</definedName>
    <definedName name="_xlnm.Print_Area" localSheetId="8">Gather_Comm!$A$1:$K$412</definedName>
    <definedName name="_xlnm.Print_Area" localSheetId="24">Gathering!$B$1:$E$46</definedName>
    <definedName name="_xlnm.Print_Area" localSheetId="1">'General Inputs'!$A$1:$R$47</definedName>
    <definedName name="_xlnm.Print_Area" localSheetId="19">GrandTotal!$A$1:$K$409</definedName>
    <definedName name="_xlnm.Print_Area" localSheetId="4">'Input-Accounts'!$A$1:$J$387</definedName>
    <definedName name="_xlnm.Print_Area" localSheetId="2">'Input-Func_Class'!$A$1:$R$67</definedName>
    <definedName name="_xlnm.Print_Area" localSheetId="23">'Internal Alloc'!$A$1:$K$54</definedName>
    <definedName name="_xlnm.Print_Area" localSheetId="14">OnSite_Cust!$A$1:$K$412</definedName>
    <definedName name="_xlnm.Print_Area" localSheetId="22">'Rate Spread'!$A$1:$K$65</definedName>
    <definedName name="_xlnm.Print_Area" localSheetId="27">'Required Sheets'!$A$1:$N$37</definedName>
    <definedName name="_xlnm.Print_Area" localSheetId="10">Storage_Comm!$A$1:$K$412</definedName>
    <definedName name="_xlnm.Print_Area" localSheetId="9">Storage_Dem!$A$1:$K$412</definedName>
    <definedName name="_xlnm.Print_Area" localSheetId="20">Summary!$A$1:$K$101</definedName>
    <definedName name="_xlnm.Print_Area" localSheetId="7">Supply_Comm!$A$1:$K$412</definedName>
    <definedName name="_xlnm.Print_Area" localSheetId="11">Trans_Dem!$A$1:$K$412</definedName>
    <definedName name="_xlnm.Print_Area" localSheetId="21">UnitCost!$A$2:$K$165</definedName>
    <definedName name="_xlnm.Print_Titles" localSheetId="6">Classification!$A:$D,Classification!$1:$6</definedName>
    <definedName name="_xlnm.Print_Titles" localSheetId="17">CommodityTotal!$A:$D,CommodityTotal!$1:$6</definedName>
    <definedName name="_xlnm.Print_Titles" localSheetId="15">CustAccts_Cust!$A:$D,CustAccts_Cust!$1:$6</definedName>
    <definedName name="_xlnm.Print_Titles" localSheetId="18">CustomerTotal!$A:$D,CustomerTotal!$1:$6</definedName>
    <definedName name="_xlnm.Print_Titles" localSheetId="16">DemandTotal!$A:$D,DemandTotal!$1:$6</definedName>
    <definedName name="_xlnm.Print_Titles" localSheetId="13">Dist_Cust!$A:$D,Dist_Cust!$1:$6</definedName>
    <definedName name="_xlnm.Print_Titles" localSheetId="12">Dist_Dem!$A:$D,Dist_Dem!$1:$6</definedName>
    <definedName name="_xlnm.Print_Titles" localSheetId="5">Functionalization!$A:$D,Functionalization!$1:$6</definedName>
    <definedName name="_xlnm.Print_Titles" localSheetId="8">Gather_Comm!$A:$D,Gather_Comm!$1:$6</definedName>
    <definedName name="_xlnm.Print_Titles" localSheetId="24">Gathering!$1:$6</definedName>
    <definedName name="_xlnm.Print_Titles" localSheetId="19">GrandTotal!$A:$D,GrandTotal!$1:$6</definedName>
    <definedName name="_xlnm.Print_Titles" localSheetId="4">'Input-Accounts'!$1:$6</definedName>
    <definedName name="_xlnm.Print_Titles" localSheetId="14">OnSite_Cust!$A:$D,OnSite_Cust!$1:$6</definedName>
    <definedName name="_xlnm.Print_Titles" localSheetId="10">Storage_Comm!$A:$D,Storage_Comm!$1:$6</definedName>
    <definedName name="_xlnm.Print_Titles" localSheetId="9">Storage_Dem!$A:$D,Storage_Dem!$1:$6</definedName>
    <definedName name="_xlnm.Print_Titles" localSheetId="20">Summary!$1:$6</definedName>
    <definedName name="_xlnm.Print_Titles" localSheetId="7">Supply_Comm!$A:$D,Supply_Comm!$1:$6</definedName>
    <definedName name="_xlnm.Print_Titles" localSheetId="11">Trans_Dem!$A:$D,Trans_Dem!$1:$6</definedName>
    <definedName name="_xlnm.Print_Titles" localSheetId="21">UnitCost!$1:$7</definedName>
    <definedName name="ROR_System">'General Inputs'!$D$19</definedName>
    <definedName name="TOTALCustomerSheets">OFFSET('Required Sheets'!$I$24:$I$35,,,12-COUNTBLANK('Required Sheets'!$I$24:$I$35))</definedName>
    <definedName name="TOTALDemandSheets">OFFSET('Required Sheets'!$G$24:$G$35,,,12-COUNTBLANK('Required Sheets'!$G$24:$G$35))</definedName>
    <definedName name="TOTALDemStart">'Required Sheets'!$G$24</definedName>
    <definedName name="TOTALECSheets">OFFSET('Required Sheets'!$H$24:$H$35,,,12-COUNTBLANK('Required Sheets'!$H$24:$H$35))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" i="484" l="1"/>
  <c r="M74" i="63" l="1"/>
  <c r="A73" i="63" l="1"/>
  <c r="A74" i="63" s="1"/>
  <c r="D74" i="63" l="1"/>
  <c r="A76" i="63" l="1"/>
  <c r="A78" i="63"/>
  <c r="A80" i="63"/>
  <c r="A82" i="63"/>
  <c r="A84" i="63"/>
  <c r="A87" i="63"/>
  <c r="C32" i="491" l="1"/>
  <c r="D73" i="63" l="1"/>
  <c r="E160" i="8" l="1"/>
  <c r="E162" i="8"/>
  <c r="E163" i="8"/>
  <c r="E164" i="8"/>
  <c r="E165" i="8"/>
  <c r="E173" i="8"/>
  <c r="E174" i="8"/>
  <c r="E182" i="8"/>
  <c r="E183" i="8"/>
  <c r="E189" i="8"/>
  <c r="E190" i="8"/>
  <c r="E199" i="8"/>
  <c r="E200" i="8"/>
  <c r="E208" i="8"/>
  <c r="E209" i="8"/>
  <c r="E218" i="8"/>
  <c r="E219" i="8"/>
  <c r="E227" i="8"/>
  <c r="E228" i="8"/>
  <c r="E237" i="8"/>
  <c r="E238" i="8"/>
  <c r="E246" i="8"/>
  <c r="E248" i="8"/>
  <c r="E249" i="8"/>
  <c r="E250" i="8"/>
  <c r="E255" i="8"/>
  <c r="E256" i="8"/>
  <c r="E260" i="8"/>
  <c r="E261" i="8"/>
  <c r="E265" i="8"/>
  <c r="E267" i="8"/>
  <c r="E268" i="8"/>
  <c r="E282" i="8"/>
  <c r="E284" i="8"/>
  <c r="E285" i="8"/>
  <c r="E286" i="8"/>
  <c r="E287" i="8"/>
  <c r="E294" i="8"/>
  <c r="E295" i="8"/>
  <c r="E307" i="8"/>
  <c r="E308" i="8"/>
  <c r="E317" i="8"/>
  <c r="E318" i="8"/>
  <c r="E326" i="8"/>
  <c r="E327" i="8"/>
  <c r="E340" i="8"/>
  <c r="E341" i="8"/>
  <c r="E354" i="8"/>
  <c r="E356" i="8"/>
  <c r="E357" i="8"/>
  <c r="E360" i="8"/>
  <c r="E362" i="8"/>
  <c r="E363" i="8"/>
  <c r="E364" i="8"/>
  <c r="E371" i="8"/>
  <c r="E372" i="8"/>
  <c r="E376" i="8"/>
  <c r="E378" i="8"/>
  <c r="E379" i="8"/>
  <c r="E388" i="8"/>
  <c r="E389" i="8"/>
  <c r="E390" i="8"/>
  <c r="E391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150" i="8"/>
  <c r="E151" i="8"/>
  <c r="E120" i="8"/>
  <c r="E121" i="8"/>
  <c r="E134" i="8"/>
  <c r="E135" i="8"/>
  <c r="E148" i="8"/>
  <c r="E112" i="8"/>
  <c r="E17" i="8"/>
  <c r="E18" i="8"/>
  <c r="E30" i="8"/>
  <c r="E31" i="8"/>
  <c r="E40" i="8"/>
  <c r="E41" i="8"/>
  <c r="E49" i="8"/>
  <c r="E50" i="8"/>
  <c r="E63" i="8"/>
  <c r="E64" i="8"/>
  <c r="E77" i="8"/>
  <c r="E79" i="8"/>
  <c r="E80" i="8"/>
  <c r="E81" i="8"/>
  <c r="E88" i="8"/>
  <c r="E89" i="8"/>
  <c r="E101" i="8"/>
  <c r="E102" i="8"/>
  <c r="E111" i="8"/>
  <c r="F10" i="1" l="1"/>
  <c r="D10" i="1" s="1"/>
  <c r="U3" i="2"/>
  <c r="B3" i="557" l="1"/>
  <c r="B2" i="557"/>
  <c r="B1" i="557"/>
  <c r="C428" i="575" l="1"/>
  <c r="B428" i="575"/>
  <c r="E427" i="575"/>
  <c r="C427" i="575"/>
  <c r="B427" i="575"/>
  <c r="E426" i="575"/>
  <c r="C426" i="575"/>
  <c r="B426" i="575"/>
  <c r="E425" i="575"/>
  <c r="C425" i="575"/>
  <c r="B425" i="575"/>
  <c r="E424" i="575"/>
  <c r="C424" i="575"/>
  <c r="B424" i="575"/>
  <c r="E423" i="575"/>
  <c r="C423" i="575"/>
  <c r="B423" i="575"/>
  <c r="E422" i="575"/>
  <c r="C422" i="575"/>
  <c r="B422" i="575"/>
  <c r="E421" i="575"/>
  <c r="C421" i="575"/>
  <c r="B421" i="575"/>
  <c r="E420" i="575"/>
  <c r="C420" i="575"/>
  <c r="B420" i="575"/>
  <c r="E419" i="575"/>
  <c r="C419" i="575"/>
  <c r="B419" i="575"/>
  <c r="E418" i="575"/>
  <c r="C418" i="575"/>
  <c r="B418" i="575"/>
  <c r="E417" i="575"/>
  <c r="C417" i="575"/>
  <c r="B417" i="575"/>
  <c r="E416" i="575"/>
  <c r="C416" i="575"/>
  <c r="B416" i="575"/>
  <c r="E415" i="575"/>
  <c r="C415" i="575"/>
  <c r="B415" i="575"/>
  <c r="E414" i="575"/>
  <c r="C414" i="575"/>
  <c r="B414" i="575"/>
  <c r="E413" i="575"/>
  <c r="C413" i="575"/>
  <c r="B413" i="575"/>
  <c r="E412" i="575"/>
  <c r="C412" i="575"/>
  <c r="B412" i="575"/>
  <c r="E411" i="575"/>
  <c r="C411" i="575"/>
  <c r="B411" i="575"/>
  <c r="E410" i="575"/>
  <c r="C410" i="575"/>
  <c r="B410" i="575"/>
  <c r="C409" i="575"/>
  <c r="B409" i="575"/>
  <c r="C408" i="575"/>
  <c r="B408" i="575"/>
  <c r="C407" i="575"/>
  <c r="B407" i="575"/>
  <c r="C406" i="575"/>
  <c r="B406" i="575"/>
  <c r="C405" i="575"/>
  <c r="B405" i="575"/>
  <c r="C404" i="575"/>
  <c r="B404" i="575"/>
  <c r="C403" i="575"/>
  <c r="B403" i="575"/>
  <c r="C402" i="575"/>
  <c r="B402" i="575"/>
  <c r="C401" i="575"/>
  <c r="B401" i="575"/>
  <c r="C400" i="575"/>
  <c r="B400" i="575"/>
  <c r="C399" i="575"/>
  <c r="B399" i="575"/>
  <c r="C398" i="575"/>
  <c r="B398" i="575"/>
  <c r="C397" i="575"/>
  <c r="B397" i="575"/>
  <c r="C396" i="575"/>
  <c r="B396" i="575"/>
  <c r="C395" i="575"/>
  <c r="B395" i="575"/>
  <c r="C394" i="575"/>
  <c r="B394" i="575"/>
  <c r="C393" i="575"/>
  <c r="B393" i="575"/>
  <c r="C392" i="575"/>
  <c r="B392" i="575"/>
  <c r="E391" i="575"/>
  <c r="C391" i="575"/>
  <c r="B391" i="575"/>
  <c r="E390" i="575"/>
  <c r="C390" i="575"/>
  <c r="B390" i="575"/>
  <c r="E389" i="575"/>
  <c r="C389" i="575"/>
  <c r="B389" i="575"/>
  <c r="C388" i="575"/>
  <c r="B388" i="575"/>
  <c r="C387" i="575"/>
  <c r="C386" i="575"/>
  <c r="B386" i="575"/>
  <c r="C385" i="575"/>
  <c r="B385" i="575"/>
  <c r="C384" i="575"/>
  <c r="C383" i="575"/>
  <c r="C382" i="575"/>
  <c r="B382" i="575"/>
  <c r="C381" i="575"/>
  <c r="B381" i="575"/>
  <c r="C380" i="575"/>
  <c r="B380" i="575"/>
  <c r="C379" i="575"/>
  <c r="B379" i="575"/>
  <c r="C378" i="575"/>
  <c r="B378" i="575"/>
  <c r="C377" i="575"/>
  <c r="C376" i="575"/>
  <c r="B376" i="575"/>
  <c r="C375" i="575"/>
  <c r="C374" i="575"/>
  <c r="B374" i="575"/>
  <c r="C373" i="575"/>
  <c r="B373" i="575"/>
  <c r="C372" i="575"/>
  <c r="B372" i="575"/>
  <c r="C371" i="575"/>
  <c r="B371" i="575"/>
  <c r="C370" i="575"/>
  <c r="C369" i="575"/>
  <c r="B369" i="575"/>
  <c r="C368" i="575"/>
  <c r="B368" i="575"/>
  <c r="C367" i="575"/>
  <c r="B367" i="575"/>
  <c r="C366" i="575"/>
  <c r="B366" i="575"/>
  <c r="C365" i="575"/>
  <c r="B365" i="575"/>
  <c r="C364" i="575"/>
  <c r="B364" i="575"/>
  <c r="C363" i="575"/>
  <c r="B363" i="575"/>
  <c r="C362" i="575"/>
  <c r="B362" i="575"/>
  <c r="C361" i="575"/>
  <c r="C360" i="575"/>
  <c r="B360" i="575"/>
  <c r="C359" i="575"/>
  <c r="C358" i="575"/>
  <c r="B358" i="575"/>
  <c r="C357" i="575"/>
  <c r="B357" i="575"/>
  <c r="C355" i="575"/>
  <c r="C354" i="575"/>
  <c r="B354" i="575"/>
  <c r="C353" i="575"/>
  <c r="C341" i="575"/>
  <c r="C340" i="575"/>
  <c r="B340" i="575"/>
  <c r="C339" i="575"/>
  <c r="E327" i="575"/>
  <c r="C327" i="575"/>
  <c r="E326" i="575"/>
  <c r="C326" i="575"/>
  <c r="B326" i="575"/>
  <c r="C325" i="575"/>
  <c r="C318" i="575"/>
  <c r="C317" i="575"/>
  <c r="B317" i="575"/>
  <c r="C316" i="575"/>
  <c r="C308" i="575"/>
  <c r="C307" i="575"/>
  <c r="B307" i="575"/>
  <c r="C306" i="575"/>
  <c r="C295" i="575"/>
  <c r="C294" i="575"/>
  <c r="B294" i="575"/>
  <c r="C293" i="575"/>
  <c r="C287" i="575"/>
  <c r="C286" i="575"/>
  <c r="B286" i="575"/>
  <c r="C285" i="575"/>
  <c r="B285" i="575"/>
  <c r="C284" i="575"/>
  <c r="B284" i="575"/>
  <c r="C283" i="575"/>
  <c r="C282" i="575"/>
  <c r="B282" i="575"/>
  <c r="C281" i="575"/>
  <c r="C280" i="575"/>
  <c r="B280" i="575"/>
  <c r="C279" i="575"/>
  <c r="B279" i="575"/>
  <c r="C278" i="575"/>
  <c r="B278" i="575"/>
  <c r="C277" i="575"/>
  <c r="B277" i="575"/>
  <c r="C276" i="575"/>
  <c r="B276" i="575"/>
  <c r="C275" i="575"/>
  <c r="B275" i="575"/>
  <c r="C274" i="575"/>
  <c r="B274" i="575"/>
  <c r="C273" i="575"/>
  <c r="B273" i="575"/>
  <c r="C272" i="575"/>
  <c r="B272" i="575"/>
  <c r="C271" i="575"/>
  <c r="B271" i="575"/>
  <c r="C270" i="575"/>
  <c r="B270" i="575"/>
  <c r="C269" i="575"/>
  <c r="B269" i="575"/>
  <c r="C268" i="575"/>
  <c r="B268" i="575"/>
  <c r="C267" i="575"/>
  <c r="B267" i="575"/>
  <c r="C266" i="575"/>
  <c r="C265" i="575"/>
  <c r="B265" i="575"/>
  <c r="C264" i="575"/>
  <c r="C263" i="575"/>
  <c r="B263" i="575"/>
  <c r="C262" i="575"/>
  <c r="B262" i="575"/>
  <c r="C261" i="575"/>
  <c r="B261" i="575"/>
  <c r="C260" i="575"/>
  <c r="B260" i="575"/>
  <c r="C259" i="575"/>
  <c r="C258" i="575"/>
  <c r="B258" i="575"/>
  <c r="C257" i="575"/>
  <c r="B257" i="575"/>
  <c r="C256" i="575"/>
  <c r="B256" i="575"/>
  <c r="C255" i="575"/>
  <c r="B255" i="575"/>
  <c r="C254" i="575"/>
  <c r="C253" i="575"/>
  <c r="B253" i="575"/>
  <c r="C252" i="575"/>
  <c r="B252" i="575"/>
  <c r="C251" i="575"/>
  <c r="B251" i="575"/>
  <c r="C250" i="575"/>
  <c r="B250" i="575"/>
  <c r="C249" i="575"/>
  <c r="B249" i="575"/>
  <c r="C248" i="575"/>
  <c r="B248" i="575"/>
  <c r="C247" i="575"/>
  <c r="C246" i="575"/>
  <c r="B246" i="575"/>
  <c r="C245" i="575"/>
  <c r="C244" i="575"/>
  <c r="B244" i="575"/>
  <c r="C243" i="575"/>
  <c r="B243" i="575"/>
  <c r="C242" i="575"/>
  <c r="B242" i="575"/>
  <c r="C241" i="575"/>
  <c r="B241" i="575"/>
  <c r="C240" i="575"/>
  <c r="B240" i="575"/>
  <c r="C239" i="575"/>
  <c r="B239" i="575"/>
  <c r="C238" i="575"/>
  <c r="B238" i="575"/>
  <c r="C237" i="575"/>
  <c r="B237" i="575"/>
  <c r="C236" i="575"/>
  <c r="C235" i="575"/>
  <c r="B235" i="575"/>
  <c r="C234" i="575"/>
  <c r="B234" i="575"/>
  <c r="C233" i="575"/>
  <c r="B233" i="575"/>
  <c r="C232" i="575"/>
  <c r="B232" i="575"/>
  <c r="C231" i="575"/>
  <c r="B231" i="575"/>
  <c r="C230" i="575"/>
  <c r="B230" i="575"/>
  <c r="C229" i="575"/>
  <c r="B229" i="575"/>
  <c r="C228" i="575"/>
  <c r="B228" i="575"/>
  <c r="C227" i="575"/>
  <c r="B227" i="575"/>
  <c r="C226" i="575"/>
  <c r="C225" i="575"/>
  <c r="B225" i="575"/>
  <c r="C224" i="575"/>
  <c r="B224" i="575"/>
  <c r="C223" i="575"/>
  <c r="B223" i="575"/>
  <c r="C222" i="575"/>
  <c r="B222" i="575"/>
  <c r="C221" i="575"/>
  <c r="B221" i="575"/>
  <c r="C220" i="575"/>
  <c r="B220" i="575"/>
  <c r="C219" i="575"/>
  <c r="B219" i="575"/>
  <c r="C218" i="575"/>
  <c r="B218" i="575"/>
  <c r="C217" i="575"/>
  <c r="C216" i="575"/>
  <c r="B216" i="575"/>
  <c r="C215" i="575"/>
  <c r="B215" i="575"/>
  <c r="C214" i="575"/>
  <c r="B214" i="575"/>
  <c r="C213" i="575"/>
  <c r="B213" i="575"/>
  <c r="C212" i="575"/>
  <c r="B212" i="575"/>
  <c r="C211" i="575"/>
  <c r="B211" i="575"/>
  <c r="C210" i="575"/>
  <c r="B210" i="575"/>
  <c r="C209" i="575"/>
  <c r="B209" i="575"/>
  <c r="C208" i="575"/>
  <c r="B208" i="575"/>
  <c r="C207" i="575"/>
  <c r="C206" i="575"/>
  <c r="B206" i="575"/>
  <c r="C205" i="575"/>
  <c r="B205" i="575"/>
  <c r="C204" i="575"/>
  <c r="B204" i="575"/>
  <c r="C203" i="575"/>
  <c r="B203" i="575"/>
  <c r="C202" i="575"/>
  <c r="B202" i="575"/>
  <c r="C201" i="575"/>
  <c r="B201" i="575"/>
  <c r="C200" i="575"/>
  <c r="B200" i="575"/>
  <c r="C199" i="575"/>
  <c r="B199" i="575"/>
  <c r="C198" i="575"/>
  <c r="C197" i="575"/>
  <c r="B197" i="575"/>
  <c r="C196" i="575"/>
  <c r="B196" i="575"/>
  <c r="C195" i="575"/>
  <c r="B195" i="575"/>
  <c r="C194" i="575"/>
  <c r="B194" i="575"/>
  <c r="C193" i="575"/>
  <c r="B193" i="575"/>
  <c r="C192" i="575"/>
  <c r="B192" i="575"/>
  <c r="C191" i="575"/>
  <c r="B191" i="575"/>
  <c r="C190" i="575"/>
  <c r="B190" i="575"/>
  <c r="C189" i="575"/>
  <c r="B189" i="575"/>
  <c r="C188" i="575"/>
  <c r="C187" i="575"/>
  <c r="B187" i="575"/>
  <c r="C186" i="575"/>
  <c r="B186" i="575"/>
  <c r="C185" i="575"/>
  <c r="B185" i="575"/>
  <c r="C184" i="575"/>
  <c r="B184" i="575"/>
  <c r="C183" i="575"/>
  <c r="B183" i="575"/>
  <c r="C182" i="575"/>
  <c r="B182" i="575"/>
  <c r="C181" i="575"/>
  <c r="C180" i="575"/>
  <c r="B180" i="575"/>
  <c r="C179" i="575"/>
  <c r="B179" i="575"/>
  <c r="C178" i="575"/>
  <c r="B178" i="575"/>
  <c r="C177" i="575"/>
  <c r="B177" i="575"/>
  <c r="C176" i="575"/>
  <c r="B176" i="575"/>
  <c r="C175" i="575"/>
  <c r="B175" i="575"/>
  <c r="C174" i="575"/>
  <c r="B174" i="575"/>
  <c r="C173" i="575"/>
  <c r="B173" i="575"/>
  <c r="C172" i="575"/>
  <c r="C171" i="575"/>
  <c r="B171" i="575"/>
  <c r="C170" i="575"/>
  <c r="B170" i="575"/>
  <c r="C169" i="575"/>
  <c r="B169" i="575"/>
  <c r="C168" i="575"/>
  <c r="B168" i="575"/>
  <c r="C167" i="575"/>
  <c r="B167" i="575"/>
  <c r="C166" i="575"/>
  <c r="B166" i="575"/>
  <c r="C165" i="575"/>
  <c r="B165" i="575"/>
  <c r="C164" i="575"/>
  <c r="B164" i="575"/>
  <c r="C163" i="575"/>
  <c r="B163" i="575"/>
  <c r="C162" i="575"/>
  <c r="B162" i="575"/>
  <c r="C161" i="575"/>
  <c r="C160" i="575"/>
  <c r="B160" i="575"/>
  <c r="C159" i="575"/>
  <c r="C158" i="575"/>
  <c r="B158" i="575"/>
  <c r="C157" i="575"/>
  <c r="B157" i="575"/>
  <c r="C156" i="575"/>
  <c r="B156" i="575"/>
  <c r="C155" i="575"/>
  <c r="B155" i="575"/>
  <c r="C154" i="575"/>
  <c r="B154" i="575"/>
  <c r="C153" i="575"/>
  <c r="B153" i="575"/>
  <c r="C152" i="575"/>
  <c r="B152" i="575"/>
  <c r="C151" i="575"/>
  <c r="B151" i="575"/>
  <c r="C150" i="575"/>
  <c r="B150" i="575"/>
  <c r="C149" i="575"/>
  <c r="C148" i="575"/>
  <c r="B148" i="575"/>
  <c r="C147" i="575"/>
  <c r="C135" i="575"/>
  <c r="C134" i="575"/>
  <c r="B134" i="575"/>
  <c r="C133" i="575"/>
  <c r="E121" i="575"/>
  <c r="C121" i="575"/>
  <c r="B121" i="575"/>
  <c r="E120" i="575"/>
  <c r="C120" i="575"/>
  <c r="B120" i="575"/>
  <c r="C119" i="575"/>
  <c r="C112" i="575"/>
  <c r="C111" i="575"/>
  <c r="B111" i="575"/>
  <c r="C110" i="575"/>
  <c r="C102" i="575"/>
  <c r="C101" i="575"/>
  <c r="B101" i="575"/>
  <c r="C100" i="575"/>
  <c r="C89" i="575"/>
  <c r="C88" i="575"/>
  <c r="B88" i="575"/>
  <c r="C87" i="575"/>
  <c r="C81" i="575"/>
  <c r="C80" i="575"/>
  <c r="B80" i="575"/>
  <c r="C79" i="575"/>
  <c r="B79" i="575"/>
  <c r="C78" i="575"/>
  <c r="C77" i="575"/>
  <c r="B77" i="575"/>
  <c r="C76" i="575"/>
  <c r="C75" i="575"/>
  <c r="B75" i="575"/>
  <c r="C74" i="575"/>
  <c r="B74" i="575"/>
  <c r="C73" i="575"/>
  <c r="B73" i="575"/>
  <c r="C72" i="575"/>
  <c r="B72" i="575"/>
  <c r="C71" i="575"/>
  <c r="B71" i="575"/>
  <c r="C70" i="575"/>
  <c r="B70" i="575"/>
  <c r="C69" i="575"/>
  <c r="B69" i="575"/>
  <c r="C68" i="575"/>
  <c r="B68" i="575"/>
  <c r="C67" i="575"/>
  <c r="B67" i="575"/>
  <c r="C66" i="575"/>
  <c r="B66" i="575"/>
  <c r="C65" i="575"/>
  <c r="B65" i="575"/>
  <c r="C64" i="575"/>
  <c r="B64" i="575"/>
  <c r="C63" i="575"/>
  <c r="B63" i="575"/>
  <c r="C62" i="575"/>
  <c r="C61" i="575"/>
  <c r="B61" i="575"/>
  <c r="C60" i="575"/>
  <c r="B60" i="575"/>
  <c r="C59" i="575"/>
  <c r="B59" i="575"/>
  <c r="C58" i="575"/>
  <c r="B58" i="575"/>
  <c r="C57" i="575"/>
  <c r="B57" i="575"/>
  <c r="C56" i="575"/>
  <c r="B56" i="575"/>
  <c r="C55" i="575"/>
  <c r="B55" i="575"/>
  <c r="C54" i="575"/>
  <c r="B54" i="575"/>
  <c r="C53" i="575"/>
  <c r="B53" i="575"/>
  <c r="C52" i="575"/>
  <c r="B52" i="575"/>
  <c r="C51" i="575"/>
  <c r="B51" i="575"/>
  <c r="E50" i="575"/>
  <c r="C50" i="575"/>
  <c r="B50" i="575"/>
  <c r="E49" i="575"/>
  <c r="C49" i="575"/>
  <c r="B49" i="575"/>
  <c r="C48" i="575"/>
  <c r="C47" i="575"/>
  <c r="B47" i="575"/>
  <c r="C46" i="575"/>
  <c r="B46" i="575"/>
  <c r="C45" i="575"/>
  <c r="B45" i="575"/>
  <c r="C44" i="575"/>
  <c r="B44" i="575"/>
  <c r="C43" i="575"/>
  <c r="B43" i="575"/>
  <c r="C42" i="575"/>
  <c r="B42" i="575"/>
  <c r="C41" i="575"/>
  <c r="B41" i="575"/>
  <c r="C40" i="575"/>
  <c r="B40" i="575"/>
  <c r="C39" i="575"/>
  <c r="C38" i="575"/>
  <c r="B38" i="575"/>
  <c r="C37" i="575"/>
  <c r="B37" i="575"/>
  <c r="C36" i="575"/>
  <c r="B36" i="575"/>
  <c r="C35" i="575"/>
  <c r="B35" i="575"/>
  <c r="C34" i="575"/>
  <c r="B34" i="575"/>
  <c r="C33" i="575"/>
  <c r="B33" i="575"/>
  <c r="C32" i="575"/>
  <c r="B32" i="575"/>
  <c r="C31" i="575"/>
  <c r="B31" i="575"/>
  <c r="C30" i="575"/>
  <c r="B30" i="575"/>
  <c r="C29" i="575"/>
  <c r="C28" i="575"/>
  <c r="B28" i="575"/>
  <c r="C27" i="575"/>
  <c r="B27" i="575"/>
  <c r="C26" i="575"/>
  <c r="B26" i="575"/>
  <c r="C25" i="575"/>
  <c r="B25" i="575"/>
  <c r="C24" i="575"/>
  <c r="B24" i="575"/>
  <c r="C23" i="575"/>
  <c r="B23" i="575"/>
  <c r="C22" i="575"/>
  <c r="B22" i="575"/>
  <c r="C21" i="575"/>
  <c r="B21" i="575"/>
  <c r="C20" i="575"/>
  <c r="B20" i="575"/>
  <c r="C19" i="575"/>
  <c r="B19" i="575"/>
  <c r="C18" i="575"/>
  <c r="B18" i="575"/>
  <c r="C17" i="575"/>
  <c r="B17" i="575"/>
  <c r="C16" i="575"/>
  <c r="C15" i="575"/>
  <c r="B15" i="575"/>
  <c r="C14" i="575"/>
  <c r="B14" i="575"/>
  <c r="C13" i="575"/>
  <c r="B13" i="575"/>
  <c r="C12" i="575"/>
  <c r="B12" i="575"/>
  <c r="C11" i="575"/>
  <c r="B11" i="575"/>
  <c r="C10" i="575"/>
  <c r="B10" i="575"/>
  <c r="C9" i="575"/>
  <c r="B9" i="575"/>
  <c r="C8" i="575"/>
  <c r="B8" i="575"/>
  <c r="A7" i="575"/>
  <c r="K6" i="575"/>
  <c r="J6" i="575"/>
  <c r="I6" i="575"/>
  <c r="H6" i="575"/>
  <c r="G6" i="575"/>
  <c r="F6" i="575"/>
  <c r="B3" i="575"/>
  <c r="B2" i="575"/>
  <c r="B1" i="575"/>
  <c r="C428" i="574"/>
  <c r="B428" i="574"/>
  <c r="E427" i="574"/>
  <c r="C427" i="574"/>
  <c r="B427" i="574"/>
  <c r="E426" i="574"/>
  <c r="C426" i="574"/>
  <c r="B426" i="574"/>
  <c r="E425" i="574"/>
  <c r="C425" i="574"/>
  <c r="B425" i="574"/>
  <c r="E424" i="574"/>
  <c r="C424" i="574"/>
  <c r="B424" i="574"/>
  <c r="E423" i="574"/>
  <c r="C423" i="574"/>
  <c r="B423" i="574"/>
  <c r="E422" i="574"/>
  <c r="C422" i="574"/>
  <c r="B422" i="574"/>
  <c r="E421" i="574"/>
  <c r="C421" i="574"/>
  <c r="B421" i="574"/>
  <c r="E420" i="574"/>
  <c r="C420" i="574"/>
  <c r="B420" i="574"/>
  <c r="E419" i="574"/>
  <c r="C419" i="574"/>
  <c r="B419" i="574"/>
  <c r="E418" i="574"/>
  <c r="C418" i="574"/>
  <c r="B418" i="574"/>
  <c r="E417" i="574"/>
  <c r="C417" i="574"/>
  <c r="B417" i="574"/>
  <c r="E416" i="574"/>
  <c r="C416" i="574"/>
  <c r="B416" i="574"/>
  <c r="E415" i="574"/>
  <c r="C415" i="574"/>
  <c r="B415" i="574"/>
  <c r="E414" i="574"/>
  <c r="C414" i="574"/>
  <c r="B414" i="574"/>
  <c r="E413" i="574"/>
  <c r="C413" i="574"/>
  <c r="B413" i="574"/>
  <c r="E412" i="574"/>
  <c r="C412" i="574"/>
  <c r="B412" i="574"/>
  <c r="E411" i="574"/>
  <c r="C411" i="574"/>
  <c r="B411" i="574"/>
  <c r="E410" i="574"/>
  <c r="C410" i="574"/>
  <c r="B410" i="574"/>
  <c r="C409" i="574"/>
  <c r="B409" i="574"/>
  <c r="C408" i="574"/>
  <c r="B408" i="574"/>
  <c r="C407" i="574"/>
  <c r="B407" i="574"/>
  <c r="C406" i="574"/>
  <c r="B406" i="574"/>
  <c r="C405" i="574"/>
  <c r="B405" i="574"/>
  <c r="C404" i="574"/>
  <c r="B404" i="574"/>
  <c r="C403" i="574"/>
  <c r="B403" i="574"/>
  <c r="C402" i="574"/>
  <c r="B402" i="574"/>
  <c r="C401" i="574"/>
  <c r="B401" i="574"/>
  <c r="C400" i="574"/>
  <c r="B400" i="574"/>
  <c r="C399" i="574"/>
  <c r="B399" i="574"/>
  <c r="C398" i="574"/>
  <c r="B398" i="574"/>
  <c r="C397" i="574"/>
  <c r="B397" i="574"/>
  <c r="C396" i="574"/>
  <c r="B396" i="574"/>
  <c r="C395" i="574"/>
  <c r="B395" i="574"/>
  <c r="C394" i="574"/>
  <c r="B394" i="574"/>
  <c r="C393" i="574"/>
  <c r="B393" i="574"/>
  <c r="C392" i="574"/>
  <c r="B392" i="574"/>
  <c r="E391" i="574"/>
  <c r="C391" i="574"/>
  <c r="B391" i="574"/>
  <c r="E390" i="574"/>
  <c r="C390" i="574"/>
  <c r="B390" i="574"/>
  <c r="E389" i="574"/>
  <c r="C389" i="574"/>
  <c r="B389" i="574"/>
  <c r="C388" i="574"/>
  <c r="B388" i="574"/>
  <c r="C387" i="574"/>
  <c r="C386" i="574"/>
  <c r="B386" i="574"/>
  <c r="C385" i="574"/>
  <c r="B385" i="574"/>
  <c r="C384" i="574"/>
  <c r="C383" i="574"/>
  <c r="C382" i="574"/>
  <c r="B382" i="574"/>
  <c r="C381" i="574"/>
  <c r="B381" i="574"/>
  <c r="C380" i="574"/>
  <c r="B380" i="574"/>
  <c r="C379" i="574"/>
  <c r="B379" i="574"/>
  <c r="C378" i="574"/>
  <c r="B378" i="574"/>
  <c r="C377" i="574"/>
  <c r="C376" i="574"/>
  <c r="B376" i="574"/>
  <c r="C375" i="574"/>
  <c r="C374" i="574"/>
  <c r="B374" i="574"/>
  <c r="C373" i="574"/>
  <c r="B373" i="574"/>
  <c r="C372" i="574"/>
  <c r="B372" i="574"/>
  <c r="C371" i="574"/>
  <c r="B371" i="574"/>
  <c r="C370" i="574"/>
  <c r="C369" i="574"/>
  <c r="B369" i="574"/>
  <c r="C368" i="574"/>
  <c r="B368" i="574"/>
  <c r="C367" i="574"/>
  <c r="B367" i="574"/>
  <c r="C366" i="574"/>
  <c r="B366" i="574"/>
  <c r="C365" i="574"/>
  <c r="B365" i="574"/>
  <c r="C364" i="574"/>
  <c r="B364" i="574"/>
  <c r="C363" i="574"/>
  <c r="B363" i="574"/>
  <c r="C362" i="574"/>
  <c r="B362" i="574"/>
  <c r="C361" i="574"/>
  <c r="C360" i="574"/>
  <c r="B360" i="574"/>
  <c r="C359" i="574"/>
  <c r="C358" i="574"/>
  <c r="B358" i="574"/>
  <c r="C357" i="574"/>
  <c r="B357" i="574"/>
  <c r="C355" i="574"/>
  <c r="C354" i="574"/>
  <c r="B354" i="574"/>
  <c r="C353" i="574"/>
  <c r="C341" i="574"/>
  <c r="C340" i="574"/>
  <c r="B340" i="574"/>
  <c r="C339" i="574"/>
  <c r="E327" i="574"/>
  <c r="C327" i="574"/>
  <c r="E326" i="574"/>
  <c r="C326" i="574"/>
  <c r="B326" i="574"/>
  <c r="C325" i="574"/>
  <c r="C318" i="574"/>
  <c r="C317" i="574"/>
  <c r="B317" i="574"/>
  <c r="C316" i="574"/>
  <c r="C308" i="574"/>
  <c r="C307" i="574"/>
  <c r="B307" i="574"/>
  <c r="C306" i="574"/>
  <c r="C295" i="574"/>
  <c r="C294" i="574"/>
  <c r="B294" i="574"/>
  <c r="C293" i="574"/>
  <c r="C287" i="574"/>
  <c r="C286" i="574"/>
  <c r="B286" i="574"/>
  <c r="C285" i="574"/>
  <c r="B285" i="574"/>
  <c r="C284" i="574"/>
  <c r="B284" i="574"/>
  <c r="C283" i="574"/>
  <c r="C282" i="574"/>
  <c r="B282" i="574"/>
  <c r="C281" i="574"/>
  <c r="C280" i="574"/>
  <c r="B280" i="574"/>
  <c r="C279" i="574"/>
  <c r="B279" i="574"/>
  <c r="C278" i="574"/>
  <c r="B278" i="574"/>
  <c r="C277" i="574"/>
  <c r="B277" i="574"/>
  <c r="C276" i="574"/>
  <c r="B276" i="574"/>
  <c r="C275" i="574"/>
  <c r="B275" i="574"/>
  <c r="C274" i="574"/>
  <c r="B274" i="574"/>
  <c r="C273" i="574"/>
  <c r="B273" i="574"/>
  <c r="C272" i="574"/>
  <c r="B272" i="574"/>
  <c r="C271" i="574"/>
  <c r="B271" i="574"/>
  <c r="C270" i="574"/>
  <c r="B270" i="574"/>
  <c r="C269" i="574"/>
  <c r="B269" i="574"/>
  <c r="C268" i="574"/>
  <c r="B268" i="574"/>
  <c r="C267" i="574"/>
  <c r="B267" i="574"/>
  <c r="C266" i="574"/>
  <c r="C265" i="574"/>
  <c r="B265" i="574"/>
  <c r="C264" i="574"/>
  <c r="C263" i="574"/>
  <c r="B263" i="574"/>
  <c r="C262" i="574"/>
  <c r="B262" i="574"/>
  <c r="C261" i="574"/>
  <c r="B261" i="574"/>
  <c r="C260" i="574"/>
  <c r="B260" i="574"/>
  <c r="C259" i="574"/>
  <c r="C258" i="574"/>
  <c r="B258" i="574"/>
  <c r="C257" i="574"/>
  <c r="B257" i="574"/>
  <c r="C256" i="574"/>
  <c r="B256" i="574"/>
  <c r="C255" i="574"/>
  <c r="B255" i="574"/>
  <c r="C254" i="574"/>
  <c r="C253" i="574"/>
  <c r="B253" i="574"/>
  <c r="C252" i="574"/>
  <c r="B252" i="574"/>
  <c r="C251" i="574"/>
  <c r="B251" i="574"/>
  <c r="C250" i="574"/>
  <c r="B250" i="574"/>
  <c r="C249" i="574"/>
  <c r="B249" i="574"/>
  <c r="C248" i="574"/>
  <c r="B248" i="574"/>
  <c r="C247" i="574"/>
  <c r="C246" i="574"/>
  <c r="B246" i="574"/>
  <c r="C245" i="574"/>
  <c r="C244" i="574"/>
  <c r="B244" i="574"/>
  <c r="C243" i="574"/>
  <c r="B243" i="574"/>
  <c r="C242" i="574"/>
  <c r="B242" i="574"/>
  <c r="C241" i="574"/>
  <c r="B241" i="574"/>
  <c r="C240" i="574"/>
  <c r="B240" i="574"/>
  <c r="C239" i="574"/>
  <c r="B239" i="574"/>
  <c r="C238" i="574"/>
  <c r="B238" i="574"/>
  <c r="C237" i="574"/>
  <c r="B237" i="574"/>
  <c r="C236" i="574"/>
  <c r="C235" i="574"/>
  <c r="B235" i="574"/>
  <c r="C234" i="574"/>
  <c r="B234" i="574"/>
  <c r="C233" i="574"/>
  <c r="B233" i="574"/>
  <c r="C232" i="574"/>
  <c r="B232" i="574"/>
  <c r="C231" i="574"/>
  <c r="B231" i="574"/>
  <c r="C230" i="574"/>
  <c r="B230" i="574"/>
  <c r="C229" i="574"/>
  <c r="B229" i="574"/>
  <c r="C228" i="574"/>
  <c r="B228" i="574"/>
  <c r="C227" i="574"/>
  <c r="B227" i="574"/>
  <c r="C226" i="574"/>
  <c r="C225" i="574"/>
  <c r="B225" i="574"/>
  <c r="C224" i="574"/>
  <c r="B224" i="574"/>
  <c r="C223" i="574"/>
  <c r="B223" i="574"/>
  <c r="C222" i="574"/>
  <c r="B222" i="574"/>
  <c r="C221" i="574"/>
  <c r="B221" i="574"/>
  <c r="C220" i="574"/>
  <c r="B220" i="574"/>
  <c r="C219" i="574"/>
  <c r="B219" i="574"/>
  <c r="C218" i="574"/>
  <c r="B218" i="574"/>
  <c r="C217" i="574"/>
  <c r="C216" i="574"/>
  <c r="B216" i="574"/>
  <c r="C215" i="574"/>
  <c r="B215" i="574"/>
  <c r="C214" i="574"/>
  <c r="B214" i="574"/>
  <c r="C213" i="574"/>
  <c r="B213" i="574"/>
  <c r="C212" i="574"/>
  <c r="B212" i="574"/>
  <c r="C211" i="574"/>
  <c r="B211" i="574"/>
  <c r="C210" i="574"/>
  <c r="B210" i="574"/>
  <c r="C209" i="574"/>
  <c r="B209" i="574"/>
  <c r="C208" i="574"/>
  <c r="B208" i="574"/>
  <c r="C207" i="574"/>
  <c r="C206" i="574"/>
  <c r="B206" i="574"/>
  <c r="C205" i="574"/>
  <c r="B205" i="574"/>
  <c r="C204" i="574"/>
  <c r="B204" i="574"/>
  <c r="C203" i="574"/>
  <c r="B203" i="574"/>
  <c r="C202" i="574"/>
  <c r="B202" i="574"/>
  <c r="C201" i="574"/>
  <c r="B201" i="574"/>
  <c r="C200" i="574"/>
  <c r="B200" i="574"/>
  <c r="C199" i="574"/>
  <c r="B199" i="574"/>
  <c r="C198" i="574"/>
  <c r="C197" i="574"/>
  <c r="B197" i="574"/>
  <c r="C196" i="574"/>
  <c r="B196" i="574"/>
  <c r="C195" i="574"/>
  <c r="B195" i="574"/>
  <c r="C194" i="574"/>
  <c r="B194" i="574"/>
  <c r="C193" i="574"/>
  <c r="B193" i="574"/>
  <c r="C192" i="574"/>
  <c r="B192" i="574"/>
  <c r="C191" i="574"/>
  <c r="B191" i="574"/>
  <c r="C190" i="574"/>
  <c r="B190" i="574"/>
  <c r="C189" i="574"/>
  <c r="B189" i="574"/>
  <c r="C188" i="574"/>
  <c r="C187" i="574"/>
  <c r="B187" i="574"/>
  <c r="C186" i="574"/>
  <c r="B186" i="574"/>
  <c r="C185" i="574"/>
  <c r="B185" i="574"/>
  <c r="C184" i="574"/>
  <c r="B184" i="574"/>
  <c r="C183" i="574"/>
  <c r="B183" i="574"/>
  <c r="C182" i="574"/>
  <c r="B182" i="574"/>
  <c r="C181" i="574"/>
  <c r="C180" i="574"/>
  <c r="B180" i="574"/>
  <c r="C179" i="574"/>
  <c r="B179" i="574"/>
  <c r="C178" i="574"/>
  <c r="B178" i="574"/>
  <c r="C177" i="574"/>
  <c r="B177" i="574"/>
  <c r="C176" i="574"/>
  <c r="B176" i="574"/>
  <c r="C175" i="574"/>
  <c r="B175" i="574"/>
  <c r="C174" i="574"/>
  <c r="B174" i="574"/>
  <c r="C173" i="574"/>
  <c r="B173" i="574"/>
  <c r="C172" i="574"/>
  <c r="C171" i="574"/>
  <c r="B171" i="574"/>
  <c r="C170" i="574"/>
  <c r="B170" i="574"/>
  <c r="C169" i="574"/>
  <c r="B169" i="574"/>
  <c r="C168" i="574"/>
  <c r="B168" i="574"/>
  <c r="C167" i="574"/>
  <c r="B167" i="574"/>
  <c r="C166" i="574"/>
  <c r="B166" i="574"/>
  <c r="C165" i="574"/>
  <c r="B165" i="574"/>
  <c r="C164" i="574"/>
  <c r="B164" i="574"/>
  <c r="C163" i="574"/>
  <c r="B163" i="574"/>
  <c r="C162" i="574"/>
  <c r="B162" i="574"/>
  <c r="C161" i="574"/>
  <c r="C160" i="574"/>
  <c r="B160" i="574"/>
  <c r="C159" i="574"/>
  <c r="C158" i="574"/>
  <c r="B158" i="574"/>
  <c r="C157" i="574"/>
  <c r="B157" i="574"/>
  <c r="C156" i="574"/>
  <c r="B156" i="574"/>
  <c r="C155" i="574"/>
  <c r="B155" i="574"/>
  <c r="C154" i="574"/>
  <c r="B154" i="574"/>
  <c r="C153" i="574"/>
  <c r="B153" i="574"/>
  <c r="C152" i="574"/>
  <c r="B152" i="574"/>
  <c r="C151" i="574"/>
  <c r="B151" i="574"/>
  <c r="C150" i="574"/>
  <c r="B150" i="574"/>
  <c r="C149" i="574"/>
  <c r="C148" i="574"/>
  <c r="B148" i="574"/>
  <c r="C147" i="574"/>
  <c r="C135" i="574"/>
  <c r="C134" i="574"/>
  <c r="B134" i="574"/>
  <c r="C133" i="574"/>
  <c r="E121" i="574"/>
  <c r="C121" i="574"/>
  <c r="B121" i="574"/>
  <c r="E120" i="574"/>
  <c r="C120" i="574"/>
  <c r="B120" i="574"/>
  <c r="C119" i="574"/>
  <c r="C112" i="574"/>
  <c r="C111" i="574"/>
  <c r="B111" i="574"/>
  <c r="C110" i="574"/>
  <c r="C102" i="574"/>
  <c r="C101" i="574"/>
  <c r="B101" i="574"/>
  <c r="C100" i="574"/>
  <c r="C89" i="574"/>
  <c r="C88" i="574"/>
  <c r="B88" i="574"/>
  <c r="C87" i="574"/>
  <c r="C81" i="574"/>
  <c r="C80" i="574"/>
  <c r="B80" i="574"/>
  <c r="C79" i="574"/>
  <c r="B79" i="574"/>
  <c r="C78" i="574"/>
  <c r="C77" i="574"/>
  <c r="B77" i="574"/>
  <c r="C76" i="574"/>
  <c r="C75" i="574"/>
  <c r="B75" i="574"/>
  <c r="C74" i="574"/>
  <c r="B74" i="574"/>
  <c r="C73" i="574"/>
  <c r="B73" i="574"/>
  <c r="C72" i="574"/>
  <c r="B72" i="574"/>
  <c r="C71" i="574"/>
  <c r="B71" i="574"/>
  <c r="C70" i="574"/>
  <c r="B70" i="574"/>
  <c r="C69" i="574"/>
  <c r="B69" i="574"/>
  <c r="C68" i="574"/>
  <c r="B68" i="574"/>
  <c r="C67" i="574"/>
  <c r="B67" i="574"/>
  <c r="C66" i="574"/>
  <c r="B66" i="574"/>
  <c r="C65" i="574"/>
  <c r="B65" i="574"/>
  <c r="C64" i="574"/>
  <c r="B64" i="574"/>
  <c r="C63" i="574"/>
  <c r="B63" i="574"/>
  <c r="C62" i="574"/>
  <c r="C61" i="574"/>
  <c r="B61" i="574"/>
  <c r="C60" i="574"/>
  <c r="B60" i="574"/>
  <c r="C59" i="574"/>
  <c r="B59" i="574"/>
  <c r="C58" i="574"/>
  <c r="B58" i="574"/>
  <c r="C57" i="574"/>
  <c r="B57" i="574"/>
  <c r="C56" i="574"/>
  <c r="B56" i="574"/>
  <c r="C55" i="574"/>
  <c r="B55" i="574"/>
  <c r="C54" i="574"/>
  <c r="B54" i="574"/>
  <c r="C53" i="574"/>
  <c r="B53" i="574"/>
  <c r="C52" i="574"/>
  <c r="B52" i="574"/>
  <c r="C51" i="574"/>
  <c r="B51" i="574"/>
  <c r="E50" i="574"/>
  <c r="C50" i="574"/>
  <c r="B50" i="574"/>
  <c r="E49" i="574"/>
  <c r="C49" i="574"/>
  <c r="B49" i="574"/>
  <c r="C48" i="574"/>
  <c r="C47" i="574"/>
  <c r="B47" i="574"/>
  <c r="C46" i="574"/>
  <c r="B46" i="574"/>
  <c r="C45" i="574"/>
  <c r="B45" i="574"/>
  <c r="C44" i="574"/>
  <c r="B44" i="574"/>
  <c r="C43" i="574"/>
  <c r="B43" i="574"/>
  <c r="C42" i="574"/>
  <c r="B42" i="574"/>
  <c r="C41" i="574"/>
  <c r="B41" i="574"/>
  <c r="C40" i="574"/>
  <c r="B40" i="574"/>
  <c r="C39" i="574"/>
  <c r="C38" i="574"/>
  <c r="B38" i="574"/>
  <c r="C37" i="574"/>
  <c r="B37" i="574"/>
  <c r="C36" i="574"/>
  <c r="B36" i="574"/>
  <c r="C35" i="574"/>
  <c r="B35" i="574"/>
  <c r="C34" i="574"/>
  <c r="B34" i="574"/>
  <c r="C33" i="574"/>
  <c r="B33" i="574"/>
  <c r="C32" i="574"/>
  <c r="B32" i="574"/>
  <c r="C31" i="574"/>
  <c r="B31" i="574"/>
  <c r="C30" i="574"/>
  <c r="B30" i="574"/>
  <c r="C29" i="574"/>
  <c r="C28" i="574"/>
  <c r="B28" i="574"/>
  <c r="C27" i="574"/>
  <c r="B27" i="574"/>
  <c r="C26" i="574"/>
  <c r="B26" i="574"/>
  <c r="C25" i="574"/>
  <c r="B25" i="574"/>
  <c r="C24" i="574"/>
  <c r="B24" i="574"/>
  <c r="C23" i="574"/>
  <c r="B23" i="574"/>
  <c r="C22" i="574"/>
  <c r="B22" i="574"/>
  <c r="C21" i="574"/>
  <c r="B21" i="574"/>
  <c r="C20" i="574"/>
  <c r="B20" i="574"/>
  <c r="C19" i="574"/>
  <c r="B19" i="574"/>
  <c r="C18" i="574"/>
  <c r="B18" i="574"/>
  <c r="C17" i="574"/>
  <c r="B17" i="574"/>
  <c r="C16" i="574"/>
  <c r="C15" i="574"/>
  <c r="B15" i="574"/>
  <c r="C14" i="574"/>
  <c r="B14" i="574"/>
  <c r="C13" i="574"/>
  <c r="B13" i="574"/>
  <c r="C12" i="574"/>
  <c r="B12" i="574"/>
  <c r="C11" i="574"/>
  <c r="B11" i="574"/>
  <c r="C10" i="574"/>
  <c r="B10" i="574"/>
  <c r="C9" i="574"/>
  <c r="B9" i="574"/>
  <c r="C8" i="574"/>
  <c r="B8" i="574"/>
  <c r="A7" i="574"/>
  <c r="K6" i="574"/>
  <c r="J6" i="574"/>
  <c r="I6" i="574"/>
  <c r="H6" i="574"/>
  <c r="G6" i="574"/>
  <c r="F6" i="574"/>
  <c r="B3" i="574"/>
  <c r="B2" i="574"/>
  <c r="B1" i="574"/>
  <c r="C428" i="573"/>
  <c r="B428" i="573"/>
  <c r="E427" i="573"/>
  <c r="C427" i="573"/>
  <c r="B427" i="573"/>
  <c r="E426" i="573"/>
  <c r="C426" i="573"/>
  <c r="B426" i="573"/>
  <c r="E425" i="573"/>
  <c r="C425" i="573"/>
  <c r="B425" i="573"/>
  <c r="E424" i="573"/>
  <c r="C424" i="573"/>
  <c r="B424" i="573"/>
  <c r="E423" i="573"/>
  <c r="C423" i="573"/>
  <c r="B423" i="573"/>
  <c r="E422" i="573"/>
  <c r="C422" i="573"/>
  <c r="B422" i="573"/>
  <c r="E421" i="573"/>
  <c r="C421" i="573"/>
  <c r="B421" i="573"/>
  <c r="E420" i="573"/>
  <c r="C420" i="573"/>
  <c r="B420" i="573"/>
  <c r="E419" i="573"/>
  <c r="C419" i="573"/>
  <c r="B419" i="573"/>
  <c r="E418" i="573"/>
  <c r="C418" i="573"/>
  <c r="B418" i="573"/>
  <c r="E417" i="573"/>
  <c r="C417" i="573"/>
  <c r="B417" i="573"/>
  <c r="E416" i="573"/>
  <c r="C416" i="573"/>
  <c r="B416" i="573"/>
  <c r="E415" i="573"/>
  <c r="C415" i="573"/>
  <c r="B415" i="573"/>
  <c r="E414" i="573"/>
  <c r="C414" i="573"/>
  <c r="B414" i="573"/>
  <c r="E413" i="573"/>
  <c r="C413" i="573"/>
  <c r="B413" i="573"/>
  <c r="E412" i="573"/>
  <c r="C412" i="573"/>
  <c r="B412" i="573"/>
  <c r="E411" i="573"/>
  <c r="C411" i="573"/>
  <c r="B411" i="573"/>
  <c r="E410" i="573"/>
  <c r="C410" i="573"/>
  <c r="B410" i="573"/>
  <c r="C409" i="573"/>
  <c r="B409" i="573"/>
  <c r="C408" i="573"/>
  <c r="B408" i="573"/>
  <c r="C407" i="573"/>
  <c r="B407" i="573"/>
  <c r="C406" i="573"/>
  <c r="B406" i="573"/>
  <c r="C405" i="573"/>
  <c r="B405" i="573"/>
  <c r="C404" i="573"/>
  <c r="B404" i="573"/>
  <c r="C403" i="573"/>
  <c r="B403" i="573"/>
  <c r="C402" i="573"/>
  <c r="B402" i="573"/>
  <c r="C401" i="573"/>
  <c r="B401" i="573"/>
  <c r="C400" i="573"/>
  <c r="B400" i="573"/>
  <c r="C399" i="573"/>
  <c r="B399" i="573"/>
  <c r="C398" i="573"/>
  <c r="B398" i="573"/>
  <c r="C397" i="573"/>
  <c r="B397" i="573"/>
  <c r="C396" i="573"/>
  <c r="B396" i="573"/>
  <c r="C395" i="573"/>
  <c r="B395" i="573"/>
  <c r="C394" i="573"/>
  <c r="B394" i="573"/>
  <c r="C393" i="573"/>
  <c r="B393" i="573"/>
  <c r="C392" i="573"/>
  <c r="B392" i="573"/>
  <c r="E391" i="573"/>
  <c r="C391" i="573"/>
  <c r="B391" i="573"/>
  <c r="E390" i="573"/>
  <c r="C390" i="573"/>
  <c r="B390" i="573"/>
  <c r="E389" i="573"/>
  <c r="C389" i="573"/>
  <c r="B389" i="573"/>
  <c r="C388" i="573"/>
  <c r="B388" i="573"/>
  <c r="C387" i="573"/>
  <c r="C386" i="573"/>
  <c r="B386" i="573"/>
  <c r="C385" i="573"/>
  <c r="B385" i="573"/>
  <c r="C384" i="573"/>
  <c r="C383" i="573"/>
  <c r="C382" i="573"/>
  <c r="B382" i="573"/>
  <c r="C381" i="573"/>
  <c r="B381" i="573"/>
  <c r="C380" i="573"/>
  <c r="B380" i="573"/>
  <c r="C379" i="573"/>
  <c r="B379" i="573"/>
  <c r="C378" i="573"/>
  <c r="B378" i="573"/>
  <c r="C377" i="573"/>
  <c r="C376" i="573"/>
  <c r="B376" i="573"/>
  <c r="C375" i="573"/>
  <c r="C374" i="573"/>
  <c r="B374" i="573"/>
  <c r="C373" i="573"/>
  <c r="B373" i="573"/>
  <c r="C372" i="573"/>
  <c r="B372" i="573"/>
  <c r="C371" i="573"/>
  <c r="B371" i="573"/>
  <c r="C370" i="573"/>
  <c r="C369" i="573"/>
  <c r="B369" i="573"/>
  <c r="C368" i="573"/>
  <c r="B368" i="573"/>
  <c r="C367" i="573"/>
  <c r="B367" i="573"/>
  <c r="C366" i="573"/>
  <c r="B366" i="573"/>
  <c r="C365" i="573"/>
  <c r="B365" i="573"/>
  <c r="C364" i="573"/>
  <c r="B364" i="573"/>
  <c r="C363" i="573"/>
  <c r="B363" i="573"/>
  <c r="C362" i="573"/>
  <c r="B362" i="573"/>
  <c r="C361" i="573"/>
  <c r="C360" i="573"/>
  <c r="B360" i="573"/>
  <c r="C359" i="573"/>
  <c r="C358" i="573"/>
  <c r="B358" i="573"/>
  <c r="C357" i="573"/>
  <c r="B357" i="573"/>
  <c r="C355" i="573"/>
  <c r="C354" i="573"/>
  <c r="B354" i="573"/>
  <c r="C353" i="573"/>
  <c r="C341" i="573"/>
  <c r="C340" i="573"/>
  <c r="B340" i="573"/>
  <c r="C339" i="573"/>
  <c r="E327" i="573"/>
  <c r="C327" i="573"/>
  <c r="E326" i="573"/>
  <c r="C326" i="573"/>
  <c r="B326" i="573"/>
  <c r="C325" i="573"/>
  <c r="C318" i="573"/>
  <c r="C317" i="573"/>
  <c r="B317" i="573"/>
  <c r="C316" i="573"/>
  <c r="C308" i="573"/>
  <c r="C307" i="573"/>
  <c r="B307" i="573"/>
  <c r="C306" i="573"/>
  <c r="C295" i="573"/>
  <c r="C294" i="573"/>
  <c r="B294" i="573"/>
  <c r="C293" i="573"/>
  <c r="C287" i="573"/>
  <c r="C286" i="573"/>
  <c r="B286" i="573"/>
  <c r="C285" i="573"/>
  <c r="B285" i="573"/>
  <c r="C284" i="573"/>
  <c r="B284" i="573"/>
  <c r="C283" i="573"/>
  <c r="C282" i="573"/>
  <c r="B282" i="573"/>
  <c r="C281" i="573"/>
  <c r="C280" i="573"/>
  <c r="B280" i="573"/>
  <c r="C279" i="573"/>
  <c r="B279" i="573"/>
  <c r="C278" i="573"/>
  <c r="B278" i="573"/>
  <c r="C277" i="573"/>
  <c r="B277" i="573"/>
  <c r="C276" i="573"/>
  <c r="B276" i="573"/>
  <c r="C275" i="573"/>
  <c r="B275" i="573"/>
  <c r="C274" i="573"/>
  <c r="B274" i="573"/>
  <c r="C273" i="573"/>
  <c r="B273" i="573"/>
  <c r="C272" i="573"/>
  <c r="B272" i="573"/>
  <c r="C271" i="573"/>
  <c r="B271" i="573"/>
  <c r="C270" i="573"/>
  <c r="B270" i="573"/>
  <c r="C269" i="573"/>
  <c r="B269" i="573"/>
  <c r="C268" i="573"/>
  <c r="B268" i="573"/>
  <c r="C267" i="573"/>
  <c r="B267" i="573"/>
  <c r="C266" i="573"/>
  <c r="C265" i="573"/>
  <c r="B265" i="573"/>
  <c r="C264" i="573"/>
  <c r="C263" i="573"/>
  <c r="B263" i="573"/>
  <c r="C262" i="573"/>
  <c r="B262" i="573"/>
  <c r="C261" i="573"/>
  <c r="B261" i="573"/>
  <c r="C260" i="573"/>
  <c r="B260" i="573"/>
  <c r="C259" i="573"/>
  <c r="C258" i="573"/>
  <c r="B258" i="573"/>
  <c r="C257" i="573"/>
  <c r="B257" i="573"/>
  <c r="C256" i="573"/>
  <c r="B256" i="573"/>
  <c r="C255" i="573"/>
  <c r="B255" i="573"/>
  <c r="C254" i="573"/>
  <c r="C253" i="573"/>
  <c r="B253" i="573"/>
  <c r="C252" i="573"/>
  <c r="B252" i="573"/>
  <c r="C251" i="573"/>
  <c r="B251" i="573"/>
  <c r="C250" i="573"/>
  <c r="B250" i="573"/>
  <c r="C249" i="573"/>
  <c r="B249" i="573"/>
  <c r="C248" i="573"/>
  <c r="B248" i="573"/>
  <c r="C247" i="573"/>
  <c r="C246" i="573"/>
  <c r="B246" i="573"/>
  <c r="C245" i="573"/>
  <c r="C244" i="573"/>
  <c r="B244" i="573"/>
  <c r="C243" i="573"/>
  <c r="B243" i="573"/>
  <c r="C242" i="573"/>
  <c r="B242" i="573"/>
  <c r="C241" i="573"/>
  <c r="B241" i="573"/>
  <c r="C240" i="573"/>
  <c r="B240" i="573"/>
  <c r="C239" i="573"/>
  <c r="B239" i="573"/>
  <c r="C238" i="573"/>
  <c r="B238" i="573"/>
  <c r="C237" i="573"/>
  <c r="B237" i="573"/>
  <c r="C236" i="573"/>
  <c r="C235" i="573"/>
  <c r="B235" i="573"/>
  <c r="C234" i="573"/>
  <c r="B234" i="573"/>
  <c r="C233" i="573"/>
  <c r="B233" i="573"/>
  <c r="C232" i="573"/>
  <c r="B232" i="573"/>
  <c r="C231" i="573"/>
  <c r="B231" i="573"/>
  <c r="C230" i="573"/>
  <c r="B230" i="573"/>
  <c r="C229" i="573"/>
  <c r="B229" i="573"/>
  <c r="C228" i="573"/>
  <c r="B228" i="573"/>
  <c r="C227" i="573"/>
  <c r="B227" i="573"/>
  <c r="C226" i="573"/>
  <c r="C225" i="573"/>
  <c r="B225" i="573"/>
  <c r="C224" i="573"/>
  <c r="B224" i="573"/>
  <c r="C223" i="573"/>
  <c r="B223" i="573"/>
  <c r="C222" i="573"/>
  <c r="B222" i="573"/>
  <c r="C221" i="573"/>
  <c r="B221" i="573"/>
  <c r="C220" i="573"/>
  <c r="B220" i="573"/>
  <c r="C219" i="573"/>
  <c r="B219" i="573"/>
  <c r="C218" i="573"/>
  <c r="B218" i="573"/>
  <c r="C217" i="573"/>
  <c r="C216" i="573"/>
  <c r="B216" i="573"/>
  <c r="C215" i="573"/>
  <c r="B215" i="573"/>
  <c r="C214" i="573"/>
  <c r="B214" i="573"/>
  <c r="C213" i="573"/>
  <c r="B213" i="573"/>
  <c r="C212" i="573"/>
  <c r="B212" i="573"/>
  <c r="C211" i="573"/>
  <c r="B211" i="573"/>
  <c r="C210" i="573"/>
  <c r="B210" i="573"/>
  <c r="C209" i="573"/>
  <c r="B209" i="573"/>
  <c r="C208" i="573"/>
  <c r="B208" i="573"/>
  <c r="C207" i="573"/>
  <c r="C206" i="573"/>
  <c r="B206" i="573"/>
  <c r="C205" i="573"/>
  <c r="B205" i="573"/>
  <c r="C204" i="573"/>
  <c r="B204" i="573"/>
  <c r="C203" i="573"/>
  <c r="B203" i="573"/>
  <c r="C202" i="573"/>
  <c r="B202" i="573"/>
  <c r="C201" i="573"/>
  <c r="B201" i="573"/>
  <c r="C200" i="573"/>
  <c r="B200" i="573"/>
  <c r="C199" i="573"/>
  <c r="B199" i="573"/>
  <c r="C198" i="573"/>
  <c r="C197" i="573"/>
  <c r="B197" i="573"/>
  <c r="C196" i="573"/>
  <c r="B196" i="573"/>
  <c r="C195" i="573"/>
  <c r="B195" i="573"/>
  <c r="C194" i="573"/>
  <c r="B194" i="573"/>
  <c r="C193" i="573"/>
  <c r="B193" i="573"/>
  <c r="C192" i="573"/>
  <c r="B192" i="573"/>
  <c r="C191" i="573"/>
  <c r="B191" i="573"/>
  <c r="C190" i="573"/>
  <c r="B190" i="573"/>
  <c r="C189" i="573"/>
  <c r="B189" i="573"/>
  <c r="C188" i="573"/>
  <c r="C187" i="573"/>
  <c r="B187" i="573"/>
  <c r="C186" i="573"/>
  <c r="B186" i="573"/>
  <c r="C185" i="573"/>
  <c r="B185" i="573"/>
  <c r="C184" i="573"/>
  <c r="B184" i="573"/>
  <c r="C183" i="573"/>
  <c r="B183" i="573"/>
  <c r="C182" i="573"/>
  <c r="B182" i="573"/>
  <c r="C181" i="573"/>
  <c r="C180" i="573"/>
  <c r="B180" i="573"/>
  <c r="C179" i="573"/>
  <c r="B179" i="573"/>
  <c r="C178" i="573"/>
  <c r="B178" i="573"/>
  <c r="C177" i="573"/>
  <c r="B177" i="573"/>
  <c r="C176" i="573"/>
  <c r="B176" i="573"/>
  <c r="C175" i="573"/>
  <c r="B175" i="573"/>
  <c r="C174" i="573"/>
  <c r="B174" i="573"/>
  <c r="C173" i="573"/>
  <c r="B173" i="573"/>
  <c r="C172" i="573"/>
  <c r="C171" i="573"/>
  <c r="B171" i="573"/>
  <c r="C170" i="573"/>
  <c r="B170" i="573"/>
  <c r="C169" i="573"/>
  <c r="B169" i="573"/>
  <c r="C168" i="573"/>
  <c r="B168" i="573"/>
  <c r="C167" i="573"/>
  <c r="B167" i="573"/>
  <c r="C166" i="573"/>
  <c r="B166" i="573"/>
  <c r="C165" i="573"/>
  <c r="B165" i="573"/>
  <c r="C164" i="573"/>
  <c r="B164" i="573"/>
  <c r="C163" i="573"/>
  <c r="B163" i="573"/>
  <c r="C162" i="573"/>
  <c r="B162" i="573"/>
  <c r="C161" i="573"/>
  <c r="C160" i="573"/>
  <c r="B160" i="573"/>
  <c r="C159" i="573"/>
  <c r="C158" i="573"/>
  <c r="B158" i="573"/>
  <c r="C157" i="573"/>
  <c r="B157" i="573"/>
  <c r="C156" i="573"/>
  <c r="B156" i="573"/>
  <c r="C155" i="573"/>
  <c r="B155" i="573"/>
  <c r="C154" i="573"/>
  <c r="B154" i="573"/>
  <c r="C153" i="573"/>
  <c r="B153" i="573"/>
  <c r="C152" i="573"/>
  <c r="B152" i="573"/>
  <c r="C151" i="573"/>
  <c r="B151" i="573"/>
  <c r="C150" i="573"/>
  <c r="B150" i="573"/>
  <c r="C149" i="573"/>
  <c r="C148" i="573"/>
  <c r="B148" i="573"/>
  <c r="C147" i="573"/>
  <c r="C135" i="573"/>
  <c r="C134" i="573"/>
  <c r="B134" i="573"/>
  <c r="C133" i="573"/>
  <c r="E121" i="573"/>
  <c r="C121" i="573"/>
  <c r="B121" i="573"/>
  <c r="E120" i="573"/>
  <c r="C120" i="573"/>
  <c r="B120" i="573"/>
  <c r="C119" i="573"/>
  <c r="C112" i="573"/>
  <c r="C111" i="573"/>
  <c r="B111" i="573"/>
  <c r="C110" i="573"/>
  <c r="C102" i="573"/>
  <c r="C101" i="573"/>
  <c r="B101" i="573"/>
  <c r="C100" i="573"/>
  <c r="C89" i="573"/>
  <c r="C88" i="573"/>
  <c r="B88" i="573"/>
  <c r="C87" i="573"/>
  <c r="C81" i="573"/>
  <c r="C80" i="573"/>
  <c r="B80" i="573"/>
  <c r="C79" i="573"/>
  <c r="B79" i="573"/>
  <c r="C78" i="573"/>
  <c r="C77" i="573"/>
  <c r="B77" i="573"/>
  <c r="C76" i="573"/>
  <c r="C75" i="573"/>
  <c r="B75" i="573"/>
  <c r="C74" i="573"/>
  <c r="B74" i="573"/>
  <c r="C73" i="573"/>
  <c r="B73" i="573"/>
  <c r="C72" i="573"/>
  <c r="B72" i="573"/>
  <c r="C71" i="573"/>
  <c r="B71" i="573"/>
  <c r="C70" i="573"/>
  <c r="B70" i="573"/>
  <c r="C69" i="573"/>
  <c r="B69" i="573"/>
  <c r="C68" i="573"/>
  <c r="B68" i="573"/>
  <c r="C67" i="573"/>
  <c r="B67" i="573"/>
  <c r="C66" i="573"/>
  <c r="B66" i="573"/>
  <c r="C65" i="573"/>
  <c r="B65" i="573"/>
  <c r="C64" i="573"/>
  <c r="B64" i="573"/>
  <c r="C63" i="573"/>
  <c r="B63" i="573"/>
  <c r="C62" i="573"/>
  <c r="C61" i="573"/>
  <c r="B61" i="573"/>
  <c r="C60" i="573"/>
  <c r="B60" i="573"/>
  <c r="C59" i="573"/>
  <c r="B59" i="573"/>
  <c r="C58" i="573"/>
  <c r="B58" i="573"/>
  <c r="C57" i="573"/>
  <c r="B57" i="573"/>
  <c r="C56" i="573"/>
  <c r="B56" i="573"/>
  <c r="C55" i="573"/>
  <c r="B55" i="573"/>
  <c r="C54" i="573"/>
  <c r="B54" i="573"/>
  <c r="C53" i="573"/>
  <c r="B53" i="573"/>
  <c r="C52" i="573"/>
  <c r="B52" i="573"/>
  <c r="C51" i="573"/>
  <c r="B51" i="573"/>
  <c r="E50" i="573"/>
  <c r="C50" i="573"/>
  <c r="B50" i="573"/>
  <c r="E49" i="573"/>
  <c r="C49" i="573"/>
  <c r="B49" i="573"/>
  <c r="C48" i="573"/>
  <c r="C47" i="573"/>
  <c r="B47" i="573"/>
  <c r="C46" i="573"/>
  <c r="B46" i="573"/>
  <c r="C45" i="573"/>
  <c r="B45" i="573"/>
  <c r="C44" i="573"/>
  <c r="B44" i="573"/>
  <c r="C43" i="573"/>
  <c r="B43" i="573"/>
  <c r="C42" i="573"/>
  <c r="B42" i="573"/>
  <c r="C41" i="573"/>
  <c r="B41" i="573"/>
  <c r="C40" i="573"/>
  <c r="B40" i="573"/>
  <c r="C39" i="573"/>
  <c r="C38" i="573"/>
  <c r="B38" i="573"/>
  <c r="C37" i="573"/>
  <c r="B37" i="573"/>
  <c r="C36" i="573"/>
  <c r="B36" i="573"/>
  <c r="C35" i="573"/>
  <c r="B35" i="573"/>
  <c r="C34" i="573"/>
  <c r="B34" i="573"/>
  <c r="C33" i="573"/>
  <c r="B33" i="573"/>
  <c r="C32" i="573"/>
  <c r="B32" i="573"/>
  <c r="C31" i="573"/>
  <c r="B31" i="573"/>
  <c r="C30" i="573"/>
  <c r="B30" i="573"/>
  <c r="C29" i="573"/>
  <c r="C28" i="573"/>
  <c r="B28" i="573"/>
  <c r="C27" i="573"/>
  <c r="B27" i="573"/>
  <c r="C26" i="573"/>
  <c r="B26" i="573"/>
  <c r="C25" i="573"/>
  <c r="B25" i="573"/>
  <c r="C24" i="573"/>
  <c r="B24" i="573"/>
  <c r="C23" i="573"/>
  <c r="B23" i="573"/>
  <c r="C22" i="573"/>
  <c r="B22" i="573"/>
  <c r="C21" i="573"/>
  <c r="B21" i="573"/>
  <c r="C20" i="573"/>
  <c r="B20" i="573"/>
  <c r="C19" i="573"/>
  <c r="B19" i="573"/>
  <c r="C18" i="573"/>
  <c r="B18" i="573"/>
  <c r="C17" i="573"/>
  <c r="B17" i="573"/>
  <c r="C16" i="573"/>
  <c r="C15" i="573"/>
  <c r="B15" i="573"/>
  <c r="C14" i="573"/>
  <c r="B14" i="573"/>
  <c r="C13" i="573"/>
  <c r="B13" i="573"/>
  <c r="C12" i="573"/>
  <c r="B12" i="573"/>
  <c r="C11" i="573"/>
  <c r="B11" i="573"/>
  <c r="C10" i="573"/>
  <c r="B10" i="573"/>
  <c r="C9" i="573"/>
  <c r="B9" i="573"/>
  <c r="C8" i="573"/>
  <c r="B8" i="573"/>
  <c r="A7" i="573"/>
  <c r="K6" i="573"/>
  <c r="J6" i="573"/>
  <c r="I6" i="573"/>
  <c r="H6" i="573"/>
  <c r="G6" i="573"/>
  <c r="B3" i="573"/>
  <c r="B2" i="573"/>
  <c r="B1" i="573"/>
  <c r="C428" i="572"/>
  <c r="B428" i="572"/>
  <c r="E427" i="572"/>
  <c r="C427" i="572"/>
  <c r="B427" i="572"/>
  <c r="E426" i="572"/>
  <c r="C426" i="572"/>
  <c r="B426" i="572"/>
  <c r="E425" i="572"/>
  <c r="C425" i="572"/>
  <c r="B425" i="572"/>
  <c r="E424" i="572"/>
  <c r="C424" i="572"/>
  <c r="B424" i="572"/>
  <c r="E423" i="572"/>
  <c r="C423" i="572"/>
  <c r="B423" i="572"/>
  <c r="E422" i="572"/>
  <c r="C422" i="572"/>
  <c r="B422" i="572"/>
  <c r="E421" i="572"/>
  <c r="C421" i="572"/>
  <c r="B421" i="572"/>
  <c r="E420" i="572"/>
  <c r="C420" i="572"/>
  <c r="B420" i="572"/>
  <c r="E419" i="572"/>
  <c r="C419" i="572"/>
  <c r="B419" i="572"/>
  <c r="E418" i="572"/>
  <c r="C418" i="572"/>
  <c r="B418" i="572"/>
  <c r="E417" i="572"/>
  <c r="C417" i="572"/>
  <c r="B417" i="572"/>
  <c r="E416" i="572"/>
  <c r="C416" i="572"/>
  <c r="B416" i="572"/>
  <c r="E415" i="572"/>
  <c r="C415" i="572"/>
  <c r="B415" i="572"/>
  <c r="E414" i="572"/>
  <c r="C414" i="572"/>
  <c r="B414" i="572"/>
  <c r="E413" i="572"/>
  <c r="C413" i="572"/>
  <c r="B413" i="572"/>
  <c r="E412" i="572"/>
  <c r="C412" i="572"/>
  <c r="B412" i="572"/>
  <c r="E411" i="572"/>
  <c r="C411" i="572"/>
  <c r="B411" i="572"/>
  <c r="E410" i="572"/>
  <c r="C410" i="572"/>
  <c r="B410" i="572"/>
  <c r="C409" i="572"/>
  <c r="B409" i="572"/>
  <c r="C408" i="572"/>
  <c r="B408" i="572"/>
  <c r="C407" i="572"/>
  <c r="B407" i="572"/>
  <c r="C406" i="572"/>
  <c r="B406" i="572"/>
  <c r="C405" i="572"/>
  <c r="B405" i="572"/>
  <c r="C404" i="572"/>
  <c r="B404" i="572"/>
  <c r="C403" i="572"/>
  <c r="B403" i="572"/>
  <c r="C402" i="572"/>
  <c r="B402" i="572"/>
  <c r="C401" i="572"/>
  <c r="B401" i="572"/>
  <c r="C400" i="572"/>
  <c r="B400" i="572"/>
  <c r="C399" i="572"/>
  <c r="B399" i="572"/>
  <c r="C398" i="572"/>
  <c r="B398" i="572"/>
  <c r="C397" i="572"/>
  <c r="B397" i="572"/>
  <c r="C396" i="572"/>
  <c r="B396" i="572"/>
  <c r="C395" i="572"/>
  <c r="B395" i="572"/>
  <c r="C394" i="572"/>
  <c r="B394" i="572"/>
  <c r="C393" i="572"/>
  <c r="B393" i="572"/>
  <c r="C392" i="572"/>
  <c r="B392" i="572"/>
  <c r="E391" i="572"/>
  <c r="C391" i="572"/>
  <c r="B391" i="572"/>
  <c r="E390" i="572"/>
  <c r="C390" i="572"/>
  <c r="B390" i="572"/>
  <c r="E389" i="572"/>
  <c r="C389" i="572"/>
  <c r="B389" i="572"/>
  <c r="C388" i="572"/>
  <c r="B388" i="572"/>
  <c r="C387" i="572"/>
  <c r="C386" i="572"/>
  <c r="B386" i="572"/>
  <c r="C385" i="572"/>
  <c r="B385" i="572"/>
  <c r="C384" i="572"/>
  <c r="C383" i="572"/>
  <c r="C382" i="572"/>
  <c r="B382" i="572"/>
  <c r="C381" i="572"/>
  <c r="B381" i="572"/>
  <c r="C380" i="572"/>
  <c r="B380" i="572"/>
  <c r="C379" i="572"/>
  <c r="B379" i="572"/>
  <c r="C378" i="572"/>
  <c r="B378" i="572"/>
  <c r="C377" i="572"/>
  <c r="C376" i="572"/>
  <c r="B376" i="572"/>
  <c r="C375" i="572"/>
  <c r="C374" i="572"/>
  <c r="B374" i="572"/>
  <c r="C373" i="572"/>
  <c r="B373" i="572"/>
  <c r="C372" i="572"/>
  <c r="B372" i="572"/>
  <c r="C371" i="572"/>
  <c r="B371" i="572"/>
  <c r="C370" i="572"/>
  <c r="C369" i="572"/>
  <c r="B369" i="572"/>
  <c r="C368" i="572"/>
  <c r="B368" i="572"/>
  <c r="C367" i="572"/>
  <c r="B367" i="572"/>
  <c r="C366" i="572"/>
  <c r="B366" i="572"/>
  <c r="C365" i="572"/>
  <c r="B365" i="572"/>
  <c r="C364" i="572"/>
  <c r="B364" i="572"/>
  <c r="C363" i="572"/>
  <c r="B363" i="572"/>
  <c r="C362" i="572"/>
  <c r="B362" i="572"/>
  <c r="C361" i="572"/>
  <c r="C360" i="572"/>
  <c r="B360" i="572"/>
  <c r="C359" i="572"/>
  <c r="C358" i="572"/>
  <c r="B358" i="572"/>
  <c r="C357" i="572"/>
  <c r="B357" i="572"/>
  <c r="C355" i="572"/>
  <c r="C354" i="572"/>
  <c r="B354" i="572"/>
  <c r="C353" i="572"/>
  <c r="C341" i="572"/>
  <c r="C340" i="572"/>
  <c r="B340" i="572"/>
  <c r="C339" i="572"/>
  <c r="E327" i="572"/>
  <c r="C327" i="572"/>
  <c r="E326" i="572"/>
  <c r="C326" i="572"/>
  <c r="B326" i="572"/>
  <c r="C325" i="572"/>
  <c r="C318" i="572"/>
  <c r="C317" i="572"/>
  <c r="B317" i="572"/>
  <c r="C316" i="572"/>
  <c r="C308" i="572"/>
  <c r="C307" i="572"/>
  <c r="B307" i="572"/>
  <c r="C306" i="572"/>
  <c r="C295" i="572"/>
  <c r="C294" i="572"/>
  <c r="B294" i="572"/>
  <c r="C293" i="572"/>
  <c r="C287" i="572"/>
  <c r="C286" i="572"/>
  <c r="B286" i="572"/>
  <c r="C285" i="572"/>
  <c r="B285" i="572"/>
  <c r="C284" i="572"/>
  <c r="B284" i="572"/>
  <c r="C283" i="572"/>
  <c r="C282" i="572"/>
  <c r="B282" i="572"/>
  <c r="C281" i="572"/>
  <c r="C280" i="572"/>
  <c r="B280" i="572"/>
  <c r="C279" i="572"/>
  <c r="B279" i="572"/>
  <c r="C278" i="572"/>
  <c r="B278" i="572"/>
  <c r="C277" i="572"/>
  <c r="B277" i="572"/>
  <c r="C276" i="572"/>
  <c r="B276" i="572"/>
  <c r="C275" i="572"/>
  <c r="B275" i="572"/>
  <c r="C274" i="572"/>
  <c r="B274" i="572"/>
  <c r="C273" i="572"/>
  <c r="B273" i="572"/>
  <c r="C272" i="572"/>
  <c r="B272" i="572"/>
  <c r="C271" i="572"/>
  <c r="B271" i="572"/>
  <c r="C270" i="572"/>
  <c r="B270" i="572"/>
  <c r="C269" i="572"/>
  <c r="B269" i="572"/>
  <c r="C268" i="572"/>
  <c r="B268" i="572"/>
  <c r="C267" i="572"/>
  <c r="B267" i="572"/>
  <c r="C266" i="572"/>
  <c r="C265" i="572"/>
  <c r="B265" i="572"/>
  <c r="C264" i="572"/>
  <c r="C263" i="572"/>
  <c r="B263" i="572"/>
  <c r="C262" i="572"/>
  <c r="B262" i="572"/>
  <c r="C261" i="572"/>
  <c r="B261" i="572"/>
  <c r="C260" i="572"/>
  <c r="B260" i="572"/>
  <c r="C259" i="572"/>
  <c r="C258" i="572"/>
  <c r="B258" i="572"/>
  <c r="C257" i="572"/>
  <c r="B257" i="572"/>
  <c r="C256" i="572"/>
  <c r="B256" i="572"/>
  <c r="C255" i="572"/>
  <c r="B255" i="572"/>
  <c r="C254" i="572"/>
  <c r="C253" i="572"/>
  <c r="B253" i="572"/>
  <c r="C252" i="572"/>
  <c r="B252" i="572"/>
  <c r="C251" i="572"/>
  <c r="B251" i="572"/>
  <c r="C250" i="572"/>
  <c r="B250" i="572"/>
  <c r="C249" i="572"/>
  <c r="B249" i="572"/>
  <c r="C248" i="572"/>
  <c r="B248" i="572"/>
  <c r="C247" i="572"/>
  <c r="C246" i="572"/>
  <c r="B246" i="572"/>
  <c r="C245" i="572"/>
  <c r="C244" i="572"/>
  <c r="B244" i="572"/>
  <c r="C243" i="572"/>
  <c r="B243" i="572"/>
  <c r="C242" i="572"/>
  <c r="B242" i="572"/>
  <c r="C241" i="572"/>
  <c r="B241" i="572"/>
  <c r="C240" i="572"/>
  <c r="B240" i="572"/>
  <c r="C239" i="572"/>
  <c r="B239" i="572"/>
  <c r="C238" i="572"/>
  <c r="B238" i="572"/>
  <c r="C237" i="572"/>
  <c r="B237" i="572"/>
  <c r="C236" i="572"/>
  <c r="C235" i="572"/>
  <c r="B235" i="572"/>
  <c r="C234" i="572"/>
  <c r="B234" i="572"/>
  <c r="C233" i="572"/>
  <c r="B233" i="572"/>
  <c r="C232" i="572"/>
  <c r="B232" i="572"/>
  <c r="C231" i="572"/>
  <c r="B231" i="572"/>
  <c r="C230" i="572"/>
  <c r="B230" i="572"/>
  <c r="C229" i="572"/>
  <c r="B229" i="572"/>
  <c r="C228" i="572"/>
  <c r="B228" i="572"/>
  <c r="C227" i="572"/>
  <c r="B227" i="572"/>
  <c r="C226" i="572"/>
  <c r="C225" i="572"/>
  <c r="B225" i="572"/>
  <c r="C224" i="572"/>
  <c r="B224" i="572"/>
  <c r="C223" i="572"/>
  <c r="B223" i="572"/>
  <c r="C222" i="572"/>
  <c r="B222" i="572"/>
  <c r="C221" i="572"/>
  <c r="B221" i="572"/>
  <c r="C220" i="572"/>
  <c r="B220" i="572"/>
  <c r="C219" i="572"/>
  <c r="B219" i="572"/>
  <c r="C218" i="572"/>
  <c r="B218" i="572"/>
  <c r="C217" i="572"/>
  <c r="C216" i="572"/>
  <c r="B216" i="572"/>
  <c r="C215" i="572"/>
  <c r="B215" i="572"/>
  <c r="C214" i="572"/>
  <c r="B214" i="572"/>
  <c r="C213" i="572"/>
  <c r="B213" i="572"/>
  <c r="C212" i="572"/>
  <c r="B212" i="572"/>
  <c r="C211" i="572"/>
  <c r="B211" i="572"/>
  <c r="C210" i="572"/>
  <c r="B210" i="572"/>
  <c r="C209" i="572"/>
  <c r="B209" i="572"/>
  <c r="C208" i="572"/>
  <c r="B208" i="572"/>
  <c r="C207" i="572"/>
  <c r="C206" i="572"/>
  <c r="B206" i="572"/>
  <c r="C205" i="572"/>
  <c r="B205" i="572"/>
  <c r="C204" i="572"/>
  <c r="B204" i="572"/>
  <c r="C203" i="572"/>
  <c r="B203" i="572"/>
  <c r="C202" i="572"/>
  <c r="B202" i="572"/>
  <c r="C201" i="572"/>
  <c r="B201" i="572"/>
  <c r="C200" i="572"/>
  <c r="B200" i="572"/>
  <c r="C199" i="572"/>
  <c r="B199" i="572"/>
  <c r="C198" i="572"/>
  <c r="C197" i="572"/>
  <c r="B197" i="572"/>
  <c r="C196" i="572"/>
  <c r="B196" i="572"/>
  <c r="C195" i="572"/>
  <c r="B195" i="572"/>
  <c r="C194" i="572"/>
  <c r="B194" i="572"/>
  <c r="C193" i="572"/>
  <c r="B193" i="572"/>
  <c r="C192" i="572"/>
  <c r="B192" i="572"/>
  <c r="C191" i="572"/>
  <c r="B191" i="572"/>
  <c r="C190" i="572"/>
  <c r="B190" i="572"/>
  <c r="C189" i="572"/>
  <c r="B189" i="572"/>
  <c r="C188" i="572"/>
  <c r="C187" i="572"/>
  <c r="B187" i="572"/>
  <c r="C186" i="572"/>
  <c r="B186" i="572"/>
  <c r="C185" i="572"/>
  <c r="B185" i="572"/>
  <c r="C184" i="572"/>
  <c r="B184" i="572"/>
  <c r="C183" i="572"/>
  <c r="B183" i="572"/>
  <c r="C182" i="572"/>
  <c r="B182" i="572"/>
  <c r="C181" i="572"/>
  <c r="C180" i="572"/>
  <c r="B180" i="572"/>
  <c r="C179" i="572"/>
  <c r="B179" i="572"/>
  <c r="C178" i="572"/>
  <c r="B178" i="572"/>
  <c r="C177" i="572"/>
  <c r="B177" i="572"/>
  <c r="C176" i="572"/>
  <c r="B176" i="572"/>
  <c r="C175" i="572"/>
  <c r="B175" i="572"/>
  <c r="C174" i="572"/>
  <c r="B174" i="572"/>
  <c r="C173" i="572"/>
  <c r="B173" i="572"/>
  <c r="C172" i="572"/>
  <c r="C171" i="572"/>
  <c r="B171" i="572"/>
  <c r="C170" i="572"/>
  <c r="B170" i="572"/>
  <c r="C169" i="572"/>
  <c r="B169" i="572"/>
  <c r="C168" i="572"/>
  <c r="B168" i="572"/>
  <c r="C167" i="572"/>
  <c r="B167" i="572"/>
  <c r="C166" i="572"/>
  <c r="B166" i="572"/>
  <c r="C165" i="572"/>
  <c r="B165" i="572"/>
  <c r="C164" i="572"/>
  <c r="B164" i="572"/>
  <c r="C163" i="572"/>
  <c r="B163" i="572"/>
  <c r="C162" i="572"/>
  <c r="B162" i="572"/>
  <c r="C161" i="572"/>
  <c r="C160" i="572"/>
  <c r="B160" i="572"/>
  <c r="C159" i="572"/>
  <c r="C158" i="572"/>
  <c r="B158" i="572"/>
  <c r="C157" i="572"/>
  <c r="B157" i="572"/>
  <c r="C156" i="572"/>
  <c r="B156" i="572"/>
  <c r="C155" i="572"/>
  <c r="B155" i="572"/>
  <c r="C154" i="572"/>
  <c r="B154" i="572"/>
  <c r="C153" i="572"/>
  <c r="B153" i="572"/>
  <c r="C152" i="572"/>
  <c r="B152" i="572"/>
  <c r="C151" i="572"/>
  <c r="B151" i="572"/>
  <c r="C150" i="572"/>
  <c r="B150" i="572"/>
  <c r="C149" i="572"/>
  <c r="C148" i="572"/>
  <c r="B148" i="572"/>
  <c r="C147" i="572"/>
  <c r="C135" i="572"/>
  <c r="C134" i="572"/>
  <c r="B134" i="572"/>
  <c r="C133" i="572"/>
  <c r="E121" i="572"/>
  <c r="C121" i="572"/>
  <c r="B121" i="572"/>
  <c r="E120" i="572"/>
  <c r="C120" i="572"/>
  <c r="B120" i="572"/>
  <c r="C119" i="572"/>
  <c r="C112" i="572"/>
  <c r="C111" i="572"/>
  <c r="B111" i="572"/>
  <c r="C110" i="572"/>
  <c r="C102" i="572"/>
  <c r="C101" i="572"/>
  <c r="B101" i="572"/>
  <c r="C100" i="572"/>
  <c r="C89" i="572"/>
  <c r="C88" i="572"/>
  <c r="B88" i="572"/>
  <c r="C87" i="572"/>
  <c r="C81" i="572"/>
  <c r="C80" i="572"/>
  <c r="B80" i="572"/>
  <c r="C79" i="572"/>
  <c r="B79" i="572"/>
  <c r="C78" i="572"/>
  <c r="C77" i="572"/>
  <c r="B77" i="572"/>
  <c r="C76" i="572"/>
  <c r="C75" i="572"/>
  <c r="B75" i="572"/>
  <c r="C74" i="572"/>
  <c r="B74" i="572"/>
  <c r="C73" i="572"/>
  <c r="B73" i="572"/>
  <c r="C72" i="572"/>
  <c r="B72" i="572"/>
  <c r="C71" i="572"/>
  <c r="B71" i="572"/>
  <c r="C70" i="572"/>
  <c r="B70" i="572"/>
  <c r="C69" i="572"/>
  <c r="B69" i="572"/>
  <c r="C68" i="572"/>
  <c r="B68" i="572"/>
  <c r="C67" i="572"/>
  <c r="B67" i="572"/>
  <c r="C66" i="572"/>
  <c r="B66" i="572"/>
  <c r="C65" i="572"/>
  <c r="B65" i="572"/>
  <c r="C64" i="572"/>
  <c r="B64" i="572"/>
  <c r="C63" i="572"/>
  <c r="B63" i="572"/>
  <c r="C62" i="572"/>
  <c r="C61" i="572"/>
  <c r="B61" i="572"/>
  <c r="C60" i="572"/>
  <c r="B60" i="572"/>
  <c r="C59" i="572"/>
  <c r="B59" i="572"/>
  <c r="C58" i="572"/>
  <c r="B58" i="572"/>
  <c r="C57" i="572"/>
  <c r="B57" i="572"/>
  <c r="C56" i="572"/>
  <c r="B56" i="572"/>
  <c r="C55" i="572"/>
  <c r="B55" i="572"/>
  <c r="C54" i="572"/>
  <c r="B54" i="572"/>
  <c r="C53" i="572"/>
  <c r="B53" i="572"/>
  <c r="C52" i="572"/>
  <c r="B52" i="572"/>
  <c r="C51" i="572"/>
  <c r="B51" i="572"/>
  <c r="E50" i="572"/>
  <c r="C50" i="572"/>
  <c r="B50" i="572"/>
  <c r="E49" i="572"/>
  <c r="C49" i="572"/>
  <c r="B49" i="572"/>
  <c r="C48" i="572"/>
  <c r="C47" i="572"/>
  <c r="B47" i="572"/>
  <c r="C46" i="572"/>
  <c r="B46" i="572"/>
  <c r="C45" i="572"/>
  <c r="B45" i="572"/>
  <c r="C44" i="572"/>
  <c r="B44" i="572"/>
  <c r="C43" i="572"/>
  <c r="B43" i="572"/>
  <c r="C42" i="572"/>
  <c r="B42" i="572"/>
  <c r="C41" i="572"/>
  <c r="B41" i="572"/>
  <c r="C40" i="572"/>
  <c r="B40" i="572"/>
  <c r="C39" i="572"/>
  <c r="C38" i="572"/>
  <c r="B38" i="572"/>
  <c r="C37" i="572"/>
  <c r="B37" i="572"/>
  <c r="C36" i="572"/>
  <c r="B36" i="572"/>
  <c r="C35" i="572"/>
  <c r="B35" i="572"/>
  <c r="C34" i="572"/>
  <c r="B34" i="572"/>
  <c r="C33" i="572"/>
  <c r="B33" i="572"/>
  <c r="C32" i="572"/>
  <c r="B32" i="572"/>
  <c r="C31" i="572"/>
  <c r="B31" i="572"/>
  <c r="C30" i="572"/>
  <c r="B30" i="572"/>
  <c r="C29" i="572"/>
  <c r="C28" i="572"/>
  <c r="B28" i="572"/>
  <c r="C27" i="572"/>
  <c r="B27" i="572"/>
  <c r="C26" i="572"/>
  <c r="B26" i="572"/>
  <c r="C25" i="572"/>
  <c r="B25" i="572"/>
  <c r="C24" i="572"/>
  <c r="B24" i="572"/>
  <c r="C23" i="572"/>
  <c r="B23" i="572"/>
  <c r="C22" i="572"/>
  <c r="B22" i="572"/>
  <c r="C21" i="572"/>
  <c r="B21" i="572"/>
  <c r="C20" i="572"/>
  <c r="B20" i="572"/>
  <c r="C19" i="572"/>
  <c r="B19" i="572"/>
  <c r="C18" i="572"/>
  <c r="B18" i="572"/>
  <c r="C17" i="572"/>
  <c r="B17" i="572"/>
  <c r="C16" i="572"/>
  <c r="C15" i="572"/>
  <c r="B15" i="572"/>
  <c r="C14" i="572"/>
  <c r="B14" i="572"/>
  <c r="C13" i="572"/>
  <c r="B13" i="572"/>
  <c r="C12" i="572"/>
  <c r="B12" i="572"/>
  <c r="C11" i="572"/>
  <c r="B11" i="572"/>
  <c r="C10" i="572"/>
  <c r="B10" i="572"/>
  <c r="C9" i="572"/>
  <c r="B9" i="572"/>
  <c r="C8" i="572"/>
  <c r="B8" i="572"/>
  <c r="A7" i="572"/>
  <c r="K6" i="572"/>
  <c r="J6" i="572"/>
  <c r="I6" i="572"/>
  <c r="H6" i="572"/>
  <c r="G6" i="572"/>
  <c r="F6" i="572"/>
  <c r="B3" i="572"/>
  <c r="B2" i="572"/>
  <c r="B1" i="572"/>
  <c r="C428" i="571"/>
  <c r="B428" i="571"/>
  <c r="E427" i="571"/>
  <c r="C427" i="571"/>
  <c r="B427" i="571"/>
  <c r="E426" i="571"/>
  <c r="C426" i="571"/>
  <c r="B426" i="571"/>
  <c r="E425" i="571"/>
  <c r="C425" i="571"/>
  <c r="B425" i="571"/>
  <c r="E424" i="571"/>
  <c r="C424" i="571"/>
  <c r="B424" i="571"/>
  <c r="E423" i="571"/>
  <c r="C423" i="571"/>
  <c r="B423" i="571"/>
  <c r="E422" i="571"/>
  <c r="C422" i="571"/>
  <c r="B422" i="571"/>
  <c r="E421" i="571"/>
  <c r="C421" i="571"/>
  <c r="B421" i="571"/>
  <c r="E420" i="571"/>
  <c r="C420" i="571"/>
  <c r="B420" i="571"/>
  <c r="E419" i="571"/>
  <c r="C419" i="571"/>
  <c r="B419" i="571"/>
  <c r="E418" i="571"/>
  <c r="C418" i="571"/>
  <c r="B418" i="571"/>
  <c r="E417" i="571"/>
  <c r="C417" i="571"/>
  <c r="B417" i="571"/>
  <c r="E416" i="571"/>
  <c r="C416" i="571"/>
  <c r="B416" i="571"/>
  <c r="E415" i="571"/>
  <c r="C415" i="571"/>
  <c r="B415" i="571"/>
  <c r="E414" i="571"/>
  <c r="C414" i="571"/>
  <c r="B414" i="571"/>
  <c r="E413" i="571"/>
  <c r="C413" i="571"/>
  <c r="B413" i="571"/>
  <c r="E412" i="571"/>
  <c r="C412" i="571"/>
  <c r="B412" i="571"/>
  <c r="E411" i="571"/>
  <c r="C411" i="571"/>
  <c r="B411" i="571"/>
  <c r="E410" i="571"/>
  <c r="C410" i="571"/>
  <c r="B410" i="571"/>
  <c r="C409" i="571"/>
  <c r="B409" i="571"/>
  <c r="C408" i="571"/>
  <c r="B408" i="571"/>
  <c r="C407" i="571"/>
  <c r="B407" i="571"/>
  <c r="C406" i="571"/>
  <c r="B406" i="571"/>
  <c r="C405" i="571"/>
  <c r="B405" i="571"/>
  <c r="C404" i="571"/>
  <c r="B404" i="571"/>
  <c r="C403" i="571"/>
  <c r="B403" i="571"/>
  <c r="C402" i="571"/>
  <c r="B402" i="571"/>
  <c r="C401" i="571"/>
  <c r="B401" i="571"/>
  <c r="C400" i="571"/>
  <c r="B400" i="571"/>
  <c r="C399" i="571"/>
  <c r="B399" i="571"/>
  <c r="C398" i="571"/>
  <c r="B398" i="571"/>
  <c r="C397" i="571"/>
  <c r="B397" i="571"/>
  <c r="C396" i="571"/>
  <c r="B396" i="571"/>
  <c r="C395" i="571"/>
  <c r="B395" i="571"/>
  <c r="C394" i="571"/>
  <c r="B394" i="571"/>
  <c r="C393" i="571"/>
  <c r="B393" i="571"/>
  <c r="C392" i="571"/>
  <c r="B392" i="571"/>
  <c r="E391" i="571"/>
  <c r="C391" i="571"/>
  <c r="B391" i="571"/>
  <c r="E390" i="571"/>
  <c r="C390" i="571"/>
  <c r="B390" i="571"/>
  <c r="E389" i="571"/>
  <c r="C389" i="571"/>
  <c r="B389" i="571"/>
  <c r="C388" i="571"/>
  <c r="B388" i="571"/>
  <c r="C387" i="571"/>
  <c r="C386" i="571"/>
  <c r="B386" i="571"/>
  <c r="C385" i="571"/>
  <c r="B385" i="571"/>
  <c r="C384" i="571"/>
  <c r="C383" i="571"/>
  <c r="C382" i="571"/>
  <c r="B382" i="571"/>
  <c r="C381" i="571"/>
  <c r="B381" i="571"/>
  <c r="C380" i="571"/>
  <c r="B380" i="571"/>
  <c r="C379" i="571"/>
  <c r="B379" i="571"/>
  <c r="C378" i="571"/>
  <c r="B378" i="571"/>
  <c r="C377" i="571"/>
  <c r="C376" i="571"/>
  <c r="B376" i="571"/>
  <c r="C375" i="571"/>
  <c r="C374" i="571"/>
  <c r="B374" i="571"/>
  <c r="C373" i="571"/>
  <c r="B373" i="571"/>
  <c r="C372" i="571"/>
  <c r="B372" i="571"/>
  <c r="C371" i="571"/>
  <c r="B371" i="571"/>
  <c r="C370" i="571"/>
  <c r="C369" i="571"/>
  <c r="B369" i="571"/>
  <c r="C368" i="571"/>
  <c r="B368" i="571"/>
  <c r="C367" i="571"/>
  <c r="B367" i="571"/>
  <c r="C366" i="571"/>
  <c r="B366" i="571"/>
  <c r="C365" i="571"/>
  <c r="B365" i="571"/>
  <c r="C364" i="571"/>
  <c r="B364" i="571"/>
  <c r="C363" i="571"/>
  <c r="B363" i="571"/>
  <c r="C362" i="571"/>
  <c r="B362" i="571"/>
  <c r="C361" i="571"/>
  <c r="C360" i="571"/>
  <c r="B360" i="571"/>
  <c r="C359" i="571"/>
  <c r="C358" i="571"/>
  <c r="B358" i="571"/>
  <c r="C357" i="571"/>
  <c r="B357" i="571"/>
  <c r="C355" i="571"/>
  <c r="C354" i="571"/>
  <c r="B354" i="571"/>
  <c r="C353" i="571"/>
  <c r="C341" i="571"/>
  <c r="C340" i="571"/>
  <c r="B340" i="571"/>
  <c r="C339" i="571"/>
  <c r="E327" i="571"/>
  <c r="C327" i="571"/>
  <c r="E326" i="571"/>
  <c r="C326" i="571"/>
  <c r="B326" i="571"/>
  <c r="C325" i="571"/>
  <c r="C318" i="571"/>
  <c r="C317" i="571"/>
  <c r="B317" i="571"/>
  <c r="C316" i="571"/>
  <c r="C308" i="571"/>
  <c r="C307" i="571"/>
  <c r="B307" i="571"/>
  <c r="C306" i="571"/>
  <c r="C295" i="571"/>
  <c r="C294" i="571"/>
  <c r="B294" i="571"/>
  <c r="C293" i="571"/>
  <c r="C287" i="571"/>
  <c r="C286" i="571"/>
  <c r="B286" i="571"/>
  <c r="C285" i="571"/>
  <c r="B285" i="571"/>
  <c r="C284" i="571"/>
  <c r="B284" i="571"/>
  <c r="C283" i="571"/>
  <c r="C282" i="571"/>
  <c r="B282" i="571"/>
  <c r="C281" i="571"/>
  <c r="C280" i="571"/>
  <c r="B280" i="571"/>
  <c r="C279" i="571"/>
  <c r="B279" i="571"/>
  <c r="C278" i="571"/>
  <c r="B278" i="571"/>
  <c r="C277" i="571"/>
  <c r="B277" i="571"/>
  <c r="C276" i="571"/>
  <c r="B276" i="571"/>
  <c r="C275" i="571"/>
  <c r="B275" i="571"/>
  <c r="C274" i="571"/>
  <c r="B274" i="571"/>
  <c r="C273" i="571"/>
  <c r="B273" i="571"/>
  <c r="C272" i="571"/>
  <c r="B272" i="571"/>
  <c r="C271" i="571"/>
  <c r="B271" i="571"/>
  <c r="C270" i="571"/>
  <c r="B270" i="571"/>
  <c r="C269" i="571"/>
  <c r="B269" i="571"/>
  <c r="C268" i="571"/>
  <c r="B268" i="571"/>
  <c r="C267" i="571"/>
  <c r="B267" i="571"/>
  <c r="C266" i="571"/>
  <c r="C265" i="571"/>
  <c r="B265" i="571"/>
  <c r="C264" i="571"/>
  <c r="C263" i="571"/>
  <c r="B263" i="571"/>
  <c r="C262" i="571"/>
  <c r="B262" i="571"/>
  <c r="C261" i="571"/>
  <c r="B261" i="571"/>
  <c r="C260" i="571"/>
  <c r="B260" i="571"/>
  <c r="C259" i="571"/>
  <c r="C258" i="571"/>
  <c r="B258" i="571"/>
  <c r="C257" i="571"/>
  <c r="B257" i="571"/>
  <c r="C256" i="571"/>
  <c r="B256" i="571"/>
  <c r="C255" i="571"/>
  <c r="B255" i="571"/>
  <c r="C254" i="571"/>
  <c r="C253" i="571"/>
  <c r="B253" i="571"/>
  <c r="C252" i="571"/>
  <c r="B252" i="571"/>
  <c r="C251" i="571"/>
  <c r="B251" i="571"/>
  <c r="C250" i="571"/>
  <c r="B250" i="571"/>
  <c r="C249" i="571"/>
  <c r="B249" i="571"/>
  <c r="C248" i="571"/>
  <c r="B248" i="571"/>
  <c r="C247" i="571"/>
  <c r="C246" i="571"/>
  <c r="B246" i="571"/>
  <c r="C245" i="571"/>
  <c r="C244" i="571"/>
  <c r="B244" i="571"/>
  <c r="C243" i="571"/>
  <c r="B243" i="571"/>
  <c r="C242" i="571"/>
  <c r="B242" i="571"/>
  <c r="C241" i="571"/>
  <c r="B241" i="571"/>
  <c r="C240" i="571"/>
  <c r="B240" i="571"/>
  <c r="C239" i="571"/>
  <c r="B239" i="571"/>
  <c r="C238" i="571"/>
  <c r="B238" i="571"/>
  <c r="C237" i="571"/>
  <c r="B237" i="571"/>
  <c r="C236" i="571"/>
  <c r="C235" i="571"/>
  <c r="B235" i="571"/>
  <c r="C234" i="571"/>
  <c r="B234" i="571"/>
  <c r="C233" i="571"/>
  <c r="B233" i="571"/>
  <c r="C232" i="571"/>
  <c r="B232" i="571"/>
  <c r="C231" i="571"/>
  <c r="B231" i="571"/>
  <c r="C230" i="571"/>
  <c r="B230" i="571"/>
  <c r="C229" i="571"/>
  <c r="B229" i="571"/>
  <c r="C228" i="571"/>
  <c r="B228" i="571"/>
  <c r="C227" i="571"/>
  <c r="B227" i="571"/>
  <c r="C226" i="571"/>
  <c r="C225" i="571"/>
  <c r="B225" i="571"/>
  <c r="C224" i="571"/>
  <c r="B224" i="571"/>
  <c r="C223" i="571"/>
  <c r="B223" i="571"/>
  <c r="C222" i="571"/>
  <c r="B222" i="571"/>
  <c r="C221" i="571"/>
  <c r="B221" i="571"/>
  <c r="C220" i="571"/>
  <c r="B220" i="571"/>
  <c r="C219" i="571"/>
  <c r="B219" i="571"/>
  <c r="C218" i="571"/>
  <c r="B218" i="571"/>
  <c r="C217" i="571"/>
  <c r="C216" i="571"/>
  <c r="B216" i="571"/>
  <c r="C215" i="571"/>
  <c r="B215" i="571"/>
  <c r="C214" i="571"/>
  <c r="B214" i="571"/>
  <c r="C213" i="571"/>
  <c r="B213" i="571"/>
  <c r="C212" i="571"/>
  <c r="B212" i="571"/>
  <c r="C211" i="571"/>
  <c r="B211" i="571"/>
  <c r="C210" i="571"/>
  <c r="B210" i="571"/>
  <c r="C209" i="571"/>
  <c r="B209" i="571"/>
  <c r="C208" i="571"/>
  <c r="B208" i="571"/>
  <c r="C207" i="571"/>
  <c r="C206" i="571"/>
  <c r="B206" i="571"/>
  <c r="C205" i="571"/>
  <c r="B205" i="571"/>
  <c r="C204" i="571"/>
  <c r="B204" i="571"/>
  <c r="C203" i="571"/>
  <c r="B203" i="571"/>
  <c r="C202" i="571"/>
  <c r="B202" i="571"/>
  <c r="C201" i="571"/>
  <c r="B201" i="571"/>
  <c r="C200" i="571"/>
  <c r="B200" i="571"/>
  <c r="C199" i="571"/>
  <c r="B199" i="571"/>
  <c r="C198" i="571"/>
  <c r="C197" i="571"/>
  <c r="B197" i="571"/>
  <c r="C196" i="571"/>
  <c r="B196" i="571"/>
  <c r="C195" i="571"/>
  <c r="B195" i="571"/>
  <c r="C194" i="571"/>
  <c r="B194" i="571"/>
  <c r="C193" i="571"/>
  <c r="B193" i="571"/>
  <c r="C192" i="571"/>
  <c r="B192" i="571"/>
  <c r="C191" i="571"/>
  <c r="B191" i="571"/>
  <c r="C190" i="571"/>
  <c r="B190" i="571"/>
  <c r="C189" i="571"/>
  <c r="B189" i="571"/>
  <c r="C188" i="571"/>
  <c r="C187" i="571"/>
  <c r="B187" i="571"/>
  <c r="C186" i="571"/>
  <c r="B186" i="571"/>
  <c r="C185" i="571"/>
  <c r="B185" i="571"/>
  <c r="C184" i="571"/>
  <c r="B184" i="571"/>
  <c r="C183" i="571"/>
  <c r="B183" i="571"/>
  <c r="C182" i="571"/>
  <c r="B182" i="571"/>
  <c r="C181" i="571"/>
  <c r="C180" i="571"/>
  <c r="B180" i="571"/>
  <c r="C179" i="571"/>
  <c r="B179" i="571"/>
  <c r="C178" i="571"/>
  <c r="B178" i="571"/>
  <c r="C177" i="571"/>
  <c r="B177" i="571"/>
  <c r="C176" i="571"/>
  <c r="B176" i="571"/>
  <c r="C175" i="571"/>
  <c r="B175" i="571"/>
  <c r="C174" i="571"/>
  <c r="B174" i="571"/>
  <c r="C173" i="571"/>
  <c r="B173" i="571"/>
  <c r="C172" i="571"/>
  <c r="C171" i="571"/>
  <c r="B171" i="571"/>
  <c r="C170" i="571"/>
  <c r="B170" i="571"/>
  <c r="C169" i="571"/>
  <c r="B169" i="571"/>
  <c r="C168" i="571"/>
  <c r="B168" i="571"/>
  <c r="C167" i="571"/>
  <c r="B167" i="571"/>
  <c r="C166" i="571"/>
  <c r="B166" i="571"/>
  <c r="C165" i="571"/>
  <c r="B165" i="571"/>
  <c r="C164" i="571"/>
  <c r="B164" i="571"/>
  <c r="C163" i="571"/>
  <c r="B163" i="571"/>
  <c r="C162" i="571"/>
  <c r="B162" i="571"/>
  <c r="C161" i="571"/>
  <c r="C160" i="571"/>
  <c r="B160" i="571"/>
  <c r="C159" i="571"/>
  <c r="C158" i="571"/>
  <c r="B158" i="571"/>
  <c r="C157" i="571"/>
  <c r="B157" i="571"/>
  <c r="C156" i="571"/>
  <c r="B156" i="571"/>
  <c r="C155" i="571"/>
  <c r="B155" i="571"/>
  <c r="C154" i="571"/>
  <c r="B154" i="571"/>
  <c r="C153" i="571"/>
  <c r="B153" i="571"/>
  <c r="C152" i="571"/>
  <c r="B152" i="571"/>
  <c r="C151" i="571"/>
  <c r="B151" i="571"/>
  <c r="C150" i="571"/>
  <c r="B150" i="571"/>
  <c r="C149" i="571"/>
  <c r="C148" i="571"/>
  <c r="B148" i="571"/>
  <c r="C147" i="571"/>
  <c r="C135" i="571"/>
  <c r="C134" i="571"/>
  <c r="B134" i="571"/>
  <c r="C133" i="571"/>
  <c r="E121" i="571"/>
  <c r="C121" i="571"/>
  <c r="B121" i="571"/>
  <c r="E120" i="571"/>
  <c r="C120" i="571"/>
  <c r="B120" i="571"/>
  <c r="C119" i="571"/>
  <c r="C112" i="571"/>
  <c r="C111" i="571"/>
  <c r="B111" i="571"/>
  <c r="C110" i="571"/>
  <c r="C102" i="571"/>
  <c r="C101" i="571"/>
  <c r="B101" i="571"/>
  <c r="C100" i="571"/>
  <c r="C89" i="571"/>
  <c r="C88" i="571"/>
  <c r="B88" i="571"/>
  <c r="C87" i="571"/>
  <c r="C81" i="571"/>
  <c r="C80" i="571"/>
  <c r="B80" i="571"/>
  <c r="C79" i="571"/>
  <c r="B79" i="571"/>
  <c r="C78" i="571"/>
  <c r="C77" i="571"/>
  <c r="B77" i="571"/>
  <c r="C76" i="571"/>
  <c r="C75" i="571"/>
  <c r="B75" i="571"/>
  <c r="C74" i="571"/>
  <c r="B74" i="571"/>
  <c r="C73" i="571"/>
  <c r="B73" i="571"/>
  <c r="C72" i="571"/>
  <c r="B72" i="571"/>
  <c r="C71" i="571"/>
  <c r="B71" i="571"/>
  <c r="C70" i="571"/>
  <c r="B70" i="571"/>
  <c r="C69" i="571"/>
  <c r="B69" i="571"/>
  <c r="C68" i="571"/>
  <c r="B68" i="571"/>
  <c r="C67" i="571"/>
  <c r="B67" i="571"/>
  <c r="C66" i="571"/>
  <c r="B66" i="571"/>
  <c r="C65" i="571"/>
  <c r="B65" i="571"/>
  <c r="C64" i="571"/>
  <c r="B64" i="571"/>
  <c r="C63" i="571"/>
  <c r="B63" i="571"/>
  <c r="C62" i="571"/>
  <c r="C61" i="571"/>
  <c r="B61" i="571"/>
  <c r="C60" i="571"/>
  <c r="B60" i="571"/>
  <c r="C59" i="571"/>
  <c r="B59" i="571"/>
  <c r="C58" i="571"/>
  <c r="B58" i="571"/>
  <c r="C57" i="571"/>
  <c r="B57" i="571"/>
  <c r="C56" i="571"/>
  <c r="B56" i="571"/>
  <c r="C55" i="571"/>
  <c r="B55" i="571"/>
  <c r="C54" i="571"/>
  <c r="B54" i="571"/>
  <c r="C53" i="571"/>
  <c r="B53" i="571"/>
  <c r="C52" i="571"/>
  <c r="B52" i="571"/>
  <c r="C51" i="571"/>
  <c r="B51" i="571"/>
  <c r="E50" i="571"/>
  <c r="C50" i="571"/>
  <c r="B50" i="571"/>
  <c r="E49" i="571"/>
  <c r="C49" i="571"/>
  <c r="B49" i="571"/>
  <c r="C48" i="571"/>
  <c r="C47" i="571"/>
  <c r="B47" i="571"/>
  <c r="C46" i="571"/>
  <c r="B46" i="571"/>
  <c r="C45" i="571"/>
  <c r="B45" i="571"/>
  <c r="C44" i="571"/>
  <c r="B44" i="571"/>
  <c r="C43" i="571"/>
  <c r="B43" i="571"/>
  <c r="C42" i="571"/>
  <c r="B42" i="571"/>
  <c r="C41" i="571"/>
  <c r="B41" i="571"/>
  <c r="C40" i="571"/>
  <c r="B40" i="571"/>
  <c r="C39" i="571"/>
  <c r="C38" i="571"/>
  <c r="B38" i="571"/>
  <c r="C37" i="571"/>
  <c r="B37" i="571"/>
  <c r="C36" i="571"/>
  <c r="B36" i="571"/>
  <c r="C35" i="571"/>
  <c r="B35" i="571"/>
  <c r="C34" i="571"/>
  <c r="B34" i="571"/>
  <c r="C33" i="571"/>
  <c r="B33" i="571"/>
  <c r="C32" i="571"/>
  <c r="B32" i="571"/>
  <c r="C31" i="571"/>
  <c r="B31" i="571"/>
  <c r="C30" i="571"/>
  <c r="B30" i="571"/>
  <c r="C29" i="571"/>
  <c r="C28" i="571"/>
  <c r="B28" i="571"/>
  <c r="C27" i="571"/>
  <c r="B27" i="571"/>
  <c r="C26" i="571"/>
  <c r="B26" i="571"/>
  <c r="C25" i="571"/>
  <c r="B25" i="571"/>
  <c r="C24" i="571"/>
  <c r="B24" i="571"/>
  <c r="C23" i="571"/>
  <c r="B23" i="571"/>
  <c r="C22" i="571"/>
  <c r="B22" i="571"/>
  <c r="C21" i="571"/>
  <c r="B21" i="571"/>
  <c r="C20" i="571"/>
  <c r="B20" i="571"/>
  <c r="C19" i="571"/>
  <c r="B19" i="571"/>
  <c r="C18" i="571"/>
  <c r="B18" i="571"/>
  <c r="C17" i="571"/>
  <c r="B17" i="571"/>
  <c r="C16" i="571"/>
  <c r="C15" i="571"/>
  <c r="B15" i="571"/>
  <c r="C14" i="571"/>
  <c r="B14" i="571"/>
  <c r="C13" i="571"/>
  <c r="B13" i="571"/>
  <c r="C12" i="571"/>
  <c r="B12" i="571"/>
  <c r="C11" i="571"/>
  <c r="B11" i="571"/>
  <c r="C10" i="571"/>
  <c r="B10" i="571"/>
  <c r="C9" i="571"/>
  <c r="B9" i="571"/>
  <c r="C8" i="571"/>
  <c r="B8" i="571"/>
  <c r="A7" i="571"/>
  <c r="K6" i="571"/>
  <c r="J6" i="571"/>
  <c r="I6" i="571"/>
  <c r="H6" i="571"/>
  <c r="G6" i="571"/>
  <c r="F6" i="571"/>
  <c r="B3" i="571"/>
  <c r="B2" i="571"/>
  <c r="B1" i="571"/>
  <c r="C428" i="570"/>
  <c r="B428" i="570"/>
  <c r="E427" i="570"/>
  <c r="C427" i="570"/>
  <c r="B427" i="570"/>
  <c r="E426" i="570"/>
  <c r="C426" i="570"/>
  <c r="B426" i="570"/>
  <c r="E425" i="570"/>
  <c r="C425" i="570"/>
  <c r="B425" i="570"/>
  <c r="E424" i="570"/>
  <c r="C424" i="570"/>
  <c r="B424" i="570"/>
  <c r="E423" i="570"/>
  <c r="C423" i="570"/>
  <c r="B423" i="570"/>
  <c r="E422" i="570"/>
  <c r="C422" i="570"/>
  <c r="B422" i="570"/>
  <c r="E421" i="570"/>
  <c r="C421" i="570"/>
  <c r="B421" i="570"/>
  <c r="E420" i="570"/>
  <c r="C420" i="570"/>
  <c r="B420" i="570"/>
  <c r="E419" i="570"/>
  <c r="C419" i="570"/>
  <c r="B419" i="570"/>
  <c r="E418" i="570"/>
  <c r="C418" i="570"/>
  <c r="B418" i="570"/>
  <c r="E417" i="570"/>
  <c r="C417" i="570"/>
  <c r="B417" i="570"/>
  <c r="E416" i="570"/>
  <c r="C416" i="570"/>
  <c r="B416" i="570"/>
  <c r="E415" i="570"/>
  <c r="C415" i="570"/>
  <c r="B415" i="570"/>
  <c r="E414" i="570"/>
  <c r="C414" i="570"/>
  <c r="B414" i="570"/>
  <c r="E413" i="570"/>
  <c r="C413" i="570"/>
  <c r="B413" i="570"/>
  <c r="E412" i="570"/>
  <c r="C412" i="570"/>
  <c r="B412" i="570"/>
  <c r="E411" i="570"/>
  <c r="C411" i="570"/>
  <c r="B411" i="570"/>
  <c r="E410" i="570"/>
  <c r="C410" i="570"/>
  <c r="B410" i="570"/>
  <c r="C409" i="570"/>
  <c r="B409" i="570"/>
  <c r="C408" i="570"/>
  <c r="B408" i="570"/>
  <c r="C407" i="570"/>
  <c r="B407" i="570"/>
  <c r="C406" i="570"/>
  <c r="B406" i="570"/>
  <c r="C405" i="570"/>
  <c r="B405" i="570"/>
  <c r="C404" i="570"/>
  <c r="B404" i="570"/>
  <c r="C403" i="570"/>
  <c r="B403" i="570"/>
  <c r="C402" i="570"/>
  <c r="B402" i="570"/>
  <c r="C401" i="570"/>
  <c r="B401" i="570"/>
  <c r="C400" i="570"/>
  <c r="B400" i="570"/>
  <c r="C399" i="570"/>
  <c r="B399" i="570"/>
  <c r="C398" i="570"/>
  <c r="B398" i="570"/>
  <c r="C397" i="570"/>
  <c r="B397" i="570"/>
  <c r="C396" i="570"/>
  <c r="B396" i="570"/>
  <c r="C395" i="570"/>
  <c r="B395" i="570"/>
  <c r="C394" i="570"/>
  <c r="B394" i="570"/>
  <c r="C393" i="570"/>
  <c r="B393" i="570"/>
  <c r="C392" i="570"/>
  <c r="B392" i="570"/>
  <c r="E391" i="570"/>
  <c r="C391" i="570"/>
  <c r="B391" i="570"/>
  <c r="E390" i="570"/>
  <c r="C390" i="570"/>
  <c r="B390" i="570"/>
  <c r="E389" i="570"/>
  <c r="C389" i="570"/>
  <c r="B389" i="570"/>
  <c r="C388" i="570"/>
  <c r="B388" i="570"/>
  <c r="C387" i="570"/>
  <c r="C386" i="570"/>
  <c r="B386" i="570"/>
  <c r="C385" i="570"/>
  <c r="B385" i="570"/>
  <c r="C384" i="570"/>
  <c r="C383" i="570"/>
  <c r="C382" i="570"/>
  <c r="B382" i="570"/>
  <c r="C381" i="570"/>
  <c r="B381" i="570"/>
  <c r="C380" i="570"/>
  <c r="B380" i="570"/>
  <c r="C379" i="570"/>
  <c r="B379" i="570"/>
  <c r="C378" i="570"/>
  <c r="B378" i="570"/>
  <c r="C377" i="570"/>
  <c r="C376" i="570"/>
  <c r="B376" i="570"/>
  <c r="C375" i="570"/>
  <c r="C374" i="570"/>
  <c r="B374" i="570"/>
  <c r="C373" i="570"/>
  <c r="B373" i="570"/>
  <c r="C372" i="570"/>
  <c r="B372" i="570"/>
  <c r="C371" i="570"/>
  <c r="B371" i="570"/>
  <c r="C370" i="570"/>
  <c r="C369" i="570"/>
  <c r="B369" i="570"/>
  <c r="C368" i="570"/>
  <c r="B368" i="570"/>
  <c r="C367" i="570"/>
  <c r="B367" i="570"/>
  <c r="C366" i="570"/>
  <c r="B366" i="570"/>
  <c r="C365" i="570"/>
  <c r="B365" i="570"/>
  <c r="C364" i="570"/>
  <c r="B364" i="570"/>
  <c r="C363" i="570"/>
  <c r="B363" i="570"/>
  <c r="C362" i="570"/>
  <c r="B362" i="570"/>
  <c r="C361" i="570"/>
  <c r="C360" i="570"/>
  <c r="B360" i="570"/>
  <c r="C359" i="570"/>
  <c r="C358" i="570"/>
  <c r="B358" i="570"/>
  <c r="C357" i="570"/>
  <c r="B357" i="570"/>
  <c r="C355" i="570"/>
  <c r="C354" i="570"/>
  <c r="B354" i="570"/>
  <c r="C353" i="570"/>
  <c r="C341" i="570"/>
  <c r="C340" i="570"/>
  <c r="B340" i="570"/>
  <c r="C339" i="570"/>
  <c r="E327" i="570"/>
  <c r="C327" i="570"/>
  <c r="E326" i="570"/>
  <c r="C326" i="570"/>
  <c r="B326" i="570"/>
  <c r="C325" i="570"/>
  <c r="C318" i="570"/>
  <c r="C317" i="570"/>
  <c r="B317" i="570"/>
  <c r="C316" i="570"/>
  <c r="C308" i="570"/>
  <c r="C307" i="570"/>
  <c r="B307" i="570"/>
  <c r="C306" i="570"/>
  <c r="C295" i="570"/>
  <c r="C294" i="570"/>
  <c r="B294" i="570"/>
  <c r="C293" i="570"/>
  <c r="C287" i="570"/>
  <c r="C286" i="570"/>
  <c r="B286" i="570"/>
  <c r="C285" i="570"/>
  <c r="B285" i="570"/>
  <c r="C284" i="570"/>
  <c r="B284" i="570"/>
  <c r="C283" i="570"/>
  <c r="C282" i="570"/>
  <c r="B282" i="570"/>
  <c r="C281" i="570"/>
  <c r="C280" i="570"/>
  <c r="B280" i="570"/>
  <c r="C279" i="570"/>
  <c r="B279" i="570"/>
  <c r="C278" i="570"/>
  <c r="B278" i="570"/>
  <c r="C277" i="570"/>
  <c r="B277" i="570"/>
  <c r="C276" i="570"/>
  <c r="B276" i="570"/>
  <c r="C275" i="570"/>
  <c r="B275" i="570"/>
  <c r="C274" i="570"/>
  <c r="B274" i="570"/>
  <c r="C273" i="570"/>
  <c r="B273" i="570"/>
  <c r="C272" i="570"/>
  <c r="B272" i="570"/>
  <c r="C271" i="570"/>
  <c r="B271" i="570"/>
  <c r="C270" i="570"/>
  <c r="B270" i="570"/>
  <c r="C269" i="570"/>
  <c r="B269" i="570"/>
  <c r="C268" i="570"/>
  <c r="B268" i="570"/>
  <c r="C267" i="570"/>
  <c r="B267" i="570"/>
  <c r="C266" i="570"/>
  <c r="C265" i="570"/>
  <c r="B265" i="570"/>
  <c r="C264" i="570"/>
  <c r="C263" i="570"/>
  <c r="B263" i="570"/>
  <c r="C262" i="570"/>
  <c r="B262" i="570"/>
  <c r="C261" i="570"/>
  <c r="B261" i="570"/>
  <c r="C260" i="570"/>
  <c r="B260" i="570"/>
  <c r="C259" i="570"/>
  <c r="C258" i="570"/>
  <c r="B258" i="570"/>
  <c r="C257" i="570"/>
  <c r="B257" i="570"/>
  <c r="C256" i="570"/>
  <c r="B256" i="570"/>
  <c r="C255" i="570"/>
  <c r="B255" i="570"/>
  <c r="C254" i="570"/>
  <c r="C253" i="570"/>
  <c r="B253" i="570"/>
  <c r="C252" i="570"/>
  <c r="B252" i="570"/>
  <c r="C251" i="570"/>
  <c r="B251" i="570"/>
  <c r="C250" i="570"/>
  <c r="B250" i="570"/>
  <c r="C249" i="570"/>
  <c r="B249" i="570"/>
  <c r="C248" i="570"/>
  <c r="B248" i="570"/>
  <c r="C247" i="570"/>
  <c r="C246" i="570"/>
  <c r="B246" i="570"/>
  <c r="C245" i="570"/>
  <c r="C244" i="570"/>
  <c r="B244" i="570"/>
  <c r="C243" i="570"/>
  <c r="B243" i="570"/>
  <c r="C242" i="570"/>
  <c r="B242" i="570"/>
  <c r="C241" i="570"/>
  <c r="B241" i="570"/>
  <c r="C240" i="570"/>
  <c r="B240" i="570"/>
  <c r="C239" i="570"/>
  <c r="B239" i="570"/>
  <c r="C238" i="570"/>
  <c r="B238" i="570"/>
  <c r="C237" i="570"/>
  <c r="B237" i="570"/>
  <c r="C236" i="570"/>
  <c r="C235" i="570"/>
  <c r="B235" i="570"/>
  <c r="C234" i="570"/>
  <c r="B234" i="570"/>
  <c r="C233" i="570"/>
  <c r="B233" i="570"/>
  <c r="C232" i="570"/>
  <c r="B232" i="570"/>
  <c r="C231" i="570"/>
  <c r="B231" i="570"/>
  <c r="C230" i="570"/>
  <c r="B230" i="570"/>
  <c r="C229" i="570"/>
  <c r="B229" i="570"/>
  <c r="C228" i="570"/>
  <c r="B228" i="570"/>
  <c r="C227" i="570"/>
  <c r="B227" i="570"/>
  <c r="C226" i="570"/>
  <c r="C225" i="570"/>
  <c r="B225" i="570"/>
  <c r="C224" i="570"/>
  <c r="B224" i="570"/>
  <c r="C223" i="570"/>
  <c r="B223" i="570"/>
  <c r="C222" i="570"/>
  <c r="B222" i="570"/>
  <c r="C221" i="570"/>
  <c r="B221" i="570"/>
  <c r="C220" i="570"/>
  <c r="B220" i="570"/>
  <c r="C219" i="570"/>
  <c r="B219" i="570"/>
  <c r="C218" i="570"/>
  <c r="B218" i="570"/>
  <c r="C217" i="570"/>
  <c r="C216" i="570"/>
  <c r="B216" i="570"/>
  <c r="C215" i="570"/>
  <c r="B215" i="570"/>
  <c r="C214" i="570"/>
  <c r="B214" i="570"/>
  <c r="C213" i="570"/>
  <c r="B213" i="570"/>
  <c r="C212" i="570"/>
  <c r="B212" i="570"/>
  <c r="C211" i="570"/>
  <c r="B211" i="570"/>
  <c r="C210" i="570"/>
  <c r="B210" i="570"/>
  <c r="C209" i="570"/>
  <c r="B209" i="570"/>
  <c r="C208" i="570"/>
  <c r="B208" i="570"/>
  <c r="C207" i="570"/>
  <c r="C206" i="570"/>
  <c r="B206" i="570"/>
  <c r="C205" i="570"/>
  <c r="B205" i="570"/>
  <c r="C204" i="570"/>
  <c r="B204" i="570"/>
  <c r="C203" i="570"/>
  <c r="B203" i="570"/>
  <c r="C202" i="570"/>
  <c r="B202" i="570"/>
  <c r="C201" i="570"/>
  <c r="B201" i="570"/>
  <c r="C200" i="570"/>
  <c r="B200" i="570"/>
  <c r="C199" i="570"/>
  <c r="B199" i="570"/>
  <c r="C198" i="570"/>
  <c r="C197" i="570"/>
  <c r="B197" i="570"/>
  <c r="C196" i="570"/>
  <c r="B196" i="570"/>
  <c r="C195" i="570"/>
  <c r="B195" i="570"/>
  <c r="C194" i="570"/>
  <c r="B194" i="570"/>
  <c r="C193" i="570"/>
  <c r="B193" i="570"/>
  <c r="C192" i="570"/>
  <c r="B192" i="570"/>
  <c r="C191" i="570"/>
  <c r="B191" i="570"/>
  <c r="C190" i="570"/>
  <c r="B190" i="570"/>
  <c r="C189" i="570"/>
  <c r="B189" i="570"/>
  <c r="C188" i="570"/>
  <c r="C187" i="570"/>
  <c r="B187" i="570"/>
  <c r="C186" i="570"/>
  <c r="B186" i="570"/>
  <c r="C185" i="570"/>
  <c r="B185" i="570"/>
  <c r="C184" i="570"/>
  <c r="B184" i="570"/>
  <c r="C183" i="570"/>
  <c r="B183" i="570"/>
  <c r="C182" i="570"/>
  <c r="B182" i="570"/>
  <c r="C181" i="570"/>
  <c r="C180" i="570"/>
  <c r="B180" i="570"/>
  <c r="C179" i="570"/>
  <c r="B179" i="570"/>
  <c r="C178" i="570"/>
  <c r="B178" i="570"/>
  <c r="C177" i="570"/>
  <c r="B177" i="570"/>
  <c r="C176" i="570"/>
  <c r="B176" i="570"/>
  <c r="C175" i="570"/>
  <c r="B175" i="570"/>
  <c r="C174" i="570"/>
  <c r="B174" i="570"/>
  <c r="C173" i="570"/>
  <c r="B173" i="570"/>
  <c r="C172" i="570"/>
  <c r="C171" i="570"/>
  <c r="B171" i="570"/>
  <c r="C170" i="570"/>
  <c r="B170" i="570"/>
  <c r="C169" i="570"/>
  <c r="B169" i="570"/>
  <c r="C168" i="570"/>
  <c r="B168" i="570"/>
  <c r="C167" i="570"/>
  <c r="B167" i="570"/>
  <c r="C166" i="570"/>
  <c r="B166" i="570"/>
  <c r="C165" i="570"/>
  <c r="B165" i="570"/>
  <c r="C164" i="570"/>
  <c r="B164" i="570"/>
  <c r="C163" i="570"/>
  <c r="B163" i="570"/>
  <c r="C162" i="570"/>
  <c r="B162" i="570"/>
  <c r="C161" i="570"/>
  <c r="C160" i="570"/>
  <c r="B160" i="570"/>
  <c r="C159" i="570"/>
  <c r="C158" i="570"/>
  <c r="B158" i="570"/>
  <c r="C157" i="570"/>
  <c r="B157" i="570"/>
  <c r="C156" i="570"/>
  <c r="B156" i="570"/>
  <c r="C155" i="570"/>
  <c r="B155" i="570"/>
  <c r="C154" i="570"/>
  <c r="B154" i="570"/>
  <c r="C153" i="570"/>
  <c r="B153" i="570"/>
  <c r="C152" i="570"/>
  <c r="B152" i="570"/>
  <c r="C151" i="570"/>
  <c r="B151" i="570"/>
  <c r="C150" i="570"/>
  <c r="B150" i="570"/>
  <c r="C149" i="570"/>
  <c r="C148" i="570"/>
  <c r="B148" i="570"/>
  <c r="C147" i="570"/>
  <c r="C135" i="570"/>
  <c r="C134" i="570"/>
  <c r="B134" i="570"/>
  <c r="C133" i="570"/>
  <c r="E121" i="570"/>
  <c r="C121" i="570"/>
  <c r="B121" i="570"/>
  <c r="E120" i="570"/>
  <c r="C120" i="570"/>
  <c r="B120" i="570"/>
  <c r="C119" i="570"/>
  <c r="C112" i="570"/>
  <c r="C111" i="570"/>
  <c r="B111" i="570"/>
  <c r="C110" i="570"/>
  <c r="C102" i="570"/>
  <c r="C101" i="570"/>
  <c r="B101" i="570"/>
  <c r="C100" i="570"/>
  <c r="C89" i="570"/>
  <c r="C88" i="570"/>
  <c r="B88" i="570"/>
  <c r="C87" i="570"/>
  <c r="C81" i="570"/>
  <c r="C80" i="570"/>
  <c r="B80" i="570"/>
  <c r="C79" i="570"/>
  <c r="B79" i="570"/>
  <c r="C78" i="570"/>
  <c r="C77" i="570"/>
  <c r="B77" i="570"/>
  <c r="C76" i="570"/>
  <c r="C75" i="570"/>
  <c r="B75" i="570"/>
  <c r="C74" i="570"/>
  <c r="B74" i="570"/>
  <c r="C73" i="570"/>
  <c r="B73" i="570"/>
  <c r="C72" i="570"/>
  <c r="B72" i="570"/>
  <c r="C71" i="570"/>
  <c r="B71" i="570"/>
  <c r="C70" i="570"/>
  <c r="B70" i="570"/>
  <c r="C69" i="570"/>
  <c r="B69" i="570"/>
  <c r="C68" i="570"/>
  <c r="B68" i="570"/>
  <c r="C67" i="570"/>
  <c r="B67" i="570"/>
  <c r="C66" i="570"/>
  <c r="B66" i="570"/>
  <c r="C65" i="570"/>
  <c r="B65" i="570"/>
  <c r="C64" i="570"/>
  <c r="B64" i="570"/>
  <c r="C63" i="570"/>
  <c r="B63" i="570"/>
  <c r="C62" i="570"/>
  <c r="C61" i="570"/>
  <c r="B61" i="570"/>
  <c r="C60" i="570"/>
  <c r="B60" i="570"/>
  <c r="C59" i="570"/>
  <c r="B59" i="570"/>
  <c r="C58" i="570"/>
  <c r="B58" i="570"/>
  <c r="C57" i="570"/>
  <c r="B57" i="570"/>
  <c r="C56" i="570"/>
  <c r="B56" i="570"/>
  <c r="C55" i="570"/>
  <c r="B55" i="570"/>
  <c r="C54" i="570"/>
  <c r="B54" i="570"/>
  <c r="C53" i="570"/>
  <c r="B53" i="570"/>
  <c r="C52" i="570"/>
  <c r="B52" i="570"/>
  <c r="C51" i="570"/>
  <c r="B51" i="570"/>
  <c r="E50" i="570"/>
  <c r="C50" i="570"/>
  <c r="B50" i="570"/>
  <c r="E49" i="570"/>
  <c r="C49" i="570"/>
  <c r="B49" i="570"/>
  <c r="C48" i="570"/>
  <c r="C47" i="570"/>
  <c r="B47" i="570"/>
  <c r="C46" i="570"/>
  <c r="B46" i="570"/>
  <c r="C45" i="570"/>
  <c r="B45" i="570"/>
  <c r="C44" i="570"/>
  <c r="B44" i="570"/>
  <c r="C43" i="570"/>
  <c r="B43" i="570"/>
  <c r="C42" i="570"/>
  <c r="B42" i="570"/>
  <c r="C41" i="570"/>
  <c r="B41" i="570"/>
  <c r="C40" i="570"/>
  <c r="B40" i="570"/>
  <c r="C39" i="570"/>
  <c r="C38" i="570"/>
  <c r="B38" i="570"/>
  <c r="C37" i="570"/>
  <c r="B37" i="570"/>
  <c r="C36" i="570"/>
  <c r="B36" i="570"/>
  <c r="C35" i="570"/>
  <c r="B35" i="570"/>
  <c r="C34" i="570"/>
  <c r="B34" i="570"/>
  <c r="C33" i="570"/>
  <c r="B33" i="570"/>
  <c r="C32" i="570"/>
  <c r="B32" i="570"/>
  <c r="C31" i="570"/>
  <c r="B31" i="570"/>
  <c r="C30" i="570"/>
  <c r="B30" i="570"/>
  <c r="C29" i="570"/>
  <c r="C28" i="570"/>
  <c r="B28" i="570"/>
  <c r="C27" i="570"/>
  <c r="B27" i="570"/>
  <c r="C26" i="570"/>
  <c r="B26" i="570"/>
  <c r="C25" i="570"/>
  <c r="B25" i="570"/>
  <c r="C24" i="570"/>
  <c r="B24" i="570"/>
  <c r="C23" i="570"/>
  <c r="B23" i="570"/>
  <c r="C22" i="570"/>
  <c r="B22" i="570"/>
  <c r="C21" i="570"/>
  <c r="B21" i="570"/>
  <c r="C20" i="570"/>
  <c r="B20" i="570"/>
  <c r="C19" i="570"/>
  <c r="B19" i="570"/>
  <c r="C18" i="570"/>
  <c r="B18" i="570"/>
  <c r="C17" i="570"/>
  <c r="B17" i="570"/>
  <c r="C16" i="570"/>
  <c r="C15" i="570"/>
  <c r="B15" i="570"/>
  <c r="C14" i="570"/>
  <c r="B14" i="570"/>
  <c r="C13" i="570"/>
  <c r="B13" i="570"/>
  <c r="C12" i="570"/>
  <c r="B12" i="570"/>
  <c r="C11" i="570"/>
  <c r="B11" i="570"/>
  <c r="C10" i="570"/>
  <c r="B10" i="570"/>
  <c r="C9" i="570"/>
  <c r="B9" i="570"/>
  <c r="C8" i="570"/>
  <c r="B8" i="570"/>
  <c r="A7" i="570"/>
  <c r="K6" i="570"/>
  <c r="J6" i="570"/>
  <c r="I6" i="570"/>
  <c r="H6" i="570"/>
  <c r="G6" i="570"/>
  <c r="F6" i="570"/>
  <c r="B3" i="570"/>
  <c r="B2" i="570"/>
  <c r="B1" i="570"/>
  <c r="C428" i="569"/>
  <c r="B428" i="569"/>
  <c r="E427" i="569"/>
  <c r="C427" i="569"/>
  <c r="B427" i="569"/>
  <c r="E426" i="569"/>
  <c r="C426" i="569"/>
  <c r="B426" i="569"/>
  <c r="E425" i="569"/>
  <c r="C425" i="569"/>
  <c r="B425" i="569"/>
  <c r="E424" i="569"/>
  <c r="C424" i="569"/>
  <c r="B424" i="569"/>
  <c r="E423" i="569"/>
  <c r="C423" i="569"/>
  <c r="B423" i="569"/>
  <c r="E422" i="569"/>
  <c r="C422" i="569"/>
  <c r="B422" i="569"/>
  <c r="E421" i="569"/>
  <c r="C421" i="569"/>
  <c r="B421" i="569"/>
  <c r="E420" i="569"/>
  <c r="C420" i="569"/>
  <c r="B420" i="569"/>
  <c r="E419" i="569"/>
  <c r="C419" i="569"/>
  <c r="B419" i="569"/>
  <c r="E418" i="569"/>
  <c r="C418" i="569"/>
  <c r="B418" i="569"/>
  <c r="E417" i="569"/>
  <c r="C417" i="569"/>
  <c r="B417" i="569"/>
  <c r="E416" i="569"/>
  <c r="C416" i="569"/>
  <c r="B416" i="569"/>
  <c r="E415" i="569"/>
  <c r="C415" i="569"/>
  <c r="B415" i="569"/>
  <c r="E414" i="569"/>
  <c r="C414" i="569"/>
  <c r="B414" i="569"/>
  <c r="E413" i="569"/>
  <c r="C413" i="569"/>
  <c r="B413" i="569"/>
  <c r="E412" i="569"/>
  <c r="C412" i="569"/>
  <c r="B412" i="569"/>
  <c r="E411" i="569"/>
  <c r="C411" i="569"/>
  <c r="B411" i="569"/>
  <c r="E410" i="569"/>
  <c r="C410" i="569"/>
  <c r="B410" i="569"/>
  <c r="C409" i="569"/>
  <c r="B409" i="569"/>
  <c r="C408" i="569"/>
  <c r="B408" i="569"/>
  <c r="C407" i="569"/>
  <c r="B407" i="569"/>
  <c r="C406" i="569"/>
  <c r="B406" i="569"/>
  <c r="C405" i="569"/>
  <c r="B405" i="569"/>
  <c r="C404" i="569"/>
  <c r="B404" i="569"/>
  <c r="C403" i="569"/>
  <c r="B403" i="569"/>
  <c r="C402" i="569"/>
  <c r="B402" i="569"/>
  <c r="C401" i="569"/>
  <c r="B401" i="569"/>
  <c r="C400" i="569"/>
  <c r="B400" i="569"/>
  <c r="C399" i="569"/>
  <c r="B399" i="569"/>
  <c r="C398" i="569"/>
  <c r="B398" i="569"/>
  <c r="C397" i="569"/>
  <c r="B397" i="569"/>
  <c r="C396" i="569"/>
  <c r="B396" i="569"/>
  <c r="C395" i="569"/>
  <c r="B395" i="569"/>
  <c r="C394" i="569"/>
  <c r="B394" i="569"/>
  <c r="C393" i="569"/>
  <c r="B393" i="569"/>
  <c r="C392" i="569"/>
  <c r="B392" i="569"/>
  <c r="E391" i="569"/>
  <c r="C391" i="569"/>
  <c r="B391" i="569"/>
  <c r="E390" i="569"/>
  <c r="C390" i="569"/>
  <c r="B390" i="569"/>
  <c r="E389" i="569"/>
  <c r="C389" i="569"/>
  <c r="B389" i="569"/>
  <c r="C388" i="569"/>
  <c r="B388" i="569"/>
  <c r="C387" i="569"/>
  <c r="C386" i="569"/>
  <c r="B386" i="569"/>
  <c r="C385" i="569"/>
  <c r="B385" i="569"/>
  <c r="C384" i="569"/>
  <c r="C383" i="569"/>
  <c r="C382" i="569"/>
  <c r="B382" i="569"/>
  <c r="C381" i="569"/>
  <c r="B381" i="569"/>
  <c r="C380" i="569"/>
  <c r="B380" i="569"/>
  <c r="C379" i="569"/>
  <c r="B379" i="569"/>
  <c r="C378" i="569"/>
  <c r="B378" i="569"/>
  <c r="C377" i="569"/>
  <c r="C376" i="569"/>
  <c r="B376" i="569"/>
  <c r="C375" i="569"/>
  <c r="C374" i="569"/>
  <c r="B374" i="569"/>
  <c r="C373" i="569"/>
  <c r="B373" i="569"/>
  <c r="C372" i="569"/>
  <c r="B372" i="569"/>
  <c r="C371" i="569"/>
  <c r="B371" i="569"/>
  <c r="C370" i="569"/>
  <c r="C369" i="569"/>
  <c r="B369" i="569"/>
  <c r="C368" i="569"/>
  <c r="B368" i="569"/>
  <c r="C367" i="569"/>
  <c r="B367" i="569"/>
  <c r="C366" i="569"/>
  <c r="B366" i="569"/>
  <c r="C365" i="569"/>
  <c r="B365" i="569"/>
  <c r="C364" i="569"/>
  <c r="B364" i="569"/>
  <c r="C363" i="569"/>
  <c r="B363" i="569"/>
  <c r="C362" i="569"/>
  <c r="B362" i="569"/>
  <c r="C361" i="569"/>
  <c r="C360" i="569"/>
  <c r="B360" i="569"/>
  <c r="C359" i="569"/>
  <c r="C358" i="569"/>
  <c r="B358" i="569"/>
  <c r="C357" i="569"/>
  <c r="B357" i="569"/>
  <c r="C355" i="569"/>
  <c r="C354" i="569"/>
  <c r="B354" i="569"/>
  <c r="C353" i="569"/>
  <c r="C341" i="569"/>
  <c r="C340" i="569"/>
  <c r="B340" i="569"/>
  <c r="C339" i="569"/>
  <c r="E327" i="569"/>
  <c r="C327" i="569"/>
  <c r="E326" i="569"/>
  <c r="C326" i="569"/>
  <c r="B326" i="569"/>
  <c r="C325" i="569"/>
  <c r="C318" i="569"/>
  <c r="C317" i="569"/>
  <c r="B317" i="569"/>
  <c r="C316" i="569"/>
  <c r="C308" i="569"/>
  <c r="C307" i="569"/>
  <c r="B307" i="569"/>
  <c r="C306" i="569"/>
  <c r="C295" i="569"/>
  <c r="C294" i="569"/>
  <c r="B294" i="569"/>
  <c r="C293" i="569"/>
  <c r="C287" i="569"/>
  <c r="C286" i="569"/>
  <c r="B286" i="569"/>
  <c r="C285" i="569"/>
  <c r="B285" i="569"/>
  <c r="C284" i="569"/>
  <c r="B284" i="569"/>
  <c r="C283" i="569"/>
  <c r="C282" i="569"/>
  <c r="B282" i="569"/>
  <c r="C281" i="569"/>
  <c r="C280" i="569"/>
  <c r="B280" i="569"/>
  <c r="C279" i="569"/>
  <c r="B279" i="569"/>
  <c r="C278" i="569"/>
  <c r="B278" i="569"/>
  <c r="C277" i="569"/>
  <c r="B277" i="569"/>
  <c r="C276" i="569"/>
  <c r="B276" i="569"/>
  <c r="C275" i="569"/>
  <c r="B275" i="569"/>
  <c r="C274" i="569"/>
  <c r="B274" i="569"/>
  <c r="C273" i="569"/>
  <c r="B273" i="569"/>
  <c r="C272" i="569"/>
  <c r="B272" i="569"/>
  <c r="C271" i="569"/>
  <c r="B271" i="569"/>
  <c r="C270" i="569"/>
  <c r="B270" i="569"/>
  <c r="C269" i="569"/>
  <c r="B269" i="569"/>
  <c r="C268" i="569"/>
  <c r="B268" i="569"/>
  <c r="C267" i="569"/>
  <c r="B267" i="569"/>
  <c r="C266" i="569"/>
  <c r="C265" i="569"/>
  <c r="B265" i="569"/>
  <c r="C264" i="569"/>
  <c r="C263" i="569"/>
  <c r="B263" i="569"/>
  <c r="C262" i="569"/>
  <c r="B262" i="569"/>
  <c r="C261" i="569"/>
  <c r="B261" i="569"/>
  <c r="C260" i="569"/>
  <c r="B260" i="569"/>
  <c r="C259" i="569"/>
  <c r="C258" i="569"/>
  <c r="B258" i="569"/>
  <c r="C257" i="569"/>
  <c r="B257" i="569"/>
  <c r="C256" i="569"/>
  <c r="B256" i="569"/>
  <c r="C255" i="569"/>
  <c r="B255" i="569"/>
  <c r="C254" i="569"/>
  <c r="C253" i="569"/>
  <c r="B253" i="569"/>
  <c r="C252" i="569"/>
  <c r="B252" i="569"/>
  <c r="C251" i="569"/>
  <c r="B251" i="569"/>
  <c r="C250" i="569"/>
  <c r="B250" i="569"/>
  <c r="C249" i="569"/>
  <c r="B249" i="569"/>
  <c r="C248" i="569"/>
  <c r="B248" i="569"/>
  <c r="C247" i="569"/>
  <c r="C246" i="569"/>
  <c r="B246" i="569"/>
  <c r="C245" i="569"/>
  <c r="C244" i="569"/>
  <c r="B244" i="569"/>
  <c r="C243" i="569"/>
  <c r="B243" i="569"/>
  <c r="C242" i="569"/>
  <c r="B242" i="569"/>
  <c r="C241" i="569"/>
  <c r="B241" i="569"/>
  <c r="C240" i="569"/>
  <c r="B240" i="569"/>
  <c r="C239" i="569"/>
  <c r="B239" i="569"/>
  <c r="C238" i="569"/>
  <c r="B238" i="569"/>
  <c r="C237" i="569"/>
  <c r="B237" i="569"/>
  <c r="C236" i="569"/>
  <c r="C235" i="569"/>
  <c r="B235" i="569"/>
  <c r="C234" i="569"/>
  <c r="B234" i="569"/>
  <c r="C233" i="569"/>
  <c r="B233" i="569"/>
  <c r="C232" i="569"/>
  <c r="B232" i="569"/>
  <c r="C231" i="569"/>
  <c r="B231" i="569"/>
  <c r="C230" i="569"/>
  <c r="B230" i="569"/>
  <c r="C229" i="569"/>
  <c r="B229" i="569"/>
  <c r="C228" i="569"/>
  <c r="B228" i="569"/>
  <c r="C227" i="569"/>
  <c r="B227" i="569"/>
  <c r="C226" i="569"/>
  <c r="C225" i="569"/>
  <c r="B225" i="569"/>
  <c r="C224" i="569"/>
  <c r="B224" i="569"/>
  <c r="C223" i="569"/>
  <c r="B223" i="569"/>
  <c r="C222" i="569"/>
  <c r="B222" i="569"/>
  <c r="C221" i="569"/>
  <c r="B221" i="569"/>
  <c r="C220" i="569"/>
  <c r="B220" i="569"/>
  <c r="C219" i="569"/>
  <c r="B219" i="569"/>
  <c r="C218" i="569"/>
  <c r="B218" i="569"/>
  <c r="C217" i="569"/>
  <c r="C216" i="569"/>
  <c r="B216" i="569"/>
  <c r="C215" i="569"/>
  <c r="B215" i="569"/>
  <c r="C214" i="569"/>
  <c r="B214" i="569"/>
  <c r="C213" i="569"/>
  <c r="B213" i="569"/>
  <c r="C212" i="569"/>
  <c r="B212" i="569"/>
  <c r="C211" i="569"/>
  <c r="B211" i="569"/>
  <c r="C210" i="569"/>
  <c r="B210" i="569"/>
  <c r="C209" i="569"/>
  <c r="B209" i="569"/>
  <c r="C208" i="569"/>
  <c r="B208" i="569"/>
  <c r="C207" i="569"/>
  <c r="C206" i="569"/>
  <c r="B206" i="569"/>
  <c r="C205" i="569"/>
  <c r="B205" i="569"/>
  <c r="C204" i="569"/>
  <c r="B204" i="569"/>
  <c r="C203" i="569"/>
  <c r="B203" i="569"/>
  <c r="C202" i="569"/>
  <c r="B202" i="569"/>
  <c r="C201" i="569"/>
  <c r="B201" i="569"/>
  <c r="C200" i="569"/>
  <c r="B200" i="569"/>
  <c r="C199" i="569"/>
  <c r="B199" i="569"/>
  <c r="C198" i="569"/>
  <c r="C197" i="569"/>
  <c r="B197" i="569"/>
  <c r="C196" i="569"/>
  <c r="B196" i="569"/>
  <c r="C195" i="569"/>
  <c r="B195" i="569"/>
  <c r="C194" i="569"/>
  <c r="B194" i="569"/>
  <c r="C193" i="569"/>
  <c r="B193" i="569"/>
  <c r="C192" i="569"/>
  <c r="B192" i="569"/>
  <c r="C191" i="569"/>
  <c r="B191" i="569"/>
  <c r="C190" i="569"/>
  <c r="B190" i="569"/>
  <c r="C189" i="569"/>
  <c r="B189" i="569"/>
  <c r="C188" i="569"/>
  <c r="C187" i="569"/>
  <c r="B187" i="569"/>
  <c r="C186" i="569"/>
  <c r="B186" i="569"/>
  <c r="C185" i="569"/>
  <c r="B185" i="569"/>
  <c r="C184" i="569"/>
  <c r="B184" i="569"/>
  <c r="C183" i="569"/>
  <c r="B183" i="569"/>
  <c r="C182" i="569"/>
  <c r="B182" i="569"/>
  <c r="C181" i="569"/>
  <c r="C180" i="569"/>
  <c r="B180" i="569"/>
  <c r="C179" i="569"/>
  <c r="B179" i="569"/>
  <c r="C178" i="569"/>
  <c r="B178" i="569"/>
  <c r="C177" i="569"/>
  <c r="B177" i="569"/>
  <c r="C176" i="569"/>
  <c r="B176" i="569"/>
  <c r="C175" i="569"/>
  <c r="B175" i="569"/>
  <c r="C174" i="569"/>
  <c r="B174" i="569"/>
  <c r="C173" i="569"/>
  <c r="B173" i="569"/>
  <c r="C172" i="569"/>
  <c r="C171" i="569"/>
  <c r="B171" i="569"/>
  <c r="C170" i="569"/>
  <c r="B170" i="569"/>
  <c r="C169" i="569"/>
  <c r="B169" i="569"/>
  <c r="C168" i="569"/>
  <c r="B168" i="569"/>
  <c r="C167" i="569"/>
  <c r="B167" i="569"/>
  <c r="C166" i="569"/>
  <c r="B166" i="569"/>
  <c r="C165" i="569"/>
  <c r="B165" i="569"/>
  <c r="C164" i="569"/>
  <c r="B164" i="569"/>
  <c r="C163" i="569"/>
  <c r="B163" i="569"/>
  <c r="C162" i="569"/>
  <c r="B162" i="569"/>
  <c r="C161" i="569"/>
  <c r="C160" i="569"/>
  <c r="B160" i="569"/>
  <c r="C159" i="569"/>
  <c r="C158" i="569"/>
  <c r="B158" i="569"/>
  <c r="C157" i="569"/>
  <c r="B157" i="569"/>
  <c r="C156" i="569"/>
  <c r="B156" i="569"/>
  <c r="C155" i="569"/>
  <c r="B155" i="569"/>
  <c r="C154" i="569"/>
  <c r="B154" i="569"/>
  <c r="C153" i="569"/>
  <c r="B153" i="569"/>
  <c r="C152" i="569"/>
  <c r="B152" i="569"/>
  <c r="C151" i="569"/>
  <c r="B151" i="569"/>
  <c r="C150" i="569"/>
  <c r="B150" i="569"/>
  <c r="C149" i="569"/>
  <c r="C148" i="569"/>
  <c r="B148" i="569"/>
  <c r="C147" i="569"/>
  <c r="C135" i="569"/>
  <c r="C134" i="569"/>
  <c r="B134" i="569"/>
  <c r="C133" i="569"/>
  <c r="E121" i="569"/>
  <c r="C121" i="569"/>
  <c r="B121" i="569"/>
  <c r="E120" i="569"/>
  <c r="C120" i="569"/>
  <c r="B120" i="569"/>
  <c r="C119" i="569"/>
  <c r="C112" i="569"/>
  <c r="C111" i="569"/>
  <c r="B111" i="569"/>
  <c r="C110" i="569"/>
  <c r="C102" i="569"/>
  <c r="C101" i="569"/>
  <c r="B101" i="569"/>
  <c r="C100" i="569"/>
  <c r="C89" i="569"/>
  <c r="C88" i="569"/>
  <c r="B88" i="569"/>
  <c r="C87" i="569"/>
  <c r="C81" i="569"/>
  <c r="C80" i="569"/>
  <c r="B80" i="569"/>
  <c r="C79" i="569"/>
  <c r="B79" i="569"/>
  <c r="C78" i="569"/>
  <c r="C77" i="569"/>
  <c r="B77" i="569"/>
  <c r="C76" i="569"/>
  <c r="C75" i="569"/>
  <c r="B75" i="569"/>
  <c r="C74" i="569"/>
  <c r="B74" i="569"/>
  <c r="C73" i="569"/>
  <c r="B73" i="569"/>
  <c r="C72" i="569"/>
  <c r="B72" i="569"/>
  <c r="C71" i="569"/>
  <c r="B71" i="569"/>
  <c r="C70" i="569"/>
  <c r="B70" i="569"/>
  <c r="C69" i="569"/>
  <c r="B69" i="569"/>
  <c r="C68" i="569"/>
  <c r="B68" i="569"/>
  <c r="C67" i="569"/>
  <c r="B67" i="569"/>
  <c r="C66" i="569"/>
  <c r="B66" i="569"/>
  <c r="C65" i="569"/>
  <c r="B65" i="569"/>
  <c r="C64" i="569"/>
  <c r="B64" i="569"/>
  <c r="C63" i="569"/>
  <c r="B63" i="569"/>
  <c r="C62" i="569"/>
  <c r="C61" i="569"/>
  <c r="B61" i="569"/>
  <c r="C60" i="569"/>
  <c r="B60" i="569"/>
  <c r="C59" i="569"/>
  <c r="B59" i="569"/>
  <c r="C58" i="569"/>
  <c r="B58" i="569"/>
  <c r="C57" i="569"/>
  <c r="B57" i="569"/>
  <c r="C56" i="569"/>
  <c r="B56" i="569"/>
  <c r="C55" i="569"/>
  <c r="B55" i="569"/>
  <c r="C54" i="569"/>
  <c r="B54" i="569"/>
  <c r="C53" i="569"/>
  <c r="B53" i="569"/>
  <c r="C52" i="569"/>
  <c r="B52" i="569"/>
  <c r="C51" i="569"/>
  <c r="B51" i="569"/>
  <c r="E50" i="569"/>
  <c r="C50" i="569"/>
  <c r="B50" i="569"/>
  <c r="E49" i="569"/>
  <c r="C49" i="569"/>
  <c r="B49" i="569"/>
  <c r="C48" i="569"/>
  <c r="C47" i="569"/>
  <c r="B47" i="569"/>
  <c r="C46" i="569"/>
  <c r="B46" i="569"/>
  <c r="C45" i="569"/>
  <c r="B45" i="569"/>
  <c r="C44" i="569"/>
  <c r="B44" i="569"/>
  <c r="C43" i="569"/>
  <c r="B43" i="569"/>
  <c r="C42" i="569"/>
  <c r="B42" i="569"/>
  <c r="C41" i="569"/>
  <c r="B41" i="569"/>
  <c r="C40" i="569"/>
  <c r="B40" i="569"/>
  <c r="C39" i="569"/>
  <c r="C38" i="569"/>
  <c r="B38" i="569"/>
  <c r="C37" i="569"/>
  <c r="B37" i="569"/>
  <c r="C36" i="569"/>
  <c r="B36" i="569"/>
  <c r="C35" i="569"/>
  <c r="B35" i="569"/>
  <c r="C34" i="569"/>
  <c r="B34" i="569"/>
  <c r="C33" i="569"/>
  <c r="B33" i="569"/>
  <c r="C32" i="569"/>
  <c r="B32" i="569"/>
  <c r="C31" i="569"/>
  <c r="B31" i="569"/>
  <c r="C30" i="569"/>
  <c r="B30" i="569"/>
  <c r="C29" i="569"/>
  <c r="C28" i="569"/>
  <c r="B28" i="569"/>
  <c r="C27" i="569"/>
  <c r="B27" i="569"/>
  <c r="C26" i="569"/>
  <c r="B26" i="569"/>
  <c r="C25" i="569"/>
  <c r="B25" i="569"/>
  <c r="C24" i="569"/>
  <c r="B24" i="569"/>
  <c r="C23" i="569"/>
  <c r="B23" i="569"/>
  <c r="C22" i="569"/>
  <c r="B22" i="569"/>
  <c r="C21" i="569"/>
  <c r="B21" i="569"/>
  <c r="C20" i="569"/>
  <c r="B20" i="569"/>
  <c r="C19" i="569"/>
  <c r="B19" i="569"/>
  <c r="C18" i="569"/>
  <c r="B18" i="569"/>
  <c r="C17" i="569"/>
  <c r="B17" i="569"/>
  <c r="C16" i="569"/>
  <c r="C15" i="569"/>
  <c r="B15" i="569"/>
  <c r="C14" i="569"/>
  <c r="B14" i="569"/>
  <c r="C13" i="569"/>
  <c r="B13" i="569"/>
  <c r="C12" i="569"/>
  <c r="B12" i="569"/>
  <c r="C11" i="569"/>
  <c r="B11" i="569"/>
  <c r="C10" i="569"/>
  <c r="B10" i="569"/>
  <c r="C9" i="569"/>
  <c r="B9" i="569"/>
  <c r="C8" i="569"/>
  <c r="B8" i="569"/>
  <c r="A7" i="569"/>
  <c r="K6" i="569"/>
  <c r="J6" i="569"/>
  <c r="I6" i="569"/>
  <c r="H6" i="569"/>
  <c r="G6" i="569"/>
  <c r="F6" i="569"/>
  <c r="B3" i="569"/>
  <c r="B2" i="569"/>
  <c r="B1" i="569"/>
  <c r="C428" i="568"/>
  <c r="B428" i="568"/>
  <c r="E427" i="568"/>
  <c r="C427" i="568"/>
  <c r="B427" i="568"/>
  <c r="E426" i="568"/>
  <c r="C426" i="568"/>
  <c r="B426" i="568"/>
  <c r="E425" i="568"/>
  <c r="C425" i="568"/>
  <c r="B425" i="568"/>
  <c r="E424" i="568"/>
  <c r="C424" i="568"/>
  <c r="B424" i="568"/>
  <c r="E423" i="568"/>
  <c r="C423" i="568"/>
  <c r="B423" i="568"/>
  <c r="E422" i="568"/>
  <c r="C422" i="568"/>
  <c r="B422" i="568"/>
  <c r="E421" i="568"/>
  <c r="C421" i="568"/>
  <c r="B421" i="568"/>
  <c r="E420" i="568"/>
  <c r="C420" i="568"/>
  <c r="B420" i="568"/>
  <c r="E419" i="568"/>
  <c r="C419" i="568"/>
  <c r="B419" i="568"/>
  <c r="E418" i="568"/>
  <c r="C418" i="568"/>
  <c r="B418" i="568"/>
  <c r="E417" i="568"/>
  <c r="C417" i="568"/>
  <c r="B417" i="568"/>
  <c r="E416" i="568"/>
  <c r="C416" i="568"/>
  <c r="B416" i="568"/>
  <c r="E415" i="568"/>
  <c r="C415" i="568"/>
  <c r="B415" i="568"/>
  <c r="E414" i="568"/>
  <c r="C414" i="568"/>
  <c r="B414" i="568"/>
  <c r="E413" i="568"/>
  <c r="C413" i="568"/>
  <c r="B413" i="568"/>
  <c r="E412" i="568"/>
  <c r="C412" i="568"/>
  <c r="B412" i="568"/>
  <c r="E411" i="568"/>
  <c r="C411" i="568"/>
  <c r="B411" i="568"/>
  <c r="E410" i="568"/>
  <c r="C410" i="568"/>
  <c r="B410" i="568"/>
  <c r="C409" i="568"/>
  <c r="B409" i="568"/>
  <c r="C408" i="568"/>
  <c r="B408" i="568"/>
  <c r="C407" i="568"/>
  <c r="B407" i="568"/>
  <c r="C406" i="568"/>
  <c r="B406" i="568"/>
  <c r="C405" i="568"/>
  <c r="B405" i="568"/>
  <c r="C404" i="568"/>
  <c r="B404" i="568"/>
  <c r="C403" i="568"/>
  <c r="B403" i="568"/>
  <c r="C402" i="568"/>
  <c r="B402" i="568"/>
  <c r="C401" i="568"/>
  <c r="B401" i="568"/>
  <c r="C400" i="568"/>
  <c r="B400" i="568"/>
  <c r="C399" i="568"/>
  <c r="B399" i="568"/>
  <c r="C398" i="568"/>
  <c r="B398" i="568"/>
  <c r="C397" i="568"/>
  <c r="B397" i="568"/>
  <c r="C396" i="568"/>
  <c r="B396" i="568"/>
  <c r="C395" i="568"/>
  <c r="B395" i="568"/>
  <c r="C394" i="568"/>
  <c r="B394" i="568"/>
  <c r="C393" i="568"/>
  <c r="B393" i="568"/>
  <c r="C392" i="568"/>
  <c r="B392" i="568"/>
  <c r="E391" i="568"/>
  <c r="C391" i="568"/>
  <c r="B391" i="568"/>
  <c r="E390" i="568"/>
  <c r="C390" i="568"/>
  <c r="B390" i="568"/>
  <c r="E389" i="568"/>
  <c r="C389" i="568"/>
  <c r="B389" i="568"/>
  <c r="C388" i="568"/>
  <c r="B388" i="568"/>
  <c r="C387" i="568"/>
  <c r="C386" i="568"/>
  <c r="B386" i="568"/>
  <c r="C385" i="568"/>
  <c r="B385" i="568"/>
  <c r="C384" i="568"/>
  <c r="C383" i="568"/>
  <c r="C382" i="568"/>
  <c r="B382" i="568"/>
  <c r="C381" i="568"/>
  <c r="B381" i="568"/>
  <c r="C380" i="568"/>
  <c r="B380" i="568"/>
  <c r="C379" i="568"/>
  <c r="B379" i="568"/>
  <c r="C378" i="568"/>
  <c r="B378" i="568"/>
  <c r="C377" i="568"/>
  <c r="C376" i="568"/>
  <c r="B376" i="568"/>
  <c r="C375" i="568"/>
  <c r="C374" i="568"/>
  <c r="B374" i="568"/>
  <c r="C373" i="568"/>
  <c r="B373" i="568"/>
  <c r="C372" i="568"/>
  <c r="B372" i="568"/>
  <c r="C371" i="568"/>
  <c r="B371" i="568"/>
  <c r="C370" i="568"/>
  <c r="C369" i="568"/>
  <c r="B369" i="568"/>
  <c r="C368" i="568"/>
  <c r="B368" i="568"/>
  <c r="C367" i="568"/>
  <c r="B367" i="568"/>
  <c r="C366" i="568"/>
  <c r="B366" i="568"/>
  <c r="C365" i="568"/>
  <c r="B365" i="568"/>
  <c r="C364" i="568"/>
  <c r="B364" i="568"/>
  <c r="C363" i="568"/>
  <c r="B363" i="568"/>
  <c r="C362" i="568"/>
  <c r="B362" i="568"/>
  <c r="C361" i="568"/>
  <c r="C360" i="568"/>
  <c r="B360" i="568"/>
  <c r="C359" i="568"/>
  <c r="C358" i="568"/>
  <c r="B358" i="568"/>
  <c r="C357" i="568"/>
  <c r="B357" i="568"/>
  <c r="C355" i="568"/>
  <c r="C354" i="568"/>
  <c r="B354" i="568"/>
  <c r="C353" i="568"/>
  <c r="C341" i="568"/>
  <c r="C340" i="568"/>
  <c r="B340" i="568"/>
  <c r="C339" i="568"/>
  <c r="E327" i="568"/>
  <c r="C327" i="568"/>
  <c r="E326" i="568"/>
  <c r="C326" i="568"/>
  <c r="B326" i="568"/>
  <c r="C325" i="568"/>
  <c r="C318" i="568"/>
  <c r="C317" i="568"/>
  <c r="B317" i="568"/>
  <c r="C316" i="568"/>
  <c r="C308" i="568"/>
  <c r="C307" i="568"/>
  <c r="B307" i="568"/>
  <c r="C306" i="568"/>
  <c r="C295" i="568"/>
  <c r="C294" i="568"/>
  <c r="B294" i="568"/>
  <c r="C293" i="568"/>
  <c r="C287" i="568"/>
  <c r="C286" i="568"/>
  <c r="B286" i="568"/>
  <c r="C285" i="568"/>
  <c r="B285" i="568"/>
  <c r="C284" i="568"/>
  <c r="B284" i="568"/>
  <c r="C283" i="568"/>
  <c r="C282" i="568"/>
  <c r="B282" i="568"/>
  <c r="C281" i="568"/>
  <c r="C280" i="568"/>
  <c r="B280" i="568"/>
  <c r="C279" i="568"/>
  <c r="B279" i="568"/>
  <c r="C278" i="568"/>
  <c r="B278" i="568"/>
  <c r="C277" i="568"/>
  <c r="B277" i="568"/>
  <c r="C276" i="568"/>
  <c r="B276" i="568"/>
  <c r="C275" i="568"/>
  <c r="B275" i="568"/>
  <c r="C274" i="568"/>
  <c r="B274" i="568"/>
  <c r="C273" i="568"/>
  <c r="B273" i="568"/>
  <c r="C272" i="568"/>
  <c r="B272" i="568"/>
  <c r="C271" i="568"/>
  <c r="B271" i="568"/>
  <c r="C270" i="568"/>
  <c r="B270" i="568"/>
  <c r="C269" i="568"/>
  <c r="B269" i="568"/>
  <c r="C268" i="568"/>
  <c r="B268" i="568"/>
  <c r="C267" i="568"/>
  <c r="B267" i="568"/>
  <c r="C266" i="568"/>
  <c r="C265" i="568"/>
  <c r="B265" i="568"/>
  <c r="C264" i="568"/>
  <c r="C263" i="568"/>
  <c r="B263" i="568"/>
  <c r="C262" i="568"/>
  <c r="B262" i="568"/>
  <c r="C261" i="568"/>
  <c r="B261" i="568"/>
  <c r="C260" i="568"/>
  <c r="B260" i="568"/>
  <c r="C259" i="568"/>
  <c r="C258" i="568"/>
  <c r="B258" i="568"/>
  <c r="C257" i="568"/>
  <c r="B257" i="568"/>
  <c r="C256" i="568"/>
  <c r="B256" i="568"/>
  <c r="C255" i="568"/>
  <c r="B255" i="568"/>
  <c r="C254" i="568"/>
  <c r="C253" i="568"/>
  <c r="B253" i="568"/>
  <c r="C252" i="568"/>
  <c r="B252" i="568"/>
  <c r="C251" i="568"/>
  <c r="B251" i="568"/>
  <c r="C250" i="568"/>
  <c r="B250" i="568"/>
  <c r="C249" i="568"/>
  <c r="B249" i="568"/>
  <c r="C248" i="568"/>
  <c r="B248" i="568"/>
  <c r="C247" i="568"/>
  <c r="C246" i="568"/>
  <c r="B246" i="568"/>
  <c r="C245" i="568"/>
  <c r="C244" i="568"/>
  <c r="B244" i="568"/>
  <c r="C243" i="568"/>
  <c r="B243" i="568"/>
  <c r="C242" i="568"/>
  <c r="B242" i="568"/>
  <c r="C241" i="568"/>
  <c r="B241" i="568"/>
  <c r="C240" i="568"/>
  <c r="B240" i="568"/>
  <c r="C239" i="568"/>
  <c r="B239" i="568"/>
  <c r="C238" i="568"/>
  <c r="B238" i="568"/>
  <c r="C237" i="568"/>
  <c r="B237" i="568"/>
  <c r="C236" i="568"/>
  <c r="C235" i="568"/>
  <c r="B235" i="568"/>
  <c r="C234" i="568"/>
  <c r="B234" i="568"/>
  <c r="C233" i="568"/>
  <c r="B233" i="568"/>
  <c r="C232" i="568"/>
  <c r="B232" i="568"/>
  <c r="C231" i="568"/>
  <c r="B231" i="568"/>
  <c r="C230" i="568"/>
  <c r="B230" i="568"/>
  <c r="C229" i="568"/>
  <c r="B229" i="568"/>
  <c r="C228" i="568"/>
  <c r="B228" i="568"/>
  <c r="C227" i="568"/>
  <c r="B227" i="568"/>
  <c r="C226" i="568"/>
  <c r="C225" i="568"/>
  <c r="B225" i="568"/>
  <c r="C224" i="568"/>
  <c r="B224" i="568"/>
  <c r="C223" i="568"/>
  <c r="B223" i="568"/>
  <c r="C222" i="568"/>
  <c r="B222" i="568"/>
  <c r="C221" i="568"/>
  <c r="B221" i="568"/>
  <c r="C220" i="568"/>
  <c r="B220" i="568"/>
  <c r="C219" i="568"/>
  <c r="B219" i="568"/>
  <c r="C218" i="568"/>
  <c r="B218" i="568"/>
  <c r="C217" i="568"/>
  <c r="C216" i="568"/>
  <c r="B216" i="568"/>
  <c r="C215" i="568"/>
  <c r="B215" i="568"/>
  <c r="C214" i="568"/>
  <c r="B214" i="568"/>
  <c r="C213" i="568"/>
  <c r="B213" i="568"/>
  <c r="C212" i="568"/>
  <c r="B212" i="568"/>
  <c r="C211" i="568"/>
  <c r="B211" i="568"/>
  <c r="C210" i="568"/>
  <c r="B210" i="568"/>
  <c r="C209" i="568"/>
  <c r="B209" i="568"/>
  <c r="C208" i="568"/>
  <c r="B208" i="568"/>
  <c r="C207" i="568"/>
  <c r="C206" i="568"/>
  <c r="B206" i="568"/>
  <c r="C205" i="568"/>
  <c r="B205" i="568"/>
  <c r="C204" i="568"/>
  <c r="B204" i="568"/>
  <c r="C203" i="568"/>
  <c r="B203" i="568"/>
  <c r="C202" i="568"/>
  <c r="B202" i="568"/>
  <c r="C201" i="568"/>
  <c r="B201" i="568"/>
  <c r="C200" i="568"/>
  <c r="B200" i="568"/>
  <c r="C199" i="568"/>
  <c r="B199" i="568"/>
  <c r="C198" i="568"/>
  <c r="C197" i="568"/>
  <c r="B197" i="568"/>
  <c r="C196" i="568"/>
  <c r="B196" i="568"/>
  <c r="C195" i="568"/>
  <c r="B195" i="568"/>
  <c r="C194" i="568"/>
  <c r="B194" i="568"/>
  <c r="C193" i="568"/>
  <c r="B193" i="568"/>
  <c r="C192" i="568"/>
  <c r="B192" i="568"/>
  <c r="C191" i="568"/>
  <c r="B191" i="568"/>
  <c r="C190" i="568"/>
  <c r="B190" i="568"/>
  <c r="C189" i="568"/>
  <c r="B189" i="568"/>
  <c r="C188" i="568"/>
  <c r="C187" i="568"/>
  <c r="B187" i="568"/>
  <c r="C186" i="568"/>
  <c r="B186" i="568"/>
  <c r="C185" i="568"/>
  <c r="B185" i="568"/>
  <c r="C184" i="568"/>
  <c r="B184" i="568"/>
  <c r="C183" i="568"/>
  <c r="B183" i="568"/>
  <c r="C182" i="568"/>
  <c r="B182" i="568"/>
  <c r="C181" i="568"/>
  <c r="C180" i="568"/>
  <c r="B180" i="568"/>
  <c r="C179" i="568"/>
  <c r="B179" i="568"/>
  <c r="C178" i="568"/>
  <c r="B178" i="568"/>
  <c r="C177" i="568"/>
  <c r="B177" i="568"/>
  <c r="C176" i="568"/>
  <c r="B176" i="568"/>
  <c r="C175" i="568"/>
  <c r="B175" i="568"/>
  <c r="C174" i="568"/>
  <c r="B174" i="568"/>
  <c r="C173" i="568"/>
  <c r="B173" i="568"/>
  <c r="C172" i="568"/>
  <c r="C171" i="568"/>
  <c r="B171" i="568"/>
  <c r="C170" i="568"/>
  <c r="B170" i="568"/>
  <c r="C169" i="568"/>
  <c r="B169" i="568"/>
  <c r="C168" i="568"/>
  <c r="B168" i="568"/>
  <c r="C167" i="568"/>
  <c r="B167" i="568"/>
  <c r="C166" i="568"/>
  <c r="B166" i="568"/>
  <c r="C165" i="568"/>
  <c r="B165" i="568"/>
  <c r="C164" i="568"/>
  <c r="B164" i="568"/>
  <c r="C163" i="568"/>
  <c r="B163" i="568"/>
  <c r="C162" i="568"/>
  <c r="B162" i="568"/>
  <c r="C161" i="568"/>
  <c r="C160" i="568"/>
  <c r="B160" i="568"/>
  <c r="C159" i="568"/>
  <c r="C158" i="568"/>
  <c r="B158" i="568"/>
  <c r="C157" i="568"/>
  <c r="B157" i="568"/>
  <c r="C156" i="568"/>
  <c r="B156" i="568"/>
  <c r="C155" i="568"/>
  <c r="B155" i="568"/>
  <c r="C154" i="568"/>
  <c r="B154" i="568"/>
  <c r="C153" i="568"/>
  <c r="B153" i="568"/>
  <c r="C152" i="568"/>
  <c r="B152" i="568"/>
  <c r="C151" i="568"/>
  <c r="B151" i="568"/>
  <c r="C150" i="568"/>
  <c r="B150" i="568"/>
  <c r="C149" i="568"/>
  <c r="C148" i="568"/>
  <c r="B148" i="568"/>
  <c r="C147" i="568"/>
  <c r="C135" i="568"/>
  <c r="C134" i="568"/>
  <c r="B134" i="568"/>
  <c r="C133" i="568"/>
  <c r="E121" i="568"/>
  <c r="C121" i="568"/>
  <c r="B121" i="568"/>
  <c r="E120" i="568"/>
  <c r="C120" i="568"/>
  <c r="B120" i="568"/>
  <c r="C119" i="568"/>
  <c r="C112" i="568"/>
  <c r="C111" i="568"/>
  <c r="B111" i="568"/>
  <c r="C110" i="568"/>
  <c r="C102" i="568"/>
  <c r="C101" i="568"/>
  <c r="B101" i="568"/>
  <c r="C100" i="568"/>
  <c r="C89" i="568"/>
  <c r="C88" i="568"/>
  <c r="B88" i="568"/>
  <c r="C87" i="568"/>
  <c r="C81" i="568"/>
  <c r="C80" i="568"/>
  <c r="B80" i="568"/>
  <c r="C79" i="568"/>
  <c r="B79" i="568"/>
  <c r="C78" i="568"/>
  <c r="C77" i="568"/>
  <c r="B77" i="568"/>
  <c r="C76" i="568"/>
  <c r="C75" i="568"/>
  <c r="B75" i="568"/>
  <c r="C74" i="568"/>
  <c r="B74" i="568"/>
  <c r="C73" i="568"/>
  <c r="B73" i="568"/>
  <c r="C72" i="568"/>
  <c r="B72" i="568"/>
  <c r="C71" i="568"/>
  <c r="B71" i="568"/>
  <c r="C70" i="568"/>
  <c r="B70" i="568"/>
  <c r="C69" i="568"/>
  <c r="B69" i="568"/>
  <c r="C68" i="568"/>
  <c r="B68" i="568"/>
  <c r="C67" i="568"/>
  <c r="B67" i="568"/>
  <c r="C66" i="568"/>
  <c r="B66" i="568"/>
  <c r="C65" i="568"/>
  <c r="B65" i="568"/>
  <c r="C64" i="568"/>
  <c r="B64" i="568"/>
  <c r="C63" i="568"/>
  <c r="B63" i="568"/>
  <c r="C62" i="568"/>
  <c r="C61" i="568"/>
  <c r="B61" i="568"/>
  <c r="C60" i="568"/>
  <c r="B60" i="568"/>
  <c r="C59" i="568"/>
  <c r="B59" i="568"/>
  <c r="C58" i="568"/>
  <c r="B58" i="568"/>
  <c r="C57" i="568"/>
  <c r="B57" i="568"/>
  <c r="C56" i="568"/>
  <c r="B56" i="568"/>
  <c r="C55" i="568"/>
  <c r="B55" i="568"/>
  <c r="C54" i="568"/>
  <c r="B54" i="568"/>
  <c r="C53" i="568"/>
  <c r="B53" i="568"/>
  <c r="C52" i="568"/>
  <c r="B52" i="568"/>
  <c r="C51" i="568"/>
  <c r="B51" i="568"/>
  <c r="E50" i="568"/>
  <c r="C50" i="568"/>
  <c r="B50" i="568"/>
  <c r="E49" i="568"/>
  <c r="C49" i="568"/>
  <c r="B49" i="568"/>
  <c r="C48" i="568"/>
  <c r="C47" i="568"/>
  <c r="B47" i="568"/>
  <c r="C46" i="568"/>
  <c r="B46" i="568"/>
  <c r="C45" i="568"/>
  <c r="B45" i="568"/>
  <c r="C44" i="568"/>
  <c r="B44" i="568"/>
  <c r="C43" i="568"/>
  <c r="B43" i="568"/>
  <c r="C42" i="568"/>
  <c r="B42" i="568"/>
  <c r="C41" i="568"/>
  <c r="B41" i="568"/>
  <c r="C40" i="568"/>
  <c r="B40" i="568"/>
  <c r="C39" i="568"/>
  <c r="C38" i="568"/>
  <c r="B38" i="568"/>
  <c r="C37" i="568"/>
  <c r="B37" i="568"/>
  <c r="C36" i="568"/>
  <c r="B36" i="568"/>
  <c r="C35" i="568"/>
  <c r="B35" i="568"/>
  <c r="C34" i="568"/>
  <c r="B34" i="568"/>
  <c r="C33" i="568"/>
  <c r="B33" i="568"/>
  <c r="C32" i="568"/>
  <c r="B32" i="568"/>
  <c r="C31" i="568"/>
  <c r="B31" i="568"/>
  <c r="C30" i="568"/>
  <c r="B30" i="568"/>
  <c r="C29" i="568"/>
  <c r="C28" i="568"/>
  <c r="B28" i="568"/>
  <c r="C27" i="568"/>
  <c r="B27" i="568"/>
  <c r="C26" i="568"/>
  <c r="B26" i="568"/>
  <c r="C25" i="568"/>
  <c r="B25" i="568"/>
  <c r="C24" i="568"/>
  <c r="B24" i="568"/>
  <c r="C23" i="568"/>
  <c r="B23" i="568"/>
  <c r="C22" i="568"/>
  <c r="B22" i="568"/>
  <c r="C21" i="568"/>
  <c r="B21" i="568"/>
  <c r="C20" i="568"/>
  <c r="B20" i="568"/>
  <c r="C19" i="568"/>
  <c r="B19" i="568"/>
  <c r="C18" i="568"/>
  <c r="B18" i="568"/>
  <c r="C17" i="568"/>
  <c r="B17" i="568"/>
  <c r="C16" i="568"/>
  <c r="C15" i="568"/>
  <c r="B15" i="568"/>
  <c r="C14" i="568"/>
  <c r="B14" i="568"/>
  <c r="C13" i="568"/>
  <c r="B13" i="568"/>
  <c r="C12" i="568"/>
  <c r="B12" i="568"/>
  <c r="C11" i="568"/>
  <c r="B11" i="568"/>
  <c r="C10" i="568"/>
  <c r="B10" i="568"/>
  <c r="C9" i="568"/>
  <c r="B9" i="568"/>
  <c r="C8" i="568"/>
  <c r="B8" i="568"/>
  <c r="A7" i="568"/>
  <c r="K6" i="568"/>
  <c r="J6" i="568"/>
  <c r="I6" i="568"/>
  <c r="H6" i="568"/>
  <c r="G6" i="568"/>
  <c r="B3" i="568"/>
  <c r="B2" i="568"/>
  <c r="B1" i="568"/>
  <c r="C428" i="567"/>
  <c r="B428" i="567"/>
  <c r="E427" i="567"/>
  <c r="C427" i="567"/>
  <c r="B427" i="567"/>
  <c r="E426" i="567"/>
  <c r="C426" i="567"/>
  <c r="B426" i="567"/>
  <c r="E425" i="567"/>
  <c r="C425" i="567"/>
  <c r="B425" i="567"/>
  <c r="E424" i="567"/>
  <c r="C424" i="567"/>
  <c r="B424" i="567"/>
  <c r="E423" i="567"/>
  <c r="C423" i="567"/>
  <c r="B423" i="567"/>
  <c r="E422" i="567"/>
  <c r="C422" i="567"/>
  <c r="B422" i="567"/>
  <c r="E421" i="567"/>
  <c r="C421" i="567"/>
  <c r="B421" i="567"/>
  <c r="E420" i="567"/>
  <c r="C420" i="567"/>
  <c r="B420" i="567"/>
  <c r="E419" i="567"/>
  <c r="C419" i="567"/>
  <c r="B419" i="567"/>
  <c r="E418" i="567"/>
  <c r="C418" i="567"/>
  <c r="B418" i="567"/>
  <c r="E417" i="567"/>
  <c r="C417" i="567"/>
  <c r="B417" i="567"/>
  <c r="E416" i="567"/>
  <c r="C416" i="567"/>
  <c r="B416" i="567"/>
  <c r="E415" i="567"/>
  <c r="C415" i="567"/>
  <c r="B415" i="567"/>
  <c r="E414" i="567"/>
  <c r="C414" i="567"/>
  <c r="B414" i="567"/>
  <c r="E413" i="567"/>
  <c r="C413" i="567"/>
  <c r="B413" i="567"/>
  <c r="E412" i="567"/>
  <c r="C412" i="567"/>
  <c r="B412" i="567"/>
  <c r="E411" i="567"/>
  <c r="C411" i="567"/>
  <c r="B411" i="567"/>
  <c r="E410" i="567"/>
  <c r="C410" i="567"/>
  <c r="B410" i="567"/>
  <c r="C409" i="567"/>
  <c r="B409" i="567"/>
  <c r="C408" i="567"/>
  <c r="B408" i="567"/>
  <c r="C407" i="567"/>
  <c r="B407" i="567"/>
  <c r="C406" i="567"/>
  <c r="B406" i="567"/>
  <c r="C405" i="567"/>
  <c r="B405" i="567"/>
  <c r="C404" i="567"/>
  <c r="B404" i="567"/>
  <c r="C403" i="567"/>
  <c r="B403" i="567"/>
  <c r="C402" i="567"/>
  <c r="B402" i="567"/>
  <c r="C401" i="567"/>
  <c r="B401" i="567"/>
  <c r="C400" i="567"/>
  <c r="B400" i="567"/>
  <c r="C399" i="567"/>
  <c r="B399" i="567"/>
  <c r="C398" i="567"/>
  <c r="B398" i="567"/>
  <c r="C397" i="567"/>
  <c r="B397" i="567"/>
  <c r="C396" i="567"/>
  <c r="B396" i="567"/>
  <c r="C395" i="567"/>
  <c r="B395" i="567"/>
  <c r="C394" i="567"/>
  <c r="B394" i="567"/>
  <c r="C393" i="567"/>
  <c r="B393" i="567"/>
  <c r="C392" i="567"/>
  <c r="B392" i="567"/>
  <c r="E391" i="567"/>
  <c r="C391" i="567"/>
  <c r="B391" i="567"/>
  <c r="E390" i="567"/>
  <c r="C390" i="567"/>
  <c r="B390" i="567"/>
  <c r="E389" i="567"/>
  <c r="C389" i="567"/>
  <c r="B389" i="567"/>
  <c r="C388" i="567"/>
  <c r="B388" i="567"/>
  <c r="C387" i="567"/>
  <c r="C386" i="567"/>
  <c r="B386" i="567"/>
  <c r="C385" i="567"/>
  <c r="B385" i="567"/>
  <c r="C384" i="567"/>
  <c r="C383" i="567"/>
  <c r="C382" i="567"/>
  <c r="B382" i="567"/>
  <c r="C381" i="567"/>
  <c r="B381" i="567"/>
  <c r="C380" i="567"/>
  <c r="B380" i="567"/>
  <c r="C379" i="567"/>
  <c r="B379" i="567"/>
  <c r="C378" i="567"/>
  <c r="B378" i="567"/>
  <c r="C377" i="567"/>
  <c r="C376" i="567"/>
  <c r="B376" i="567"/>
  <c r="C375" i="567"/>
  <c r="C374" i="567"/>
  <c r="B374" i="567"/>
  <c r="C373" i="567"/>
  <c r="B373" i="567"/>
  <c r="C372" i="567"/>
  <c r="B372" i="567"/>
  <c r="C371" i="567"/>
  <c r="B371" i="567"/>
  <c r="C370" i="567"/>
  <c r="C369" i="567"/>
  <c r="B369" i="567"/>
  <c r="C368" i="567"/>
  <c r="B368" i="567"/>
  <c r="C367" i="567"/>
  <c r="B367" i="567"/>
  <c r="C366" i="567"/>
  <c r="B366" i="567"/>
  <c r="C365" i="567"/>
  <c r="B365" i="567"/>
  <c r="C364" i="567"/>
  <c r="B364" i="567"/>
  <c r="C363" i="567"/>
  <c r="B363" i="567"/>
  <c r="C362" i="567"/>
  <c r="B362" i="567"/>
  <c r="C361" i="567"/>
  <c r="C360" i="567"/>
  <c r="B360" i="567"/>
  <c r="C359" i="567"/>
  <c r="C358" i="567"/>
  <c r="B358" i="567"/>
  <c r="C357" i="567"/>
  <c r="B357" i="567"/>
  <c r="C355" i="567"/>
  <c r="C354" i="567"/>
  <c r="B354" i="567"/>
  <c r="C353" i="567"/>
  <c r="C341" i="567"/>
  <c r="C340" i="567"/>
  <c r="B340" i="567"/>
  <c r="C339" i="567"/>
  <c r="E327" i="567"/>
  <c r="C327" i="567"/>
  <c r="E326" i="567"/>
  <c r="C326" i="567"/>
  <c r="B326" i="567"/>
  <c r="C325" i="567"/>
  <c r="C318" i="567"/>
  <c r="C317" i="567"/>
  <c r="B317" i="567"/>
  <c r="C316" i="567"/>
  <c r="C308" i="567"/>
  <c r="C307" i="567"/>
  <c r="B307" i="567"/>
  <c r="C306" i="567"/>
  <c r="C295" i="567"/>
  <c r="C294" i="567"/>
  <c r="B294" i="567"/>
  <c r="C293" i="567"/>
  <c r="C287" i="567"/>
  <c r="C286" i="567"/>
  <c r="B286" i="567"/>
  <c r="C285" i="567"/>
  <c r="B285" i="567"/>
  <c r="C284" i="567"/>
  <c r="B284" i="567"/>
  <c r="C283" i="567"/>
  <c r="C282" i="567"/>
  <c r="B282" i="567"/>
  <c r="C281" i="567"/>
  <c r="C280" i="567"/>
  <c r="B280" i="567"/>
  <c r="C279" i="567"/>
  <c r="B279" i="567"/>
  <c r="C278" i="567"/>
  <c r="B278" i="567"/>
  <c r="C277" i="567"/>
  <c r="B277" i="567"/>
  <c r="C276" i="567"/>
  <c r="B276" i="567"/>
  <c r="C275" i="567"/>
  <c r="B275" i="567"/>
  <c r="C274" i="567"/>
  <c r="B274" i="567"/>
  <c r="C273" i="567"/>
  <c r="B273" i="567"/>
  <c r="C272" i="567"/>
  <c r="B272" i="567"/>
  <c r="C271" i="567"/>
  <c r="B271" i="567"/>
  <c r="C270" i="567"/>
  <c r="B270" i="567"/>
  <c r="C269" i="567"/>
  <c r="B269" i="567"/>
  <c r="C268" i="567"/>
  <c r="B268" i="567"/>
  <c r="C267" i="567"/>
  <c r="B267" i="567"/>
  <c r="C266" i="567"/>
  <c r="C265" i="567"/>
  <c r="B265" i="567"/>
  <c r="C264" i="567"/>
  <c r="C263" i="567"/>
  <c r="B263" i="567"/>
  <c r="C262" i="567"/>
  <c r="B262" i="567"/>
  <c r="C261" i="567"/>
  <c r="B261" i="567"/>
  <c r="C260" i="567"/>
  <c r="B260" i="567"/>
  <c r="C259" i="567"/>
  <c r="C258" i="567"/>
  <c r="B258" i="567"/>
  <c r="C257" i="567"/>
  <c r="B257" i="567"/>
  <c r="C256" i="567"/>
  <c r="B256" i="567"/>
  <c r="C255" i="567"/>
  <c r="B255" i="567"/>
  <c r="C254" i="567"/>
  <c r="C253" i="567"/>
  <c r="B253" i="567"/>
  <c r="C252" i="567"/>
  <c r="B252" i="567"/>
  <c r="C251" i="567"/>
  <c r="B251" i="567"/>
  <c r="C250" i="567"/>
  <c r="B250" i="567"/>
  <c r="C249" i="567"/>
  <c r="B249" i="567"/>
  <c r="C248" i="567"/>
  <c r="B248" i="567"/>
  <c r="C247" i="567"/>
  <c r="C246" i="567"/>
  <c r="B246" i="567"/>
  <c r="C245" i="567"/>
  <c r="C244" i="567"/>
  <c r="B244" i="567"/>
  <c r="C243" i="567"/>
  <c r="B243" i="567"/>
  <c r="C242" i="567"/>
  <c r="B242" i="567"/>
  <c r="C241" i="567"/>
  <c r="B241" i="567"/>
  <c r="C240" i="567"/>
  <c r="B240" i="567"/>
  <c r="C239" i="567"/>
  <c r="B239" i="567"/>
  <c r="C238" i="567"/>
  <c r="B238" i="567"/>
  <c r="C237" i="567"/>
  <c r="B237" i="567"/>
  <c r="C236" i="567"/>
  <c r="C235" i="567"/>
  <c r="B235" i="567"/>
  <c r="C234" i="567"/>
  <c r="B234" i="567"/>
  <c r="C233" i="567"/>
  <c r="B233" i="567"/>
  <c r="C232" i="567"/>
  <c r="B232" i="567"/>
  <c r="C231" i="567"/>
  <c r="B231" i="567"/>
  <c r="C230" i="567"/>
  <c r="B230" i="567"/>
  <c r="C229" i="567"/>
  <c r="B229" i="567"/>
  <c r="C228" i="567"/>
  <c r="B228" i="567"/>
  <c r="C227" i="567"/>
  <c r="B227" i="567"/>
  <c r="C226" i="567"/>
  <c r="C225" i="567"/>
  <c r="B225" i="567"/>
  <c r="C224" i="567"/>
  <c r="B224" i="567"/>
  <c r="C223" i="567"/>
  <c r="B223" i="567"/>
  <c r="C222" i="567"/>
  <c r="B222" i="567"/>
  <c r="C221" i="567"/>
  <c r="B221" i="567"/>
  <c r="C220" i="567"/>
  <c r="B220" i="567"/>
  <c r="C219" i="567"/>
  <c r="B219" i="567"/>
  <c r="C218" i="567"/>
  <c r="B218" i="567"/>
  <c r="C217" i="567"/>
  <c r="C216" i="567"/>
  <c r="B216" i="567"/>
  <c r="C215" i="567"/>
  <c r="B215" i="567"/>
  <c r="C214" i="567"/>
  <c r="B214" i="567"/>
  <c r="C213" i="567"/>
  <c r="B213" i="567"/>
  <c r="C212" i="567"/>
  <c r="B212" i="567"/>
  <c r="C211" i="567"/>
  <c r="B211" i="567"/>
  <c r="C210" i="567"/>
  <c r="B210" i="567"/>
  <c r="C209" i="567"/>
  <c r="B209" i="567"/>
  <c r="C208" i="567"/>
  <c r="B208" i="567"/>
  <c r="C207" i="567"/>
  <c r="C206" i="567"/>
  <c r="B206" i="567"/>
  <c r="C205" i="567"/>
  <c r="B205" i="567"/>
  <c r="C204" i="567"/>
  <c r="B204" i="567"/>
  <c r="C203" i="567"/>
  <c r="B203" i="567"/>
  <c r="C202" i="567"/>
  <c r="B202" i="567"/>
  <c r="C201" i="567"/>
  <c r="B201" i="567"/>
  <c r="C200" i="567"/>
  <c r="B200" i="567"/>
  <c r="C199" i="567"/>
  <c r="B199" i="567"/>
  <c r="C198" i="567"/>
  <c r="C197" i="567"/>
  <c r="B197" i="567"/>
  <c r="C196" i="567"/>
  <c r="B196" i="567"/>
  <c r="C195" i="567"/>
  <c r="B195" i="567"/>
  <c r="C194" i="567"/>
  <c r="B194" i="567"/>
  <c r="C193" i="567"/>
  <c r="B193" i="567"/>
  <c r="C192" i="567"/>
  <c r="B192" i="567"/>
  <c r="C191" i="567"/>
  <c r="B191" i="567"/>
  <c r="C190" i="567"/>
  <c r="B190" i="567"/>
  <c r="C189" i="567"/>
  <c r="B189" i="567"/>
  <c r="C188" i="567"/>
  <c r="C187" i="567"/>
  <c r="B187" i="567"/>
  <c r="C186" i="567"/>
  <c r="B186" i="567"/>
  <c r="C185" i="567"/>
  <c r="B185" i="567"/>
  <c r="C184" i="567"/>
  <c r="B184" i="567"/>
  <c r="C183" i="567"/>
  <c r="B183" i="567"/>
  <c r="C182" i="567"/>
  <c r="B182" i="567"/>
  <c r="C181" i="567"/>
  <c r="C180" i="567"/>
  <c r="B180" i="567"/>
  <c r="C179" i="567"/>
  <c r="B179" i="567"/>
  <c r="C178" i="567"/>
  <c r="B178" i="567"/>
  <c r="C177" i="567"/>
  <c r="B177" i="567"/>
  <c r="C176" i="567"/>
  <c r="B176" i="567"/>
  <c r="C175" i="567"/>
  <c r="B175" i="567"/>
  <c r="C174" i="567"/>
  <c r="B174" i="567"/>
  <c r="C173" i="567"/>
  <c r="B173" i="567"/>
  <c r="C172" i="567"/>
  <c r="C171" i="567"/>
  <c r="B171" i="567"/>
  <c r="C170" i="567"/>
  <c r="B170" i="567"/>
  <c r="C169" i="567"/>
  <c r="B169" i="567"/>
  <c r="C168" i="567"/>
  <c r="B168" i="567"/>
  <c r="C167" i="567"/>
  <c r="B167" i="567"/>
  <c r="C166" i="567"/>
  <c r="B166" i="567"/>
  <c r="C165" i="567"/>
  <c r="B165" i="567"/>
  <c r="C164" i="567"/>
  <c r="B164" i="567"/>
  <c r="C163" i="567"/>
  <c r="B163" i="567"/>
  <c r="C162" i="567"/>
  <c r="B162" i="567"/>
  <c r="C161" i="567"/>
  <c r="C160" i="567"/>
  <c r="B160" i="567"/>
  <c r="C159" i="567"/>
  <c r="C158" i="567"/>
  <c r="B158" i="567"/>
  <c r="C157" i="567"/>
  <c r="B157" i="567"/>
  <c r="C156" i="567"/>
  <c r="B156" i="567"/>
  <c r="C155" i="567"/>
  <c r="B155" i="567"/>
  <c r="C154" i="567"/>
  <c r="B154" i="567"/>
  <c r="C153" i="567"/>
  <c r="B153" i="567"/>
  <c r="C152" i="567"/>
  <c r="B152" i="567"/>
  <c r="C151" i="567"/>
  <c r="B151" i="567"/>
  <c r="C150" i="567"/>
  <c r="B150" i="567"/>
  <c r="C149" i="567"/>
  <c r="C148" i="567"/>
  <c r="B148" i="567"/>
  <c r="C147" i="567"/>
  <c r="C135" i="567"/>
  <c r="C134" i="567"/>
  <c r="B134" i="567"/>
  <c r="C133" i="567"/>
  <c r="E121" i="567"/>
  <c r="C121" i="567"/>
  <c r="B121" i="567"/>
  <c r="E120" i="567"/>
  <c r="C120" i="567"/>
  <c r="B120" i="567"/>
  <c r="C119" i="567"/>
  <c r="C112" i="567"/>
  <c r="C111" i="567"/>
  <c r="B111" i="567"/>
  <c r="C110" i="567"/>
  <c r="C102" i="567"/>
  <c r="C101" i="567"/>
  <c r="B101" i="567"/>
  <c r="C100" i="567"/>
  <c r="C89" i="567"/>
  <c r="C88" i="567"/>
  <c r="B88" i="567"/>
  <c r="C87" i="567"/>
  <c r="C81" i="567"/>
  <c r="C80" i="567"/>
  <c r="B80" i="567"/>
  <c r="C79" i="567"/>
  <c r="B79" i="567"/>
  <c r="C78" i="567"/>
  <c r="C77" i="567"/>
  <c r="B77" i="567"/>
  <c r="C76" i="567"/>
  <c r="C75" i="567"/>
  <c r="B75" i="567"/>
  <c r="C74" i="567"/>
  <c r="B74" i="567"/>
  <c r="C73" i="567"/>
  <c r="B73" i="567"/>
  <c r="C72" i="567"/>
  <c r="B72" i="567"/>
  <c r="C71" i="567"/>
  <c r="B71" i="567"/>
  <c r="C70" i="567"/>
  <c r="B70" i="567"/>
  <c r="C69" i="567"/>
  <c r="B69" i="567"/>
  <c r="C68" i="567"/>
  <c r="B68" i="567"/>
  <c r="C67" i="567"/>
  <c r="B67" i="567"/>
  <c r="C66" i="567"/>
  <c r="B66" i="567"/>
  <c r="C65" i="567"/>
  <c r="B65" i="567"/>
  <c r="C64" i="567"/>
  <c r="B64" i="567"/>
  <c r="C63" i="567"/>
  <c r="B63" i="567"/>
  <c r="C62" i="567"/>
  <c r="C61" i="567"/>
  <c r="B61" i="567"/>
  <c r="C60" i="567"/>
  <c r="B60" i="567"/>
  <c r="C59" i="567"/>
  <c r="B59" i="567"/>
  <c r="C58" i="567"/>
  <c r="B58" i="567"/>
  <c r="C57" i="567"/>
  <c r="B57" i="567"/>
  <c r="C56" i="567"/>
  <c r="B56" i="567"/>
  <c r="C55" i="567"/>
  <c r="B55" i="567"/>
  <c r="C54" i="567"/>
  <c r="B54" i="567"/>
  <c r="C53" i="567"/>
  <c r="B53" i="567"/>
  <c r="C52" i="567"/>
  <c r="B52" i="567"/>
  <c r="C51" i="567"/>
  <c r="B51" i="567"/>
  <c r="E50" i="567"/>
  <c r="C50" i="567"/>
  <c r="B50" i="567"/>
  <c r="E49" i="567"/>
  <c r="C49" i="567"/>
  <c r="B49" i="567"/>
  <c r="C48" i="567"/>
  <c r="C47" i="567"/>
  <c r="B47" i="567"/>
  <c r="C46" i="567"/>
  <c r="B46" i="567"/>
  <c r="C45" i="567"/>
  <c r="B45" i="567"/>
  <c r="C44" i="567"/>
  <c r="B44" i="567"/>
  <c r="C43" i="567"/>
  <c r="B43" i="567"/>
  <c r="C42" i="567"/>
  <c r="B42" i="567"/>
  <c r="C41" i="567"/>
  <c r="B41" i="567"/>
  <c r="C40" i="567"/>
  <c r="B40" i="567"/>
  <c r="C39" i="567"/>
  <c r="C38" i="567"/>
  <c r="B38" i="567"/>
  <c r="C37" i="567"/>
  <c r="B37" i="567"/>
  <c r="C36" i="567"/>
  <c r="B36" i="567"/>
  <c r="C35" i="567"/>
  <c r="B35" i="567"/>
  <c r="C34" i="567"/>
  <c r="B34" i="567"/>
  <c r="C33" i="567"/>
  <c r="B33" i="567"/>
  <c r="C32" i="567"/>
  <c r="B32" i="567"/>
  <c r="C31" i="567"/>
  <c r="B31" i="567"/>
  <c r="C30" i="567"/>
  <c r="B30" i="567"/>
  <c r="C29" i="567"/>
  <c r="C28" i="567"/>
  <c r="B28" i="567"/>
  <c r="C27" i="567"/>
  <c r="B27" i="567"/>
  <c r="C26" i="567"/>
  <c r="B26" i="567"/>
  <c r="C25" i="567"/>
  <c r="B25" i="567"/>
  <c r="C24" i="567"/>
  <c r="B24" i="567"/>
  <c r="C23" i="567"/>
  <c r="B23" i="567"/>
  <c r="C22" i="567"/>
  <c r="B22" i="567"/>
  <c r="C21" i="567"/>
  <c r="B21" i="567"/>
  <c r="C20" i="567"/>
  <c r="B20" i="567"/>
  <c r="C19" i="567"/>
  <c r="B19" i="567"/>
  <c r="C18" i="567"/>
  <c r="B18" i="567"/>
  <c r="C17" i="567"/>
  <c r="B17" i="567"/>
  <c r="C16" i="567"/>
  <c r="C15" i="567"/>
  <c r="B15" i="567"/>
  <c r="C14" i="567"/>
  <c r="B14" i="567"/>
  <c r="C13" i="567"/>
  <c r="B13" i="567"/>
  <c r="C12" i="567"/>
  <c r="B12" i="567"/>
  <c r="C11" i="567"/>
  <c r="B11" i="567"/>
  <c r="C10" i="567"/>
  <c r="B10" i="567"/>
  <c r="C9" i="567"/>
  <c r="B9" i="567"/>
  <c r="C8" i="567"/>
  <c r="B8" i="567"/>
  <c r="A7" i="567"/>
  <c r="K6" i="567"/>
  <c r="J6" i="567"/>
  <c r="I6" i="567"/>
  <c r="H6" i="567"/>
  <c r="G6" i="567"/>
  <c r="F6" i="567"/>
  <c r="B3" i="567"/>
  <c r="B2" i="567"/>
  <c r="B1" i="567"/>
  <c r="F6" i="573" l="1"/>
  <c r="F6" i="568"/>
  <c r="C28" i="484" l="1"/>
  <c r="D28" i="484"/>
  <c r="E28" i="484"/>
  <c r="C29" i="484"/>
  <c r="D29" i="484"/>
  <c r="E29" i="484"/>
  <c r="C30" i="484"/>
  <c r="D30" i="484"/>
  <c r="F30" i="484" s="1"/>
  <c r="E30" i="484"/>
  <c r="C31" i="484"/>
  <c r="C32" i="484"/>
  <c r="D32" i="484"/>
  <c r="F32" i="484" s="1"/>
  <c r="E32" i="484"/>
  <c r="C33" i="484"/>
  <c r="D33" i="484"/>
  <c r="F33" i="484" s="1"/>
  <c r="E33" i="484"/>
  <c r="C34" i="484"/>
  <c r="D34" i="484"/>
  <c r="F34" i="484" s="1"/>
  <c r="E34" i="484"/>
  <c r="U4" i="2"/>
  <c r="J54" i="2" s="1"/>
  <c r="F29" i="484" l="1"/>
  <c r="F28" i="484"/>
  <c r="B20" i="557" l="1"/>
  <c r="B27" i="557"/>
  <c r="C26" i="557"/>
  <c r="C19" i="557"/>
  <c r="C13" i="557"/>
  <c r="B31" i="557"/>
  <c r="B38" i="557"/>
  <c r="B40" i="557"/>
  <c r="B42" i="557"/>
  <c r="C37" i="557"/>
  <c r="C28" i="557"/>
  <c r="B7" i="557"/>
  <c r="A71" i="63"/>
  <c r="A69" i="63"/>
  <c r="E69" i="63"/>
  <c r="E71" i="63"/>
  <c r="A62" i="63"/>
  <c r="S4" i="2" l="1"/>
  <c r="H54" i="2" s="1"/>
  <c r="S3" i="2"/>
  <c r="R4" i="2"/>
  <c r="G54" i="2" s="1"/>
  <c r="C19" i="491"/>
  <c r="C20" i="491"/>
  <c r="R3" i="2"/>
  <c r="R2" i="2"/>
  <c r="G53" i="2" l="1"/>
  <c r="J53" i="2"/>
  <c r="H53" i="2"/>
  <c r="A61" i="485"/>
  <c r="A46" i="63" l="1"/>
  <c r="A48" i="63"/>
  <c r="B55" i="63" l="1"/>
  <c r="B56" i="63"/>
  <c r="B57" i="63"/>
  <c r="B54" i="63"/>
  <c r="C24" i="63"/>
  <c r="C16" i="3" l="1"/>
  <c r="C17" i="3"/>
  <c r="C18" i="3"/>
  <c r="C19" i="3"/>
  <c r="C20" i="3"/>
  <c r="E8" i="3"/>
  <c r="F8" i="3"/>
  <c r="G8" i="3"/>
  <c r="H8" i="3"/>
  <c r="B13" i="3" s="1"/>
  <c r="I8" i="3"/>
  <c r="J8" i="3"/>
  <c r="B359" i="2" l="1"/>
  <c r="A356" i="2"/>
  <c r="A360" i="2"/>
  <c r="A362" i="2"/>
  <c r="C359" i="6"/>
  <c r="C359" i="8"/>
  <c r="C359" i="60"/>
  <c r="C359" i="61"/>
  <c r="C359" i="460"/>
  <c r="C359" i="65"/>
  <c r="C358" i="6"/>
  <c r="B358" i="6"/>
  <c r="E357" i="6"/>
  <c r="C357" i="6"/>
  <c r="B357" i="6"/>
  <c r="C358" i="8"/>
  <c r="B358" i="8"/>
  <c r="C357" i="8"/>
  <c r="B357" i="8"/>
  <c r="C358" i="60"/>
  <c r="B358" i="60"/>
  <c r="E357" i="60"/>
  <c r="B357" i="60"/>
  <c r="C358" i="61"/>
  <c r="B358" i="61"/>
  <c r="E357" i="61"/>
  <c r="B357" i="61"/>
  <c r="C358" i="460"/>
  <c r="B358" i="460"/>
  <c r="E357" i="460"/>
  <c r="B357" i="460"/>
  <c r="C358" i="65"/>
  <c r="B358" i="65"/>
  <c r="B357" i="65"/>
  <c r="A362" i="574" l="1"/>
  <c r="A362" i="575"/>
  <c r="A362" i="573"/>
  <c r="A362" i="572"/>
  <c r="A362" i="570"/>
  <c r="A362" i="571"/>
  <c r="A362" i="569"/>
  <c r="A362" i="568"/>
  <c r="A362" i="567"/>
  <c r="A360" i="574"/>
  <c r="A360" i="575"/>
  <c r="A360" i="573"/>
  <c r="A360" i="572"/>
  <c r="A360" i="571"/>
  <c r="A360" i="570"/>
  <c r="A360" i="569"/>
  <c r="A360" i="567"/>
  <c r="A360" i="568"/>
  <c r="B359" i="574"/>
  <c r="B359" i="575"/>
  <c r="B359" i="573"/>
  <c r="B359" i="572"/>
  <c r="B359" i="570"/>
  <c r="B359" i="571"/>
  <c r="B359" i="569"/>
  <c r="B359" i="568"/>
  <c r="B359" i="567"/>
  <c r="C185" i="6"/>
  <c r="B185" i="6"/>
  <c r="C185" i="8"/>
  <c r="B185" i="8"/>
  <c r="C185" i="60"/>
  <c r="B185" i="60"/>
  <c r="C185" i="61"/>
  <c r="B185" i="61"/>
  <c r="C185" i="460"/>
  <c r="B185" i="460"/>
  <c r="C185" i="65"/>
  <c r="B185" i="65"/>
  <c r="J301" i="2" l="1"/>
  <c r="I301" i="2"/>
  <c r="H301" i="2"/>
  <c r="G301" i="2"/>
  <c r="F301" i="2"/>
  <c r="E301" i="2"/>
  <c r="C301" i="2"/>
  <c r="B301" i="2"/>
  <c r="J95" i="2"/>
  <c r="I95" i="2"/>
  <c r="H95" i="2"/>
  <c r="G95" i="2"/>
  <c r="F95" i="2"/>
  <c r="E95" i="2"/>
  <c r="C95" i="2"/>
  <c r="B95" i="2"/>
  <c r="C24" i="6"/>
  <c r="B24" i="6"/>
  <c r="C24" i="8"/>
  <c r="B24" i="8"/>
  <c r="C24" i="60"/>
  <c r="B24" i="60"/>
  <c r="C24" i="61"/>
  <c r="B24" i="61"/>
  <c r="C24" i="460"/>
  <c r="B24" i="460"/>
  <c r="C24" i="65"/>
  <c r="B24" i="65"/>
  <c r="B95" i="575" l="1"/>
  <c r="B95" i="573"/>
  <c r="B95" i="574"/>
  <c r="B95" i="571"/>
  <c r="B95" i="572"/>
  <c r="B95" i="570"/>
  <c r="B95" i="569"/>
  <c r="B95" i="568"/>
  <c r="B95" i="567"/>
  <c r="B301" i="575"/>
  <c r="B301" i="574"/>
  <c r="B301" i="572"/>
  <c r="B301" i="573"/>
  <c r="B301" i="571"/>
  <c r="B301" i="570"/>
  <c r="B301" i="569"/>
  <c r="B301" i="568"/>
  <c r="B301" i="567"/>
  <c r="C95" i="575"/>
  <c r="C95" i="574"/>
  <c r="C95" i="573"/>
  <c r="C95" i="571"/>
  <c r="C95" i="572"/>
  <c r="C95" i="570"/>
  <c r="C95" i="569"/>
  <c r="C95" i="568"/>
  <c r="C95" i="567"/>
  <c r="C301" i="575"/>
  <c r="C301" i="574"/>
  <c r="C301" i="572"/>
  <c r="C301" i="573"/>
  <c r="C301" i="570"/>
  <c r="C301" i="569"/>
  <c r="C301" i="571"/>
  <c r="C301" i="568"/>
  <c r="C301" i="567"/>
  <c r="B95" i="6"/>
  <c r="B301" i="6"/>
  <c r="C95" i="61"/>
  <c r="C301" i="61"/>
  <c r="B301" i="8"/>
  <c r="B95" i="8"/>
  <c r="B301" i="65"/>
  <c r="B95" i="460"/>
  <c r="B301" i="460"/>
  <c r="B301" i="61"/>
  <c r="B95" i="65"/>
  <c r="B95" i="61"/>
  <c r="C301" i="8"/>
  <c r="C301" i="65"/>
  <c r="C301" i="460"/>
  <c r="C301" i="6"/>
  <c r="B301" i="60"/>
  <c r="C301" i="60"/>
  <c r="C95" i="60"/>
  <c r="C95" i="65"/>
  <c r="C95" i="6"/>
  <c r="C95" i="460"/>
  <c r="C95" i="8"/>
  <c r="B95" i="60"/>
  <c r="E239" i="2" l="1"/>
  <c r="C180" i="6" l="1"/>
  <c r="B180" i="6"/>
  <c r="C179" i="6"/>
  <c r="B179" i="6"/>
  <c r="C180" i="8"/>
  <c r="B180" i="8"/>
  <c r="C179" i="8"/>
  <c r="B179" i="8"/>
  <c r="C180" i="60"/>
  <c r="B180" i="60"/>
  <c r="C179" i="60"/>
  <c r="B179" i="60"/>
  <c r="C180" i="61"/>
  <c r="B180" i="61"/>
  <c r="C179" i="61"/>
  <c r="B179" i="61"/>
  <c r="C180" i="460"/>
  <c r="B180" i="460"/>
  <c r="C179" i="460"/>
  <c r="B179" i="460"/>
  <c r="C180" i="65"/>
  <c r="B180" i="65"/>
  <c r="C179" i="65"/>
  <c r="B179" i="65"/>
  <c r="C205" i="6" l="1"/>
  <c r="B205" i="6"/>
  <c r="C204" i="6"/>
  <c r="B204" i="6"/>
  <c r="C205" i="8"/>
  <c r="B205" i="8"/>
  <c r="C204" i="8"/>
  <c r="B204" i="8"/>
  <c r="C205" i="60"/>
  <c r="B205" i="60"/>
  <c r="C204" i="60"/>
  <c r="B204" i="60"/>
  <c r="C205" i="61"/>
  <c r="B205" i="61"/>
  <c r="C204" i="61"/>
  <c r="B204" i="61"/>
  <c r="C205" i="460"/>
  <c r="B205" i="460"/>
  <c r="C204" i="460"/>
  <c r="B204" i="460"/>
  <c r="C205" i="65"/>
  <c r="B205" i="65"/>
  <c r="C204" i="65"/>
  <c r="B204" i="65"/>
  <c r="C195" i="6"/>
  <c r="B195" i="6"/>
  <c r="C194" i="6"/>
  <c r="B194" i="6"/>
  <c r="C193" i="6"/>
  <c r="B193" i="6"/>
  <c r="C195" i="8"/>
  <c r="B195" i="8"/>
  <c r="C194" i="8"/>
  <c r="B194" i="8"/>
  <c r="C193" i="8"/>
  <c r="B193" i="8"/>
  <c r="C195" i="60"/>
  <c r="B195" i="60"/>
  <c r="C194" i="60"/>
  <c r="B194" i="60"/>
  <c r="C193" i="60"/>
  <c r="B193" i="60"/>
  <c r="C195" i="61"/>
  <c r="B195" i="61"/>
  <c r="C194" i="61"/>
  <c r="B194" i="61"/>
  <c r="C193" i="61"/>
  <c r="B193" i="61"/>
  <c r="C195" i="460"/>
  <c r="B195" i="460"/>
  <c r="C194" i="460"/>
  <c r="B194" i="460"/>
  <c r="C193" i="460"/>
  <c r="B193" i="460"/>
  <c r="C195" i="65"/>
  <c r="B195" i="65"/>
  <c r="C194" i="65"/>
  <c r="B194" i="65"/>
  <c r="C193" i="65"/>
  <c r="B193" i="65"/>
  <c r="C29" i="3" l="1"/>
  <c r="A7" i="8"/>
  <c r="A7" i="6"/>
  <c r="A7" i="2"/>
  <c r="A8" i="2"/>
  <c r="A9" i="2"/>
  <c r="A10" i="2"/>
  <c r="A11" i="2"/>
  <c r="A12" i="2"/>
  <c r="A13" i="2"/>
  <c r="A14" i="2"/>
  <c r="A15" i="2"/>
  <c r="A17" i="2"/>
  <c r="A30" i="2"/>
  <c r="A40" i="2"/>
  <c r="A49" i="2"/>
  <c r="A63" i="2"/>
  <c r="A77" i="2"/>
  <c r="A79" i="2"/>
  <c r="A88" i="2"/>
  <c r="A101" i="2"/>
  <c r="A111" i="2"/>
  <c r="A120" i="2"/>
  <c r="A134" i="2"/>
  <c r="A148" i="2"/>
  <c r="A150" i="2"/>
  <c r="A160" i="2"/>
  <c r="A162" i="2"/>
  <c r="A173" i="2"/>
  <c r="A182" i="2"/>
  <c r="A189" i="2"/>
  <c r="A199" i="2"/>
  <c r="A208" i="2"/>
  <c r="A218" i="2"/>
  <c r="A227" i="2"/>
  <c r="A237" i="2"/>
  <c r="A246" i="2"/>
  <c r="A248" i="2"/>
  <c r="A255" i="2"/>
  <c r="A260" i="2"/>
  <c r="A265" i="2"/>
  <c r="A267" i="2"/>
  <c r="A282" i="2"/>
  <c r="A284" i="2"/>
  <c r="A294" i="2"/>
  <c r="A307" i="2"/>
  <c r="A317" i="2"/>
  <c r="A326" i="2"/>
  <c r="A340" i="2"/>
  <c r="A354" i="2"/>
  <c r="A371" i="2"/>
  <c r="A376" i="2"/>
  <c r="A378" i="2"/>
  <c r="A388" i="2"/>
  <c r="A389" i="2"/>
  <c r="A391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7" i="2"/>
  <c r="A428" i="2"/>
  <c r="A448" i="2"/>
  <c r="A450" i="2"/>
  <c r="B13" i="65"/>
  <c r="C13" i="65"/>
  <c r="A237" i="575" l="1"/>
  <c r="A237" i="574"/>
  <c r="A237" i="573"/>
  <c r="A237" i="572"/>
  <c r="A237" i="571"/>
  <c r="A237" i="570"/>
  <c r="A237" i="568"/>
  <c r="A237" i="569"/>
  <c r="A237" i="567"/>
  <c r="A162" i="575"/>
  <c r="A162" i="574"/>
  <c r="A162" i="573"/>
  <c r="A162" i="572"/>
  <c r="A162" i="571"/>
  <c r="A162" i="570"/>
  <c r="A162" i="569"/>
  <c r="A162" i="568"/>
  <c r="A162" i="567"/>
  <c r="A88" i="575"/>
  <c r="A88" i="573"/>
  <c r="A88" i="574"/>
  <c r="A88" i="571"/>
  <c r="A88" i="572"/>
  <c r="A88" i="570"/>
  <c r="A88" i="568"/>
  <c r="A88" i="569"/>
  <c r="A88" i="567"/>
  <c r="A294" i="574"/>
  <c r="A294" i="575"/>
  <c r="A294" i="572"/>
  <c r="A294" i="573"/>
  <c r="A294" i="571"/>
  <c r="A294" i="570"/>
  <c r="A294" i="569"/>
  <c r="A294" i="568"/>
  <c r="A294" i="567"/>
  <c r="A101" i="575"/>
  <c r="A101" i="574"/>
  <c r="A101" i="573"/>
  <c r="A101" i="572"/>
  <c r="A101" i="571"/>
  <c r="A101" i="570"/>
  <c r="A101" i="568"/>
  <c r="A101" i="569"/>
  <c r="A101" i="567"/>
  <c r="A17" i="575"/>
  <c r="A17" i="574"/>
  <c r="A17" i="573"/>
  <c r="A17" i="571"/>
  <c r="A17" i="572"/>
  <c r="A17" i="570"/>
  <c r="A17" i="569"/>
  <c r="A17" i="568"/>
  <c r="A17" i="567"/>
  <c r="A227" i="575"/>
  <c r="A227" i="574"/>
  <c r="A227" i="573"/>
  <c r="A227" i="572"/>
  <c r="A227" i="571"/>
  <c r="A227" i="568"/>
  <c r="A227" i="569"/>
  <c r="A227" i="570"/>
  <c r="A227" i="567"/>
  <c r="A160" i="575"/>
  <c r="A160" i="574"/>
  <c r="A160" i="573"/>
  <c r="A160" i="572"/>
  <c r="A160" i="571"/>
  <c r="A160" i="568"/>
  <c r="A160" i="569"/>
  <c r="A160" i="570"/>
  <c r="A160" i="567"/>
  <c r="A79" i="575"/>
  <c r="A79" i="574"/>
  <c r="A79" i="573"/>
  <c r="A79" i="571"/>
  <c r="A79" i="572"/>
  <c r="A79" i="570"/>
  <c r="A79" i="569"/>
  <c r="A79" i="568"/>
  <c r="A79" i="567"/>
  <c r="A267" i="574"/>
  <c r="A267" i="575"/>
  <c r="A267" i="573"/>
  <c r="A267" i="571"/>
  <c r="A267" i="572"/>
  <c r="A267" i="570"/>
  <c r="A267" i="569"/>
  <c r="A267" i="568"/>
  <c r="A267" i="567"/>
  <c r="A150" i="574"/>
  <c r="A150" i="575"/>
  <c r="A150" i="573"/>
  <c r="A150" i="572"/>
  <c r="A150" i="571"/>
  <c r="A150" i="570"/>
  <c r="A150" i="568"/>
  <c r="A150" i="567"/>
  <c r="A150" i="569"/>
  <c r="A77" i="575"/>
  <c r="A77" i="574"/>
  <c r="A77" i="573"/>
  <c r="A77" i="572"/>
  <c r="A77" i="570"/>
  <c r="A77" i="571"/>
  <c r="A77" i="569"/>
  <c r="A77" i="568"/>
  <c r="A77" i="567"/>
  <c r="A246" i="574"/>
  <c r="A246" i="575"/>
  <c r="A246" i="573"/>
  <c r="A246" i="571"/>
  <c r="A246" i="572"/>
  <c r="A246" i="570"/>
  <c r="A246" i="569"/>
  <c r="A246" i="568"/>
  <c r="A246" i="567"/>
  <c r="A8" i="575"/>
  <c r="A8" i="574"/>
  <c r="A8" i="573"/>
  <c r="A8" i="572"/>
  <c r="A8" i="571"/>
  <c r="A8" i="570"/>
  <c r="A8" i="568"/>
  <c r="A8" i="569"/>
  <c r="A8" i="567"/>
  <c r="A282" i="575"/>
  <c r="A282" i="574"/>
  <c r="A282" i="573"/>
  <c r="A282" i="571"/>
  <c r="A282" i="572"/>
  <c r="A282" i="570"/>
  <c r="A282" i="569"/>
  <c r="A282" i="568"/>
  <c r="A282" i="567"/>
  <c r="A208" i="574"/>
  <c r="A208" i="575"/>
  <c r="A208" i="573"/>
  <c r="A208" i="571"/>
  <c r="A208" i="572"/>
  <c r="A208" i="570"/>
  <c r="A208" i="569"/>
  <c r="A208" i="568"/>
  <c r="A208" i="567"/>
  <c r="A148" i="574"/>
  <c r="A148" i="575"/>
  <c r="A148" i="573"/>
  <c r="A148" i="571"/>
  <c r="A148" i="572"/>
  <c r="A148" i="570"/>
  <c r="A148" i="569"/>
  <c r="A148" i="568"/>
  <c r="A148" i="567"/>
  <c r="A63" i="575"/>
  <c r="A63" i="574"/>
  <c r="A63" i="573"/>
  <c r="A63" i="572"/>
  <c r="A63" i="571"/>
  <c r="A63" i="570"/>
  <c r="A63" i="568"/>
  <c r="A63" i="569"/>
  <c r="A63" i="567"/>
  <c r="A173" i="574"/>
  <c r="A173" i="575"/>
  <c r="A173" i="573"/>
  <c r="A173" i="572"/>
  <c r="A173" i="571"/>
  <c r="A173" i="570"/>
  <c r="A173" i="568"/>
  <c r="A173" i="567"/>
  <c r="A173" i="569"/>
  <c r="A284" i="574"/>
  <c r="A284" i="575"/>
  <c r="A284" i="573"/>
  <c r="A284" i="571"/>
  <c r="A284" i="572"/>
  <c r="A284" i="569"/>
  <c r="A284" i="570"/>
  <c r="A284" i="568"/>
  <c r="A284" i="567"/>
  <c r="A265" i="575"/>
  <c r="A265" i="574"/>
  <c r="A265" i="573"/>
  <c r="A265" i="572"/>
  <c r="A265" i="571"/>
  <c r="A265" i="570"/>
  <c r="A265" i="569"/>
  <c r="A265" i="568"/>
  <c r="A265" i="567"/>
  <c r="A326" i="575"/>
  <c r="A326" i="574"/>
  <c r="A326" i="572"/>
  <c r="A326" i="573"/>
  <c r="A326" i="571"/>
  <c r="A326" i="570"/>
  <c r="A326" i="569"/>
  <c r="A326" i="568"/>
  <c r="A326" i="567"/>
  <c r="A260" i="574"/>
  <c r="A260" i="575"/>
  <c r="A260" i="573"/>
  <c r="A260" i="572"/>
  <c r="A260" i="571"/>
  <c r="A260" i="569"/>
  <c r="A260" i="570"/>
  <c r="A260" i="568"/>
  <c r="A260" i="567"/>
  <c r="A199" i="575"/>
  <c r="A199" i="574"/>
  <c r="A199" i="573"/>
  <c r="A199" i="572"/>
  <c r="A199" i="571"/>
  <c r="A199" i="570"/>
  <c r="A199" i="568"/>
  <c r="A199" i="569"/>
  <c r="A199" i="567"/>
  <c r="A134" i="574"/>
  <c r="A134" i="575"/>
  <c r="A134" i="573"/>
  <c r="A134" i="571"/>
  <c r="A134" i="572"/>
  <c r="A134" i="570"/>
  <c r="A134" i="569"/>
  <c r="A134" i="568"/>
  <c r="A134" i="567"/>
  <c r="A49" i="575"/>
  <c r="A49" i="574"/>
  <c r="A49" i="573"/>
  <c r="A49" i="572"/>
  <c r="A49" i="570"/>
  <c r="A49" i="569"/>
  <c r="A49" i="571"/>
  <c r="A49" i="568"/>
  <c r="A49" i="567"/>
  <c r="A11" i="575"/>
  <c r="A11" i="573"/>
  <c r="A11" i="574"/>
  <c r="A11" i="572"/>
  <c r="A11" i="571"/>
  <c r="A11" i="568"/>
  <c r="A11" i="569"/>
  <c r="A11" i="570"/>
  <c r="A11" i="567"/>
  <c r="A371" i="575"/>
  <c r="A371" i="574"/>
  <c r="A371" i="573"/>
  <c r="A371" i="572"/>
  <c r="A371" i="570"/>
  <c r="A371" i="571"/>
  <c r="A371" i="569"/>
  <c r="A371" i="568"/>
  <c r="A371" i="567"/>
  <c r="A218" i="574"/>
  <c r="A218" i="575"/>
  <c r="A218" i="573"/>
  <c r="A218" i="571"/>
  <c r="A218" i="572"/>
  <c r="A218" i="570"/>
  <c r="A218" i="569"/>
  <c r="A218" i="568"/>
  <c r="A218" i="567"/>
  <c r="A317" i="575"/>
  <c r="A317" i="574"/>
  <c r="A317" i="573"/>
  <c r="A317" i="572"/>
  <c r="A317" i="571"/>
  <c r="A317" i="569"/>
  <c r="A317" i="570"/>
  <c r="A317" i="568"/>
  <c r="A317" i="567"/>
  <c r="A255" i="574"/>
  <c r="A255" i="575"/>
  <c r="A255" i="573"/>
  <c r="A255" i="571"/>
  <c r="A255" i="572"/>
  <c r="A255" i="570"/>
  <c r="A255" i="569"/>
  <c r="A255" i="568"/>
  <c r="A255" i="567"/>
  <c r="A189" i="575"/>
  <c r="A189" i="574"/>
  <c r="A189" i="573"/>
  <c r="A189" i="572"/>
  <c r="A189" i="571"/>
  <c r="A189" i="568"/>
  <c r="A189" i="570"/>
  <c r="A189" i="569"/>
  <c r="A189" i="567"/>
  <c r="A120" i="575"/>
  <c r="A120" i="573"/>
  <c r="A120" i="574"/>
  <c r="A120" i="571"/>
  <c r="A120" i="572"/>
  <c r="A120" i="570"/>
  <c r="A120" i="569"/>
  <c r="A120" i="568"/>
  <c r="A120" i="567"/>
  <c r="A40" i="575"/>
  <c r="A40" i="573"/>
  <c r="A40" i="574"/>
  <c r="A40" i="572"/>
  <c r="A40" i="571"/>
  <c r="A40" i="570"/>
  <c r="A40" i="568"/>
  <c r="A40" i="569"/>
  <c r="A40" i="567"/>
  <c r="A10" i="575"/>
  <c r="A10" i="574"/>
  <c r="A10" i="573"/>
  <c r="A10" i="571"/>
  <c r="A10" i="572"/>
  <c r="A10" i="570"/>
  <c r="A10" i="569"/>
  <c r="A10" i="568"/>
  <c r="A10" i="567"/>
  <c r="A354" i="575"/>
  <c r="A354" i="574"/>
  <c r="A354" i="572"/>
  <c r="A354" i="573"/>
  <c r="A354" i="571"/>
  <c r="A354" i="570"/>
  <c r="A354" i="569"/>
  <c r="A354" i="567"/>
  <c r="A354" i="568"/>
  <c r="A340" i="575"/>
  <c r="A340" i="574"/>
  <c r="A340" i="572"/>
  <c r="A340" i="573"/>
  <c r="A340" i="570"/>
  <c r="A340" i="569"/>
  <c r="A340" i="571"/>
  <c r="A340" i="568"/>
  <c r="A340" i="567"/>
  <c r="A307" i="574"/>
  <c r="A307" i="575"/>
  <c r="A307" i="573"/>
  <c r="A307" i="572"/>
  <c r="A307" i="571"/>
  <c r="A307" i="569"/>
  <c r="A307" i="570"/>
  <c r="A307" i="568"/>
  <c r="A307" i="567"/>
  <c r="A248" i="574"/>
  <c r="A248" i="575"/>
  <c r="A248" i="573"/>
  <c r="A248" i="571"/>
  <c r="A248" i="569"/>
  <c r="A248" i="570"/>
  <c r="A248" i="572"/>
  <c r="A248" i="568"/>
  <c r="A248" i="567"/>
  <c r="A182" i="575"/>
  <c r="A182" i="574"/>
  <c r="A182" i="573"/>
  <c r="A182" i="572"/>
  <c r="A182" i="570"/>
  <c r="A182" i="571"/>
  <c r="A182" i="569"/>
  <c r="A182" i="568"/>
  <c r="A182" i="567"/>
  <c r="A111" i="575"/>
  <c r="A111" i="574"/>
  <c r="A111" i="573"/>
  <c r="A111" i="572"/>
  <c r="A111" i="570"/>
  <c r="A111" i="571"/>
  <c r="A111" i="569"/>
  <c r="A111" i="568"/>
  <c r="A111" i="567"/>
  <c r="A30" i="575"/>
  <c r="A30" i="573"/>
  <c r="A30" i="574"/>
  <c r="A30" i="571"/>
  <c r="A30" i="572"/>
  <c r="A30" i="570"/>
  <c r="A30" i="568"/>
  <c r="A30" i="569"/>
  <c r="A30" i="567"/>
  <c r="A9" i="575"/>
  <c r="A9" i="573"/>
  <c r="A9" i="574"/>
  <c r="A9" i="571"/>
  <c r="A9" i="572"/>
  <c r="A9" i="570"/>
  <c r="A9" i="568"/>
  <c r="A9" i="569"/>
  <c r="A9" i="567"/>
  <c r="A418" i="573"/>
  <c r="A418" i="574"/>
  <c r="A418" i="575"/>
  <c r="A418" i="567"/>
  <c r="A418" i="569"/>
  <c r="A418" i="568"/>
  <c r="A418" i="570"/>
  <c r="A418" i="572"/>
  <c r="A418" i="571"/>
  <c r="A417" i="567"/>
  <c r="A417" i="569"/>
  <c r="A417" i="568"/>
  <c r="A417" i="570"/>
  <c r="A417" i="572"/>
  <c r="A417" i="571"/>
  <c r="A417" i="573"/>
  <c r="A417" i="574"/>
  <c r="A417" i="575"/>
  <c r="A421" i="567"/>
  <c r="A421" i="569"/>
  <c r="A421" i="568"/>
  <c r="A421" i="570"/>
  <c r="A421" i="572"/>
  <c r="A421" i="571"/>
  <c r="A421" i="573"/>
  <c r="A421" i="574"/>
  <c r="A421" i="575"/>
  <c r="A425" i="567"/>
  <c r="A425" i="569"/>
  <c r="A425" i="568"/>
  <c r="A425" i="570"/>
  <c r="A425" i="572"/>
  <c r="A425" i="571"/>
  <c r="A425" i="573"/>
  <c r="A425" i="574"/>
  <c r="A425" i="575"/>
  <c r="A424" i="573"/>
  <c r="A424" i="574"/>
  <c r="A424" i="575"/>
  <c r="A424" i="567"/>
  <c r="A424" i="569"/>
  <c r="A424" i="568"/>
  <c r="A424" i="570"/>
  <c r="A424" i="572"/>
  <c r="A424" i="571"/>
  <c r="A416" i="573"/>
  <c r="A416" i="574"/>
  <c r="A416" i="575"/>
  <c r="A416" i="567"/>
  <c r="A416" i="569"/>
  <c r="A416" i="568"/>
  <c r="A416" i="570"/>
  <c r="A416" i="572"/>
  <c r="A416" i="571"/>
  <c r="A427" i="567"/>
  <c r="A427" i="569"/>
  <c r="A427" i="568"/>
  <c r="A427" i="570"/>
  <c r="A427" i="572"/>
  <c r="A427" i="571"/>
  <c r="A427" i="573"/>
  <c r="A427" i="574"/>
  <c r="A427" i="575"/>
  <c r="A423" i="567"/>
  <c r="A423" i="569"/>
  <c r="A423" i="568"/>
  <c r="A423" i="570"/>
  <c r="A423" i="572"/>
  <c r="A423" i="571"/>
  <c r="A423" i="573"/>
  <c r="A423" i="574"/>
  <c r="A423" i="575"/>
  <c r="A415" i="567"/>
  <c r="A415" i="569"/>
  <c r="A415" i="568"/>
  <c r="A415" i="570"/>
  <c r="A415" i="572"/>
  <c r="A415" i="571"/>
  <c r="A415" i="573"/>
  <c r="A415" i="574"/>
  <c r="A415" i="575"/>
  <c r="A422" i="573"/>
  <c r="A422" i="574"/>
  <c r="A422" i="575"/>
  <c r="A422" i="567"/>
  <c r="A422" i="569"/>
  <c r="A422" i="568"/>
  <c r="A422" i="570"/>
  <c r="A422" i="572"/>
  <c r="A422" i="571"/>
  <c r="A414" i="573"/>
  <c r="A414" i="574"/>
  <c r="A414" i="575"/>
  <c r="A414" i="567"/>
  <c r="A414" i="569"/>
  <c r="A414" i="568"/>
  <c r="A414" i="570"/>
  <c r="A414" i="572"/>
  <c r="A414" i="571"/>
  <c r="A391" i="570"/>
  <c r="A391" i="572"/>
  <c r="A391" i="571"/>
  <c r="A391" i="573"/>
  <c r="A391" i="574"/>
  <c r="A391" i="575"/>
  <c r="A391" i="567"/>
  <c r="A391" i="569"/>
  <c r="A391" i="568"/>
  <c r="A389" i="570"/>
  <c r="A389" i="572"/>
  <c r="A389" i="571"/>
  <c r="A389" i="573"/>
  <c r="A389" i="574"/>
  <c r="A389" i="575"/>
  <c r="A389" i="567"/>
  <c r="A389" i="569"/>
  <c r="A389" i="568"/>
  <c r="A420" i="573"/>
  <c r="A420" i="574"/>
  <c r="A420" i="575"/>
  <c r="A420" i="567"/>
  <c r="A420" i="569"/>
  <c r="A420" i="568"/>
  <c r="A420" i="570"/>
  <c r="A420" i="572"/>
  <c r="A420" i="571"/>
  <c r="A428" i="573"/>
  <c r="A428" i="574"/>
  <c r="A428" i="575"/>
  <c r="A428" i="567"/>
  <c r="A428" i="569"/>
  <c r="A428" i="568"/>
  <c r="A428" i="570"/>
  <c r="A428" i="572"/>
  <c r="A428" i="571"/>
  <c r="A419" i="567"/>
  <c r="A419" i="569"/>
  <c r="A419" i="568"/>
  <c r="A419" i="570"/>
  <c r="A419" i="572"/>
  <c r="A419" i="571"/>
  <c r="A419" i="573"/>
  <c r="A419" i="574"/>
  <c r="A419" i="575"/>
  <c r="A388" i="567"/>
  <c r="A388" i="569"/>
  <c r="A388" i="568"/>
  <c r="A388" i="570"/>
  <c r="A388" i="572"/>
  <c r="A388" i="571"/>
  <c r="A388" i="573"/>
  <c r="A388" i="574"/>
  <c r="A388" i="575"/>
  <c r="A376" i="575"/>
  <c r="A376" i="573"/>
  <c r="A376" i="571"/>
  <c r="A376" i="574"/>
  <c r="A376" i="572"/>
  <c r="A376" i="569"/>
  <c r="A376" i="570"/>
  <c r="A376" i="568"/>
  <c r="A376" i="567"/>
  <c r="A15" i="575"/>
  <c r="A15" i="574"/>
  <c r="A15" i="572"/>
  <c r="A15" i="573"/>
  <c r="A15" i="570"/>
  <c r="A15" i="571"/>
  <c r="A15" i="568"/>
  <c r="A15" i="567"/>
  <c r="A15" i="569"/>
  <c r="A13" i="575"/>
  <c r="A13" i="574"/>
  <c r="A13" i="572"/>
  <c r="A13" i="573"/>
  <c r="A13" i="570"/>
  <c r="A13" i="571"/>
  <c r="A13" i="568"/>
  <c r="A13" i="569"/>
  <c r="A13" i="567"/>
  <c r="A12" i="575"/>
  <c r="A12" i="572"/>
  <c r="A12" i="574"/>
  <c r="A12" i="571"/>
  <c r="A12" i="573"/>
  <c r="A12" i="570"/>
  <c r="A12" i="568"/>
  <c r="A12" i="569"/>
  <c r="A12" i="567"/>
  <c r="A378" i="574"/>
  <c r="A378" i="575"/>
  <c r="A378" i="573"/>
  <c r="A378" i="571"/>
  <c r="A378" i="572"/>
  <c r="A378" i="569"/>
  <c r="A378" i="570"/>
  <c r="A378" i="567"/>
  <c r="A378" i="568"/>
  <c r="A14" i="574"/>
  <c r="A14" i="575"/>
  <c r="A14" i="573"/>
  <c r="A14" i="571"/>
  <c r="A14" i="572"/>
  <c r="A14" i="570"/>
  <c r="A14" i="569"/>
  <c r="A14" i="568"/>
  <c r="A14" i="567"/>
  <c r="A15" i="6"/>
  <c r="A12" i="6"/>
  <c r="A11" i="8"/>
  <c r="A421" i="6"/>
  <c r="A419" i="6"/>
  <c r="A425" i="6"/>
  <c r="A417" i="6"/>
  <c r="A418" i="8"/>
  <c r="A317" i="6"/>
  <c r="A227" i="6"/>
  <c r="A326" i="6"/>
  <c r="A389" i="6"/>
  <c r="A340" i="6"/>
  <c r="A208" i="8"/>
  <c r="A208" i="6"/>
  <c r="A199" i="8"/>
  <c r="A199" i="6"/>
  <c r="A376" i="8"/>
  <c r="A376" i="6"/>
  <c r="A260" i="6"/>
  <c r="A260" i="8"/>
  <c r="A77" i="8"/>
  <c r="A77" i="6"/>
  <c r="A371" i="8"/>
  <c r="A371" i="6"/>
  <c r="A162" i="8"/>
  <c r="A120" i="8"/>
  <c r="A120" i="6"/>
  <c r="A424" i="8"/>
  <c r="A424" i="6"/>
  <c r="A416" i="8"/>
  <c r="A416" i="6"/>
  <c r="A248" i="6"/>
  <c r="A248" i="8"/>
  <c r="A15" i="8"/>
  <c r="A162" i="6"/>
  <c r="A111" i="8"/>
  <c r="A111" i="6"/>
  <c r="A423" i="8"/>
  <c r="A415" i="8"/>
  <c r="A391" i="8"/>
  <c r="A265" i="8"/>
  <c r="A189" i="8"/>
  <c r="A49" i="8"/>
  <c r="A40" i="8"/>
  <c r="A14" i="8"/>
  <c r="A428" i="6"/>
  <c r="A420" i="6"/>
  <c r="A388" i="6"/>
  <c r="A354" i="6"/>
  <c r="A49" i="6"/>
  <c r="A14" i="6"/>
  <c r="A340" i="8"/>
  <c r="A422" i="8"/>
  <c r="A414" i="8"/>
  <c r="A362" i="8"/>
  <c r="A360" i="8"/>
  <c r="A307" i="8"/>
  <c r="A294" i="8"/>
  <c r="A246" i="8"/>
  <c r="A182" i="8"/>
  <c r="A182" i="6"/>
  <c r="A173" i="8"/>
  <c r="A173" i="6"/>
  <c r="A160" i="8"/>
  <c r="A160" i="6"/>
  <c r="A13" i="8"/>
  <c r="A13" i="6"/>
  <c r="A427" i="6"/>
  <c r="A294" i="6"/>
  <c r="A189" i="6"/>
  <c r="A40" i="6"/>
  <c r="A389" i="8"/>
  <c r="A150" i="8"/>
  <c r="A12" i="8"/>
  <c r="A418" i="6"/>
  <c r="A378" i="6"/>
  <c r="A150" i="6"/>
  <c r="A388" i="8"/>
  <c r="A284" i="8"/>
  <c r="A227" i="8"/>
  <c r="A11" i="6"/>
  <c r="A428" i="8"/>
  <c r="A354" i="8"/>
  <c r="A427" i="8"/>
  <c r="A419" i="8"/>
  <c r="A326" i="8"/>
  <c r="A317" i="8"/>
  <c r="A101" i="8"/>
  <c r="A101" i="6"/>
  <c r="A88" i="8"/>
  <c r="A88" i="6"/>
  <c r="A10" i="8"/>
  <c r="A10" i="6"/>
  <c r="A265" i="6"/>
  <c r="A282" i="8"/>
  <c r="A282" i="6"/>
  <c r="A218" i="8"/>
  <c r="A218" i="6"/>
  <c r="A134" i="8"/>
  <c r="A134" i="6"/>
  <c r="A79" i="8"/>
  <c r="A79" i="6"/>
  <c r="A30" i="8"/>
  <c r="A30" i="6"/>
  <c r="A17" i="8"/>
  <c r="A17" i="6"/>
  <c r="A9" i="8"/>
  <c r="A9" i="6"/>
  <c r="A423" i="6"/>
  <c r="A415" i="6"/>
  <c r="A391" i="6"/>
  <c r="A284" i="6"/>
  <c r="A421" i="8"/>
  <c r="A425" i="8"/>
  <c r="A417" i="8"/>
  <c r="A267" i="8"/>
  <c r="A267" i="6"/>
  <c r="A255" i="8"/>
  <c r="A255" i="6"/>
  <c r="A237" i="8"/>
  <c r="A237" i="6"/>
  <c r="A148" i="6"/>
  <c r="A148" i="8"/>
  <c r="A63" i="6"/>
  <c r="A63" i="8"/>
  <c r="A8" i="8"/>
  <c r="A8" i="6"/>
  <c r="A422" i="6"/>
  <c r="A414" i="6"/>
  <c r="A362" i="6"/>
  <c r="A360" i="6"/>
  <c r="A307" i="6"/>
  <c r="A246" i="6"/>
  <c r="A420" i="8"/>
  <c r="A378" i="8"/>
  <c r="B13" i="8"/>
  <c r="C13" i="8"/>
  <c r="B13" i="6" l="1"/>
  <c r="C13" i="6"/>
  <c r="C387" i="65"/>
  <c r="C386" i="65"/>
  <c r="C385" i="65"/>
  <c r="C384" i="65"/>
  <c r="C383" i="65"/>
  <c r="D382" i="65"/>
  <c r="E382" i="65" s="1"/>
  <c r="C382" i="65"/>
  <c r="B382" i="65"/>
  <c r="C381" i="65"/>
  <c r="B381" i="65"/>
  <c r="C380" i="65"/>
  <c r="B380" i="65"/>
  <c r="C377" i="65"/>
  <c r="C375" i="65"/>
  <c r="C374" i="65"/>
  <c r="B374" i="65"/>
  <c r="C373" i="65"/>
  <c r="B373" i="65"/>
  <c r="C370" i="65"/>
  <c r="C369" i="65"/>
  <c r="B369" i="65"/>
  <c r="C368" i="65"/>
  <c r="B368" i="65"/>
  <c r="C367" i="65"/>
  <c r="B367" i="65"/>
  <c r="C366" i="65"/>
  <c r="B366" i="65"/>
  <c r="C365" i="65"/>
  <c r="B365" i="65"/>
  <c r="C361" i="65"/>
  <c r="B355" i="2"/>
  <c r="C355" i="65"/>
  <c r="C353" i="65"/>
  <c r="C339" i="65"/>
  <c r="C316" i="65"/>
  <c r="C325" i="65"/>
  <c r="C306" i="65"/>
  <c r="C293" i="65"/>
  <c r="C281" i="65"/>
  <c r="C280" i="65"/>
  <c r="B280" i="65"/>
  <c r="C279" i="65"/>
  <c r="B279" i="65"/>
  <c r="C278" i="65"/>
  <c r="B278" i="65"/>
  <c r="C277" i="65"/>
  <c r="B277" i="65"/>
  <c r="C276" i="65"/>
  <c r="B276" i="65"/>
  <c r="C275" i="65"/>
  <c r="B275" i="65"/>
  <c r="C274" i="65"/>
  <c r="B274" i="65"/>
  <c r="C273" i="65"/>
  <c r="B273" i="65"/>
  <c r="C272" i="65"/>
  <c r="B272" i="65"/>
  <c r="C271" i="65"/>
  <c r="B271" i="65"/>
  <c r="C270" i="65"/>
  <c r="B270" i="65"/>
  <c r="C269" i="65"/>
  <c r="B269" i="65"/>
  <c r="C283" i="65"/>
  <c r="C266" i="65"/>
  <c r="C264" i="65"/>
  <c r="C263" i="65"/>
  <c r="B263" i="65"/>
  <c r="C262" i="65"/>
  <c r="B262" i="65"/>
  <c r="C259" i="65"/>
  <c r="C258" i="65"/>
  <c r="B258" i="65"/>
  <c r="C257" i="65"/>
  <c r="B257" i="65"/>
  <c r="C254" i="65"/>
  <c r="C253" i="65"/>
  <c r="B253" i="65"/>
  <c r="C252" i="65"/>
  <c r="B252" i="65"/>
  <c r="C251" i="65"/>
  <c r="B251" i="65"/>
  <c r="C247" i="65"/>
  <c r="C245" i="65"/>
  <c r="C244" i="65"/>
  <c r="B244" i="65"/>
  <c r="C243" i="65"/>
  <c r="B243" i="65"/>
  <c r="C242" i="65"/>
  <c r="B242" i="65"/>
  <c r="C241" i="65"/>
  <c r="B241" i="65"/>
  <c r="C240" i="65"/>
  <c r="B240" i="65"/>
  <c r="C239" i="65"/>
  <c r="B239" i="65"/>
  <c r="C236" i="65"/>
  <c r="C235" i="65"/>
  <c r="B235" i="65"/>
  <c r="C234" i="65"/>
  <c r="B234" i="65"/>
  <c r="C233" i="65"/>
  <c r="B233" i="65"/>
  <c r="C232" i="65"/>
  <c r="B232" i="65"/>
  <c r="C231" i="65"/>
  <c r="B231" i="65"/>
  <c r="C230" i="65"/>
  <c r="B230" i="65"/>
  <c r="C229" i="65"/>
  <c r="B229" i="65"/>
  <c r="C226" i="65"/>
  <c r="C225" i="65"/>
  <c r="B225" i="65"/>
  <c r="C224" i="65"/>
  <c r="B224" i="65"/>
  <c r="C223" i="65"/>
  <c r="B223" i="65"/>
  <c r="C222" i="65"/>
  <c r="B222" i="65"/>
  <c r="C221" i="65"/>
  <c r="B221" i="65"/>
  <c r="C220" i="65"/>
  <c r="B220" i="65"/>
  <c r="C217" i="65"/>
  <c r="C216" i="65"/>
  <c r="B216" i="65"/>
  <c r="C215" i="65"/>
  <c r="B215" i="65"/>
  <c r="C214" i="65"/>
  <c r="B214" i="65"/>
  <c r="C213" i="65"/>
  <c r="B213" i="65"/>
  <c r="C212" i="65"/>
  <c r="B212" i="65"/>
  <c r="C211" i="65"/>
  <c r="B211" i="65"/>
  <c r="C210" i="65"/>
  <c r="B210" i="65"/>
  <c r="C207" i="65"/>
  <c r="C206" i="65"/>
  <c r="B206" i="65"/>
  <c r="C203" i="65"/>
  <c r="B203" i="65"/>
  <c r="C202" i="65"/>
  <c r="B202" i="65"/>
  <c r="C201" i="65"/>
  <c r="B201" i="65"/>
  <c r="C198" i="65"/>
  <c r="C197" i="65"/>
  <c r="B197" i="65"/>
  <c r="C196" i="65"/>
  <c r="B196" i="65"/>
  <c r="C192" i="65"/>
  <c r="B192" i="65"/>
  <c r="C191" i="65"/>
  <c r="B191" i="65"/>
  <c r="C188" i="65"/>
  <c r="C187" i="65"/>
  <c r="B187" i="65"/>
  <c r="C186" i="65"/>
  <c r="B186" i="65"/>
  <c r="C184" i="65"/>
  <c r="B184" i="65"/>
  <c r="C181" i="65"/>
  <c r="C178" i="65"/>
  <c r="B178" i="65"/>
  <c r="C177" i="65"/>
  <c r="B177" i="65"/>
  <c r="C176" i="65"/>
  <c r="B176" i="65"/>
  <c r="C175" i="65"/>
  <c r="B175" i="65"/>
  <c r="C172" i="65"/>
  <c r="C171" i="65"/>
  <c r="B171" i="65"/>
  <c r="C170" i="65"/>
  <c r="B170" i="65"/>
  <c r="C169" i="65"/>
  <c r="B169" i="65"/>
  <c r="C168" i="65"/>
  <c r="B168" i="65"/>
  <c r="C167" i="65"/>
  <c r="B167" i="65"/>
  <c r="C166" i="65"/>
  <c r="B166" i="65"/>
  <c r="C161" i="65"/>
  <c r="C159" i="65"/>
  <c r="C158" i="65"/>
  <c r="B158" i="65"/>
  <c r="C157" i="65"/>
  <c r="B157" i="65"/>
  <c r="C156" i="65"/>
  <c r="B156" i="65"/>
  <c r="C155" i="65"/>
  <c r="B155" i="65"/>
  <c r="C154" i="65"/>
  <c r="B154" i="65"/>
  <c r="C153" i="65"/>
  <c r="B153" i="65"/>
  <c r="C152" i="65"/>
  <c r="B152" i="65"/>
  <c r="C147" i="65"/>
  <c r="C133" i="65"/>
  <c r="C119" i="65"/>
  <c r="C110" i="65"/>
  <c r="C100" i="65"/>
  <c r="C87" i="65"/>
  <c r="C78" i="65"/>
  <c r="C76" i="65"/>
  <c r="C75" i="65"/>
  <c r="B75" i="65"/>
  <c r="C74" i="65"/>
  <c r="B74" i="65"/>
  <c r="C73" i="65"/>
  <c r="B73" i="65"/>
  <c r="C72" i="65"/>
  <c r="B72" i="65"/>
  <c r="C71" i="65"/>
  <c r="B71" i="65"/>
  <c r="C70" i="65"/>
  <c r="B70" i="65"/>
  <c r="C69" i="65"/>
  <c r="B69" i="65"/>
  <c r="C68" i="65"/>
  <c r="B68" i="65"/>
  <c r="C67" i="65"/>
  <c r="B67" i="65"/>
  <c r="C66" i="65"/>
  <c r="B66" i="65"/>
  <c r="C65" i="65"/>
  <c r="B65" i="65"/>
  <c r="C62" i="65"/>
  <c r="C61" i="65"/>
  <c r="B61" i="65"/>
  <c r="C60" i="65"/>
  <c r="B60" i="65"/>
  <c r="C59" i="65"/>
  <c r="B59" i="65"/>
  <c r="C58" i="65"/>
  <c r="B58" i="65"/>
  <c r="C57" i="65"/>
  <c r="B57" i="65"/>
  <c r="C56" i="65"/>
  <c r="B56" i="65"/>
  <c r="C55" i="65"/>
  <c r="B55" i="65"/>
  <c r="C54" i="65"/>
  <c r="B54" i="65"/>
  <c r="C53" i="65"/>
  <c r="B53" i="65"/>
  <c r="C52" i="65"/>
  <c r="B52" i="65"/>
  <c r="C51" i="65"/>
  <c r="B51" i="65"/>
  <c r="C48" i="65"/>
  <c r="C47" i="65"/>
  <c r="B47" i="65"/>
  <c r="C46" i="65"/>
  <c r="B46" i="65"/>
  <c r="C45" i="65"/>
  <c r="B45" i="65"/>
  <c r="C44" i="65"/>
  <c r="B44" i="65"/>
  <c r="C43" i="65"/>
  <c r="B43" i="65"/>
  <c r="C42" i="65"/>
  <c r="B42" i="65"/>
  <c r="C39" i="65"/>
  <c r="C38" i="65"/>
  <c r="B38" i="65"/>
  <c r="C37" i="65"/>
  <c r="B37" i="65"/>
  <c r="C36" i="65"/>
  <c r="B36" i="65"/>
  <c r="C35" i="65"/>
  <c r="B35" i="65"/>
  <c r="C34" i="65"/>
  <c r="B34" i="65"/>
  <c r="C33" i="65"/>
  <c r="B33" i="65"/>
  <c r="C32" i="65"/>
  <c r="B32" i="65"/>
  <c r="C29" i="65"/>
  <c r="C28" i="65"/>
  <c r="B28" i="65"/>
  <c r="C27" i="65"/>
  <c r="B27" i="65"/>
  <c r="C26" i="65"/>
  <c r="B26" i="65"/>
  <c r="C25" i="65"/>
  <c r="B25" i="65"/>
  <c r="C23" i="65"/>
  <c r="B23" i="65"/>
  <c r="C22" i="65"/>
  <c r="B22" i="65"/>
  <c r="C21" i="65"/>
  <c r="B21" i="65"/>
  <c r="C20" i="65"/>
  <c r="B20" i="65"/>
  <c r="C19" i="65"/>
  <c r="B19" i="65"/>
  <c r="C16" i="65"/>
  <c r="C15" i="65"/>
  <c r="B15" i="65"/>
  <c r="A15" i="65"/>
  <c r="C14" i="65"/>
  <c r="B14" i="65"/>
  <c r="A14" i="65"/>
  <c r="C12" i="65"/>
  <c r="B12" i="65"/>
  <c r="A12" i="65"/>
  <c r="A7" i="460"/>
  <c r="B12" i="460"/>
  <c r="C12" i="460"/>
  <c r="A7" i="61"/>
  <c r="B12" i="61"/>
  <c r="C12" i="61"/>
  <c r="A7" i="60"/>
  <c r="B12" i="60"/>
  <c r="C12" i="60"/>
  <c r="B12" i="8"/>
  <c r="C12" i="8"/>
  <c r="B12" i="6"/>
  <c r="C12" i="6"/>
  <c r="B236" i="2"/>
  <c r="J315" i="2"/>
  <c r="I315" i="2"/>
  <c r="H315" i="2"/>
  <c r="G315" i="2"/>
  <c r="F315" i="2"/>
  <c r="E315" i="2"/>
  <c r="C315" i="2"/>
  <c r="B315" i="2"/>
  <c r="J314" i="2"/>
  <c r="I314" i="2"/>
  <c r="H314" i="2"/>
  <c r="G314" i="2"/>
  <c r="F314" i="2"/>
  <c r="E314" i="2"/>
  <c r="C314" i="2"/>
  <c r="B314" i="2"/>
  <c r="J313" i="2"/>
  <c r="I313" i="2"/>
  <c r="H313" i="2"/>
  <c r="G313" i="2"/>
  <c r="F313" i="2"/>
  <c r="E313" i="2"/>
  <c r="C313" i="2"/>
  <c r="B313" i="2"/>
  <c r="J312" i="2"/>
  <c r="I312" i="2"/>
  <c r="H312" i="2"/>
  <c r="G312" i="2"/>
  <c r="F312" i="2"/>
  <c r="E312" i="2"/>
  <c r="C312" i="2"/>
  <c r="B312" i="2"/>
  <c r="J311" i="2"/>
  <c r="I311" i="2"/>
  <c r="H311" i="2"/>
  <c r="G311" i="2"/>
  <c r="F311" i="2"/>
  <c r="E311" i="2"/>
  <c r="C311" i="2"/>
  <c r="B311" i="2"/>
  <c r="J305" i="2"/>
  <c r="I305" i="2"/>
  <c r="H305" i="2"/>
  <c r="G305" i="2"/>
  <c r="F305" i="2"/>
  <c r="E305" i="2"/>
  <c r="C305" i="2"/>
  <c r="B305" i="2"/>
  <c r="J304" i="2"/>
  <c r="I304" i="2"/>
  <c r="H304" i="2"/>
  <c r="G304" i="2"/>
  <c r="F304" i="2"/>
  <c r="E304" i="2"/>
  <c r="C304" i="2"/>
  <c r="B304" i="2"/>
  <c r="J303" i="2"/>
  <c r="I303" i="2"/>
  <c r="H303" i="2"/>
  <c r="G303" i="2"/>
  <c r="F303" i="2"/>
  <c r="E303" i="2"/>
  <c r="C303" i="2"/>
  <c r="B303" i="2"/>
  <c r="J302" i="2"/>
  <c r="I302" i="2"/>
  <c r="H302" i="2"/>
  <c r="G302" i="2"/>
  <c r="F302" i="2"/>
  <c r="E302" i="2"/>
  <c r="C302" i="2"/>
  <c r="B302" i="2"/>
  <c r="J300" i="2"/>
  <c r="I300" i="2"/>
  <c r="H300" i="2"/>
  <c r="G300" i="2"/>
  <c r="F300" i="2"/>
  <c r="E300" i="2"/>
  <c r="C300" i="2"/>
  <c r="B300" i="2"/>
  <c r="J299" i="2"/>
  <c r="I299" i="2"/>
  <c r="H299" i="2"/>
  <c r="G299" i="2"/>
  <c r="F299" i="2"/>
  <c r="E299" i="2"/>
  <c r="C299" i="2"/>
  <c r="B299" i="2"/>
  <c r="J298" i="2"/>
  <c r="I298" i="2"/>
  <c r="H298" i="2"/>
  <c r="G298" i="2"/>
  <c r="F298" i="2"/>
  <c r="E298" i="2"/>
  <c r="C298" i="2"/>
  <c r="B298" i="2"/>
  <c r="J297" i="2"/>
  <c r="I297" i="2"/>
  <c r="H297" i="2"/>
  <c r="G297" i="2"/>
  <c r="F297" i="2"/>
  <c r="E297" i="2"/>
  <c r="C297" i="2"/>
  <c r="B297" i="2"/>
  <c r="J109" i="2"/>
  <c r="I109" i="2"/>
  <c r="H109" i="2"/>
  <c r="G109" i="2"/>
  <c r="F109" i="2"/>
  <c r="E109" i="2"/>
  <c r="C109" i="2"/>
  <c r="B109" i="2"/>
  <c r="J108" i="2"/>
  <c r="I108" i="2"/>
  <c r="H108" i="2"/>
  <c r="G108" i="2"/>
  <c r="F108" i="2"/>
  <c r="E108" i="2"/>
  <c r="C108" i="2"/>
  <c r="B108" i="2"/>
  <c r="J107" i="2"/>
  <c r="I107" i="2"/>
  <c r="H107" i="2"/>
  <c r="G107" i="2"/>
  <c r="F107" i="2"/>
  <c r="E107" i="2"/>
  <c r="C107" i="2"/>
  <c r="B107" i="2"/>
  <c r="J106" i="2"/>
  <c r="I106" i="2"/>
  <c r="H106" i="2"/>
  <c r="G106" i="2"/>
  <c r="F106" i="2"/>
  <c r="E106" i="2"/>
  <c r="C106" i="2"/>
  <c r="B106" i="2"/>
  <c r="J105" i="2"/>
  <c r="I105" i="2"/>
  <c r="H105" i="2"/>
  <c r="G105" i="2"/>
  <c r="F105" i="2"/>
  <c r="E105" i="2"/>
  <c r="C105" i="2"/>
  <c r="B105" i="2"/>
  <c r="J99" i="2"/>
  <c r="I99" i="2"/>
  <c r="H99" i="2"/>
  <c r="G99" i="2"/>
  <c r="F99" i="2"/>
  <c r="E99" i="2"/>
  <c r="C99" i="2"/>
  <c r="B99" i="2"/>
  <c r="J98" i="2"/>
  <c r="I98" i="2"/>
  <c r="H98" i="2"/>
  <c r="G98" i="2"/>
  <c r="F98" i="2"/>
  <c r="E98" i="2"/>
  <c r="C98" i="2"/>
  <c r="B98" i="2"/>
  <c r="J97" i="2"/>
  <c r="I97" i="2"/>
  <c r="H97" i="2"/>
  <c r="G97" i="2"/>
  <c r="F97" i="2"/>
  <c r="E97" i="2"/>
  <c r="C97" i="2"/>
  <c r="B97" i="2"/>
  <c r="J96" i="2"/>
  <c r="I96" i="2"/>
  <c r="H96" i="2"/>
  <c r="G96" i="2"/>
  <c r="F96" i="2"/>
  <c r="E96" i="2"/>
  <c r="C96" i="2"/>
  <c r="B96" i="2"/>
  <c r="J94" i="2"/>
  <c r="I94" i="2"/>
  <c r="H94" i="2"/>
  <c r="G94" i="2"/>
  <c r="F94" i="2"/>
  <c r="E94" i="2"/>
  <c r="C94" i="2"/>
  <c r="B94" i="2"/>
  <c r="J93" i="2"/>
  <c r="I93" i="2"/>
  <c r="H93" i="2"/>
  <c r="G93" i="2"/>
  <c r="F93" i="2"/>
  <c r="E93" i="2"/>
  <c r="C93" i="2"/>
  <c r="B93" i="2"/>
  <c r="J92" i="2"/>
  <c r="I92" i="2"/>
  <c r="H92" i="2"/>
  <c r="G92" i="2"/>
  <c r="F92" i="2"/>
  <c r="E92" i="2"/>
  <c r="C92" i="2"/>
  <c r="B92" i="2"/>
  <c r="J91" i="2"/>
  <c r="I91" i="2"/>
  <c r="H91" i="2"/>
  <c r="G91" i="2"/>
  <c r="F91" i="2"/>
  <c r="E91" i="2"/>
  <c r="C91" i="2"/>
  <c r="B91" i="2"/>
  <c r="J90" i="2"/>
  <c r="I90" i="2"/>
  <c r="H90" i="2"/>
  <c r="G90" i="2"/>
  <c r="F90" i="2"/>
  <c r="E90" i="2"/>
  <c r="C90" i="2"/>
  <c r="B90" i="2"/>
  <c r="J86" i="2"/>
  <c r="I86" i="2"/>
  <c r="H86" i="2"/>
  <c r="G86" i="2"/>
  <c r="F86" i="2"/>
  <c r="E86" i="2"/>
  <c r="C86" i="2"/>
  <c r="B86" i="2"/>
  <c r="J85" i="2"/>
  <c r="I85" i="2"/>
  <c r="H85" i="2"/>
  <c r="G85" i="2"/>
  <c r="F85" i="2"/>
  <c r="E85" i="2"/>
  <c r="C85" i="2"/>
  <c r="B85" i="2"/>
  <c r="J84" i="2"/>
  <c r="I84" i="2"/>
  <c r="H84" i="2"/>
  <c r="G84" i="2"/>
  <c r="F84" i="2"/>
  <c r="E84" i="2"/>
  <c r="C84" i="2"/>
  <c r="B84" i="2"/>
  <c r="J83" i="2"/>
  <c r="I83" i="2"/>
  <c r="H83" i="2"/>
  <c r="G83" i="2"/>
  <c r="F83" i="2"/>
  <c r="E83" i="2"/>
  <c r="C83" i="2"/>
  <c r="B83" i="2"/>
  <c r="C37" i="6"/>
  <c r="B37" i="6"/>
  <c r="C36" i="6"/>
  <c r="B36" i="6"/>
  <c r="C35" i="6"/>
  <c r="B35" i="6"/>
  <c r="C34" i="6"/>
  <c r="B34" i="6"/>
  <c r="C37" i="8"/>
  <c r="B37" i="8"/>
  <c r="C36" i="8"/>
  <c r="B36" i="8"/>
  <c r="C35" i="8"/>
  <c r="B35" i="8"/>
  <c r="C34" i="8"/>
  <c r="B34" i="8"/>
  <c r="C37" i="60"/>
  <c r="B37" i="60"/>
  <c r="C36" i="60"/>
  <c r="B36" i="60"/>
  <c r="C35" i="60"/>
  <c r="B35" i="60"/>
  <c r="C34" i="60"/>
  <c r="B34" i="60"/>
  <c r="C37" i="61"/>
  <c r="B37" i="61"/>
  <c r="C36" i="61"/>
  <c r="B36" i="61"/>
  <c r="C35" i="61"/>
  <c r="B35" i="61"/>
  <c r="C34" i="61"/>
  <c r="B34" i="61"/>
  <c r="C37" i="460"/>
  <c r="B37" i="460"/>
  <c r="C36" i="460"/>
  <c r="B36" i="460"/>
  <c r="C35" i="460"/>
  <c r="B35" i="460"/>
  <c r="C34" i="460"/>
  <c r="B34" i="460"/>
  <c r="C28" i="60"/>
  <c r="B28" i="60"/>
  <c r="C27" i="60"/>
  <c r="B27" i="60"/>
  <c r="C26" i="60"/>
  <c r="B26" i="60"/>
  <c r="C25" i="60"/>
  <c r="B25" i="60"/>
  <c r="C23" i="60"/>
  <c r="B23" i="60"/>
  <c r="C22" i="60"/>
  <c r="B22" i="60"/>
  <c r="C21" i="60"/>
  <c r="B21" i="60"/>
  <c r="C28" i="61"/>
  <c r="B28" i="61"/>
  <c r="C27" i="61"/>
  <c r="B27" i="61"/>
  <c r="C26" i="61"/>
  <c r="B26" i="61"/>
  <c r="C25" i="61"/>
  <c r="B25" i="61"/>
  <c r="C23" i="61"/>
  <c r="B23" i="61"/>
  <c r="C22" i="61"/>
  <c r="B22" i="61"/>
  <c r="C21" i="61"/>
  <c r="B21" i="61"/>
  <c r="C28" i="460"/>
  <c r="B28" i="460"/>
  <c r="C27" i="460"/>
  <c r="B27" i="460"/>
  <c r="C26" i="460"/>
  <c r="B26" i="460"/>
  <c r="C25" i="460"/>
  <c r="B25" i="460"/>
  <c r="C23" i="460"/>
  <c r="B23" i="460"/>
  <c r="C22" i="460"/>
  <c r="B22" i="460"/>
  <c r="C21" i="460"/>
  <c r="B21" i="460"/>
  <c r="B22" i="8"/>
  <c r="C22" i="8"/>
  <c r="C21" i="8"/>
  <c r="B21" i="8"/>
  <c r="C23" i="8"/>
  <c r="B23" i="8"/>
  <c r="C25" i="8"/>
  <c r="B25" i="8"/>
  <c r="C26" i="8"/>
  <c r="B26" i="8"/>
  <c r="B22" i="6"/>
  <c r="C22" i="6"/>
  <c r="C21" i="6"/>
  <c r="B21" i="6"/>
  <c r="C23" i="6"/>
  <c r="B23" i="6"/>
  <c r="C25" i="6"/>
  <c r="B25" i="6"/>
  <c r="C26" i="6"/>
  <c r="B26" i="6"/>
  <c r="B355" i="574" l="1"/>
  <c r="B355" i="575"/>
  <c r="B355" i="573"/>
  <c r="B355" i="572"/>
  <c r="B355" i="570"/>
  <c r="B355" i="571"/>
  <c r="B355" i="569"/>
  <c r="B355" i="568"/>
  <c r="B355" i="567"/>
  <c r="B83" i="575"/>
  <c r="B83" i="573"/>
  <c r="B83" i="574"/>
  <c r="B83" i="572"/>
  <c r="B83" i="571"/>
  <c r="B83" i="568"/>
  <c r="B83" i="570"/>
  <c r="B83" i="569"/>
  <c r="B83" i="567"/>
  <c r="B84" i="575"/>
  <c r="B84" i="573"/>
  <c r="B84" i="574"/>
  <c r="B84" i="571"/>
  <c r="B84" i="570"/>
  <c r="B84" i="568"/>
  <c r="B84" i="569"/>
  <c r="B84" i="572"/>
  <c r="B84" i="567"/>
  <c r="B85" i="575"/>
  <c r="B85" i="574"/>
  <c r="B85" i="573"/>
  <c r="B85" i="571"/>
  <c r="B85" i="572"/>
  <c r="B85" i="570"/>
  <c r="B85" i="569"/>
  <c r="B85" i="568"/>
  <c r="B85" i="567"/>
  <c r="B86" i="575"/>
  <c r="B86" i="574"/>
  <c r="B86" i="573"/>
  <c r="B86" i="572"/>
  <c r="B86" i="570"/>
  <c r="B86" i="571"/>
  <c r="B86" i="569"/>
  <c r="B86" i="568"/>
  <c r="B86" i="567"/>
  <c r="B90" i="575"/>
  <c r="B90" i="573"/>
  <c r="B90" i="574"/>
  <c r="B90" i="572"/>
  <c r="B90" i="571"/>
  <c r="B90" i="570"/>
  <c r="B90" i="568"/>
  <c r="B90" i="569"/>
  <c r="B90" i="567"/>
  <c r="B91" i="575"/>
  <c r="B91" i="573"/>
  <c r="B91" i="574"/>
  <c r="B91" i="571"/>
  <c r="B91" i="572"/>
  <c r="B91" i="570"/>
  <c r="B91" i="569"/>
  <c r="B91" i="568"/>
  <c r="B91" i="567"/>
  <c r="B92" i="575"/>
  <c r="B92" i="574"/>
  <c r="B92" i="573"/>
  <c r="B92" i="571"/>
  <c r="B92" i="572"/>
  <c r="B92" i="570"/>
  <c r="B92" i="569"/>
  <c r="B92" i="568"/>
  <c r="B92" i="567"/>
  <c r="B93" i="575"/>
  <c r="B93" i="574"/>
  <c r="B93" i="573"/>
  <c r="B93" i="572"/>
  <c r="B93" i="571"/>
  <c r="B93" i="570"/>
  <c r="B93" i="568"/>
  <c r="B93" i="569"/>
  <c r="B93" i="567"/>
  <c r="B94" i="575"/>
  <c r="B94" i="573"/>
  <c r="B94" i="574"/>
  <c r="B94" i="572"/>
  <c r="B94" i="571"/>
  <c r="B94" i="570"/>
  <c r="B94" i="568"/>
  <c r="B94" i="567"/>
  <c r="B94" i="569"/>
  <c r="B96" i="575"/>
  <c r="B96" i="574"/>
  <c r="B96" i="573"/>
  <c r="B96" i="571"/>
  <c r="B96" i="572"/>
  <c r="B96" i="570"/>
  <c r="B96" i="569"/>
  <c r="B96" i="568"/>
  <c r="B96" i="567"/>
  <c r="B97" i="575"/>
  <c r="B97" i="574"/>
  <c r="B97" i="573"/>
  <c r="B97" i="572"/>
  <c r="B97" i="571"/>
  <c r="B97" i="570"/>
  <c r="B97" i="568"/>
  <c r="B97" i="569"/>
  <c r="B97" i="567"/>
  <c r="B98" i="575"/>
  <c r="B98" i="573"/>
  <c r="B98" i="574"/>
  <c r="B98" i="572"/>
  <c r="B98" i="571"/>
  <c r="B98" i="570"/>
  <c r="B98" i="568"/>
  <c r="B98" i="567"/>
  <c r="B98" i="569"/>
  <c r="B99" i="575"/>
  <c r="B99" i="573"/>
  <c r="B99" i="574"/>
  <c r="B99" i="571"/>
  <c r="B99" i="572"/>
  <c r="B99" i="570"/>
  <c r="B99" i="569"/>
  <c r="B99" i="568"/>
  <c r="B99" i="567"/>
  <c r="B105" i="575"/>
  <c r="B105" i="573"/>
  <c r="B105" i="574"/>
  <c r="B105" i="571"/>
  <c r="B105" i="572"/>
  <c r="B105" i="570"/>
  <c r="B105" i="568"/>
  <c r="B105" i="569"/>
  <c r="B105" i="567"/>
  <c r="B106" i="575"/>
  <c r="B106" i="574"/>
  <c r="B106" i="573"/>
  <c r="B106" i="571"/>
  <c r="B106" i="572"/>
  <c r="B106" i="570"/>
  <c r="B106" i="569"/>
  <c r="B106" i="568"/>
  <c r="B106" i="567"/>
  <c r="B107" i="575"/>
  <c r="B107" i="574"/>
  <c r="B107" i="573"/>
  <c r="B107" i="572"/>
  <c r="B107" i="570"/>
  <c r="B107" i="571"/>
  <c r="B107" i="569"/>
  <c r="B107" i="568"/>
  <c r="B107" i="567"/>
  <c r="B108" i="575"/>
  <c r="B108" i="573"/>
  <c r="B108" i="574"/>
  <c r="B108" i="572"/>
  <c r="B108" i="571"/>
  <c r="B108" i="568"/>
  <c r="B108" i="569"/>
  <c r="B108" i="570"/>
  <c r="B108" i="567"/>
  <c r="B109" i="575"/>
  <c r="B109" i="573"/>
  <c r="B109" i="574"/>
  <c r="B109" i="571"/>
  <c r="B109" i="572"/>
  <c r="B109" i="570"/>
  <c r="B109" i="568"/>
  <c r="B109" i="569"/>
  <c r="B109" i="567"/>
  <c r="B297" i="575"/>
  <c r="B297" i="574"/>
  <c r="B297" i="572"/>
  <c r="B297" i="573"/>
  <c r="B297" i="571"/>
  <c r="B297" i="570"/>
  <c r="B297" i="569"/>
  <c r="B297" i="568"/>
  <c r="B297" i="567"/>
  <c r="B298" i="575"/>
  <c r="B298" i="574"/>
  <c r="B298" i="573"/>
  <c r="B298" i="572"/>
  <c r="B298" i="571"/>
  <c r="B298" i="570"/>
  <c r="B298" i="569"/>
  <c r="B298" i="568"/>
  <c r="B298" i="567"/>
  <c r="B299" i="574"/>
  <c r="B299" i="575"/>
  <c r="B299" i="573"/>
  <c r="B299" i="572"/>
  <c r="B299" i="571"/>
  <c r="B299" i="569"/>
  <c r="B299" i="570"/>
  <c r="B299" i="568"/>
  <c r="B299" i="567"/>
  <c r="B300" i="574"/>
  <c r="B300" i="575"/>
  <c r="B300" i="573"/>
  <c r="B300" i="572"/>
  <c r="B300" i="571"/>
  <c r="B300" i="569"/>
  <c r="B300" i="570"/>
  <c r="B300" i="568"/>
  <c r="B300" i="567"/>
  <c r="B302" i="575"/>
  <c r="B302" i="574"/>
  <c r="B302" i="573"/>
  <c r="B302" i="572"/>
  <c r="B302" i="571"/>
  <c r="B302" i="570"/>
  <c r="B302" i="569"/>
  <c r="B302" i="568"/>
  <c r="B302" i="567"/>
  <c r="B303" i="574"/>
  <c r="B303" i="575"/>
  <c r="B303" i="573"/>
  <c r="B303" i="572"/>
  <c r="B303" i="571"/>
  <c r="B303" i="569"/>
  <c r="B303" i="570"/>
  <c r="B303" i="568"/>
  <c r="B303" i="567"/>
  <c r="B304" i="574"/>
  <c r="B304" i="575"/>
  <c r="B304" i="573"/>
  <c r="B304" i="572"/>
  <c r="B304" i="571"/>
  <c r="B304" i="569"/>
  <c r="B304" i="570"/>
  <c r="B304" i="568"/>
  <c r="B304" i="567"/>
  <c r="B305" i="575"/>
  <c r="B305" i="574"/>
  <c r="B305" i="572"/>
  <c r="B305" i="573"/>
  <c r="B305" i="571"/>
  <c r="B305" i="570"/>
  <c r="B305" i="569"/>
  <c r="B305" i="568"/>
  <c r="B305" i="567"/>
  <c r="B311" i="574"/>
  <c r="B311" i="575"/>
  <c r="B311" i="572"/>
  <c r="B311" i="573"/>
  <c r="B311" i="571"/>
  <c r="B311" i="570"/>
  <c r="B311" i="569"/>
  <c r="B311" i="568"/>
  <c r="B311" i="567"/>
  <c r="B312" i="575"/>
  <c r="B312" i="574"/>
  <c r="B312" i="572"/>
  <c r="B312" i="573"/>
  <c r="B312" i="571"/>
  <c r="B312" i="570"/>
  <c r="B312" i="569"/>
  <c r="B312" i="568"/>
  <c r="B312" i="567"/>
  <c r="B313" i="575"/>
  <c r="B313" i="574"/>
  <c r="B313" i="573"/>
  <c r="B313" i="572"/>
  <c r="B313" i="571"/>
  <c r="B313" i="569"/>
  <c r="B313" i="568"/>
  <c r="B313" i="570"/>
  <c r="B313" i="567"/>
  <c r="B314" i="574"/>
  <c r="B314" i="575"/>
  <c r="B314" i="573"/>
  <c r="B314" i="572"/>
  <c r="B314" i="571"/>
  <c r="B314" i="569"/>
  <c r="B314" i="570"/>
  <c r="B314" i="568"/>
  <c r="B314" i="567"/>
  <c r="B315" i="574"/>
  <c r="B315" i="575"/>
  <c r="B315" i="572"/>
  <c r="B315" i="573"/>
  <c r="B315" i="571"/>
  <c r="B315" i="570"/>
  <c r="B315" i="569"/>
  <c r="B315" i="568"/>
  <c r="B315" i="567"/>
  <c r="B236" i="575"/>
  <c r="B236" i="574"/>
  <c r="B236" i="573"/>
  <c r="B236" i="571"/>
  <c r="B236" i="572"/>
  <c r="B236" i="570"/>
  <c r="B236" i="569"/>
  <c r="B236" i="568"/>
  <c r="B236" i="567"/>
  <c r="C83" i="575"/>
  <c r="C83" i="573"/>
  <c r="C83" i="574"/>
  <c r="C83" i="572"/>
  <c r="C83" i="571"/>
  <c r="C83" i="570"/>
  <c r="C83" i="568"/>
  <c r="C83" i="567"/>
  <c r="C83" i="569"/>
  <c r="C84" i="575"/>
  <c r="C84" i="573"/>
  <c r="C84" i="574"/>
  <c r="C84" i="571"/>
  <c r="C84" i="572"/>
  <c r="C84" i="570"/>
  <c r="C84" i="569"/>
  <c r="C84" i="568"/>
  <c r="C84" i="567"/>
  <c r="C85" i="575"/>
  <c r="C85" i="574"/>
  <c r="C85" i="573"/>
  <c r="C85" i="571"/>
  <c r="C85" i="572"/>
  <c r="C85" i="570"/>
  <c r="C85" i="569"/>
  <c r="C85" i="568"/>
  <c r="C85" i="567"/>
  <c r="C86" i="575"/>
  <c r="C86" i="574"/>
  <c r="C86" i="573"/>
  <c r="C86" i="572"/>
  <c r="C86" i="571"/>
  <c r="C86" i="570"/>
  <c r="C86" i="568"/>
  <c r="C86" i="569"/>
  <c r="C86" i="567"/>
  <c r="C90" i="575"/>
  <c r="C90" i="573"/>
  <c r="C90" i="574"/>
  <c r="C90" i="571"/>
  <c r="C90" i="572"/>
  <c r="C90" i="570"/>
  <c r="C90" i="568"/>
  <c r="C90" i="569"/>
  <c r="C90" i="567"/>
  <c r="C91" i="575"/>
  <c r="C91" i="574"/>
  <c r="C91" i="573"/>
  <c r="C91" i="571"/>
  <c r="C91" i="572"/>
  <c r="C91" i="570"/>
  <c r="C91" i="569"/>
  <c r="C91" i="568"/>
  <c r="C91" i="567"/>
  <c r="C92" i="575"/>
  <c r="C92" i="574"/>
  <c r="C92" i="573"/>
  <c r="C92" i="572"/>
  <c r="C92" i="570"/>
  <c r="C92" i="571"/>
  <c r="C92" i="569"/>
  <c r="C92" i="568"/>
  <c r="C92" i="567"/>
  <c r="C93" i="575"/>
  <c r="C93" i="573"/>
  <c r="C93" i="574"/>
  <c r="C93" i="572"/>
  <c r="C93" i="571"/>
  <c r="C93" i="568"/>
  <c r="C93" i="570"/>
  <c r="C93" i="569"/>
  <c r="C93" i="567"/>
  <c r="C94" i="575"/>
  <c r="C94" i="573"/>
  <c r="C94" i="574"/>
  <c r="C94" i="571"/>
  <c r="C94" i="572"/>
  <c r="C94" i="570"/>
  <c r="C94" i="568"/>
  <c r="C94" i="569"/>
  <c r="C94" i="567"/>
  <c r="C96" i="575"/>
  <c r="C96" i="574"/>
  <c r="C96" i="573"/>
  <c r="C96" i="572"/>
  <c r="C96" i="570"/>
  <c r="C96" i="571"/>
  <c r="C96" i="569"/>
  <c r="C96" i="568"/>
  <c r="C96" i="567"/>
  <c r="C97" i="575"/>
  <c r="C97" i="573"/>
  <c r="C97" i="574"/>
  <c r="C97" i="572"/>
  <c r="C97" i="571"/>
  <c r="C97" i="568"/>
  <c r="C97" i="570"/>
  <c r="C97" i="569"/>
  <c r="C97" i="567"/>
  <c r="C98" i="575"/>
  <c r="C98" i="573"/>
  <c r="C98" i="574"/>
  <c r="C98" i="571"/>
  <c r="C98" i="570"/>
  <c r="C98" i="572"/>
  <c r="C98" i="568"/>
  <c r="C98" i="569"/>
  <c r="C98" i="567"/>
  <c r="C99" i="575"/>
  <c r="C99" i="574"/>
  <c r="C99" i="573"/>
  <c r="C99" i="571"/>
  <c r="C99" i="572"/>
  <c r="C99" i="570"/>
  <c r="C99" i="569"/>
  <c r="C99" i="568"/>
  <c r="C99" i="567"/>
  <c r="C105" i="575"/>
  <c r="C105" i="573"/>
  <c r="C105" i="574"/>
  <c r="C105" i="571"/>
  <c r="C105" i="572"/>
  <c r="C105" i="570"/>
  <c r="C105" i="569"/>
  <c r="C105" i="568"/>
  <c r="C105" i="567"/>
  <c r="C106" i="575"/>
  <c r="C106" i="574"/>
  <c r="C106" i="573"/>
  <c r="C106" i="571"/>
  <c r="C106" i="572"/>
  <c r="C106" i="570"/>
  <c r="C106" i="569"/>
  <c r="C106" i="568"/>
  <c r="C106" i="567"/>
  <c r="C107" i="575"/>
  <c r="C107" i="574"/>
  <c r="C107" i="573"/>
  <c r="C107" i="572"/>
  <c r="C107" i="571"/>
  <c r="C107" i="570"/>
  <c r="C107" i="568"/>
  <c r="C107" i="569"/>
  <c r="C107" i="567"/>
  <c r="C108" i="575"/>
  <c r="C108" i="573"/>
  <c r="C108" i="574"/>
  <c r="C108" i="572"/>
  <c r="C108" i="571"/>
  <c r="C108" i="570"/>
  <c r="C108" i="568"/>
  <c r="C108" i="569"/>
  <c r="C108" i="567"/>
  <c r="C109" i="575"/>
  <c r="C109" i="573"/>
  <c r="C109" i="574"/>
  <c r="C109" i="571"/>
  <c r="C109" i="572"/>
  <c r="C109" i="570"/>
  <c r="C109" i="569"/>
  <c r="C109" i="568"/>
  <c r="C109" i="567"/>
  <c r="C297" i="575"/>
  <c r="C297" i="574"/>
  <c r="C297" i="572"/>
  <c r="C297" i="573"/>
  <c r="C297" i="571"/>
  <c r="C297" i="570"/>
  <c r="C297" i="569"/>
  <c r="C297" i="568"/>
  <c r="C297" i="567"/>
  <c r="C298" i="575"/>
  <c r="C298" i="574"/>
  <c r="C298" i="573"/>
  <c r="C298" i="572"/>
  <c r="C298" i="571"/>
  <c r="C298" i="569"/>
  <c r="C298" i="570"/>
  <c r="C298" i="568"/>
  <c r="C298" i="567"/>
  <c r="C299" i="574"/>
  <c r="C299" i="575"/>
  <c r="C299" i="573"/>
  <c r="C299" i="572"/>
  <c r="C299" i="571"/>
  <c r="C299" i="569"/>
  <c r="C299" i="570"/>
  <c r="C299" i="568"/>
  <c r="C299" i="567"/>
  <c r="C300" i="574"/>
  <c r="C300" i="575"/>
  <c r="C300" i="572"/>
  <c r="C300" i="573"/>
  <c r="C300" i="571"/>
  <c r="C300" i="570"/>
  <c r="C300" i="569"/>
  <c r="C300" i="568"/>
  <c r="C300" i="567"/>
  <c r="C302" i="575"/>
  <c r="C302" i="574"/>
  <c r="C302" i="573"/>
  <c r="C302" i="572"/>
  <c r="C302" i="571"/>
  <c r="C302" i="569"/>
  <c r="C302" i="570"/>
  <c r="C302" i="568"/>
  <c r="C302" i="567"/>
  <c r="C303" i="574"/>
  <c r="C303" i="575"/>
  <c r="C303" i="573"/>
  <c r="C303" i="572"/>
  <c r="C303" i="571"/>
  <c r="C303" i="569"/>
  <c r="C303" i="570"/>
  <c r="C303" i="568"/>
  <c r="C303" i="567"/>
  <c r="C304" i="574"/>
  <c r="C304" i="575"/>
  <c r="C304" i="572"/>
  <c r="C304" i="573"/>
  <c r="C304" i="571"/>
  <c r="C304" i="570"/>
  <c r="C304" i="569"/>
  <c r="C304" i="568"/>
  <c r="C304" i="567"/>
  <c r="C305" i="575"/>
  <c r="C305" i="574"/>
  <c r="C305" i="572"/>
  <c r="C305" i="573"/>
  <c r="C305" i="570"/>
  <c r="C305" i="569"/>
  <c r="C305" i="571"/>
  <c r="C305" i="568"/>
  <c r="C305" i="567"/>
  <c r="C311" i="575"/>
  <c r="C311" i="574"/>
  <c r="C311" i="572"/>
  <c r="C311" i="573"/>
  <c r="C311" i="571"/>
  <c r="C311" i="570"/>
  <c r="C311" i="569"/>
  <c r="C311" i="568"/>
  <c r="C311" i="567"/>
  <c r="C312" i="575"/>
  <c r="C312" i="574"/>
  <c r="C312" i="573"/>
  <c r="C312" i="572"/>
  <c r="C312" i="571"/>
  <c r="C312" i="570"/>
  <c r="C312" i="569"/>
  <c r="C312" i="568"/>
  <c r="C312" i="567"/>
  <c r="C313" i="574"/>
  <c r="C313" i="575"/>
  <c r="C313" i="573"/>
  <c r="C313" i="572"/>
  <c r="C313" i="571"/>
  <c r="C313" i="569"/>
  <c r="C313" i="570"/>
  <c r="C313" i="568"/>
  <c r="C313" i="567"/>
  <c r="C314" i="574"/>
  <c r="C314" i="575"/>
  <c r="C314" i="573"/>
  <c r="C314" i="572"/>
  <c r="C314" i="571"/>
  <c r="C314" i="569"/>
  <c r="C314" i="570"/>
  <c r="C314" i="568"/>
  <c r="C314" i="567"/>
  <c r="C315" i="575"/>
  <c r="C315" i="574"/>
  <c r="C315" i="572"/>
  <c r="C315" i="573"/>
  <c r="C315" i="571"/>
  <c r="C315" i="570"/>
  <c r="C315" i="569"/>
  <c r="C315" i="568"/>
  <c r="C315" i="567"/>
  <c r="C96" i="65"/>
  <c r="B355" i="65"/>
  <c r="B91" i="65"/>
  <c r="B98" i="65"/>
  <c r="B108" i="460"/>
  <c r="B108" i="65"/>
  <c r="B300" i="65"/>
  <c r="B314" i="65"/>
  <c r="C83" i="65"/>
  <c r="C84" i="65"/>
  <c r="C85" i="65"/>
  <c r="C86" i="65"/>
  <c r="C90" i="65"/>
  <c r="C91" i="460"/>
  <c r="C91" i="65"/>
  <c r="C92" i="460"/>
  <c r="C92" i="65"/>
  <c r="C93" i="65"/>
  <c r="C94" i="61"/>
  <c r="C94" i="65"/>
  <c r="C97" i="65"/>
  <c r="C98" i="65"/>
  <c r="C99" i="65"/>
  <c r="C105" i="65"/>
  <c r="C106" i="65"/>
  <c r="C107" i="65"/>
  <c r="C108" i="65"/>
  <c r="C109" i="65"/>
  <c r="C297" i="65"/>
  <c r="C298" i="65"/>
  <c r="C299" i="65"/>
  <c r="C300" i="65"/>
  <c r="C302" i="65"/>
  <c r="C303" i="65"/>
  <c r="C304" i="65"/>
  <c r="C305" i="65"/>
  <c r="C311" i="65"/>
  <c r="C312" i="65"/>
  <c r="C313" i="65"/>
  <c r="C314" i="65"/>
  <c r="C315" i="65"/>
  <c r="B86" i="65"/>
  <c r="B94" i="65"/>
  <c r="B99" i="65"/>
  <c r="B107" i="65"/>
  <c r="B109" i="65"/>
  <c r="B297" i="65"/>
  <c r="B304" i="65"/>
  <c r="B312" i="65"/>
  <c r="B313" i="65"/>
  <c r="B83" i="65"/>
  <c r="B96" i="65"/>
  <c r="B298" i="65"/>
  <c r="B236" i="65"/>
  <c r="B84" i="65"/>
  <c r="B90" i="65"/>
  <c r="B92" i="65"/>
  <c r="B106" i="65"/>
  <c r="B302" i="65"/>
  <c r="B315" i="65"/>
  <c r="B85" i="65"/>
  <c r="B93" i="65"/>
  <c r="B97" i="65"/>
  <c r="B105" i="65"/>
  <c r="B299" i="65"/>
  <c r="B303" i="65"/>
  <c r="B305" i="65"/>
  <c r="B311" i="460"/>
  <c r="B311" i="65"/>
  <c r="A13" i="65"/>
  <c r="C92" i="8"/>
  <c r="A326" i="460"/>
  <c r="A326" i="61"/>
  <c r="A326" i="60"/>
  <c r="A101" i="460"/>
  <c r="A101" i="61"/>
  <c r="A101" i="60"/>
  <c r="A11" i="61"/>
  <c r="A11" i="460"/>
  <c r="A11" i="60"/>
  <c r="A378" i="460"/>
  <c r="A378" i="61"/>
  <c r="A378" i="60"/>
  <c r="A282" i="460"/>
  <c r="A282" i="61"/>
  <c r="A282" i="60"/>
  <c r="A218" i="460"/>
  <c r="A218" i="61"/>
  <c r="A218" i="60"/>
  <c r="A134" i="460"/>
  <c r="A134" i="61"/>
  <c r="A134" i="60"/>
  <c r="A79" i="460"/>
  <c r="A79" i="61"/>
  <c r="A79" i="60"/>
  <c r="A30" i="460"/>
  <c r="A30" i="61"/>
  <c r="A30" i="60"/>
  <c r="A17" i="61"/>
  <c r="A10" i="460"/>
  <c r="A10" i="61"/>
  <c r="A10" i="60"/>
  <c r="A88" i="460"/>
  <c r="A88" i="61"/>
  <c r="A88" i="60"/>
  <c r="A267" i="460"/>
  <c r="A267" i="61"/>
  <c r="A267" i="60"/>
  <c r="A255" i="61"/>
  <c r="A255" i="460"/>
  <c r="A255" i="60"/>
  <c r="A237" i="460"/>
  <c r="A237" i="61"/>
  <c r="A237" i="60"/>
  <c r="A148" i="460"/>
  <c r="A148" i="61"/>
  <c r="A148" i="60"/>
  <c r="A63" i="460"/>
  <c r="A63" i="61"/>
  <c r="A63" i="60"/>
  <c r="A9" i="61"/>
  <c r="A9" i="460"/>
  <c r="A9" i="60"/>
  <c r="B105" i="8"/>
  <c r="A376" i="460"/>
  <c r="A376" i="61"/>
  <c r="A376" i="60"/>
  <c r="A371" i="460"/>
  <c r="A371" i="61"/>
  <c r="A371" i="60"/>
  <c r="A260" i="460"/>
  <c r="A260" i="61"/>
  <c r="A260" i="60"/>
  <c r="A248" i="460"/>
  <c r="A248" i="61"/>
  <c r="A248" i="60"/>
  <c r="A208" i="460"/>
  <c r="A208" i="61"/>
  <c r="A208" i="60"/>
  <c r="A199" i="460"/>
  <c r="A199" i="61"/>
  <c r="A199" i="60"/>
  <c r="A162" i="460"/>
  <c r="A162" i="61"/>
  <c r="A162" i="60"/>
  <c r="A120" i="460"/>
  <c r="A120" i="61"/>
  <c r="A120" i="60"/>
  <c r="A111" i="460"/>
  <c r="A111" i="61"/>
  <c r="A111" i="60"/>
  <c r="A77" i="460"/>
  <c r="A77" i="61"/>
  <c r="A77" i="60"/>
  <c r="A15" i="61"/>
  <c r="A15" i="460"/>
  <c r="A15" i="60"/>
  <c r="A8" i="61"/>
  <c r="A8" i="460"/>
  <c r="A8" i="60"/>
  <c r="A317" i="460"/>
  <c r="A317" i="61"/>
  <c r="A317" i="60"/>
  <c r="A265" i="460"/>
  <c r="A265" i="61"/>
  <c r="A189" i="460"/>
  <c r="A189" i="61"/>
  <c r="A189" i="60"/>
  <c r="A49" i="460"/>
  <c r="A49" i="61"/>
  <c r="A49" i="60"/>
  <c r="A40" i="460"/>
  <c r="A40" i="61"/>
  <c r="A40" i="60"/>
  <c r="A14" i="460"/>
  <c r="A14" i="61"/>
  <c r="A14" i="60"/>
  <c r="A362" i="460"/>
  <c r="A362" i="61"/>
  <c r="A362" i="60"/>
  <c r="A360" i="460"/>
  <c r="A360" i="61"/>
  <c r="A360" i="60"/>
  <c r="A307" i="460"/>
  <c r="A307" i="61"/>
  <c r="A307" i="60"/>
  <c r="A294" i="61"/>
  <c r="A246" i="460"/>
  <c r="A246" i="61"/>
  <c r="A246" i="60"/>
  <c r="A182" i="460"/>
  <c r="A182" i="61"/>
  <c r="A182" i="60"/>
  <c r="A173" i="460"/>
  <c r="A173" i="61"/>
  <c r="A173" i="60"/>
  <c r="A160" i="460"/>
  <c r="A160" i="61"/>
  <c r="A160" i="60"/>
  <c r="A13" i="460"/>
  <c r="A13" i="61"/>
  <c r="A13" i="60"/>
  <c r="A265" i="60"/>
  <c r="A340" i="460"/>
  <c r="A340" i="61"/>
  <c r="A340" i="60"/>
  <c r="A150" i="460"/>
  <c r="A150" i="60"/>
  <c r="A150" i="61"/>
  <c r="A12" i="460"/>
  <c r="A12" i="61"/>
  <c r="A12" i="60"/>
  <c r="A388" i="61"/>
  <c r="A389" i="61"/>
  <c r="A354" i="460"/>
  <c r="A354" i="61"/>
  <c r="A354" i="60"/>
  <c r="A284" i="460"/>
  <c r="A284" i="61"/>
  <c r="A284" i="60"/>
  <c r="A227" i="460"/>
  <c r="A227" i="61"/>
  <c r="A227" i="60"/>
  <c r="B97" i="60"/>
  <c r="C91" i="60"/>
  <c r="C92" i="61"/>
  <c r="C94" i="8"/>
  <c r="C96" i="460"/>
  <c r="C99" i="460"/>
  <c r="C97" i="460"/>
  <c r="C297" i="460"/>
  <c r="B92" i="6"/>
  <c r="B93" i="60"/>
  <c r="C92" i="60"/>
  <c r="C108" i="460"/>
  <c r="B96" i="460"/>
  <c r="B91" i="60"/>
  <c r="B99" i="460"/>
  <c r="C107" i="460"/>
  <c r="B109" i="8"/>
  <c r="C314" i="460"/>
  <c r="C93" i="6"/>
  <c r="C93" i="8"/>
  <c r="C93" i="60"/>
  <c r="C93" i="460"/>
  <c r="C93" i="61"/>
  <c r="C98" i="6"/>
  <c r="C98" i="60"/>
  <c r="C98" i="8"/>
  <c r="C98" i="460"/>
  <c r="C98" i="61"/>
  <c r="B94" i="8"/>
  <c r="B91" i="460"/>
  <c r="B93" i="61"/>
  <c r="B98" i="61"/>
  <c r="B97" i="8"/>
  <c r="B94" i="6"/>
  <c r="C97" i="8"/>
  <c r="C94" i="6"/>
  <c r="B106" i="61"/>
  <c r="B106" i="460"/>
  <c r="B106" i="8"/>
  <c r="B106" i="60"/>
  <c r="B106" i="6"/>
  <c r="B91" i="8"/>
  <c r="B91" i="6"/>
  <c r="B96" i="8"/>
  <c r="B96" i="6"/>
  <c r="B96" i="60"/>
  <c r="B99" i="8"/>
  <c r="B99" i="6"/>
  <c r="B99" i="60"/>
  <c r="B94" i="460"/>
  <c r="B92" i="61"/>
  <c r="B97" i="61"/>
  <c r="B94" i="60"/>
  <c r="C106" i="61"/>
  <c r="C106" i="8"/>
  <c r="C106" i="6"/>
  <c r="C106" i="60"/>
  <c r="C106" i="460"/>
  <c r="C91" i="8"/>
  <c r="C91" i="6"/>
  <c r="C96" i="8"/>
  <c r="C96" i="6"/>
  <c r="C99" i="8"/>
  <c r="C99" i="6"/>
  <c r="C99" i="60"/>
  <c r="C94" i="460"/>
  <c r="C97" i="61"/>
  <c r="C94" i="60"/>
  <c r="C97" i="60"/>
  <c r="B97" i="6"/>
  <c r="B93" i="460"/>
  <c r="B98" i="460"/>
  <c r="B91" i="61"/>
  <c r="B96" i="61"/>
  <c r="B99" i="61"/>
  <c r="C92" i="6"/>
  <c r="C97" i="6"/>
  <c r="C91" i="61"/>
  <c r="C96" i="61"/>
  <c r="C99" i="61"/>
  <c r="B93" i="6"/>
  <c r="B93" i="8"/>
  <c r="B98" i="6"/>
  <c r="B98" i="60"/>
  <c r="B98" i="8"/>
  <c r="B92" i="460"/>
  <c r="B97" i="460"/>
  <c r="B94" i="61"/>
  <c r="B92" i="60"/>
  <c r="C96" i="60"/>
  <c r="B92" i="8"/>
  <c r="B107" i="60"/>
  <c r="B107" i="8"/>
  <c r="B107" i="61"/>
  <c r="B107" i="6"/>
  <c r="B107" i="460"/>
  <c r="C105" i="460"/>
  <c r="C107" i="60"/>
  <c r="C107" i="8"/>
  <c r="C107" i="61"/>
  <c r="C107" i="6"/>
  <c r="B299" i="6"/>
  <c r="B299" i="8"/>
  <c r="B299" i="60"/>
  <c r="B299" i="61"/>
  <c r="B108" i="8"/>
  <c r="B108" i="6"/>
  <c r="B108" i="60"/>
  <c r="B108" i="61"/>
  <c r="B304" i="6"/>
  <c r="B304" i="8"/>
  <c r="B304" i="60"/>
  <c r="B304" i="61"/>
  <c r="B304" i="460"/>
  <c r="B299" i="460"/>
  <c r="C108" i="8"/>
  <c r="C108" i="6"/>
  <c r="C108" i="60"/>
  <c r="C108" i="61"/>
  <c r="B105" i="6"/>
  <c r="B105" i="460"/>
  <c r="B105" i="60"/>
  <c r="B109" i="6"/>
  <c r="B109" i="460"/>
  <c r="B109" i="60"/>
  <c r="B109" i="61"/>
  <c r="C105" i="6"/>
  <c r="C105" i="60"/>
  <c r="C105" i="8"/>
  <c r="C105" i="61"/>
  <c r="C109" i="6"/>
  <c r="C109" i="460"/>
  <c r="C109" i="60"/>
  <c r="C109" i="8"/>
  <c r="C109" i="61"/>
  <c r="B105" i="61"/>
  <c r="C299" i="6"/>
  <c r="C299" i="8"/>
  <c r="C299" i="60"/>
  <c r="C299" i="61"/>
  <c r="C299" i="460"/>
  <c r="C304" i="6"/>
  <c r="C304" i="8"/>
  <c r="C304" i="61"/>
  <c r="C304" i="60"/>
  <c r="C304" i="460"/>
  <c r="B300" i="6"/>
  <c r="B300" i="8"/>
  <c r="B300" i="60"/>
  <c r="B300" i="460"/>
  <c r="C300" i="6"/>
  <c r="C300" i="8"/>
  <c r="C300" i="460"/>
  <c r="C300" i="60"/>
  <c r="C300" i="61"/>
  <c r="B297" i="6"/>
  <c r="B297" i="8"/>
  <c r="B297" i="60"/>
  <c r="B297" i="61"/>
  <c r="B297" i="460"/>
  <c r="B302" i="6"/>
  <c r="B302" i="8"/>
  <c r="B302" i="60"/>
  <c r="B302" i="61"/>
  <c r="B302" i="460"/>
  <c r="B305" i="6"/>
  <c r="B305" i="8"/>
  <c r="B305" i="60"/>
  <c r="B305" i="61"/>
  <c r="B305" i="460"/>
  <c r="C297" i="6"/>
  <c r="C297" i="8"/>
  <c r="C297" i="61"/>
  <c r="C297" i="60"/>
  <c r="C302" i="6"/>
  <c r="C302" i="8"/>
  <c r="C302" i="60"/>
  <c r="C302" i="61"/>
  <c r="C302" i="460"/>
  <c r="C305" i="6"/>
  <c r="C305" i="60"/>
  <c r="C305" i="61"/>
  <c r="C305" i="460"/>
  <c r="C305" i="8"/>
  <c r="B300" i="61"/>
  <c r="B298" i="6"/>
  <c r="B298" i="8"/>
  <c r="B298" i="60"/>
  <c r="B298" i="61"/>
  <c r="B298" i="460"/>
  <c r="B303" i="6"/>
  <c r="B303" i="8"/>
  <c r="B303" i="60"/>
  <c r="B303" i="61"/>
  <c r="B303" i="460"/>
  <c r="C298" i="8"/>
  <c r="C298" i="6"/>
  <c r="C298" i="61"/>
  <c r="C298" i="60"/>
  <c r="C298" i="460"/>
  <c r="C303" i="6"/>
  <c r="C303" i="8"/>
  <c r="C303" i="60"/>
  <c r="C303" i="61"/>
  <c r="C303" i="460"/>
  <c r="C313" i="8"/>
  <c r="C313" i="6"/>
  <c r="C313" i="61"/>
  <c r="C313" i="60"/>
  <c r="C313" i="460"/>
  <c r="C312" i="6"/>
  <c r="C312" i="8"/>
  <c r="C312" i="61"/>
  <c r="C312" i="60"/>
  <c r="B312" i="460"/>
  <c r="B313" i="6"/>
  <c r="B313" i="8"/>
  <c r="B313" i="60"/>
  <c r="C312" i="460"/>
  <c r="B313" i="61"/>
  <c r="B314" i="8"/>
  <c r="B314" i="6"/>
  <c r="B314" i="60"/>
  <c r="B314" i="460"/>
  <c r="B314" i="61"/>
  <c r="C311" i="460"/>
  <c r="C314" i="6"/>
  <c r="C314" i="8"/>
  <c r="C314" i="60"/>
  <c r="C314" i="61"/>
  <c r="B311" i="6"/>
  <c r="B311" i="60"/>
  <c r="B311" i="8"/>
  <c r="B311" i="61"/>
  <c r="B315" i="6"/>
  <c r="B315" i="8"/>
  <c r="B315" i="60"/>
  <c r="B315" i="61"/>
  <c r="B315" i="460"/>
  <c r="C311" i="8"/>
  <c r="C311" i="6"/>
  <c r="C311" i="61"/>
  <c r="C311" i="60"/>
  <c r="C315" i="8"/>
  <c r="C315" i="6"/>
  <c r="C315" i="60"/>
  <c r="C315" i="61"/>
  <c r="B313" i="460"/>
  <c r="C315" i="460"/>
  <c r="B312" i="8"/>
  <c r="B312" i="6"/>
  <c r="B312" i="60"/>
  <c r="B312" i="61"/>
  <c r="E33" i="3" l="1"/>
  <c r="F33" i="3"/>
  <c r="G33" i="3"/>
  <c r="H33" i="3"/>
  <c r="I33" i="3"/>
  <c r="J33" i="3"/>
  <c r="D33" i="3"/>
  <c r="J34" i="3"/>
  <c r="I34" i="3"/>
  <c r="H34" i="3"/>
  <c r="G34" i="3"/>
  <c r="F34" i="3"/>
  <c r="E34" i="3"/>
  <c r="D34" i="3"/>
  <c r="B354" i="65" l="1"/>
  <c r="B340" i="65"/>
  <c r="D327" i="65"/>
  <c r="E327" i="65" s="1"/>
  <c r="C327" i="65"/>
  <c r="D326" i="65"/>
  <c r="E326" i="65" s="1"/>
  <c r="C326" i="65"/>
  <c r="B326" i="65"/>
  <c r="B317" i="65"/>
  <c r="B307" i="65"/>
  <c r="B294" i="65"/>
  <c r="D287" i="65"/>
  <c r="E287" i="65" s="1"/>
  <c r="C287" i="65"/>
  <c r="E286" i="60"/>
  <c r="E287" i="60"/>
  <c r="E354" i="61"/>
  <c r="B354" i="61"/>
  <c r="C353" i="61"/>
  <c r="E341" i="61"/>
  <c r="E340" i="61"/>
  <c r="B340" i="61"/>
  <c r="C339" i="61"/>
  <c r="E327" i="61"/>
  <c r="C327" i="61"/>
  <c r="E326" i="61"/>
  <c r="C326" i="61"/>
  <c r="B326" i="61"/>
  <c r="C325" i="61"/>
  <c r="E318" i="61"/>
  <c r="E317" i="61"/>
  <c r="B317" i="61"/>
  <c r="C316" i="61"/>
  <c r="E308" i="61"/>
  <c r="E307" i="61"/>
  <c r="B307" i="61"/>
  <c r="C306" i="61"/>
  <c r="E295" i="61"/>
  <c r="E294" i="61"/>
  <c r="B294" i="61"/>
  <c r="C293" i="61"/>
  <c r="C287" i="61"/>
  <c r="E354" i="460"/>
  <c r="B354" i="460"/>
  <c r="C353" i="460"/>
  <c r="E341" i="460"/>
  <c r="E340" i="460"/>
  <c r="B340" i="460"/>
  <c r="C339" i="460"/>
  <c r="E327" i="460"/>
  <c r="C327" i="460"/>
  <c r="E326" i="460"/>
  <c r="C326" i="460"/>
  <c r="B326" i="460"/>
  <c r="C325" i="460"/>
  <c r="E318" i="460"/>
  <c r="E317" i="460"/>
  <c r="B317" i="460"/>
  <c r="C316" i="460"/>
  <c r="E308" i="460"/>
  <c r="E307" i="460"/>
  <c r="B307" i="460"/>
  <c r="C306" i="460"/>
  <c r="E295" i="460"/>
  <c r="C295" i="460"/>
  <c r="E294" i="460"/>
  <c r="C293" i="460"/>
  <c r="C287" i="460"/>
  <c r="E354" i="60"/>
  <c r="B354" i="60"/>
  <c r="C353" i="60"/>
  <c r="E341" i="60"/>
  <c r="E340" i="60"/>
  <c r="B340" i="60"/>
  <c r="C339" i="60"/>
  <c r="E327" i="60"/>
  <c r="C327" i="60"/>
  <c r="E326" i="60"/>
  <c r="C326" i="60"/>
  <c r="B326" i="60"/>
  <c r="C325" i="60"/>
  <c r="E318" i="60"/>
  <c r="E317" i="60"/>
  <c r="B317" i="60"/>
  <c r="C316" i="60"/>
  <c r="E308" i="60"/>
  <c r="E307" i="60"/>
  <c r="B307" i="60"/>
  <c r="C306" i="60"/>
  <c r="E295" i="60"/>
  <c r="C295" i="60"/>
  <c r="E294" i="60"/>
  <c r="C293" i="60"/>
  <c r="C287" i="60"/>
  <c r="C354" i="8"/>
  <c r="B354" i="8"/>
  <c r="C353" i="8"/>
  <c r="C341" i="8"/>
  <c r="C340" i="8"/>
  <c r="B340" i="8"/>
  <c r="C339" i="8"/>
  <c r="C327" i="8"/>
  <c r="C326" i="8"/>
  <c r="B326" i="8"/>
  <c r="C325" i="8"/>
  <c r="C318" i="8"/>
  <c r="C317" i="8"/>
  <c r="B317" i="8"/>
  <c r="C316" i="8"/>
  <c r="C308" i="8"/>
  <c r="C307" i="8"/>
  <c r="B307" i="8"/>
  <c r="C306" i="8"/>
  <c r="C295" i="8"/>
  <c r="C294" i="8"/>
  <c r="B294" i="8"/>
  <c r="C293" i="8"/>
  <c r="C287" i="8"/>
  <c r="E354" i="6"/>
  <c r="C354" i="6"/>
  <c r="B354" i="6"/>
  <c r="C353" i="6"/>
  <c r="E341" i="6"/>
  <c r="C341" i="6"/>
  <c r="E340" i="6"/>
  <c r="C340" i="6"/>
  <c r="B340" i="6"/>
  <c r="C339" i="6"/>
  <c r="M327" i="6"/>
  <c r="L327" i="6"/>
  <c r="E327" i="6"/>
  <c r="C327" i="6"/>
  <c r="M326" i="6"/>
  <c r="L326" i="6"/>
  <c r="E326" i="6"/>
  <c r="C326" i="6"/>
  <c r="B326" i="6"/>
  <c r="C325" i="6"/>
  <c r="E318" i="6"/>
  <c r="C318" i="6"/>
  <c r="E317" i="6"/>
  <c r="C317" i="6"/>
  <c r="B317" i="6"/>
  <c r="C316" i="6"/>
  <c r="E308" i="6"/>
  <c r="C308" i="6"/>
  <c r="E307" i="6"/>
  <c r="C307" i="6"/>
  <c r="B307" i="6"/>
  <c r="C306" i="6"/>
  <c r="E295" i="6"/>
  <c r="C295" i="6"/>
  <c r="E294" i="6"/>
  <c r="C294" i="6"/>
  <c r="B294" i="6"/>
  <c r="C293" i="6"/>
  <c r="J352" i="2"/>
  <c r="I352" i="2"/>
  <c r="H352" i="2"/>
  <c r="G352" i="2"/>
  <c r="F352" i="2"/>
  <c r="E352" i="2"/>
  <c r="C352" i="2"/>
  <c r="B352" i="2"/>
  <c r="J351" i="2"/>
  <c r="I351" i="2"/>
  <c r="H351" i="2"/>
  <c r="G351" i="2"/>
  <c r="F351" i="2"/>
  <c r="E351" i="2"/>
  <c r="C351" i="2"/>
  <c r="B351" i="2"/>
  <c r="J350" i="2"/>
  <c r="I350" i="2"/>
  <c r="H350" i="2"/>
  <c r="G350" i="2"/>
  <c r="F350" i="2"/>
  <c r="E350" i="2"/>
  <c r="C350" i="2"/>
  <c r="B350" i="2"/>
  <c r="J349" i="2"/>
  <c r="I349" i="2"/>
  <c r="H349" i="2"/>
  <c r="G349" i="2"/>
  <c r="F349" i="2"/>
  <c r="E349" i="2"/>
  <c r="C349" i="2"/>
  <c r="B349" i="2"/>
  <c r="J348" i="2"/>
  <c r="I348" i="2"/>
  <c r="H348" i="2"/>
  <c r="G348" i="2"/>
  <c r="F348" i="2"/>
  <c r="E348" i="2"/>
  <c r="C348" i="2"/>
  <c r="B348" i="2"/>
  <c r="J347" i="2"/>
  <c r="I347" i="2"/>
  <c r="H347" i="2"/>
  <c r="G347" i="2"/>
  <c r="F347" i="2"/>
  <c r="E347" i="2"/>
  <c r="C347" i="2"/>
  <c r="B347" i="2"/>
  <c r="J346" i="2"/>
  <c r="I346" i="2"/>
  <c r="H346" i="2"/>
  <c r="G346" i="2"/>
  <c r="F346" i="2"/>
  <c r="E346" i="2"/>
  <c r="C346" i="2"/>
  <c r="B346" i="2"/>
  <c r="J345" i="2"/>
  <c r="I345" i="2"/>
  <c r="H345" i="2"/>
  <c r="G345" i="2"/>
  <c r="F345" i="2"/>
  <c r="E345" i="2"/>
  <c r="C345" i="2"/>
  <c r="B345" i="2"/>
  <c r="J344" i="2"/>
  <c r="I344" i="2"/>
  <c r="H344" i="2"/>
  <c r="G344" i="2"/>
  <c r="F344" i="2"/>
  <c r="E344" i="2"/>
  <c r="C344" i="2"/>
  <c r="B344" i="2"/>
  <c r="J343" i="2"/>
  <c r="I343" i="2"/>
  <c r="H343" i="2"/>
  <c r="G343" i="2"/>
  <c r="F343" i="2"/>
  <c r="E343" i="2"/>
  <c r="C343" i="2"/>
  <c r="B343" i="2"/>
  <c r="J342" i="2"/>
  <c r="I342" i="2"/>
  <c r="H342" i="2"/>
  <c r="G342" i="2"/>
  <c r="F342" i="2"/>
  <c r="E342" i="2"/>
  <c r="C342" i="2"/>
  <c r="B342" i="2"/>
  <c r="J338" i="2"/>
  <c r="I338" i="2"/>
  <c r="H338" i="2"/>
  <c r="G338" i="2"/>
  <c r="F338" i="2"/>
  <c r="E338" i="2"/>
  <c r="C338" i="2"/>
  <c r="B338" i="2"/>
  <c r="J337" i="2"/>
  <c r="I337" i="2"/>
  <c r="H337" i="2"/>
  <c r="G337" i="2"/>
  <c r="F337" i="2"/>
  <c r="E337" i="2"/>
  <c r="C337" i="2"/>
  <c r="B337" i="2"/>
  <c r="J336" i="2"/>
  <c r="I336" i="2"/>
  <c r="H336" i="2"/>
  <c r="G336" i="2"/>
  <c r="F336" i="2"/>
  <c r="E336" i="2"/>
  <c r="C336" i="2"/>
  <c r="B336" i="2"/>
  <c r="J335" i="2"/>
  <c r="I335" i="2"/>
  <c r="H335" i="2"/>
  <c r="G335" i="2"/>
  <c r="F335" i="2"/>
  <c r="E335" i="2"/>
  <c r="C335" i="2"/>
  <c r="B335" i="2"/>
  <c r="J334" i="2"/>
  <c r="I334" i="2"/>
  <c r="H334" i="2"/>
  <c r="G334" i="2"/>
  <c r="F334" i="2"/>
  <c r="E334" i="2"/>
  <c r="C334" i="2"/>
  <c r="B334" i="2"/>
  <c r="J333" i="2"/>
  <c r="I333" i="2"/>
  <c r="H333" i="2"/>
  <c r="G333" i="2"/>
  <c r="F333" i="2"/>
  <c r="E333" i="2"/>
  <c r="C333" i="2"/>
  <c r="B333" i="2"/>
  <c r="J332" i="2"/>
  <c r="I332" i="2"/>
  <c r="H332" i="2"/>
  <c r="G332" i="2"/>
  <c r="F332" i="2"/>
  <c r="E332" i="2"/>
  <c r="C332" i="2"/>
  <c r="B332" i="2"/>
  <c r="J331" i="2"/>
  <c r="I331" i="2"/>
  <c r="H331" i="2"/>
  <c r="G331" i="2"/>
  <c r="F331" i="2"/>
  <c r="E331" i="2"/>
  <c r="C331" i="2"/>
  <c r="B331" i="2"/>
  <c r="J330" i="2"/>
  <c r="I330" i="2"/>
  <c r="H330" i="2"/>
  <c r="G330" i="2"/>
  <c r="F330" i="2"/>
  <c r="E330" i="2"/>
  <c r="C330" i="2"/>
  <c r="B330" i="2"/>
  <c r="J329" i="2"/>
  <c r="I329" i="2"/>
  <c r="H329" i="2"/>
  <c r="G329" i="2"/>
  <c r="F329" i="2"/>
  <c r="E329" i="2"/>
  <c r="C329" i="2"/>
  <c r="B329" i="2"/>
  <c r="J328" i="2"/>
  <c r="I328" i="2"/>
  <c r="H328" i="2"/>
  <c r="G328" i="2"/>
  <c r="F328" i="2"/>
  <c r="E328" i="2"/>
  <c r="C328" i="2"/>
  <c r="B328" i="2"/>
  <c r="J324" i="2"/>
  <c r="I324" i="2"/>
  <c r="H324" i="2"/>
  <c r="G324" i="2"/>
  <c r="F324" i="2"/>
  <c r="E324" i="2"/>
  <c r="C324" i="2"/>
  <c r="B324" i="2"/>
  <c r="J323" i="2"/>
  <c r="I323" i="2"/>
  <c r="H323" i="2"/>
  <c r="G323" i="2"/>
  <c r="F323" i="2"/>
  <c r="E323" i="2"/>
  <c r="C323" i="2"/>
  <c r="B323" i="2"/>
  <c r="J322" i="2"/>
  <c r="I322" i="2"/>
  <c r="H322" i="2"/>
  <c r="G322" i="2"/>
  <c r="F322" i="2"/>
  <c r="E322" i="2"/>
  <c r="C322" i="2"/>
  <c r="B322" i="2"/>
  <c r="J321" i="2"/>
  <c r="I321" i="2"/>
  <c r="H321" i="2"/>
  <c r="G321" i="2"/>
  <c r="F321" i="2"/>
  <c r="E321" i="2"/>
  <c r="C321" i="2"/>
  <c r="B321" i="2"/>
  <c r="J320" i="2"/>
  <c r="I320" i="2"/>
  <c r="H320" i="2"/>
  <c r="G320" i="2"/>
  <c r="F320" i="2"/>
  <c r="E320" i="2"/>
  <c r="C320" i="2"/>
  <c r="B320" i="2"/>
  <c r="J319" i="2"/>
  <c r="I319" i="2"/>
  <c r="H319" i="2"/>
  <c r="G319" i="2"/>
  <c r="F319" i="2"/>
  <c r="E319" i="2"/>
  <c r="C319" i="2"/>
  <c r="B319" i="2"/>
  <c r="J310" i="2"/>
  <c r="I310" i="2"/>
  <c r="H310" i="2"/>
  <c r="G310" i="2"/>
  <c r="F310" i="2"/>
  <c r="E310" i="2"/>
  <c r="C310" i="2"/>
  <c r="B310" i="2"/>
  <c r="J309" i="2"/>
  <c r="I309" i="2"/>
  <c r="H309" i="2"/>
  <c r="G309" i="2"/>
  <c r="F309" i="2"/>
  <c r="E309" i="2"/>
  <c r="C309" i="2"/>
  <c r="B309" i="2"/>
  <c r="J296" i="2"/>
  <c r="I296" i="2"/>
  <c r="H296" i="2"/>
  <c r="G296" i="2"/>
  <c r="F296" i="2"/>
  <c r="E296" i="2"/>
  <c r="C296" i="2"/>
  <c r="B296" i="2"/>
  <c r="J292" i="2"/>
  <c r="I292" i="2"/>
  <c r="H292" i="2"/>
  <c r="G292" i="2"/>
  <c r="F292" i="2"/>
  <c r="E292" i="2"/>
  <c r="C292" i="2"/>
  <c r="B292" i="2"/>
  <c r="J291" i="2"/>
  <c r="I291" i="2"/>
  <c r="H291" i="2"/>
  <c r="G291" i="2"/>
  <c r="F291" i="2"/>
  <c r="E291" i="2"/>
  <c r="C291" i="2"/>
  <c r="B291" i="2"/>
  <c r="J290" i="2"/>
  <c r="I290" i="2"/>
  <c r="H290" i="2"/>
  <c r="G290" i="2"/>
  <c r="F290" i="2"/>
  <c r="E290" i="2"/>
  <c r="C290" i="2"/>
  <c r="B290" i="2"/>
  <c r="J289" i="2"/>
  <c r="I289" i="2"/>
  <c r="H289" i="2"/>
  <c r="G289" i="2"/>
  <c r="F289" i="2"/>
  <c r="E289" i="2"/>
  <c r="C289" i="2"/>
  <c r="B289" i="2"/>
  <c r="J288" i="2"/>
  <c r="I288" i="2"/>
  <c r="H288" i="2"/>
  <c r="G288" i="2"/>
  <c r="F288" i="2"/>
  <c r="E288" i="2"/>
  <c r="C288" i="2"/>
  <c r="B292" i="575" l="1"/>
  <c r="B292" i="574"/>
  <c r="B292" i="573"/>
  <c r="B292" i="572"/>
  <c r="B292" i="571"/>
  <c r="B292" i="569"/>
  <c r="B292" i="570"/>
  <c r="B292" i="568"/>
  <c r="B292" i="567"/>
  <c r="B331" i="574"/>
  <c r="B331" i="575"/>
  <c r="B331" i="572"/>
  <c r="B331" i="573"/>
  <c r="B331" i="571"/>
  <c r="B331" i="570"/>
  <c r="B331" i="569"/>
  <c r="B331" i="568"/>
  <c r="B331" i="567"/>
  <c r="C290" i="575"/>
  <c r="C290" i="574"/>
  <c r="C290" i="573"/>
  <c r="C290" i="571"/>
  <c r="C290" i="572"/>
  <c r="C290" i="570"/>
  <c r="C290" i="569"/>
  <c r="C290" i="568"/>
  <c r="C290" i="567"/>
  <c r="B290" i="574"/>
  <c r="B290" i="575"/>
  <c r="B290" i="573"/>
  <c r="B290" i="571"/>
  <c r="B290" i="572"/>
  <c r="B290" i="570"/>
  <c r="B290" i="569"/>
  <c r="B290" i="568"/>
  <c r="B290" i="567"/>
  <c r="B324" i="574"/>
  <c r="B324" i="575"/>
  <c r="B324" i="573"/>
  <c r="B324" i="572"/>
  <c r="B324" i="571"/>
  <c r="B324" i="569"/>
  <c r="B324" i="570"/>
  <c r="B324" i="568"/>
  <c r="B324" i="567"/>
  <c r="B335" i="574"/>
  <c r="B335" i="575"/>
  <c r="B335" i="572"/>
  <c r="B335" i="573"/>
  <c r="B335" i="571"/>
  <c r="B335" i="570"/>
  <c r="B335" i="569"/>
  <c r="B335" i="568"/>
  <c r="B335" i="567"/>
  <c r="B350" i="575"/>
  <c r="B350" i="574"/>
  <c r="B350" i="572"/>
  <c r="B350" i="573"/>
  <c r="B350" i="571"/>
  <c r="B350" i="570"/>
  <c r="B350" i="569"/>
  <c r="B350" i="567"/>
  <c r="B350" i="568"/>
  <c r="B291" i="575"/>
  <c r="B291" i="574"/>
  <c r="B291" i="573"/>
  <c r="B291" i="572"/>
  <c r="B291" i="570"/>
  <c r="B291" i="571"/>
  <c r="B291" i="569"/>
  <c r="B291" i="568"/>
  <c r="B291" i="567"/>
  <c r="B319" i="575"/>
  <c r="B319" i="574"/>
  <c r="B319" i="573"/>
  <c r="B319" i="572"/>
  <c r="B319" i="571"/>
  <c r="B319" i="570"/>
  <c r="B319" i="569"/>
  <c r="B319" i="568"/>
  <c r="B319" i="567"/>
  <c r="B329" i="575"/>
  <c r="B329" i="574"/>
  <c r="B329" i="573"/>
  <c r="B329" i="572"/>
  <c r="B329" i="571"/>
  <c r="B329" i="569"/>
  <c r="B329" i="568"/>
  <c r="B329" i="567"/>
  <c r="B329" i="570"/>
  <c r="B342" i="575"/>
  <c r="B342" i="574"/>
  <c r="B342" i="572"/>
  <c r="B342" i="573"/>
  <c r="B342" i="571"/>
  <c r="B342" i="570"/>
  <c r="B342" i="569"/>
  <c r="B342" i="567"/>
  <c r="B342" i="568"/>
  <c r="C288" i="574"/>
  <c r="C288" i="575"/>
  <c r="C288" i="573"/>
  <c r="C288" i="572"/>
  <c r="C288" i="571"/>
  <c r="C288" i="569"/>
  <c r="C288" i="570"/>
  <c r="C288" i="568"/>
  <c r="C288" i="567"/>
  <c r="C296" i="574"/>
  <c r="C296" i="575"/>
  <c r="C296" i="572"/>
  <c r="C296" i="573"/>
  <c r="C296" i="571"/>
  <c r="C296" i="570"/>
  <c r="C296" i="569"/>
  <c r="C296" i="568"/>
  <c r="C296" i="567"/>
  <c r="C309" i="574"/>
  <c r="C309" i="575"/>
  <c r="C309" i="573"/>
  <c r="C309" i="572"/>
  <c r="C309" i="571"/>
  <c r="C309" i="569"/>
  <c r="C309" i="570"/>
  <c r="C309" i="568"/>
  <c r="C309" i="567"/>
  <c r="C310" i="574"/>
  <c r="C310" i="575"/>
  <c r="C310" i="573"/>
  <c r="C310" i="572"/>
  <c r="C310" i="571"/>
  <c r="C310" i="569"/>
  <c r="C310" i="570"/>
  <c r="C310" i="568"/>
  <c r="C310" i="567"/>
  <c r="C319" i="575"/>
  <c r="C319" i="574"/>
  <c r="C319" i="573"/>
  <c r="C319" i="572"/>
  <c r="C319" i="571"/>
  <c r="C319" i="569"/>
  <c r="C319" i="568"/>
  <c r="C319" i="567"/>
  <c r="C319" i="570"/>
  <c r="C320" i="574"/>
  <c r="C320" i="575"/>
  <c r="C320" i="573"/>
  <c r="C320" i="572"/>
  <c r="C320" i="571"/>
  <c r="C320" i="569"/>
  <c r="C320" i="570"/>
  <c r="C320" i="568"/>
  <c r="C320" i="567"/>
  <c r="C321" i="574"/>
  <c r="C321" i="575"/>
  <c r="C321" i="572"/>
  <c r="C321" i="573"/>
  <c r="C321" i="571"/>
  <c r="C321" i="570"/>
  <c r="C321" i="569"/>
  <c r="C321" i="568"/>
  <c r="C321" i="567"/>
  <c r="C322" i="575"/>
  <c r="C322" i="574"/>
  <c r="C322" i="572"/>
  <c r="C322" i="573"/>
  <c r="C322" i="570"/>
  <c r="C322" i="571"/>
  <c r="C322" i="569"/>
  <c r="C322" i="568"/>
  <c r="C322" i="567"/>
  <c r="C323" i="575"/>
  <c r="C323" i="574"/>
  <c r="C323" i="573"/>
  <c r="C323" i="572"/>
  <c r="C323" i="571"/>
  <c r="C323" i="569"/>
  <c r="C323" i="568"/>
  <c r="C323" i="570"/>
  <c r="C323" i="567"/>
  <c r="C324" i="574"/>
  <c r="C324" i="575"/>
  <c r="C324" i="573"/>
  <c r="C324" i="572"/>
  <c r="C324" i="571"/>
  <c r="C324" i="569"/>
  <c r="C324" i="570"/>
  <c r="C324" i="568"/>
  <c r="C324" i="567"/>
  <c r="C328" i="575"/>
  <c r="C328" i="574"/>
  <c r="C328" i="573"/>
  <c r="C328" i="572"/>
  <c r="C328" i="571"/>
  <c r="C328" i="570"/>
  <c r="C328" i="569"/>
  <c r="C328" i="568"/>
  <c r="C328" i="567"/>
  <c r="C329" i="574"/>
  <c r="C329" i="575"/>
  <c r="C329" i="573"/>
  <c r="C329" i="572"/>
  <c r="C329" i="571"/>
  <c r="C329" i="569"/>
  <c r="C329" i="570"/>
  <c r="C329" i="568"/>
  <c r="C329" i="567"/>
  <c r="C330" i="574"/>
  <c r="C330" i="575"/>
  <c r="C330" i="573"/>
  <c r="C330" i="572"/>
  <c r="C330" i="571"/>
  <c r="C330" i="569"/>
  <c r="C330" i="570"/>
  <c r="C330" i="568"/>
  <c r="C330" i="567"/>
  <c r="C331" i="575"/>
  <c r="C331" i="574"/>
  <c r="C331" i="572"/>
  <c r="C331" i="573"/>
  <c r="C331" i="571"/>
  <c r="C331" i="570"/>
  <c r="C331" i="569"/>
  <c r="C331" i="568"/>
  <c r="C331" i="567"/>
  <c r="C332" i="575"/>
  <c r="C332" i="574"/>
  <c r="C332" i="573"/>
  <c r="C332" i="572"/>
  <c r="C332" i="571"/>
  <c r="C332" i="570"/>
  <c r="C332" i="569"/>
  <c r="C332" i="568"/>
  <c r="C332" i="567"/>
  <c r="C333" i="574"/>
  <c r="C333" i="575"/>
  <c r="C333" i="573"/>
  <c r="C333" i="572"/>
  <c r="C333" i="571"/>
  <c r="C333" i="569"/>
  <c r="C333" i="570"/>
  <c r="C333" i="568"/>
  <c r="C333" i="567"/>
  <c r="C334" i="574"/>
  <c r="C334" i="575"/>
  <c r="C334" i="573"/>
  <c r="C334" i="572"/>
  <c r="C334" i="571"/>
  <c r="C334" i="569"/>
  <c r="C334" i="570"/>
  <c r="C334" i="568"/>
  <c r="C334" i="567"/>
  <c r="C335" i="575"/>
  <c r="C335" i="574"/>
  <c r="C335" i="572"/>
  <c r="C335" i="573"/>
  <c r="C335" i="571"/>
  <c r="C335" i="570"/>
  <c r="C335" i="569"/>
  <c r="C335" i="568"/>
  <c r="C335" i="567"/>
  <c r="C336" i="575"/>
  <c r="C336" i="574"/>
  <c r="C336" i="573"/>
  <c r="C336" i="572"/>
  <c r="C336" i="571"/>
  <c r="C336" i="570"/>
  <c r="C336" i="569"/>
  <c r="C336" i="568"/>
  <c r="C336" i="567"/>
  <c r="C337" i="574"/>
  <c r="C337" i="575"/>
  <c r="C337" i="573"/>
  <c r="C337" i="572"/>
  <c r="C337" i="571"/>
  <c r="C337" i="569"/>
  <c r="C337" i="570"/>
  <c r="C337" i="568"/>
  <c r="C337" i="567"/>
  <c r="C338" i="574"/>
  <c r="C338" i="575"/>
  <c r="C338" i="573"/>
  <c r="C338" i="572"/>
  <c r="C338" i="571"/>
  <c r="C338" i="569"/>
  <c r="C338" i="570"/>
  <c r="C338" i="568"/>
  <c r="C338" i="567"/>
  <c r="C342" i="575"/>
  <c r="C342" i="574"/>
  <c r="C342" i="572"/>
  <c r="C342" i="573"/>
  <c r="C342" i="570"/>
  <c r="C342" i="571"/>
  <c r="C342" i="569"/>
  <c r="C342" i="568"/>
  <c r="C342" i="567"/>
  <c r="C343" i="575"/>
  <c r="C343" i="574"/>
  <c r="C343" i="573"/>
  <c r="C343" i="572"/>
  <c r="C343" i="571"/>
  <c r="C343" i="569"/>
  <c r="C343" i="568"/>
  <c r="C343" i="570"/>
  <c r="C343" i="567"/>
  <c r="C344" i="574"/>
  <c r="C344" i="575"/>
  <c r="C344" i="573"/>
  <c r="C344" i="572"/>
  <c r="C344" i="571"/>
  <c r="C344" i="569"/>
  <c r="C344" i="570"/>
  <c r="C344" i="568"/>
  <c r="C344" i="567"/>
  <c r="C345" i="574"/>
  <c r="C345" i="575"/>
  <c r="C345" i="572"/>
  <c r="C345" i="573"/>
  <c r="C345" i="571"/>
  <c r="C345" i="570"/>
  <c r="C345" i="569"/>
  <c r="C345" i="568"/>
  <c r="C345" i="567"/>
  <c r="C346" i="575"/>
  <c r="C346" i="574"/>
  <c r="C346" i="572"/>
  <c r="C346" i="573"/>
  <c r="C346" i="570"/>
  <c r="C346" i="571"/>
  <c r="C346" i="569"/>
  <c r="C346" i="568"/>
  <c r="C346" i="567"/>
  <c r="C347" i="575"/>
  <c r="C347" i="574"/>
  <c r="C347" i="573"/>
  <c r="C347" i="572"/>
  <c r="C347" i="571"/>
  <c r="C347" i="569"/>
  <c r="C347" i="568"/>
  <c r="C347" i="570"/>
  <c r="C347" i="567"/>
  <c r="C348" i="574"/>
  <c r="C348" i="575"/>
  <c r="C348" i="573"/>
  <c r="C348" i="572"/>
  <c r="C348" i="571"/>
  <c r="C348" i="569"/>
  <c r="C348" i="570"/>
  <c r="C348" i="568"/>
  <c r="C348" i="567"/>
  <c r="C349" i="574"/>
  <c r="C349" i="575"/>
  <c r="C349" i="572"/>
  <c r="C349" i="573"/>
  <c r="C349" i="571"/>
  <c r="C349" i="570"/>
  <c r="C349" i="567"/>
  <c r="C349" i="569"/>
  <c r="C349" i="568"/>
  <c r="C350" i="575"/>
  <c r="C350" i="574"/>
  <c r="C350" i="572"/>
  <c r="C350" i="573"/>
  <c r="C350" i="571"/>
  <c r="C350" i="570"/>
  <c r="C350" i="569"/>
  <c r="C350" i="568"/>
  <c r="C350" i="567"/>
  <c r="C351" i="575"/>
  <c r="C351" i="574"/>
  <c r="C351" i="573"/>
  <c r="C351" i="572"/>
  <c r="C351" i="571"/>
  <c r="C351" i="569"/>
  <c r="C351" i="568"/>
  <c r="C351" i="570"/>
  <c r="C351" i="567"/>
  <c r="C352" i="574"/>
  <c r="C352" i="575"/>
  <c r="C352" i="573"/>
  <c r="C352" i="572"/>
  <c r="C352" i="571"/>
  <c r="C352" i="569"/>
  <c r="C352" i="570"/>
  <c r="C352" i="568"/>
  <c r="C352" i="567"/>
  <c r="B328" i="575"/>
  <c r="B328" i="574"/>
  <c r="B328" i="572"/>
  <c r="B328" i="573"/>
  <c r="B328" i="570"/>
  <c r="B328" i="571"/>
  <c r="B328" i="569"/>
  <c r="B328" i="568"/>
  <c r="B328" i="567"/>
  <c r="C292" i="574"/>
  <c r="C292" i="575"/>
  <c r="C292" i="573"/>
  <c r="C292" i="572"/>
  <c r="C292" i="571"/>
  <c r="C292" i="569"/>
  <c r="C292" i="570"/>
  <c r="C292" i="568"/>
  <c r="C292" i="567"/>
  <c r="B309" i="575"/>
  <c r="B309" i="574"/>
  <c r="B309" i="573"/>
  <c r="B309" i="572"/>
  <c r="B309" i="571"/>
  <c r="B309" i="569"/>
  <c r="B309" i="568"/>
  <c r="B309" i="570"/>
  <c r="B309" i="567"/>
  <c r="B321" i="574"/>
  <c r="B321" i="575"/>
  <c r="B321" i="573"/>
  <c r="B321" i="572"/>
  <c r="B321" i="571"/>
  <c r="B321" i="569"/>
  <c r="B321" i="570"/>
  <c r="B321" i="568"/>
  <c r="B321" i="567"/>
  <c r="B332" i="575"/>
  <c r="B332" i="574"/>
  <c r="B332" i="572"/>
  <c r="B332" i="573"/>
  <c r="B332" i="570"/>
  <c r="B332" i="571"/>
  <c r="B332" i="569"/>
  <c r="B332" i="568"/>
  <c r="B332" i="567"/>
  <c r="B337" i="575"/>
  <c r="B337" i="574"/>
  <c r="B337" i="573"/>
  <c r="B337" i="572"/>
  <c r="B337" i="571"/>
  <c r="B337" i="569"/>
  <c r="B337" i="568"/>
  <c r="B337" i="570"/>
  <c r="B337" i="567"/>
  <c r="B343" i="575"/>
  <c r="B343" i="574"/>
  <c r="B343" i="573"/>
  <c r="B343" i="572"/>
  <c r="B343" i="571"/>
  <c r="B343" i="570"/>
  <c r="B343" i="569"/>
  <c r="B343" i="568"/>
  <c r="B343" i="567"/>
  <c r="B346" i="575"/>
  <c r="B346" i="574"/>
  <c r="B346" i="572"/>
  <c r="B346" i="573"/>
  <c r="B346" i="571"/>
  <c r="B346" i="570"/>
  <c r="B346" i="569"/>
  <c r="B346" i="567"/>
  <c r="B346" i="568"/>
  <c r="B348" i="574"/>
  <c r="B348" i="575"/>
  <c r="B348" i="573"/>
  <c r="B348" i="572"/>
  <c r="B348" i="571"/>
  <c r="B348" i="569"/>
  <c r="B348" i="570"/>
  <c r="B348" i="568"/>
  <c r="B348" i="567"/>
  <c r="B351" i="575"/>
  <c r="B351" i="574"/>
  <c r="B351" i="573"/>
  <c r="B351" i="572"/>
  <c r="B351" i="571"/>
  <c r="B351" i="570"/>
  <c r="B351" i="569"/>
  <c r="B351" i="568"/>
  <c r="B351" i="567"/>
  <c r="B310" i="574"/>
  <c r="B310" i="575"/>
  <c r="B310" i="573"/>
  <c r="B310" i="572"/>
  <c r="B310" i="571"/>
  <c r="B310" i="569"/>
  <c r="B310" i="570"/>
  <c r="B310" i="568"/>
  <c r="B310" i="567"/>
  <c r="B322" i="575"/>
  <c r="B322" i="574"/>
  <c r="B322" i="572"/>
  <c r="B322" i="573"/>
  <c r="B322" i="571"/>
  <c r="B322" i="570"/>
  <c r="B322" i="569"/>
  <c r="B322" i="568"/>
  <c r="B322" i="567"/>
  <c r="B330" i="574"/>
  <c r="B330" i="575"/>
  <c r="B330" i="573"/>
  <c r="B330" i="572"/>
  <c r="B330" i="571"/>
  <c r="B330" i="569"/>
  <c r="B330" i="570"/>
  <c r="B330" i="568"/>
  <c r="B330" i="567"/>
  <c r="B334" i="574"/>
  <c r="B334" i="575"/>
  <c r="B334" i="573"/>
  <c r="B334" i="572"/>
  <c r="B334" i="571"/>
  <c r="B334" i="569"/>
  <c r="B334" i="570"/>
  <c r="B334" i="568"/>
  <c r="B334" i="567"/>
  <c r="B338" i="574"/>
  <c r="B338" i="575"/>
  <c r="B338" i="573"/>
  <c r="B338" i="572"/>
  <c r="B338" i="571"/>
  <c r="B338" i="569"/>
  <c r="B338" i="570"/>
  <c r="B338" i="568"/>
  <c r="B338" i="567"/>
  <c r="B344" i="574"/>
  <c r="B344" i="575"/>
  <c r="B344" i="573"/>
  <c r="B344" i="572"/>
  <c r="B344" i="571"/>
  <c r="B344" i="569"/>
  <c r="B344" i="570"/>
  <c r="B344" i="568"/>
  <c r="B344" i="567"/>
  <c r="B347" i="575"/>
  <c r="B347" i="574"/>
  <c r="B347" i="573"/>
  <c r="B347" i="572"/>
  <c r="B347" i="571"/>
  <c r="B347" i="570"/>
  <c r="B347" i="569"/>
  <c r="B347" i="568"/>
  <c r="B347" i="567"/>
  <c r="B349" i="574"/>
  <c r="B349" i="575"/>
  <c r="B349" i="573"/>
  <c r="B349" i="572"/>
  <c r="B349" i="571"/>
  <c r="B349" i="569"/>
  <c r="B349" i="570"/>
  <c r="B349" i="567"/>
  <c r="B349" i="568"/>
  <c r="B352" i="574"/>
  <c r="B352" i="575"/>
  <c r="B352" i="573"/>
  <c r="B352" i="572"/>
  <c r="B352" i="571"/>
  <c r="B352" i="569"/>
  <c r="B352" i="570"/>
  <c r="B352" i="568"/>
  <c r="B352" i="567"/>
  <c r="B296" i="574"/>
  <c r="B296" i="575"/>
  <c r="B296" i="573"/>
  <c r="B296" i="572"/>
  <c r="B296" i="571"/>
  <c r="B296" i="569"/>
  <c r="B296" i="570"/>
  <c r="B296" i="568"/>
  <c r="B296" i="567"/>
  <c r="B323" i="575"/>
  <c r="B323" i="574"/>
  <c r="B323" i="573"/>
  <c r="B323" i="572"/>
  <c r="B323" i="571"/>
  <c r="B323" i="570"/>
  <c r="B323" i="569"/>
  <c r="B323" i="568"/>
  <c r="B323" i="567"/>
  <c r="B333" i="575"/>
  <c r="B333" i="574"/>
  <c r="B333" i="573"/>
  <c r="B333" i="572"/>
  <c r="B333" i="571"/>
  <c r="B333" i="569"/>
  <c r="B333" i="568"/>
  <c r="B333" i="570"/>
  <c r="B333" i="567"/>
  <c r="B345" i="574"/>
  <c r="B345" i="575"/>
  <c r="B345" i="573"/>
  <c r="B345" i="572"/>
  <c r="B345" i="571"/>
  <c r="B345" i="569"/>
  <c r="B345" i="570"/>
  <c r="B345" i="568"/>
  <c r="B345" i="567"/>
  <c r="C289" i="574"/>
  <c r="C289" i="575"/>
  <c r="C289" i="573"/>
  <c r="C289" i="571"/>
  <c r="C289" i="572"/>
  <c r="C289" i="569"/>
  <c r="C289" i="570"/>
  <c r="C289" i="568"/>
  <c r="C289" i="567"/>
  <c r="B289" i="574"/>
  <c r="B289" i="575"/>
  <c r="B289" i="573"/>
  <c r="B289" i="571"/>
  <c r="B289" i="572"/>
  <c r="B289" i="569"/>
  <c r="B289" i="570"/>
  <c r="B289" i="568"/>
  <c r="B289" i="567"/>
  <c r="B320" i="574"/>
  <c r="B320" i="575"/>
  <c r="B320" i="573"/>
  <c r="B320" i="572"/>
  <c r="B320" i="571"/>
  <c r="B320" i="569"/>
  <c r="B320" i="570"/>
  <c r="B320" i="568"/>
  <c r="B320" i="567"/>
  <c r="B336" i="575"/>
  <c r="B336" i="574"/>
  <c r="B336" i="572"/>
  <c r="B336" i="573"/>
  <c r="B336" i="571"/>
  <c r="B336" i="570"/>
  <c r="B336" i="569"/>
  <c r="B336" i="568"/>
  <c r="B336" i="567"/>
  <c r="C291" i="575"/>
  <c r="C291" i="574"/>
  <c r="C291" i="573"/>
  <c r="C291" i="572"/>
  <c r="C291" i="571"/>
  <c r="C291" i="570"/>
  <c r="C291" i="569"/>
  <c r="C291" i="568"/>
  <c r="C291" i="567"/>
  <c r="B290" i="65"/>
  <c r="B292" i="65"/>
  <c r="B310" i="65"/>
  <c r="B319" i="65"/>
  <c r="B321" i="65"/>
  <c r="B323" i="65"/>
  <c r="B328" i="65"/>
  <c r="B330" i="65"/>
  <c r="B331" i="65"/>
  <c r="B333" i="65"/>
  <c r="B334" i="65"/>
  <c r="B336" i="65"/>
  <c r="B337" i="65"/>
  <c r="B338" i="65"/>
  <c r="B342" i="65"/>
  <c r="B343" i="65"/>
  <c r="B344" i="65"/>
  <c r="B345" i="65"/>
  <c r="B346" i="65"/>
  <c r="B347" i="65"/>
  <c r="B348" i="65"/>
  <c r="B349" i="65"/>
  <c r="B350" i="65"/>
  <c r="B351" i="65"/>
  <c r="B352" i="65"/>
  <c r="B289" i="65"/>
  <c r="B291" i="65"/>
  <c r="B296" i="65"/>
  <c r="B309" i="65"/>
  <c r="B320" i="65"/>
  <c r="B322" i="65"/>
  <c r="B324" i="65"/>
  <c r="B329" i="65"/>
  <c r="B332" i="65"/>
  <c r="B335" i="65"/>
  <c r="C288" i="65"/>
  <c r="C289" i="65"/>
  <c r="C290" i="65"/>
  <c r="C291" i="65"/>
  <c r="C292" i="65"/>
  <c r="C296" i="65"/>
  <c r="C309" i="65"/>
  <c r="C310" i="65"/>
  <c r="C319" i="65"/>
  <c r="C320" i="65"/>
  <c r="C321" i="65"/>
  <c r="C322" i="65"/>
  <c r="C323" i="65"/>
  <c r="C324" i="65"/>
  <c r="C328" i="65"/>
  <c r="C329" i="65"/>
  <c r="C330" i="65"/>
  <c r="C331" i="65"/>
  <c r="C332" i="65"/>
  <c r="C333" i="65"/>
  <c r="C334" i="65"/>
  <c r="C335" i="65"/>
  <c r="C336" i="65"/>
  <c r="C337" i="65"/>
  <c r="C338" i="65"/>
  <c r="C342" i="65"/>
  <c r="C343" i="65"/>
  <c r="C344" i="65"/>
  <c r="C345" i="65"/>
  <c r="C346" i="65"/>
  <c r="C347" i="65"/>
  <c r="C348" i="65"/>
  <c r="C349" i="65"/>
  <c r="C350" i="65"/>
  <c r="C351" i="65"/>
  <c r="C352" i="65"/>
  <c r="C288" i="6"/>
  <c r="C289" i="6"/>
  <c r="C290" i="6"/>
  <c r="C319" i="6"/>
  <c r="C322" i="6"/>
  <c r="C329" i="6"/>
  <c r="C334" i="6"/>
  <c r="C337" i="6"/>
  <c r="C347" i="6"/>
  <c r="C349" i="6"/>
  <c r="C352" i="6"/>
  <c r="C310" i="6"/>
  <c r="B342" i="6"/>
  <c r="B335" i="6"/>
  <c r="B345" i="6"/>
  <c r="B349" i="6"/>
  <c r="B320" i="6"/>
  <c r="B338" i="6"/>
  <c r="B352" i="6"/>
  <c r="B348" i="6"/>
  <c r="C335" i="61"/>
  <c r="C335" i="460"/>
  <c r="C335" i="60"/>
  <c r="C335" i="6"/>
  <c r="C335" i="8"/>
  <c r="B336" i="460"/>
  <c r="B336" i="61"/>
  <c r="B336" i="60"/>
  <c r="B336" i="6"/>
  <c r="B336" i="8"/>
  <c r="B337" i="460"/>
  <c r="B337" i="61"/>
  <c r="B337" i="60"/>
  <c r="B337" i="6"/>
  <c r="B337" i="8"/>
  <c r="B346" i="460"/>
  <c r="B346" i="61"/>
  <c r="B346" i="60"/>
  <c r="B346" i="8"/>
  <c r="B346" i="6"/>
  <c r="B347" i="61"/>
  <c r="B347" i="60"/>
  <c r="B347" i="460"/>
  <c r="B347" i="8"/>
  <c r="B347" i="6"/>
  <c r="C296" i="460"/>
  <c r="C296" i="61"/>
  <c r="C296" i="60"/>
  <c r="C296" i="6"/>
  <c r="C296" i="8"/>
  <c r="C336" i="460"/>
  <c r="C336" i="61"/>
  <c r="C336" i="60"/>
  <c r="C336" i="6"/>
  <c r="C336" i="8"/>
  <c r="C346" i="460"/>
  <c r="C346" i="61"/>
  <c r="C346" i="60"/>
  <c r="C346" i="8"/>
  <c r="C346" i="6"/>
  <c r="B328" i="460"/>
  <c r="B328" i="61"/>
  <c r="B328" i="60"/>
  <c r="B328" i="8"/>
  <c r="B328" i="6"/>
  <c r="C291" i="61"/>
  <c r="C291" i="460"/>
  <c r="C291" i="60"/>
  <c r="C291" i="8"/>
  <c r="C291" i="6"/>
  <c r="C309" i="460"/>
  <c r="C309" i="61"/>
  <c r="C309" i="60"/>
  <c r="C309" i="8"/>
  <c r="C292" i="61"/>
  <c r="C292" i="60"/>
  <c r="C292" i="460"/>
  <c r="C292" i="8"/>
  <c r="B319" i="60"/>
  <c r="B319" i="460"/>
  <c r="B319" i="61"/>
  <c r="B319" i="8"/>
  <c r="B319" i="6"/>
  <c r="B329" i="460"/>
  <c r="B329" i="61"/>
  <c r="B329" i="60"/>
  <c r="B329" i="8"/>
  <c r="B329" i="6"/>
  <c r="C338" i="60"/>
  <c r="C338" i="460"/>
  <c r="C338" i="61"/>
  <c r="C338" i="6"/>
  <c r="C338" i="8"/>
  <c r="C348" i="460"/>
  <c r="C348" i="61"/>
  <c r="C348" i="60"/>
  <c r="C348" i="8"/>
  <c r="C348" i="6"/>
  <c r="C292" i="6"/>
  <c r="C328" i="460"/>
  <c r="C328" i="61"/>
  <c r="C328" i="60"/>
  <c r="C328" i="8"/>
  <c r="C328" i="6"/>
  <c r="C320" i="460"/>
  <c r="C320" i="61"/>
  <c r="C320" i="60"/>
  <c r="C320" i="8"/>
  <c r="C320" i="6"/>
  <c r="B321" i="61"/>
  <c r="B321" i="460"/>
  <c r="B321" i="60"/>
  <c r="B321" i="8"/>
  <c r="B321" i="6"/>
  <c r="B322" i="460"/>
  <c r="B322" i="61"/>
  <c r="B322" i="60"/>
  <c r="B322" i="6"/>
  <c r="B322" i="8"/>
  <c r="C330" i="60"/>
  <c r="C330" i="460"/>
  <c r="C330" i="61"/>
  <c r="C330" i="6"/>
  <c r="C330" i="8"/>
  <c r="B331" i="460"/>
  <c r="B331" i="61"/>
  <c r="B331" i="60"/>
  <c r="B331" i="8"/>
  <c r="B331" i="6"/>
  <c r="C309" i="6"/>
  <c r="C321" i="61"/>
  <c r="C321" i="460"/>
  <c r="C321" i="60"/>
  <c r="C321" i="8"/>
  <c r="C321" i="6"/>
  <c r="C331" i="460"/>
  <c r="C331" i="61"/>
  <c r="C331" i="60"/>
  <c r="C331" i="8"/>
  <c r="C331" i="6"/>
  <c r="B332" i="61"/>
  <c r="B332" i="60"/>
  <c r="B332" i="460"/>
  <c r="B332" i="8"/>
  <c r="B332" i="6"/>
  <c r="B309" i="460"/>
  <c r="B309" i="61"/>
  <c r="B309" i="60"/>
  <c r="B309" i="6"/>
  <c r="B309" i="8"/>
  <c r="B310" i="61"/>
  <c r="B310" i="460"/>
  <c r="B310" i="60"/>
  <c r="B310" i="6"/>
  <c r="B310" i="8"/>
  <c r="B323" i="61"/>
  <c r="B323" i="460"/>
  <c r="B323" i="60"/>
  <c r="B323" i="8"/>
  <c r="B323" i="6"/>
  <c r="C332" i="61"/>
  <c r="C332" i="60"/>
  <c r="C332" i="460"/>
  <c r="C332" i="6"/>
  <c r="C332" i="8"/>
  <c r="B333" i="60"/>
  <c r="B333" i="460"/>
  <c r="B333" i="61"/>
  <c r="B333" i="8"/>
  <c r="B333" i="6"/>
  <c r="B334" i="460"/>
  <c r="B334" i="61"/>
  <c r="B334" i="60"/>
  <c r="B334" i="6"/>
  <c r="B334" i="8"/>
  <c r="C342" i="60"/>
  <c r="C342" i="460"/>
  <c r="C342" i="61"/>
  <c r="C342" i="8"/>
  <c r="C342" i="6"/>
  <c r="B343" i="460"/>
  <c r="B343" i="61"/>
  <c r="B343" i="60"/>
  <c r="B343" i="8"/>
  <c r="B343" i="6"/>
  <c r="B344" i="61"/>
  <c r="B344" i="60"/>
  <c r="B344" i="460"/>
  <c r="B344" i="8"/>
  <c r="B344" i="6"/>
  <c r="B289" i="61"/>
  <c r="B289" i="460"/>
  <c r="B289" i="60"/>
  <c r="B289" i="6"/>
  <c r="B289" i="8"/>
  <c r="C290" i="460"/>
  <c r="C290" i="61"/>
  <c r="C290" i="60"/>
  <c r="C290" i="8"/>
  <c r="C323" i="60"/>
  <c r="C323" i="460"/>
  <c r="C323" i="61"/>
  <c r="C323" i="6"/>
  <c r="C323" i="8"/>
  <c r="B324" i="460"/>
  <c r="B324" i="61"/>
  <c r="B324" i="60"/>
  <c r="B324" i="8"/>
  <c r="B324" i="6"/>
  <c r="C333" i="460"/>
  <c r="C333" i="61"/>
  <c r="C333" i="60"/>
  <c r="C333" i="8"/>
  <c r="C333" i="6"/>
  <c r="C343" i="460"/>
  <c r="C343" i="61"/>
  <c r="C343" i="60"/>
  <c r="C343" i="8"/>
  <c r="C343" i="6"/>
  <c r="B291" i="460"/>
  <c r="B291" i="61"/>
  <c r="B291" i="60"/>
  <c r="B291" i="6"/>
  <c r="B291" i="8"/>
  <c r="B292" i="61"/>
  <c r="B292" i="460"/>
  <c r="B292" i="60"/>
  <c r="B292" i="8"/>
  <c r="B292" i="6"/>
  <c r="B296" i="460"/>
  <c r="B296" i="61"/>
  <c r="B296" i="60"/>
  <c r="B296" i="6"/>
  <c r="B296" i="8"/>
  <c r="C324" i="460"/>
  <c r="C324" i="61"/>
  <c r="C324" i="60"/>
  <c r="C324" i="6"/>
  <c r="C324" i="8"/>
  <c r="C345" i="460"/>
  <c r="C345" i="61"/>
  <c r="C345" i="60"/>
  <c r="C345" i="8"/>
  <c r="C345" i="6"/>
  <c r="C310" i="61"/>
  <c r="C310" i="460"/>
  <c r="C310" i="60"/>
  <c r="C319" i="460"/>
  <c r="C319" i="61"/>
  <c r="C319" i="60"/>
  <c r="B320" i="460"/>
  <c r="B320" i="61"/>
  <c r="B320" i="60"/>
  <c r="C334" i="460"/>
  <c r="C334" i="61"/>
  <c r="C334" i="60"/>
  <c r="B335" i="61"/>
  <c r="B335" i="60"/>
  <c r="B335" i="460"/>
  <c r="B342" i="61"/>
  <c r="B342" i="60"/>
  <c r="B342" i="460"/>
  <c r="B342" i="8"/>
  <c r="C349" i="61"/>
  <c r="C349" i="60"/>
  <c r="C349" i="460"/>
  <c r="C349" i="8"/>
  <c r="B350" i="61"/>
  <c r="B350" i="60"/>
  <c r="B350" i="460"/>
  <c r="B350" i="8"/>
  <c r="B350" i="6"/>
  <c r="C350" i="60"/>
  <c r="C350" i="460"/>
  <c r="C350" i="61"/>
  <c r="C350" i="8"/>
  <c r="B351" i="460"/>
  <c r="B351" i="61"/>
  <c r="B351" i="60"/>
  <c r="B351" i="8"/>
  <c r="C350" i="6"/>
  <c r="B320" i="8"/>
  <c r="C334" i="8"/>
  <c r="C351" i="460"/>
  <c r="C351" i="61"/>
  <c r="C351" i="60"/>
  <c r="C351" i="8"/>
  <c r="B352" i="61"/>
  <c r="B352" i="60"/>
  <c r="B352" i="460"/>
  <c r="B352" i="8"/>
  <c r="C310" i="8"/>
  <c r="C288" i="460"/>
  <c r="C288" i="61"/>
  <c r="C288" i="60"/>
  <c r="C289" i="61"/>
  <c r="C289" i="460"/>
  <c r="C289" i="60"/>
  <c r="B290" i="460"/>
  <c r="B290" i="61"/>
  <c r="B290" i="60"/>
  <c r="C322" i="460"/>
  <c r="C322" i="61"/>
  <c r="C322" i="60"/>
  <c r="C322" i="8"/>
  <c r="C329" i="61"/>
  <c r="C329" i="460"/>
  <c r="C329" i="60"/>
  <c r="C329" i="8"/>
  <c r="B330" i="61"/>
  <c r="B330" i="460"/>
  <c r="B330" i="60"/>
  <c r="B330" i="8"/>
  <c r="C337" i="61"/>
  <c r="C337" i="60"/>
  <c r="C337" i="460"/>
  <c r="C337" i="8"/>
  <c r="B338" i="61"/>
  <c r="B338" i="60"/>
  <c r="B338" i="460"/>
  <c r="B338" i="8"/>
  <c r="C344" i="61"/>
  <c r="C344" i="60"/>
  <c r="C344" i="460"/>
  <c r="C344" i="8"/>
  <c r="B345" i="60"/>
  <c r="B345" i="460"/>
  <c r="B345" i="61"/>
  <c r="B345" i="8"/>
  <c r="C352" i="61"/>
  <c r="C352" i="60"/>
  <c r="C352" i="460"/>
  <c r="C352" i="8"/>
  <c r="B290" i="6"/>
  <c r="B330" i="6"/>
  <c r="C344" i="6"/>
  <c r="C288" i="8"/>
  <c r="B290" i="8"/>
  <c r="C289" i="8"/>
  <c r="B335" i="8"/>
  <c r="B351" i="6"/>
  <c r="C319" i="8"/>
  <c r="C347" i="61"/>
  <c r="C347" i="60"/>
  <c r="C347" i="460"/>
  <c r="C347" i="8"/>
  <c r="B348" i="460"/>
  <c r="B348" i="61"/>
  <c r="B348" i="60"/>
  <c r="B348" i="8"/>
  <c r="C351" i="6"/>
  <c r="B349" i="460"/>
  <c r="B349" i="61"/>
  <c r="B349" i="60"/>
  <c r="B349" i="8"/>
  <c r="B341" i="2"/>
  <c r="B327" i="2"/>
  <c r="B318" i="2"/>
  <c r="B308" i="2"/>
  <c r="B295" i="2"/>
  <c r="B288" i="2"/>
  <c r="B287" i="2"/>
  <c r="B286" i="65"/>
  <c r="E286" i="460"/>
  <c r="B286" i="460"/>
  <c r="E286" i="61"/>
  <c r="B286" i="61"/>
  <c r="B286" i="60"/>
  <c r="C286" i="8"/>
  <c r="B286" i="8"/>
  <c r="C287" i="6"/>
  <c r="E287" i="6"/>
  <c r="E286" i="6"/>
  <c r="C286" i="6"/>
  <c r="B286" i="6"/>
  <c r="B341" i="574" l="1"/>
  <c r="B341" i="575"/>
  <c r="B341" i="573"/>
  <c r="B341" i="572"/>
  <c r="B341" i="571"/>
  <c r="B341" i="569"/>
  <c r="B341" i="570"/>
  <c r="B341" i="568"/>
  <c r="B341" i="567"/>
  <c r="B318" i="574"/>
  <c r="B318" i="575"/>
  <c r="B318" i="572"/>
  <c r="B318" i="573"/>
  <c r="B318" i="571"/>
  <c r="B318" i="570"/>
  <c r="B318" i="568"/>
  <c r="B318" i="569"/>
  <c r="B318" i="567"/>
  <c r="B287" i="575"/>
  <c r="B287" i="574"/>
  <c r="B287" i="573"/>
  <c r="B287" i="571"/>
  <c r="B287" i="572"/>
  <c r="B287" i="570"/>
  <c r="B287" i="569"/>
  <c r="B287" i="568"/>
  <c r="B287" i="567"/>
  <c r="B288" i="575"/>
  <c r="B288" i="574"/>
  <c r="B288" i="573"/>
  <c r="B288" i="572"/>
  <c r="B288" i="571"/>
  <c r="B288" i="569"/>
  <c r="B288" i="570"/>
  <c r="B288" i="568"/>
  <c r="B288" i="567"/>
  <c r="B295" i="575"/>
  <c r="B295" i="574"/>
  <c r="B295" i="573"/>
  <c r="B295" i="572"/>
  <c r="B295" i="571"/>
  <c r="B295" i="569"/>
  <c r="B295" i="568"/>
  <c r="B295" i="570"/>
  <c r="B295" i="567"/>
  <c r="B308" i="575"/>
  <c r="B308" i="574"/>
  <c r="B308" i="572"/>
  <c r="B308" i="573"/>
  <c r="B308" i="571"/>
  <c r="B308" i="570"/>
  <c r="B308" i="569"/>
  <c r="B308" i="568"/>
  <c r="B308" i="567"/>
  <c r="B327" i="574"/>
  <c r="B327" i="575"/>
  <c r="B327" i="573"/>
  <c r="B327" i="572"/>
  <c r="B327" i="571"/>
  <c r="B327" i="569"/>
  <c r="B327" i="570"/>
  <c r="B327" i="568"/>
  <c r="B327" i="567"/>
  <c r="B288" i="65"/>
  <c r="B287" i="61"/>
  <c r="B287" i="60"/>
  <c r="B287" i="65"/>
  <c r="B287" i="460"/>
  <c r="B287" i="8"/>
  <c r="B318" i="61"/>
  <c r="B318" i="65"/>
  <c r="B318" i="460"/>
  <c r="B318" i="60"/>
  <c r="B318" i="6"/>
  <c r="B318" i="8"/>
  <c r="B288" i="460"/>
  <c r="B288" i="61"/>
  <c r="B288" i="60"/>
  <c r="B288" i="6"/>
  <c r="B288" i="8"/>
  <c r="B295" i="61"/>
  <c r="B295" i="65"/>
  <c r="B295" i="460"/>
  <c r="B295" i="60"/>
  <c r="B295" i="8"/>
  <c r="B295" i="6"/>
  <c r="B308" i="60"/>
  <c r="B308" i="65"/>
  <c r="B308" i="460"/>
  <c r="B308" i="61"/>
  <c r="B308" i="8"/>
  <c r="B308" i="6"/>
  <c r="B327" i="61"/>
  <c r="B327" i="65"/>
  <c r="B327" i="460"/>
  <c r="B327" i="60"/>
  <c r="B327" i="8"/>
  <c r="B327" i="6"/>
  <c r="B341" i="460"/>
  <c r="B341" i="61"/>
  <c r="B341" i="60"/>
  <c r="B341" i="65"/>
  <c r="B341" i="8"/>
  <c r="B341" i="6"/>
  <c r="B287" i="6"/>
  <c r="B368" i="460" l="1"/>
  <c r="C368" i="460"/>
  <c r="C367" i="460"/>
  <c r="B367" i="460"/>
  <c r="B368" i="61"/>
  <c r="C368" i="61"/>
  <c r="C367" i="61"/>
  <c r="B367" i="61"/>
  <c r="B368" i="60"/>
  <c r="C368" i="60"/>
  <c r="C367" i="60"/>
  <c r="B367" i="60"/>
  <c r="B368" i="8"/>
  <c r="C368" i="8"/>
  <c r="C367" i="8"/>
  <c r="B367" i="8"/>
  <c r="B368" i="6"/>
  <c r="C368" i="6"/>
  <c r="C367" i="6"/>
  <c r="B367" i="6"/>
  <c r="C25" i="484" l="1"/>
  <c r="C27" i="484"/>
  <c r="C26" i="484"/>
  <c r="C24" i="484" l="1"/>
  <c r="E24" i="484"/>
  <c r="D24" i="484"/>
  <c r="F24" i="484" s="1"/>
  <c r="D20" i="484"/>
  <c r="F20" i="484" s="1"/>
  <c r="E20" i="484"/>
  <c r="D23" i="484"/>
  <c r="F23" i="484" s="1"/>
  <c r="E23" i="484"/>
  <c r="D14" i="484"/>
  <c r="F14" i="484" s="1"/>
  <c r="E14" i="484"/>
  <c r="D26" i="484"/>
  <c r="E26" i="484"/>
  <c r="E27" i="484"/>
  <c r="D27" i="484"/>
  <c r="D18" i="484"/>
  <c r="F18" i="484" s="1"/>
  <c r="E18" i="484"/>
  <c r="D19" i="484"/>
  <c r="F19" i="484" s="1"/>
  <c r="E19" i="484"/>
  <c r="D6" i="484"/>
  <c r="F6" i="484" s="1"/>
  <c r="E6" i="484"/>
  <c r="D9" i="484"/>
  <c r="F9" i="484" s="1"/>
  <c r="E9" i="484"/>
  <c r="D22" i="484"/>
  <c r="F22" i="484" s="1"/>
  <c r="E22" i="484"/>
  <c r="D16" i="484"/>
  <c r="F16" i="484" s="1"/>
  <c r="E16" i="484"/>
  <c r="D7" i="484"/>
  <c r="F7" i="484" s="1"/>
  <c r="E7" i="484"/>
  <c r="E13" i="484"/>
  <c r="D13" i="484"/>
  <c r="F13" i="484" s="1"/>
  <c r="D25" i="484"/>
  <c r="F25" i="484" s="1"/>
  <c r="E25" i="484"/>
  <c r="D8" i="484"/>
  <c r="F8" i="484" s="1"/>
  <c r="E8" i="484"/>
  <c r="D17" i="484"/>
  <c r="F17" i="484" s="1"/>
  <c r="E17" i="484"/>
  <c r="D11" i="484"/>
  <c r="F11" i="484" s="1"/>
  <c r="E11" i="484"/>
  <c r="D10" i="484"/>
  <c r="E10" i="484"/>
  <c r="D12" i="484"/>
  <c r="F12" i="484" s="1"/>
  <c r="E12" i="484"/>
  <c r="E21" i="484"/>
  <c r="D21" i="484"/>
  <c r="F21" i="484" s="1"/>
  <c r="D15" i="484"/>
  <c r="F15" i="484" s="1"/>
  <c r="E15" i="484"/>
  <c r="A8" i="65"/>
  <c r="A11" i="65"/>
  <c r="A101" i="65"/>
  <c r="A148" i="65"/>
  <c r="A160" i="65"/>
  <c r="A267" i="65"/>
  <c r="A423" i="65"/>
  <c r="A448" i="65"/>
  <c r="A10" i="65"/>
  <c r="A111" i="65"/>
  <c r="A218" i="65"/>
  <c r="A248" i="65"/>
  <c r="A265" i="65"/>
  <c r="A376" i="65"/>
  <c r="A391" i="65"/>
  <c r="A415" i="65"/>
  <c r="A419" i="65"/>
  <c r="A427" i="65"/>
  <c r="C23" i="3"/>
  <c r="B24" i="3"/>
  <c r="C24" i="3"/>
  <c r="C25" i="3"/>
  <c r="C28" i="3"/>
  <c r="F10" i="484" l="1"/>
  <c r="F27" i="484"/>
  <c r="F26" i="484"/>
  <c r="C18" i="484"/>
  <c r="C21" i="484"/>
  <c r="C17" i="484"/>
  <c r="C13" i="484"/>
  <c r="C9" i="484"/>
  <c r="C20" i="484"/>
  <c r="C16" i="484"/>
  <c r="C12" i="484"/>
  <c r="C8" i="484"/>
  <c r="C23" i="484"/>
  <c r="C22" i="484"/>
  <c r="C14" i="484"/>
  <c r="C10" i="484"/>
  <c r="C6" i="484"/>
  <c r="C19" i="484"/>
  <c r="C15" i="484"/>
  <c r="C11" i="484"/>
  <c r="C7" i="484"/>
  <c r="A134" i="65"/>
  <c r="A17" i="65"/>
  <c r="A420" i="65"/>
  <c r="A9" i="65"/>
  <c r="A49" i="65"/>
  <c r="A255" i="65"/>
  <c r="A378" i="65"/>
  <c r="A282" i="65"/>
  <c r="A189" i="65"/>
  <c r="A424" i="65"/>
  <c r="A416" i="65"/>
  <c r="A227" i="65"/>
  <c r="A79" i="65"/>
  <c r="A162" i="65"/>
  <c r="A40" i="65"/>
  <c r="A414" i="65"/>
  <c r="A360" i="65"/>
  <c r="A150" i="65"/>
  <c r="A418" i="65"/>
  <c r="A371" i="65"/>
  <c r="A182" i="65"/>
  <c r="A77" i="65"/>
  <c r="A422" i="65"/>
  <c r="A389" i="65"/>
  <c r="A246" i="65"/>
  <c r="A208" i="65"/>
  <c r="A425" i="65"/>
  <c r="A421" i="65"/>
  <c r="A417" i="65"/>
  <c r="A388" i="65"/>
  <c r="A362" i="65"/>
  <c r="A284" i="65"/>
  <c r="A260" i="65"/>
  <c r="A237" i="65"/>
  <c r="A199" i="65"/>
  <c r="A173" i="65"/>
  <c r="A120" i="65"/>
  <c r="A88" i="65"/>
  <c r="A63" i="65"/>
  <c r="A30" i="65"/>
  <c r="C68" i="491"/>
  <c r="C67" i="491"/>
  <c r="C66" i="491"/>
  <c r="C65" i="491"/>
  <c r="C64" i="491"/>
  <c r="C63" i="491"/>
  <c r="C62" i="491"/>
  <c r="C61" i="491"/>
  <c r="C60" i="491"/>
  <c r="C59" i="491"/>
  <c r="C58" i="491"/>
  <c r="C57" i="491"/>
  <c r="C56" i="491"/>
  <c r="C55" i="491"/>
  <c r="C54" i="491"/>
  <c r="C53" i="491"/>
  <c r="C52" i="491"/>
  <c r="C51" i="491"/>
  <c r="C33" i="491"/>
  <c r="C9" i="491"/>
  <c r="C8" i="491"/>
  <c r="H7" i="491"/>
  <c r="G7" i="491"/>
  <c r="F7" i="491"/>
  <c r="E7" i="491"/>
  <c r="D7" i="491"/>
  <c r="H7" i="281" l="1"/>
  <c r="I7" i="281"/>
  <c r="J7" i="281"/>
  <c r="K7" i="281"/>
  <c r="B10" i="490"/>
  <c r="B35" i="490" s="1"/>
  <c r="A58" i="486"/>
  <c r="A8" i="486"/>
  <c r="K6" i="486"/>
  <c r="J6" i="486"/>
  <c r="I6" i="486"/>
  <c r="H6" i="486"/>
  <c r="G6" i="486"/>
  <c r="A91" i="63"/>
  <c r="A64" i="485"/>
  <c r="A45" i="485" l="1"/>
  <c r="A43" i="485"/>
  <c r="A34" i="485"/>
  <c r="A32" i="485"/>
  <c r="A21" i="485"/>
  <c r="E14" i="485"/>
  <c r="A14" i="485"/>
  <c r="E10" i="485"/>
  <c r="A8" i="485"/>
  <c r="K6" i="485"/>
  <c r="J6" i="485"/>
  <c r="I6" i="485"/>
  <c r="H6" i="485"/>
  <c r="G6" i="485"/>
  <c r="B3" i="485"/>
  <c r="B2" i="485"/>
  <c r="B1" i="485"/>
  <c r="A13" i="63"/>
  <c r="A22" i="63"/>
  <c r="A30" i="63"/>
  <c r="A32" i="63"/>
  <c r="A37" i="63"/>
  <c r="A52" i="63"/>
  <c r="A98" i="63"/>
  <c r="A102" i="63"/>
  <c r="A10" i="485" l="1"/>
  <c r="A11" i="485" s="1"/>
  <c r="A12" i="485" l="1"/>
  <c r="A13" i="485" l="1"/>
  <c r="A15" i="485" l="1"/>
  <c r="A16" i="485" l="1"/>
  <c r="A17" i="485" s="1"/>
  <c r="A19" i="485" l="1"/>
  <c r="A20" i="485" l="1"/>
  <c r="A22" i="485" s="1"/>
  <c r="A23" i="485" s="1"/>
  <c r="A24" i="485" s="1"/>
  <c r="A25" i="485" s="1"/>
  <c r="A26" i="485" s="1"/>
  <c r="A27" i="485" s="1"/>
  <c r="A28" i="485" s="1"/>
  <c r="A30" i="485" l="1"/>
  <c r="A31" i="485" s="1"/>
  <c r="A33" i="485" s="1"/>
  <c r="A35" i="485" l="1"/>
  <c r="A36" i="485" s="1"/>
  <c r="A37" i="485" s="1"/>
  <c r="A38" i="485" s="1"/>
  <c r="A39" i="485" s="1"/>
  <c r="A40" i="485" s="1"/>
  <c r="A41" i="485" s="1"/>
  <c r="A42" i="485" s="1"/>
  <c r="E13" i="63"/>
  <c r="E14" i="63"/>
  <c r="L431" i="65"/>
  <c r="L432" i="65"/>
  <c r="L433" i="65"/>
  <c r="L434" i="65"/>
  <c r="L435" i="65"/>
  <c r="L436" i="65"/>
  <c r="L437" i="65"/>
  <c r="L438" i="65"/>
  <c r="L439" i="65"/>
  <c r="L430" i="65"/>
  <c r="K12" i="485" l="1"/>
  <c r="D12" i="485"/>
  <c r="E12" i="485" s="1"/>
  <c r="J12" i="485"/>
  <c r="I12" i="485"/>
  <c r="H12" i="485"/>
  <c r="G12" i="485"/>
  <c r="A44" i="485" l="1"/>
  <c r="A46" i="485" l="1"/>
  <c r="A47" i="485" s="1"/>
  <c r="A48" i="485" s="1"/>
  <c r="A49" i="485" s="1"/>
  <c r="A50" i="485" s="1"/>
  <c r="A51" i="485" s="1"/>
  <c r="A52" i="485" s="1"/>
  <c r="A53" i="485" s="1"/>
  <c r="A54" i="485" s="1"/>
  <c r="A55" i="485" s="1"/>
  <c r="E79" i="6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B366" i="6"/>
  <c r="B369" i="6"/>
  <c r="A56" i="485" l="1"/>
  <c r="A58" i="485" s="1"/>
  <c r="A59" i="485" s="1"/>
  <c r="B281" i="2"/>
  <c r="B159" i="2"/>
  <c r="B159" i="575" l="1"/>
  <c r="B159" i="574"/>
  <c r="B159" i="573"/>
  <c r="B159" i="572"/>
  <c r="B159" i="570"/>
  <c r="B159" i="571"/>
  <c r="B159" i="569"/>
  <c r="B159" i="568"/>
  <c r="B159" i="567"/>
  <c r="B281" i="574"/>
  <c r="B281" i="575"/>
  <c r="B281" i="573"/>
  <c r="B281" i="571"/>
  <c r="B281" i="572"/>
  <c r="B281" i="569"/>
  <c r="B281" i="570"/>
  <c r="B281" i="568"/>
  <c r="B281" i="567"/>
  <c r="A60" i="485"/>
  <c r="A63" i="485" s="1"/>
  <c r="B159" i="65"/>
  <c r="B281" i="65"/>
  <c r="A156" i="281"/>
  <c r="A155" i="281"/>
  <c r="A150" i="281"/>
  <c r="A149" i="281"/>
  <c r="A144" i="281"/>
  <c r="A143" i="281"/>
  <c r="A138" i="281"/>
  <c r="A137" i="281"/>
  <c r="A132" i="281"/>
  <c r="A131" i="281"/>
  <c r="A126" i="281"/>
  <c r="A125" i="281"/>
  <c r="A120" i="281"/>
  <c r="A119" i="281"/>
  <c r="A114" i="281"/>
  <c r="A112" i="281"/>
  <c r="A108" i="281"/>
  <c r="A102" i="281"/>
  <c r="A96" i="281"/>
  <c r="A90" i="281"/>
  <c r="A84" i="281"/>
  <c r="A78" i="281"/>
  <c r="A52" i="281"/>
  <c r="A58" i="281"/>
  <c r="A60" i="281"/>
  <c r="A66" i="281"/>
  <c r="A72" i="281"/>
  <c r="B101" i="281"/>
  <c r="E97" i="281"/>
  <c r="E96" i="281"/>
  <c r="B95" i="281"/>
  <c r="E91" i="281"/>
  <c r="E90" i="281"/>
  <c r="B89" i="281"/>
  <c r="E85" i="281"/>
  <c r="E84" i="281"/>
  <c r="B83" i="281"/>
  <c r="B77" i="281"/>
  <c r="B71" i="281"/>
  <c r="B65" i="281"/>
  <c r="B64" i="281"/>
  <c r="B118" i="281" s="1"/>
  <c r="B63" i="281"/>
  <c r="B117" i="281" s="1"/>
  <c r="B62" i="281"/>
  <c r="B116" i="281" s="1"/>
  <c r="A28" i="281"/>
  <c r="A10" i="281"/>
  <c r="A16" i="281"/>
  <c r="A22" i="281"/>
  <c r="A34" i="281"/>
  <c r="A40" i="281"/>
  <c r="A46" i="281"/>
  <c r="A9" i="281"/>
  <c r="B11" i="281"/>
  <c r="E52" i="281"/>
  <c r="B50" i="281"/>
  <c r="B49" i="281"/>
  <c r="B48" i="281"/>
  <c r="E47" i="281"/>
  <c r="E46" i="281"/>
  <c r="B44" i="281"/>
  <c r="B43" i="281"/>
  <c r="B42" i="281"/>
  <c r="E41" i="281"/>
  <c r="E40" i="281"/>
  <c r="B38" i="281"/>
  <c r="B88" i="281" s="1"/>
  <c r="B142" i="281" s="1"/>
  <c r="B37" i="281"/>
  <c r="B87" i="281" s="1"/>
  <c r="B141" i="281" s="1"/>
  <c r="B36" i="281"/>
  <c r="B86" i="281" s="1"/>
  <c r="B140" i="281" s="1"/>
  <c r="E35" i="281"/>
  <c r="E53" i="281"/>
  <c r="B54" i="281"/>
  <c r="B55" i="281"/>
  <c r="B56" i="281"/>
  <c r="B61" i="281" l="1"/>
  <c r="B115" i="281" s="1"/>
  <c r="A62" i="485"/>
  <c r="A65" i="485"/>
  <c r="A66" i="485" s="1"/>
  <c r="B93" i="281"/>
  <c r="B147" i="281" s="1"/>
  <c r="B98" i="281"/>
  <c r="B152" i="281" s="1"/>
  <c r="B100" i="281"/>
  <c r="B154" i="281" s="1"/>
  <c r="B92" i="281"/>
  <c r="B146" i="281" s="1"/>
  <c r="B94" i="281"/>
  <c r="B148" i="281" s="1"/>
  <c r="B99" i="281"/>
  <c r="B153" i="281" s="1"/>
  <c r="A11" i="281"/>
  <c r="A12" i="281" l="1"/>
  <c r="A13" i="281" l="1"/>
  <c r="A14" i="281" l="1"/>
  <c r="A15" i="281" l="1"/>
  <c r="C428" i="6" l="1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6" i="6"/>
  <c r="C365" i="6"/>
  <c r="C364" i="6"/>
  <c r="C363" i="6"/>
  <c r="C362" i="6"/>
  <c r="C361" i="6"/>
  <c r="C360" i="6"/>
  <c r="C355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3" i="6"/>
  <c r="C202" i="6"/>
  <c r="C201" i="6"/>
  <c r="C200" i="6"/>
  <c r="C199" i="6"/>
  <c r="C198" i="6"/>
  <c r="C197" i="6"/>
  <c r="C196" i="6"/>
  <c r="C192" i="6"/>
  <c r="C191" i="6"/>
  <c r="C190" i="6"/>
  <c r="C189" i="6"/>
  <c r="C188" i="6"/>
  <c r="C187" i="6"/>
  <c r="C186" i="6"/>
  <c r="C184" i="6"/>
  <c r="C183" i="6"/>
  <c r="C182" i="6"/>
  <c r="C181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35" i="6"/>
  <c r="C134" i="6"/>
  <c r="C133" i="6"/>
  <c r="C121" i="6"/>
  <c r="C120" i="6"/>
  <c r="C119" i="6"/>
  <c r="C112" i="6"/>
  <c r="C111" i="6"/>
  <c r="C110" i="6"/>
  <c r="C102" i="6"/>
  <c r="C101" i="6"/>
  <c r="C100" i="6"/>
  <c r="C89" i="6"/>
  <c r="C88" i="6"/>
  <c r="C87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3" i="6"/>
  <c r="C32" i="6"/>
  <c r="C31" i="6"/>
  <c r="C30" i="6"/>
  <c r="C29" i="6"/>
  <c r="C28" i="6"/>
  <c r="C27" i="6"/>
  <c r="C20" i="6"/>
  <c r="C19" i="6"/>
  <c r="C18" i="6"/>
  <c r="C17" i="6"/>
  <c r="C16" i="6"/>
  <c r="C15" i="6"/>
  <c r="C14" i="6"/>
  <c r="C11" i="6"/>
  <c r="C10" i="6"/>
  <c r="C9" i="6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6" i="8"/>
  <c r="C365" i="8"/>
  <c r="C364" i="8"/>
  <c r="C363" i="8"/>
  <c r="C362" i="8"/>
  <c r="C361" i="8"/>
  <c r="C360" i="8"/>
  <c r="C355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3" i="8"/>
  <c r="C202" i="8"/>
  <c r="C201" i="8"/>
  <c r="C200" i="8"/>
  <c r="C199" i="8"/>
  <c r="C198" i="8"/>
  <c r="C197" i="8"/>
  <c r="C196" i="8"/>
  <c r="C192" i="8"/>
  <c r="C191" i="8"/>
  <c r="C190" i="8"/>
  <c r="C189" i="8"/>
  <c r="C188" i="8"/>
  <c r="C187" i="8"/>
  <c r="C186" i="8"/>
  <c r="C184" i="8"/>
  <c r="C183" i="8"/>
  <c r="C182" i="8"/>
  <c r="C181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35" i="8"/>
  <c r="C134" i="8"/>
  <c r="C133" i="8"/>
  <c r="C121" i="8"/>
  <c r="C120" i="8"/>
  <c r="C119" i="8"/>
  <c r="C112" i="8"/>
  <c r="C111" i="8"/>
  <c r="C110" i="8"/>
  <c r="C102" i="8"/>
  <c r="C101" i="8"/>
  <c r="C100" i="8"/>
  <c r="C89" i="8"/>
  <c r="C88" i="8"/>
  <c r="C87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3" i="8"/>
  <c r="C32" i="8"/>
  <c r="C31" i="8"/>
  <c r="C30" i="8"/>
  <c r="C29" i="8"/>
  <c r="C28" i="8"/>
  <c r="C27" i="8"/>
  <c r="C20" i="8"/>
  <c r="C19" i="8"/>
  <c r="C18" i="8"/>
  <c r="C17" i="8"/>
  <c r="C16" i="8"/>
  <c r="C15" i="8"/>
  <c r="C14" i="8"/>
  <c r="C11" i="8"/>
  <c r="C10" i="8"/>
  <c r="C9" i="8"/>
  <c r="K391" i="65"/>
  <c r="J391" i="65"/>
  <c r="I391" i="65"/>
  <c r="H391" i="65"/>
  <c r="G391" i="65"/>
  <c r="D391" i="65"/>
  <c r="C119" i="60" l="1"/>
  <c r="B8" i="60"/>
  <c r="C8" i="60"/>
  <c r="B9" i="60"/>
  <c r="C9" i="60"/>
  <c r="B10" i="60"/>
  <c r="C10" i="60"/>
  <c r="B11" i="60"/>
  <c r="C11" i="60"/>
  <c r="B13" i="60"/>
  <c r="C13" i="60"/>
  <c r="B14" i="60"/>
  <c r="C14" i="60"/>
  <c r="B15" i="60"/>
  <c r="C15" i="60"/>
  <c r="C16" i="60"/>
  <c r="B18" i="60"/>
  <c r="C18" i="60"/>
  <c r="B19" i="60"/>
  <c r="C19" i="60"/>
  <c r="B20" i="60"/>
  <c r="C20" i="60"/>
  <c r="C29" i="60"/>
  <c r="B30" i="60"/>
  <c r="B31" i="60"/>
  <c r="B32" i="60"/>
  <c r="C32" i="60"/>
  <c r="B33" i="60"/>
  <c r="C33" i="60"/>
  <c r="B38" i="60"/>
  <c r="C38" i="60"/>
  <c r="C39" i="60"/>
  <c r="B40" i="60"/>
  <c r="B41" i="60"/>
  <c r="B42" i="60"/>
  <c r="C42" i="60"/>
  <c r="B43" i="60"/>
  <c r="C43" i="60"/>
  <c r="B44" i="60"/>
  <c r="C44" i="60"/>
  <c r="B45" i="60"/>
  <c r="C45" i="60"/>
  <c r="B46" i="60"/>
  <c r="C46" i="60"/>
  <c r="B47" i="60"/>
  <c r="C47" i="60"/>
  <c r="C48" i="60"/>
  <c r="B49" i="60"/>
  <c r="C49" i="60"/>
  <c r="B50" i="60"/>
  <c r="C50" i="60"/>
  <c r="B51" i="60"/>
  <c r="C51" i="60"/>
  <c r="B52" i="60"/>
  <c r="C52" i="60"/>
  <c r="B53" i="60"/>
  <c r="C53" i="60"/>
  <c r="B54" i="60"/>
  <c r="C54" i="60"/>
  <c r="B55" i="60"/>
  <c r="C55" i="60"/>
  <c r="B56" i="60"/>
  <c r="C56" i="60"/>
  <c r="B57" i="60"/>
  <c r="C57" i="60"/>
  <c r="B58" i="60"/>
  <c r="C58" i="60"/>
  <c r="B59" i="60"/>
  <c r="C59" i="60"/>
  <c r="B60" i="60"/>
  <c r="C60" i="60"/>
  <c r="B61" i="60"/>
  <c r="C61" i="60"/>
  <c r="C62" i="60"/>
  <c r="B63" i="60"/>
  <c r="B64" i="60"/>
  <c r="B65" i="60"/>
  <c r="C65" i="60"/>
  <c r="B66" i="60"/>
  <c r="C66" i="60"/>
  <c r="B67" i="60"/>
  <c r="C67" i="60"/>
  <c r="B68" i="60"/>
  <c r="C68" i="60"/>
  <c r="B69" i="60"/>
  <c r="C69" i="60"/>
  <c r="B70" i="60"/>
  <c r="C70" i="60"/>
  <c r="B71" i="60"/>
  <c r="C71" i="60"/>
  <c r="B72" i="60"/>
  <c r="C72" i="60"/>
  <c r="B73" i="60"/>
  <c r="C73" i="60"/>
  <c r="B74" i="60"/>
  <c r="C74" i="60"/>
  <c r="B75" i="60"/>
  <c r="C75" i="60"/>
  <c r="C76" i="60"/>
  <c r="B77" i="60"/>
  <c r="C78" i="60"/>
  <c r="B79" i="60"/>
  <c r="B80" i="60"/>
  <c r="C87" i="60"/>
  <c r="B88" i="60"/>
  <c r="C100" i="60"/>
  <c r="B101" i="60"/>
  <c r="C110" i="60"/>
  <c r="B111" i="60"/>
  <c r="B120" i="60"/>
  <c r="C120" i="60"/>
  <c r="B121" i="60"/>
  <c r="C121" i="60"/>
  <c r="C133" i="60"/>
  <c r="B134" i="60"/>
  <c r="C147" i="60"/>
  <c r="B148" i="60"/>
  <c r="C149" i="60"/>
  <c r="B150" i="60"/>
  <c r="B151" i="60"/>
  <c r="B152" i="60"/>
  <c r="C152" i="60"/>
  <c r="B153" i="60"/>
  <c r="C153" i="60"/>
  <c r="B154" i="60"/>
  <c r="C154" i="60"/>
  <c r="B155" i="60"/>
  <c r="C155" i="60"/>
  <c r="B156" i="60"/>
  <c r="C156" i="60"/>
  <c r="B157" i="60"/>
  <c r="C157" i="60"/>
  <c r="B158" i="60"/>
  <c r="C158" i="60"/>
  <c r="C159" i="60"/>
  <c r="B160" i="60"/>
  <c r="C161" i="60"/>
  <c r="B162" i="60"/>
  <c r="B163" i="60"/>
  <c r="B164" i="60"/>
  <c r="B165" i="60"/>
  <c r="B166" i="60"/>
  <c r="C166" i="60"/>
  <c r="B167" i="60"/>
  <c r="C167" i="60"/>
  <c r="B168" i="60"/>
  <c r="C168" i="60"/>
  <c r="B169" i="60"/>
  <c r="C169" i="60"/>
  <c r="B170" i="60"/>
  <c r="C170" i="60"/>
  <c r="B171" i="60"/>
  <c r="C171" i="60"/>
  <c r="C172" i="60"/>
  <c r="B173" i="60"/>
  <c r="B174" i="60"/>
  <c r="B175" i="60"/>
  <c r="C175" i="60"/>
  <c r="B176" i="60"/>
  <c r="C176" i="60"/>
  <c r="B177" i="60"/>
  <c r="C177" i="60"/>
  <c r="B178" i="60"/>
  <c r="C178" i="60"/>
  <c r="C181" i="60"/>
  <c r="B182" i="60"/>
  <c r="B183" i="60"/>
  <c r="B184" i="60"/>
  <c r="C184" i="60"/>
  <c r="B186" i="60"/>
  <c r="C186" i="60"/>
  <c r="B187" i="60"/>
  <c r="C187" i="60"/>
  <c r="C188" i="60"/>
  <c r="B189" i="60"/>
  <c r="B190" i="60"/>
  <c r="B191" i="60"/>
  <c r="C191" i="60"/>
  <c r="B192" i="60"/>
  <c r="C192" i="60"/>
  <c r="B196" i="60"/>
  <c r="C196" i="60"/>
  <c r="B197" i="60"/>
  <c r="C197" i="60"/>
  <c r="C198" i="60"/>
  <c r="B199" i="60"/>
  <c r="B200" i="60"/>
  <c r="B201" i="60"/>
  <c r="C201" i="60"/>
  <c r="B202" i="60"/>
  <c r="C202" i="60"/>
  <c r="B203" i="60"/>
  <c r="C203" i="60"/>
  <c r="B206" i="60"/>
  <c r="C206" i="60"/>
  <c r="C207" i="60"/>
  <c r="B208" i="60"/>
  <c r="B209" i="60"/>
  <c r="B210" i="60"/>
  <c r="C210" i="60"/>
  <c r="B211" i="60"/>
  <c r="C211" i="60"/>
  <c r="B212" i="60"/>
  <c r="C212" i="60"/>
  <c r="B213" i="60"/>
  <c r="C213" i="60"/>
  <c r="B214" i="60"/>
  <c r="C214" i="60"/>
  <c r="B215" i="60"/>
  <c r="C215" i="60"/>
  <c r="B216" i="60"/>
  <c r="C216" i="60"/>
  <c r="C217" i="60"/>
  <c r="B218" i="60"/>
  <c r="B219" i="60"/>
  <c r="B220" i="60"/>
  <c r="C220" i="60"/>
  <c r="B221" i="60"/>
  <c r="C221" i="60"/>
  <c r="B222" i="60"/>
  <c r="C222" i="60"/>
  <c r="B223" i="60"/>
  <c r="C223" i="60"/>
  <c r="B224" i="60"/>
  <c r="C224" i="60"/>
  <c r="B225" i="60"/>
  <c r="C225" i="60"/>
  <c r="C226" i="60"/>
  <c r="B227" i="60"/>
  <c r="B228" i="60"/>
  <c r="B229" i="60"/>
  <c r="C229" i="60"/>
  <c r="B230" i="60"/>
  <c r="C230" i="60"/>
  <c r="B231" i="60"/>
  <c r="C231" i="60"/>
  <c r="B232" i="60"/>
  <c r="C232" i="60"/>
  <c r="B233" i="60"/>
  <c r="C233" i="60"/>
  <c r="B234" i="60"/>
  <c r="C234" i="60"/>
  <c r="B235" i="60"/>
  <c r="C235" i="60"/>
  <c r="C236" i="60"/>
  <c r="B237" i="60"/>
  <c r="B238" i="60"/>
  <c r="B239" i="60"/>
  <c r="C239" i="60"/>
  <c r="B240" i="60"/>
  <c r="C240" i="60"/>
  <c r="B241" i="60"/>
  <c r="C241" i="60"/>
  <c r="B242" i="60"/>
  <c r="C242" i="60"/>
  <c r="B243" i="60"/>
  <c r="C243" i="60"/>
  <c r="B244" i="60"/>
  <c r="C244" i="60"/>
  <c r="C245" i="60"/>
  <c r="B246" i="60"/>
  <c r="C247" i="60"/>
  <c r="B248" i="60"/>
  <c r="B249" i="60"/>
  <c r="B250" i="60"/>
  <c r="B251" i="60"/>
  <c r="C251" i="60"/>
  <c r="B252" i="60"/>
  <c r="C252" i="60"/>
  <c r="B253" i="60"/>
  <c r="C253" i="60"/>
  <c r="C254" i="60"/>
  <c r="B255" i="60"/>
  <c r="B256" i="60"/>
  <c r="B257" i="60"/>
  <c r="C257" i="60"/>
  <c r="B258" i="60"/>
  <c r="C258" i="60"/>
  <c r="C259" i="60"/>
  <c r="B260" i="60"/>
  <c r="B261" i="60"/>
  <c r="B262" i="60"/>
  <c r="C262" i="60"/>
  <c r="B263" i="60"/>
  <c r="C263" i="60"/>
  <c r="C264" i="60"/>
  <c r="B265" i="60"/>
  <c r="C266" i="60"/>
  <c r="B267" i="60"/>
  <c r="B268" i="60"/>
  <c r="B269" i="60"/>
  <c r="C269" i="60"/>
  <c r="B270" i="60"/>
  <c r="C270" i="60"/>
  <c r="B271" i="60"/>
  <c r="C271" i="60"/>
  <c r="B272" i="60"/>
  <c r="C272" i="60"/>
  <c r="B273" i="60"/>
  <c r="C273" i="60"/>
  <c r="B274" i="60"/>
  <c r="C274" i="60"/>
  <c r="B275" i="60"/>
  <c r="C275" i="60"/>
  <c r="B276" i="60"/>
  <c r="C276" i="60"/>
  <c r="B277" i="60"/>
  <c r="C277" i="60"/>
  <c r="B278" i="60"/>
  <c r="C278" i="60"/>
  <c r="B279" i="60"/>
  <c r="C279" i="60"/>
  <c r="B280" i="60"/>
  <c r="C280" i="60"/>
  <c r="C281" i="60"/>
  <c r="B282" i="60"/>
  <c r="C283" i="60"/>
  <c r="B284" i="60"/>
  <c r="B285" i="60"/>
  <c r="C355" i="60"/>
  <c r="B360" i="60"/>
  <c r="C361" i="60"/>
  <c r="B362" i="60"/>
  <c r="B363" i="60"/>
  <c r="B364" i="60"/>
  <c r="B365" i="60"/>
  <c r="C365" i="60"/>
  <c r="B366" i="60"/>
  <c r="C366" i="60"/>
  <c r="B369" i="60"/>
  <c r="C369" i="60"/>
  <c r="C370" i="60"/>
  <c r="B371" i="60"/>
  <c r="B372" i="60"/>
  <c r="B373" i="60"/>
  <c r="C373" i="60"/>
  <c r="B374" i="60"/>
  <c r="C374" i="60"/>
  <c r="C375" i="60"/>
  <c r="B376" i="60"/>
  <c r="C377" i="60"/>
  <c r="B378" i="60"/>
  <c r="B379" i="60"/>
  <c r="B380" i="60"/>
  <c r="C380" i="60"/>
  <c r="B381" i="60"/>
  <c r="C381" i="60"/>
  <c r="B382" i="60"/>
  <c r="C382" i="60"/>
  <c r="C383" i="60"/>
  <c r="C384" i="60"/>
  <c r="C385" i="60"/>
  <c r="C386" i="60"/>
  <c r="C387" i="60"/>
  <c r="B114" i="2" l="1"/>
  <c r="C114" i="2"/>
  <c r="E114" i="2"/>
  <c r="F114" i="2"/>
  <c r="G114" i="2"/>
  <c r="H114" i="2"/>
  <c r="I114" i="2"/>
  <c r="J114" i="2"/>
  <c r="B115" i="2"/>
  <c r="C115" i="2"/>
  <c r="E115" i="2"/>
  <c r="F115" i="2"/>
  <c r="G115" i="2"/>
  <c r="H115" i="2"/>
  <c r="I115" i="2"/>
  <c r="J115" i="2"/>
  <c r="B116" i="2"/>
  <c r="C116" i="2"/>
  <c r="E116" i="2"/>
  <c r="F116" i="2"/>
  <c r="G116" i="2"/>
  <c r="H116" i="2"/>
  <c r="I116" i="2"/>
  <c r="J116" i="2"/>
  <c r="B117" i="2"/>
  <c r="C117" i="2"/>
  <c r="E117" i="2"/>
  <c r="F117" i="2"/>
  <c r="G117" i="2"/>
  <c r="H117" i="2"/>
  <c r="I117" i="2"/>
  <c r="J117" i="2"/>
  <c r="B118" i="2"/>
  <c r="C118" i="2"/>
  <c r="E118" i="2"/>
  <c r="F118" i="2"/>
  <c r="G118" i="2"/>
  <c r="H118" i="2"/>
  <c r="I118" i="2"/>
  <c r="J118" i="2"/>
  <c r="C118" i="575" l="1"/>
  <c r="C118" i="573"/>
  <c r="C118" i="574"/>
  <c r="C118" i="572"/>
  <c r="C118" i="571"/>
  <c r="C118" i="568"/>
  <c r="C118" i="569"/>
  <c r="C118" i="570"/>
  <c r="C118" i="567"/>
  <c r="C117" i="575"/>
  <c r="C117" i="574"/>
  <c r="C117" i="573"/>
  <c r="C117" i="572"/>
  <c r="C117" i="570"/>
  <c r="C117" i="569"/>
  <c r="C117" i="571"/>
  <c r="C117" i="568"/>
  <c r="C117" i="567"/>
  <c r="C116" i="575"/>
  <c r="C116" i="574"/>
  <c r="C116" i="573"/>
  <c r="C116" i="571"/>
  <c r="C116" i="572"/>
  <c r="C116" i="570"/>
  <c r="C116" i="569"/>
  <c r="C116" i="568"/>
  <c r="C116" i="567"/>
  <c r="C115" i="575"/>
  <c r="C115" i="573"/>
  <c r="C115" i="574"/>
  <c r="C115" i="571"/>
  <c r="C115" i="572"/>
  <c r="C115" i="570"/>
  <c r="C115" i="568"/>
  <c r="C115" i="569"/>
  <c r="C115" i="567"/>
  <c r="C114" i="575"/>
  <c r="C114" i="573"/>
  <c r="C114" i="574"/>
  <c r="C114" i="572"/>
  <c r="C114" i="571"/>
  <c r="C114" i="570"/>
  <c r="C114" i="568"/>
  <c r="C114" i="569"/>
  <c r="C114" i="567"/>
  <c r="B118" i="575"/>
  <c r="B118" i="574"/>
  <c r="B118" i="573"/>
  <c r="B118" i="572"/>
  <c r="B118" i="571"/>
  <c r="B118" i="570"/>
  <c r="B118" i="568"/>
  <c r="B118" i="569"/>
  <c r="B118" i="567"/>
  <c r="B117" i="575"/>
  <c r="B117" i="574"/>
  <c r="B117" i="573"/>
  <c r="B117" i="571"/>
  <c r="B117" i="572"/>
  <c r="B117" i="570"/>
  <c r="B117" i="569"/>
  <c r="B117" i="567"/>
  <c r="B117" i="568"/>
  <c r="B116" i="575"/>
  <c r="B116" i="573"/>
  <c r="B116" i="574"/>
  <c r="B116" i="571"/>
  <c r="B116" i="572"/>
  <c r="B116" i="570"/>
  <c r="B116" i="569"/>
  <c r="B116" i="568"/>
  <c r="B116" i="567"/>
  <c r="B115" i="575"/>
  <c r="B115" i="573"/>
  <c r="B115" i="574"/>
  <c r="B115" i="572"/>
  <c r="B115" i="571"/>
  <c r="B115" i="570"/>
  <c r="B115" i="568"/>
  <c r="B115" i="567"/>
  <c r="B115" i="569"/>
  <c r="B114" i="575"/>
  <c r="B114" i="574"/>
  <c r="B114" i="573"/>
  <c r="B114" i="572"/>
  <c r="B114" i="571"/>
  <c r="B114" i="570"/>
  <c r="B114" i="568"/>
  <c r="B114" i="569"/>
  <c r="B114" i="567"/>
  <c r="C118" i="65"/>
  <c r="C117" i="65"/>
  <c r="C116" i="65"/>
  <c r="C115" i="65"/>
  <c r="C114" i="65"/>
  <c r="B118" i="65"/>
  <c r="B117" i="65"/>
  <c r="B116" i="65"/>
  <c r="B115" i="65"/>
  <c r="B114" i="65"/>
  <c r="C118" i="8"/>
  <c r="C118" i="6"/>
  <c r="C116" i="6"/>
  <c r="C116" i="8"/>
  <c r="C115" i="6"/>
  <c r="C115" i="8"/>
  <c r="C114" i="6"/>
  <c r="C114" i="8"/>
  <c r="C117" i="6"/>
  <c r="C117" i="8"/>
  <c r="C118" i="460"/>
  <c r="C118" i="61"/>
  <c r="C118" i="60"/>
  <c r="C117" i="460"/>
  <c r="C117" i="60"/>
  <c r="C117" i="61"/>
  <c r="C116" i="460"/>
  <c r="C116" i="61"/>
  <c r="C116" i="60"/>
  <c r="C115" i="460"/>
  <c r="C115" i="60"/>
  <c r="C115" i="61"/>
  <c r="C114" i="460"/>
  <c r="C114" i="60"/>
  <c r="C114" i="61"/>
  <c r="B118" i="460"/>
  <c r="B118" i="61"/>
  <c r="B118" i="8"/>
  <c r="B118" i="60"/>
  <c r="B117" i="460"/>
  <c r="B117" i="8"/>
  <c r="B117" i="60"/>
  <c r="B117" i="61"/>
  <c r="B116" i="460"/>
  <c r="B116" i="61"/>
  <c r="B116" i="60"/>
  <c r="B116" i="8"/>
  <c r="B115" i="460"/>
  <c r="B115" i="61"/>
  <c r="B115" i="60"/>
  <c r="B115" i="8"/>
  <c r="B114" i="460"/>
  <c r="B114" i="8"/>
  <c r="B114" i="61"/>
  <c r="B114" i="60"/>
  <c r="B2" i="281"/>
  <c r="B3" i="281"/>
  <c r="B4" i="281"/>
  <c r="A7" i="63"/>
  <c r="A8" i="63" l="1"/>
  <c r="A9" i="63" l="1"/>
  <c r="C154" i="460"/>
  <c r="B154" i="460"/>
  <c r="C154" i="61"/>
  <c r="B154" i="61"/>
  <c r="B154" i="8"/>
  <c r="B154" i="6"/>
  <c r="B447" i="2"/>
  <c r="C213" i="460"/>
  <c r="B213" i="460"/>
  <c r="C213" i="61"/>
  <c r="B213" i="61"/>
  <c r="B213" i="8"/>
  <c r="B213" i="6"/>
  <c r="C214" i="460"/>
  <c r="B214" i="460"/>
  <c r="C214" i="61"/>
  <c r="B214" i="61"/>
  <c r="B214" i="8"/>
  <c r="B214" i="6"/>
  <c r="C223" i="460"/>
  <c r="B223" i="460"/>
  <c r="C223" i="61"/>
  <c r="B223" i="61"/>
  <c r="B223" i="8"/>
  <c r="B223" i="6"/>
  <c r="A10" i="63" l="1"/>
  <c r="B104" i="2"/>
  <c r="C104" i="2"/>
  <c r="E104" i="2"/>
  <c r="F104" i="2"/>
  <c r="G104" i="2"/>
  <c r="H104" i="2"/>
  <c r="I104" i="2"/>
  <c r="J104" i="2"/>
  <c r="B27" i="8"/>
  <c r="B27" i="6"/>
  <c r="B28" i="8"/>
  <c r="B28" i="6"/>
  <c r="C104" i="575" l="1"/>
  <c r="C104" i="573"/>
  <c r="C104" i="574"/>
  <c r="C104" i="572"/>
  <c r="C104" i="571"/>
  <c r="C104" i="570"/>
  <c r="C104" i="568"/>
  <c r="C104" i="567"/>
  <c r="C104" i="569"/>
  <c r="B104" i="575"/>
  <c r="B104" i="573"/>
  <c r="B104" i="574"/>
  <c r="B104" i="572"/>
  <c r="B104" i="571"/>
  <c r="B104" i="568"/>
  <c r="B104" i="570"/>
  <c r="B104" i="569"/>
  <c r="B104" i="567"/>
  <c r="A11" i="63"/>
  <c r="C104" i="65"/>
  <c r="B104" i="65"/>
  <c r="C104" i="60"/>
  <c r="C104" i="6"/>
  <c r="C104" i="8"/>
  <c r="B104" i="60"/>
  <c r="B33" i="460"/>
  <c r="C33" i="460"/>
  <c r="B33" i="61"/>
  <c r="C33" i="61"/>
  <c r="B33" i="8"/>
  <c r="B33" i="6"/>
  <c r="B227" i="65" l="1"/>
  <c r="B219" i="65"/>
  <c r="B218" i="65"/>
  <c r="B209" i="65"/>
  <c r="E227" i="460"/>
  <c r="B227" i="460"/>
  <c r="C226" i="460"/>
  <c r="C225" i="460"/>
  <c r="B225" i="460"/>
  <c r="C224" i="460"/>
  <c r="B224" i="460"/>
  <c r="C222" i="460"/>
  <c r="B222" i="460"/>
  <c r="C221" i="460"/>
  <c r="B221" i="460"/>
  <c r="C220" i="460"/>
  <c r="B220" i="460"/>
  <c r="E219" i="460"/>
  <c r="B219" i="460"/>
  <c r="E218" i="460"/>
  <c r="B218" i="460"/>
  <c r="C217" i="460"/>
  <c r="C216" i="460"/>
  <c r="B216" i="460"/>
  <c r="C215" i="460"/>
  <c r="B215" i="460"/>
  <c r="C212" i="460"/>
  <c r="B212" i="460"/>
  <c r="C211" i="460"/>
  <c r="B211" i="460"/>
  <c r="C210" i="460"/>
  <c r="B210" i="460"/>
  <c r="E209" i="460"/>
  <c r="B209" i="460"/>
  <c r="E227" i="61"/>
  <c r="B227" i="61"/>
  <c r="C226" i="61"/>
  <c r="C225" i="61"/>
  <c r="B225" i="61"/>
  <c r="C224" i="61"/>
  <c r="B224" i="61"/>
  <c r="C222" i="61"/>
  <c r="B222" i="61"/>
  <c r="C221" i="61"/>
  <c r="B221" i="61"/>
  <c r="C220" i="61"/>
  <c r="B220" i="61"/>
  <c r="E219" i="61"/>
  <c r="B219" i="61"/>
  <c r="E218" i="61"/>
  <c r="B218" i="61"/>
  <c r="C217" i="61"/>
  <c r="C216" i="61"/>
  <c r="B216" i="61"/>
  <c r="C215" i="61"/>
  <c r="B215" i="61"/>
  <c r="C212" i="61"/>
  <c r="B212" i="61"/>
  <c r="C211" i="61"/>
  <c r="B211" i="61"/>
  <c r="C210" i="61"/>
  <c r="B210" i="61"/>
  <c r="E209" i="61"/>
  <c r="B209" i="61"/>
  <c r="E227" i="60"/>
  <c r="E219" i="60"/>
  <c r="E218" i="60"/>
  <c r="E209" i="60"/>
  <c r="B227" i="8"/>
  <c r="B225" i="8"/>
  <c r="B224" i="8"/>
  <c r="B222" i="8"/>
  <c r="B221" i="8"/>
  <c r="B220" i="8"/>
  <c r="B219" i="8"/>
  <c r="B218" i="8"/>
  <c r="B216" i="8"/>
  <c r="B215" i="8"/>
  <c r="B212" i="8"/>
  <c r="B211" i="8"/>
  <c r="B210" i="8"/>
  <c r="B209" i="8"/>
  <c r="B225" i="6"/>
  <c r="B224" i="6"/>
  <c r="B222" i="6"/>
  <c r="B221" i="6"/>
  <c r="B220" i="6"/>
  <c r="E219" i="6"/>
  <c r="B219" i="6"/>
  <c r="E218" i="6"/>
  <c r="B218" i="6"/>
  <c r="B216" i="6"/>
  <c r="B215" i="6"/>
  <c r="B212" i="6"/>
  <c r="B211" i="6"/>
  <c r="B210" i="6"/>
  <c r="E209" i="6"/>
  <c r="B209" i="6"/>
  <c r="B227" i="6"/>
  <c r="E227" i="6"/>
  <c r="B228" i="6"/>
  <c r="E228" i="6"/>
  <c r="B229" i="6"/>
  <c r="B230" i="6"/>
  <c r="B231" i="6"/>
  <c r="B232" i="6"/>
  <c r="B233" i="6"/>
  <c r="B234" i="6"/>
  <c r="B235" i="6"/>
  <c r="B237" i="6"/>
  <c r="E237" i="6"/>
  <c r="B238" i="6"/>
  <c r="E238" i="6"/>
  <c r="B239" i="6"/>
  <c r="B240" i="6"/>
  <c r="B241" i="6"/>
  <c r="B242" i="6"/>
  <c r="B243" i="6"/>
  <c r="B244" i="6"/>
  <c r="B217" i="2"/>
  <c r="B226" i="2"/>
  <c r="B245" i="2"/>
  <c r="B217" i="574" l="1"/>
  <c r="B217" i="575"/>
  <c r="B217" i="573"/>
  <c r="B217" i="572"/>
  <c r="B217" i="571"/>
  <c r="B217" i="570"/>
  <c r="B217" i="568"/>
  <c r="B217" i="569"/>
  <c r="B217" i="567"/>
  <c r="B245" i="574"/>
  <c r="B245" i="575"/>
  <c r="B245" i="573"/>
  <c r="B245" i="571"/>
  <c r="B245" i="572"/>
  <c r="B245" i="570"/>
  <c r="B245" i="568"/>
  <c r="B245" i="569"/>
  <c r="B245" i="567"/>
  <c r="B226" i="575"/>
  <c r="B226" i="574"/>
  <c r="B226" i="573"/>
  <c r="B226" i="572"/>
  <c r="B226" i="570"/>
  <c r="B226" i="571"/>
  <c r="B226" i="569"/>
  <c r="B226" i="568"/>
  <c r="B226" i="567"/>
  <c r="B245" i="65"/>
  <c r="B226" i="65"/>
  <c r="B217" i="65"/>
  <c r="B245" i="60"/>
  <c r="B236" i="60"/>
  <c r="B226" i="60"/>
  <c r="B217" i="60"/>
  <c r="B217" i="6"/>
  <c r="B226" i="8"/>
  <c r="B217" i="61"/>
  <c r="B217" i="460"/>
  <c r="B217" i="8"/>
  <c r="B226" i="61"/>
  <c r="B226" i="460"/>
  <c r="B236" i="6"/>
  <c r="B226" i="6"/>
  <c r="B152" i="460"/>
  <c r="C152" i="460"/>
  <c r="B152" i="61"/>
  <c r="C152" i="61"/>
  <c r="B152" i="8"/>
  <c r="B152" i="6"/>
  <c r="B158" i="460"/>
  <c r="C158" i="460"/>
  <c r="B158" i="61"/>
  <c r="C158" i="61"/>
  <c r="B158" i="8"/>
  <c r="B158" i="6"/>
  <c r="B157" i="460"/>
  <c r="C157" i="460"/>
  <c r="B157" i="61"/>
  <c r="C157" i="61"/>
  <c r="B157" i="8"/>
  <c r="B157" i="6"/>
  <c r="B156" i="460"/>
  <c r="C156" i="460"/>
  <c r="B156" i="61"/>
  <c r="C156" i="61"/>
  <c r="B156" i="8"/>
  <c r="B156" i="6"/>
  <c r="B155" i="460"/>
  <c r="C155" i="460"/>
  <c r="B155" i="61"/>
  <c r="C155" i="61"/>
  <c r="B155" i="8"/>
  <c r="B155" i="6"/>
  <c r="B153" i="460"/>
  <c r="C153" i="460"/>
  <c r="B153" i="61"/>
  <c r="C153" i="61"/>
  <c r="B153" i="8"/>
  <c r="B153" i="6"/>
  <c r="B121" i="460"/>
  <c r="B48" i="2" l="1"/>
  <c r="B48" i="575" l="1"/>
  <c r="B48" i="574"/>
  <c r="B48" i="573"/>
  <c r="B48" i="571"/>
  <c r="B48" i="572"/>
  <c r="B48" i="570"/>
  <c r="B48" i="569"/>
  <c r="B48" i="568"/>
  <c r="B48" i="567"/>
  <c r="B48" i="65"/>
  <c r="B325" i="2"/>
  <c r="B48" i="60"/>
  <c r="B103" i="2"/>
  <c r="E123" i="2"/>
  <c r="F123" i="2"/>
  <c r="G123" i="2"/>
  <c r="H123" i="2"/>
  <c r="I123" i="2"/>
  <c r="J123" i="2"/>
  <c r="E124" i="2"/>
  <c r="F124" i="2"/>
  <c r="G124" i="2"/>
  <c r="H124" i="2"/>
  <c r="I124" i="2"/>
  <c r="J124" i="2"/>
  <c r="E125" i="2"/>
  <c r="F125" i="2"/>
  <c r="G125" i="2"/>
  <c r="H125" i="2"/>
  <c r="I125" i="2"/>
  <c r="J125" i="2"/>
  <c r="E126" i="2"/>
  <c r="F126" i="2"/>
  <c r="G126" i="2"/>
  <c r="H126" i="2"/>
  <c r="I126" i="2"/>
  <c r="J126" i="2"/>
  <c r="E127" i="2"/>
  <c r="F127" i="2"/>
  <c r="G127" i="2"/>
  <c r="H127" i="2"/>
  <c r="I127" i="2"/>
  <c r="J127" i="2"/>
  <c r="E128" i="2"/>
  <c r="F128" i="2"/>
  <c r="G128" i="2"/>
  <c r="H128" i="2"/>
  <c r="I128" i="2"/>
  <c r="J128" i="2"/>
  <c r="E129" i="2"/>
  <c r="F129" i="2"/>
  <c r="G129" i="2"/>
  <c r="H129" i="2"/>
  <c r="I129" i="2"/>
  <c r="J129" i="2"/>
  <c r="E130" i="2"/>
  <c r="F130" i="2"/>
  <c r="G130" i="2"/>
  <c r="H130" i="2"/>
  <c r="I130" i="2"/>
  <c r="J130" i="2"/>
  <c r="E131" i="2"/>
  <c r="F131" i="2"/>
  <c r="G131" i="2"/>
  <c r="H131" i="2"/>
  <c r="I131" i="2"/>
  <c r="J131" i="2"/>
  <c r="E132" i="2"/>
  <c r="F132" i="2"/>
  <c r="G132" i="2"/>
  <c r="H132" i="2"/>
  <c r="I132" i="2"/>
  <c r="J132" i="2"/>
  <c r="J122" i="2"/>
  <c r="I122" i="2"/>
  <c r="H122" i="2"/>
  <c r="G122" i="2"/>
  <c r="F122" i="2"/>
  <c r="E122" i="2"/>
  <c r="J113" i="2"/>
  <c r="I113" i="2"/>
  <c r="H113" i="2"/>
  <c r="G113" i="2"/>
  <c r="F113" i="2"/>
  <c r="E113" i="2"/>
  <c r="C123" i="2"/>
  <c r="C124" i="2"/>
  <c r="C125" i="2"/>
  <c r="C126" i="2"/>
  <c r="C127" i="2"/>
  <c r="C128" i="2"/>
  <c r="C129" i="2"/>
  <c r="C130" i="2"/>
  <c r="C131" i="2"/>
  <c r="C132" i="2"/>
  <c r="C122" i="2"/>
  <c r="B133" i="2"/>
  <c r="B122" i="2"/>
  <c r="B123" i="2"/>
  <c r="B124" i="2"/>
  <c r="B125" i="2"/>
  <c r="B126" i="2"/>
  <c r="B127" i="2"/>
  <c r="B128" i="2"/>
  <c r="B129" i="2"/>
  <c r="B130" i="2"/>
  <c r="B131" i="2"/>
  <c r="B132" i="2"/>
  <c r="B113" i="2"/>
  <c r="B57" i="460"/>
  <c r="C57" i="460"/>
  <c r="B57" i="61"/>
  <c r="C57" i="61"/>
  <c r="B57" i="8"/>
  <c r="B57" i="6"/>
  <c r="B56" i="460"/>
  <c r="C56" i="460"/>
  <c r="B56" i="61"/>
  <c r="C56" i="61"/>
  <c r="B56" i="8"/>
  <c r="B56" i="6"/>
  <c r="B55" i="460"/>
  <c r="C55" i="460"/>
  <c r="B55" i="61"/>
  <c r="C55" i="61"/>
  <c r="B55" i="8"/>
  <c r="B55" i="6"/>
  <c r="B54" i="460"/>
  <c r="C54" i="460"/>
  <c r="B54" i="61"/>
  <c r="C54" i="61"/>
  <c r="B54" i="8"/>
  <c r="B54" i="6"/>
  <c r="B53" i="460"/>
  <c r="C53" i="460"/>
  <c r="B53" i="61"/>
  <c r="C53" i="61"/>
  <c r="B53" i="8"/>
  <c r="B53" i="6"/>
  <c r="B52" i="460"/>
  <c r="C52" i="460"/>
  <c r="B52" i="61"/>
  <c r="C52" i="61"/>
  <c r="B52" i="8"/>
  <c r="B52" i="6"/>
  <c r="B47" i="460"/>
  <c r="C47" i="460"/>
  <c r="B47" i="61"/>
  <c r="C47" i="61"/>
  <c r="B47" i="8"/>
  <c r="B47" i="6"/>
  <c r="B46" i="460"/>
  <c r="C46" i="460"/>
  <c r="B46" i="61"/>
  <c r="C46" i="61"/>
  <c r="B46" i="8"/>
  <c r="B46" i="6"/>
  <c r="B45" i="460"/>
  <c r="C45" i="460"/>
  <c r="B45" i="61"/>
  <c r="C45" i="61"/>
  <c r="B45" i="8"/>
  <c r="B45" i="6"/>
  <c r="B44" i="460"/>
  <c r="C44" i="460"/>
  <c r="B44" i="61"/>
  <c r="C44" i="61"/>
  <c r="B44" i="8"/>
  <c r="B44" i="6"/>
  <c r="B43" i="460"/>
  <c r="C43" i="460"/>
  <c r="B43" i="61"/>
  <c r="C43" i="61"/>
  <c r="B43" i="8"/>
  <c r="B43" i="6"/>
  <c r="B62" i="2"/>
  <c r="G82" i="2"/>
  <c r="F82" i="2"/>
  <c r="B17" i="281"/>
  <c r="B23" i="281"/>
  <c r="B73" i="281" s="1"/>
  <c r="B127" i="281" s="1"/>
  <c r="B29" i="281"/>
  <c r="B79" i="281" s="1"/>
  <c r="B133" i="281" s="1"/>
  <c r="B35" i="281"/>
  <c r="I17" i="1"/>
  <c r="J17" i="1"/>
  <c r="B127" i="575" l="1"/>
  <c r="B127" i="574"/>
  <c r="B127" i="573"/>
  <c r="B127" i="572"/>
  <c r="B127" i="570"/>
  <c r="B127" i="571"/>
  <c r="B127" i="569"/>
  <c r="B127" i="568"/>
  <c r="B127" i="567"/>
  <c r="C132" i="574"/>
  <c r="C132" i="575"/>
  <c r="C132" i="573"/>
  <c r="C132" i="572"/>
  <c r="C132" i="571"/>
  <c r="C132" i="570"/>
  <c r="C132" i="568"/>
  <c r="C132" i="567"/>
  <c r="C132" i="569"/>
  <c r="C124" i="574"/>
  <c r="C124" i="575"/>
  <c r="C124" i="573"/>
  <c r="C124" i="572"/>
  <c r="C124" i="571"/>
  <c r="C124" i="570"/>
  <c r="C124" i="568"/>
  <c r="C124" i="567"/>
  <c r="C124" i="569"/>
  <c r="B126" i="574"/>
  <c r="B126" i="575"/>
  <c r="B126" i="573"/>
  <c r="B126" i="571"/>
  <c r="B126" i="572"/>
  <c r="B126" i="570"/>
  <c r="B126" i="569"/>
  <c r="B126" i="568"/>
  <c r="B126" i="567"/>
  <c r="C131" i="575"/>
  <c r="C131" i="574"/>
  <c r="C131" i="573"/>
  <c r="C131" i="572"/>
  <c r="C131" i="571"/>
  <c r="C131" i="570"/>
  <c r="C131" i="568"/>
  <c r="C131" i="569"/>
  <c r="C131" i="567"/>
  <c r="C123" i="575"/>
  <c r="C123" i="574"/>
  <c r="C123" i="573"/>
  <c r="C123" i="572"/>
  <c r="C123" i="571"/>
  <c r="C123" i="570"/>
  <c r="C123" i="568"/>
  <c r="C123" i="569"/>
  <c r="C123" i="567"/>
  <c r="B113" i="575"/>
  <c r="B113" i="574"/>
  <c r="B113" i="573"/>
  <c r="B113" i="571"/>
  <c r="B113" i="572"/>
  <c r="B113" i="570"/>
  <c r="B113" i="569"/>
  <c r="B113" i="567"/>
  <c r="B113" i="568"/>
  <c r="B125" i="574"/>
  <c r="B125" i="575"/>
  <c r="B125" i="573"/>
  <c r="B125" i="571"/>
  <c r="B125" i="572"/>
  <c r="B125" i="570"/>
  <c r="B125" i="568"/>
  <c r="B125" i="569"/>
  <c r="B125" i="567"/>
  <c r="C130" i="575"/>
  <c r="C130" i="574"/>
  <c r="C130" i="573"/>
  <c r="C130" i="571"/>
  <c r="C130" i="572"/>
  <c r="C130" i="570"/>
  <c r="C130" i="569"/>
  <c r="C130" i="568"/>
  <c r="C130" i="567"/>
  <c r="B103" i="575"/>
  <c r="B103" i="574"/>
  <c r="B103" i="573"/>
  <c r="B103" i="572"/>
  <c r="B103" i="570"/>
  <c r="B103" i="571"/>
  <c r="B103" i="569"/>
  <c r="B103" i="568"/>
  <c r="B103" i="567"/>
  <c r="B132" i="575"/>
  <c r="B132" i="574"/>
  <c r="B132" i="573"/>
  <c r="B132" i="572"/>
  <c r="B132" i="571"/>
  <c r="B132" i="568"/>
  <c r="B132" i="569"/>
  <c r="B132" i="567"/>
  <c r="B132" i="570"/>
  <c r="B124" i="575"/>
  <c r="B124" i="574"/>
  <c r="B124" i="573"/>
  <c r="B124" i="572"/>
  <c r="B124" i="571"/>
  <c r="B124" i="568"/>
  <c r="B124" i="569"/>
  <c r="B124" i="570"/>
  <c r="B124" i="567"/>
  <c r="C129" i="574"/>
  <c r="C129" i="575"/>
  <c r="C129" i="573"/>
  <c r="C129" i="571"/>
  <c r="C129" i="572"/>
  <c r="C129" i="570"/>
  <c r="C129" i="569"/>
  <c r="C129" i="568"/>
  <c r="C129" i="567"/>
  <c r="B131" i="575"/>
  <c r="B131" i="574"/>
  <c r="B131" i="573"/>
  <c r="B131" i="572"/>
  <c r="B131" i="570"/>
  <c r="B131" i="571"/>
  <c r="B131" i="569"/>
  <c r="B131" i="568"/>
  <c r="B131" i="567"/>
  <c r="B123" i="575"/>
  <c r="B123" i="574"/>
  <c r="B123" i="573"/>
  <c r="B123" i="572"/>
  <c r="B123" i="570"/>
  <c r="B123" i="569"/>
  <c r="B123" i="571"/>
  <c r="B123" i="568"/>
  <c r="B123" i="567"/>
  <c r="C128" i="574"/>
  <c r="C128" i="575"/>
  <c r="C128" i="573"/>
  <c r="C128" i="572"/>
  <c r="C128" i="571"/>
  <c r="C128" i="570"/>
  <c r="C128" i="568"/>
  <c r="C128" i="569"/>
  <c r="C128" i="567"/>
  <c r="B325" i="574"/>
  <c r="B325" i="575"/>
  <c r="B325" i="573"/>
  <c r="B325" i="572"/>
  <c r="B325" i="571"/>
  <c r="B325" i="569"/>
  <c r="B325" i="570"/>
  <c r="B325" i="568"/>
  <c r="B325" i="567"/>
  <c r="B130" i="574"/>
  <c r="B130" i="575"/>
  <c r="B130" i="573"/>
  <c r="B130" i="571"/>
  <c r="B130" i="572"/>
  <c r="B130" i="570"/>
  <c r="B130" i="569"/>
  <c r="B130" i="568"/>
  <c r="B130" i="567"/>
  <c r="B122" i="574"/>
  <c r="B122" i="575"/>
  <c r="B122" i="573"/>
  <c r="B122" i="571"/>
  <c r="B122" i="572"/>
  <c r="B122" i="570"/>
  <c r="B122" i="569"/>
  <c r="B122" i="568"/>
  <c r="B122" i="567"/>
  <c r="C127" i="575"/>
  <c r="C127" i="574"/>
  <c r="C127" i="573"/>
  <c r="C127" i="572"/>
  <c r="C127" i="571"/>
  <c r="C127" i="570"/>
  <c r="C127" i="568"/>
  <c r="C127" i="569"/>
  <c r="C127" i="567"/>
  <c r="B129" i="574"/>
  <c r="B129" i="575"/>
  <c r="B129" i="573"/>
  <c r="B129" i="571"/>
  <c r="B129" i="572"/>
  <c r="B129" i="570"/>
  <c r="B129" i="568"/>
  <c r="B129" i="569"/>
  <c r="B129" i="567"/>
  <c r="B133" i="574"/>
  <c r="B133" i="575"/>
  <c r="B133" i="573"/>
  <c r="B133" i="571"/>
  <c r="B133" i="572"/>
  <c r="B133" i="570"/>
  <c r="B133" i="568"/>
  <c r="B133" i="569"/>
  <c r="B133" i="567"/>
  <c r="C126" i="575"/>
  <c r="C126" i="574"/>
  <c r="C126" i="573"/>
  <c r="C126" i="571"/>
  <c r="C126" i="572"/>
  <c r="C126" i="570"/>
  <c r="C126" i="569"/>
  <c r="C126" i="568"/>
  <c r="C126" i="567"/>
  <c r="B62" i="575"/>
  <c r="B62" i="574"/>
  <c r="B62" i="573"/>
  <c r="B62" i="571"/>
  <c r="B62" i="572"/>
  <c r="B62" i="570"/>
  <c r="B62" i="569"/>
  <c r="B62" i="568"/>
  <c r="B62" i="567"/>
  <c r="B128" i="575"/>
  <c r="B128" i="574"/>
  <c r="B128" i="573"/>
  <c r="B128" i="572"/>
  <c r="B128" i="571"/>
  <c r="B128" i="568"/>
  <c r="B128" i="570"/>
  <c r="B128" i="569"/>
  <c r="B128" i="567"/>
  <c r="C122" i="575"/>
  <c r="C122" i="574"/>
  <c r="C122" i="573"/>
  <c r="C122" i="571"/>
  <c r="C122" i="572"/>
  <c r="C122" i="570"/>
  <c r="C122" i="569"/>
  <c r="C122" i="567"/>
  <c r="C122" i="568"/>
  <c r="C125" i="574"/>
  <c r="C125" i="575"/>
  <c r="C125" i="573"/>
  <c r="C125" i="571"/>
  <c r="C125" i="572"/>
  <c r="C125" i="570"/>
  <c r="C125" i="569"/>
  <c r="C125" i="568"/>
  <c r="C125" i="567"/>
  <c r="B123" i="65"/>
  <c r="B130" i="65"/>
  <c r="B122" i="65"/>
  <c r="C131" i="65"/>
  <c r="C123" i="65"/>
  <c r="B325" i="65"/>
  <c r="B131" i="65"/>
  <c r="B113" i="65"/>
  <c r="B129" i="65"/>
  <c r="B133" i="65"/>
  <c r="C130" i="65"/>
  <c r="B103" i="65"/>
  <c r="C124" i="65"/>
  <c r="B128" i="65"/>
  <c r="C122" i="65"/>
  <c r="C129" i="65"/>
  <c r="C132" i="65"/>
  <c r="B127" i="65"/>
  <c r="C128" i="65"/>
  <c r="B126" i="65"/>
  <c r="C127" i="65"/>
  <c r="B62" i="65"/>
  <c r="B125" i="65"/>
  <c r="C126" i="65"/>
  <c r="B132" i="65"/>
  <c r="B124" i="65"/>
  <c r="C125" i="65"/>
  <c r="B325" i="61"/>
  <c r="B325" i="460"/>
  <c r="B325" i="60"/>
  <c r="B325" i="8"/>
  <c r="B325" i="6"/>
  <c r="B339" i="2"/>
  <c r="B85" i="281"/>
  <c r="B139" i="281" s="1"/>
  <c r="B67" i="281"/>
  <c r="B121" i="281" s="1"/>
  <c r="A17" i="281"/>
  <c r="B130" i="60"/>
  <c r="B122" i="60"/>
  <c r="C131" i="60"/>
  <c r="C131" i="8"/>
  <c r="C131" i="6"/>
  <c r="C123" i="60"/>
  <c r="C123" i="8"/>
  <c r="C123" i="6"/>
  <c r="C132" i="8"/>
  <c r="C132" i="6"/>
  <c r="B86" i="60"/>
  <c r="B113" i="60"/>
  <c r="B129" i="60"/>
  <c r="B133" i="60"/>
  <c r="C130" i="60"/>
  <c r="C130" i="6"/>
  <c r="C130" i="8"/>
  <c r="B84" i="60"/>
  <c r="B123" i="60"/>
  <c r="B62" i="60"/>
  <c r="B128" i="60"/>
  <c r="C122" i="60"/>
  <c r="C122" i="6"/>
  <c r="C122" i="8"/>
  <c r="C129" i="6"/>
  <c r="C129" i="8"/>
  <c r="B83" i="60"/>
  <c r="B127" i="60"/>
  <c r="C128" i="60"/>
  <c r="C128" i="6"/>
  <c r="C128" i="8"/>
  <c r="C86" i="60"/>
  <c r="C86" i="6"/>
  <c r="C86" i="8"/>
  <c r="B131" i="60"/>
  <c r="B126" i="60"/>
  <c r="C127" i="60"/>
  <c r="C127" i="6"/>
  <c r="C127" i="8"/>
  <c r="C84" i="8"/>
  <c r="C84" i="6"/>
  <c r="B125" i="60"/>
  <c r="C126" i="60"/>
  <c r="C126" i="6"/>
  <c r="C126" i="8"/>
  <c r="C83" i="60"/>
  <c r="C83" i="8"/>
  <c r="C83" i="6"/>
  <c r="C85" i="6"/>
  <c r="C85" i="8"/>
  <c r="C124" i="60"/>
  <c r="C124" i="8"/>
  <c r="C124" i="6"/>
  <c r="B132" i="60"/>
  <c r="B124" i="60"/>
  <c r="C125" i="60"/>
  <c r="C125" i="8"/>
  <c r="C125" i="6"/>
  <c r="B103" i="60"/>
  <c r="B85" i="60"/>
  <c r="C129" i="60"/>
  <c r="C84" i="60"/>
  <c r="C85" i="60"/>
  <c r="C132" i="60"/>
  <c r="B130" i="460"/>
  <c r="C132" i="61"/>
  <c r="C84" i="460"/>
  <c r="C127" i="61"/>
  <c r="C129" i="61"/>
  <c r="C129" i="460"/>
  <c r="B130" i="8"/>
  <c r="C85" i="61"/>
  <c r="C85" i="460"/>
  <c r="C131" i="460"/>
  <c r="C131" i="61"/>
  <c r="B127" i="8"/>
  <c r="B130" i="61"/>
  <c r="B85" i="460"/>
  <c r="B131" i="6"/>
  <c r="C84" i="61"/>
  <c r="B130" i="6"/>
  <c r="B85" i="6"/>
  <c r="B85" i="61"/>
  <c r="B85" i="8"/>
  <c r="B84" i="6"/>
  <c r="B131" i="460"/>
  <c r="B127" i="61"/>
  <c r="B84" i="61"/>
  <c r="B127" i="460"/>
  <c r="B125" i="460"/>
  <c r="B125" i="6"/>
  <c r="B84" i="8"/>
  <c r="B84" i="460"/>
  <c r="B127" i="6"/>
  <c r="C128" i="460"/>
  <c r="C132" i="460"/>
  <c r="B128" i="61"/>
  <c r="B129" i="8"/>
  <c r="B125" i="61"/>
  <c r="B128" i="8"/>
  <c r="B125" i="8"/>
  <c r="B129" i="460"/>
  <c r="B132" i="61"/>
  <c r="B128" i="6"/>
  <c r="B131" i="61"/>
  <c r="B132" i="8"/>
  <c r="B128" i="460"/>
  <c r="C126" i="61"/>
  <c r="C126" i="460"/>
  <c r="C127" i="460"/>
  <c r="B129" i="6"/>
  <c r="B129" i="61"/>
  <c r="B131" i="8"/>
  <c r="B132" i="6"/>
  <c r="B132" i="460"/>
  <c r="B126" i="6"/>
  <c r="B126" i="61"/>
  <c r="B126" i="8"/>
  <c r="B126" i="460"/>
  <c r="C130" i="61"/>
  <c r="C128" i="61"/>
  <c r="C125" i="61"/>
  <c r="C130" i="460"/>
  <c r="C125" i="460"/>
  <c r="E82" i="2"/>
  <c r="B339" i="574" l="1"/>
  <c r="B339" i="575"/>
  <c r="B339" i="572"/>
  <c r="B339" i="573"/>
  <c r="B339" i="571"/>
  <c r="B339" i="570"/>
  <c r="B339" i="569"/>
  <c r="B339" i="568"/>
  <c r="B339" i="567"/>
  <c r="B339" i="65"/>
  <c r="B339" i="61"/>
  <c r="B339" i="60"/>
  <c r="B339" i="460"/>
  <c r="B339" i="8"/>
  <c r="B339" i="6"/>
  <c r="D388" i="65"/>
  <c r="C431" i="65" l="1"/>
  <c r="C432" i="65"/>
  <c r="C433" i="65"/>
  <c r="C434" i="65"/>
  <c r="C435" i="65"/>
  <c r="C436" i="65"/>
  <c r="C437" i="65"/>
  <c r="C438" i="65"/>
  <c r="C439" i="65"/>
  <c r="C440" i="65"/>
  <c r="C441" i="65"/>
  <c r="C442" i="65"/>
  <c r="C443" i="65"/>
  <c r="C444" i="65"/>
  <c r="C445" i="65"/>
  <c r="C446" i="65"/>
  <c r="C430" i="65"/>
  <c r="B432" i="65"/>
  <c r="B433" i="65"/>
  <c r="B434" i="65"/>
  <c r="B435" i="65"/>
  <c r="B436" i="65"/>
  <c r="B437" i="65"/>
  <c r="B438" i="65"/>
  <c r="B439" i="65"/>
  <c r="B440" i="65"/>
  <c r="B441" i="65"/>
  <c r="B442" i="65"/>
  <c r="B443" i="65"/>
  <c r="B444" i="65"/>
  <c r="B445" i="65"/>
  <c r="B446" i="65"/>
  <c r="B384" i="2" l="1"/>
  <c r="B383" i="2"/>
  <c r="C385" i="460"/>
  <c r="C385" i="61"/>
  <c r="B383" i="573" l="1"/>
  <c r="B383" i="568"/>
  <c r="B383" i="571"/>
  <c r="B383" i="574"/>
  <c r="B383" i="569"/>
  <c r="B383" i="572"/>
  <c r="B383" i="567"/>
  <c r="B383" i="575"/>
  <c r="B383" i="570"/>
  <c r="B384" i="571"/>
  <c r="B384" i="574"/>
  <c r="B384" i="569"/>
  <c r="B384" i="572"/>
  <c r="B384" i="567"/>
  <c r="B384" i="575"/>
  <c r="B384" i="570"/>
  <c r="B384" i="573"/>
  <c r="B384" i="568"/>
  <c r="B383" i="65"/>
  <c r="B386" i="65"/>
  <c r="B385" i="65"/>
  <c r="B384" i="65"/>
  <c r="B386" i="60"/>
  <c r="B385" i="60"/>
  <c r="B384" i="60"/>
  <c r="B383" i="60"/>
  <c r="B385" i="61"/>
  <c r="B385" i="460"/>
  <c r="B385" i="6"/>
  <c r="B385" i="8"/>
  <c r="B58" i="460" l="1"/>
  <c r="C58" i="460"/>
  <c r="B58" i="61"/>
  <c r="C58" i="61"/>
  <c r="B58" i="8"/>
  <c r="B58" i="6"/>
  <c r="C387" i="460" l="1"/>
  <c r="C386" i="460"/>
  <c r="B386" i="460"/>
  <c r="C384" i="460"/>
  <c r="B384" i="460"/>
  <c r="C383" i="460"/>
  <c r="B383" i="460"/>
  <c r="C382" i="460"/>
  <c r="B382" i="460"/>
  <c r="C381" i="460"/>
  <c r="B381" i="460"/>
  <c r="C380" i="460"/>
  <c r="B380" i="460"/>
  <c r="E379" i="460"/>
  <c r="B379" i="460"/>
  <c r="E378" i="460"/>
  <c r="B378" i="460"/>
  <c r="C377" i="460"/>
  <c r="E376" i="460"/>
  <c r="B376" i="460"/>
  <c r="C375" i="460"/>
  <c r="C374" i="460"/>
  <c r="B374" i="460"/>
  <c r="C373" i="460"/>
  <c r="B373" i="460"/>
  <c r="E372" i="460"/>
  <c r="B372" i="460"/>
  <c r="E371" i="460"/>
  <c r="B371" i="460"/>
  <c r="C370" i="460"/>
  <c r="C369" i="460"/>
  <c r="B369" i="460"/>
  <c r="C366" i="460"/>
  <c r="B366" i="460"/>
  <c r="C365" i="460"/>
  <c r="B365" i="460"/>
  <c r="E364" i="460"/>
  <c r="B364" i="460"/>
  <c r="E363" i="460"/>
  <c r="B363" i="460"/>
  <c r="E362" i="460"/>
  <c r="B362" i="460"/>
  <c r="C361" i="460"/>
  <c r="E360" i="460"/>
  <c r="B360" i="460"/>
  <c r="C355" i="460"/>
  <c r="E285" i="460"/>
  <c r="B285" i="460"/>
  <c r="E284" i="460"/>
  <c r="B284" i="460"/>
  <c r="C283" i="460"/>
  <c r="E282" i="460"/>
  <c r="B282" i="460"/>
  <c r="C281" i="460"/>
  <c r="C280" i="460"/>
  <c r="B280" i="460"/>
  <c r="C279" i="460"/>
  <c r="B279" i="460"/>
  <c r="C278" i="460"/>
  <c r="B278" i="460"/>
  <c r="C277" i="460"/>
  <c r="B277" i="460"/>
  <c r="C276" i="460"/>
  <c r="B276" i="460"/>
  <c r="C275" i="460"/>
  <c r="B275" i="460"/>
  <c r="C274" i="460"/>
  <c r="B274" i="460"/>
  <c r="C273" i="460"/>
  <c r="B273" i="460"/>
  <c r="C272" i="460"/>
  <c r="B272" i="460"/>
  <c r="C271" i="460"/>
  <c r="B271" i="460"/>
  <c r="C270" i="460"/>
  <c r="B270" i="460"/>
  <c r="C269" i="460"/>
  <c r="B269" i="460"/>
  <c r="E268" i="460"/>
  <c r="B268" i="460"/>
  <c r="E267" i="460"/>
  <c r="B267" i="460"/>
  <c r="C266" i="460"/>
  <c r="E265" i="460"/>
  <c r="B265" i="460"/>
  <c r="C264" i="460"/>
  <c r="C263" i="460"/>
  <c r="B263" i="460"/>
  <c r="C262" i="460"/>
  <c r="B262" i="460"/>
  <c r="E261" i="460"/>
  <c r="B261" i="460"/>
  <c r="E260" i="460"/>
  <c r="B260" i="460"/>
  <c r="C259" i="460"/>
  <c r="C258" i="460"/>
  <c r="B258" i="460"/>
  <c r="C257" i="460"/>
  <c r="B257" i="460"/>
  <c r="E256" i="460"/>
  <c r="B256" i="460"/>
  <c r="E255" i="460"/>
  <c r="B255" i="460"/>
  <c r="C254" i="460"/>
  <c r="C253" i="460"/>
  <c r="B253" i="460"/>
  <c r="C252" i="460"/>
  <c r="B252" i="460"/>
  <c r="C251" i="460"/>
  <c r="B251" i="460"/>
  <c r="E250" i="460"/>
  <c r="B250" i="460"/>
  <c r="E249" i="460"/>
  <c r="B249" i="460"/>
  <c r="E248" i="460"/>
  <c r="B248" i="460"/>
  <c r="C247" i="460"/>
  <c r="E246" i="460"/>
  <c r="B246" i="460"/>
  <c r="C245" i="460"/>
  <c r="C244" i="460"/>
  <c r="B244" i="460"/>
  <c r="C243" i="460"/>
  <c r="B243" i="460"/>
  <c r="C242" i="460"/>
  <c r="B242" i="460"/>
  <c r="C241" i="460"/>
  <c r="B241" i="460"/>
  <c r="C240" i="460"/>
  <c r="B240" i="460"/>
  <c r="C239" i="460"/>
  <c r="B239" i="460"/>
  <c r="E238" i="460"/>
  <c r="B238" i="460"/>
  <c r="E237" i="460"/>
  <c r="B237" i="460"/>
  <c r="C236" i="460"/>
  <c r="C235" i="460"/>
  <c r="B235" i="460"/>
  <c r="C234" i="460"/>
  <c r="B234" i="460"/>
  <c r="C233" i="460"/>
  <c r="B233" i="460"/>
  <c r="C232" i="460"/>
  <c r="B232" i="460"/>
  <c r="C231" i="460"/>
  <c r="B231" i="460"/>
  <c r="C230" i="460"/>
  <c r="B230" i="460"/>
  <c r="C229" i="460"/>
  <c r="B229" i="460"/>
  <c r="E228" i="460"/>
  <c r="B228" i="460"/>
  <c r="E208" i="460"/>
  <c r="B208" i="460"/>
  <c r="C207" i="460"/>
  <c r="C206" i="460"/>
  <c r="B206" i="460"/>
  <c r="C203" i="460"/>
  <c r="B203" i="460"/>
  <c r="C202" i="460"/>
  <c r="B202" i="460"/>
  <c r="C201" i="460"/>
  <c r="B201" i="460"/>
  <c r="E200" i="460"/>
  <c r="B200" i="460"/>
  <c r="E199" i="460"/>
  <c r="B199" i="460"/>
  <c r="C198" i="460"/>
  <c r="C197" i="460"/>
  <c r="B197" i="460"/>
  <c r="C196" i="460"/>
  <c r="B196" i="460"/>
  <c r="C192" i="460"/>
  <c r="B192" i="460"/>
  <c r="C191" i="460"/>
  <c r="B191" i="460"/>
  <c r="E190" i="460"/>
  <c r="B190" i="460"/>
  <c r="E189" i="460"/>
  <c r="B189" i="460"/>
  <c r="C188" i="460"/>
  <c r="C187" i="460"/>
  <c r="B187" i="460"/>
  <c r="C186" i="460"/>
  <c r="B186" i="460"/>
  <c r="C184" i="460"/>
  <c r="B184" i="460"/>
  <c r="E183" i="460"/>
  <c r="B183" i="460"/>
  <c r="E182" i="460"/>
  <c r="B182" i="460"/>
  <c r="C181" i="460"/>
  <c r="C178" i="460"/>
  <c r="B178" i="460"/>
  <c r="C177" i="460"/>
  <c r="B177" i="460"/>
  <c r="C176" i="460"/>
  <c r="B176" i="460"/>
  <c r="C175" i="460"/>
  <c r="B175" i="460"/>
  <c r="E174" i="460"/>
  <c r="B174" i="460"/>
  <c r="E173" i="460"/>
  <c r="B173" i="460"/>
  <c r="C172" i="460"/>
  <c r="C171" i="460"/>
  <c r="B171" i="460"/>
  <c r="C170" i="460"/>
  <c r="B170" i="460"/>
  <c r="C169" i="460"/>
  <c r="B169" i="460"/>
  <c r="C168" i="460"/>
  <c r="B168" i="460"/>
  <c r="C167" i="460"/>
  <c r="B167" i="460"/>
  <c r="C166" i="460"/>
  <c r="B166" i="460"/>
  <c r="E165" i="460"/>
  <c r="B165" i="460"/>
  <c r="E164" i="460"/>
  <c r="B164" i="460"/>
  <c r="E163" i="460"/>
  <c r="B163" i="460"/>
  <c r="E162" i="460"/>
  <c r="B162" i="460"/>
  <c r="C161" i="460"/>
  <c r="E160" i="460"/>
  <c r="B160" i="460"/>
  <c r="C159" i="460"/>
  <c r="E151" i="460"/>
  <c r="B151" i="460"/>
  <c r="E150" i="460"/>
  <c r="B150" i="460"/>
  <c r="C149" i="460"/>
  <c r="E148" i="460"/>
  <c r="B148" i="460"/>
  <c r="C147" i="460"/>
  <c r="E135" i="460"/>
  <c r="E134" i="460"/>
  <c r="B134" i="460"/>
  <c r="C133" i="460"/>
  <c r="E112" i="460"/>
  <c r="E111" i="460"/>
  <c r="B111" i="460"/>
  <c r="C110" i="460"/>
  <c r="E102" i="460"/>
  <c r="E101" i="460"/>
  <c r="B101" i="460"/>
  <c r="C100" i="460"/>
  <c r="E89" i="460"/>
  <c r="E88" i="460"/>
  <c r="B88" i="460"/>
  <c r="C87" i="460"/>
  <c r="E81" i="460"/>
  <c r="E80" i="460"/>
  <c r="B80" i="460"/>
  <c r="E79" i="460"/>
  <c r="B79" i="460"/>
  <c r="C78" i="460"/>
  <c r="E77" i="460"/>
  <c r="B77" i="460"/>
  <c r="C76" i="460"/>
  <c r="C75" i="460"/>
  <c r="B75" i="460"/>
  <c r="C74" i="460"/>
  <c r="B74" i="460"/>
  <c r="C73" i="460"/>
  <c r="B73" i="460"/>
  <c r="C72" i="460"/>
  <c r="B72" i="460"/>
  <c r="C71" i="460"/>
  <c r="B71" i="460"/>
  <c r="C70" i="460"/>
  <c r="B70" i="460"/>
  <c r="C69" i="460"/>
  <c r="B69" i="460"/>
  <c r="C68" i="460"/>
  <c r="B68" i="460"/>
  <c r="C67" i="460"/>
  <c r="B67" i="460"/>
  <c r="C66" i="460"/>
  <c r="B66" i="460"/>
  <c r="C65" i="460"/>
  <c r="B65" i="460"/>
  <c r="E64" i="460"/>
  <c r="B64" i="460"/>
  <c r="E63" i="460"/>
  <c r="B63" i="460"/>
  <c r="C62" i="460"/>
  <c r="C61" i="460"/>
  <c r="B61" i="460"/>
  <c r="C60" i="460"/>
  <c r="B60" i="460"/>
  <c r="C59" i="460"/>
  <c r="B59" i="460"/>
  <c r="C51" i="460"/>
  <c r="B51" i="460"/>
  <c r="C50" i="460"/>
  <c r="B50" i="460"/>
  <c r="C49" i="460"/>
  <c r="B49" i="460"/>
  <c r="C48" i="460"/>
  <c r="B48" i="460"/>
  <c r="C42" i="460"/>
  <c r="B42" i="460"/>
  <c r="E41" i="460"/>
  <c r="B41" i="460"/>
  <c r="E40" i="460"/>
  <c r="B40" i="460"/>
  <c r="C39" i="460"/>
  <c r="C38" i="460"/>
  <c r="B38" i="460"/>
  <c r="C32" i="460"/>
  <c r="B32" i="460"/>
  <c r="E31" i="460"/>
  <c r="B31" i="460"/>
  <c r="E30" i="460"/>
  <c r="B30" i="460"/>
  <c r="C29" i="460"/>
  <c r="C20" i="460"/>
  <c r="B20" i="460"/>
  <c r="C19" i="460"/>
  <c r="B19" i="460"/>
  <c r="E18" i="460"/>
  <c r="C18" i="460"/>
  <c r="B18" i="460"/>
  <c r="E17" i="460"/>
  <c r="C16" i="460"/>
  <c r="C15" i="460"/>
  <c r="B15" i="460"/>
  <c r="C14" i="460"/>
  <c r="B14" i="460"/>
  <c r="C13" i="460"/>
  <c r="B13" i="460"/>
  <c r="C11" i="460"/>
  <c r="B11" i="460"/>
  <c r="C10" i="460"/>
  <c r="B10" i="460"/>
  <c r="C9" i="460"/>
  <c r="B9" i="460"/>
  <c r="C8" i="460"/>
  <c r="B8" i="460"/>
  <c r="K6" i="460"/>
  <c r="J6" i="460"/>
  <c r="I6" i="460"/>
  <c r="H6" i="460"/>
  <c r="G6" i="460"/>
  <c r="B3" i="460"/>
  <c r="B2" i="460"/>
  <c r="B1" i="460"/>
  <c r="B425" i="65"/>
  <c r="B426" i="65"/>
  <c r="B389" i="65"/>
  <c r="B390" i="65"/>
  <c r="B391" i="65"/>
  <c r="B392" i="65"/>
  <c r="B9" i="486" s="1"/>
  <c r="B393" i="65"/>
  <c r="B10" i="486" s="1"/>
  <c r="B394" i="65"/>
  <c r="B11" i="486" s="1"/>
  <c r="B395" i="65"/>
  <c r="B12" i="486" s="1"/>
  <c r="B396" i="65"/>
  <c r="B13" i="486" s="1"/>
  <c r="B397" i="65"/>
  <c r="B14" i="486" s="1"/>
  <c r="B398" i="65"/>
  <c r="B15" i="486" s="1"/>
  <c r="B399" i="65"/>
  <c r="B16" i="486" s="1"/>
  <c r="B400" i="65"/>
  <c r="B17" i="486" s="1"/>
  <c r="B401" i="65"/>
  <c r="B18" i="486" s="1"/>
  <c r="B402" i="65"/>
  <c r="B19" i="486" s="1"/>
  <c r="B403" i="65"/>
  <c r="B20" i="486" s="1"/>
  <c r="B404" i="65"/>
  <c r="B21" i="486" s="1"/>
  <c r="B405" i="65"/>
  <c r="B22" i="486" s="1"/>
  <c r="B406" i="65"/>
  <c r="B23" i="486" s="1"/>
  <c r="B407" i="65"/>
  <c r="B24" i="486" s="1"/>
  <c r="B408" i="65"/>
  <c r="B25" i="486" s="1"/>
  <c r="B409" i="65"/>
  <c r="B26" i="486" s="1"/>
  <c r="B410" i="65"/>
  <c r="B27" i="486" s="1"/>
  <c r="B411" i="65"/>
  <c r="B28" i="486" s="1"/>
  <c r="B412" i="65"/>
  <c r="B29" i="486" s="1"/>
  <c r="B413" i="65"/>
  <c r="B30" i="486" s="1"/>
  <c r="B414" i="65"/>
  <c r="B31" i="486" s="1"/>
  <c r="B415" i="65"/>
  <c r="B32" i="486" s="1"/>
  <c r="B416" i="65"/>
  <c r="B417" i="65"/>
  <c r="B418" i="65"/>
  <c r="B419" i="65"/>
  <c r="B420" i="65"/>
  <c r="B421" i="65"/>
  <c r="B422" i="65"/>
  <c r="B423" i="65"/>
  <c r="B424" i="65"/>
  <c r="B45" i="486" l="1"/>
  <c r="B51" i="486"/>
  <c r="B50" i="486"/>
  <c r="B42" i="486"/>
  <c r="B37" i="486"/>
  <c r="A9" i="486"/>
  <c r="B57" i="486"/>
  <c r="B49" i="486"/>
  <c r="B41" i="486"/>
  <c r="B53" i="486"/>
  <c r="B52" i="486"/>
  <c r="B56" i="486"/>
  <c r="B48" i="486"/>
  <c r="B40" i="486"/>
  <c r="A32" i="486"/>
  <c r="B43" i="486"/>
  <c r="B39" i="486"/>
  <c r="B44" i="486"/>
  <c r="A31" i="486"/>
  <c r="B55" i="486"/>
  <c r="B47" i="486"/>
  <c r="B54" i="486"/>
  <c r="B46" i="486"/>
  <c r="B38" i="486"/>
  <c r="C121" i="460"/>
  <c r="C123" i="460"/>
  <c r="C120" i="460"/>
  <c r="C122" i="460"/>
  <c r="B115" i="6"/>
  <c r="B116" i="6"/>
  <c r="B124" i="460"/>
  <c r="B120" i="460"/>
  <c r="B122" i="460"/>
  <c r="B123" i="460"/>
  <c r="C124" i="460"/>
  <c r="C119" i="460"/>
  <c r="A10" i="486" l="1"/>
  <c r="B184" i="61"/>
  <c r="C184" i="61"/>
  <c r="B186" i="61"/>
  <c r="C186" i="61"/>
  <c r="B187" i="61"/>
  <c r="C187" i="61"/>
  <c r="C103" i="2"/>
  <c r="E103" i="2"/>
  <c r="F103" i="2"/>
  <c r="G103" i="2"/>
  <c r="H103" i="2"/>
  <c r="I103" i="2"/>
  <c r="J103" i="2"/>
  <c r="C103" i="575" l="1"/>
  <c r="C103" i="574"/>
  <c r="C103" i="573"/>
  <c r="C103" i="572"/>
  <c r="C103" i="571"/>
  <c r="C103" i="570"/>
  <c r="C103" i="568"/>
  <c r="C103" i="569"/>
  <c r="C103" i="567"/>
  <c r="C103" i="65"/>
  <c r="A11" i="486"/>
  <c r="C103" i="60"/>
  <c r="C103" i="6"/>
  <c r="C103" i="8"/>
  <c r="C103" i="460"/>
  <c r="B103" i="8"/>
  <c r="B103" i="6"/>
  <c r="B104" i="460"/>
  <c r="B103" i="61"/>
  <c r="B103" i="460"/>
  <c r="C104" i="61"/>
  <c r="C104" i="460"/>
  <c r="B104" i="61"/>
  <c r="C103" i="61"/>
  <c r="A12" i="486" l="1"/>
  <c r="A13" i="486" l="1"/>
  <c r="A14" i="486" l="1"/>
  <c r="B32" i="61"/>
  <c r="C32" i="61"/>
  <c r="B32" i="8"/>
  <c r="B32" i="6"/>
  <c r="A15" i="486" l="1"/>
  <c r="B48" i="61"/>
  <c r="C48" i="61"/>
  <c r="B48" i="8"/>
  <c r="B48" i="6"/>
  <c r="A16" i="486" l="1"/>
  <c r="G5" i="8"/>
  <c r="K5" i="8"/>
  <c r="O5" i="8"/>
  <c r="S5" i="8"/>
  <c r="B3" i="63"/>
  <c r="B2" i="8"/>
  <c r="B3" i="8"/>
  <c r="B3" i="6"/>
  <c r="A17" i="486" l="1"/>
  <c r="B106" i="281"/>
  <c r="B105" i="281"/>
  <c r="B104" i="281"/>
  <c r="B32" i="281"/>
  <c r="B82" i="281" s="1"/>
  <c r="B31" i="281"/>
  <c r="B81" i="281" s="1"/>
  <c r="B30" i="281"/>
  <c r="B80" i="281" s="1"/>
  <c r="B26" i="281"/>
  <c r="B25" i="281"/>
  <c r="B24" i="281"/>
  <c r="B20" i="281"/>
  <c r="B18" i="281"/>
  <c r="E22" i="281"/>
  <c r="B19" i="281"/>
  <c r="E17" i="281"/>
  <c r="G31" i="3"/>
  <c r="W5" i="8"/>
  <c r="E16" i="281"/>
  <c r="E23" i="281"/>
  <c r="E28" i="281"/>
  <c r="E29" i="281"/>
  <c r="E34" i="281"/>
  <c r="E66" i="281"/>
  <c r="E67" i="281"/>
  <c r="E72" i="281"/>
  <c r="E73" i="281"/>
  <c r="E78" i="281"/>
  <c r="E79" i="281"/>
  <c r="E102" i="281"/>
  <c r="E103" i="281"/>
  <c r="B14" i="61"/>
  <c r="C14" i="61"/>
  <c r="B14" i="8"/>
  <c r="B14" i="6"/>
  <c r="B13" i="61"/>
  <c r="C13" i="61"/>
  <c r="A18" i="486" l="1"/>
  <c r="B134" i="281"/>
  <c r="B135" i="281"/>
  <c r="B136" i="281"/>
  <c r="B76" i="281"/>
  <c r="B68" i="281"/>
  <c r="B122" i="281" s="1"/>
  <c r="B70" i="281"/>
  <c r="B124" i="281" s="1"/>
  <c r="B74" i="281"/>
  <c r="B69" i="281"/>
  <c r="B123" i="281" s="1"/>
  <c r="B75" i="281"/>
  <c r="A18" i="281"/>
  <c r="A19" i="486" l="1"/>
  <c r="A20" i="486" s="1"/>
  <c r="B130" i="281"/>
  <c r="B129" i="281"/>
  <c r="B128" i="281"/>
  <c r="A19" i="281"/>
  <c r="E17" i="60"/>
  <c r="E18" i="60"/>
  <c r="E30" i="60"/>
  <c r="E31" i="60"/>
  <c r="E40" i="60"/>
  <c r="E41" i="60"/>
  <c r="E63" i="60"/>
  <c r="E64" i="60"/>
  <c r="E77" i="60"/>
  <c r="E79" i="60"/>
  <c r="E80" i="60"/>
  <c r="E81" i="60"/>
  <c r="E88" i="60"/>
  <c r="E89" i="60"/>
  <c r="E101" i="60"/>
  <c r="E102" i="60"/>
  <c r="E111" i="60"/>
  <c r="E112" i="60"/>
  <c r="E134" i="60"/>
  <c r="E135" i="60"/>
  <c r="E148" i="60"/>
  <c r="E150" i="60"/>
  <c r="E151" i="60"/>
  <c r="E160" i="60"/>
  <c r="E162" i="60"/>
  <c r="E163" i="60"/>
  <c r="E164" i="60"/>
  <c r="E165" i="60"/>
  <c r="E173" i="60"/>
  <c r="E174" i="60"/>
  <c r="E182" i="60"/>
  <c r="E183" i="60"/>
  <c r="E189" i="60"/>
  <c r="E190" i="60"/>
  <c r="E199" i="60"/>
  <c r="E200" i="60"/>
  <c r="E208" i="60"/>
  <c r="E228" i="60"/>
  <c r="E237" i="60"/>
  <c r="E238" i="60"/>
  <c r="E246" i="60"/>
  <c r="E248" i="60"/>
  <c r="E249" i="60"/>
  <c r="E250" i="60"/>
  <c r="E255" i="60"/>
  <c r="E256" i="60"/>
  <c r="E260" i="60"/>
  <c r="E261" i="60"/>
  <c r="E265" i="60"/>
  <c r="E267" i="60"/>
  <c r="E268" i="60"/>
  <c r="E282" i="60"/>
  <c r="E284" i="60"/>
  <c r="E285" i="60"/>
  <c r="E360" i="60"/>
  <c r="E362" i="60"/>
  <c r="E363" i="60"/>
  <c r="E364" i="60"/>
  <c r="E371" i="60"/>
  <c r="E372" i="60"/>
  <c r="E376" i="60"/>
  <c r="E378" i="60"/>
  <c r="E379" i="60"/>
  <c r="E17" i="61"/>
  <c r="E18" i="61"/>
  <c r="E183" i="61"/>
  <c r="E189" i="61"/>
  <c r="E190" i="61"/>
  <c r="E208" i="61"/>
  <c r="E228" i="61"/>
  <c r="E237" i="61"/>
  <c r="E238" i="61"/>
  <c r="E246" i="61"/>
  <c r="E248" i="61"/>
  <c r="E249" i="61"/>
  <c r="E250" i="61"/>
  <c r="E255" i="61"/>
  <c r="E256" i="61"/>
  <c r="E260" i="61"/>
  <c r="E261" i="61"/>
  <c r="E265" i="61"/>
  <c r="E267" i="61"/>
  <c r="E268" i="61"/>
  <c r="E282" i="61"/>
  <c r="E284" i="61"/>
  <c r="E285" i="61"/>
  <c r="E360" i="61"/>
  <c r="E362" i="61"/>
  <c r="E363" i="61"/>
  <c r="E364" i="61"/>
  <c r="E371" i="61"/>
  <c r="E372" i="61"/>
  <c r="E376" i="61"/>
  <c r="E378" i="61"/>
  <c r="E379" i="61"/>
  <c r="E378" i="65"/>
  <c r="E379" i="65"/>
  <c r="E414" i="65"/>
  <c r="E415" i="65"/>
  <c r="E416" i="65"/>
  <c r="E417" i="65"/>
  <c r="E418" i="65"/>
  <c r="E419" i="65"/>
  <c r="E420" i="65"/>
  <c r="E421" i="65"/>
  <c r="E422" i="65"/>
  <c r="E423" i="65"/>
  <c r="E424" i="65"/>
  <c r="E425" i="65"/>
  <c r="E426" i="65"/>
  <c r="E427" i="65"/>
  <c r="E448" i="65"/>
  <c r="B431" i="65"/>
  <c r="B430" i="65"/>
  <c r="A21" i="486" l="1"/>
  <c r="A20" i="281"/>
  <c r="B393" i="8"/>
  <c r="B47" i="281"/>
  <c r="K14" i="1"/>
  <c r="K8" i="3" s="1"/>
  <c r="B415" i="6"/>
  <c r="B416" i="6"/>
  <c r="B417" i="6"/>
  <c r="B418" i="6"/>
  <c r="B419" i="6"/>
  <c r="B420" i="6"/>
  <c r="B421" i="6"/>
  <c r="B422" i="6"/>
  <c r="B423" i="6"/>
  <c r="B424" i="6"/>
  <c r="B425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A22" i="486" l="1"/>
  <c r="A23" i="486" s="1"/>
  <c r="A24" i="486" s="1"/>
  <c r="A25" i="486" s="1"/>
  <c r="A26" i="486" s="1"/>
  <c r="B97" i="281"/>
  <c r="B151" i="281" s="1"/>
  <c r="AA5" i="8"/>
  <c r="B41" i="281"/>
  <c r="A21" i="281"/>
  <c r="A23" i="281" s="1"/>
  <c r="A24" i="281" s="1"/>
  <c r="A25" i="281" s="1"/>
  <c r="A26" i="281" s="1"/>
  <c r="A27" i="281" s="1"/>
  <c r="B16" i="3"/>
  <c r="AE5" i="8"/>
  <c r="B392" i="6"/>
  <c r="A27" i="486" l="1"/>
  <c r="A28" i="486" s="1"/>
  <c r="A29" i="486" s="1"/>
  <c r="A30" i="486" s="1"/>
  <c r="B91" i="281"/>
  <c r="B145" i="281" s="1"/>
  <c r="A29" i="281"/>
  <c r="A30" i="281" s="1"/>
  <c r="B12" i="63"/>
  <c r="A36" i="486" l="1"/>
  <c r="A12" i="63"/>
  <c r="A31" i="281"/>
  <c r="A32" i="281" s="1"/>
  <c r="A33" i="281" s="1"/>
  <c r="A35" i="281" s="1"/>
  <c r="A36" i="281" s="1"/>
  <c r="A37" i="281" s="1"/>
  <c r="A38" i="281" s="1"/>
  <c r="A39" i="281" s="1"/>
  <c r="A41" i="281" s="1"/>
  <c r="A42" i="281" s="1"/>
  <c r="A43" i="281" s="1"/>
  <c r="A44" i="281" s="1"/>
  <c r="A45" i="281" s="1"/>
  <c r="A47" i="281" s="1"/>
  <c r="A48" i="281" s="1"/>
  <c r="A49" i="281" s="1"/>
  <c r="A50" i="281" s="1"/>
  <c r="A51" i="281" s="1"/>
  <c r="A53" i="281" s="1"/>
  <c r="A54" i="281" s="1"/>
  <c r="A55" i="281" s="1"/>
  <c r="A56" i="281" s="1"/>
  <c r="C423" i="65"/>
  <c r="C424" i="65"/>
  <c r="C389" i="65"/>
  <c r="C390" i="65"/>
  <c r="C391" i="65"/>
  <c r="C392" i="65"/>
  <c r="C393" i="65"/>
  <c r="C394" i="65"/>
  <c r="C395" i="65"/>
  <c r="C396" i="65"/>
  <c r="C397" i="65"/>
  <c r="C398" i="65"/>
  <c r="C399" i="65"/>
  <c r="C400" i="65"/>
  <c r="C401" i="65"/>
  <c r="C402" i="65"/>
  <c r="C403" i="65"/>
  <c r="C404" i="65"/>
  <c r="C405" i="65"/>
  <c r="C406" i="65"/>
  <c r="C407" i="65"/>
  <c r="C408" i="65"/>
  <c r="C409" i="65"/>
  <c r="C410" i="65"/>
  <c r="C411" i="65"/>
  <c r="C412" i="65"/>
  <c r="C413" i="65"/>
  <c r="C414" i="65"/>
  <c r="C415" i="65"/>
  <c r="C416" i="65"/>
  <c r="C417" i="65"/>
  <c r="C418" i="65"/>
  <c r="C419" i="65"/>
  <c r="C420" i="65"/>
  <c r="C421" i="65"/>
  <c r="C422" i="65"/>
  <c r="B9" i="65"/>
  <c r="C9" i="65"/>
  <c r="D9" i="65"/>
  <c r="E9" i="65" s="1"/>
  <c r="B10" i="65"/>
  <c r="C10" i="65"/>
  <c r="D10" i="65"/>
  <c r="E10" i="65" s="1"/>
  <c r="B11" i="65"/>
  <c r="C11" i="65"/>
  <c r="B17" i="65"/>
  <c r="B18" i="65"/>
  <c r="B30" i="65"/>
  <c r="B31" i="65"/>
  <c r="B40" i="65"/>
  <c r="B41" i="65"/>
  <c r="B49" i="65"/>
  <c r="C49" i="65"/>
  <c r="B50" i="65"/>
  <c r="C50" i="65"/>
  <c r="B63" i="65"/>
  <c r="B64" i="65"/>
  <c r="B77" i="65"/>
  <c r="B79" i="65"/>
  <c r="B80" i="65"/>
  <c r="B88" i="65"/>
  <c r="B101" i="65"/>
  <c r="B111" i="65"/>
  <c r="B134" i="65"/>
  <c r="B148" i="65"/>
  <c r="C149" i="65"/>
  <c r="B150" i="65"/>
  <c r="B151" i="65"/>
  <c r="B160" i="65"/>
  <c r="B162" i="65"/>
  <c r="B163" i="65"/>
  <c r="B164" i="65"/>
  <c r="B165" i="65"/>
  <c r="B173" i="65"/>
  <c r="B174" i="65"/>
  <c r="B182" i="65"/>
  <c r="B183" i="65"/>
  <c r="B189" i="65"/>
  <c r="B190" i="65"/>
  <c r="B199" i="65"/>
  <c r="B200" i="65"/>
  <c r="B208" i="65"/>
  <c r="B228" i="65"/>
  <c r="B237" i="65"/>
  <c r="B238" i="65"/>
  <c r="B246" i="65"/>
  <c r="B248" i="65"/>
  <c r="B249" i="65"/>
  <c r="B250" i="65"/>
  <c r="B255" i="65"/>
  <c r="B256" i="65"/>
  <c r="B260" i="65"/>
  <c r="B261" i="65"/>
  <c r="B265" i="65"/>
  <c r="B267" i="65"/>
  <c r="B268" i="65"/>
  <c r="B282" i="65"/>
  <c r="B284" i="65"/>
  <c r="B285" i="65"/>
  <c r="B360" i="65"/>
  <c r="B362" i="65"/>
  <c r="B363" i="65"/>
  <c r="B364" i="65"/>
  <c r="B371" i="65"/>
  <c r="B372" i="65"/>
  <c r="B376" i="65"/>
  <c r="B378" i="65"/>
  <c r="B379" i="65"/>
  <c r="D8" i="65"/>
  <c r="E8" i="65" s="1"/>
  <c r="C161" i="61"/>
  <c r="B9" i="61"/>
  <c r="C9" i="61"/>
  <c r="B10" i="61"/>
  <c r="C10" i="61"/>
  <c r="B11" i="61"/>
  <c r="C11" i="61"/>
  <c r="B15" i="61"/>
  <c r="C15" i="61"/>
  <c r="C16" i="61"/>
  <c r="B17" i="61"/>
  <c r="B18" i="61"/>
  <c r="B19" i="61"/>
  <c r="C19" i="61"/>
  <c r="B20" i="61"/>
  <c r="C20" i="61"/>
  <c r="C29" i="61"/>
  <c r="B30" i="61"/>
  <c r="B31" i="61"/>
  <c r="B38" i="61"/>
  <c r="C38" i="61"/>
  <c r="C39" i="61"/>
  <c r="B40" i="61"/>
  <c r="B41" i="61"/>
  <c r="B42" i="61"/>
  <c r="C42" i="61"/>
  <c r="B49" i="61"/>
  <c r="C49" i="61"/>
  <c r="B50" i="61"/>
  <c r="C50" i="61"/>
  <c r="B51" i="61"/>
  <c r="C51" i="61"/>
  <c r="B59" i="61"/>
  <c r="C59" i="61"/>
  <c r="B60" i="61"/>
  <c r="C60" i="61"/>
  <c r="B61" i="61"/>
  <c r="C61" i="61"/>
  <c r="C62" i="61"/>
  <c r="B63" i="61"/>
  <c r="B64" i="61"/>
  <c r="B65" i="61"/>
  <c r="C65" i="61"/>
  <c r="B66" i="61"/>
  <c r="C66" i="61"/>
  <c r="B67" i="61"/>
  <c r="C67" i="61"/>
  <c r="B68" i="61"/>
  <c r="C68" i="61"/>
  <c r="B69" i="61"/>
  <c r="C69" i="61"/>
  <c r="B70" i="61"/>
  <c r="C70" i="61"/>
  <c r="B71" i="61"/>
  <c r="C71" i="61"/>
  <c r="B72" i="61"/>
  <c r="C72" i="61"/>
  <c r="B73" i="61"/>
  <c r="C73" i="61"/>
  <c r="B74" i="61"/>
  <c r="C74" i="61"/>
  <c r="B75" i="61"/>
  <c r="C75" i="61"/>
  <c r="C76" i="61"/>
  <c r="B77" i="61"/>
  <c r="C78" i="61"/>
  <c r="B79" i="61"/>
  <c r="B80" i="61"/>
  <c r="C87" i="61"/>
  <c r="B88" i="61"/>
  <c r="C100" i="61"/>
  <c r="B101" i="61"/>
  <c r="C110" i="61"/>
  <c r="B111" i="61"/>
  <c r="C133" i="61"/>
  <c r="B134" i="61"/>
  <c r="C147" i="61"/>
  <c r="B148" i="61"/>
  <c r="C149" i="61"/>
  <c r="B150" i="61"/>
  <c r="B151" i="61"/>
  <c r="C159" i="61"/>
  <c r="B160" i="61"/>
  <c r="B162" i="61"/>
  <c r="B163" i="61"/>
  <c r="B164" i="61"/>
  <c r="B165" i="61"/>
  <c r="B166" i="61"/>
  <c r="C166" i="61"/>
  <c r="B167" i="61"/>
  <c r="C167" i="61"/>
  <c r="B168" i="61"/>
  <c r="C168" i="61"/>
  <c r="B169" i="61"/>
  <c r="C169" i="61"/>
  <c r="B170" i="61"/>
  <c r="C170" i="61"/>
  <c r="B171" i="61"/>
  <c r="C171" i="61"/>
  <c r="C172" i="61"/>
  <c r="B173" i="61"/>
  <c r="B174" i="61"/>
  <c r="B175" i="61"/>
  <c r="C175" i="61"/>
  <c r="B176" i="61"/>
  <c r="C176" i="61"/>
  <c r="B177" i="61"/>
  <c r="C177" i="61"/>
  <c r="B178" i="61"/>
  <c r="C178" i="61"/>
  <c r="C181" i="61"/>
  <c r="B182" i="61"/>
  <c r="B183" i="61"/>
  <c r="C188" i="61"/>
  <c r="B189" i="61"/>
  <c r="B190" i="61"/>
  <c r="B191" i="61"/>
  <c r="C191" i="61"/>
  <c r="B192" i="61"/>
  <c r="C192" i="61"/>
  <c r="B196" i="61"/>
  <c r="C196" i="61"/>
  <c r="B197" i="61"/>
  <c r="C197" i="61"/>
  <c r="C198" i="61"/>
  <c r="B199" i="61"/>
  <c r="C199" i="61"/>
  <c r="B200" i="61"/>
  <c r="C200" i="61"/>
  <c r="B201" i="61"/>
  <c r="C201" i="61"/>
  <c r="B202" i="61"/>
  <c r="C202" i="61"/>
  <c r="B203" i="61"/>
  <c r="C203" i="61"/>
  <c r="B206" i="61"/>
  <c r="C206" i="61"/>
  <c r="C207" i="61"/>
  <c r="B208" i="61"/>
  <c r="B228" i="61"/>
  <c r="B229" i="61"/>
  <c r="C229" i="61"/>
  <c r="B230" i="61"/>
  <c r="C230" i="61"/>
  <c r="B231" i="61"/>
  <c r="C231" i="61"/>
  <c r="B232" i="61"/>
  <c r="C232" i="61"/>
  <c r="B233" i="61"/>
  <c r="C233" i="61"/>
  <c r="B234" i="61"/>
  <c r="C234" i="61"/>
  <c r="B235" i="61"/>
  <c r="C235" i="61"/>
  <c r="C236" i="61"/>
  <c r="B237" i="61"/>
  <c r="B238" i="61"/>
  <c r="B239" i="61"/>
  <c r="C239" i="61"/>
  <c r="B240" i="61"/>
  <c r="C240" i="61"/>
  <c r="B241" i="61"/>
  <c r="C241" i="61"/>
  <c r="B242" i="61"/>
  <c r="C242" i="61"/>
  <c r="B243" i="61"/>
  <c r="C243" i="61"/>
  <c r="B244" i="61"/>
  <c r="C244" i="61"/>
  <c r="C245" i="61"/>
  <c r="B246" i="61"/>
  <c r="C247" i="61"/>
  <c r="B248" i="61"/>
  <c r="B249" i="61"/>
  <c r="B250" i="61"/>
  <c r="B251" i="61"/>
  <c r="C251" i="61"/>
  <c r="B252" i="61"/>
  <c r="C252" i="61"/>
  <c r="B253" i="61"/>
  <c r="C253" i="61"/>
  <c r="C254" i="61"/>
  <c r="B255" i="61"/>
  <c r="B256" i="61"/>
  <c r="B257" i="61"/>
  <c r="C257" i="61"/>
  <c r="B258" i="61"/>
  <c r="C258" i="61"/>
  <c r="C259" i="61"/>
  <c r="B260" i="61"/>
  <c r="B261" i="61"/>
  <c r="B262" i="61"/>
  <c r="C262" i="61"/>
  <c r="B263" i="61"/>
  <c r="C263" i="61"/>
  <c r="C264" i="61"/>
  <c r="B265" i="61"/>
  <c r="C266" i="61"/>
  <c r="B267" i="61"/>
  <c r="B268" i="61"/>
  <c r="B269" i="61"/>
  <c r="C269" i="61"/>
  <c r="B270" i="61"/>
  <c r="C270" i="61"/>
  <c r="B271" i="61"/>
  <c r="C271" i="61"/>
  <c r="B272" i="61"/>
  <c r="C272" i="61"/>
  <c r="B273" i="61"/>
  <c r="C273" i="61"/>
  <c r="B274" i="61"/>
  <c r="C274" i="61"/>
  <c r="B275" i="61"/>
  <c r="C275" i="61"/>
  <c r="B276" i="61"/>
  <c r="C276" i="61"/>
  <c r="B277" i="61"/>
  <c r="C277" i="61"/>
  <c r="B278" i="61"/>
  <c r="C278" i="61"/>
  <c r="B279" i="61"/>
  <c r="C279" i="61"/>
  <c r="B280" i="61"/>
  <c r="C280" i="61"/>
  <c r="C281" i="61"/>
  <c r="B282" i="61"/>
  <c r="C283" i="61"/>
  <c r="B284" i="61"/>
  <c r="B285" i="61"/>
  <c r="C355" i="61"/>
  <c r="B360" i="61"/>
  <c r="C361" i="61"/>
  <c r="B362" i="61"/>
  <c r="B363" i="61"/>
  <c r="B364" i="61"/>
  <c r="B365" i="61"/>
  <c r="C365" i="61"/>
  <c r="B366" i="61"/>
  <c r="C366" i="61"/>
  <c r="B369" i="61"/>
  <c r="C369" i="61"/>
  <c r="C370" i="61"/>
  <c r="B371" i="61"/>
  <c r="B372" i="61"/>
  <c r="B373" i="61"/>
  <c r="C373" i="61"/>
  <c r="B374" i="61"/>
  <c r="C374" i="61"/>
  <c r="C375" i="61"/>
  <c r="B376" i="61"/>
  <c r="C377" i="61"/>
  <c r="B378" i="61"/>
  <c r="B379" i="61"/>
  <c r="B380" i="61"/>
  <c r="C380" i="61"/>
  <c r="B381" i="61"/>
  <c r="C381" i="61"/>
  <c r="B382" i="61"/>
  <c r="C382" i="61"/>
  <c r="B383" i="61"/>
  <c r="C383" i="61"/>
  <c r="B384" i="61"/>
  <c r="C384" i="61"/>
  <c r="B386" i="61"/>
  <c r="C386" i="61"/>
  <c r="C387" i="61"/>
  <c r="D382" i="8"/>
  <c r="E382" i="8" s="1"/>
  <c r="E427" i="8"/>
  <c r="B88" i="8"/>
  <c r="B101" i="8"/>
  <c r="B111" i="8"/>
  <c r="B134" i="8"/>
  <c r="B148" i="8"/>
  <c r="B150" i="8"/>
  <c r="B151" i="8"/>
  <c r="B160" i="8"/>
  <c r="B162" i="8"/>
  <c r="B163" i="8"/>
  <c r="B164" i="8"/>
  <c r="B165" i="8"/>
  <c r="B166" i="8"/>
  <c r="B167" i="8"/>
  <c r="B168" i="8"/>
  <c r="B169" i="8"/>
  <c r="B170" i="8"/>
  <c r="B171" i="8"/>
  <c r="B173" i="8"/>
  <c r="B174" i="8"/>
  <c r="B175" i="8"/>
  <c r="B176" i="8"/>
  <c r="B177" i="8"/>
  <c r="B178" i="8"/>
  <c r="B182" i="8"/>
  <c r="B183" i="8"/>
  <c r="B184" i="8"/>
  <c r="B186" i="8"/>
  <c r="B187" i="8"/>
  <c r="B189" i="8"/>
  <c r="B190" i="8"/>
  <c r="B191" i="8"/>
  <c r="B192" i="8"/>
  <c r="B196" i="8"/>
  <c r="B197" i="8"/>
  <c r="B199" i="8"/>
  <c r="B200" i="8"/>
  <c r="B201" i="8"/>
  <c r="B202" i="8"/>
  <c r="B203" i="8"/>
  <c r="B206" i="8"/>
  <c r="B208" i="8"/>
  <c r="B228" i="8"/>
  <c r="B229" i="8"/>
  <c r="B230" i="8"/>
  <c r="B231" i="8"/>
  <c r="B232" i="8"/>
  <c r="B233" i="8"/>
  <c r="B234" i="8"/>
  <c r="B235" i="8"/>
  <c r="B237" i="8"/>
  <c r="B238" i="8"/>
  <c r="B239" i="8"/>
  <c r="B240" i="8"/>
  <c r="B241" i="8"/>
  <c r="B242" i="8"/>
  <c r="B243" i="8"/>
  <c r="B244" i="8"/>
  <c r="B246" i="8"/>
  <c r="B248" i="8"/>
  <c r="B249" i="8"/>
  <c r="B250" i="8"/>
  <c r="B251" i="8"/>
  <c r="B252" i="8"/>
  <c r="B253" i="8"/>
  <c r="B255" i="8"/>
  <c r="B256" i="8"/>
  <c r="B257" i="8"/>
  <c r="B258" i="8"/>
  <c r="B260" i="8"/>
  <c r="B261" i="8"/>
  <c r="B262" i="8"/>
  <c r="B263" i="8"/>
  <c r="B265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2" i="8"/>
  <c r="B284" i="8"/>
  <c r="B285" i="8"/>
  <c r="B360" i="8"/>
  <c r="B362" i="8"/>
  <c r="B363" i="8"/>
  <c r="B364" i="8"/>
  <c r="B365" i="8"/>
  <c r="B366" i="8"/>
  <c r="B369" i="8"/>
  <c r="B371" i="8"/>
  <c r="B372" i="8"/>
  <c r="B373" i="8"/>
  <c r="B374" i="8"/>
  <c r="B376" i="8"/>
  <c r="B378" i="8"/>
  <c r="B379" i="8"/>
  <c r="B380" i="8"/>
  <c r="B381" i="8"/>
  <c r="B382" i="8"/>
  <c r="B383" i="8"/>
  <c r="B384" i="8"/>
  <c r="B386" i="8"/>
  <c r="B79" i="8"/>
  <c r="B80" i="8"/>
  <c r="B77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41" i="8"/>
  <c r="B42" i="8"/>
  <c r="B49" i="8"/>
  <c r="B50" i="8"/>
  <c r="B51" i="8"/>
  <c r="B59" i="8"/>
  <c r="B60" i="8"/>
  <c r="B61" i="8"/>
  <c r="B9" i="8"/>
  <c r="B10" i="8"/>
  <c r="B11" i="8"/>
  <c r="B15" i="8"/>
  <c r="B17" i="8"/>
  <c r="B18" i="8"/>
  <c r="B19" i="8"/>
  <c r="B20" i="8"/>
  <c r="B30" i="8"/>
  <c r="B31" i="8"/>
  <c r="B38" i="8"/>
  <c r="B40" i="8"/>
  <c r="B9" i="6"/>
  <c r="B10" i="6"/>
  <c r="B11" i="6"/>
  <c r="B15" i="6"/>
  <c r="B17" i="6"/>
  <c r="B18" i="6"/>
  <c r="B19" i="6"/>
  <c r="B20" i="6"/>
  <c r="B30" i="6"/>
  <c r="B31" i="6"/>
  <c r="B38" i="6"/>
  <c r="B40" i="6"/>
  <c r="B41" i="6"/>
  <c r="B42" i="6"/>
  <c r="B49" i="6"/>
  <c r="B50" i="6"/>
  <c r="B51" i="6"/>
  <c r="B59" i="6"/>
  <c r="B60" i="6"/>
  <c r="B61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7" i="6"/>
  <c r="B79" i="6"/>
  <c r="B80" i="6"/>
  <c r="B88" i="6"/>
  <c r="B101" i="6"/>
  <c r="B111" i="6"/>
  <c r="B8" i="8"/>
  <c r="C8" i="8"/>
  <c r="B373" i="6"/>
  <c r="B374" i="6"/>
  <c r="E371" i="6"/>
  <c r="E372" i="6"/>
  <c r="B364" i="6"/>
  <c r="B365" i="6"/>
  <c r="B278" i="6"/>
  <c r="B279" i="6"/>
  <c r="B280" i="6"/>
  <c r="B276" i="6"/>
  <c r="B277" i="6"/>
  <c r="B269" i="6"/>
  <c r="B270" i="6"/>
  <c r="B271" i="6"/>
  <c r="B272" i="6"/>
  <c r="B273" i="6"/>
  <c r="B274" i="6"/>
  <c r="B275" i="6"/>
  <c r="E260" i="6"/>
  <c r="E261" i="6"/>
  <c r="E265" i="6"/>
  <c r="B262" i="6"/>
  <c r="B263" i="6"/>
  <c r="B260" i="6"/>
  <c r="B261" i="6"/>
  <c r="B257" i="6"/>
  <c r="B258" i="6"/>
  <c r="B208" i="6"/>
  <c r="B176" i="6"/>
  <c r="B177" i="6"/>
  <c r="B178" i="6"/>
  <c r="B164" i="6"/>
  <c r="B165" i="6"/>
  <c r="B166" i="6"/>
  <c r="B167" i="6"/>
  <c r="B168" i="6"/>
  <c r="B169" i="6"/>
  <c r="B170" i="6"/>
  <c r="B171" i="6"/>
  <c r="B159" i="60"/>
  <c r="B207" i="2"/>
  <c r="B137" i="2"/>
  <c r="C137" i="2"/>
  <c r="E137" i="2"/>
  <c r="F137" i="2"/>
  <c r="G137" i="2"/>
  <c r="H137" i="2"/>
  <c r="I137" i="2"/>
  <c r="J137" i="2"/>
  <c r="B138" i="2"/>
  <c r="C138" i="2"/>
  <c r="E138" i="2"/>
  <c r="F138" i="2"/>
  <c r="G138" i="2"/>
  <c r="H138" i="2"/>
  <c r="I138" i="2"/>
  <c r="J138" i="2"/>
  <c r="B139" i="2"/>
  <c r="C139" i="2"/>
  <c r="E139" i="2"/>
  <c r="F139" i="2"/>
  <c r="G139" i="2"/>
  <c r="H139" i="2"/>
  <c r="I139" i="2"/>
  <c r="J139" i="2"/>
  <c r="B140" i="2"/>
  <c r="C140" i="2"/>
  <c r="E140" i="2"/>
  <c r="F140" i="2"/>
  <c r="G140" i="2"/>
  <c r="H140" i="2"/>
  <c r="I140" i="2"/>
  <c r="J140" i="2"/>
  <c r="B141" i="2"/>
  <c r="C141" i="2"/>
  <c r="E141" i="2"/>
  <c r="F141" i="2"/>
  <c r="G141" i="2"/>
  <c r="H141" i="2"/>
  <c r="I141" i="2"/>
  <c r="J141" i="2"/>
  <c r="B142" i="2"/>
  <c r="C142" i="2"/>
  <c r="E142" i="2"/>
  <c r="F142" i="2"/>
  <c r="G142" i="2"/>
  <c r="H142" i="2"/>
  <c r="I142" i="2"/>
  <c r="J142" i="2"/>
  <c r="B143" i="2"/>
  <c r="C143" i="2"/>
  <c r="E143" i="2"/>
  <c r="F143" i="2"/>
  <c r="G143" i="2"/>
  <c r="H143" i="2"/>
  <c r="I143" i="2"/>
  <c r="J143" i="2"/>
  <c r="B144" i="2"/>
  <c r="C144" i="2"/>
  <c r="E144" i="2"/>
  <c r="F144" i="2"/>
  <c r="G144" i="2"/>
  <c r="H144" i="2"/>
  <c r="I144" i="2"/>
  <c r="J144" i="2"/>
  <c r="B145" i="2"/>
  <c r="C145" i="2"/>
  <c r="E145" i="2"/>
  <c r="F145" i="2"/>
  <c r="G145" i="2"/>
  <c r="H145" i="2"/>
  <c r="I145" i="2"/>
  <c r="J145" i="2"/>
  <c r="B146" i="2"/>
  <c r="C146" i="2"/>
  <c r="E146" i="2"/>
  <c r="F146" i="2"/>
  <c r="G146" i="2"/>
  <c r="H146" i="2"/>
  <c r="I146" i="2"/>
  <c r="J146" i="2"/>
  <c r="C145" i="575" l="1"/>
  <c r="C145" i="574"/>
  <c r="C145" i="573"/>
  <c r="C145" i="572"/>
  <c r="C145" i="570"/>
  <c r="C145" i="571"/>
  <c r="C145" i="569"/>
  <c r="C145" i="568"/>
  <c r="C145" i="567"/>
  <c r="C143" i="574"/>
  <c r="C143" i="575"/>
  <c r="C143" i="573"/>
  <c r="C143" i="571"/>
  <c r="C143" i="572"/>
  <c r="C143" i="570"/>
  <c r="C143" i="568"/>
  <c r="C143" i="569"/>
  <c r="C143" i="567"/>
  <c r="C142" i="575"/>
  <c r="C142" i="574"/>
  <c r="C142" i="573"/>
  <c r="C142" i="572"/>
  <c r="C142" i="571"/>
  <c r="C142" i="568"/>
  <c r="C142" i="570"/>
  <c r="C142" i="569"/>
  <c r="C142" i="567"/>
  <c r="C141" i="575"/>
  <c r="C141" i="574"/>
  <c r="C141" i="573"/>
  <c r="C141" i="572"/>
  <c r="C141" i="570"/>
  <c r="C141" i="569"/>
  <c r="C141" i="568"/>
  <c r="C141" i="571"/>
  <c r="C141" i="567"/>
  <c r="C140" i="574"/>
  <c r="C140" i="575"/>
  <c r="C140" i="573"/>
  <c r="C140" i="571"/>
  <c r="C140" i="572"/>
  <c r="C140" i="570"/>
  <c r="C140" i="569"/>
  <c r="C140" i="568"/>
  <c r="C140" i="567"/>
  <c r="C139" i="574"/>
  <c r="C139" i="575"/>
  <c r="C139" i="573"/>
  <c r="C139" i="571"/>
  <c r="C139" i="572"/>
  <c r="C139" i="570"/>
  <c r="C139" i="568"/>
  <c r="C139" i="569"/>
  <c r="C139" i="567"/>
  <c r="C138" i="575"/>
  <c r="C138" i="574"/>
  <c r="C138" i="573"/>
  <c r="C138" i="572"/>
  <c r="C138" i="571"/>
  <c r="C138" i="568"/>
  <c r="C138" i="569"/>
  <c r="C138" i="570"/>
  <c r="C138" i="567"/>
  <c r="C137" i="575"/>
  <c r="C137" i="574"/>
  <c r="C137" i="573"/>
  <c r="C137" i="572"/>
  <c r="C137" i="571"/>
  <c r="C137" i="570"/>
  <c r="C137" i="569"/>
  <c r="C137" i="568"/>
  <c r="C137" i="567"/>
  <c r="C144" i="574"/>
  <c r="C144" i="575"/>
  <c r="C144" i="573"/>
  <c r="C144" i="571"/>
  <c r="C144" i="572"/>
  <c r="C144" i="570"/>
  <c r="C144" i="569"/>
  <c r="C144" i="568"/>
  <c r="C144" i="567"/>
  <c r="B146" i="575"/>
  <c r="B146" i="574"/>
  <c r="B146" i="573"/>
  <c r="B146" i="572"/>
  <c r="B146" i="571"/>
  <c r="B146" i="570"/>
  <c r="B146" i="568"/>
  <c r="B146" i="569"/>
  <c r="B146" i="567"/>
  <c r="B145" i="575"/>
  <c r="B145" i="574"/>
  <c r="B145" i="573"/>
  <c r="B145" i="571"/>
  <c r="B145" i="572"/>
  <c r="B145" i="570"/>
  <c r="B145" i="569"/>
  <c r="B145" i="568"/>
  <c r="B145" i="567"/>
  <c r="B144" i="574"/>
  <c r="B144" i="575"/>
  <c r="B144" i="573"/>
  <c r="B144" i="571"/>
  <c r="B144" i="572"/>
  <c r="B144" i="570"/>
  <c r="B144" i="569"/>
  <c r="B144" i="568"/>
  <c r="B144" i="567"/>
  <c r="B143" i="574"/>
  <c r="B143" i="575"/>
  <c r="B143" i="573"/>
  <c r="B143" i="572"/>
  <c r="B143" i="571"/>
  <c r="B143" i="570"/>
  <c r="B143" i="568"/>
  <c r="B143" i="567"/>
  <c r="B143" i="569"/>
  <c r="B142" i="575"/>
  <c r="B142" i="574"/>
  <c r="B142" i="573"/>
  <c r="B142" i="572"/>
  <c r="B142" i="571"/>
  <c r="B142" i="570"/>
  <c r="B142" i="568"/>
  <c r="B142" i="569"/>
  <c r="B142" i="567"/>
  <c r="B141" i="575"/>
  <c r="B141" i="574"/>
  <c r="B141" i="573"/>
  <c r="B141" i="571"/>
  <c r="B141" i="572"/>
  <c r="B141" i="570"/>
  <c r="B141" i="569"/>
  <c r="B141" i="567"/>
  <c r="B141" i="568"/>
  <c r="B140" i="574"/>
  <c r="B140" i="575"/>
  <c r="B140" i="573"/>
  <c r="B140" i="571"/>
  <c r="B140" i="572"/>
  <c r="B140" i="570"/>
  <c r="B140" i="569"/>
  <c r="B140" i="568"/>
  <c r="B140" i="567"/>
  <c r="B139" i="574"/>
  <c r="B139" i="575"/>
  <c r="B139" i="573"/>
  <c r="B139" i="572"/>
  <c r="B139" i="571"/>
  <c r="B139" i="570"/>
  <c r="B139" i="568"/>
  <c r="B139" i="567"/>
  <c r="B139" i="569"/>
  <c r="B138" i="575"/>
  <c r="B138" i="574"/>
  <c r="B138" i="573"/>
  <c r="B138" i="572"/>
  <c r="B138" i="571"/>
  <c r="B138" i="570"/>
  <c r="B138" i="568"/>
  <c r="B138" i="569"/>
  <c r="B138" i="567"/>
  <c r="B137" i="575"/>
  <c r="B137" i="574"/>
  <c r="B137" i="573"/>
  <c r="B137" i="571"/>
  <c r="B137" i="572"/>
  <c r="B137" i="570"/>
  <c r="B137" i="569"/>
  <c r="B137" i="567"/>
  <c r="B137" i="568"/>
  <c r="B207" i="574"/>
  <c r="B207" i="575"/>
  <c r="B207" i="573"/>
  <c r="B207" i="571"/>
  <c r="B207" i="570"/>
  <c r="B207" i="572"/>
  <c r="B207" i="568"/>
  <c r="B207" i="569"/>
  <c r="B207" i="567"/>
  <c r="C146" i="575"/>
  <c r="C146" i="574"/>
  <c r="C146" i="573"/>
  <c r="C146" i="572"/>
  <c r="C146" i="571"/>
  <c r="C146" i="568"/>
  <c r="C146" i="569"/>
  <c r="C146" i="570"/>
  <c r="C146" i="567"/>
  <c r="A14" i="63"/>
  <c r="A15" i="63" s="1"/>
  <c r="A37" i="486"/>
  <c r="A38" i="486" s="1"/>
  <c r="A39" i="486" s="1"/>
  <c r="A40" i="486" s="1"/>
  <c r="A41" i="486" s="1"/>
  <c r="A42" i="486" s="1"/>
  <c r="A43" i="486" s="1"/>
  <c r="A44" i="486" s="1"/>
  <c r="A45" i="486" s="1"/>
  <c r="A46" i="486" s="1"/>
  <c r="C146" i="65"/>
  <c r="C145" i="65"/>
  <c r="C144" i="65"/>
  <c r="C143" i="65"/>
  <c r="C142" i="65"/>
  <c r="C141" i="65"/>
  <c r="C140" i="65"/>
  <c r="C139" i="65"/>
  <c r="C138" i="65"/>
  <c r="C137" i="65"/>
  <c r="B146" i="65"/>
  <c r="B145" i="65"/>
  <c r="B144" i="65"/>
  <c r="B143" i="65"/>
  <c r="B142" i="65"/>
  <c r="B141" i="65"/>
  <c r="B140" i="65"/>
  <c r="B139" i="65"/>
  <c r="B138" i="65"/>
  <c r="B137" i="65"/>
  <c r="B207" i="65"/>
  <c r="C146" i="60"/>
  <c r="C146" i="6"/>
  <c r="C146" i="8"/>
  <c r="C145" i="60"/>
  <c r="C145" i="8"/>
  <c r="C145" i="6"/>
  <c r="C144" i="60"/>
  <c r="C144" i="8"/>
  <c r="C144" i="6"/>
  <c r="C143" i="60"/>
  <c r="C143" i="8"/>
  <c r="C143" i="6"/>
  <c r="C142" i="60"/>
  <c r="C142" i="6"/>
  <c r="C142" i="8"/>
  <c r="C141" i="60"/>
  <c r="C141" i="6"/>
  <c r="C141" i="8"/>
  <c r="C140" i="60"/>
  <c r="C140" i="6"/>
  <c r="C140" i="8"/>
  <c r="C139" i="60"/>
  <c r="C139" i="6"/>
  <c r="C139" i="8"/>
  <c r="C138" i="60"/>
  <c r="C138" i="6"/>
  <c r="C138" i="8"/>
  <c r="C137" i="60"/>
  <c r="C137" i="8"/>
  <c r="C137" i="6"/>
  <c r="B146" i="60"/>
  <c r="B145" i="60"/>
  <c r="B144" i="60"/>
  <c r="B143" i="60"/>
  <c r="B142" i="60"/>
  <c r="B141" i="60"/>
  <c r="B140" i="60"/>
  <c r="B139" i="60"/>
  <c r="B138" i="60"/>
  <c r="B137" i="60"/>
  <c r="B207" i="60"/>
  <c r="B355" i="60"/>
  <c r="C144" i="460"/>
  <c r="C138" i="460"/>
  <c r="C145" i="460"/>
  <c r="C139" i="460"/>
  <c r="C141" i="460"/>
  <c r="C146" i="460"/>
  <c r="C140" i="460"/>
  <c r="C142" i="460"/>
  <c r="C143" i="460"/>
  <c r="C137" i="460"/>
  <c r="B145" i="460"/>
  <c r="B141" i="460"/>
  <c r="B159" i="460"/>
  <c r="B207" i="460"/>
  <c r="B142" i="460"/>
  <c r="B138" i="460"/>
  <c r="B144" i="460"/>
  <c r="B139" i="460"/>
  <c r="B355" i="460"/>
  <c r="B146" i="460"/>
  <c r="B143" i="460"/>
  <c r="B140" i="460"/>
  <c r="B137" i="460"/>
  <c r="B159" i="6"/>
  <c r="B124" i="61"/>
  <c r="B124" i="8"/>
  <c r="B121" i="65"/>
  <c r="B121" i="61"/>
  <c r="B121" i="8"/>
  <c r="B207" i="61"/>
  <c r="B207" i="8"/>
  <c r="B123" i="61"/>
  <c r="B123" i="8"/>
  <c r="B120" i="65"/>
  <c r="B120" i="61"/>
  <c r="B120" i="8"/>
  <c r="B122" i="61"/>
  <c r="B122" i="8"/>
  <c r="B355" i="61"/>
  <c r="B355" i="8"/>
  <c r="B104" i="8"/>
  <c r="B104" i="6"/>
  <c r="B159" i="61"/>
  <c r="B159" i="8"/>
  <c r="C146" i="61"/>
  <c r="C145" i="61"/>
  <c r="C144" i="61"/>
  <c r="C143" i="61"/>
  <c r="C142" i="61"/>
  <c r="C141" i="61"/>
  <c r="C140" i="61"/>
  <c r="C139" i="61"/>
  <c r="C138" i="61"/>
  <c r="C137" i="61"/>
  <c r="C124" i="61"/>
  <c r="C123" i="61"/>
  <c r="C122" i="61"/>
  <c r="C121" i="65"/>
  <c r="C121" i="61"/>
  <c r="C120" i="65"/>
  <c r="C120" i="61"/>
  <c r="C119" i="61"/>
  <c r="B146" i="61"/>
  <c r="B146" i="8"/>
  <c r="B145" i="61"/>
  <c r="B145" i="8"/>
  <c r="B144" i="61"/>
  <c r="B144" i="8"/>
  <c r="B143" i="61"/>
  <c r="B143" i="8"/>
  <c r="B142" i="61"/>
  <c r="B142" i="8"/>
  <c r="B141" i="61"/>
  <c r="B141" i="8"/>
  <c r="B140" i="61"/>
  <c r="B140" i="8"/>
  <c r="B139" i="61"/>
  <c r="B139" i="8"/>
  <c r="B138" i="61"/>
  <c r="B138" i="8"/>
  <c r="B137" i="61"/>
  <c r="B137" i="8"/>
  <c r="A16" i="63" l="1"/>
  <c r="A17" i="63" s="1"/>
  <c r="A18" i="63" s="1"/>
  <c r="A19" i="63" s="1"/>
  <c r="A20" i="63" s="1"/>
  <c r="A47" i="486"/>
  <c r="A48" i="486" s="1"/>
  <c r="A49" i="486" s="1"/>
  <c r="A50" i="486" s="1"/>
  <c r="A51" i="486" s="1"/>
  <c r="A52" i="486" s="1"/>
  <c r="A53" i="486" s="1"/>
  <c r="A54" i="486" s="1"/>
  <c r="A55" i="486" s="1"/>
  <c r="A56" i="486" s="1"/>
  <c r="B82" i="2"/>
  <c r="B82" i="575" l="1"/>
  <c r="B82" i="574"/>
  <c r="B82" i="573"/>
  <c r="B82" i="572"/>
  <c r="B82" i="570"/>
  <c r="B82" i="571"/>
  <c r="B82" i="569"/>
  <c r="B82" i="568"/>
  <c r="B82" i="567"/>
  <c r="B359" i="6"/>
  <c r="B359" i="60"/>
  <c r="B359" i="8"/>
  <c r="B359" i="65"/>
  <c r="B359" i="61"/>
  <c r="B359" i="460"/>
  <c r="A21" i="63"/>
  <c r="A23" i="63" s="1"/>
  <c r="A24" i="63" s="1"/>
  <c r="A25" i="63" s="1"/>
  <c r="A26" i="63" s="1"/>
  <c r="A27" i="63" s="1"/>
  <c r="A57" i="486"/>
  <c r="B82" i="65"/>
  <c r="B82" i="60"/>
  <c r="B82" i="460"/>
  <c r="B82" i="61"/>
  <c r="B82" i="8"/>
  <c r="B82" i="6"/>
  <c r="C388" i="65" l="1"/>
  <c r="B388" i="65"/>
  <c r="C388" i="61"/>
  <c r="B388" i="61"/>
  <c r="A28" i="63" l="1"/>
  <c r="E421" i="6"/>
  <c r="E422" i="6"/>
  <c r="E423" i="6"/>
  <c r="E424" i="6"/>
  <c r="E425" i="6"/>
  <c r="B394" i="8" l="1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175" i="6"/>
  <c r="B172" i="2"/>
  <c r="B172" i="575" l="1"/>
  <c r="B172" i="574"/>
  <c r="B172" i="573"/>
  <c r="B172" i="572"/>
  <c r="B172" i="571"/>
  <c r="B172" i="570"/>
  <c r="B172" i="568"/>
  <c r="B172" i="569"/>
  <c r="B172" i="567"/>
  <c r="B172" i="65"/>
  <c r="B172" i="60"/>
  <c r="B172" i="460"/>
  <c r="B172" i="61"/>
  <c r="B172" i="8"/>
  <c r="E173" i="6"/>
  <c r="B173" i="6"/>
  <c r="B172" i="6"/>
  <c r="E165" i="6"/>
  <c r="B251" i="6" l="1"/>
  <c r="B252" i="6"/>
  <c r="B253" i="6"/>
  <c r="B192" i="6"/>
  <c r="B196" i="6"/>
  <c r="B197" i="6"/>
  <c r="B76" i="2" l="1"/>
  <c r="B39" i="2"/>
  <c r="B39" i="575" l="1"/>
  <c r="B39" i="574"/>
  <c r="B39" i="573"/>
  <c r="B39" i="572"/>
  <c r="B39" i="571"/>
  <c r="B39" i="570"/>
  <c r="B39" i="568"/>
  <c r="B39" i="569"/>
  <c r="B39" i="567"/>
  <c r="B76" i="575"/>
  <c r="B76" i="574"/>
  <c r="B76" i="573"/>
  <c r="B76" i="571"/>
  <c r="B76" i="572"/>
  <c r="B76" i="570"/>
  <c r="B76" i="569"/>
  <c r="B76" i="568"/>
  <c r="B76" i="567"/>
  <c r="B39" i="65"/>
  <c r="B76" i="65"/>
  <c r="B316" i="2"/>
  <c r="B353" i="2"/>
  <c r="B39" i="60"/>
  <c r="B76" i="60"/>
  <c r="B76" i="460"/>
  <c r="B39" i="460"/>
  <c r="B39" i="61"/>
  <c r="B39" i="6"/>
  <c r="B39" i="8"/>
  <c r="B76" i="61"/>
  <c r="B76" i="8"/>
  <c r="B76" i="6"/>
  <c r="B137" i="6"/>
  <c r="B138" i="6"/>
  <c r="B139" i="6"/>
  <c r="B140" i="6"/>
  <c r="B141" i="6"/>
  <c r="B142" i="6"/>
  <c r="B143" i="6"/>
  <c r="B144" i="6"/>
  <c r="B145" i="6"/>
  <c r="B146" i="6"/>
  <c r="B114" i="6"/>
  <c r="B117" i="6"/>
  <c r="B118" i="6"/>
  <c r="B120" i="6"/>
  <c r="B121" i="6"/>
  <c r="B122" i="6"/>
  <c r="B123" i="6"/>
  <c r="B124" i="6"/>
  <c r="B353" i="574" l="1"/>
  <c r="B353" i="575"/>
  <c r="B353" i="573"/>
  <c r="B353" i="572"/>
  <c r="B353" i="571"/>
  <c r="B353" i="569"/>
  <c r="B353" i="570"/>
  <c r="B353" i="567"/>
  <c r="B353" i="568"/>
  <c r="B316" i="575"/>
  <c r="B316" i="574"/>
  <c r="B316" i="572"/>
  <c r="B316" i="573"/>
  <c r="B316" i="571"/>
  <c r="B316" i="570"/>
  <c r="B316" i="569"/>
  <c r="B316" i="568"/>
  <c r="B316" i="567"/>
  <c r="B353" i="65"/>
  <c r="B316" i="65"/>
  <c r="B353" i="460"/>
  <c r="B353" i="61"/>
  <c r="B353" i="60"/>
  <c r="B353" i="8"/>
  <c r="B353" i="6"/>
  <c r="B316" i="460"/>
  <c r="B316" i="61"/>
  <c r="B316" i="60"/>
  <c r="B316" i="6"/>
  <c r="B316" i="8"/>
  <c r="B15" i="3"/>
  <c r="L14" i="1" l="1"/>
  <c r="B16" i="2"/>
  <c r="B29" i="2"/>
  <c r="B78" i="2"/>
  <c r="B81" i="2"/>
  <c r="B89" i="2"/>
  <c r="B102" i="2"/>
  <c r="B112" i="2"/>
  <c r="B135" i="2"/>
  <c r="B136" i="2"/>
  <c r="B147" i="2"/>
  <c r="B149" i="2"/>
  <c r="B161" i="2"/>
  <c r="B181" i="2"/>
  <c r="B188" i="2"/>
  <c r="B198" i="2"/>
  <c r="B247" i="2"/>
  <c r="B254" i="2"/>
  <c r="B259" i="2"/>
  <c r="B264" i="2"/>
  <c r="B266" i="2"/>
  <c r="B281" i="60"/>
  <c r="B283" i="2"/>
  <c r="B361" i="2"/>
  <c r="B370" i="2"/>
  <c r="B375" i="2"/>
  <c r="B377" i="2"/>
  <c r="B387" i="2"/>
  <c r="G6" i="8"/>
  <c r="H6" i="8"/>
  <c r="B391" i="8"/>
  <c r="B392" i="8"/>
  <c r="B426" i="8"/>
  <c r="B427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G6" i="6"/>
  <c r="B391" i="6"/>
  <c r="B426" i="6"/>
  <c r="B427" i="6"/>
  <c r="H6" i="6"/>
  <c r="I6" i="6"/>
  <c r="J6" i="6"/>
  <c r="K6" i="6"/>
  <c r="L6" i="6"/>
  <c r="M6" i="6"/>
  <c r="C82" i="2"/>
  <c r="C113" i="2"/>
  <c r="C136" i="2"/>
  <c r="E136" i="2"/>
  <c r="B388" i="8"/>
  <c r="B389" i="8"/>
  <c r="B390" i="8"/>
  <c r="B447" i="65"/>
  <c r="I6" i="2"/>
  <c r="B158" i="281"/>
  <c r="B29" i="63"/>
  <c r="A29" i="63" s="1"/>
  <c r="A31" i="63" s="1"/>
  <c r="A33" i="63" s="1"/>
  <c r="A34" i="63" s="1"/>
  <c r="A35" i="63" s="1"/>
  <c r="A36" i="63" s="1"/>
  <c r="A38" i="63" s="1"/>
  <c r="B39" i="63"/>
  <c r="B63" i="63"/>
  <c r="E17" i="6"/>
  <c r="E18" i="6"/>
  <c r="E30" i="6"/>
  <c r="E31" i="6"/>
  <c r="E40" i="6"/>
  <c r="E41" i="6"/>
  <c r="E63" i="6"/>
  <c r="E64" i="6"/>
  <c r="E77" i="6"/>
  <c r="E79" i="6"/>
  <c r="E80" i="6"/>
  <c r="E81" i="6"/>
  <c r="E88" i="6"/>
  <c r="E89" i="6"/>
  <c r="E101" i="6"/>
  <c r="E102" i="6"/>
  <c r="E111" i="6"/>
  <c r="E112" i="6"/>
  <c r="E134" i="6"/>
  <c r="E135" i="6"/>
  <c r="E148" i="6"/>
  <c r="E150" i="6"/>
  <c r="E151" i="6"/>
  <c r="E160" i="6"/>
  <c r="E162" i="6"/>
  <c r="E163" i="6"/>
  <c r="E164" i="6"/>
  <c r="E174" i="6"/>
  <c r="E182" i="6"/>
  <c r="E183" i="6"/>
  <c r="E189" i="6"/>
  <c r="E190" i="6"/>
  <c r="E199" i="6"/>
  <c r="E200" i="6"/>
  <c r="E246" i="6"/>
  <c r="E248" i="6"/>
  <c r="E249" i="6"/>
  <c r="E250" i="6"/>
  <c r="E255" i="6"/>
  <c r="E256" i="6"/>
  <c r="E267" i="6"/>
  <c r="E268" i="6"/>
  <c r="E282" i="6"/>
  <c r="E284" i="6"/>
  <c r="E285" i="6"/>
  <c r="E360" i="6"/>
  <c r="E362" i="6"/>
  <c r="E363" i="6"/>
  <c r="E364" i="6"/>
  <c r="E376" i="6"/>
  <c r="E378" i="6"/>
  <c r="E379" i="6"/>
  <c r="E382" i="6"/>
  <c r="E388" i="6"/>
  <c r="E390" i="6"/>
  <c r="E391" i="6"/>
  <c r="E426" i="6"/>
  <c r="E427" i="6"/>
  <c r="B1" i="2"/>
  <c r="B1" i="486" s="1"/>
  <c r="B2" i="2"/>
  <c r="B2" i="486" s="1"/>
  <c r="B3" i="2"/>
  <c r="B3" i="486" s="1"/>
  <c r="H6" i="390"/>
  <c r="D429" i="65"/>
  <c r="E429" i="65" s="1"/>
  <c r="E49" i="63"/>
  <c r="M14" i="1"/>
  <c r="M8" i="3" s="1"/>
  <c r="N14" i="1"/>
  <c r="N8" i="3" s="1"/>
  <c r="O14" i="1"/>
  <c r="O8" i="3" s="1"/>
  <c r="D8" i="3"/>
  <c r="AJ6" i="8" s="1"/>
  <c r="C6" i="390"/>
  <c r="B12" i="3"/>
  <c r="G6" i="390"/>
  <c r="AP6" i="8"/>
  <c r="I6" i="390"/>
  <c r="E3" i="68"/>
  <c r="E4" i="68"/>
  <c r="E5" i="68"/>
  <c r="L31" i="3"/>
  <c r="K31" i="3"/>
  <c r="J31" i="3"/>
  <c r="I31" i="3"/>
  <c r="H31" i="3"/>
  <c r="F31" i="3"/>
  <c r="E31" i="3"/>
  <c r="D31" i="3"/>
  <c r="B428" i="8"/>
  <c r="B428" i="6"/>
  <c r="G7" i="281"/>
  <c r="A19" i="68"/>
  <c r="A14" i="68"/>
  <c r="A10" i="68"/>
  <c r="A11" i="68"/>
  <c r="F35" i="68"/>
  <c r="F34" i="68"/>
  <c r="F33" i="68"/>
  <c r="F32" i="68"/>
  <c r="F31" i="68"/>
  <c r="F27" i="68"/>
  <c r="F26" i="68"/>
  <c r="F25" i="68"/>
  <c r="I23" i="68"/>
  <c r="H23" i="68"/>
  <c r="G23" i="68"/>
  <c r="D23" i="68"/>
  <c r="C23" i="68"/>
  <c r="B23" i="68"/>
  <c r="A32" i="68"/>
  <c r="A31" i="68"/>
  <c r="A30" i="68"/>
  <c r="A27" i="68"/>
  <c r="A26" i="68"/>
  <c r="A25" i="68"/>
  <c r="A24" i="68"/>
  <c r="A15" i="68"/>
  <c r="A13" i="68"/>
  <c r="A20" i="68"/>
  <c r="A18" i="68"/>
  <c r="J17" i="68"/>
  <c r="I17" i="68"/>
  <c r="H17" i="68"/>
  <c r="E17" i="68"/>
  <c r="D17" i="68"/>
  <c r="C17" i="68"/>
  <c r="B17" i="68"/>
  <c r="B427" i="65"/>
  <c r="D390" i="65"/>
  <c r="E390" i="65" s="1"/>
  <c r="D389" i="65"/>
  <c r="E389" i="65" s="1"/>
  <c r="B388" i="6"/>
  <c r="B389" i="6"/>
  <c r="B390" i="6"/>
  <c r="B8" i="6"/>
  <c r="A5" i="68"/>
  <c r="A9" i="68"/>
  <c r="C449" i="65"/>
  <c r="B449" i="65"/>
  <c r="C448" i="65"/>
  <c r="B448" i="65"/>
  <c r="C447" i="65"/>
  <c r="C429" i="65"/>
  <c r="B429" i="65"/>
  <c r="C389" i="61"/>
  <c r="B389" i="61"/>
  <c r="B379" i="6"/>
  <c r="B380" i="6"/>
  <c r="B381" i="6"/>
  <c r="B382" i="6"/>
  <c r="B383" i="6"/>
  <c r="B384" i="6"/>
  <c r="B386" i="6"/>
  <c r="B163" i="6"/>
  <c r="B360" i="6"/>
  <c r="B189" i="6"/>
  <c r="B187" i="6"/>
  <c r="B186" i="6"/>
  <c r="B184" i="6"/>
  <c r="B183" i="6"/>
  <c r="B148" i="6"/>
  <c r="A28" i="68"/>
  <c r="F17" i="68"/>
  <c r="G17" i="68"/>
  <c r="F24" i="68"/>
  <c r="A29" i="68"/>
  <c r="H136" i="2"/>
  <c r="I136" i="2"/>
  <c r="J136" i="2"/>
  <c r="G136" i="2"/>
  <c r="F136" i="2"/>
  <c r="B378" i="6"/>
  <c r="B376" i="6"/>
  <c r="B372" i="6"/>
  <c r="B371" i="6"/>
  <c r="B363" i="6"/>
  <c r="B362" i="6"/>
  <c r="B285" i="6"/>
  <c r="B284" i="6"/>
  <c r="B282" i="6"/>
  <c r="B268" i="6"/>
  <c r="B267" i="6"/>
  <c r="B265" i="6"/>
  <c r="B256" i="6"/>
  <c r="B255" i="6"/>
  <c r="B250" i="6"/>
  <c r="B249" i="6"/>
  <c r="B248" i="6"/>
  <c r="B246" i="6"/>
  <c r="B207" i="6"/>
  <c r="B206" i="6"/>
  <c r="B203" i="6"/>
  <c r="B202" i="6"/>
  <c r="B201" i="6"/>
  <c r="B200" i="6"/>
  <c r="B199" i="6"/>
  <c r="B191" i="6"/>
  <c r="B190" i="6"/>
  <c r="B182" i="6"/>
  <c r="B174" i="6"/>
  <c r="B162" i="6"/>
  <c r="B160" i="6"/>
  <c r="B151" i="6"/>
  <c r="B150" i="6"/>
  <c r="B134" i="6"/>
  <c r="K6" i="60"/>
  <c r="I82" i="2"/>
  <c r="J82" i="2"/>
  <c r="H82" i="2"/>
  <c r="J8" i="68"/>
  <c r="I8" i="68"/>
  <c r="I13" i="68" s="1"/>
  <c r="H8" i="68"/>
  <c r="G8" i="68"/>
  <c r="F8" i="68"/>
  <c r="F13" i="68" s="1"/>
  <c r="E8" i="68"/>
  <c r="E13" i="68" s="1"/>
  <c r="D8" i="68"/>
  <c r="C8" i="68"/>
  <c r="C13" i="68" s="1"/>
  <c r="B8" i="68"/>
  <c r="C2" i="68"/>
  <c r="D2" i="68"/>
  <c r="E2" i="68"/>
  <c r="F2" i="68"/>
  <c r="G2" i="68"/>
  <c r="H2" i="68"/>
  <c r="I2" i="68"/>
  <c r="J2" i="68"/>
  <c r="B2" i="68"/>
  <c r="G6" i="65"/>
  <c r="H6" i="65"/>
  <c r="I6" i="65"/>
  <c r="J6" i="65"/>
  <c r="K6" i="65"/>
  <c r="B8" i="65"/>
  <c r="B8" i="61"/>
  <c r="C9" i="3"/>
  <c r="B2" i="63"/>
  <c r="B1" i="63"/>
  <c r="B3" i="65"/>
  <c r="B2" i="65"/>
  <c r="B1" i="65"/>
  <c r="B3" i="61"/>
  <c r="B2" i="61"/>
  <c r="B1" i="61"/>
  <c r="B3" i="60"/>
  <c r="B2" i="60"/>
  <c r="B1" i="60"/>
  <c r="B1" i="8"/>
  <c r="C8" i="65"/>
  <c r="C8" i="61"/>
  <c r="K6" i="61"/>
  <c r="J6" i="61"/>
  <c r="I6" i="61"/>
  <c r="H6" i="61"/>
  <c r="G6" i="61"/>
  <c r="K6" i="63"/>
  <c r="B9" i="490" s="1"/>
  <c r="J6" i="63"/>
  <c r="B8" i="490" s="1"/>
  <c r="I6" i="63"/>
  <c r="B7" i="490" s="1"/>
  <c r="H6" i="63"/>
  <c r="B6" i="490" s="1"/>
  <c r="G6" i="63"/>
  <c r="J6" i="60"/>
  <c r="I6" i="60"/>
  <c r="H6" i="60"/>
  <c r="G6" i="60"/>
  <c r="B2" i="6"/>
  <c r="B1" i="6"/>
  <c r="C3" i="1"/>
  <c r="C2" i="1"/>
  <c r="B2" i="484" s="1"/>
  <c r="C1" i="1"/>
  <c r="B1" i="484" s="1"/>
  <c r="B4" i="557" s="1" a="1"/>
  <c r="B4" i="557" s="1"/>
  <c r="B2" i="3"/>
  <c r="B2" i="491" s="1"/>
  <c r="B3" i="3"/>
  <c r="B3" i="491" s="1"/>
  <c r="B1" i="3"/>
  <c r="B1" i="491" s="1"/>
  <c r="C13" i="3"/>
  <c r="C14" i="3"/>
  <c r="C15" i="3"/>
  <c r="C8" i="6"/>
  <c r="C12" i="3"/>
  <c r="C11" i="3"/>
  <c r="C10" i="3"/>
  <c r="L21" i="1"/>
  <c r="K21" i="1"/>
  <c r="J21" i="1"/>
  <c r="I21" i="1"/>
  <c r="H21" i="1"/>
  <c r="G21" i="1"/>
  <c r="F21" i="1"/>
  <c r="E21" i="1"/>
  <c r="D21" i="1"/>
  <c r="B198" i="575" l="1"/>
  <c r="B198" i="574"/>
  <c r="B198" i="573"/>
  <c r="B198" i="571"/>
  <c r="B198" i="572"/>
  <c r="B198" i="570"/>
  <c r="B198" i="569"/>
  <c r="B198" i="568"/>
  <c r="B198" i="567"/>
  <c r="B283" i="574"/>
  <c r="B283" i="575"/>
  <c r="B283" i="573"/>
  <c r="B283" i="572"/>
  <c r="B283" i="571"/>
  <c r="B283" i="569"/>
  <c r="B283" i="570"/>
  <c r="B283" i="568"/>
  <c r="B283" i="567"/>
  <c r="B188" i="575"/>
  <c r="B188" i="574"/>
  <c r="B188" i="573"/>
  <c r="B188" i="572"/>
  <c r="B188" i="570"/>
  <c r="B188" i="571"/>
  <c r="B188" i="569"/>
  <c r="B188" i="568"/>
  <c r="B188" i="567"/>
  <c r="B102" i="575"/>
  <c r="B102" i="573"/>
  <c r="B102" i="574"/>
  <c r="B102" i="571"/>
  <c r="B102" i="572"/>
  <c r="B102" i="570"/>
  <c r="B102" i="569"/>
  <c r="B102" i="568"/>
  <c r="B102" i="567"/>
  <c r="B361" i="575"/>
  <c r="B361" i="574"/>
  <c r="B361" i="573"/>
  <c r="B361" i="572"/>
  <c r="B361" i="570"/>
  <c r="B361" i="571"/>
  <c r="B361" i="569"/>
  <c r="B361" i="568"/>
  <c r="B361" i="567"/>
  <c r="B181" i="574"/>
  <c r="B181" i="575"/>
  <c r="B181" i="573"/>
  <c r="B181" i="571"/>
  <c r="B181" i="572"/>
  <c r="B181" i="570"/>
  <c r="B181" i="569"/>
  <c r="B181" i="568"/>
  <c r="B181" i="567"/>
  <c r="B89" i="575"/>
  <c r="B89" i="574"/>
  <c r="B89" i="573"/>
  <c r="B89" i="572"/>
  <c r="B89" i="570"/>
  <c r="B89" i="569"/>
  <c r="B89" i="568"/>
  <c r="B89" i="571"/>
  <c r="B89" i="567"/>
  <c r="C82" i="575"/>
  <c r="C82" i="574"/>
  <c r="C82" i="573"/>
  <c r="C82" i="572"/>
  <c r="C82" i="571"/>
  <c r="C82" i="570"/>
  <c r="C82" i="568"/>
  <c r="C82" i="569"/>
  <c r="C82" i="567"/>
  <c r="B112" i="575"/>
  <c r="B112" i="573"/>
  <c r="B112" i="574"/>
  <c r="B112" i="571"/>
  <c r="B112" i="572"/>
  <c r="B112" i="570"/>
  <c r="B112" i="568"/>
  <c r="B112" i="569"/>
  <c r="B112" i="567"/>
  <c r="B266" i="574"/>
  <c r="B266" i="575"/>
  <c r="B266" i="573"/>
  <c r="B266" i="571"/>
  <c r="B266" i="569"/>
  <c r="B266" i="572"/>
  <c r="B266" i="570"/>
  <c r="B266" i="568"/>
  <c r="B266" i="567"/>
  <c r="B161" i="574"/>
  <c r="B161" i="575"/>
  <c r="B161" i="573"/>
  <c r="B161" i="571"/>
  <c r="B161" i="572"/>
  <c r="B161" i="570"/>
  <c r="B161" i="569"/>
  <c r="B161" i="568"/>
  <c r="B161" i="567"/>
  <c r="B81" i="575"/>
  <c r="B81" i="573"/>
  <c r="B81" i="574"/>
  <c r="B81" i="571"/>
  <c r="B81" i="572"/>
  <c r="B81" i="570"/>
  <c r="B81" i="569"/>
  <c r="B81" i="568"/>
  <c r="B81" i="567"/>
  <c r="B387" i="575"/>
  <c r="B387" i="574"/>
  <c r="B387" i="573"/>
  <c r="B387" i="572"/>
  <c r="B387" i="570"/>
  <c r="B387" i="571"/>
  <c r="B387" i="569"/>
  <c r="B387" i="568"/>
  <c r="B387" i="567"/>
  <c r="B264" i="574"/>
  <c r="B264" i="575"/>
  <c r="B264" i="573"/>
  <c r="B264" i="571"/>
  <c r="B264" i="572"/>
  <c r="B264" i="570"/>
  <c r="B264" i="569"/>
  <c r="B264" i="568"/>
  <c r="B264" i="567"/>
  <c r="B149" i="575"/>
  <c r="B149" i="574"/>
  <c r="B149" i="573"/>
  <c r="B149" i="572"/>
  <c r="B149" i="571"/>
  <c r="B149" i="570"/>
  <c r="B149" i="568"/>
  <c r="B149" i="569"/>
  <c r="B149" i="567"/>
  <c r="B78" i="575"/>
  <c r="B78" i="573"/>
  <c r="B78" i="574"/>
  <c r="B78" i="571"/>
  <c r="B78" i="570"/>
  <c r="B78" i="568"/>
  <c r="B78" i="572"/>
  <c r="B78" i="569"/>
  <c r="B78" i="567"/>
  <c r="B377" i="574"/>
  <c r="B377" i="575"/>
  <c r="B377" i="572"/>
  <c r="B377" i="573"/>
  <c r="B377" i="571"/>
  <c r="B377" i="570"/>
  <c r="B377" i="567"/>
  <c r="B377" i="569"/>
  <c r="B377" i="568"/>
  <c r="B259" i="575"/>
  <c r="B259" i="574"/>
  <c r="B259" i="573"/>
  <c r="B259" i="572"/>
  <c r="B259" i="571"/>
  <c r="B259" i="570"/>
  <c r="B259" i="569"/>
  <c r="B259" i="568"/>
  <c r="B259" i="567"/>
  <c r="B147" i="574"/>
  <c r="B147" i="575"/>
  <c r="B147" i="573"/>
  <c r="B147" i="572"/>
  <c r="B147" i="571"/>
  <c r="B147" i="570"/>
  <c r="B147" i="568"/>
  <c r="B147" i="569"/>
  <c r="B147" i="567"/>
  <c r="B29" i="575"/>
  <c r="B29" i="573"/>
  <c r="B29" i="574"/>
  <c r="B29" i="572"/>
  <c r="B29" i="571"/>
  <c r="B29" i="570"/>
  <c r="B29" i="568"/>
  <c r="B29" i="569"/>
  <c r="B29" i="567"/>
  <c r="C136" i="574"/>
  <c r="C136" i="575"/>
  <c r="C136" i="573"/>
  <c r="C136" i="571"/>
  <c r="C136" i="572"/>
  <c r="C136" i="570"/>
  <c r="C136" i="569"/>
  <c r="C136" i="568"/>
  <c r="C136" i="567"/>
  <c r="B375" i="575"/>
  <c r="B375" i="574"/>
  <c r="B375" i="573"/>
  <c r="B375" i="572"/>
  <c r="B375" i="570"/>
  <c r="B375" i="571"/>
  <c r="B375" i="569"/>
  <c r="B375" i="568"/>
  <c r="B375" i="567"/>
  <c r="B254" i="574"/>
  <c r="B254" i="575"/>
  <c r="B254" i="573"/>
  <c r="B254" i="571"/>
  <c r="B254" i="572"/>
  <c r="B254" i="569"/>
  <c r="B254" i="570"/>
  <c r="B254" i="568"/>
  <c r="B254" i="567"/>
  <c r="B136" i="574"/>
  <c r="B136" i="575"/>
  <c r="B136" i="573"/>
  <c r="B136" i="571"/>
  <c r="B136" i="572"/>
  <c r="B136" i="570"/>
  <c r="B136" i="569"/>
  <c r="B136" i="568"/>
  <c r="B136" i="567"/>
  <c r="B16" i="575"/>
  <c r="B16" i="573"/>
  <c r="B16" i="574"/>
  <c r="B16" i="571"/>
  <c r="B16" i="572"/>
  <c r="B16" i="570"/>
  <c r="B16" i="569"/>
  <c r="B16" i="568"/>
  <c r="B16" i="567"/>
  <c r="C113" i="575"/>
  <c r="C113" i="574"/>
  <c r="C113" i="573"/>
  <c r="C113" i="572"/>
  <c r="C113" i="571"/>
  <c r="C113" i="570"/>
  <c r="C113" i="569"/>
  <c r="C113" i="568"/>
  <c r="C113" i="567"/>
  <c r="B370" i="575"/>
  <c r="B370" i="574"/>
  <c r="B370" i="572"/>
  <c r="B370" i="573"/>
  <c r="B370" i="571"/>
  <c r="B370" i="570"/>
  <c r="B370" i="569"/>
  <c r="B370" i="567"/>
  <c r="B370" i="568"/>
  <c r="B247" i="575"/>
  <c r="B247" i="574"/>
  <c r="B247" i="573"/>
  <c r="B247" i="572"/>
  <c r="B247" i="571"/>
  <c r="B247" i="569"/>
  <c r="B247" i="568"/>
  <c r="B247" i="570"/>
  <c r="B247" i="567"/>
  <c r="B135" i="575"/>
  <c r="B135" i="574"/>
  <c r="B135" i="573"/>
  <c r="B135" i="572"/>
  <c r="B135" i="571"/>
  <c r="B135" i="570"/>
  <c r="B135" i="568"/>
  <c r="B135" i="569"/>
  <c r="B135" i="567"/>
  <c r="D5" i="573"/>
  <c r="D5" i="569"/>
  <c r="D5" i="572"/>
  <c r="D5" i="568"/>
  <c r="D5" i="575"/>
  <c r="D5" i="574"/>
  <c r="D5" i="571"/>
  <c r="D5" i="570"/>
  <c r="D5" i="567"/>
  <c r="B8" i="557"/>
  <c r="B4" i="485" a="1"/>
  <c r="B4" i="485" s="1"/>
  <c r="L8" i="3"/>
  <c r="A39" i="63"/>
  <c r="A40" i="63" s="1"/>
  <c r="A41" i="63" s="1"/>
  <c r="A42" i="63" s="1"/>
  <c r="A43" i="63" s="1"/>
  <c r="A44" i="63" s="1"/>
  <c r="A45" i="63" s="1"/>
  <c r="A47" i="63" s="1"/>
  <c r="D358" i="2"/>
  <c r="D359" i="2" s="1"/>
  <c r="D369" i="2"/>
  <c r="A24" i="2"/>
  <c r="J15" i="68"/>
  <c r="J6" i="390"/>
  <c r="B17" i="3"/>
  <c r="A81" i="2"/>
  <c r="A78" i="2"/>
  <c r="A29" i="2"/>
  <c r="A16" i="2"/>
  <c r="A23" i="2"/>
  <c r="A37" i="2"/>
  <c r="A46" i="2"/>
  <c r="A51" i="2"/>
  <c r="A59" i="2"/>
  <c r="A71" i="2"/>
  <c r="A25" i="2"/>
  <c r="A38" i="2"/>
  <c r="A47" i="2"/>
  <c r="A52" i="2"/>
  <c r="A60" i="2"/>
  <c r="A64" i="2"/>
  <c r="A72" i="2"/>
  <c r="A18" i="2"/>
  <c r="A26" i="2"/>
  <c r="A31" i="2"/>
  <c r="A53" i="2"/>
  <c r="A61" i="2"/>
  <c r="A65" i="2"/>
  <c r="A73" i="2"/>
  <c r="A80" i="2"/>
  <c r="A19" i="2"/>
  <c r="A27" i="2"/>
  <c r="A32" i="2"/>
  <c r="A41" i="2"/>
  <c r="A54" i="2"/>
  <c r="A66" i="2"/>
  <c r="A74" i="2"/>
  <c r="A33" i="2"/>
  <c r="A42" i="2"/>
  <c r="A55" i="2"/>
  <c r="A67" i="2"/>
  <c r="A75" i="2"/>
  <c r="A20" i="2"/>
  <c r="A28" i="2"/>
  <c r="A34" i="2"/>
  <c r="A43" i="2"/>
  <c r="A56" i="2"/>
  <c r="A68" i="2"/>
  <c r="A21" i="2"/>
  <c r="A35" i="2"/>
  <c r="A44" i="2"/>
  <c r="A57" i="2"/>
  <c r="A69" i="2"/>
  <c r="A50" i="2"/>
  <c r="A36" i="2"/>
  <c r="A58" i="2"/>
  <c r="A70" i="2"/>
  <c r="A22" i="2"/>
  <c r="A45" i="2"/>
  <c r="A83" i="2"/>
  <c r="A85" i="2"/>
  <c r="A84" i="2"/>
  <c r="A86" i="2"/>
  <c r="A48" i="2"/>
  <c r="A62" i="2"/>
  <c r="A82" i="2"/>
  <c r="A39" i="2"/>
  <c r="A76" i="2"/>
  <c r="C113" i="65"/>
  <c r="B387" i="65"/>
  <c r="B266" i="65"/>
  <c r="B181" i="65"/>
  <c r="C82" i="65"/>
  <c r="B377" i="65"/>
  <c r="B264" i="65"/>
  <c r="B161" i="65"/>
  <c r="C8" i="485" s="1"/>
  <c r="B370" i="65"/>
  <c r="B254" i="65"/>
  <c r="B78" i="65"/>
  <c r="B361" i="65"/>
  <c r="B147" i="65"/>
  <c r="B375" i="65"/>
  <c r="B198" i="65"/>
  <c r="B136" i="65"/>
  <c r="B29" i="65"/>
  <c r="B259" i="65"/>
  <c r="B283" i="65"/>
  <c r="B188" i="65"/>
  <c r="B16" i="65"/>
  <c r="C136" i="65"/>
  <c r="B247" i="65"/>
  <c r="B266" i="6"/>
  <c r="D289" i="2"/>
  <c r="D289" i="65" s="1"/>
  <c r="B5" i="281" a="1"/>
  <c r="B5" i="281" s="1"/>
  <c r="B4" i="6" a="1"/>
  <c r="B4" i="6" s="1"/>
  <c r="B4" i="491" a="1"/>
  <c r="B4" i="491" s="1"/>
  <c r="B4" i="2" a="1"/>
  <c r="B4" i="2" s="1"/>
  <c r="B4" i="65" a="1"/>
  <c r="B4" i="65" s="1"/>
  <c r="B4" i="486" a="1"/>
  <c r="B4" i="486" s="1"/>
  <c r="C4" i="1" a="1"/>
  <c r="C4" i="1" s="1"/>
  <c r="B4" i="63" a="1"/>
  <c r="B4" i="63" s="1"/>
  <c r="B4" i="3" a="1"/>
  <c r="B4" i="3" s="1"/>
  <c r="B4" i="8" a="1"/>
  <c r="B4" i="8" s="1"/>
  <c r="B306" i="2"/>
  <c r="B293" i="2"/>
  <c r="D369" i="65"/>
  <c r="C5" i="68"/>
  <c r="C3" i="68"/>
  <c r="C4" i="68"/>
  <c r="D5" i="68"/>
  <c r="D3" i="68"/>
  <c r="D4" i="68"/>
  <c r="F4" i="68"/>
  <c r="F3" i="68"/>
  <c r="F5" i="68"/>
  <c r="A4" i="68"/>
  <c r="B14" i="68"/>
  <c r="G4" i="68"/>
  <c r="G5" i="68"/>
  <c r="G3" i="68"/>
  <c r="B5" i="68"/>
  <c r="B4" i="68"/>
  <c r="B3" i="68"/>
  <c r="H5" i="68"/>
  <c r="H4" i="68"/>
  <c r="H3" i="68"/>
  <c r="A3" i="68"/>
  <c r="B13" i="68"/>
  <c r="I3" i="68"/>
  <c r="I4" i="68"/>
  <c r="I5" i="68"/>
  <c r="J3" i="68"/>
  <c r="J4" i="68"/>
  <c r="J5" i="68"/>
  <c r="G14" i="68"/>
  <c r="B21" i="490"/>
  <c r="B34" i="490" s="1"/>
  <c r="B5" i="490"/>
  <c r="B18" i="490"/>
  <c r="B31" i="490" s="1"/>
  <c r="B19" i="490"/>
  <c r="B32" i="490" s="1"/>
  <c r="C38" i="281"/>
  <c r="C37" i="281"/>
  <c r="C49" i="281"/>
  <c r="C50" i="281"/>
  <c r="C48" i="281"/>
  <c r="C42" i="281"/>
  <c r="C44" i="281"/>
  <c r="C43" i="281"/>
  <c r="B20" i="490"/>
  <c r="B33" i="490" s="1"/>
  <c r="B57" i="281"/>
  <c r="A57" i="281" s="1"/>
  <c r="B377" i="60"/>
  <c r="C90" i="60"/>
  <c r="C90" i="8"/>
  <c r="C90" i="6"/>
  <c r="B375" i="60"/>
  <c r="B259" i="60"/>
  <c r="B149" i="60"/>
  <c r="B89" i="60"/>
  <c r="B161" i="60"/>
  <c r="B370" i="60"/>
  <c r="B254" i="60"/>
  <c r="B81" i="60"/>
  <c r="B90" i="60"/>
  <c r="B361" i="60"/>
  <c r="B247" i="60"/>
  <c r="B147" i="60"/>
  <c r="C82" i="60"/>
  <c r="C82" i="8"/>
  <c r="C82" i="6"/>
  <c r="B264" i="60"/>
  <c r="B198" i="60"/>
  <c r="B136" i="60"/>
  <c r="B283" i="60"/>
  <c r="B188" i="60"/>
  <c r="B135" i="60"/>
  <c r="C136" i="60"/>
  <c r="C136" i="8"/>
  <c r="C136" i="6"/>
  <c r="B112" i="60"/>
  <c r="B16" i="60"/>
  <c r="C113" i="60"/>
  <c r="C113" i="8"/>
  <c r="C113" i="6"/>
  <c r="B387" i="60"/>
  <c r="B266" i="60"/>
  <c r="B181" i="60"/>
  <c r="B102" i="60"/>
  <c r="B78" i="60"/>
  <c r="B29" i="60"/>
  <c r="B149" i="6"/>
  <c r="B377" i="6"/>
  <c r="B161" i="6"/>
  <c r="B119" i="2"/>
  <c r="K17" i="68"/>
  <c r="L8" i="68"/>
  <c r="L13" i="68" s="1"/>
  <c r="K2" i="68"/>
  <c r="M31" i="3"/>
  <c r="M21" i="1"/>
  <c r="F28" i="68"/>
  <c r="K8" i="68"/>
  <c r="K13" i="68" s="1"/>
  <c r="C82" i="460"/>
  <c r="C136" i="460"/>
  <c r="C86" i="460"/>
  <c r="C113" i="460"/>
  <c r="C90" i="460"/>
  <c r="C83" i="460"/>
  <c r="AN6" i="8"/>
  <c r="N21" i="1"/>
  <c r="A34" i="68"/>
  <c r="F29" i="68"/>
  <c r="N31" i="3"/>
  <c r="L17" i="68"/>
  <c r="L2" i="68"/>
  <c r="I14" i="68"/>
  <c r="A33" i="68"/>
  <c r="J14" i="68"/>
  <c r="J13" i="68"/>
  <c r="B136" i="460"/>
  <c r="B266" i="460"/>
  <c r="B78" i="460"/>
  <c r="B375" i="460"/>
  <c r="B259" i="460"/>
  <c r="B181" i="460"/>
  <c r="B112" i="460"/>
  <c r="B387" i="460"/>
  <c r="B370" i="460"/>
  <c r="B254" i="460"/>
  <c r="B161" i="460"/>
  <c r="B102" i="460"/>
  <c r="B62" i="460"/>
  <c r="B281" i="460"/>
  <c r="B135" i="460"/>
  <c r="B264" i="460"/>
  <c r="B361" i="460"/>
  <c r="B247" i="460"/>
  <c r="B149" i="460"/>
  <c r="B90" i="460"/>
  <c r="B29" i="460"/>
  <c r="B83" i="460"/>
  <c r="B188" i="460"/>
  <c r="B113" i="460"/>
  <c r="B245" i="460"/>
  <c r="B89" i="460"/>
  <c r="B198" i="460"/>
  <c r="B81" i="460"/>
  <c r="B377" i="460"/>
  <c r="B283" i="460"/>
  <c r="B236" i="460"/>
  <c r="B147" i="460"/>
  <c r="B86" i="460"/>
  <c r="B16" i="460"/>
  <c r="M8" i="68"/>
  <c r="M13" i="68" s="1"/>
  <c r="O21" i="1"/>
  <c r="M2" i="68"/>
  <c r="A35" i="68"/>
  <c r="G13" i="68"/>
  <c r="I15" i="68"/>
  <c r="C32" i="281"/>
  <c r="O31" i="3"/>
  <c r="M17" i="68"/>
  <c r="E15" i="68"/>
  <c r="E14" i="68"/>
  <c r="F30" i="68"/>
  <c r="C14" i="68"/>
  <c r="C15" i="68"/>
  <c r="C19" i="281"/>
  <c r="C18" i="281"/>
  <c r="C20" i="281"/>
  <c r="C14" i="281"/>
  <c r="C64" i="281" s="1"/>
  <c r="C118" i="281" s="1"/>
  <c r="F14" i="68"/>
  <c r="F15" i="68"/>
  <c r="AO6" i="8"/>
  <c r="B14" i="3"/>
  <c r="B83" i="61"/>
  <c r="B83" i="8"/>
  <c r="B83" i="6"/>
  <c r="B377" i="61"/>
  <c r="B377" i="8"/>
  <c r="B266" i="61"/>
  <c r="B266" i="8"/>
  <c r="B188" i="61"/>
  <c r="B188" i="8"/>
  <c r="B135" i="6"/>
  <c r="B135" i="65"/>
  <c r="B135" i="61"/>
  <c r="B135" i="8"/>
  <c r="B81" i="65"/>
  <c r="B81" i="61"/>
  <c r="B81" i="8"/>
  <c r="B81" i="6"/>
  <c r="B136" i="61"/>
  <c r="B136" i="8"/>
  <c r="C90" i="61"/>
  <c r="C83" i="61"/>
  <c r="B375" i="61"/>
  <c r="B375" i="6"/>
  <c r="B375" i="8"/>
  <c r="B264" i="61"/>
  <c r="B264" i="6"/>
  <c r="B264" i="8"/>
  <c r="B113" i="61"/>
  <c r="B113" i="8"/>
  <c r="B78" i="61"/>
  <c r="B78" i="8"/>
  <c r="B78" i="6"/>
  <c r="C113" i="61"/>
  <c r="B198" i="61"/>
  <c r="B198" i="8"/>
  <c r="B136" i="6"/>
  <c r="B370" i="61"/>
  <c r="B370" i="8"/>
  <c r="B370" i="6"/>
  <c r="B259" i="61"/>
  <c r="B259" i="8"/>
  <c r="B259" i="6"/>
  <c r="B181" i="61"/>
  <c r="B181" i="8"/>
  <c r="B112" i="65"/>
  <c r="B112" i="61"/>
  <c r="B112" i="8"/>
  <c r="B281" i="61"/>
  <c r="B281" i="8"/>
  <c r="B281" i="6"/>
  <c r="C82" i="61"/>
  <c r="B361" i="61"/>
  <c r="B361" i="8"/>
  <c r="B254" i="61"/>
  <c r="B254" i="8"/>
  <c r="B161" i="61"/>
  <c r="B161" i="8"/>
  <c r="B102" i="65"/>
  <c r="B102" i="61"/>
  <c r="B102" i="8"/>
  <c r="B102" i="6"/>
  <c r="B62" i="61"/>
  <c r="B62" i="6"/>
  <c r="B62" i="8"/>
  <c r="B247" i="61"/>
  <c r="B247" i="8"/>
  <c r="B149" i="65"/>
  <c r="B149" i="61"/>
  <c r="B149" i="8"/>
  <c r="B90" i="61"/>
  <c r="B90" i="8"/>
  <c r="B90" i="6"/>
  <c r="B29" i="61"/>
  <c r="B29" i="6"/>
  <c r="B29" i="8"/>
  <c r="B387" i="6"/>
  <c r="B387" i="61"/>
  <c r="B387" i="8"/>
  <c r="C136" i="61"/>
  <c r="C86" i="61"/>
  <c r="B283" i="61"/>
  <c r="B283" i="8"/>
  <c r="B245" i="61"/>
  <c r="B245" i="8"/>
  <c r="B89" i="65"/>
  <c r="B89" i="61"/>
  <c r="B89" i="8"/>
  <c r="B89" i="6"/>
  <c r="B16" i="61"/>
  <c r="B16" i="6"/>
  <c r="B16" i="8"/>
  <c r="B236" i="61"/>
  <c r="B236" i="8"/>
  <c r="B147" i="61"/>
  <c r="B147" i="8"/>
  <c r="B86" i="61"/>
  <c r="B86" i="8"/>
  <c r="B86" i="6"/>
  <c r="B147" i="6"/>
  <c r="D120" i="65"/>
  <c r="D121" i="65"/>
  <c r="B247" i="6"/>
  <c r="B112" i="6"/>
  <c r="B245" i="6"/>
  <c r="B283" i="6"/>
  <c r="B181" i="6"/>
  <c r="B113" i="6"/>
  <c r="B361" i="6"/>
  <c r="B188" i="6"/>
  <c r="B254" i="6"/>
  <c r="B107" i="281"/>
  <c r="B15" i="68"/>
  <c r="B198" i="6"/>
  <c r="B87" i="2"/>
  <c r="D288" i="2"/>
  <c r="B100" i="2"/>
  <c r="B11" i="3"/>
  <c r="AL6" i="8"/>
  <c r="D6" i="390"/>
  <c r="H15" i="68"/>
  <c r="H14" i="68"/>
  <c r="C30" i="281"/>
  <c r="C12" i="281"/>
  <c r="C62" i="281" s="1"/>
  <c r="C116" i="281" s="1"/>
  <c r="C26" i="281"/>
  <c r="C25" i="281"/>
  <c r="C24" i="281"/>
  <c r="C31" i="281"/>
  <c r="H13" i="68"/>
  <c r="D15" i="68"/>
  <c r="D13" i="68"/>
  <c r="D14" i="68"/>
  <c r="G15" i="68"/>
  <c r="B10" i="3"/>
  <c r="E6" i="390"/>
  <c r="F6" i="390"/>
  <c r="AM6" i="8"/>
  <c r="B6" i="390"/>
  <c r="AK6" i="8"/>
  <c r="B110" i="2"/>
  <c r="D382" i="569"/>
  <c r="D382" i="573"/>
  <c r="D382" i="572"/>
  <c r="B4" i="575"/>
  <c r="B4" i="572"/>
  <c r="D382" i="570"/>
  <c r="B4" i="573"/>
  <c r="D382" i="567"/>
  <c r="B4" i="570"/>
  <c r="B4" i="574"/>
  <c r="B4" i="571"/>
  <c r="B4" i="567"/>
  <c r="B4" i="569"/>
  <c r="B4" i="568"/>
  <c r="D382" i="568"/>
  <c r="D382" i="571"/>
  <c r="D382" i="574"/>
  <c r="D382" i="575"/>
  <c r="A59" i="281" l="1"/>
  <c r="A61" i="281" s="1"/>
  <c r="A62" i="281" s="1"/>
  <c r="A63" i="281" s="1"/>
  <c r="A64" i="281" s="1"/>
  <c r="A65" i="281" s="1"/>
  <c r="A67" i="281" s="1"/>
  <c r="A68" i="281" s="1"/>
  <c r="A69" i="281" s="1"/>
  <c r="A70" i="281" s="1"/>
  <c r="A71" i="281" s="1"/>
  <c r="A73" i="281" s="1"/>
  <c r="A74" i="281" s="1"/>
  <c r="A75" i="281" s="1"/>
  <c r="B87" i="575"/>
  <c r="B87" i="573"/>
  <c r="B87" i="574"/>
  <c r="B87" i="572"/>
  <c r="B87" i="571"/>
  <c r="B87" i="570"/>
  <c r="B87" i="568"/>
  <c r="B87" i="569"/>
  <c r="B87" i="567"/>
  <c r="A65" i="575"/>
  <c r="A65" i="574"/>
  <c r="A65" i="573"/>
  <c r="A65" i="571"/>
  <c r="A65" i="572"/>
  <c r="A65" i="570"/>
  <c r="A65" i="569"/>
  <c r="A65" i="568"/>
  <c r="A65" i="567"/>
  <c r="A82" i="575"/>
  <c r="A82" i="574"/>
  <c r="A82" i="573"/>
  <c r="A82" i="571"/>
  <c r="A82" i="572"/>
  <c r="A82" i="570"/>
  <c r="A82" i="569"/>
  <c r="A82" i="568"/>
  <c r="A82" i="567"/>
  <c r="A41" i="575"/>
  <c r="A41" i="574"/>
  <c r="A41" i="573"/>
  <c r="A41" i="571"/>
  <c r="A41" i="572"/>
  <c r="A41" i="570"/>
  <c r="A41" i="569"/>
  <c r="A41" i="568"/>
  <c r="A41" i="567"/>
  <c r="B293" i="574"/>
  <c r="B293" i="575"/>
  <c r="B293" i="573"/>
  <c r="B293" i="571"/>
  <c r="B293" i="569"/>
  <c r="B293" i="570"/>
  <c r="B293" i="568"/>
  <c r="B293" i="572"/>
  <c r="B293" i="567"/>
  <c r="A32" i="575"/>
  <c r="A32" i="573"/>
  <c r="A32" i="574"/>
  <c r="A32" i="572"/>
  <c r="A32" i="571"/>
  <c r="A32" i="568"/>
  <c r="A32" i="570"/>
  <c r="A32" i="569"/>
  <c r="A32" i="567"/>
  <c r="A31" i="575"/>
  <c r="A31" i="574"/>
  <c r="A31" i="573"/>
  <c r="A31" i="571"/>
  <c r="A31" i="572"/>
  <c r="A31" i="570"/>
  <c r="A31" i="569"/>
  <c r="A31" i="568"/>
  <c r="A31" i="567"/>
  <c r="B306" i="575"/>
  <c r="B306" i="574"/>
  <c r="B306" i="573"/>
  <c r="B306" i="572"/>
  <c r="B306" i="571"/>
  <c r="B306" i="570"/>
  <c r="B306" i="569"/>
  <c r="B306" i="568"/>
  <c r="B306" i="567"/>
  <c r="A42" i="575"/>
  <c r="A42" i="574"/>
  <c r="A42" i="573"/>
  <c r="A42" i="572"/>
  <c r="A42" i="571"/>
  <c r="A42" i="570"/>
  <c r="A42" i="568"/>
  <c r="A42" i="569"/>
  <c r="A42" i="567"/>
  <c r="A19" i="575"/>
  <c r="A19" i="573"/>
  <c r="A19" i="574"/>
  <c r="A19" i="571"/>
  <c r="A19" i="572"/>
  <c r="A19" i="570"/>
  <c r="A19" i="569"/>
  <c r="A19" i="568"/>
  <c r="A19" i="567"/>
  <c r="A18" i="575"/>
  <c r="A18" i="573"/>
  <c r="A18" i="574"/>
  <c r="A18" i="572"/>
  <c r="A18" i="571"/>
  <c r="A18" i="570"/>
  <c r="A18" i="568"/>
  <c r="A18" i="569"/>
  <c r="A18" i="567"/>
  <c r="A78" i="575"/>
  <c r="A78" i="573"/>
  <c r="A78" i="574"/>
  <c r="A78" i="572"/>
  <c r="A78" i="571"/>
  <c r="A78" i="570"/>
  <c r="A78" i="568"/>
  <c r="A78" i="567"/>
  <c r="A78" i="569"/>
  <c r="A50" i="575"/>
  <c r="A50" i="573"/>
  <c r="A50" i="574"/>
  <c r="A50" i="571"/>
  <c r="A50" i="572"/>
  <c r="A50" i="570"/>
  <c r="A50" i="568"/>
  <c r="A50" i="569"/>
  <c r="A50" i="567"/>
  <c r="A80" i="575"/>
  <c r="A80" i="574"/>
  <c r="A80" i="573"/>
  <c r="A80" i="572"/>
  <c r="A80" i="571"/>
  <c r="A80" i="570"/>
  <c r="A80" i="568"/>
  <c r="A80" i="569"/>
  <c r="A80" i="567"/>
  <c r="A81" i="575"/>
  <c r="A81" i="573"/>
  <c r="A81" i="574"/>
  <c r="A81" i="571"/>
  <c r="A81" i="572"/>
  <c r="A81" i="570"/>
  <c r="A81" i="568"/>
  <c r="A81" i="569"/>
  <c r="A81" i="567"/>
  <c r="B100" i="575"/>
  <c r="B100" i="574"/>
  <c r="B100" i="573"/>
  <c r="B100" i="571"/>
  <c r="B100" i="572"/>
  <c r="B100" i="570"/>
  <c r="B100" i="569"/>
  <c r="B100" i="568"/>
  <c r="B100" i="567"/>
  <c r="B110" i="575"/>
  <c r="B110" i="574"/>
  <c r="B110" i="573"/>
  <c r="B110" i="571"/>
  <c r="B110" i="572"/>
  <c r="B110" i="570"/>
  <c r="B110" i="569"/>
  <c r="B110" i="568"/>
  <c r="B110" i="567"/>
  <c r="B119" i="575"/>
  <c r="B119" i="573"/>
  <c r="B119" i="574"/>
  <c r="B119" i="572"/>
  <c r="B119" i="571"/>
  <c r="B119" i="570"/>
  <c r="B119" i="568"/>
  <c r="B119" i="567"/>
  <c r="B119" i="569"/>
  <c r="A64" i="575"/>
  <c r="A64" i="573"/>
  <c r="A64" i="574"/>
  <c r="A64" i="571"/>
  <c r="A64" i="572"/>
  <c r="A64" i="570"/>
  <c r="A64" i="568"/>
  <c r="A64" i="569"/>
  <c r="A64" i="567"/>
  <c r="A51" i="575"/>
  <c r="A51" i="574"/>
  <c r="A51" i="573"/>
  <c r="A51" i="572"/>
  <c r="A51" i="571"/>
  <c r="A51" i="570"/>
  <c r="A51" i="569"/>
  <c r="A51" i="568"/>
  <c r="A51" i="567"/>
  <c r="F382" i="570" a="1"/>
  <c r="F382" i="570" s="1"/>
  <c r="E382" i="570"/>
  <c r="E382" i="571"/>
  <c r="F382" i="571" a="1"/>
  <c r="F382" i="571" s="1"/>
  <c r="E382" i="574"/>
  <c r="F382" i="574" a="1"/>
  <c r="F382" i="574" s="1"/>
  <c r="E382" i="575"/>
  <c r="F382" i="575" a="1"/>
  <c r="F382" i="575" s="1"/>
  <c r="E382" i="568"/>
  <c r="F382" i="568" a="1"/>
  <c r="F382" i="568" s="1"/>
  <c r="E382" i="572"/>
  <c r="F382" i="572" a="1"/>
  <c r="F382" i="572" s="1"/>
  <c r="E382" i="569"/>
  <c r="F382" i="569" a="1"/>
  <c r="F382" i="569" s="1"/>
  <c r="E382" i="567"/>
  <c r="F382" i="567" a="1"/>
  <c r="F382" i="567" s="1"/>
  <c r="F382" i="573" a="1"/>
  <c r="F382" i="573" s="1"/>
  <c r="E382" i="573"/>
  <c r="B9" i="557"/>
  <c r="A75" i="574"/>
  <c r="A75" i="575"/>
  <c r="A75" i="573"/>
  <c r="A75" i="571"/>
  <c r="A75" i="572"/>
  <c r="A75" i="570"/>
  <c r="A75" i="567"/>
  <c r="A75" i="568"/>
  <c r="A75" i="569"/>
  <c r="A62" i="575"/>
  <c r="A62" i="571"/>
  <c r="A62" i="572"/>
  <c r="A62" i="574"/>
  <c r="A62" i="570"/>
  <c r="A62" i="568"/>
  <c r="A62" i="573"/>
  <c r="A62" i="569"/>
  <c r="A62" i="567"/>
  <c r="A70" i="575"/>
  <c r="A70" i="571"/>
  <c r="A70" i="574"/>
  <c r="A70" i="572"/>
  <c r="A70" i="573"/>
  <c r="A70" i="570"/>
  <c r="A70" i="568"/>
  <c r="A70" i="569"/>
  <c r="A70" i="567"/>
  <c r="A21" i="575"/>
  <c r="A21" i="574"/>
  <c r="A21" i="572"/>
  <c r="A21" i="573"/>
  <c r="A21" i="570"/>
  <c r="A21" i="571"/>
  <c r="A21" i="568"/>
  <c r="A21" i="569"/>
  <c r="A21" i="567"/>
  <c r="A67" i="574"/>
  <c r="A67" i="575"/>
  <c r="A67" i="573"/>
  <c r="A67" i="571"/>
  <c r="A67" i="572"/>
  <c r="A67" i="570"/>
  <c r="A67" i="567"/>
  <c r="A67" i="568"/>
  <c r="A67" i="569"/>
  <c r="A38" i="574"/>
  <c r="A38" i="575"/>
  <c r="A38" i="573"/>
  <c r="A38" i="571"/>
  <c r="A38" i="572"/>
  <c r="A38" i="570"/>
  <c r="A38" i="569"/>
  <c r="A38" i="567"/>
  <c r="A38" i="568"/>
  <c r="A16" i="574"/>
  <c r="A16" i="573"/>
  <c r="A16" i="575"/>
  <c r="A16" i="570"/>
  <c r="A16" i="572"/>
  <c r="A16" i="571"/>
  <c r="A16" i="569"/>
  <c r="A16" i="567"/>
  <c r="A16" i="568"/>
  <c r="A47" i="575"/>
  <c r="A47" i="574"/>
  <c r="A47" i="572"/>
  <c r="A47" i="573"/>
  <c r="A47" i="570"/>
  <c r="A47" i="571"/>
  <c r="A47" i="568"/>
  <c r="A47" i="569"/>
  <c r="A47" i="567"/>
  <c r="A48" i="574"/>
  <c r="A48" i="573"/>
  <c r="A48" i="575"/>
  <c r="A48" i="571"/>
  <c r="A48" i="570"/>
  <c r="A48" i="572"/>
  <c r="A48" i="569"/>
  <c r="A48" i="567"/>
  <c r="A48" i="568"/>
  <c r="A58" i="574"/>
  <c r="A58" i="575"/>
  <c r="A58" i="573"/>
  <c r="A58" i="571"/>
  <c r="A58" i="572"/>
  <c r="A58" i="570"/>
  <c r="A58" i="569"/>
  <c r="A58" i="567"/>
  <c r="A58" i="568"/>
  <c r="A68" i="575"/>
  <c r="A68" i="574"/>
  <c r="A68" i="572"/>
  <c r="A68" i="571"/>
  <c r="A68" i="570"/>
  <c r="A68" i="568"/>
  <c r="A68" i="569"/>
  <c r="A68" i="573"/>
  <c r="A68" i="567"/>
  <c r="A55" i="575"/>
  <c r="A55" i="574"/>
  <c r="A55" i="572"/>
  <c r="A55" i="573"/>
  <c r="A55" i="570"/>
  <c r="A55" i="568"/>
  <c r="A55" i="571"/>
  <c r="A55" i="569"/>
  <c r="A55" i="567"/>
  <c r="A27" i="574"/>
  <c r="A27" i="575"/>
  <c r="A27" i="573"/>
  <c r="A27" i="571"/>
  <c r="A27" i="572"/>
  <c r="A27" i="569"/>
  <c r="A27" i="570"/>
  <c r="A27" i="568"/>
  <c r="A27" i="567"/>
  <c r="A26" i="575"/>
  <c r="A26" i="574"/>
  <c r="A26" i="572"/>
  <c r="A26" i="571"/>
  <c r="A26" i="573"/>
  <c r="A26" i="570"/>
  <c r="A26" i="568"/>
  <c r="A26" i="569"/>
  <c r="A26" i="567"/>
  <c r="A25" i="574"/>
  <c r="A25" i="575"/>
  <c r="A25" i="573"/>
  <c r="A25" i="571"/>
  <c r="A25" i="572"/>
  <c r="A25" i="570"/>
  <c r="A25" i="568"/>
  <c r="A25" i="569"/>
  <c r="A25" i="567"/>
  <c r="A29" i="575"/>
  <c r="A29" i="574"/>
  <c r="A29" i="572"/>
  <c r="A29" i="573"/>
  <c r="A29" i="570"/>
  <c r="A29" i="571"/>
  <c r="A29" i="568"/>
  <c r="A29" i="569"/>
  <c r="A29" i="567"/>
  <c r="A35" i="574"/>
  <c r="A35" i="575"/>
  <c r="A35" i="573"/>
  <c r="A35" i="571"/>
  <c r="A35" i="572"/>
  <c r="A35" i="570"/>
  <c r="A35" i="569"/>
  <c r="A35" i="568"/>
  <c r="A35" i="567"/>
  <c r="A24" i="574"/>
  <c r="A24" i="575"/>
  <c r="A24" i="573"/>
  <c r="A24" i="571"/>
  <c r="A24" i="570"/>
  <c r="A24" i="572"/>
  <c r="A24" i="569"/>
  <c r="A24" i="567"/>
  <c r="A24" i="568"/>
  <c r="A86" i="575"/>
  <c r="A86" i="571"/>
  <c r="A86" i="574"/>
  <c r="A86" i="572"/>
  <c r="A86" i="573"/>
  <c r="A86" i="570"/>
  <c r="A86" i="568"/>
  <c r="A86" i="569"/>
  <c r="A86" i="567"/>
  <c r="A36" i="575"/>
  <c r="A36" i="571"/>
  <c r="A36" i="572"/>
  <c r="A36" i="573"/>
  <c r="A36" i="574"/>
  <c r="A36" i="570"/>
  <c r="A36" i="568"/>
  <c r="A36" i="569"/>
  <c r="A36" i="567"/>
  <c r="A56" i="574"/>
  <c r="A56" i="575"/>
  <c r="A56" i="573"/>
  <c r="A56" i="571"/>
  <c r="A56" i="572"/>
  <c r="A56" i="570"/>
  <c r="A56" i="569"/>
  <c r="A56" i="567"/>
  <c r="A56" i="568"/>
  <c r="A71" i="575"/>
  <c r="A71" i="574"/>
  <c r="A71" i="572"/>
  <c r="A71" i="573"/>
  <c r="A71" i="570"/>
  <c r="A71" i="571"/>
  <c r="A71" i="568"/>
  <c r="A71" i="569"/>
  <c r="A71" i="567"/>
  <c r="A53" i="574"/>
  <c r="A53" i="575"/>
  <c r="A53" i="573"/>
  <c r="A53" i="571"/>
  <c r="A53" i="572"/>
  <c r="A53" i="569"/>
  <c r="A53" i="570"/>
  <c r="A53" i="567"/>
  <c r="A53" i="568"/>
  <c r="A84" i="575"/>
  <c r="A84" i="574"/>
  <c r="A84" i="572"/>
  <c r="A84" i="571"/>
  <c r="A84" i="570"/>
  <c r="A84" i="573"/>
  <c r="A84" i="568"/>
  <c r="A84" i="569"/>
  <c r="A84" i="567"/>
  <c r="A43" i="574"/>
  <c r="A43" i="575"/>
  <c r="A43" i="573"/>
  <c r="A43" i="571"/>
  <c r="A43" i="572"/>
  <c r="A43" i="569"/>
  <c r="A43" i="570"/>
  <c r="A43" i="568"/>
  <c r="A43" i="567"/>
  <c r="A33" i="574"/>
  <c r="A33" i="575"/>
  <c r="A33" i="573"/>
  <c r="A33" i="571"/>
  <c r="A33" i="572"/>
  <c r="A33" i="570"/>
  <c r="A33" i="568"/>
  <c r="A33" i="569"/>
  <c r="A33" i="567"/>
  <c r="A72" i="574"/>
  <c r="A72" i="575"/>
  <c r="A72" i="573"/>
  <c r="A72" i="571"/>
  <c r="A72" i="570"/>
  <c r="A72" i="569"/>
  <c r="A72" i="567"/>
  <c r="A72" i="572"/>
  <c r="A72" i="568"/>
  <c r="A59" i="574"/>
  <c r="A59" i="575"/>
  <c r="A59" i="573"/>
  <c r="A59" i="571"/>
  <c r="A59" i="572"/>
  <c r="A59" i="570"/>
  <c r="A59" i="567"/>
  <c r="A59" i="568"/>
  <c r="A59" i="569"/>
  <c r="A23" i="575"/>
  <c r="A23" i="574"/>
  <c r="A23" i="572"/>
  <c r="A23" i="573"/>
  <c r="A23" i="571"/>
  <c r="A23" i="570"/>
  <c r="A23" i="568"/>
  <c r="A23" i="569"/>
  <c r="A23" i="567"/>
  <c r="A85" i="574"/>
  <c r="A85" i="575"/>
  <c r="A85" i="573"/>
  <c r="A85" i="571"/>
  <c r="A85" i="572"/>
  <c r="A85" i="569"/>
  <c r="A85" i="567"/>
  <c r="A85" i="570"/>
  <c r="A85" i="568"/>
  <c r="A69" i="574"/>
  <c r="A69" i="575"/>
  <c r="A69" i="573"/>
  <c r="A69" i="571"/>
  <c r="A69" i="572"/>
  <c r="A69" i="569"/>
  <c r="A69" i="567"/>
  <c r="A69" i="568"/>
  <c r="A69" i="570"/>
  <c r="A34" i="575"/>
  <c r="A34" i="574"/>
  <c r="A34" i="572"/>
  <c r="A34" i="571"/>
  <c r="A34" i="570"/>
  <c r="A34" i="573"/>
  <c r="A34" i="568"/>
  <c r="A34" i="569"/>
  <c r="A34" i="567"/>
  <c r="A74" i="574"/>
  <c r="A74" i="573"/>
  <c r="A74" i="571"/>
  <c r="A74" i="570"/>
  <c r="A74" i="575"/>
  <c r="A74" i="572"/>
  <c r="A74" i="569"/>
  <c r="A74" i="567"/>
  <c r="A74" i="568"/>
  <c r="A73" i="575"/>
  <c r="A73" i="574"/>
  <c r="A73" i="572"/>
  <c r="A73" i="573"/>
  <c r="A73" i="570"/>
  <c r="A73" i="571"/>
  <c r="A73" i="568"/>
  <c r="A73" i="567"/>
  <c r="A73" i="569"/>
  <c r="A76" i="575"/>
  <c r="A76" i="574"/>
  <c r="A76" i="572"/>
  <c r="A76" i="571"/>
  <c r="A76" i="570"/>
  <c r="A76" i="573"/>
  <c r="A76" i="568"/>
  <c r="A76" i="569"/>
  <c r="A76" i="567"/>
  <c r="A83" i="574"/>
  <c r="A83" i="575"/>
  <c r="A83" i="573"/>
  <c r="A83" i="571"/>
  <c r="A83" i="572"/>
  <c r="A83" i="570"/>
  <c r="A83" i="567"/>
  <c r="A83" i="568"/>
  <c r="A83" i="569"/>
  <c r="A57" i="575"/>
  <c r="A57" i="574"/>
  <c r="A57" i="572"/>
  <c r="A57" i="573"/>
  <c r="A57" i="571"/>
  <c r="A57" i="570"/>
  <c r="A57" i="568"/>
  <c r="A57" i="567"/>
  <c r="A57" i="569"/>
  <c r="A28" i="575"/>
  <c r="A28" i="571"/>
  <c r="A28" i="574"/>
  <c r="A28" i="572"/>
  <c r="A28" i="570"/>
  <c r="A28" i="573"/>
  <c r="A28" i="568"/>
  <c r="A28" i="569"/>
  <c r="A28" i="567"/>
  <c r="A66" i="574"/>
  <c r="A66" i="573"/>
  <c r="A66" i="571"/>
  <c r="A66" i="575"/>
  <c r="A66" i="570"/>
  <c r="A66" i="572"/>
  <c r="A66" i="569"/>
  <c r="A66" i="567"/>
  <c r="A66" i="568"/>
  <c r="A60" i="575"/>
  <c r="A60" i="574"/>
  <c r="A60" i="572"/>
  <c r="A60" i="571"/>
  <c r="A60" i="570"/>
  <c r="A60" i="573"/>
  <c r="A60" i="568"/>
  <c r="A60" i="569"/>
  <c r="A60" i="567"/>
  <c r="A46" i="574"/>
  <c r="A46" i="575"/>
  <c r="A46" i="573"/>
  <c r="A46" i="571"/>
  <c r="A46" i="572"/>
  <c r="A46" i="570"/>
  <c r="A46" i="569"/>
  <c r="A46" i="567"/>
  <c r="A46" i="568"/>
  <c r="A22" i="574"/>
  <c r="A22" i="575"/>
  <c r="A22" i="573"/>
  <c r="A22" i="571"/>
  <c r="A22" i="572"/>
  <c r="A22" i="570"/>
  <c r="A22" i="569"/>
  <c r="A22" i="567"/>
  <c r="A22" i="568"/>
  <c r="A39" i="575"/>
  <c r="A39" i="574"/>
  <c r="A39" i="572"/>
  <c r="A39" i="573"/>
  <c r="A39" i="571"/>
  <c r="A39" i="570"/>
  <c r="A39" i="568"/>
  <c r="A39" i="569"/>
  <c r="A39" i="567"/>
  <c r="A45" i="575"/>
  <c r="A45" i="574"/>
  <c r="A45" i="572"/>
  <c r="A45" i="573"/>
  <c r="A45" i="570"/>
  <c r="A45" i="571"/>
  <c r="A45" i="568"/>
  <c r="A45" i="569"/>
  <c r="A45" i="567"/>
  <c r="A44" i="575"/>
  <c r="A44" i="571"/>
  <c r="A44" i="574"/>
  <c r="A44" i="572"/>
  <c r="A44" i="573"/>
  <c r="A44" i="570"/>
  <c r="A44" i="568"/>
  <c r="A44" i="569"/>
  <c r="A44" i="567"/>
  <c r="A20" i="575"/>
  <c r="A20" i="574"/>
  <c r="A20" i="572"/>
  <c r="A20" i="571"/>
  <c r="A20" i="570"/>
  <c r="A20" i="568"/>
  <c r="A20" i="573"/>
  <c r="A20" i="569"/>
  <c r="A20" i="567"/>
  <c r="A54" i="575"/>
  <c r="A54" i="571"/>
  <c r="A54" i="572"/>
  <c r="A54" i="573"/>
  <c r="A54" i="574"/>
  <c r="A54" i="570"/>
  <c r="A54" i="568"/>
  <c r="A54" i="569"/>
  <c r="A54" i="567"/>
  <c r="A61" i="574"/>
  <c r="A61" i="575"/>
  <c r="A61" i="573"/>
  <c r="A61" i="571"/>
  <c r="A61" i="572"/>
  <c r="A61" i="570"/>
  <c r="A61" i="569"/>
  <c r="A61" i="567"/>
  <c r="A61" i="568"/>
  <c r="A52" i="575"/>
  <c r="A52" i="574"/>
  <c r="A52" i="572"/>
  <c r="A52" i="571"/>
  <c r="A52" i="570"/>
  <c r="A52" i="573"/>
  <c r="A52" i="568"/>
  <c r="A52" i="569"/>
  <c r="A52" i="567"/>
  <c r="A37" i="575"/>
  <c r="A37" i="574"/>
  <c r="A37" i="572"/>
  <c r="A37" i="573"/>
  <c r="A37" i="570"/>
  <c r="A37" i="568"/>
  <c r="A37" i="569"/>
  <c r="A37" i="571"/>
  <c r="A37" i="567"/>
  <c r="A363" i="2"/>
  <c r="A29" i="61"/>
  <c r="A81" i="60"/>
  <c r="A78" i="460"/>
  <c r="A49" i="63"/>
  <c r="A50" i="63" s="1"/>
  <c r="A51" i="63" s="1"/>
  <c r="A53" i="63" s="1"/>
  <c r="A54" i="63" s="1"/>
  <c r="A55" i="63" s="1"/>
  <c r="A56" i="63" s="1"/>
  <c r="A57" i="63" s="1"/>
  <c r="A58" i="63" s="1"/>
  <c r="A59" i="63" s="1"/>
  <c r="A60" i="63" s="1"/>
  <c r="D288" i="65"/>
  <c r="AJ357" i="8"/>
  <c r="AP357" i="8"/>
  <c r="A358" i="2"/>
  <c r="AL357" i="8"/>
  <c r="A364" i="2"/>
  <c r="A357" i="2"/>
  <c r="AK357" i="8"/>
  <c r="A185" i="2"/>
  <c r="AN357" i="8"/>
  <c r="AO357" i="8"/>
  <c r="A359" i="2"/>
  <c r="D358" i="6"/>
  <c r="D358" i="65"/>
  <c r="AM357" i="8"/>
  <c r="A361" i="2"/>
  <c r="A185" i="8"/>
  <c r="A301" i="2"/>
  <c r="A95" i="2"/>
  <c r="A24" i="6"/>
  <c r="A24" i="460"/>
  <c r="A24" i="60"/>
  <c r="A24" i="65"/>
  <c r="A24" i="8"/>
  <c r="A24" i="61"/>
  <c r="A78" i="61"/>
  <c r="A29" i="460"/>
  <c r="A29" i="60"/>
  <c r="A412" i="2"/>
  <c r="A413" i="2"/>
  <c r="A78" i="60"/>
  <c r="A179" i="2"/>
  <c r="A81" i="460"/>
  <c r="A195" i="2"/>
  <c r="A193" i="2"/>
  <c r="A194" i="2"/>
  <c r="A204" i="2"/>
  <c r="A205" i="2"/>
  <c r="A180" i="2"/>
  <c r="A387" i="2"/>
  <c r="B20" i="3"/>
  <c r="B18" i="3"/>
  <c r="B19" i="3"/>
  <c r="A138" i="2"/>
  <c r="A383" i="2"/>
  <c r="A127" i="2"/>
  <c r="A131" i="2"/>
  <c r="A116" i="2"/>
  <c r="A349" i="2"/>
  <c r="A333" i="2"/>
  <c r="A322" i="2"/>
  <c r="A97" i="2"/>
  <c r="A311" i="2"/>
  <c r="A107" i="2"/>
  <c r="A304" i="2"/>
  <c r="A168" i="2"/>
  <c r="A50" i="8"/>
  <c r="A50" i="6"/>
  <c r="A215" i="2"/>
  <c r="A21" i="8"/>
  <c r="A21" i="6"/>
  <c r="A390" i="2"/>
  <c r="A272" i="2"/>
  <c r="A210" i="2"/>
  <c r="A28" i="8"/>
  <c r="A28" i="6"/>
  <c r="A397" i="2"/>
  <c r="A271" i="2"/>
  <c r="A214" i="2"/>
  <c r="A156" i="2"/>
  <c r="A42" i="8"/>
  <c r="A42" i="6"/>
  <c r="A444" i="2"/>
  <c r="A444" i="65" s="1"/>
  <c r="A232" i="2"/>
  <c r="A171" i="2"/>
  <c r="A66" i="8"/>
  <c r="A66" i="6"/>
  <c r="A27" i="8"/>
  <c r="A27" i="6"/>
  <c r="A395" i="2"/>
  <c r="A263" i="2"/>
  <c r="A61" i="8"/>
  <c r="A61" i="6"/>
  <c r="A366" i="2"/>
  <c r="A250" i="2"/>
  <c r="A192" i="2"/>
  <c r="A153" i="2"/>
  <c r="A393" i="2"/>
  <c r="A121" i="2"/>
  <c r="A37" i="8"/>
  <c r="A37" i="6"/>
  <c r="A375" i="2"/>
  <c r="A140" i="2"/>
  <c r="A386" i="2"/>
  <c r="A226" i="2"/>
  <c r="A118" i="2"/>
  <c r="A288" i="2"/>
  <c r="A348" i="2"/>
  <c r="A342" i="2"/>
  <c r="A320" i="2"/>
  <c r="A291" i="2"/>
  <c r="A86" i="6"/>
  <c r="A86" i="8"/>
  <c r="A305" i="2"/>
  <c r="A94" i="2"/>
  <c r="A105" i="2"/>
  <c r="A432" i="2"/>
  <c r="A432" i="65" s="1"/>
  <c r="A223" i="2"/>
  <c r="A439" i="2"/>
  <c r="A439" i="65" s="1"/>
  <c r="A279" i="2"/>
  <c r="A69" i="8"/>
  <c r="A69" i="6"/>
  <c r="A382" i="2"/>
  <c r="A206" i="2"/>
  <c r="A20" i="8"/>
  <c r="A20" i="6"/>
  <c r="A381" i="2"/>
  <c r="A209" i="2"/>
  <c r="A436" i="2"/>
  <c r="A436" i="65" s="1"/>
  <c r="A277" i="2"/>
  <c r="A19" i="8"/>
  <c r="A19" i="6"/>
  <c r="A379" i="2"/>
  <c r="A257" i="2"/>
  <c r="A202" i="2"/>
  <c r="A53" i="8"/>
  <c r="A53" i="6"/>
  <c r="A442" i="2"/>
  <c r="A442" i="65" s="1"/>
  <c r="A242" i="2"/>
  <c r="A184" i="2"/>
  <c r="A38" i="8"/>
  <c r="A38" i="6"/>
  <c r="A372" i="2"/>
  <c r="A230" i="2"/>
  <c r="A176" i="2"/>
  <c r="A23" i="8"/>
  <c r="A23" i="6"/>
  <c r="A136" i="2"/>
  <c r="A147" i="2"/>
  <c r="A78" i="6"/>
  <c r="A78" i="8"/>
  <c r="A149" i="2"/>
  <c r="A89" i="2"/>
  <c r="A264" i="2"/>
  <c r="A142" i="2"/>
  <c r="A207" i="2"/>
  <c r="A339" i="2"/>
  <c r="A133" i="2"/>
  <c r="A217" i="2"/>
  <c r="A327" i="2"/>
  <c r="A345" i="2"/>
  <c r="A350" i="2"/>
  <c r="A289" i="2"/>
  <c r="A84" i="8"/>
  <c r="A84" i="6"/>
  <c r="A302" i="2"/>
  <c r="A92" i="2"/>
  <c r="A99" i="2"/>
  <c r="A45" i="8"/>
  <c r="A45" i="6"/>
  <c r="A400" i="2"/>
  <c r="A183" i="2"/>
  <c r="A58" i="8"/>
  <c r="A58" i="6"/>
  <c r="A431" i="2"/>
  <c r="A431" i="65" s="1"/>
  <c r="A273" i="2"/>
  <c r="A454" i="2"/>
  <c r="A253" i="2"/>
  <c r="A197" i="2"/>
  <c r="A68" i="8"/>
  <c r="A68" i="6"/>
  <c r="A404" i="2"/>
  <c r="A270" i="2"/>
  <c r="A213" i="2"/>
  <c r="A54" i="8"/>
  <c r="A54" i="6"/>
  <c r="A374" i="2"/>
  <c r="A154" i="2"/>
  <c r="A434" i="2"/>
  <c r="A434" i="65" s="1"/>
  <c r="A238" i="2"/>
  <c r="A25" i="8"/>
  <c r="A25" i="6"/>
  <c r="A365" i="2"/>
  <c r="A224" i="2"/>
  <c r="A169" i="2"/>
  <c r="A71" i="6"/>
  <c r="A71" i="8"/>
  <c r="A16" i="8"/>
  <c r="A16" i="6"/>
  <c r="A188" i="2"/>
  <c r="A110" i="2"/>
  <c r="A144" i="2"/>
  <c r="A137" i="2"/>
  <c r="A113" i="2"/>
  <c r="A128" i="2"/>
  <c r="A245" i="2"/>
  <c r="A281" i="2"/>
  <c r="A287" i="2"/>
  <c r="A337" i="2"/>
  <c r="A330" i="2"/>
  <c r="A335" i="2"/>
  <c r="A343" i="2"/>
  <c r="A336" i="2"/>
  <c r="A352" i="2"/>
  <c r="A355" i="2"/>
  <c r="A299" i="2"/>
  <c r="A303" i="2"/>
  <c r="A98" i="2"/>
  <c r="A22" i="8"/>
  <c r="A22" i="6"/>
  <c r="A70" i="8"/>
  <c r="A70" i="6"/>
  <c r="A36" i="8"/>
  <c r="A36" i="6"/>
  <c r="A407" i="2"/>
  <c r="A174" i="2"/>
  <c r="A57" i="8"/>
  <c r="A57" i="6"/>
  <c r="A446" i="2"/>
  <c r="A446" i="65" s="1"/>
  <c r="A369" i="2"/>
  <c r="A166" i="2"/>
  <c r="A453" i="2"/>
  <c r="A252" i="2"/>
  <c r="A196" i="2"/>
  <c r="A75" i="8"/>
  <c r="A75" i="6"/>
  <c r="A33" i="8"/>
  <c r="A33" i="6"/>
  <c r="A396" i="2"/>
  <c r="A203" i="2"/>
  <c r="A451" i="2"/>
  <c r="A367" i="2"/>
  <c r="A243" i="2"/>
  <c r="A186" i="2"/>
  <c r="A426" i="2"/>
  <c r="A231" i="2"/>
  <c r="A177" i="2"/>
  <c r="A72" i="8"/>
  <c r="A72" i="6"/>
  <c r="A449" i="2"/>
  <c r="A449" i="65" s="1"/>
  <c r="A211" i="2"/>
  <c r="A163" i="2"/>
  <c r="A59" i="6"/>
  <c r="A59" i="8"/>
  <c r="A87" i="2"/>
  <c r="A119" i="2"/>
  <c r="A112" i="2"/>
  <c r="A316" i="2"/>
  <c r="A146" i="2"/>
  <c r="A139" i="2"/>
  <c r="A325" i="2"/>
  <c r="A103" i="2"/>
  <c r="A129" i="2"/>
  <c r="A104" i="2"/>
  <c r="A159" i="2"/>
  <c r="A308" i="2"/>
  <c r="A331" i="2"/>
  <c r="A324" i="2"/>
  <c r="A296" i="2"/>
  <c r="A338" i="2"/>
  <c r="A347" i="2"/>
  <c r="A106" i="2"/>
  <c r="A297" i="2"/>
  <c r="A85" i="8"/>
  <c r="A85" i="6"/>
  <c r="A300" i="2"/>
  <c r="A96" i="2"/>
  <c r="A408" i="2"/>
  <c r="A280" i="2"/>
  <c r="A399" i="2"/>
  <c r="A241" i="2"/>
  <c r="A167" i="2"/>
  <c r="A44" i="8"/>
  <c r="A44" i="6"/>
  <c r="A438" i="2"/>
  <c r="A438" i="65" s="1"/>
  <c r="A234" i="2"/>
  <c r="A56" i="8"/>
  <c r="A56" i="6"/>
  <c r="A445" i="2"/>
  <c r="A445" i="65" s="1"/>
  <c r="A240" i="2"/>
  <c r="A67" i="8"/>
  <c r="A67" i="6"/>
  <c r="A380" i="2"/>
  <c r="A258" i="2"/>
  <c r="A155" i="2"/>
  <c r="A41" i="8"/>
  <c r="A41" i="6"/>
  <c r="A443" i="2"/>
  <c r="A443" i="65" s="1"/>
  <c r="A80" i="8"/>
  <c r="A80" i="6"/>
  <c r="A410" i="2"/>
  <c r="A225" i="2"/>
  <c r="A64" i="8"/>
  <c r="A64" i="6"/>
  <c r="A441" i="2"/>
  <c r="A441" i="65" s="1"/>
  <c r="A51" i="6"/>
  <c r="A51" i="8"/>
  <c r="A370" i="2"/>
  <c r="A353" i="2"/>
  <c r="A172" i="2"/>
  <c r="A141" i="2"/>
  <c r="A132" i="2"/>
  <c r="A122" i="2"/>
  <c r="A123" i="2"/>
  <c r="A318" i="2"/>
  <c r="A295" i="2"/>
  <c r="A346" i="2"/>
  <c r="A319" i="2"/>
  <c r="A329" i="2"/>
  <c r="A321" i="2"/>
  <c r="A83" i="8"/>
  <c r="A83" i="6"/>
  <c r="A298" i="2"/>
  <c r="A93" i="2"/>
  <c r="A440" i="2"/>
  <c r="A440" i="65" s="1"/>
  <c r="A235" i="2"/>
  <c r="A430" i="2"/>
  <c r="A430" i="65" s="1"/>
  <c r="A229" i="2"/>
  <c r="A157" i="2"/>
  <c r="A43" i="8"/>
  <c r="A43" i="6"/>
  <c r="A437" i="2"/>
  <c r="A437" i="65" s="1"/>
  <c r="A233" i="2"/>
  <c r="A251" i="2"/>
  <c r="A187" i="2"/>
  <c r="A435" i="2"/>
  <c r="A435" i="65" s="1"/>
  <c r="A178" i="2"/>
  <c r="A31" i="8"/>
  <c r="A31" i="6"/>
  <c r="A402" i="2"/>
  <c r="A268" i="2"/>
  <c r="A212" i="2"/>
  <c r="A164" i="2"/>
  <c r="A60" i="8"/>
  <c r="A60" i="6"/>
  <c r="A433" i="2"/>
  <c r="A433" i="65" s="1"/>
  <c r="A275" i="2"/>
  <c r="A200" i="2"/>
  <c r="A46" i="8"/>
  <c r="A46" i="6"/>
  <c r="A29" i="8"/>
  <c r="A29" i="6"/>
  <c r="A198" i="2"/>
  <c r="A247" i="2"/>
  <c r="A181" i="2"/>
  <c r="A81" i="8"/>
  <c r="A81" i="6"/>
  <c r="A259" i="2"/>
  <c r="A102" i="2"/>
  <c r="A161" i="2"/>
  <c r="A377" i="2"/>
  <c r="A293" i="2"/>
  <c r="A76" i="8"/>
  <c r="A76" i="6"/>
  <c r="A82" i="8"/>
  <c r="A82" i="6"/>
  <c r="A143" i="2"/>
  <c r="A384" i="2"/>
  <c r="A125" i="2"/>
  <c r="A124" i="2"/>
  <c r="A130" i="2"/>
  <c r="A447" i="2"/>
  <c r="A447" i="65" s="1"/>
  <c r="A115" i="2"/>
  <c r="A341" i="2"/>
  <c r="A309" i="2"/>
  <c r="A290" i="2"/>
  <c r="A334" i="2"/>
  <c r="A344" i="2"/>
  <c r="A332" i="2"/>
  <c r="A292" i="2"/>
  <c r="A90" i="2"/>
  <c r="A314" i="2"/>
  <c r="A108" i="2"/>
  <c r="A91" i="2"/>
  <c r="A175" i="2"/>
  <c r="A274" i="2"/>
  <c r="A158" i="2"/>
  <c r="A35" i="8"/>
  <c r="A35" i="6"/>
  <c r="A406" i="2"/>
  <c r="A286" i="2"/>
  <c r="A221" i="2"/>
  <c r="A151" i="2"/>
  <c r="A429" i="2"/>
  <c r="A429" i="65" s="1"/>
  <c r="A285" i="2"/>
  <c r="A228" i="2"/>
  <c r="A55" i="8"/>
  <c r="A55" i="6"/>
  <c r="A368" i="2"/>
  <c r="A244" i="2"/>
  <c r="A411" i="2"/>
  <c r="A276" i="2"/>
  <c r="A219" i="2"/>
  <c r="A170" i="2"/>
  <c r="A73" i="8"/>
  <c r="A73" i="6"/>
  <c r="A26" i="8"/>
  <c r="A26" i="6"/>
  <c r="A394" i="2"/>
  <c r="A262" i="2"/>
  <c r="A52" i="8"/>
  <c r="A52" i="6"/>
  <c r="A409" i="2"/>
  <c r="A261" i="2"/>
  <c r="A191" i="2"/>
  <c r="A152" i="2"/>
  <c r="A135" i="2"/>
  <c r="A283" i="2"/>
  <c r="A100" i="2"/>
  <c r="A306" i="2"/>
  <c r="A39" i="8"/>
  <c r="A39" i="6"/>
  <c r="A145" i="2"/>
  <c r="A385" i="2"/>
  <c r="A62" i="8"/>
  <c r="A62" i="6"/>
  <c r="A126" i="2"/>
  <c r="A48" i="8"/>
  <c r="A48" i="6"/>
  <c r="A114" i="2"/>
  <c r="A117" i="2"/>
  <c r="A351" i="2"/>
  <c r="A310" i="2"/>
  <c r="A328" i="2"/>
  <c r="A323" i="2"/>
  <c r="A312" i="2"/>
  <c r="A313" i="2"/>
  <c r="A315" i="2"/>
  <c r="A109" i="2"/>
  <c r="A236" i="2"/>
  <c r="A190" i="2"/>
  <c r="A392" i="2"/>
  <c r="A216" i="2"/>
  <c r="A222" i="2"/>
  <c r="A398" i="2"/>
  <c r="A278" i="2"/>
  <c r="A34" i="8"/>
  <c r="A34" i="6"/>
  <c r="A405" i="2"/>
  <c r="A220" i="2"/>
  <c r="A452" i="2"/>
  <c r="A239" i="2"/>
  <c r="A74" i="8"/>
  <c r="A74" i="6"/>
  <c r="A32" i="8"/>
  <c r="A32" i="6"/>
  <c r="A403" i="2"/>
  <c r="A269" i="2"/>
  <c r="A165" i="2"/>
  <c r="A65" i="8"/>
  <c r="A65" i="6"/>
  <c r="A18" i="8"/>
  <c r="A18" i="6"/>
  <c r="A373" i="2"/>
  <c r="A256" i="2"/>
  <c r="A201" i="2"/>
  <c r="A47" i="8"/>
  <c r="A47" i="6"/>
  <c r="A401" i="2"/>
  <c r="A249" i="2"/>
  <c r="A254" i="2"/>
  <c r="A266" i="2"/>
  <c r="B110" i="65"/>
  <c r="A19" i="65"/>
  <c r="A47" i="65"/>
  <c r="A44" i="65"/>
  <c r="A56" i="65"/>
  <c r="A42" i="65"/>
  <c r="A65" i="65"/>
  <c r="A59" i="65"/>
  <c r="A70" i="65"/>
  <c r="A22" i="65"/>
  <c r="B119" i="65"/>
  <c r="A25" i="65"/>
  <c r="A43" i="65"/>
  <c r="A61" i="65"/>
  <c r="A51" i="65"/>
  <c r="A58" i="65"/>
  <c r="A85" i="65"/>
  <c r="A21" i="65"/>
  <c r="B293" i="65"/>
  <c r="A81" i="61"/>
  <c r="A72" i="65"/>
  <c r="A27" i="65"/>
  <c r="A34" i="65"/>
  <c r="A75" i="65"/>
  <c r="A33" i="65"/>
  <c r="A45" i="65"/>
  <c r="B306" i="65"/>
  <c r="A76" i="65"/>
  <c r="A82" i="65"/>
  <c r="A69" i="65"/>
  <c r="A32" i="65"/>
  <c r="A74" i="65"/>
  <c r="A57" i="65"/>
  <c r="A28" i="65"/>
  <c r="A67" i="65"/>
  <c r="A29" i="65"/>
  <c r="A39" i="65"/>
  <c r="A48" i="65"/>
  <c r="A86" i="65"/>
  <c r="A60" i="65"/>
  <c r="A35" i="65"/>
  <c r="A66" i="65"/>
  <c r="A20" i="65"/>
  <c r="A37" i="65"/>
  <c r="A54" i="65"/>
  <c r="A53" i="65"/>
  <c r="B100" i="65"/>
  <c r="A62" i="65"/>
  <c r="A84" i="65"/>
  <c r="A83" i="65"/>
  <c r="A52" i="65"/>
  <c r="A68" i="65"/>
  <c r="A55" i="65"/>
  <c r="A23" i="65"/>
  <c r="A36" i="65"/>
  <c r="A46" i="65"/>
  <c r="B87" i="65"/>
  <c r="A38" i="65"/>
  <c r="A73" i="65"/>
  <c r="A26" i="65"/>
  <c r="A71" i="65"/>
  <c r="A16" i="65"/>
  <c r="A78" i="65"/>
  <c r="A39" i="460"/>
  <c r="A39" i="61"/>
  <c r="A39" i="60"/>
  <c r="A48" i="460"/>
  <c r="A48" i="61"/>
  <c r="A48" i="60"/>
  <c r="A85" i="460"/>
  <c r="A85" i="61"/>
  <c r="A85" i="60"/>
  <c r="A60" i="460"/>
  <c r="A60" i="61"/>
  <c r="A60" i="60"/>
  <c r="A46" i="460"/>
  <c r="A46" i="61"/>
  <c r="A46" i="60"/>
  <c r="A50" i="460"/>
  <c r="A50" i="61"/>
  <c r="A50" i="60"/>
  <c r="A68" i="460"/>
  <c r="A68" i="61"/>
  <c r="A68" i="60"/>
  <c r="A54" i="460"/>
  <c r="A54" i="61"/>
  <c r="A54" i="60"/>
  <c r="A80" i="460"/>
  <c r="A80" i="61"/>
  <c r="A80" i="60"/>
  <c r="A52" i="460"/>
  <c r="A52" i="61"/>
  <c r="A52" i="60"/>
  <c r="A45" i="460"/>
  <c r="A45" i="61"/>
  <c r="A45" i="60"/>
  <c r="A57" i="460"/>
  <c r="A57" i="61"/>
  <c r="A57" i="60"/>
  <c r="A75" i="460"/>
  <c r="A75" i="61"/>
  <c r="A75" i="60"/>
  <c r="A33" i="460"/>
  <c r="A33" i="61"/>
  <c r="A33" i="60"/>
  <c r="A62" i="460"/>
  <c r="A62" i="61"/>
  <c r="A62" i="60"/>
  <c r="A61" i="460"/>
  <c r="A61" i="61"/>
  <c r="A61" i="60"/>
  <c r="A47" i="460"/>
  <c r="A47" i="61"/>
  <c r="A47" i="60"/>
  <c r="A73" i="460"/>
  <c r="A73" i="61"/>
  <c r="A73" i="60"/>
  <c r="A65" i="460"/>
  <c r="A65" i="61"/>
  <c r="A65" i="60"/>
  <c r="A44" i="460"/>
  <c r="A44" i="61"/>
  <c r="A44" i="60"/>
  <c r="A56" i="460"/>
  <c r="A56" i="61"/>
  <c r="A56" i="60"/>
  <c r="A67" i="460"/>
  <c r="A67" i="61"/>
  <c r="A67" i="60"/>
  <c r="A41" i="460"/>
  <c r="A41" i="61"/>
  <c r="A41" i="60"/>
  <c r="A26" i="460"/>
  <c r="A26" i="61"/>
  <c r="A26" i="60"/>
  <c r="A53" i="460"/>
  <c r="A53" i="61"/>
  <c r="A53" i="60"/>
  <c r="A37" i="460"/>
  <c r="A37" i="61"/>
  <c r="A37" i="60"/>
  <c r="A43" i="460"/>
  <c r="A43" i="61"/>
  <c r="A43" i="60"/>
  <c r="A84" i="61"/>
  <c r="A84" i="460"/>
  <c r="A84" i="60"/>
  <c r="A38" i="460"/>
  <c r="A38" i="61"/>
  <c r="A38" i="60"/>
  <c r="A23" i="460"/>
  <c r="A23" i="61"/>
  <c r="A23" i="60"/>
  <c r="A36" i="460"/>
  <c r="A36" i="61"/>
  <c r="A36" i="60"/>
  <c r="A35" i="460"/>
  <c r="A35" i="61"/>
  <c r="A35" i="60"/>
  <c r="A55" i="460"/>
  <c r="A55" i="61"/>
  <c r="A55" i="60"/>
  <c r="A83" i="460"/>
  <c r="A83" i="61"/>
  <c r="A83" i="60"/>
  <c r="A25" i="460"/>
  <c r="A25" i="61"/>
  <c r="A25" i="60"/>
  <c r="A18" i="460"/>
  <c r="A18" i="61"/>
  <c r="A18" i="60"/>
  <c r="A71" i="460"/>
  <c r="A71" i="61"/>
  <c r="A71" i="60"/>
  <c r="A16" i="61"/>
  <c r="A16" i="460"/>
  <c r="A16" i="60"/>
  <c r="A31" i="460"/>
  <c r="A31" i="61"/>
  <c r="A31" i="60"/>
  <c r="A34" i="460"/>
  <c r="A34" i="61"/>
  <c r="A34" i="60"/>
  <c r="A74" i="460"/>
  <c r="A74" i="61"/>
  <c r="A74" i="60"/>
  <c r="A32" i="460"/>
  <c r="A32" i="61"/>
  <c r="A32" i="60"/>
  <c r="A72" i="460"/>
  <c r="A72" i="61"/>
  <c r="A72" i="60"/>
  <c r="A59" i="460"/>
  <c r="A59" i="61"/>
  <c r="A59" i="60"/>
  <c r="A70" i="460"/>
  <c r="A70" i="61"/>
  <c r="A70" i="60"/>
  <c r="A22" i="460"/>
  <c r="A22" i="61"/>
  <c r="A22" i="60"/>
  <c r="A21" i="61"/>
  <c r="A21" i="460"/>
  <c r="A21" i="60"/>
  <c r="A28" i="460"/>
  <c r="A28" i="61"/>
  <c r="A28" i="60"/>
  <c r="A42" i="460"/>
  <c r="A42" i="60"/>
  <c r="A42" i="61"/>
  <c r="A66" i="460"/>
  <c r="A66" i="61"/>
  <c r="A66" i="60"/>
  <c r="A27" i="460"/>
  <c r="A27" i="61"/>
  <c r="A27" i="60"/>
  <c r="A76" i="460"/>
  <c r="A76" i="61"/>
  <c r="A76" i="60"/>
  <c r="A82" i="460"/>
  <c r="A82" i="60"/>
  <c r="A82" i="61"/>
  <c r="A86" i="460"/>
  <c r="A86" i="61"/>
  <c r="A86" i="60"/>
  <c r="A64" i="460"/>
  <c r="A64" i="61"/>
  <c r="A64" i="60"/>
  <c r="A51" i="460"/>
  <c r="A51" i="61"/>
  <c r="A51" i="60"/>
  <c r="A58" i="460"/>
  <c r="A58" i="61"/>
  <c r="A58" i="60"/>
  <c r="A69" i="460"/>
  <c r="A69" i="61"/>
  <c r="A69" i="60"/>
  <c r="A20" i="460"/>
  <c r="A20" i="61"/>
  <c r="A20" i="60"/>
  <c r="A19" i="460"/>
  <c r="A19" i="61"/>
  <c r="A19" i="60"/>
  <c r="AJ354" i="8"/>
  <c r="AP308" i="8"/>
  <c r="AP341" i="8"/>
  <c r="D288" i="6"/>
  <c r="AP327" i="8"/>
  <c r="AJ326" i="8"/>
  <c r="AL354" i="8"/>
  <c r="AL341" i="8"/>
  <c r="AL340" i="8"/>
  <c r="AL327" i="8"/>
  <c r="AL326" i="8"/>
  <c r="AL317" i="8"/>
  <c r="AL308" i="8"/>
  <c r="AL307" i="8"/>
  <c r="AL295" i="8"/>
  <c r="AL294" i="8"/>
  <c r="AL318" i="8"/>
  <c r="B306" i="460"/>
  <c r="B306" i="61"/>
  <c r="B306" i="60"/>
  <c r="B306" i="8"/>
  <c r="B306" i="6"/>
  <c r="AP317" i="8"/>
  <c r="AP354" i="8"/>
  <c r="AJ294" i="8"/>
  <c r="AJ317" i="8"/>
  <c r="AK354" i="8"/>
  <c r="AK341" i="8"/>
  <c r="AK340" i="8"/>
  <c r="AK318" i="8"/>
  <c r="AK317" i="8"/>
  <c r="AK327" i="8"/>
  <c r="AK308" i="8"/>
  <c r="AK307" i="8"/>
  <c r="AK295" i="8"/>
  <c r="AK294" i="8"/>
  <c r="AK326" i="8"/>
  <c r="AO341" i="8"/>
  <c r="AO340" i="8"/>
  <c r="AO354" i="8"/>
  <c r="AO318" i="8"/>
  <c r="AO326" i="8"/>
  <c r="AO317" i="8"/>
  <c r="AO327" i="8"/>
  <c r="AO308" i="8"/>
  <c r="AO307" i="8"/>
  <c r="AO295" i="8"/>
  <c r="AO294" i="8"/>
  <c r="AJ295" i="8"/>
  <c r="B293" i="460"/>
  <c r="B293" i="61"/>
  <c r="B293" i="60"/>
  <c r="B293" i="6"/>
  <c r="B293" i="8"/>
  <c r="AP326" i="8"/>
  <c r="AJ307" i="8"/>
  <c r="AJ340" i="8"/>
  <c r="AN341" i="8"/>
  <c r="AN340" i="8"/>
  <c r="AN318" i="8"/>
  <c r="AN354" i="8"/>
  <c r="AN327" i="8"/>
  <c r="AN308" i="8"/>
  <c r="AN307" i="8"/>
  <c r="AN295" i="8"/>
  <c r="AN294" i="8"/>
  <c r="AN326" i="8"/>
  <c r="AN317" i="8"/>
  <c r="D289" i="6"/>
  <c r="AP294" i="8"/>
  <c r="AJ308" i="8"/>
  <c r="AJ341" i="8"/>
  <c r="AM341" i="8"/>
  <c r="AM340" i="8"/>
  <c r="AM317" i="8"/>
  <c r="AM354" i="8"/>
  <c r="AM327" i="8"/>
  <c r="AM308" i="8"/>
  <c r="AM307" i="8"/>
  <c r="AM295" i="8"/>
  <c r="AM294" i="8"/>
  <c r="AM318" i="8"/>
  <c r="AM326" i="8"/>
  <c r="AP295" i="8"/>
  <c r="AP318" i="8"/>
  <c r="AJ318" i="8"/>
  <c r="AP307" i="8"/>
  <c r="AP340" i="8"/>
  <c r="AJ327" i="8"/>
  <c r="AJ286" i="8"/>
  <c r="AK286" i="8"/>
  <c r="AO286" i="8"/>
  <c r="AL286" i="8"/>
  <c r="AP286" i="8"/>
  <c r="AN286" i="8"/>
  <c r="AM286" i="8"/>
  <c r="A31" i="65"/>
  <c r="A18" i="65"/>
  <c r="A81" i="65"/>
  <c r="A64" i="65"/>
  <c r="A41" i="65"/>
  <c r="A80" i="65"/>
  <c r="A50" i="65"/>
  <c r="C13" i="281"/>
  <c r="C63" i="281" s="1"/>
  <c r="C117" i="281" s="1"/>
  <c r="L5" i="68"/>
  <c r="L3" i="68"/>
  <c r="L4" i="68"/>
  <c r="K5" i="68"/>
  <c r="K3" i="68"/>
  <c r="K4" i="68"/>
  <c r="C36" i="281"/>
  <c r="M5" i="68"/>
  <c r="M3" i="68"/>
  <c r="M4" i="68"/>
  <c r="C87" i="281"/>
  <c r="C93" i="281"/>
  <c r="C88" i="281"/>
  <c r="C92" i="281"/>
  <c r="C80" i="281"/>
  <c r="C98" i="281"/>
  <c r="C94" i="281"/>
  <c r="C81" i="281"/>
  <c r="C100" i="281"/>
  <c r="C74" i="281"/>
  <c r="C99" i="281"/>
  <c r="C76" i="281"/>
  <c r="C75" i="281"/>
  <c r="C82" i="281"/>
  <c r="B17" i="490"/>
  <c r="B30" i="490" s="1"/>
  <c r="K6" i="390"/>
  <c r="A76" i="281"/>
  <c r="A77" i="281" s="1"/>
  <c r="A79" i="281" s="1"/>
  <c r="A80" i="281" s="1"/>
  <c r="A81" i="281" s="1"/>
  <c r="A82" i="281" s="1"/>
  <c r="A83" i="281" s="1"/>
  <c r="A85" i="281" s="1"/>
  <c r="A86" i="281" s="1"/>
  <c r="A87" i="281" s="1"/>
  <c r="A88" i="281" s="1"/>
  <c r="A89" i="281" s="1"/>
  <c r="A91" i="281" s="1"/>
  <c r="A92" i="281" s="1"/>
  <c r="A93" i="281" s="1"/>
  <c r="A94" i="281" s="1"/>
  <c r="A95" i="281" s="1"/>
  <c r="A97" i="281" s="1"/>
  <c r="A98" i="281" s="1"/>
  <c r="A99" i="281" s="1"/>
  <c r="A100" i="281" s="1"/>
  <c r="A101" i="281" s="1"/>
  <c r="A103" i="281" s="1"/>
  <c r="A104" i="281" s="1"/>
  <c r="A105" i="281" s="1"/>
  <c r="A106" i="281" s="1"/>
  <c r="A107" i="281" s="1"/>
  <c r="A109" i="281" s="1"/>
  <c r="A110" i="281" s="1"/>
  <c r="A111" i="281" s="1"/>
  <c r="A113" i="281" s="1"/>
  <c r="A115" i="281" s="1"/>
  <c r="A116" i="281" s="1"/>
  <c r="A117" i="281" s="1"/>
  <c r="A118" i="281" s="1"/>
  <c r="A121" i="281" s="1"/>
  <c r="A122" i="281" s="1"/>
  <c r="A123" i="281" s="1"/>
  <c r="A124" i="281" s="1"/>
  <c r="A127" i="281" s="1"/>
  <c r="A128" i="281" s="1"/>
  <c r="A129" i="281" s="1"/>
  <c r="A130" i="281" s="1"/>
  <c r="A133" i="281" s="1"/>
  <c r="A134" i="281" s="1"/>
  <c r="A135" i="281" s="1"/>
  <c r="A136" i="281" s="1"/>
  <c r="A139" i="281" s="1"/>
  <c r="A140" i="281" s="1"/>
  <c r="A141" i="281" s="1"/>
  <c r="A142" i="281" s="1"/>
  <c r="A145" i="281" s="1"/>
  <c r="A146" i="281" s="1"/>
  <c r="A147" i="281" s="1"/>
  <c r="A148" i="281" s="1"/>
  <c r="A151" i="281" s="1"/>
  <c r="A152" i="281" s="1"/>
  <c r="A153" i="281" s="1"/>
  <c r="A154" i="281" s="1"/>
  <c r="A157" i="281" s="1"/>
  <c r="B119" i="60"/>
  <c r="B110" i="60"/>
  <c r="C68" i="281"/>
  <c r="C69" i="281"/>
  <c r="C70" i="281"/>
  <c r="B100" i="60"/>
  <c r="B87" i="60"/>
  <c r="AP200" i="8"/>
  <c r="AO121" i="8"/>
  <c r="AO135" i="8"/>
  <c r="AO41" i="8"/>
  <c r="AO79" i="8"/>
  <c r="AO81" i="8"/>
  <c r="AO50" i="8"/>
  <c r="AO64" i="8"/>
  <c r="AO101" i="8"/>
  <c r="AO49" i="8"/>
  <c r="AO120" i="8"/>
  <c r="AO151" i="8"/>
  <c r="AO162" i="8"/>
  <c r="AO80" i="8"/>
  <c r="AO89" i="8"/>
  <c r="AO40" i="8"/>
  <c r="AO63" i="8"/>
  <c r="AO77" i="8"/>
  <c r="AO173" i="8"/>
  <c r="AO160" i="8"/>
  <c r="AO189" i="8"/>
  <c r="AO260" i="8"/>
  <c r="AO112" i="8"/>
  <c r="AO148" i="8"/>
  <c r="AO165" i="8"/>
  <c r="AO174" i="8"/>
  <c r="AO218" i="8"/>
  <c r="AO255" i="8"/>
  <c r="AO183" i="8"/>
  <c r="AO190" i="8"/>
  <c r="AO208" i="8"/>
  <c r="AO227" i="8"/>
  <c r="AO268" i="8"/>
  <c r="AO284" i="8"/>
  <c r="AO199" i="8"/>
  <c r="AO134" i="8"/>
  <c r="AO200" i="8"/>
  <c r="AO209" i="8"/>
  <c r="AO219" i="8"/>
  <c r="AO88" i="8"/>
  <c r="AO111" i="8"/>
  <c r="AO163" i="8"/>
  <c r="AO164" i="8"/>
  <c r="AO182" i="8"/>
  <c r="AO228" i="8"/>
  <c r="AO248" i="8"/>
  <c r="AO378" i="8"/>
  <c r="AO360" i="8"/>
  <c r="AO372" i="8"/>
  <c r="AO238" i="8"/>
  <c r="AO265" i="8"/>
  <c r="AO249" i="8"/>
  <c r="AO285" i="8"/>
  <c r="AO376" i="8"/>
  <c r="AO388" i="8"/>
  <c r="AO390" i="8"/>
  <c r="AO102" i="8"/>
  <c r="AO150" i="8"/>
  <c r="AO256" i="8"/>
  <c r="AO261" i="8"/>
  <c r="AO237" i="8"/>
  <c r="AO363" i="8"/>
  <c r="AO379" i="8"/>
  <c r="AO282" i="8"/>
  <c r="AO371" i="8"/>
  <c r="AO382" i="8"/>
  <c r="AO362" i="8"/>
  <c r="AO246" i="8"/>
  <c r="AO250" i="8"/>
  <c r="AO389" i="8"/>
  <c r="AO391" i="8"/>
  <c r="AO267" i="8"/>
  <c r="AO364" i="8"/>
  <c r="AN41" i="8"/>
  <c r="AN79" i="8"/>
  <c r="AN81" i="8"/>
  <c r="AN50" i="8"/>
  <c r="AN64" i="8"/>
  <c r="AN101" i="8"/>
  <c r="AN89" i="8"/>
  <c r="AN80" i="8"/>
  <c r="AN121" i="8"/>
  <c r="AN160" i="8"/>
  <c r="AN40" i="8"/>
  <c r="AN102" i="8"/>
  <c r="AN111" i="8"/>
  <c r="AN148" i="8"/>
  <c r="AN120" i="8"/>
  <c r="AN189" i="8"/>
  <c r="AN135" i="8"/>
  <c r="AN164" i="8"/>
  <c r="AN182" i="8"/>
  <c r="AN112" i="8"/>
  <c r="AN165" i="8"/>
  <c r="AN173" i="8"/>
  <c r="AN174" i="8"/>
  <c r="AN218" i="8"/>
  <c r="AN255" i="8"/>
  <c r="AN183" i="8"/>
  <c r="AN190" i="8"/>
  <c r="AN208" i="8"/>
  <c r="AN227" i="8"/>
  <c r="AN268" i="8"/>
  <c r="AN284" i="8"/>
  <c r="AN49" i="8"/>
  <c r="AN199" i="8"/>
  <c r="AN237" i="8"/>
  <c r="AN248" i="8"/>
  <c r="AN250" i="8"/>
  <c r="AN282" i="8"/>
  <c r="AN360" i="8"/>
  <c r="AN77" i="8"/>
  <c r="AN134" i="8"/>
  <c r="AN63" i="8"/>
  <c r="AN151" i="8"/>
  <c r="AN200" i="8"/>
  <c r="AN209" i="8"/>
  <c r="AN219" i="8"/>
  <c r="AN150" i="8"/>
  <c r="AN162" i="8"/>
  <c r="AN249" i="8"/>
  <c r="AN285" i="8"/>
  <c r="AN376" i="8"/>
  <c r="AN388" i="8"/>
  <c r="AN390" i="8"/>
  <c r="AN238" i="8"/>
  <c r="AN265" i="8"/>
  <c r="AN389" i="8"/>
  <c r="AN88" i="8"/>
  <c r="AN256" i="8"/>
  <c r="AN261" i="8"/>
  <c r="AN379" i="8"/>
  <c r="AN163" i="8"/>
  <c r="AN363" i="8"/>
  <c r="AN372" i="8"/>
  <c r="AN260" i="8"/>
  <c r="AN267" i="8"/>
  <c r="AN391" i="8"/>
  <c r="AN246" i="8"/>
  <c r="AN362" i="8"/>
  <c r="AN378" i="8"/>
  <c r="AN228" i="8"/>
  <c r="AN364" i="8"/>
  <c r="AN382" i="8"/>
  <c r="AN371" i="8"/>
  <c r="AP382" i="8"/>
  <c r="AP390" i="8"/>
  <c r="AP360" i="8"/>
  <c r="AP282" i="8"/>
  <c r="AP227" i="8"/>
  <c r="AP174" i="8"/>
  <c r="AP238" i="8"/>
  <c r="AP173" i="8"/>
  <c r="AP101" i="8"/>
  <c r="AP121" i="8"/>
  <c r="AJ284" i="8"/>
  <c r="AJ360" i="8"/>
  <c r="AJ389" i="8"/>
  <c r="AJ285" i="8"/>
  <c r="AJ219" i="8"/>
  <c r="AJ190" i="8"/>
  <c r="AJ40" i="8"/>
  <c r="AP379" i="8"/>
  <c r="AP388" i="8"/>
  <c r="AP256" i="8"/>
  <c r="AP268" i="8"/>
  <c r="AP250" i="8"/>
  <c r="AP208" i="8"/>
  <c r="AP165" i="8"/>
  <c r="AP182" i="8"/>
  <c r="AP160" i="8"/>
  <c r="AP112" i="8"/>
  <c r="AJ260" i="8"/>
  <c r="AJ371" i="8"/>
  <c r="AJ268" i="8"/>
  <c r="AJ218" i="8"/>
  <c r="AJ50" i="8"/>
  <c r="AJ267" i="8"/>
  <c r="AJ209" i="8"/>
  <c r="AJ162" i="8"/>
  <c r="AJ102" i="8"/>
  <c r="AL89" i="8"/>
  <c r="AL120" i="8"/>
  <c r="AL134" i="8"/>
  <c r="AL77" i="8"/>
  <c r="AL80" i="8"/>
  <c r="AL111" i="8"/>
  <c r="AL79" i="8"/>
  <c r="AL102" i="8"/>
  <c r="AL148" i="8"/>
  <c r="AL40" i="8"/>
  <c r="AL88" i="8"/>
  <c r="AL150" i="8"/>
  <c r="AL41" i="8"/>
  <c r="AL63" i="8"/>
  <c r="AL101" i="8"/>
  <c r="AL112" i="8"/>
  <c r="AL50" i="8"/>
  <c r="AL183" i="8"/>
  <c r="AL81" i="8"/>
  <c r="AL174" i="8"/>
  <c r="AL49" i="8"/>
  <c r="AL199" i="8"/>
  <c r="AL237" i="8"/>
  <c r="AL248" i="8"/>
  <c r="AL250" i="8"/>
  <c r="AL282" i="8"/>
  <c r="AL360" i="8"/>
  <c r="AL246" i="8"/>
  <c r="AL261" i="8"/>
  <c r="AL151" i="8"/>
  <c r="AL209" i="8"/>
  <c r="AL219" i="8"/>
  <c r="AL256" i="8"/>
  <c r="AL200" i="8"/>
  <c r="AL163" i="8"/>
  <c r="AL64" i="8"/>
  <c r="AL121" i="8"/>
  <c r="AL162" i="8"/>
  <c r="AL135" i="8"/>
  <c r="AL189" i="8"/>
  <c r="AL190" i="8"/>
  <c r="AL208" i="8"/>
  <c r="AL227" i="8"/>
  <c r="AL160" i="8"/>
  <c r="AL173" i="8"/>
  <c r="AL284" i="8"/>
  <c r="AL363" i="8"/>
  <c r="AL372" i="8"/>
  <c r="AL268" i="8"/>
  <c r="AL165" i="8"/>
  <c r="AL182" i="8"/>
  <c r="AL362" i="8"/>
  <c r="AL364" i="8"/>
  <c r="AL238" i="8"/>
  <c r="AL255" i="8"/>
  <c r="AL260" i="8"/>
  <c r="AL265" i="8"/>
  <c r="AL379" i="8"/>
  <c r="AL164" i="8"/>
  <c r="AL218" i="8"/>
  <c r="AL267" i="8"/>
  <c r="AL389" i="8"/>
  <c r="AL391" i="8"/>
  <c r="AL382" i="8"/>
  <c r="AL371" i="8"/>
  <c r="AL228" i="8"/>
  <c r="AL285" i="8"/>
  <c r="AL376" i="8"/>
  <c r="AL388" i="8"/>
  <c r="AL390" i="8"/>
  <c r="AL378" i="8"/>
  <c r="AL249" i="8"/>
  <c r="AP389" i="8"/>
  <c r="AK120" i="8"/>
  <c r="AK134" i="8"/>
  <c r="AK77" i="8"/>
  <c r="AK80" i="8"/>
  <c r="AK111" i="8"/>
  <c r="AK49" i="8"/>
  <c r="AK63" i="8"/>
  <c r="AK102" i="8"/>
  <c r="AK40" i="8"/>
  <c r="AK88" i="8"/>
  <c r="AK150" i="8"/>
  <c r="AK163" i="8"/>
  <c r="AK41" i="8"/>
  <c r="AK89" i="8"/>
  <c r="AK101" i="8"/>
  <c r="AK112" i="8"/>
  <c r="AK64" i="8"/>
  <c r="AK135" i="8"/>
  <c r="AK81" i="8"/>
  <c r="AK174" i="8"/>
  <c r="AK162" i="8"/>
  <c r="AK190" i="8"/>
  <c r="AK148" i="8"/>
  <c r="AK183" i="8"/>
  <c r="AK246" i="8"/>
  <c r="AK261" i="8"/>
  <c r="AK151" i="8"/>
  <c r="AK209" i="8"/>
  <c r="AK219" i="8"/>
  <c r="AK256" i="8"/>
  <c r="AK79" i="8"/>
  <c r="AK200" i="8"/>
  <c r="AK228" i="8"/>
  <c r="AK267" i="8"/>
  <c r="AK285" i="8"/>
  <c r="AK121" i="8"/>
  <c r="AK50" i="8"/>
  <c r="AK160" i="8"/>
  <c r="AK164" i="8"/>
  <c r="AK165" i="8"/>
  <c r="AK173" i="8"/>
  <c r="AK182" i="8"/>
  <c r="AK218" i="8"/>
  <c r="AK199" i="8"/>
  <c r="AK227" i="8"/>
  <c r="AK238" i="8"/>
  <c r="AK255" i="8"/>
  <c r="AK260" i="8"/>
  <c r="AK265" i="8"/>
  <c r="AK379" i="8"/>
  <c r="AK362" i="8"/>
  <c r="AK364" i="8"/>
  <c r="AK389" i="8"/>
  <c r="AK391" i="8"/>
  <c r="AK237" i="8"/>
  <c r="AK268" i="8"/>
  <c r="AK360" i="8"/>
  <c r="AK382" i="8"/>
  <c r="AK371" i="8"/>
  <c r="AK189" i="8"/>
  <c r="AK378" i="8"/>
  <c r="AK388" i="8"/>
  <c r="AK372" i="8"/>
  <c r="AK248" i="8"/>
  <c r="AK363" i="8"/>
  <c r="AK390" i="8"/>
  <c r="AK249" i="8"/>
  <c r="AK250" i="8"/>
  <c r="AK284" i="8"/>
  <c r="AK208" i="8"/>
  <c r="AK376" i="8"/>
  <c r="AK282" i="8"/>
  <c r="AP376" i="8"/>
  <c r="AP378" i="8"/>
  <c r="AP209" i="8"/>
  <c r="AP246" i="8"/>
  <c r="AP190" i="8"/>
  <c r="AP148" i="8"/>
  <c r="AP164" i="8"/>
  <c r="AP89" i="8"/>
  <c r="AP88" i="8"/>
  <c r="AJ255" i="8"/>
  <c r="AJ364" i="8"/>
  <c r="AJ237" i="8"/>
  <c r="AJ261" i="8"/>
  <c r="AJ163" i="8"/>
  <c r="AJ228" i="8"/>
  <c r="AJ151" i="8"/>
  <c r="AJ101" i="8"/>
  <c r="AJ63" i="8"/>
  <c r="AP391" i="8"/>
  <c r="AP261" i="8"/>
  <c r="AP183" i="8"/>
  <c r="AP260" i="8"/>
  <c r="AP163" i="8"/>
  <c r="AP77" i="8"/>
  <c r="AP80" i="8"/>
  <c r="AP81" i="8"/>
  <c r="AP40" i="8"/>
  <c r="AJ250" i="8"/>
  <c r="AJ362" i="8"/>
  <c r="AJ174" i="8"/>
  <c r="AJ183" i="8"/>
  <c r="AJ182" i="8"/>
  <c r="AJ120" i="8"/>
  <c r="AJ134" i="8"/>
  <c r="AJ89" i="8"/>
  <c r="AJ49" i="8"/>
  <c r="AM50" i="8"/>
  <c r="AM64" i="8"/>
  <c r="AM101" i="8"/>
  <c r="AM89" i="8"/>
  <c r="AM120" i="8"/>
  <c r="AM134" i="8"/>
  <c r="AM40" i="8"/>
  <c r="AM81" i="8"/>
  <c r="AM79" i="8"/>
  <c r="AM102" i="8"/>
  <c r="AM111" i="8"/>
  <c r="AM148" i="8"/>
  <c r="AM77" i="8"/>
  <c r="AM88" i="8"/>
  <c r="AM150" i="8"/>
  <c r="AM135" i="8"/>
  <c r="AM160" i="8"/>
  <c r="AM164" i="8"/>
  <c r="AM182" i="8"/>
  <c r="AM200" i="8"/>
  <c r="AM41" i="8"/>
  <c r="AM183" i="8"/>
  <c r="AM189" i="8"/>
  <c r="AM190" i="8"/>
  <c r="AM208" i="8"/>
  <c r="AM227" i="8"/>
  <c r="AM268" i="8"/>
  <c r="AM284" i="8"/>
  <c r="AM49" i="8"/>
  <c r="AM199" i="8"/>
  <c r="AM237" i="8"/>
  <c r="AM248" i="8"/>
  <c r="AM250" i="8"/>
  <c r="AM282" i="8"/>
  <c r="AM360" i="8"/>
  <c r="AM246" i="8"/>
  <c r="AM261" i="8"/>
  <c r="AM63" i="8"/>
  <c r="AM151" i="8"/>
  <c r="AM209" i="8"/>
  <c r="AM219" i="8"/>
  <c r="AM80" i="8"/>
  <c r="AM163" i="8"/>
  <c r="AM112" i="8"/>
  <c r="AM165" i="8"/>
  <c r="AM173" i="8"/>
  <c r="AM174" i="8"/>
  <c r="AM218" i="8"/>
  <c r="AM121" i="8"/>
  <c r="AM256" i="8"/>
  <c r="AM162" i="8"/>
  <c r="AM363" i="8"/>
  <c r="AM372" i="8"/>
  <c r="AM389" i="8"/>
  <c r="AM391" i="8"/>
  <c r="AM382" i="8"/>
  <c r="AM238" i="8"/>
  <c r="AM255" i="8"/>
  <c r="AM260" i="8"/>
  <c r="AM265" i="8"/>
  <c r="AM379" i="8"/>
  <c r="AM267" i="8"/>
  <c r="AM249" i="8"/>
  <c r="AM378" i="8"/>
  <c r="AM364" i="8"/>
  <c r="AM371" i="8"/>
  <c r="AM228" i="8"/>
  <c r="AM362" i="8"/>
  <c r="AM388" i="8"/>
  <c r="AM390" i="8"/>
  <c r="AM285" i="8"/>
  <c r="AM376" i="8"/>
  <c r="AP267" i="8"/>
  <c r="AP285" i="8"/>
  <c r="AP284" i="8"/>
  <c r="AP371" i="8"/>
  <c r="AP102" i="8"/>
  <c r="AP255" i="8"/>
  <c r="AP189" i="8"/>
  <c r="AP162" i="8"/>
  <c r="AP63" i="8"/>
  <c r="AP79" i="8"/>
  <c r="AJ248" i="8"/>
  <c r="AJ390" i="8"/>
  <c r="AJ376" i="8"/>
  <c r="AJ148" i="8"/>
  <c r="AJ173" i="8"/>
  <c r="AJ200" i="8"/>
  <c r="AJ121" i="8"/>
  <c r="AJ111" i="8"/>
  <c r="AP219" i="8"/>
  <c r="AP372" i="8"/>
  <c r="AP248" i="8"/>
  <c r="AP364" i="8"/>
  <c r="AP134" i="8"/>
  <c r="AP218" i="8"/>
  <c r="AP50" i="8"/>
  <c r="AP151" i="8"/>
  <c r="AJ227" i="8"/>
  <c r="AJ379" i="8"/>
  <c r="AJ388" i="8"/>
  <c r="AJ81" i="8"/>
  <c r="AJ164" i="8"/>
  <c r="AJ265" i="8"/>
  <c r="AJ79" i="8"/>
  <c r="AJ199" i="8"/>
  <c r="AJ41" i="8"/>
  <c r="AJ80" i="8"/>
  <c r="AP237" i="8"/>
  <c r="AP363" i="8"/>
  <c r="AP228" i="8"/>
  <c r="AP362" i="8"/>
  <c r="AP265" i="8"/>
  <c r="AP111" i="8"/>
  <c r="AP120" i="8"/>
  <c r="AP41" i="8"/>
  <c r="AJ282" i="8"/>
  <c r="AJ363" i="8"/>
  <c r="AJ378" i="8"/>
  <c r="AJ208" i="8"/>
  <c r="AJ160" i="8"/>
  <c r="AJ249" i="8"/>
  <c r="AJ135" i="8"/>
  <c r="AJ112" i="8"/>
  <c r="AJ77" i="8"/>
  <c r="AP64" i="8"/>
  <c r="AP199" i="8"/>
  <c r="AP249" i="8"/>
  <c r="AP150" i="8"/>
  <c r="AP49" i="8"/>
  <c r="AP135" i="8"/>
  <c r="AJ372" i="8"/>
  <c r="AJ246" i="8"/>
  <c r="AJ382" i="8"/>
  <c r="AJ391" i="8"/>
  <c r="AJ189" i="8"/>
  <c r="AJ150" i="8"/>
  <c r="AJ238" i="8"/>
  <c r="AJ256" i="8"/>
  <c r="AJ165" i="8"/>
  <c r="AJ64" i="8"/>
  <c r="AJ88" i="8"/>
  <c r="L15" i="68"/>
  <c r="L14" i="68"/>
  <c r="K15" i="68"/>
  <c r="B119" i="460"/>
  <c r="B119" i="8"/>
  <c r="B119" i="61"/>
  <c r="B119" i="6"/>
  <c r="K14" i="68"/>
  <c r="AO18" i="8"/>
  <c r="M6" i="390"/>
  <c r="M14" i="68"/>
  <c r="AJ17" i="8"/>
  <c r="M15" i="68"/>
  <c r="B100" i="460"/>
  <c r="B133" i="460"/>
  <c r="B110" i="460"/>
  <c r="B87" i="460"/>
  <c r="AN18" i="8"/>
  <c r="AO30" i="8"/>
  <c r="AJ31" i="8"/>
  <c r="AN17" i="8"/>
  <c r="AN30" i="8"/>
  <c r="AJ18" i="8"/>
  <c r="AN31" i="8"/>
  <c r="AJ30" i="8"/>
  <c r="AP18" i="8"/>
  <c r="AP17" i="8"/>
  <c r="AP30" i="8"/>
  <c r="AP31" i="8"/>
  <c r="AO17" i="8"/>
  <c r="AO31" i="8"/>
  <c r="L6" i="390"/>
  <c r="D444" i="65"/>
  <c r="F444" i="65" s="1"/>
  <c r="D443" i="65"/>
  <c r="D442" i="65"/>
  <c r="D446" i="65"/>
  <c r="F446" i="65" s="1"/>
  <c r="D440" i="65"/>
  <c r="B100" i="61"/>
  <c r="B100" i="8"/>
  <c r="B100" i="6"/>
  <c r="B87" i="61"/>
  <c r="B87" i="8"/>
  <c r="B87" i="6"/>
  <c r="B110" i="61"/>
  <c r="B110" i="8"/>
  <c r="B110" i="6"/>
  <c r="B133" i="61"/>
  <c r="B133" i="8"/>
  <c r="D49" i="65"/>
  <c r="D50" i="65"/>
  <c r="E50" i="65" s="1"/>
  <c r="B355" i="6"/>
  <c r="B133" i="6"/>
  <c r="AM30" i="8"/>
  <c r="AM18" i="8"/>
  <c r="AM31" i="8"/>
  <c r="AM17" i="8"/>
  <c r="AK30" i="8"/>
  <c r="AK18" i="8"/>
  <c r="AK31" i="8"/>
  <c r="AK17" i="8"/>
  <c r="AL30" i="8"/>
  <c r="AL18" i="8"/>
  <c r="AL31" i="8"/>
  <c r="AL17" i="8"/>
  <c r="G31" i="281"/>
  <c r="A164" i="574" l="1"/>
  <c r="A164" i="575"/>
  <c r="A164" i="573"/>
  <c r="A164" i="571"/>
  <c r="A164" i="572"/>
  <c r="A164" i="570"/>
  <c r="A164" i="569"/>
  <c r="A164" i="568"/>
  <c r="A164" i="567"/>
  <c r="A286" i="574"/>
  <c r="A286" i="575"/>
  <c r="A286" i="573"/>
  <c r="A286" i="572"/>
  <c r="A286" i="571"/>
  <c r="A286" i="569"/>
  <c r="A286" i="570"/>
  <c r="A286" i="568"/>
  <c r="A286" i="567"/>
  <c r="A308" i="574"/>
  <c r="A308" i="575"/>
  <c r="A308" i="572"/>
  <c r="A308" i="573"/>
  <c r="A308" i="571"/>
  <c r="A308" i="570"/>
  <c r="A308" i="569"/>
  <c r="A308" i="568"/>
  <c r="A308" i="567"/>
  <c r="A210" i="574"/>
  <c r="A210" i="575"/>
  <c r="A210" i="573"/>
  <c r="A210" i="571"/>
  <c r="A210" i="572"/>
  <c r="A210" i="570"/>
  <c r="A210" i="568"/>
  <c r="A210" i="569"/>
  <c r="A210" i="567"/>
  <c r="A163" i="574"/>
  <c r="A163" i="575"/>
  <c r="A163" i="573"/>
  <c r="A163" i="572"/>
  <c r="A163" i="571"/>
  <c r="A163" i="570"/>
  <c r="A163" i="568"/>
  <c r="A163" i="567"/>
  <c r="A163" i="569"/>
  <c r="A372" i="574"/>
  <c r="A372" i="575"/>
  <c r="A372" i="573"/>
  <c r="A372" i="572"/>
  <c r="A372" i="571"/>
  <c r="A372" i="569"/>
  <c r="A372" i="570"/>
  <c r="A372" i="568"/>
  <c r="A372" i="567"/>
  <c r="A363" i="574"/>
  <c r="A363" i="575"/>
  <c r="A363" i="572"/>
  <c r="A363" i="573"/>
  <c r="A363" i="571"/>
  <c r="A363" i="570"/>
  <c r="A363" i="567"/>
  <c r="A363" i="569"/>
  <c r="A363" i="568"/>
  <c r="A201" i="575"/>
  <c r="A201" i="574"/>
  <c r="A201" i="573"/>
  <c r="A201" i="571"/>
  <c r="A201" i="572"/>
  <c r="A201" i="570"/>
  <c r="A201" i="569"/>
  <c r="A201" i="567"/>
  <c r="A201" i="568"/>
  <c r="A283" i="575"/>
  <c r="A283" i="574"/>
  <c r="A283" i="573"/>
  <c r="A283" i="572"/>
  <c r="A283" i="571"/>
  <c r="A283" i="569"/>
  <c r="A283" i="570"/>
  <c r="A283" i="568"/>
  <c r="A283" i="567"/>
  <c r="A309" i="575"/>
  <c r="A309" i="574"/>
  <c r="A309" i="573"/>
  <c r="A309" i="572"/>
  <c r="A309" i="571"/>
  <c r="A309" i="570"/>
  <c r="A309" i="569"/>
  <c r="A309" i="568"/>
  <c r="A309" i="567"/>
  <c r="A247" i="575"/>
  <c r="A247" i="574"/>
  <c r="A247" i="573"/>
  <c r="A247" i="572"/>
  <c r="A247" i="571"/>
  <c r="A247" i="570"/>
  <c r="A247" i="569"/>
  <c r="A247" i="568"/>
  <c r="A247" i="567"/>
  <c r="A200" i="574"/>
  <c r="A200" i="575"/>
  <c r="A200" i="573"/>
  <c r="A200" i="571"/>
  <c r="A200" i="572"/>
  <c r="A200" i="570"/>
  <c r="A200" i="568"/>
  <c r="A200" i="569"/>
  <c r="A200" i="567"/>
  <c r="A268" i="575"/>
  <c r="A268" i="574"/>
  <c r="A268" i="573"/>
  <c r="A268" i="572"/>
  <c r="A268" i="571"/>
  <c r="A268" i="570"/>
  <c r="A268" i="569"/>
  <c r="A268" i="568"/>
  <c r="A268" i="567"/>
  <c r="A251" i="574"/>
  <c r="A251" i="575"/>
  <c r="A251" i="573"/>
  <c r="A251" i="571"/>
  <c r="A251" i="572"/>
  <c r="A251" i="569"/>
  <c r="A251" i="570"/>
  <c r="A251" i="568"/>
  <c r="A251" i="567"/>
  <c r="A229" i="575"/>
  <c r="A229" i="574"/>
  <c r="A229" i="573"/>
  <c r="A229" i="572"/>
  <c r="A229" i="570"/>
  <c r="A229" i="571"/>
  <c r="A229" i="569"/>
  <c r="A229" i="568"/>
  <c r="A229" i="567"/>
  <c r="A122" i="575"/>
  <c r="A122" i="573"/>
  <c r="A122" i="574"/>
  <c r="A122" i="571"/>
  <c r="A122" i="572"/>
  <c r="A122" i="570"/>
  <c r="A122" i="569"/>
  <c r="A122" i="568"/>
  <c r="A122" i="567"/>
  <c r="A112" i="575"/>
  <c r="A112" i="573"/>
  <c r="A112" i="574"/>
  <c r="A112" i="572"/>
  <c r="A112" i="571"/>
  <c r="A112" i="570"/>
  <c r="A112" i="568"/>
  <c r="A112" i="567"/>
  <c r="A112" i="569"/>
  <c r="A136" i="574"/>
  <c r="A136" i="575"/>
  <c r="A136" i="573"/>
  <c r="A136" i="571"/>
  <c r="A136" i="572"/>
  <c r="A136" i="570"/>
  <c r="A136" i="568"/>
  <c r="A136" i="569"/>
  <c r="A136" i="567"/>
  <c r="A209" i="575"/>
  <c r="A209" i="574"/>
  <c r="A209" i="573"/>
  <c r="A209" i="572"/>
  <c r="A209" i="571"/>
  <c r="A209" i="570"/>
  <c r="A209" i="568"/>
  <c r="A209" i="569"/>
  <c r="A209" i="567"/>
  <c r="A288" i="575"/>
  <c r="A288" i="574"/>
  <c r="A288" i="573"/>
  <c r="A288" i="572"/>
  <c r="A288" i="571"/>
  <c r="A288" i="570"/>
  <c r="A288" i="569"/>
  <c r="A288" i="568"/>
  <c r="A288" i="567"/>
  <c r="A358" i="61"/>
  <c r="A358" i="575"/>
  <c r="A358" i="574"/>
  <c r="A358" i="572"/>
  <c r="A358" i="573"/>
  <c r="A358" i="570"/>
  <c r="A358" i="571"/>
  <c r="A358" i="569"/>
  <c r="A358" i="568"/>
  <c r="A358" i="567"/>
  <c r="A266" i="574"/>
  <c r="A266" i="575"/>
  <c r="A266" i="573"/>
  <c r="A266" i="572"/>
  <c r="A266" i="571"/>
  <c r="A266" i="569"/>
  <c r="A266" i="570"/>
  <c r="A266" i="568"/>
  <c r="A266" i="567"/>
  <c r="A256" i="575"/>
  <c r="A256" i="574"/>
  <c r="A256" i="573"/>
  <c r="A256" i="572"/>
  <c r="A256" i="571"/>
  <c r="A256" i="570"/>
  <c r="A256" i="569"/>
  <c r="A256" i="568"/>
  <c r="A256" i="567"/>
  <c r="A165" i="575"/>
  <c r="A165" i="574"/>
  <c r="A165" i="573"/>
  <c r="A165" i="572"/>
  <c r="A165" i="571"/>
  <c r="A165" i="570"/>
  <c r="A165" i="568"/>
  <c r="A165" i="569"/>
  <c r="A165" i="567"/>
  <c r="A135" i="575"/>
  <c r="A135" i="574"/>
  <c r="A135" i="573"/>
  <c r="A135" i="572"/>
  <c r="A135" i="571"/>
  <c r="A135" i="570"/>
  <c r="A135" i="568"/>
  <c r="A135" i="569"/>
  <c r="A135" i="567"/>
  <c r="A262" i="575"/>
  <c r="A262" i="574"/>
  <c r="A262" i="573"/>
  <c r="A262" i="572"/>
  <c r="A262" i="571"/>
  <c r="A262" i="570"/>
  <c r="A262" i="569"/>
  <c r="A262" i="568"/>
  <c r="A262" i="567"/>
  <c r="A341" i="574"/>
  <c r="A341" i="575"/>
  <c r="A341" i="573"/>
  <c r="A341" i="572"/>
  <c r="A341" i="571"/>
  <c r="A341" i="569"/>
  <c r="A341" i="570"/>
  <c r="A341" i="568"/>
  <c r="A341" i="567"/>
  <c r="A161" i="574"/>
  <c r="A161" i="575"/>
  <c r="A161" i="573"/>
  <c r="A161" i="571"/>
  <c r="A161" i="572"/>
  <c r="A161" i="570"/>
  <c r="A161" i="569"/>
  <c r="A161" i="568"/>
  <c r="A161" i="567"/>
  <c r="A287" i="574"/>
  <c r="A287" i="575"/>
  <c r="A287" i="573"/>
  <c r="A287" i="571"/>
  <c r="A287" i="572"/>
  <c r="A287" i="570"/>
  <c r="A287" i="569"/>
  <c r="A287" i="568"/>
  <c r="A287" i="567"/>
  <c r="A257" i="574"/>
  <c r="A257" i="575"/>
  <c r="A257" i="573"/>
  <c r="A257" i="571"/>
  <c r="A257" i="569"/>
  <c r="A257" i="572"/>
  <c r="A257" i="570"/>
  <c r="A257" i="568"/>
  <c r="A257" i="567"/>
  <c r="A121" i="575"/>
  <c r="A121" i="574"/>
  <c r="A121" i="573"/>
  <c r="A121" i="572"/>
  <c r="A121" i="571"/>
  <c r="A121" i="570"/>
  <c r="A121" i="568"/>
  <c r="A121" i="569"/>
  <c r="A121" i="567"/>
  <c r="A185" i="60"/>
  <c r="A185" i="575"/>
  <c r="A185" i="574"/>
  <c r="A185" i="573"/>
  <c r="A185" i="572"/>
  <c r="A185" i="571"/>
  <c r="A185" i="570"/>
  <c r="A185" i="568"/>
  <c r="A185" i="569"/>
  <c r="A185" i="567"/>
  <c r="A373" i="575"/>
  <c r="A373" i="574"/>
  <c r="A373" i="572"/>
  <c r="A373" i="573"/>
  <c r="A373" i="571"/>
  <c r="A373" i="570"/>
  <c r="A373" i="569"/>
  <c r="A373" i="567"/>
  <c r="A373" i="568"/>
  <c r="A269" i="574"/>
  <c r="A269" i="575"/>
  <c r="A269" i="573"/>
  <c r="A269" i="571"/>
  <c r="A269" i="569"/>
  <c r="A269" i="572"/>
  <c r="A269" i="570"/>
  <c r="A269" i="568"/>
  <c r="A269" i="567"/>
  <c r="A228" i="574"/>
  <c r="A228" i="575"/>
  <c r="A228" i="573"/>
  <c r="A228" i="571"/>
  <c r="A228" i="572"/>
  <c r="A228" i="570"/>
  <c r="A228" i="569"/>
  <c r="A228" i="568"/>
  <c r="A228" i="567"/>
  <c r="A90" i="575"/>
  <c r="A90" i="573"/>
  <c r="A90" i="574"/>
  <c r="A90" i="572"/>
  <c r="A90" i="571"/>
  <c r="A90" i="568"/>
  <c r="A90" i="569"/>
  <c r="A90" i="567"/>
  <c r="A90" i="570"/>
  <c r="A102" i="575"/>
  <c r="A102" i="573"/>
  <c r="A102" i="574"/>
  <c r="A102" i="571"/>
  <c r="A102" i="572"/>
  <c r="A102" i="570"/>
  <c r="A102" i="568"/>
  <c r="A102" i="569"/>
  <c r="A102" i="567"/>
  <c r="A355" i="575"/>
  <c r="A355" i="574"/>
  <c r="A355" i="573"/>
  <c r="A355" i="572"/>
  <c r="A355" i="570"/>
  <c r="A355" i="571"/>
  <c r="A355" i="569"/>
  <c r="A355" i="568"/>
  <c r="A355" i="567"/>
  <c r="A365" i="574"/>
  <c r="A365" i="575"/>
  <c r="A365" i="573"/>
  <c r="A365" i="572"/>
  <c r="A365" i="571"/>
  <c r="A365" i="570"/>
  <c r="A365" i="569"/>
  <c r="A365" i="568"/>
  <c r="A365" i="567"/>
  <c r="A89" i="575"/>
  <c r="A89" i="574"/>
  <c r="A89" i="573"/>
  <c r="A89" i="571"/>
  <c r="A89" i="572"/>
  <c r="A89" i="570"/>
  <c r="A89" i="569"/>
  <c r="A89" i="567"/>
  <c r="A89" i="568"/>
  <c r="A184" i="574"/>
  <c r="A184" i="575"/>
  <c r="A184" i="573"/>
  <c r="A184" i="571"/>
  <c r="A184" i="572"/>
  <c r="A184" i="570"/>
  <c r="A184" i="569"/>
  <c r="A184" i="568"/>
  <c r="A184" i="567"/>
  <c r="A361" i="575"/>
  <c r="A361" i="574"/>
  <c r="A361" i="572"/>
  <c r="A361" i="573"/>
  <c r="A361" i="570"/>
  <c r="A361" i="571"/>
  <c r="A361" i="569"/>
  <c r="A361" i="568"/>
  <c r="A361" i="567"/>
  <c r="A190" i="574"/>
  <c r="A190" i="575"/>
  <c r="A190" i="573"/>
  <c r="A190" i="571"/>
  <c r="A190" i="572"/>
  <c r="A190" i="570"/>
  <c r="A190" i="569"/>
  <c r="A190" i="568"/>
  <c r="A190" i="567"/>
  <c r="A318" i="574"/>
  <c r="A318" i="575"/>
  <c r="A318" i="573"/>
  <c r="A318" i="572"/>
  <c r="A318" i="571"/>
  <c r="A318" i="569"/>
  <c r="A318" i="570"/>
  <c r="A318" i="568"/>
  <c r="A318" i="567"/>
  <c r="A166" i="574"/>
  <c r="A166" i="575"/>
  <c r="A166" i="573"/>
  <c r="A166" i="571"/>
  <c r="A166" i="570"/>
  <c r="A166" i="572"/>
  <c r="A166" i="568"/>
  <c r="A166" i="569"/>
  <c r="A166" i="567"/>
  <c r="A342" i="574"/>
  <c r="A342" i="575"/>
  <c r="A342" i="572"/>
  <c r="A342" i="573"/>
  <c r="A342" i="571"/>
  <c r="A342" i="570"/>
  <c r="A342" i="568"/>
  <c r="A342" i="569"/>
  <c r="A342" i="567"/>
  <c r="A249" i="575"/>
  <c r="A249" i="574"/>
  <c r="A249" i="573"/>
  <c r="A249" i="571"/>
  <c r="A249" i="572"/>
  <c r="A249" i="570"/>
  <c r="A249" i="569"/>
  <c r="A249" i="568"/>
  <c r="A249" i="567"/>
  <c r="A191" i="575"/>
  <c r="A191" i="574"/>
  <c r="A191" i="573"/>
  <c r="A191" i="572"/>
  <c r="A191" i="570"/>
  <c r="A191" i="569"/>
  <c r="A191" i="571"/>
  <c r="A191" i="568"/>
  <c r="A191" i="567"/>
  <c r="A285" i="575"/>
  <c r="A285" i="574"/>
  <c r="A285" i="573"/>
  <c r="A285" i="572"/>
  <c r="A285" i="570"/>
  <c r="A285" i="571"/>
  <c r="A285" i="569"/>
  <c r="A285" i="568"/>
  <c r="A285" i="567"/>
  <c r="A319" i="575"/>
  <c r="A319" i="574"/>
  <c r="A319" i="572"/>
  <c r="A319" i="573"/>
  <c r="A319" i="570"/>
  <c r="A319" i="571"/>
  <c r="A319" i="569"/>
  <c r="A319" i="568"/>
  <c r="A319" i="567"/>
  <c r="A103" i="575"/>
  <c r="A103" i="574"/>
  <c r="A103" i="573"/>
  <c r="A103" i="571"/>
  <c r="A103" i="572"/>
  <c r="A103" i="570"/>
  <c r="A103" i="569"/>
  <c r="A103" i="567"/>
  <c r="A103" i="568"/>
  <c r="A327" i="574"/>
  <c r="A327" i="575"/>
  <c r="A327" i="573"/>
  <c r="A327" i="572"/>
  <c r="A327" i="571"/>
  <c r="A327" i="569"/>
  <c r="A327" i="570"/>
  <c r="A327" i="568"/>
  <c r="A327" i="567"/>
  <c r="A149" i="575"/>
  <c r="A149" i="574"/>
  <c r="A149" i="573"/>
  <c r="A149" i="572"/>
  <c r="A149" i="570"/>
  <c r="A149" i="571"/>
  <c r="A149" i="569"/>
  <c r="A149" i="568"/>
  <c r="A149" i="567"/>
  <c r="A357" i="574"/>
  <c r="A357" i="575"/>
  <c r="A357" i="573"/>
  <c r="A357" i="572"/>
  <c r="A357" i="571"/>
  <c r="A357" i="570"/>
  <c r="A357" i="569"/>
  <c r="A357" i="567"/>
  <c r="A357" i="568"/>
  <c r="A175" i="575"/>
  <c r="A175" i="574"/>
  <c r="A175" i="573"/>
  <c r="A175" i="572"/>
  <c r="A175" i="571"/>
  <c r="A175" i="570"/>
  <c r="A175" i="568"/>
  <c r="A175" i="569"/>
  <c r="A175" i="567"/>
  <c r="A238" i="574"/>
  <c r="A238" i="575"/>
  <c r="A238" i="573"/>
  <c r="A238" i="571"/>
  <c r="A238" i="572"/>
  <c r="A238" i="570"/>
  <c r="A238" i="568"/>
  <c r="A238" i="569"/>
  <c r="A238" i="567"/>
  <c r="A152" i="575"/>
  <c r="A152" i="574"/>
  <c r="A152" i="573"/>
  <c r="A152" i="572"/>
  <c r="A152" i="571"/>
  <c r="A152" i="570"/>
  <c r="A152" i="568"/>
  <c r="A152" i="569"/>
  <c r="A152" i="567"/>
  <c r="A220" i="574"/>
  <c r="A220" i="575"/>
  <c r="A220" i="573"/>
  <c r="A220" i="572"/>
  <c r="A220" i="571"/>
  <c r="A220" i="570"/>
  <c r="A220" i="568"/>
  <c r="A220" i="567"/>
  <c r="A220" i="569"/>
  <c r="A261" i="574"/>
  <c r="A261" i="575"/>
  <c r="A261" i="573"/>
  <c r="A261" i="571"/>
  <c r="A261" i="572"/>
  <c r="A261" i="570"/>
  <c r="A261" i="568"/>
  <c r="A261" i="569"/>
  <c r="A261" i="567"/>
  <c r="A296" i="574"/>
  <c r="A296" i="575"/>
  <c r="A296" i="573"/>
  <c r="A296" i="572"/>
  <c r="A296" i="571"/>
  <c r="A296" i="569"/>
  <c r="A296" i="570"/>
  <c r="A296" i="568"/>
  <c r="A296" i="567"/>
  <c r="A174" i="574"/>
  <c r="A174" i="575"/>
  <c r="A174" i="573"/>
  <c r="A174" i="571"/>
  <c r="A174" i="572"/>
  <c r="A174" i="570"/>
  <c r="A174" i="569"/>
  <c r="A174" i="568"/>
  <c r="A174" i="567"/>
  <c r="A364" i="575"/>
  <c r="A364" i="574"/>
  <c r="A364" i="573"/>
  <c r="A364" i="572"/>
  <c r="A364" i="570"/>
  <c r="A364" i="571"/>
  <c r="A364" i="569"/>
  <c r="A364" i="568"/>
  <c r="A364" i="567"/>
  <c r="A239" i="575"/>
  <c r="A239" i="574"/>
  <c r="A239" i="573"/>
  <c r="A239" i="571"/>
  <c r="A239" i="572"/>
  <c r="A239" i="570"/>
  <c r="A239" i="569"/>
  <c r="A239" i="568"/>
  <c r="A239" i="567"/>
  <c r="A219" i="575"/>
  <c r="A219" i="574"/>
  <c r="A219" i="573"/>
  <c r="A219" i="572"/>
  <c r="A219" i="571"/>
  <c r="A219" i="570"/>
  <c r="A219" i="569"/>
  <c r="A219" i="568"/>
  <c r="A219" i="567"/>
  <c r="A328" i="575"/>
  <c r="A328" i="574"/>
  <c r="A328" i="572"/>
  <c r="A328" i="573"/>
  <c r="A328" i="571"/>
  <c r="A328" i="570"/>
  <c r="A328" i="569"/>
  <c r="A328" i="567"/>
  <c r="A328" i="568"/>
  <c r="A151" i="574"/>
  <c r="A151" i="575"/>
  <c r="A151" i="573"/>
  <c r="A151" i="571"/>
  <c r="A151" i="572"/>
  <c r="A151" i="570"/>
  <c r="A151" i="569"/>
  <c r="A151" i="568"/>
  <c r="A151" i="567"/>
  <c r="A295" i="575"/>
  <c r="A295" i="574"/>
  <c r="A295" i="573"/>
  <c r="A295" i="572"/>
  <c r="A295" i="571"/>
  <c r="A295" i="570"/>
  <c r="A295" i="569"/>
  <c r="A295" i="568"/>
  <c r="A295" i="567"/>
  <c r="A113" i="575"/>
  <c r="A113" i="574"/>
  <c r="A113" i="573"/>
  <c r="A113" i="571"/>
  <c r="A113" i="572"/>
  <c r="A113" i="570"/>
  <c r="A113" i="569"/>
  <c r="A113" i="568"/>
  <c r="A113" i="567"/>
  <c r="A183" i="574"/>
  <c r="A183" i="575"/>
  <c r="A183" i="573"/>
  <c r="A183" i="572"/>
  <c r="A183" i="571"/>
  <c r="A183" i="570"/>
  <c r="A183" i="568"/>
  <c r="A183" i="567"/>
  <c r="A183" i="569"/>
  <c r="A250" i="575"/>
  <c r="A250" i="574"/>
  <c r="A250" i="573"/>
  <c r="A250" i="572"/>
  <c r="A250" i="571"/>
  <c r="A250" i="569"/>
  <c r="A250" i="570"/>
  <c r="A250" i="568"/>
  <c r="A250" i="567"/>
  <c r="J382" i="567"/>
  <c r="H382" i="567"/>
  <c r="K382" i="567"/>
  <c r="I382" i="567"/>
  <c r="G382" i="567"/>
  <c r="K382" i="575"/>
  <c r="H382" i="575"/>
  <c r="G382" i="575"/>
  <c r="I382" i="575"/>
  <c r="J382" i="575"/>
  <c r="G382" i="569"/>
  <c r="I382" i="569"/>
  <c r="J382" i="569"/>
  <c r="K382" i="569"/>
  <c r="H382" i="569"/>
  <c r="H382" i="574"/>
  <c r="G382" i="574"/>
  <c r="K382" i="574"/>
  <c r="J382" i="574"/>
  <c r="I382" i="574"/>
  <c r="I382" i="572"/>
  <c r="G382" i="572"/>
  <c r="J382" i="572"/>
  <c r="H382" i="572"/>
  <c r="K382" i="572"/>
  <c r="G382" i="571"/>
  <c r="H382" i="571"/>
  <c r="I382" i="571"/>
  <c r="K382" i="571"/>
  <c r="J382" i="571"/>
  <c r="J382" i="568"/>
  <c r="K382" i="568"/>
  <c r="I382" i="568"/>
  <c r="H382" i="568"/>
  <c r="G382" i="568"/>
  <c r="G382" i="573"/>
  <c r="K382" i="573"/>
  <c r="J382" i="573"/>
  <c r="I382" i="573"/>
  <c r="H382" i="573"/>
  <c r="I382" i="570"/>
  <c r="G382" i="570"/>
  <c r="H382" i="570"/>
  <c r="K382" i="570"/>
  <c r="J382" i="570"/>
  <c r="B10" i="557"/>
  <c r="B11" i="557" s="1"/>
  <c r="B12" i="557" s="1"/>
  <c r="A410" i="573"/>
  <c r="A410" i="574"/>
  <c r="A410" i="575"/>
  <c r="A410" i="567"/>
  <c r="A410" i="569"/>
  <c r="A410" i="568"/>
  <c r="A410" i="570"/>
  <c r="A410" i="572"/>
  <c r="A410" i="571"/>
  <c r="A426" i="573"/>
  <c r="A426" i="574"/>
  <c r="A426" i="575"/>
  <c r="A426" i="567"/>
  <c r="A426" i="569"/>
  <c r="A426" i="568"/>
  <c r="A426" i="570"/>
  <c r="A426" i="572"/>
  <c r="A426" i="571"/>
  <c r="A400" i="575"/>
  <c r="A400" i="567"/>
  <c r="A400" i="569"/>
  <c r="A400" i="568"/>
  <c r="A400" i="570"/>
  <c r="A400" i="572"/>
  <c r="A400" i="571"/>
  <c r="A400" i="573"/>
  <c r="A400" i="574"/>
  <c r="A413" i="567"/>
  <c r="A413" i="569"/>
  <c r="A413" i="568"/>
  <c r="A413" i="570"/>
  <c r="A413" i="572"/>
  <c r="A413" i="571"/>
  <c r="A413" i="573"/>
  <c r="A413" i="574"/>
  <c r="A413" i="575"/>
  <c r="A404" i="570"/>
  <c r="A404" i="572"/>
  <c r="A404" i="571"/>
  <c r="A404" i="573"/>
  <c r="A404" i="574"/>
  <c r="A404" i="575"/>
  <c r="A404" i="567"/>
  <c r="A404" i="569"/>
  <c r="A404" i="568"/>
  <c r="A412" i="573"/>
  <c r="A412" i="574"/>
  <c r="A412" i="575"/>
  <c r="A412" i="567"/>
  <c r="A412" i="569"/>
  <c r="A412" i="568"/>
  <c r="A412" i="570"/>
  <c r="A412" i="572"/>
  <c r="A412" i="571"/>
  <c r="A406" i="567"/>
  <c r="A406" i="569"/>
  <c r="A406" i="568"/>
  <c r="A406" i="570"/>
  <c r="A406" i="572"/>
  <c r="A406" i="571"/>
  <c r="A406" i="573"/>
  <c r="A406" i="574"/>
  <c r="A406" i="575"/>
  <c r="A399" i="572"/>
  <c r="A399" i="571"/>
  <c r="A399" i="573"/>
  <c r="A399" i="574"/>
  <c r="A399" i="575"/>
  <c r="A399" i="567"/>
  <c r="A399" i="569"/>
  <c r="A399" i="568"/>
  <c r="A399" i="570"/>
  <c r="A402" i="573"/>
  <c r="A402" i="574"/>
  <c r="A402" i="575"/>
  <c r="A402" i="567"/>
  <c r="A402" i="569"/>
  <c r="A402" i="568"/>
  <c r="A402" i="570"/>
  <c r="A402" i="572"/>
  <c r="A402" i="571"/>
  <c r="A390" i="575"/>
  <c r="A390" i="567"/>
  <c r="A390" i="569"/>
  <c r="A390" i="568"/>
  <c r="A390" i="570"/>
  <c r="A390" i="572"/>
  <c r="A390" i="571"/>
  <c r="A390" i="573"/>
  <c r="A390" i="574"/>
  <c r="A398" i="567"/>
  <c r="A398" i="569"/>
  <c r="A398" i="568"/>
  <c r="A398" i="570"/>
  <c r="A398" i="572"/>
  <c r="A398" i="571"/>
  <c r="A398" i="573"/>
  <c r="A398" i="574"/>
  <c r="A398" i="575"/>
  <c r="A394" i="573"/>
  <c r="A394" i="574"/>
  <c r="A394" i="575"/>
  <c r="A394" i="567"/>
  <c r="A394" i="569"/>
  <c r="A394" i="568"/>
  <c r="A394" i="570"/>
  <c r="A394" i="572"/>
  <c r="A394" i="571"/>
  <c r="A408" i="575"/>
  <c r="A408" i="567"/>
  <c r="A408" i="569"/>
  <c r="A408" i="568"/>
  <c r="A408" i="570"/>
  <c r="A408" i="572"/>
  <c r="A408" i="571"/>
  <c r="A408" i="573"/>
  <c r="A408" i="574"/>
  <c r="A393" i="569"/>
  <c r="A393" i="568"/>
  <c r="A393" i="570"/>
  <c r="A393" i="572"/>
  <c r="A393" i="571"/>
  <c r="A393" i="573"/>
  <c r="A393" i="574"/>
  <c r="A393" i="575"/>
  <c r="A393" i="567"/>
  <c r="A403" i="567"/>
  <c r="A403" i="569"/>
  <c r="A403" i="568"/>
  <c r="A403" i="570"/>
  <c r="A403" i="572"/>
  <c r="A403" i="571"/>
  <c r="A403" i="573"/>
  <c r="A403" i="574"/>
  <c r="A403" i="575"/>
  <c r="A395" i="567"/>
  <c r="A395" i="569"/>
  <c r="A395" i="568"/>
  <c r="A395" i="570"/>
  <c r="A395" i="572"/>
  <c r="A395" i="571"/>
  <c r="A395" i="573"/>
  <c r="A395" i="574"/>
  <c r="A395" i="575"/>
  <c r="A397" i="574"/>
  <c r="A397" i="575"/>
  <c r="A397" i="567"/>
  <c r="A397" i="569"/>
  <c r="A397" i="568"/>
  <c r="A397" i="570"/>
  <c r="A397" i="572"/>
  <c r="A397" i="571"/>
  <c r="A397" i="573"/>
  <c r="A401" i="569"/>
  <c r="A401" i="568"/>
  <c r="A401" i="570"/>
  <c r="A401" i="572"/>
  <c r="A401" i="571"/>
  <c r="A401" i="573"/>
  <c r="A401" i="574"/>
  <c r="A401" i="575"/>
  <c r="A401" i="567"/>
  <c r="A411" i="567"/>
  <c r="A411" i="569"/>
  <c r="A411" i="568"/>
  <c r="A411" i="570"/>
  <c r="A411" i="572"/>
  <c r="A411" i="571"/>
  <c r="A411" i="573"/>
  <c r="A411" i="574"/>
  <c r="A411" i="575"/>
  <c r="A396" i="570"/>
  <c r="A396" i="572"/>
  <c r="A396" i="571"/>
  <c r="A396" i="573"/>
  <c r="A396" i="574"/>
  <c r="A396" i="575"/>
  <c r="A396" i="567"/>
  <c r="A396" i="569"/>
  <c r="A396" i="568"/>
  <c r="A405" i="574"/>
  <c r="A405" i="575"/>
  <c r="A405" i="567"/>
  <c r="A405" i="569"/>
  <c r="A405" i="568"/>
  <c r="A405" i="570"/>
  <c r="A405" i="572"/>
  <c r="A405" i="571"/>
  <c r="A405" i="573"/>
  <c r="A392" i="575"/>
  <c r="A392" i="567"/>
  <c r="A392" i="569"/>
  <c r="A392" i="568"/>
  <c r="A392" i="570"/>
  <c r="A392" i="572"/>
  <c r="A392" i="571"/>
  <c r="A392" i="573"/>
  <c r="A392" i="574"/>
  <c r="A409" i="569"/>
  <c r="A409" i="568"/>
  <c r="A409" i="570"/>
  <c r="A409" i="572"/>
  <c r="A409" i="571"/>
  <c r="A409" i="573"/>
  <c r="A409" i="574"/>
  <c r="A409" i="575"/>
  <c r="A409" i="567"/>
  <c r="A407" i="572"/>
  <c r="A407" i="571"/>
  <c r="A407" i="573"/>
  <c r="A407" i="574"/>
  <c r="A407" i="575"/>
  <c r="A407" i="567"/>
  <c r="A407" i="569"/>
  <c r="A407" i="568"/>
  <c r="A407" i="570"/>
  <c r="A117" i="574"/>
  <c r="A117" i="575"/>
  <c r="A117" i="573"/>
  <c r="A117" i="571"/>
  <c r="A117" i="572"/>
  <c r="A117" i="569"/>
  <c r="A117" i="570"/>
  <c r="A117" i="567"/>
  <c r="A117" i="568"/>
  <c r="A143" i="574"/>
  <c r="A143" i="575"/>
  <c r="A143" i="573"/>
  <c r="A143" i="571"/>
  <c r="A143" i="572"/>
  <c r="A143" i="569"/>
  <c r="A143" i="567"/>
  <c r="A143" i="570"/>
  <c r="A143" i="568"/>
  <c r="A169" i="575"/>
  <c r="A169" i="573"/>
  <c r="A169" i="574"/>
  <c r="A169" i="572"/>
  <c r="A169" i="570"/>
  <c r="A169" i="571"/>
  <c r="A169" i="569"/>
  <c r="A169" i="568"/>
  <c r="A169" i="567"/>
  <c r="A142" i="575"/>
  <c r="A142" i="573"/>
  <c r="A142" i="574"/>
  <c r="A142" i="572"/>
  <c r="A142" i="571"/>
  <c r="A142" i="570"/>
  <c r="A142" i="569"/>
  <c r="A142" i="568"/>
  <c r="A142" i="567"/>
  <c r="A194" i="574"/>
  <c r="A194" i="575"/>
  <c r="A194" i="573"/>
  <c r="A194" i="571"/>
  <c r="A194" i="572"/>
  <c r="A194" i="569"/>
  <c r="A194" i="570"/>
  <c r="A194" i="567"/>
  <c r="A194" i="568"/>
  <c r="A310" i="575"/>
  <c r="A310" i="573"/>
  <c r="A310" i="574"/>
  <c r="A310" i="572"/>
  <c r="A310" i="571"/>
  <c r="A310" i="570"/>
  <c r="A310" i="569"/>
  <c r="A310" i="568"/>
  <c r="A310" i="567"/>
  <c r="A306" i="574"/>
  <c r="A306" i="575"/>
  <c r="A306" i="573"/>
  <c r="A306" i="571"/>
  <c r="A306" i="569"/>
  <c r="A306" i="572"/>
  <c r="A306" i="570"/>
  <c r="A306" i="567"/>
  <c r="A306" i="568"/>
  <c r="A368" i="574"/>
  <c r="A368" i="575"/>
  <c r="A368" i="573"/>
  <c r="A368" i="571"/>
  <c r="A368" i="572"/>
  <c r="A368" i="569"/>
  <c r="A368" i="570"/>
  <c r="A368" i="567"/>
  <c r="A368" i="568"/>
  <c r="A221" i="574"/>
  <c r="A221" i="575"/>
  <c r="A221" i="573"/>
  <c r="A221" i="571"/>
  <c r="A221" i="572"/>
  <c r="A221" i="570"/>
  <c r="A221" i="567"/>
  <c r="A221" i="568"/>
  <c r="A221" i="569"/>
  <c r="A334" i="574"/>
  <c r="A334" i="573"/>
  <c r="A334" i="571"/>
  <c r="A334" i="570"/>
  <c r="A334" i="575"/>
  <c r="A334" i="572"/>
  <c r="A334" i="569"/>
  <c r="A334" i="567"/>
  <c r="A334" i="568"/>
  <c r="A125" i="574"/>
  <c r="A125" i="575"/>
  <c r="A125" i="573"/>
  <c r="A125" i="571"/>
  <c r="A125" i="572"/>
  <c r="A125" i="570"/>
  <c r="A125" i="567"/>
  <c r="A125" i="569"/>
  <c r="A125" i="568"/>
  <c r="A155" i="575"/>
  <c r="A155" i="573"/>
  <c r="A155" i="574"/>
  <c r="A155" i="572"/>
  <c r="A155" i="570"/>
  <c r="A155" i="571"/>
  <c r="A155" i="568"/>
  <c r="A155" i="567"/>
  <c r="A155" i="569"/>
  <c r="A167" i="574"/>
  <c r="A167" i="575"/>
  <c r="A167" i="573"/>
  <c r="A167" i="571"/>
  <c r="A167" i="572"/>
  <c r="A167" i="569"/>
  <c r="A167" i="567"/>
  <c r="A167" i="570"/>
  <c r="A167" i="568"/>
  <c r="A331" i="575"/>
  <c r="A331" i="573"/>
  <c r="A331" i="574"/>
  <c r="A331" i="572"/>
  <c r="A331" i="570"/>
  <c r="A331" i="571"/>
  <c r="A331" i="569"/>
  <c r="A331" i="568"/>
  <c r="A331" i="567"/>
  <c r="A146" i="574"/>
  <c r="A146" i="575"/>
  <c r="A146" i="573"/>
  <c r="A146" i="571"/>
  <c r="A146" i="572"/>
  <c r="A146" i="569"/>
  <c r="A146" i="570"/>
  <c r="A146" i="567"/>
  <c r="A146" i="568"/>
  <c r="A335" i="574"/>
  <c r="A335" i="575"/>
  <c r="A335" i="573"/>
  <c r="A335" i="571"/>
  <c r="A335" i="572"/>
  <c r="A335" i="569"/>
  <c r="A335" i="570"/>
  <c r="A335" i="567"/>
  <c r="A335" i="568"/>
  <c r="A137" i="575"/>
  <c r="A137" i="574"/>
  <c r="A137" i="572"/>
  <c r="A137" i="573"/>
  <c r="A137" i="570"/>
  <c r="A137" i="571"/>
  <c r="A137" i="569"/>
  <c r="A137" i="568"/>
  <c r="A137" i="567"/>
  <c r="A270" i="575"/>
  <c r="A270" i="573"/>
  <c r="A270" i="574"/>
  <c r="A270" i="572"/>
  <c r="A270" i="571"/>
  <c r="A270" i="570"/>
  <c r="A270" i="569"/>
  <c r="A270" i="568"/>
  <c r="A270" i="567"/>
  <c r="A339" i="575"/>
  <c r="A339" i="573"/>
  <c r="A339" i="574"/>
  <c r="A339" i="572"/>
  <c r="A339" i="570"/>
  <c r="A339" i="571"/>
  <c r="A339" i="569"/>
  <c r="A339" i="568"/>
  <c r="A339" i="567"/>
  <c r="A277" i="574"/>
  <c r="A277" i="575"/>
  <c r="A277" i="573"/>
  <c r="A277" i="571"/>
  <c r="A277" i="572"/>
  <c r="A277" i="570"/>
  <c r="A277" i="567"/>
  <c r="A277" i="568"/>
  <c r="A277" i="569"/>
  <c r="A382" i="575"/>
  <c r="A382" i="573"/>
  <c r="A382" i="574"/>
  <c r="A382" i="572"/>
  <c r="A382" i="571"/>
  <c r="A382" i="570"/>
  <c r="A382" i="569"/>
  <c r="A382" i="568"/>
  <c r="A382" i="567"/>
  <c r="A105" i="575"/>
  <c r="A105" i="574"/>
  <c r="A105" i="572"/>
  <c r="A105" i="573"/>
  <c r="A105" i="570"/>
  <c r="A105" i="571"/>
  <c r="A105" i="568"/>
  <c r="A105" i="567"/>
  <c r="A105" i="569"/>
  <c r="A366" i="575"/>
  <c r="A366" i="573"/>
  <c r="A366" i="574"/>
  <c r="A366" i="572"/>
  <c r="A366" i="570"/>
  <c r="A366" i="571"/>
  <c r="A366" i="568"/>
  <c r="A366" i="569"/>
  <c r="A366" i="567"/>
  <c r="A322" i="574"/>
  <c r="A322" i="575"/>
  <c r="A322" i="573"/>
  <c r="A322" i="571"/>
  <c r="A322" i="569"/>
  <c r="A322" i="572"/>
  <c r="A322" i="570"/>
  <c r="A322" i="567"/>
  <c r="A322" i="568"/>
  <c r="A205" i="574"/>
  <c r="A205" i="575"/>
  <c r="A205" i="573"/>
  <c r="A205" i="571"/>
  <c r="A205" i="572"/>
  <c r="A205" i="570"/>
  <c r="A205" i="567"/>
  <c r="A205" i="568"/>
  <c r="A205" i="569"/>
  <c r="A109" i="574"/>
  <c r="A109" i="575"/>
  <c r="A109" i="573"/>
  <c r="A109" i="571"/>
  <c r="A109" i="572"/>
  <c r="A109" i="569"/>
  <c r="A109" i="567"/>
  <c r="A109" i="570"/>
  <c r="A109" i="568"/>
  <c r="A380" i="574"/>
  <c r="A380" i="575"/>
  <c r="A380" i="571"/>
  <c r="A380" i="573"/>
  <c r="A380" i="570"/>
  <c r="A380" i="569"/>
  <c r="A380" i="572"/>
  <c r="A380" i="567"/>
  <c r="A380" i="568"/>
  <c r="A243" i="575"/>
  <c r="A243" i="573"/>
  <c r="A243" i="574"/>
  <c r="A243" i="572"/>
  <c r="A243" i="571"/>
  <c r="A243" i="570"/>
  <c r="A243" i="569"/>
  <c r="A243" i="568"/>
  <c r="A243" i="567"/>
  <c r="A110" i="575"/>
  <c r="A110" i="571"/>
  <c r="A110" i="574"/>
  <c r="A110" i="572"/>
  <c r="A110" i="569"/>
  <c r="A110" i="570"/>
  <c r="A110" i="573"/>
  <c r="A110" i="568"/>
  <c r="A110" i="567"/>
  <c r="A202" i="574"/>
  <c r="A202" i="575"/>
  <c r="A202" i="573"/>
  <c r="A202" i="571"/>
  <c r="A202" i="569"/>
  <c r="A202" i="572"/>
  <c r="A202" i="570"/>
  <c r="A202" i="567"/>
  <c r="A202" i="568"/>
  <c r="A236" i="574"/>
  <c r="A236" i="573"/>
  <c r="A236" i="575"/>
  <c r="A236" i="571"/>
  <c r="A236" i="570"/>
  <c r="A236" i="572"/>
  <c r="A236" i="569"/>
  <c r="A236" i="567"/>
  <c r="A236" i="568"/>
  <c r="A351" i="574"/>
  <c r="A351" i="575"/>
  <c r="A351" i="573"/>
  <c r="A351" i="571"/>
  <c r="A351" i="572"/>
  <c r="A351" i="569"/>
  <c r="A351" i="570"/>
  <c r="A351" i="567"/>
  <c r="A351" i="568"/>
  <c r="A100" i="575"/>
  <c r="A100" i="574"/>
  <c r="A100" i="572"/>
  <c r="A100" i="571"/>
  <c r="A100" i="570"/>
  <c r="A100" i="569"/>
  <c r="A100" i="568"/>
  <c r="A100" i="573"/>
  <c r="A100" i="567"/>
  <c r="A91" i="574"/>
  <c r="A91" i="575"/>
  <c r="A91" i="573"/>
  <c r="A91" i="571"/>
  <c r="A91" i="572"/>
  <c r="A91" i="570"/>
  <c r="A91" i="567"/>
  <c r="A91" i="568"/>
  <c r="A91" i="569"/>
  <c r="A290" i="574"/>
  <c r="A290" i="575"/>
  <c r="A290" i="573"/>
  <c r="A290" i="571"/>
  <c r="A290" i="569"/>
  <c r="A290" i="572"/>
  <c r="A290" i="570"/>
  <c r="A290" i="567"/>
  <c r="A290" i="568"/>
  <c r="A384" i="575"/>
  <c r="A384" i="573"/>
  <c r="A384" i="574"/>
  <c r="A384" i="571"/>
  <c r="A384" i="572"/>
  <c r="A384" i="569"/>
  <c r="A384" i="570"/>
  <c r="A384" i="568"/>
  <c r="A384" i="567"/>
  <c r="A293" i="574"/>
  <c r="A293" i="575"/>
  <c r="A293" i="573"/>
  <c r="A293" i="571"/>
  <c r="A293" i="572"/>
  <c r="A293" i="569"/>
  <c r="A293" i="570"/>
  <c r="A293" i="567"/>
  <c r="A293" i="568"/>
  <c r="A181" i="574"/>
  <c r="A181" i="575"/>
  <c r="A181" i="573"/>
  <c r="A181" i="571"/>
  <c r="A181" i="572"/>
  <c r="A181" i="570"/>
  <c r="A181" i="567"/>
  <c r="A181" i="568"/>
  <c r="A181" i="569"/>
  <c r="A212" i="574"/>
  <c r="A212" i="573"/>
  <c r="A212" i="575"/>
  <c r="A212" i="571"/>
  <c r="A212" i="570"/>
  <c r="A212" i="572"/>
  <c r="A212" i="569"/>
  <c r="A212" i="567"/>
  <c r="A212" i="568"/>
  <c r="A187" i="575"/>
  <c r="A187" i="573"/>
  <c r="A187" i="574"/>
  <c r="A187" i="572"/>
  <c r="A187" i="570"/>
  <c r="A187" i="571"/>
  <c r="A187" i="568"/>
  <c r="A187" i="569"/>
  <c r="A187" i="567"/>
  <c r="A157" i="574"/>
  <c r="A157" i="575"/>
  <c r="A157" i="573"/>
  <c r="A157" i="571"/>
  <c r="A157" i="572"/>
  <c r="A157" i="570"/>
  <c r="A157" i="567"/>
  <c r="A157" i="569"/>
  <c r="A157" i="568"/>
  <c r="A123" i="575"/>
  <c r="A123" i="574"/>
  <c r="A123" i="572"/>
  <c r="A123" i="573"/>
  <c r="A123" i="570"/>
  <c r="A123" i="571"/>
  <c r="A123" i="568"/>
  <c r="A123" i="569"/>
  <c r="A123" i="567"/>
  <c r="A258" i="574"/>
  <c r="A258" i="575"/>
  <c r="A258" i="573"/>
  <c r="A258" i="571"/>
  <c r="A258" i="569"/>
  <c r="A258" i="572"/>
  <c r="A258" i="570"/>
  <c r="A258" i="567"/>
  <c r="A258" i="568"/>
  <c r="A241" i="575"/>
  <c r="A241" i="573"/>
  <c r="A241" i="574"/>
  <c r="A241" i="572"/>
  <c r="A241" i="570"/>
  <c r="A241" i="571"/>
  <c r="A241" i="569"/>
  <c r="A241" i="568"/>
  <c r="A241" i="567"/>
  <c r="A316" i="574"/>
  <c r="A316" i="573"/>
  <c r="A316" i="575"/>
  <c r="A316" i="571"/>
  <c r="A316" i="570"/>
  <c r="A316" i="572"/>
  <c r="A316" i="569"/>
  <c r="A316" i="567"/>
  <c r="A316" i="568"/>
  <c r="A211" i="575"/>
  <c r="A211" i="573"/>
  <c r="A211" i="574"/>
  <c r="A211" i="572"/>
  <c r="A211" i="570"/>
  <c r="A211" i="571"/>
  <c r="A211" i="568"/>
  <c r="A211" i="569"/>
  <c r="A211" i="567"/>
  <c r="A186" i="574"/>
  <c r="A186" i="575"/>
  <c r="A186" i="573"/>
  <c r="A186" i="571"/>
  <c r="A186" i="569"/>
  <c r="A186" i="572"/>
  <c r="A186" i="570"/>
  <c r="A186" i="567"/>
  <c r="A186" i="568"/>
  <c r="A369" i="575"/>
  <c r="A369" i="573"/>
  <c r="A369" i="574"/>
  <c r="A369" i="572"/>
  <c r="A369" i="571"/>
  <c r="A369" i="570"/>
  <c r="A369" i="569"/>
  <c r="A369" i="568"/>
  <c r="A369" i="567"/>
  <c r="A98" i="574"/>
  <c r="A98" i="575"/>
  <c r="A98" i="573"/>
  <c r="A98" i="571"/>
  <c r="A98" i="570"/>
  <c r="A98" i="569"/>
  <c r="A98" i="567"/>
  <c r="A98" i="572"/>
  <c r="A98" i="568"/>
  <c r="A330" i="575"/>
  <c r="A330" i="573"/>
  <c r="A330" i="571"/>
  <c r="A330" i="572"/>
  <c r="A330" i="574"/>
  <c r="A330" i="569"/>
  <c r="A330" i="570"/>
  <c r="A330" i="568"/>
  <c r="A330" i="567"/>
  <c r="A144" i="575"/>
  <c r="A144" i="573"/>
  <c r="A144" i="571"/>
  <c r="A144" i="574"/>
  <c r="A144" i="572"/>
  <c r="A144" i="569"/>
  <c r="A144" i="570"/>
  <c r="A144" i="568"/>
  <c r="A144" i="567"/>
  <c r="A207" i="574"/>
  <c r="A207" i="575"/>
  <c r="A207" i="573"/>
  <c r="A207" i="571"/>
  <c r="A207" i="572"/>
  <c r="A207" i="569"/>
  <c r="A207" i="570"/>
  <c r="A207" i="567"/>
  <c r="A207" i="568"/>
  <c r="A147" i="575"/>
  <c r="A147" i="573"/>
  <c r="A147" i="574"/>
  <c r="A147" i="572"/>
  <c r="A147" i="570"/>
  <c r="A147" i="571"/>
  <c r="A147" i="568"/>
  <c r="A147" i="567"/>
  <c r="A147" i="569"/>
  <c r="A94" i="65"/>
  <c r="A94" i="575"/>
  <c r="A94" i="571"/>
  <c r="A94" i="572"/>
  <c r="A94" i="569"/>
  <c r="A94" i="573"/>
  <c r="A94" i="570"/>
  <c r="A94" i="574"/>
  <c r="A94" i="568"/>
  <c r="A94" i="567"/>
  <c r="A348" i="574"/>
  <c r="A348" i="575"/>
  <c r="A348" i="573"/>
  <c r="A348" i="571"/>
  <c r="A348" i="569"/>
  <c r="A348" i="572"/>
  <c r="A348" i="570"/>
  <c r="A348" i="567"/>
  <c r="A348" i="568"/>
  <c r="A333" i="575"/>
  <c r="A333" i="573"/>
  <c r="A333" i="574"/>
  <c r="A333" i="572"/>
  <c r="A333" i="570"/>
  <c r="A333" i="571"/>
  <c r="A333" i="568"/>
  <c r="A333" i="567"/>
  <c r="A333" i="569"/>
  <c r="A204" i="574"/>
  <c r="A204" i="573"/>
  <c r="A204" i="571"/>
  <c r="A204" i="570"/>
  <c r="A204" i="575"/>
  <c r="A204" i="569"/>
  <c r="A204" i="567"/>
  <c r="A204" i="572"/>
  <c r="A204" i="568"/>
  <c r="A377" i="575"/>
  <c r="A377" i="573"/>
  <c r="A377" i="574"/>
  <c r="A377" i="572"/>
  <c r="A377" i="570"/>
  <c r="A377" i="571"/>
  <c r="A377" i="569"/>
  <c r="A377" i="568"/>
  <c r="A377" i="567"/>
  <c r="A337" i="574"/>
  <c r="A337" i="575"/>
  <c r="A337" i="573"/>
  <c r="A337" i="571"/>
  <c r="A337" i="572"/>
  <c r="A337" i="569"/>
  <c r="A337" i="570"/>
  <c r="A337" i="567"/>
  <c r="A337" i="568"/>
  <c r="A305" i="575"/>
  <c r="A305" i="573"/>
  <c r="A305" i="574"/>
  <c r="A305" i="572"/>
  <c r="A305" i="571"/>
  <c r="A305" i="570"/>
  <c r="A305" i="569"/>
  <c r="A305" i="568"/>
  <c r="A305" i="567"/>
  <c r="A278" i="575"/>
  <c r="A278" i="573"/>
  <c r="A278" i="574"/>
  <c r="A278" i="572"/>
  <c r="A278" i="571"/>
  <c r="A278" i="570"/>
  <c r="A278" i="569"/>
  <c r="A278" i="568"/>
  <c r="A278" i="567"/>
  <c r="A315" i="575"/>
  <c r="A315" i="573"/>
  <c r="A315" i="574"/>
  <c r="A315" i="572"/>
  <c r="A315" i="570"/>
  <c r="A315" i="568"/>
  <c r="A315" i="569"/>
  <c r="A315" i="571"/>
  <c r="A315" i="567"/>
  <c r="A114" i="574"/>
  <c r="A114" i="575"/>
  <c r="A114" i="573"/>
  <c r="A114" i="571"/>
  <c r="A114" i="570"/>
  <c r="A114" i="569"/>
  <c r="A114" i="572"/>
  <c r="A114" i="567"/>
  <c r="A114" i="568"/>
  <c r="A385" i="575"/>
  <c r="A385" i="573"/>
  <c r="A385" i="574"/>
  <c r="A385" i="572"/>
  <c r="A385" i="570"/>
  <c r="A385" i="571"/>
  <c r="A385" i="569"/>
  <c r="A385" i="568"/>
  <c r="A385" i="567"/>
  <c r="A170" i="574"/>
  <c r="A170" i="575"/>
  <c r="A170" i="573"/>
  <c r="A170" i="571"/>
  <c r="A170" i="572"/>
  <c r="A170" i="569"/>
  <c r="A170" i="570"/>
  <c r="A170" i="567"/>
  <c r="A170" i="568"/>
  <c r="A314" i="574"/>
  <c r="A314" i="575"/>
  <c r="A314" i="573"/>
  <c r="A314" i="571"/>
  <c r="A314" i="572"/>
  <c r="A314" i="569"/>
  <c r="A314" i="570"/>
  <c r="A314" i="567"/>
  <c r="A314" i="568"/>
  <c r="A198" i="575"/>
  <c r="A198" i="573"/>
  <c r="A198" i="574"/>
  <c r="A198" i="572"/>
  <c r="A198" i="571"/>
  <c r="A198" i="570"/>
  <c r="A198" i="569"/>
  <c r="A198" i="568"/>
  <c r="A198" i="567"/>
  <c r="A275" i="575"/>
  <c r="A275" i="573"/>
  <c r="A275" i="574"/>
  <c r="A275" i="572"/>
  <c r="A275" i="570"/>
  <c r="A275" i="571"/>
  <c r="A275" i="568"/>
  <c r="A275" i="569"/>
  <c r="A275" i="567"/>
  <c r="A321" i="575"/>
  <c r="A321" i="573"/>
  <c r="A321" i="574"/>
  <c r="A321" i="572"/>
  <c r="A321" i="570"/>
  <c r="A321" i="569"/>
  <c r="A321" i="568"/>
  <c r="A321" i="567"/>
  <c r="A321" i="571"/>
  <c r="A132" i="574"/>
  <c r="A132" i="575"/>
  <c r="A132" i="573"/>
  <c r="A132" i="571"/>
  <c r="A132" i="570"/>
  <c r="A132" i="572"/>
  <c r="A132" i="569"/>
  <c r="A132" i="567"/>
  <c r="A132" i="568"/>
  <c r="A234" i="574"/>
  <c r="A234" i="575"/>
  <c r="A234" i="573"/>
  <c r="A234" i="571"/>
  <c r="A234" i="569"/>
  <c r="A234" i="570"/>
  <c r="A234" i="572"/>
  <c r="A234" i="567"/>
  <c r="A234" i="568"/>
  <c r="A280" i="575"/>
  <c r="A280" i="573"/>
  <c r="A280" i="571"/>
  <c r="A280" i="574"/>
  <c r="A280" i="572"/>
  <c r="A280" i="569"/>
  <c r="A280" i="570"/>
  <c r="A280" i="568"/>
  <c r="A280" i="567"/>
  <c r="A106" i="574"/>
  <c r="A106" i="573"/>
  <c r="A106" i="571"/>
  <c r="A106" i="570"/>
  <c r="A106" i="572"/>
  <c r="A106" i="569"/>
  <c r="A106" i="575"/>
  <c r="A106" i="567"/>
  <c r="A106" i="568"/>
  <c r="A104" i="574"/>
  <c r="A104" i="575"/>
  <c r="A104" i="573"/>
  <c r="A104" i="571"/>
  <c r="A104" i="569"/>
  <c r="A104" i="570"/>
  <c r="A104" i="567"/>
  <c r="A104" i="572"/>
  <c r="A104" i="568"/>
  <c r="A119" i="575"/>
  <c r="A119" i="574"/>
  <c r="A119" i="572"/>
  <c r="A119" i="573"/>
  <c r="A119" i="570"/>
  <c r="A119" i="571"/>
  <c r="A119" i="569"/>
  <c r="A119" i="568"/>
  <c r="A119" i="567"/>
  <c r="A367" i="574"/>
  <c r="A367" i="573"/>
  <c r="A367" i="571"/>
  <c r="A367" i="570"/>
  <c r="A367" i="575"/>
  <c r="A367" i="572"/>
  <c r="A367" i="569"/>
  <c r="A367" i="567"/>
  <c r="A367" i="568"/>
  <c r="A299" i="575"/>
  <c r="A299" i="573"/>
  <c r="A299" i="574"/>
  <c r="A299" i="572"/>
  <c r="A299" i="570"/>
  <c r="A299" i="571"/>
  <c r="A299" i="568"/>
  <c r="A299" i="567"/>
  <c r="A299" i="569"/>
  <c r="A188" i="574"/>
  <c r="A188" i="573"/>
  <c r="A188" i="571"/>
  <c r="A188" i="570"/>
  <c r="A188" i="572"/>
  <c r="A188" i="575"/>
  <c r="A188" i="569"/>
  <c r="A188" i="567"/>
  <c r="A188" i="568"/>
  <c r="A224" i="575"/>
  <c r="A224" i="573"/>
  <c r="A224" i="571"/>
  <c r="A224" i="572"/>
  <c r="A224" i="569"/>
  <c r="A224" i="574"/>
  <c r="A224" i="570"/>
  <c r="A224" i="568"/>
  <c r="A224" i="567"/>
  <c r="A374" i="575"/>
  <c r="A374" i="573"/>
  <c r="A374" i="574"/>
  <c r="A374" i="572"/>
  <c r="A374" i="571"/>
  <c r="A374" i="570"/>
  <c r="A374" i="569"/>
  <c r="A374" i="568"/>
  <c r="A374" i="567"/>
  <c r="A350" i="574"/>
  <c r="A350" i="573"/>
  <c r="A350" i="575"/>
  <c r="A350" i="571"/>
  <c r="A350" i="570"/>
  <c r="A350" i="569"/>
  <c r="A350" i="572"/>
  <c r="A350" i="567"/>
  <c r="A350" i="568"/>
  <c r="A264" i="575"/>
  <c r="A264" i="573"/>
  <c r="A264" i="574"/>
  <c r="A264" i="571"/>
  <c r="A264" i="572"/>
  <c r="A264" i="569"/>
  <c r="A264" i="570"/>
  <c r="A264" i="568"/>
  <c r="A264" i="567"/>
  <c r="A381" i="574"/>
  <c r="A381" i="575"/>
  <c r="A381" i="573"/>
  <c r="A381" i="571"/>
  <c r="A381" i="572"/>
  <c r="A381" i="569"/>
  <c r="A381" i="570"/>
  <c r="A381" i="567"/>
  <c r="A381" i="568"/>
  <c r="A118" i="575"/>
  <c r="A118" i="571"/>
  <c r="A118" i="572"/>
  <c r="A118" i="574"/>
  <c r="A118" i="569"/>
  <c r="A118" i="573"/>
  <c r="A118" i="570"/>
  <c r="A118" i="568"/>
  <c r="A118" i="567"/>
  <c r="A214" i="575"/>
  <c r="A214" i="573"/>
  <c r="A214" i="574"/>
  <c r="A214" i="572"/>
  <c r="A214" i="571"/>
  <c r="A214" i="570"/>
  <c r="A214" i="569"/>
  <c r="A214" i="568"/>
  <c r="A214" i="567"/>
  <c r="A168" i="575"/>
  <c r="A168" i="573"/>
  <c r="A168" i="571"/>
  <c r="A168" i="572"/>
  <c r="A168" i="574"/>
  <c r="A168" i="569"/>
  <c r="A168" i="570"/>
  <c r="A168" i="568"/>
  <c r="A168" i="567"/>
  <c r="A116" i="575"/>
  <c r="A116" i="574"/>
  <c r="A116" i="572"/>
  <c r="A116" i="571"/>
  <c r="A116" i="570"/>
  <c r="A116" i="573"/>
  <c r="A116" i="569"/>
  <c r="A116" i="568"/>
  <c r="A116" i="567"/>
  <c r="A193" i="575"/>
  <c r="A193" i="573"/>
  <c r="A193" i="574"/>
  <c r="A193" i="572"/>
  <c r="A193" i="570"/>
  <c r="A193" i="571"/>
  <c r="A193" i="569"/>
  <c r="A193" i="568"/>
  <c r="A193" i="567"/>
  <c r="A156" i="574"/>
  <c r="A156" i="571"/>
  <c r="A156" i="575"/>
  <c r="A156" i="570"/>
  <c r="A156" i="569"/>
  <c r="A156" i="573"/>
  <c r="A156" i="572"/>
  <c r="A156" i="567"/>
  <c r="A156" i="568"/>
  <c r="A254" i="575"/>
  <c r="A254" i="573"/>
  <c r="A254" i="574"/>
  <c r="A254" i="572"/>
  <c r="A254" i="571"/>
  <c r="A254" i="570"/>
  <c r="A254" i="569"/>
  <c r="A254" i="568"/>
  <c r="A254" i="567"/>
  <c r="A313" i="575"/>
  <c r="A313" i="573"/>
  <c r="A313" i="574"/>
  <c r="A313" i="572"/>
  <c r="A313" i="570"/>
  <c r="A313" i="571"/>
  <c r="A313" i="569"/>
  <c r="A313" i="568"/>
  <c r="A313" i="567"/>
  <c r="A145" i="575"/>
  <c r="A145" i="573"/>
  <c r="A145" i="574"/>
  <c r="A145" i="572"/>
  <c r="A145" i="570"/>
  <c r="A145" i="571"/>
  <c r="A145" i="569"/>
  <c r="A145" i="568"/>
  <c r="A145" i="567"/>
  <c r="A115" i="574"/>
  <c r="A115" i="575"/>
  <c r="A115" i="573"/>
  <c r="A115" i="571"/>
  <c r="A115" i="572"/>
  <c r="A115" i="570"/>
  <c r="A115" i="567"/>
  <c r="A115" i="569"/>
  <c r="A115" i="568"/>
  <c r="A233" i="575"/>
  <c r="A233" i="573"/>
  <c r="A233" i="574"/>
  <c r="A233" i="572"/>
  <c r="A233" i="570"/>
  <c r="A233" i="571"/>
  <c r="A233" i="569"/>
  <c r="A233" i="568"/>
  <c r="A233" i="567"/>
  <c r="A235" i="575"/>
  <c r="A235" i="573"/>
  <c r="A235" i="574"/>
  <c r="A235" i="572"/>
  <c r="A235" i="570"/>
  <c r="A235" i="571"/>
  <c r="A235" i="568"/>
  <c r="A235" i="567"/>
  <c r="A235" i="569"/>
  <c r="A329" i="574"/>
  <c r="A329" i="575"/>
  <c r="A329" i="573"/>
  <c r="A329" i="571"/>
  <c r="A329" i="572"/>
  <c r="A329" i="569"/>
  <c r="A329" i="570"/>
  <c r="A329" i="567"/>
  <c r="A329" i="568"/>
  <c r="A141" i="574"/>
  <c r="A141" i="575"/>
  <c r="A141" i="573"/>
  <c r="A141" i="571"/>
  <c r="A141" i="572"/>
  <c r="A141" i="570"/>
  <c r="A141" i="567"/>
  <c r="A141" i="569"/>
  <c r="A141" i="568"/>
  <c r="A347" i="575"/>
  <c r="A347" i="573"/>
  <c r="A347" i="574"/>
  <c r="A347" i="572"/>
  <c r="A347" i="570"/>
  <c r="A347" i="569"/>
  <c r="A347" i="571"/>
  <c r="A347" i="568"/>
  <c r="A347" i="567"/>
  <c r="A129" i="575"/>
  <c r="A129" i="574"/>
  <c r="A129" i="572"/>
  <c r="A129" i="573"/>
  <c r="A129" i="570"/>
  <c r="A129" i="571"/>
  <c r="A129" i="569"/>
  <c r="A129" i="568"/>
  <c r="A129" i="567"/>
  <c r="A87" i="575"/>
  <c r="A87" i="574"/>
  <c r="A87" i="572"/>
  <c r="A87" i="573"/>
  <c r="A87" i="570"/>
  <c r="A87" i="571"/>
  <c r="A87" i="568"/>
  <c r="A87" i="569"/>
  <c r="A87" i="567"/>
  <c r="A281" i="575"/>
  <c r="A281" i="573"/>
  <c r="A281" i="574"/>
  <c r="A281" i="572"/>
  <c r="A281" i="570"/>
  <c r="A281" i="569"/>
  <c r="A281" i="568"/>
  <c r="A281" i="571"/>
  <c r="A281" i="567"/>
  <c r="A99" i="574"/>
  <c r="A99" i="575"/>
  <c r="A99" i="573"/>
  <c r="A99" i="571"/>
  <c r="A99" i="572"/>
  <c r="A99" i="570"/>
  <c r="A99" i="567"/>
  <c r="A99" i="568"/>
  <c r="A99" i="569"/>
  <c r="A345" i="574"/>
  <c r="A345" i="575"/>
  <c r="A345" i="573"/>
  <c r="A345" i="571"/>
  <c r="A345" i="572"/>
  <c r="A345" i="569"/>
  <c r="A345" i="567"/>
  <c r="A345" i="570"/>
  <c r="A345" i="568"/>
  <c r="A379" i="575"/>
  <c r="A379" i="573"/>
  <c r="A379" i="574"/>
  <c r="A379" i="572"/>
  <c r="A379" i="571"/>
  <c r="A379" i="570"/>
  <c r="A379" i="569"/>
  <c r="A379" i="568"/>
  <c r="A379" i="567"/>
  <c r="A279" i="574"/>
  <c r="A279" i="575"/>
  <c r="A279" i="573"/>
  <c r="A279" i="571"/>
  <c r="A279" i="572"/>
  <c r="A279" i="569"/>
  <c r="A279" i="567"/>
  <c r="A279" i="568"/>
  <c r="A279" i="570"/>
  <c r="A226" i="574"/>
  <c r="A226" i="575"/>
  <c r="A226" i="573"/>
  <c r="A226" i="571"/>
  <c r="A226" i="569"/>
  <c r="A226" i="572"/>
  <c r="A226" i="570"/>
  <c r="A226" i="567"/>
  <c r="A226" i="568"/>
  <c r="A263" i="574"/>
  <c r="A263" i="575"/>
  <c r="A263" i="573"/>
  <c r="A263" i="571"/>
  <c r="A263" i="572"/>
  <c r="A263" i="569"/>
  <c r="A263" i="567"/>
  <c r="A263" i="570"/>
  <c r="A263" i="568"/>
  <c r="A171" i="575"/>
  <c r="A171" i="573"/>
  <c r="A171" i="574"/>
  <c r="A171" i="572"/>
  <c r="A171" i="570"/>
  <c r="A171" i="571"/>
  <c r="A171" i="568"/>
  <c r="A171" i="569"/>
  <c r="A171" i="567"/>
  <c r="A271" i="574"/>
  <c r="A271" i="575"/>
  <c r="A271" i="573"/>
  <c r="A271" i="571"/>
  <c r="A271" i="572"/>
  <c r="A271" i="569"/>
  <c r="A271" i="567"/>
  <c r="A271" i="570"/>
  <c r="A271" i="568"/>
  <c r="A304" i="575"/>
  <c r="A304" i="573"/>
  <c r="A304" i="571"/>
  <c r="A304" i="572"/>
  <c r="A304" i="574"/>
  <c r="A304" i="569"/>
  <c r="A304" i="570"/>
  <c r="A304" i="568"/>
  <c r="A304" i="567"/>
  <c r="A131" i="575"/>
  <c r="A131" i="574"/>
  <c r="A131" i="572"/>
  <c r="A131" i="573"/>
  <c r="A131" i="570"/>
  <c r="A131" i="571"/>
  <c r="A131" i="568"/>
  <c r="A131" i="569"/>
  <c r="A131" i="567"/>
  <c r="A195" i="575"/>
  <c r="A195" i="573"/>
  <c r="A195" i="574"/>
  <c r="A195" i="572"/>
  <c r="A195" i="570"/>
  <c r="A195" i="569"/>
  <c r="A195" i="568"/>
  <c r="A195" i="567"/>
  <c r="A195" i="571"/>
  <c r="A95" i="575"/>
  <c r="A95" i="574"/>
  <c r="A95" i="572"/>
  <c r="A95" i="573"/>
  <c r="A95" i="570"/>
  <c r="A95" i="569"/>
  <c r="A95" i="571"/>
  <c r="A95" i="568"/>
  <c r="A95" i="567"/>
  <c r="A359" i="574"/>
  <c r="A359" i="573"/>
  <c r="A359" i="575"/>
  <c r="A359" i="571"/>
  <c r="A359" i="570"/>
  <c r="A359" i="572"/>
  <c r="A359" i="569"/>
  <c r="A359" i="567"/>
  <c r="A359" i="568"/>
  <c r="A108" i="575"/>
  <c r="A108" i="574"/>
  <c r="A108" i="572"/>
  <c r="A108" i="571"/>
  <c r="A108" i="570"/>
  <c r="A108" i="573"/>
  <c r="A108" i="569"/>
  <c r="A108" i="568"/>
  <c r="A108" i="567"/>
  <c r="A159" i="574"/>
  <c r="A159" i="575"/>
  <c r="A159" i="573"/>
  <c r="A159" i="571"/>
  <c r="A159" i="572"/>
  <c r="A159" i="569"/>
  <c r="A159" i="567"/>
  <c r="A159" i="570"/>
  <c r="A159" i="568"/>
  <c r="A154" i="574"/>
  <c r="A154" i="575"/>
  <c r="A154" i="573"/>
  <c r="A154" i="571"/>
  <c r="A154" i="572"/>
  <c r="A154" i="569"/>
  <c r="A154" i="570"/>
  <c r="A154" i="567"/>
  <c r="A154" i="568"/>
  <c r="A222" i="575"/>
  <c r="A222" i="573"/>
  <c r="A222" i="574"/>
  <c r="A222" i="572"/>
  <c r="A222" i="571"/>
  <c r="A222" i="570"/>
  <c r="A222" i="569"/>
  <c r="A222" i="568"/>
  <c r="A222" i="567"/>
  <c r="A312" i="575"/>
  <c r="A312" i="573"/>
  <c r="A312" i="571"/>
  <c r="A312" i="574"/>
  <c r="A312" i="572"/>
  <c r="A312" i="569"/>
  <c r="A312" i="570"/>
  <c r="A312" i="568"/>
  <c r="A312" i="567"/>
  <c r="A276" i="574"/>
  <c r="A276" i="573"/>
  <c r="A276" i="575"/>
  <c r="A276" i="571"/>
  <c r="A276" i="572"/>
  <c r="A276" i="570"/>
  <c r="A276" i="569"/>
  <c r="A276" i="567"/>
  <c r="A276" i="568"/>
  <c r="A292" i="574"/>
  <c r="A292" i="573"/>
  <c r="A292" i="575"/>
  <c r="A292" i="571"/>
  <c r="A292" i="570"/>
  <c r="A292" i="569"/>
  <c r="A292" i="572"/>
  <c r="A292" i="567"/>
  <c r="A292" i="568"/>
  <c r="A259" i="575"/>
  <c r="A259" i="573"/>
  <c r="A259" i="574"/>
  <c r="A259" i="572"/>
  <c r="A259" i="570"/>
  <c r="A259" i="571"/>
  <c r="A259" i="568"/>
  <c r="A259" i="567"/>
  <c r="A259" i="569"/>
  <c r="A172" i="574"/>
  <c r="A172" i="571"/>
  <c r="A172" i="575"/>
  <c r="A172" i="570"/>
  <c r="A172" i="572"/>
  <c r="A172" i="569"/>
  <c r="A172" i="573"/>
  <c r="A172" i="567"/>
  <c r="A172" i="568"/>
  <c r="A96" i="574"/>
  <c r="A96" i="575"/>
  <c r="A96" i="573"/>
  <c r="A96" i="571"/>
  <c r="A96" i="569"/>
  <c r="A96" i="572"/>
  <c r="A96" i="570"/>
  <c r="A96" i="567"/>
  <c r="A96" i="568"/>
  <c r="A338" i="575"/>
  <c r="A338" i="573"/>
  <c r="A338" i="571"/>
  <c r="A338" i="574"/>
  <c r="A338" i="572"/>
  <c r="A338" i="569"/>
  <c r="A338" i="570"/>
  <c r="A338" i="568"/>
  <c r="A338" i="567"/>
  <c r="A203" i="575"/>
  <c r="A203" i="573"/>
  <c r="A203" i="574"/>
  <c r="A203" i="572"/>
  <c r="A203" i="571"/>
  <c r="A203" i="570"/>
  <c r="A203" i="568"/>
  <c r="A203" i="569"/>
  <c r="A203" i="567"/>
  <c r="A196" i="574"/>
  <c r="A196" i="573"/>
  <c r="A196" i="575"/>
  <c r="A196" i="571"/>
  <c r="A196" i="570"/>
  <c r="A196" i="572"/>
  <c r="A196" i="569"/>
  <c r="A196" i="567"/>
  <c r="A196" i="568"/>
  <c r="A352" i="575"/>
  <c r="A352" i="573"/>
  <c r="A352" i="574"/>
  <c r="A352" i="572"/>
  <c r="A352" i="571"/>
  <c r="A352" i="570"/>
  <c r="A352" i="569"/>
  <c r="A352" i="568"/>
  <c r="A352" i="567"/>
  <c r="A245" i="574"/>
  <c r="A245" i="575"/>
  <c r="A245" i="573"/>
  <c r="A245" i="571"/>
  <c r="A245" i="572"/>
  <c r="A245" i="570"/>
  <c r="A245" i="567"/>
  <c r="A245" i="569"/>
  <c r="A245" i="568"/>
  <c r="A92" i="575"/>
  <c r="A92" i="574"/>
  <c r="A92" i="572"/>
  <c r="A92" i="571"/>
  <c r="A92" i="573"/>
  <c r="A92" i="570"/>
  <c r="A92" i="569"/>
  <c r="A92" i="568"/>
  <c r="A92" i="567"/>
  <c r="A242" i="574"/>
  <c r="A242" i="575"/>
  <c r="A242" i="573"/>
  <c r="A242" i="571"/>
  <c r="A242" i="572"/>
  <c r="A242" i="569"/>
  <c r="A242" i="570"/>
  <c r="A242" i="567"/>
  <c r="A242" i="568"/>
  <c r="A386" i="574"/>
  <c r="A386" i="575"/>
  <c r="A386" i="573"/>
  <c r="A386" i="571"/>
  <c r="A386" i="572"/>
  <c r="A386" i="569"/>
  <c r="A386" i="570"/>
  <c r="A386" i="567"/>
  <c r="A386" i="568"/>
  <c r="A153" i="575"/>
  <c r="A153" i="573"/>
  <c r="A153" i="574"/>
  <c r="A153" i="572"/>
  <c r="A153" i="570"/>
  <c r="A153" i="571"/>
  <c r="A153" i="569"/>
  <c r="A153" i="568"/>
  <c r="A153" i="567"/>
  <c r="A232" i="575"/>
  <c r="A232" i="573"/>
  <c r="A232" i="571"/>
  <c r="A232" i="574"/>
  <c r="A232" i="572"/>
  <c r="A232" i="569"/>
  <c r="A232" i="570"/>
  <c r="A232" i="568"/>
  <c r="A232" i="567"/>
  <c r="A107" i="574"/>
  <c r="A107" i="575"/>
  <c r="A107" i="573"/>
  <c r="A107" i="571"/>
  <c r="A107" i="572"/>
  <c r="A107" i="570"/>
  <c r="A107" i="569"/>
  <c r="A107" i="567"/>
  <c r="A107" i="568"/>
  <c r="A127" i="574"/>
  <c r="A127" i="575"/>
  <c r="A127" i="573"/>
  <c r="A127" i="571"/>
  <c r="A127" i="572"/>
  <c r="A127" i="569"/>
  <c r="A127" i="570"/>
  <c r="A127" i="567"/>
  <c r="A127" i="568"/>
  <c r="A301" i="574"/>
  <c r="A301" i="575"/>
  <c r="A301" i="573"/>
  <c r="A301" i="571"/>
  <c r="A301" i="572"/>
  <c r="A301" i="569"/>
  <c r="A301" i="570"/>
  <c r="A301" i="567"/>
  <c r="A301" i="568"/>
  <c r="A297" i="575"/>
  <c r="A297" i="573"/>
  <c r="A297" i="574"/>
  <c r="A297" i="572"/>
  <c r="A297" i="570"/>
  <c r="A297" i="571"/>
  <c r="A297" i="569"/>
  <c r="A297" i="568"/>
  <c r="A297" i="567"/>
  <c r="A273" i="575"/>
  <c r="A273" i="573"/>
  <c r="A273" i="574"/>
  <c r="A273" i="572"/>
  <c r="A273" i="571"/>
  <c r="A273" i="570"/>
  <c r="A273" i="569"/>
  <c r="A273" i="568"/>
  <c r="A273" i="567"/>
  <c r="A349" i="575"/>
  <c r="A349" i="573"/>
  <c r="A349" i="574"/>
  <c r="A349" i="572"/>
  <c r="A349" i="571"/>
  <c r="A349" i="570"/>
  <c r="A349" i="569"/>
  <c r="A349" i="568"/>
  <c r="A349" i="567"/>
  <c r="A216" i="575"/>
  <c r="A216" i="573"/>
  <c r="A216" i="571"/>
  <c r="A216" i="574"/>
  <c r="A216" i="572"/>
  <c r="A216" i="569"/>
  <c r="A216" i="570"/>
  <c r="A216" i="568"/>
  <c r="A216" i="567"/>
  <c r="A323" i="575"/>
  <c r="A323" i="573"/>
  <c r="A323" i="574"/>
  <c r="A323" i="572"/>
  <c r="A323" i="571"/>
  <c r="A323" i="570"/>
  <c r="A323" i="568"/>
  <c r="A323" i="567"/>
  <c r="A323" i="569"/>
  <c r="A158" i="575"/>
  <c r="A158" i="573"/>
  <c r="A158" i="574"/>
  <c r="A158" i="572"/>
  <c r="A158" i="571"/>
  <c r="A158" i="570"/>
  <c r="A158" i="569"/>
  <c r="A158" i="568"/>
  <c r="A158" i="567"/>
  <c r="A332" i="574"/>
  <c r="A332" i="575"/>
  <c r="A332" i="573"/>
  <c r="A332" i="571"/>
  <c r="A332" i="572"/>
  <c r="A332" i="569"/>
  <c r="A332" i="570"/>
  <c r="A332" i="567"/>
  <c r="A332" i="568"/>
  <c r="A130" i="574"/>
  <c r="A130" i="575"/>
  <c r="A130" i="573"/>
  <c r="A130" i="571"/>
  <c r="A130" i="569"/>
  <c r="A130" i="570"/>
  <c r="A130" i="572"/>
  <c r="A130" i="567"/>
  <c r="A130" i="568"/>
  <c r="A93" i="574"/>
  <c r="A93" i="575"/>
  <c r="A93" i="573"/>
  <c r="A93" i="571"/>
  <c r="A93" i="572"/>
  <c r="A93" i="569"/>
  <c r="A93" i="570"/>
  <c r="A93" i="567"/>
  <c r="A93" i="568"/>
  <c r="A346" i="575"/>
  <c r="A346" i="573"/>
  <c r="A346" i="571"/>
  <c r="A346" i="572"/>
  <c r="A346" i="569"/>
  <c r="A346" i="570"/>
  <c r="A346" i="574"/>
  <c r="A346" i="568"/>
  <c r="A346" i="567"/>
  <c r="A353" i="574"/>
  <c r="A353" i="575"/>
  <c r="A353" i="573"/>
  <c r="A353" i="571"/>
  <c r="A353" i="572"/>
  <c r="A353" i="569"/>
  <c r="A353" i="567"/>
  <c r="A353" i="570"/>
  <c r="A353" i="568"/>
  <c r="A240" i="575"/>
  <c r="A240" i="573"/>
  <c r="A240" i="571"/>
  <c r="A240" i="572"/>
  <c r="A240" i="569"/>
  <c r="A240" i="574"/>
  <c r="A240" i="570"/>
  <c r="A240" i="568"/>
  <c r="A240" i="567"/>
  <c r="A300" i="574"/>
  <c r="A300" i="571"/>
  <c r="A300" i="573"/>
  <c r="A300" i="570"/>
  <c r="A300" i="575"/>
  <c r="A300" i="572"/>
  <c r="A300" i="569"/>
  <c r="A300" i="567"/>
  <c r="A300" i="568"/>
  <c r="A325" i="574"/>
  <c r="A325" i="575"/>
  <c r="A325" i="573"/>
  <c r="A325" i="571"/>
  <c r="A325" i="572"/>
  <c r="A325" i="569"/>
  <c r="A325" i="570"/>
  <c r="A325" i="567"/>
  <c r="A325" i="568"/>
  <c r="A177" i="575"/>
  <c r="A177" i="573"/>
  <c r="A177" i="574"/>
  <c r="A177" i="572"/>
  <c r="A177" i="570"/>
  <c r="A177" i="569"/>
  <c r="A177" i="571"/>
  <c r="A177" i="568"/>
  <c r="A177" i="567"/>
  <c r="A252" i="574"/>
  <c r="A252" i="571"/>
  <c r="A252" i="573"/>
  <c r="A252" i="575"/>
  <c r="A252" i="570"/>
  <c r="A252" i="569"/>
  <c r="A252" i="572"/>
  <c r="A252" i="567"/>
  <c r="A252" i="568"/>
  <c r="A336" i="575"/>
  <c r="A336" i="573"/>
  <c r="A336" i="574"/>
  <c r="A336" i="572"/>
  <c r="A336" i="571"/>
  <c r="A336" i="570"/>
  <c r="A336" i="569"/>
  <c r="A336" i="568"/>
  <c r="A336" i="567"/>
  <c r="A128" i="575"/>
  <c r="A128" i="571"/>
  <c r="A128" i="572"/>
  <c r="A128" i="569"/>
  <c r="A128" i="570"/>
  <c r="A128" i="574"/>
  <c r="A128" i="573"/>
  <c r="A128" i="568"/>
  <c r="A128" i="567"/>
  <c r="A197" i="574"/>
  <c r="A197" i="575"/>
  <c r="A197" i="573"/>
  <c r="A197" i="571"/>
  <c r="A197" i="572"/>
  <c r="A197" i="570"/>
  <c r="A197" i="567"/>
  <c r="A197" i="569"/>
  <c r="A197" i="568"/>
  <c r="A302" i="575"/>
  <c r="A302" i="573"/>
  <c r="A302" i="574"/>
  <c r="A302" i="572"/>
  <c r="A302" i="571"/>
  <c r="A302" i="570"/>
  <c r="A302" i="569"/>
  <c r="A302" i="568"/>
  <c r="A302" i="567"/>
  <c r="A217" i="575"/>
  <c r="A217" i="573"/>
  <c r="A217" i="574"/>
  <c r="A217" i="572"/>
  <c r="A217" i="570"/>
  <c r="A217" i="571"/>
  <c r="A217" i="569"/>
  <c r="A217" i="568"/>
  <c r="A217" i="567"/>
  <c r="A176" i="575"/>
  <c r="A176" i="573"/>
  <c r="A176" i="574"/>
  <c r="A176" i="571"/>
  <c r="A176" i="572"/>
  <c r="A176" i="569"/>
  <c r="A176" i="570"/>
  <c r="A176" i="568"/>
  <c r="A176" i="567"/>
  <c r="A223" i="574"/>
  <c r="A223" i="575"/>
  <c r="A223" i="573"/>
  <c r="A223" i="571"/>
  <c r="A223" i="572"/>
  <c r="A223" i="569"/>
  <c r="A223" i="570"/>
  <c r="A223" i="567"/>
  <c r="A223" i="568"/>
  <c r="A291" i="575"/>
  <c r="A291" i="573"/>
  <c r="A291" i="574"/>
  <c r="A291" i="572"/>
  <c r="A291" i="571"/>
  <c r="A291" i="570"/>
  <c r="A291" i="568"/>
  <c r="A291" i="569"/>
  <c r="A291" i="567"/>
  <c r="A140" i="574"/>
  <c r="A140" i="573"/>
  <c r="A140" i="575"/>
  <c r="A140" i="571"/>
  <c r="A140" i="570"/>
  <c r="A140" i="569"/>
  <c r="A140" i="572"/>
  <c r="A140" i="567"/>
  <c r="A140" i="568"/>
  <c r="A192" i="575"/>
  <c r="A192" i="573"/>
  <c r="A192" i="574"/>
  <c r="A192" i="571"/>
  <c r="A192" i="572"/>
  <c r="A192" i="569"/>
  <c r="A192" i="570"/>
  <c r="A192" i="568"/>
  <c r="A192" i="567"/>
  <c r="A311" i="574"/>
  <c r="A311" i="575"/>
  <c r="A311" i="573"/>
  <c r="A311" i="571"/>
  <c r="A311" i="572"/>
  <c r="A311" i="569"/>
  <c r="A311" i="567"/>
  <c r="A311" i="570"/>
  <c r="A311" i="568"/>
  <c r="A383" i="574"/>
  <c r="A383" i="575"/>
  <c r="A383" i="573"/>
  <c r="A383" i="571"/>
  <c r="A383" i="572"/>
  <c r="A383" i="569"/>
  <c r="A383" i="567"/>
  <c r="A383" i="570"/>
  <c r="A383" i="568"/>
  <c r="A387" i="575"/>
  <c r="A387" i="573"/>
  <c r="A387" i="574"/>
  <c r="A387" i="572"/>
  <c r="A387" i="570"/>
  <c r="A387" i="571"/>
  <c r="A387" i="569"/>
  <c r="A387" i="568"/>
  <c r="A387" i="567"/>
  <c r="A179" i="575"/>
  <c r="A179" i="573"/>
  <c r="A179" i="574"/>
  <c r="A179" i="572"/>
  <c r="A179" i="571"/>
  <c r="A179" i="570"/>
  <c r="A179" i="569"/>
  <c r="A179" i="568"/>
  <c r="A179" i="567"/>
  <c r="A303" i="574"/>
  <c r="A303" i="575"/>
  <c r="A303" i="573"/>
  <c r="A303" i="571"/>
  <c r="A303" i="572"/>
  <c r="A303" i="569"/>
  <c r="A303" i="570"/>
  <c r="A303" i="567"/>
  <c r="A303" i="568"/>
  <c r="A289" i="575"/>
  <c r="A289" i="573"/>
  <c r="A289" i="574"/>
  <c r="A289" i="572"/>
  <c r="A289" i="570"/>
  <c r="A289" i="569"/>
  <c r="A289" i="568"/>
  <c r="A289" i="571"/>
  <c r="A289" i="567"/>
  <c r="A272" i="575"/>
  <c r="A272" i="573"/>
  <c r="A272" i="571"/>
  <c r="A272" i="574"/>
  <c r="A272" i="572"/>
  <c r="A272" i="569"/>
  <c r="A272" i="570"/>
  <c r="A272" i="568"/>
  <c r="A272" i="567"/>
  <c r="A126" i="575"/>
  <c r="A126" i="574"/>
  <c r="A126" i="572"/>
  <c r="A126" i="571"/>
  <c r="A126" i="570"/>
  <c r="A126" i="573"/>
  <c r="A126" i="569"/>
  <c r="A126" i="568"/>
  <c r="A126" i="567"/>
  <c r="A244" i="574"/>
  <c r="A244" i="571"/>
  <c r="A244" i="575"/>
  <c r="A244" i="570"/>
  <c r="A244" i="573"/>
  <c r="A244" i="569"/>
  <c r="A244" i="572"/>
  <c r="A244" i="567"/>
  <c r="A244" i="568"/>
  <c r="A274" i="574"/>
  <c r="A274" i="575"/>
  <c r="A274" i="573"/>
  <c r="A274" i="571"/>
  <c r="A274" i="569"/>
  <c r="A274" i="572"/>
  <c r="A274" i="570"/>
  <c r="A274" i="567"/>
  <c r="A274" i="568"/>
  <c r="A344" i="575"/>
  <c r="A344" i="573"/>
  <c r="A344" i="574"/>
  <c r="A344" i="572"/>
  <c r="A344" i="571"/>
  <c r="A344" i="570"/>
  <c r="A344" i="569"/>
  <c r="A344" i="568"/>
  <c r="A344" i="567"/>
  <c r="A124" i="574"/>
  <c r="A124" i="575"/>
  <c r="A124" i="573"/>
  <c r="A124" i="571"/>
  <c r="A124" i="570"/>
  <c r="A124" i="572"/>
  <c r="A124" i="569"/>
  <c r="A124" i="567"/>
  <c r="A124" i="568"/>
  <c r="A178" i="574"/>
  <c r="A178" i="575"/>
  <c r="A178" i="573"/>
  <c r="A178" i="571"/>
  <c r="A178" i="569"/>
  <c r="A178" i="572"/>
  <c r="A178" i="570"/>
  <c r="A178" i="567"/>
  <c r="A178" i="568"/>
  <c r="A298" i="574"/>
  <c r="A298" i="575"/>
  <c r="A298" i="573"/>
  <c r="A298" i="571"/>
  <c r="A298" i="569"/>
  <c r="A298" i="570"/>
  <c r="A298" i="572"/>
  <c r="A298" i="567"/>
  <c r="A298" i="568"/>
  <c r="A370" i="574"/>
  <c r="A370" i="575"/>
  <c r="A370" i="573"/>
  <c r="A370" i="571"/>
  <c r="A370" i="572"/>
  <c r="A370" i="569"/>
  <c r="A370" i="570"/>
  <c r="A370" i="567"/>
  <c r="A370" i="568"/>
  <c r="A225" i="575"/>
  <c r="A225" i="573"/>
  <c r="A225" i="574"/>
  <c r="A225" i="572"/>
  <c r="A225" i="570"/>
  <c r="A225" i="569"/>
  <c r="A225" i="571"/>
  <c r="A225" i="568"/>
  <c r="A225" i="567"/>
  <c r="A324" i="574"/>
  <c r="A324" i="571"/>
  <c r="A324" i="573"/>
  <c r="A324" i="570"/>
  <c r="A324" i="575"/>
  <c r="A324" i="569"/>
  <c r="A324" i="567"/>
  <c r="A324" i="568"/>
  <c r="A324" i="572"/>
  <c r="A139" i="575"/>
  <c r="A139" i="574"/>
  <c r="A139" i="572"/>
  <c r="A139" i="573"/>
  <c r="A139" i="571"/>
  <c r="A139" i="570"/>
  <c r="A139" i="568"/>
  <c r="A139" i="567"/>
  <c r="A139" i="569"/>
  <c r="A231" i="574"/>
  <c r="A231" i="575"/>
  <c r="A231" i="573"/>
  <c r="A231" i="571"/>
  <c r="A231" i="572"/>
  <c r="A231" i="569"/>
  <c r="A231" i="567"/>
  <c r="A231" i="570"/>
  <c r="A231" i="568"/>
  <c r="A343" i="574"/>
  <c r="A343" i="575"/>
  <c r="A343" i="573"/>
  <c r="A343" i="571"/>
  <c r="A343" i="572"/>
  <c r="A343" i="569"/>
  <c r="A343" i="570"/>
  <c r="A343" i="567"/>
  <c r="A343" i="568"/>
  <c r="A213" i="574"/>
  <c r="A213" i="575"/>
  <c r="A213" i="573"/>
  <c r="A213" i="571"/>
  <c r="A213" i="572"/>
  <c r="A213" i="570"/>
  <c r="A213" i="567"/>
  <c r="A213" i="569"/>
  <c r="A213" i="568"/>
  <c r="A253" i="574"/>
  <c r="A253" i="575"/>
  <c r="A253" i="573"/>
  <c r="A253" i="571"/>
  <c r="A253" i="572"/>
  <c r="A253" i="570"/>
  <c r="A253" i="567"/>
  <c r="A253" i="568"/>
  <c r="A253" i="569"/>
  <c r="A133" i="574"/>
  <c r="A133" i="575"/>
  <c r="A133" i="573"/>
  <c r="A133" i="571"/>
  <c r="A133" i="572"/>
  <c r="A133" i="570"/>
  <c r="A133" i="567"/>
  <c r="A133" i="568"/>
  <c r="A133" i="569"/>
  <c r="A230" i="575"/>
  <c r="A230" i="573"/>
  <c r="A230" i="574"/>
  <c r="A230" i="572"/>
  <c r="A230" i="571"/>
  <c r="A230" i="570"/>
  <c r="A230" i="569"/>
  <c r="A230" i="568"/>
  <c r="A230" i="567"/>
  <c r="A206" i="575"/>
  <c r="A206" i="573"/>
  <c r="A206" i="574"/>
  <c r="A206" i="572"/>
  <c r="A206" i="571"/>
  <c r="A206" i="570"/>
  <c r="A206" i="569"/>
  <c r="A206" i="568"/>
  <c r="A206" i="567"/>
  <c r="A320" i="575"/>
  <c r="A320" i="573"/>
  <c r="A320" i="571"/>
  <c r="A320" i="572"/>
  <c r="A320" i="574"/>
  <c r="A320" i="569"/>
  <c r="A320" i="570"/>
  <c r="A320" i="568"/>
  <c r="A320" i="567"/>
  <c r="A375" i="574"/>
  <c r="A375" i="575"/>
  <c r="A375" i="573"/>
  <c r="A375" i="571"/>
  <c r="A375" i="572"/>
  <c r="A375" i="569"/>
  <c r="A375" i="567"/>
  <c r="A375" i="570"/>
  <c r="A375" i="568"/>
  <c r="A215" i="574"/>
  <c r="A215" i="575"/>
  <c r="A215" i="573"/>
  <c r="A215" i="571"/>
  <c r="A215" i="572"/>
  <c r="A215" i="569"/>
  <c r="A215" i="567"/>
  <c r="A215" i="570"/>
  <c r="A215" i="568"/>
  <c r="A97" i="575"/>
  <c r="A97" i="574"/>
  <c r="A97" i="572"/>
  <c r="A97" i="573"/>
  <c r="A97" i="571"/>
  <c r="A97" i="570"/>
  <c r="A97" i="569"/>
  <c r="A97" i="568"/>
  <c r="A97" i="567"/>
  <c r="A138" i="574"/>
  <c r="A138" i="575"/>
  <c r="A138" i="573"/>
  <c r="A138" i="571"/>
  <c r="A138" i="572"/>
  <c r="A138" i="569"/>
  <c r="A138" i="570"/>
  <c r="A138" i="567"/>
  <c r="A138" i="568"/>
  <c r="A180" i="574"/>
  <c r="A180" i="573"/>
  <c r="A180" i="575"/>
  <c r="A180" i="571"/>
  <c r="A180" i="570"/>
  <c r="A180" i="569"/>
  <c r="A180" i="572"/>
  <c r="A180" i="567"/>
  <c r="A180" i="568"/>
  <c r="A61" i="63"/>
  <c r="A63" i="63" s="1"/>
  <c r="A64" i="63" s="1"/>
  <c r="A65" i="63" s="1"/>
  <c r="A66" i="63" s="1"/>
  <c r="A67" i="63" s="1"/>
  <c r="A68" i="63" s="1"/>
  <c r="A70" i="63" s="1"/>
  <c r="A358" i="460"/>
  <c r="A185" i="460"/>
  <c r="A104" i="65"/>
  <c r="A119" i="61"/>
  <c r="A367" i="65"/>
  <c r="A374" i="65"/>
  <c r="A381" i="65"/>
  <c r="A373" i="65"/>
  <c r="A87" i="61"/>
  <c r="A365" i="65"/>
  <c r="A375" i="65"/>
  <c r="A382" i="65"/>
  <c r="A366" i="65"/>
  <c r="A301" i="460"/>
  <c r="A100" i="460"/>
  <c r="A98" i="65"/>
  <c r="A380" i="65"/>
  <c r="A361" i="65"/>
  <c r="A185" i="6"/>
  <c r="A358" i="8"/>
  <c r="A384" i="65"/>
  <c r="A386" i="65"/>
  <c r="A358" i="60"/>
  <c r="A358" i="6"/>
  <c r="A185" i="61"/>
  <c r="A358" i="65"/>
  <c r="A185" i="65"/>
  <c r="A357" i="8"/>
  <c r="A357" i="61"/>
  <c r="A357" i="460"/>
  <c r="A357" i="65"/>
  <c r="A357" i="6"/>
  <c r="A357" i="60"/>
  <c r="F358" i="6"/>
  <c r="D358" i="8"/>
  <c r="A359" i="61"/>
  <c r="A359" i="6"/>
  <c r="A359" i="60"/>
  <c r="A359" i="8"/>
  <c r="A359" i="460"/>
  <c r="A359" i="65"/>
  <c r="A119" i="60"/>
  <c r="A119" i="460"/>
  <c r="A301" i="65"/>
  <c r="A301" i="6"/>
  <c r="A301" i="8"/>
  <c r="A87" i="460"/>
  <c r="A301" i="61"/>
  <c r="A301" i="60"/>
  <c r="A87" i="60"/>
  <c r="A95" i="6"/>
  <c r="A95" i="460"/>
  <c r="A95" i="65"/>
  <c r="A95" i="61"/>
  <c r="A95" i="60"/>
  <c r="A95" i="8"/>
  <c r="A387" i="65"/>
  <c r="A412" i="6"/>
  <c r="A412" i="65"/>
  <c r="A412" i="8"/>
  <c r="A413" i="6"/>
  <c r="A413" i="8"/>
  <c r="A413" i="65"/>
  <c r="A179" i="65"/>
  <c r="A179" i="6"/>
  <c r="A179" i="460"/>
  <c r="A179" i="60"/>
  <c r="A179" i="8"/>
  <c r="A179" i="61"/>
  <c r="A387" i="6"/>
  <c r="A387" i="8"/>
  <c r="A180" i="6"/>
  <c r="A180" i="60"/>
  <c r="A180" i="460"/>
  <c r="A180" i="61"/>
  <c r="A180" i="8"/>
  <c r="A180" i="65"/>
  <c r="A204" i="8"/>
  <c r="A204" i="6"/>
  <c r="A204" i="65"/>
  <c r="A204" i="60"/>
  <c r="A204" i="61"/>
  <c r="A204" i="460"/>
  <c r="A195" i="8"/>
  <c r="A195" i="6"/>
  <c r="A195" i="60"/>
  <c r="A195" i="61"/>
  <c r="A195" i="65"/>
  <c r="A195" i="460"/>
  <c r="A205" i="6"/>
  <c r="A205" i="60"/>
  <c r="A205" i="460"/>
  <c r="A205" i="65"/>
  <c r="A205" i="61"/>
  <c r="A205" i="8"/>
  <c r="A194" i="8"/>
  <c r="A194" i="6"/>
  <c r="A194" i="60"/>
  <c r="A194" i="61"/>
  <c r="A194" i="65"/>
  <c r="A194" i="460"/>
  <c r="A193" i="6"/>
  <c r="A193" i="8"/>
  <c r="A193" i="60"/>
  <c r="A193" i="460"/>
  <c r="A193" i="65"/>
  <c r="A193" i="61"/>
  <c r="A369" i="65"/>
  <c r="A196" i="8"/>
  <c r="A196" i="6"/>
  <c r="A335" i="8"/>
  <c r="A335" i="6"/>
  <c r="A113" i="8"/>
  <c r="A113" i="6"/>
  <c r="A224" i="8"/>
  <c r="A224" i="6"/>
  <c r="A154" i="8"/>
  <c r="A154" i="6"/>
  <c r="A253" i="8"/>
  <c r="A253" i="6"/>
  <c r="A149" i="8"/>
  <c r="A149" i="6"/>
  <c r="A136" i="8"/>
  <c r="A136" i="6"/>
  <c r="A242" i="8"/>
  <c r="A242" i="6"/>
  <c r="A226" i="8"/>
  <c r="A226" i="6"/>
  <c r="A375" i="8"/>
  <c r="A375" i="6"/>
  <c r="A397" i="8"/>
  <c r="A397" i="6"/>
  <c r="A364" i="8"/>
  <c r="A364" i="6"/>
  <c r="A310" i="8"/>
  <c r="A310" i="6"/>
  <c r="A292" i="8"/>
  <c r="A292" i="6"/>
  <c r="A229" i="8"/>
  <c r="A229" i="6"/>
  <c r="A159" i="8"/>
  <c r="A159" i="6"/>
  <c r="A169" i="6"/>
  <c r="A169" i="8"/>
  <c r="A372" i="8"/>
  <c r="A372" i="6"/>
  <c r="A390" i="8"/>
  <c r="A390" i="6"/>
  <c r="A249" i="8"/>
  <c r="A249" i="6"/>
  <c r="A165" i="8"/>
  <c r="A165" i="6"/>
  <c r="A312" i="8"/>
  <c r="A312" i="6"/>
  <c r="A351" i="8"/>
  <c r="A351" i="6"/>
  <c r="A262" i="8"/>
  <c r="A262" i="6"/>
  <c r="A276" i="8"/>
  <c r="A276" i="6"/>
  <c r="A368" i="8"/>
  <c r="A368" i="6"/>
  <c r="A221" i="8"/>
  <c r="A221" i="6"/>
  <c r="A91" i="8"/>
  <c r="A91" i="6"/>
  <c r="A332" i="8"/>
  <c r="A332" i="6"/>
  <c r="A115" i="8"/>
  <c r="A115" i="6"/>
  <c r="A377" i="8"/>
  <c r="A377" i="6"/>
  <c r="A295" i="8"/>
  <c r="A295" i="6"/>
  <c r="A141" i="6"/>
  <c r="A141" i="8"/>
  <c r="A370" i="8"/>
  <c r="A370" i="6"/>
  <c r="A241" i="8"/>
  <c r="A241" i="6"/>
  <c r="A347" i="8"/>
  <c r="A347" i="6"/>
  <c r="A367" i="8"/>
  <c r="A367" i="6"/>
  <c r="A401" i="8"/>
  <c r="A401" i="6"/>
  <c r="A201" i="8"/>
  <c r="A201" i="6"/>
  <c r="A239" i="8"/>
  <c r="A239" i="6"/>
  <c r="A393" i="8"/>
  <c r="A394" i="6"/>
  <c r="A394" i="8"/>
  <c r="A411" i="8"/>
  <c r="A411" i="6"/>
  <c r="A286" i="8"/>
  <c r="A286" i="6"/>
  <c r="A158" i="8"/>
  <c r="A158" i="6"/>
  <c r="A344" i="8"/>
  <c r="A344" i="6"/>
  <c r="A161" i="8"/>
  <c r="A161" i="6"/>
  <c r="A200" i="6"/>
  <c r="A200" i="8"/>
  <c r="A235" i="8"/>
  <c r="A235" i="6"/>
  <c r="A321" i="8"/>
  <c r="A321" i="6"/>
  <c r="A318" i="8"/>
  <c r="A318" i="6"/>
  <c r="A399" i="8"/>
  <c r="A399" i="6"/>
  <c r="A338" i="8"/>
  <c r="A338" i="6"/>
  <c r="A104" i="8"/>
  <c r="A104" i="6"/>
  <c r="A316" i="8"/>
  <c r="A316" i="6"/>
  <c r="A163" i="6"/>
  <c r="A163" i="8"/>
  <c r="A203" i="8"/>
  <c r="A203" i="6"/>
  <c r="A252" i="8"/>
  <c r="A252" i="6"/>
  <c r="A299" i="8"/>
  <c r="A299" i="6"/>
  <c r="A330" i="8"/>
  <c r="A330" i="6"/>
  <c r="A110" i="8"/>
  <c r="A110" i="6"/>
  <c r="A365" i="8"/>
  <c r="A365" i="6"/>
  <c r="A213" i="8"/>
  <c r="A213" i="6"/>
  <c r="A350" i="8"/>
  <c r="A350" i="6"/>
  <c r="A217" i="8"/>
  <c r="A217" i="6"/>
  <c r="A320" i="8"/>
  <c r="A320" i="6"/>
  <c r="A361" i="8"/>
  <c r="A361" i="6"/>
  <c r="A121" i="6"/>
  <c r="A121" i="8"/>
  <c r="A168" i="8"/>
  <c r="A168" i="6"/>
  <c r="A244" i="8"/>
  <c r="A244" i="6"/>
  <c r="A302" i="8"/>
  <c r="A302" i="6"/>
  <c r="A147" i="8"/>
  <c r="A147" i="6"/>
  <c r="A118" i="8"/>
  <c r="A118" i="6"/>
  <c r="A256" i="8"/>
  <c r="A256" i="6"/>
  <c r="A269" i="8"/>
  <c r="A269" i="6"/>
  <c r="A216" i="6"/>
  <c r="A216" i="8"/>
  <c r="A323" i="8"/>
  <c r="A323" i="6"/>
  <c r="A385" i="8"/>
  <c r="A385" i="6"/>
  <c r="A406" i="8"/>
  <c r="A406" i="6"/>
  <c r="A334" i="8"/>
  <c r="A334" i="6"/>
  <c r="A130" i="8"/>
  <c r="A130" i="6"/>
  <c r="A102" i="8"/>
  <c r="A102" i="6"/>
  <c r="A275" i="8"/>
  <c r="A275" i="6"/>
  <c r="A164" i="8"/>
  <c r="A164" i="6"/>
  <c r="A178" i="8"/>
  <c r="A178" i="6"/>
  <c r="A363" i="8"/>
  <c r="A363" i="6"/>
  <c r="A172" i="8"/>
  <c r="A172" i="6"/>
  <c r="A225" i="8"/>
  <c r="A225" i="6"/>
  <c r="A408" i="8"/>
  <c r="A408" i="6"/>
  <c r="A296" i="6"/>
  <c r="A296" i="8"/>
  <c r="A129" i="8"/>
  <c r="A129" i="6"/>
  <c r="A112" i="8"/>
  <c r="A112" i="6"/>
  <c r="A87" i="8"/>
  <c r="A87" i="6"/>
  <c r="A211" i="8"/>
  <c r="A211" i="6"/>
  <c r="A166" i="8"/>
  <c r="A166" i="6"/>
  <c r="A337" i="8"/>
  <c r="A337" i="6"/>
  <c r="A188" i="8"/>
  <c r="A188" i="6"/>
  <c r="A270" i="8"/>
  <c r="A270" i="6"/>
  <c r="A273" i="8"/>
  <c r="A273" i="6"/>
  <c r="A183" i="8"/>
  <c r="A183" i="6"/>
  <c r="A202" i="8"/>
  <c r="A202" i="6"/>
  <c r="A105" i="8"/>
  <c r="A105" i="6"/>
  <c r="A304" i="8"/>
  <c r="A304" i="6"/>
  <c r="A138" i="8"/>
  <c r="A138" i="6"/>
  <c r="A254" i="8"/>
  <c r="A254" i="6"/>
  <c r="A306" i="8"/>
  <c r="A306" i="6"/>
  <c r="A293" i="8"/>
  <c r="A293" i="6"/>
  <c r="A289" i="8"/>
  <c r="A289" i="6"/>
  <c r="A373" i="6"/>
  <c r="A373" i="8"/>
  <c r="A403" i="8"/>
  <c r="A403" i="6"/>
  <c r="A220" i="8"/>
  <c r="A220" i="6"/>
  <c r="A392" i="8"/>
  <c r="A392" i="6"/>
  <c r="A236" i="8"/>
  <c r="A236" i="6"/>
  <c r="A117" i="8"/>
  <c r="A117" i="6"/>
  <c r="A126" i="8"/>
  <c r="A126" i="6"/>
  <c r="A145" i="8"/>
  <c r="A145" i="6"/>
  <c r="A100" i="8"/>
  <c r="A100" i="6"/>
  <c r="A290" i="8"/>
  <c r="A290" i="6"/>
  <c r="A124" i="8"/>
  <c r="A124" i="6"/>
  <c r="A259" i="8"/>
  <c r="A259" i="6"/>
  <c r="A181" i="8"/>
  <c r="A181" i="6"/>
  <c r="A198" i="8"/>
  <c r="A198" i="6"/>
  <c r="A212" i="8"/>
  <c r="A212" i="6"/>
  <c r="A329" i="8"/>
  <c r="A329" i="6"/>
  <c r="A353" i="8"/>
  <c r="A353" i="6"/>
  <c r="A155" i="8"/>
  <c r="A155" i="6"/>
  <c r="A280" i="6"/>
  <c r="A280" i="8"/>
  <c r="A96" i="8"/>
  <c r="A96" i="6"/>
  <c r="A103" i="8"/>
  <c r="A103" i="6"/>
  <c r="A177" i="8"/>
  <c r="A177" i="6"/>
  <c r="A396" i="6"/>
  <c r="A396" i="8"/>
  <c r="A355" i="6"/>
  <c r="A355" i="8"/>
  <c r="A287" i="8"/>
  <c r="A287" i="6"/>
  <c r="A137" i="8"/>
  <c r="A137" i="6"/>
  <c r="A374" i="8"/>
  <c r="A374" i="6"/>
  <c r="A404" i="8"/>
  <c r="A404" i="6"/>
  <c r="A400" i="8"/>
  <c r="A400" i="6"/>
  <c r="A99" i="8"/>
  <c r="A99" i="6"/>
  <c r="A345" i="6"/>
  <c r="A345" i="8"/>
  <c r="A133" i="6"/>
  <c r="A133" i="8"/>
  <c r="A257" i="8"/>
  <c r="A257" i="6"/>
  <c r="A277" i="8"/>
  <c r="A277" i="6"/>
  <c r="A206" i="8"/>
  <c r="A206" i="6"/>
  <c r="A279" i="8"/>
  <c r="A279" i="6"/>
  <c r="A342" i="8"/>
  <c r="A342" i="6"/>
  <c r="A386" i="8"/>
  <c r="A386" i="6"/>
  <c r="A153" i="8"/>
  <c r="A153" i="6"/>
  <c r="A171" i="8"/>
  <c r="A171" i="6"/>
  <c r="A107" i="6"/>
  <c r="A107" i="8"/>
  <c r="A116" i="6"/>
  <c r="A116" i="8"/>
  <c r="A219" i="8"/>
  <c r="A219" i="6"/>
  <c r="A341" i="8"/>
  <c r="A341" i="6"/>
  <c r="A184" i="8"/>
  <c r="A184" i="6"/>
  <c r="A349" i="8"/>
  <c r="A349" i="6"/>
  <c r="A377" i="65"/>
  <c r="A190" i="8"/>
  <c r="A190" i="6"/>
  <c r="A109" i="8"/>
  <c r="A109" i="6"/>
  <c r="A114" i="8"/>
  <c r="A114" i="6"/>
  <c r="A283" i="8"/>
  <c r="A283" i="6"/>
  <c r="A152" i="6"/>
  <c r="A152" i="8"/>
  <c r="A108" i="8"/>
  <c r="A108" i="6"/>
  <c r="A125" i="8"/>
  <c r="A125" i="6"/>
  <c r="A247" i="8"/>
  <c r="A247" i="6"/>
  <c r="A268" i="8"/>
  <c r="A268" i="6"/>
  <c r="A123" i="8"/>
  <c r="A123" i="6"/>
  <c r="A410" i="8"/>
  <c r="A410" i="6"/>
  <c r="A240" i="8"/>
  <c r="A240" i="6"/>
  <c r="A300" i="8"/>
  <c r="A300" i="6"/>
  <c r="A297" i="8"/>
  <c r="A297" i="6"/>
  <c r="A324" i="8"/>
  <c r="A324" i="6"/>
  <c r="A325" i="6"/>
  <c r="A325" i="8"/>
  <c r="A231" i="8"/>
  <c r="A231" i="6"/>
  <c r="A369" i="8"/>
  <c r="A369" i="6"/>
  <c r="A174" i="8"/>
  <c r="A174" i="6"/>
  <c r="A281" i="8"/>
  <c r="A281" i="6"/>
  <c r="A144" i="8"/>
  <c r="A144" i="6"/>
  <c r="A339" i="8"/>
  <c r="A339" i="6"/>
  <c r="A379" i="8"/>
  <c r="A379" i="6"/>
  <c r="A209" i="8"/>
  <c r="A209" i="6"/>
  <c r="A348" i="8"/>
  <c r="A348" i="6"/>
  <c r="A393" i="6"/>
  <c r="A192" i="8"/>
  <c r="A192" i="6"/>
  <c r="A232" i="8"/>
  <c r="A232" i="6"/>
  <c r="A311" i="8"/>
  <c r="A311" i="6"/>
  <c r="A322" i="8"/>
  <c r="A322" i="6"/>
  <c r="A398" i="8"/>
  <c r="A398" i="6"/>
  <c r="A409" i="8"/>
  <c r="A409" i="6"/>
  <c r="A151" i="8"/>
  <c r="A151" i="6"/>
  <c r="A243" i="8"/>
  <c r="A243" i="6"/>
  <c r="A343" i="8"/>
  <c r="A343" i="6"/>
  <c r="A238" i="8"/>
  <c r="A238" i="6"/>
  <c r="A142" i="8"/>
  <c r="A142" i="6"/>
  <c r="A383" i="8"/>
  <c r="A383" i="6"/>
  <c r="A405" i="8"/>
  <c r="A405" i="6"/>
  <c r="A315" i="8"/>
  <c r="A315" i="6"/>
  <c r="A328" i="8"/>
  <c r="A328" i="6"/>
  <c r="A135" i="8"/>
  <c r="A135" i="6"/>
  <c r="A191" i="6"/>
  <c r="A191" i="8"/>
  <c r="A274" i="6"/>
  <c r="A274" i="8"/>
  <c r="A314" i="8"/>
  <c r="A314" i="6"/>
  <c r="A384" i="8"/>
  <c r="A384" i="6"/>
  <c r="A402" i="8"/>
  <c r="A402" i="6"/>
  <c r="A187" i="8"/>
  <c r="A187" i="6"/>
  <c r="A233" i="8"/>
  <c r="A233" i="6"/>
  <c r="A93" i="6"/>
  <c r="A93" i="8"/>
  <c r="A319" i="8"/>
  <c r="A319" i="6"/>
  <c r="A122" i="8"/>
  <c r="A122" i="6"/>
  <c r="A258" i="8"/>
  <c r="A258" i="6"/>
  <c r="A331" i="8"/>
  <c r="A331" i="6"/>
  <c r="A98" i="8"/>
  <c r="A98" i="6"/>
  <c r="A352" i="8"/>
  <c r="A352" i="6"/>
  <c r="A176" i="6"/>
  <c r="A176" i="8"/>
  <c r="A382" i="8"/>
  <c r="A382" i="6"/>
  <c r="A94" i="8"/>
  <c r="A94" i="6"/>
  <c r="A288" i="8"/>
  <c r="A288" i="6"/>
  <c r="A250" i="8"/>
  <c r="A250" i="6"/>
  <c r="A263" i="8"/>
  <c r="A263" i="6"/>
  <c r="A156" i="8"/>
  <c r="A156" i="6"/>
  <c r="A210" i="8"/>
  <c r="A210" i="6"/>
  <c r="A333" i="8"/>
  <c r="A333" i="6"/>
  <c r="A131" i="8"/>
  <c r="A131" i="6"/>
  <c r="A222" i="8"/>
  <c r="A222" i="6"/>
  <c r="A285" i="8"/>
  <c r="A285" i="6"/>
  <c r="A175" i="8"/>
  <c r="A175" i="6"/>
  <c r="A167" i="8"/>
  <c r="A167" i="6"/>
  <c r="A146" i="8"/>
  <c r="A146" i="6"/>
  <c r="A128" i="8"/>
  <c r="A128" i="6"/>
  <c r="A197" i="8"/>
  <c r="A197" i="6"/>
  <c r="A89" i="8"/>
  <c r="A89" i="6"/>
  <c r="A291" i="8"/>
  <c r="A291" i="6"/>
  <c r="A271" i="8"/>
  <c r="A271" i="6"/>
  <c r="A215" i="8"/>
  <c r="A215" i="6"/>
  <c r="A370" i="65"/>
  <c r="A266" i="6"/>
  <c r="A266" i="8"/>
  <c r="A278" i="8"/>
  <c r="A278" i="6"/>
  <c r="A313" i="8"/>
  <c r="A313" i="6"/>
  <c r="A261" i="8"/>
  <c r="A261" i="6"/>
  <c r="A170" i="8"/>
  <c r="A170" i="6"/>
  <c r="A228" i="8"/>
  <c r="A228" i="6"/>
  <c r="A90" i="8"/>
  <c r="A90" i="6"/>
  <c r="A309" i="8"/>
  <c r="A309" i="6"/>
  <c r="A143" i="8"/>
  <c r="A143" i="6"/>
  <c r="A251" i="8"/>
  <c r="A251" i="6"/>
  <c r="A157" i="8"/>
  <c r="A157" i="6"/>
  <c r="A298" i="8"/>
  <c r="A298" i="6"/>
  <c r="A346" i="8"/>
  <c r="A346" i="6"/>
  <c r="A132" i="8"/>
  <c r="A132" i="6"/>
  <c r="A380" i="8"/>
  <c r="A380" i="6"/>
  <c r="A234" i="8"/>
  <c r="A234" i="6"/>
  <c r="A106" i="8"/>
  <c r="A106" i="6"/>
  <c r="A308" i="8"/>
  <c r="A308" i="6"/>
  <c r="A139" i="8"/>
  <c r="A139" i="6"/>
  <c r="A119" i="8"/>
  <c r="A119" i="6"/>
  <c r="A426" i="8"/>
  <c r="A426" i="6"/>
  <c r="A186" i="8"/>
  <c r="A186" i="6"/>
  <c r="A407" i="8"/>
  <c r="A407" i="6"/>
  <c r="A303" i="8"/>
  <c r="A303" i="6"/>
  <c r="A336" i="8"/>
  <c r="A336" i="6"/>
  <c r="A245" i="8"/>
  <c r="A245" i="6"/>
  <c r="A92" i="8"/>
  <c r="A92" i="6"/>
  <c r="A327" i="6"/>
  <c r="A327" i="8"/>
  <c r="A207" i="8"/>
  <c r="A207" i="6"/>
  <c r="A264" i="8"/>
  <c r="A264" i="6"/>
  <c r="A230" i="8"/>
  <c r="A230" i="6"/>
  <c r="A381" i="8"/>
  <c r="A381" i="6"/>
  <c r="A223" i="6"/>
  <c r="A223" i="8"/>
  <c r="A305" i="8"/>
  <c r="A305" i="6"/>
  <c r="A140" i="8"/>
  <c r="A140" i="6"/>
  <c r="A366" i="8"/>
  <c r="A366" i="6"/>
  <c r="A395" i="8"/>
  <c r="A395" i="6"/>
  <c r="A214" i="8"/>
  <c r="A214" i="6"/>
  <c r="A272" i="8"/>
  <c r="A272" i="6"/>
  <c r="A97" i="8"/>
  <c r="A97" i="6"/>
  <c r="A127" i="8"/>
  <c r="A127" i="6"/>
  <c r="A141" i="65"/>
  <c r="A90" i="65"/>
  <c r="A136" i="65"/>
  <c r="A128" i="65"/>
  <c r="A144" i="65"/>
  <c r="A155" i="65"/>
  <c r="A130" i="65"/>
  <c r="A138" i="65"/>
  <c r="A97" i="65"/>
  <c r="A119" i="65"/>
  <c r="A110" i="65"/>
  <c r="A124" i="65"/>
  <c r="A131" i="65"/>
  <c r="A117" i="65"/>
  <c r="A91" i="65"/>
  <c r="A113" i="65"/>
  <c r="A126" i="65"/>
  <c r="A114" i="65"/>
  <c r="A147" i="65"/>
  <c r="A99" i="65"/>
  <c r="A100" i="65"/>
  <c r="A122" i="65"/>
  <c r="A110" i="60"/>
  <c r="A368" i="65"/>
  <c r="A87" i="65"/>
  <c r="A140" i="65"/>
  <c r="A103" i="65"/>
  <c r="A118" i="65"/>
  <c r="A109" i="65"/>
  <c r="A153" i="65"/>
  <c r="A137" i="65"/>
  <c r="A110" i="61"/>
  <c r="A158" i="65"/>
  <c r="A146" i="65"/>
  <c r="A123" i="65"/>
  <c r="A132" i="65"/>
  <c r="A108" i="65"/>
  <c r="A96" i="65"/>
  <c r="A154" i="65"/>
  <c r="A116" i="65"/>
  <c r="A156" i="65"/>
  <c r="A100" i="60"/>
  <c r="A110" i="460"/>
  <c r="A383" i="65"/>
  <c r="A127" i="65"/>
  <c r="A106" i="65"/>
  <c r="A139" i="65"/>
  <c r="A133" i="65"/>
  <c r="A159" i="65"/>
  <c r="A105" i="65"/>
  <c r="A115" i="65"/>
  <c r="A107" i="65"/>
  <c r="A142" i="65"/>
  <c r="A125" i="65"/>
  <c r="A100" i="61"/>
  <c r="A385" i="65"/>
  <c r="A92" i="65"/>
  <c r="A161" i="65"/>
  <c r="A145" i="65"/>
  <c r="A152" i="65"/>
  <c r="A93" i="65"/>
  <c r="A129" i="65"/>
  <c r="A157" i="65"/>
  <c r="A143" i="65"/>
  <c r="A324" i="65"/>
  <c r="A254" i="65"/>
  <c r="A352" i="65"/>
  <c r="A240" i="65"/>
  <c r="A241" i="65"/>
  <c r="A303" i="65"/>
  <c r="A280" i="65"/>
  <c r="A203" i="65"/>
  <c r="A305" i="65"/>
  <c r="A346" i="65"/>
  <c r="A181" i="65"/>
  <c r="A197" i="65"/>
  <c r="A315" i="65"/>
  <c r="A316" i="65"/>
  <c r="A230" i="65"/>
  <c r="A202" i="65"/>
  <c r="A215" i="65"/>
  <c r="A168" i="65"/>
  <c r="A201" i="65"/>
  <c r="A239" i="65"/>
  <c r="A247" i="65"/>
  <c r="A196" i="65"/>
  <c r="A206" i="65"/>
  <c r="A253" i="65"/>
  <c r="A257" i="65"/>
  <c r="A311" i="65"/>
  <c r="A329" i="65"/>
  <c r="A214" i="65"/>
  <c r="A350" i="65"/>
  <c r="A278" i="65"/>
  <c r="A291" i="65"/>
  <c r="A170" i="65"/>
  <c r="A323" i="65"/>
  <c r="A212" i="65"/>
  <c r="A187" i="65"/>
  <c r="A229" i="65"/>
  <c r="A325" i="65"/>
  <c r="A276" i="65"/>
  <c r="A293" i="65"/>
  <c r="A198" i="65"/>
  <c r="A213" i="65"/>
  <c r="A338" i="65"/>
  <c r="A331" i="65"/>
  <c r="A245" i="65"/>
  <c r="A263" i="65"/>
  <c r="A271" i="65"/>
  <c r="A191" i="65"/>
  <c r="A251" i="65"/>
  <c r="A298" i="65"/>
  <c r="A266" i="65"/>
  <c r="A184" i="65"/>
  <c r="A310" i="65"/>
  <c r="A225" i="65"/>
  <c r="A234" i="65"/>
  <c r="A297" i="65"/>
  <c r="A322" i="65"/>
  <c r="A259" i="65"/>
  <c r="A243" i="65"/>
  <c r="A252" i="65"/>
  <c r="A313" i="65"/>
  <c r="A302" i="65"/>
  <c r="A345" i="65"/>
  <c r="A242" i="65"/>
  <c r="A283" i="65"/>
  <c r="A171" i="65"/>
  <c r="A210" i="65"/>
  <c r="A220" i="65"/>
  <c r="A222" i="65"/>
  <c r="A226" i="65"/>
  <c r="A333" i="65"/>
  <c r="A178" i="65"/>
  <c r="A320" i="65"/>
  <c r="A186" i="65"/>
  <c r="A270" i="65"/>
  <c r="A330" i="65"/>
  <c r="A274" i="65"/>
  <c r="A258" i="65"/>
  <c r="A348" i="65"/>
  <c r="A337" i="65"/>
  <c r="A273" i="65"/>
  <c r="A207" i="65"/>
  <c r="A216" i="65"/>
  <c r="A277" i="65"/>
  <c r="A343" i="65"/>
  <c r="A192" i="65"/>
  <c r="A232" i="65"/>
  <c r="A272" i="65"/>
  <c r="A264" i="65"/>
  <c r="A269" i="65"/>
  <c r="A221" i="65"/>
  <c r="A336" i="65"/>
  <c r="A233" i="65"/>
  <c r="A235" i="65"/>
  <c r="A347" i="65"/>
  <c r="A211" i="65"/>
  <c r="A321" i="65"/>
  <c r="A335" i="65"/>
  <c r="A177" i="65"/>
  <c r="A304" i="65"/>
  <c r="A172" i="65"/>
  <c r="A169" i="65"/>
  <c r="A290" i="65"/>
  <c r="A281" i="65"/>
  <c r="A312" i="65"/>
  <c r="A223" i="65"/>
  <c r="A300" i="65"/>
  <c r="A309" i="65"/>
  <c r="A339" i="65"/>
  <c r="A292" i="65"/>
  <c r="A175" i="65"/>
  <c r="A244" i="65"/>
  <c r="A289" i="65"/>
  <c r="A275" i="65"/>
  <c r="A349" i="65"/>
  <c r="A288" i="65"/>
  <c r="A319" i="65"/>
  <c r="A217" i="65"/>
  <c r="A167" i="65"/>
  <c r="A344" i="65"/>
  <c r="A231" i="65"/>
  <c r="A166" i="65"/>
  <c r="A342" i="65"/>
  <c r="A353" i="65"/>
  <c r="A224" i="65"/>
  <c r="A314" i="65"/>
  <c r="A296" i="65"/>
  <c r="A176" i="65"/>
  <c r="A279" i="65"/>
  <c r="A334" i="65"/>
  <c r="A188" i="65"/>
  <c r="A332" i="65"/>
  <c r="A236" i="65"/>
  <c r="A262" i="65"/>
  <c r="A299" i="65"/>
  <c r="A328" i="65"/>
  <c r="A351" i="65"/>
  <c r="A306" i="65"/>
  <c r="A355" i="65"/>
  <c r="A293" i="460"/>
  <c r="A293" i="61"/>
  <c r="A293" i="60"/>
  <c r="A313" i="460"/>
  <c r="A313" i="61"/>
  <c r="A313" i="60"/>
  <c r="A174" i="61"/>
  <c r="A174" i="460"/>
  <c r="A174" i="60"/>
  <c r="A328" i="460"/>
  <c r="A328" i="61"/>
  <c r="A328" i="60"/>
  <c r="A213" i="460"/>
  <c r="A213" i="61"/>
  <c r="A213" i="60"/>
  <c r="A137" i="460"/>
  <c r="A137" i="61"/>
  <c r="A137" i="60"/>
  <c r="A149" i="460"/>
  <c r="A149" i="61"/>
  <c r="A149" i="60"/>
  <c r="A334" i="61"/>
  <c r="A334" i="460"/>
  <c r="A334" i="60"/>
  <c r="A387" i="460"/>
  <c r="A387" i="61"/>
  <c r="A387" i="60"/>
  <c r="A156" i="460"/>
  <c r="A156" i="60"/>
  <c r="A156" i="61"/>
  <c r="A210" i="61"/>
  <c r="A210" i="460"/>
  <c r="A210" i="60"/>
  <c r="A280" i="460"/>
  <c r="A280" i="61"/>
  <c r="A280" i="60"/>
  <c r="A163" i="460"/>
  <c r="A163" i="61"/>
  <c r="A163" i="60"/>
  <c r="A92" i="460"/>
  <c r="A92" i="61"/>
  <c r="A92" i="60"/>
  <c r="A355" i="460"/>
  <c r="A355" i="61"/>
  <c r="A355" i="60"/>
  <c r="A338" i="460"/>
  <c r="A338" i="61"/>
  <c r="A338" i="60"/>
  <c r="A306" i="460"/>
  <c r="A306" i="61"/>
  <c r="A306" i="60"/>
  <c r="A228" i="460"/>
  <c r="A228" i="61"/>
  <c r="A228" i="60"/>
  <c r="A379" i="460"/>
  <c r="A379" i="61"/>
  <c r="A379" i="60"/>
  <c r="A91" i="460"/>
  <c r="A91" i="61"/>
  <c r="A91" i="60"/>
  <c r="A348" i="460"/>
  <c r="A348" i="61"/>
  <c r="A348" i="60"/>
  <c r="A125" i="460"/>
  <c r="A125" i="60"/>
  <c r="A125" i="61"/>
  <c r="A229" i="460"/>
  <c r="A229" i="61"/>
  <c r="A229" i="60"/>
  <c r="A303" i="460"/>
  <c r="A303" i="61"/>
  <c r="A303" i="60"/>
  <c r="A217" i="460"/>
  <c r="A217" i="61"/>
  <c r="A217" i="60"/>
  <c r="A167" i="460"/>
  <c r="A167" i="61"/>
  <c r="A167" i="60"/>
  <c r="A298" i="460"/>
  <c r="A298" i="61"/>
  <c r="A298" i="60"/>
  <c r="A152" i="460"/>
  <c r="A152" i="61"/>
  <c r="A152" i="60"/>
  <c r="A93" i="460"/>
  <c r="A93" i="61"/>
  <c r="A93" i="60"/>
  <c r="A330" i="460"/>
  <c r="A330" i="61"/>
  <c r="A330" i="60"/>
  <c r="A128" i="460"/>
  <c r="A128" i="61"/>
  <c r="A128" i="60"/>
  <c r="A266" i="460"/>
  <c r="A266" i="61"/>
  <c r="A266" i="60"/>
  <c r="A270" i="460"/>
  <c r="A270" i="61"/>
  <c r="A270" i="60"/>
  <c r="A273" i="460"/>
  <c r="A273" i="61"/>
  <c r="A273" i="60"/>
  <c r="A212" i="460"/>
  <c r="A212" i="61"/>
  <c r="A212" i="60"/>
  <c r="A108" i="460"/>
  <c r="A108" i="61"/>
  <c r="A108" i="60"/>
  <c r="A314" i="460"/>
  <c r="A314" i="61"/>
  <c r="A314" i="60"/>
  <c r="A291" i="460"/>
  <c r="A291" i="61"/>
  <c r="A291" i="60"/>
  <c r="A99" i="460"/>
  <c r="A99" i="61"/>
  <c r="A99" i="60"/>
  <c r="A186" i="460"/>
  <c r="A186" i="61"/>
  <c r="A186" i="60"/>
  <c r="A316" i="460"/>
  <c r="A316" i="61"/>
  <c r="A316" i="60"/>
  <c r="A157" i="460"/>
  <c r="A157" i="61"/>
  <c r="A157" i="60"/>
  <c r="A380" i="460"/>
  <c r="A380" i="61"/>
  <c r="A380" i="60"/>
  <c r="A369" i="460"/>
  <c r="A369" i="61"/>
  <c r="A369" i="60"/>
  <c r="A259" i="460"/>
  <c r="A259" i="61"/>
  <c r="A259" i="60"/>
  <c r="A370" i="460"/>
  <c r="A370" i="61"/>
  <c r="A370" i="60"/>
  <c r="A277" i="61"/>
  <c r="A277" i="460"/>
  <c r="A277" i="60"/>
  <c r="A206" i="460"/>
  <c r="A206" i="61"/>
  <c r="A206" i="60"/>
  <c r="A279" i="460"/>
  <c r="A279" i="61"/>
  <c r="A279" i="60"/>
  <c r="A274" i="460"/>
  <c r="A274" i="61"/>
  <c r="A274" i="60"/>
  <c r="A178" i="460"/>
  <c r="A178" i="61"/>
  <c r="A178" i="60"/>
  <c r="A321" i="61"/>
  <c r="A321" i="460"/>
  <c r="A321" i="60"/>
  <c r="A147" i="460"/>
  <c r="A147" i="61"/>
  <c r="A147" i="60"/>
  <c r="A214" i="460"/>
  <c r="A214" i="61"/>
  <c r="A214" i="60"/>
  <c r="A272" i="460"/>
  <c r="A272" i="61"/>
  <c r="A272" i="60"/>
  <c r="A211" i="61"/>
  <c r="A211" i="460"/>
  <c r="A211" i="60"/>
  <c r="A139" i="460"/>
  <c r="A139" i="61"/>
  <c r="A139" i="60"/>
  <c r="A239" i="460"/>
  <c r="A239" i="60"/>
  <c r="A239" i="61"/>
  <c r="A105" i="61"/>
  <c r="A105" i="460"/>
  <c r="A105" i="60"/>
  <c r="A129" i="460"/>
  <c r="A129" i="61"/>
  <c r="A129" i="60"/>
  <c r="A244" i="460"/>
  <c r="A244" i="60"/>
  <c r="A244" i="61"/>
  <c r="A285" i="460"/>
  <c r="A285" i="61"/>
  <c r="A285" i="60"/>
  <c r="A151" i="460"/>
  <c r="A151" i="61"/>
  <c r="A151" i="60"/>
  <c r="A94" i="460"/>
  <c r="A94" i="61"/>
  <c r="A94" i="60"/>
  <c r="A349" i="460"/>
  <c r="A349" i="61"/>
  <c r="A349" i="60"/>
  <c r="A127" i="460"/>
  <c r="A127" i="61"/>
  <c r="A127" i="60"/>
  <c r="A325" i="460"/>
  <c r="A325" i="61"/>
  <c r="A325" i="60"/>
  <c r="A241" i="460"/>
  <c r="A241" i="61"/>
  <c r="A241" i="60"/>
  <c r="A257" i="460"/>
  <c r="A257" i="61"/>
  <c r="A257" i="60"/>
  <c r="A223" i="460"/>
  <c r="A223" i="61"/>
  <c r="A223" i="60"/>
  <c r="A140" i="460"/>
  <c r="A140" i="61"/>
  <c r="A140" i="60"/>
  <c r="A191" i="460"/>
  <c r="A191" i="61"/>
  <c r="A191" i="60"/>
  <c r="A297" i="460"/>
  <c r="A297" i="61"/>
  <c r="A297" i="60"/>
  <c r="A333" i="460"/>
  <c r="A333" i="61"/>
  <c r="A333" i="60"/>
  <c r="A385" i="460"/>
  <c r="A385" i="60"/>
  <c r="A385" i="61"/>
  <c r="A361" i="460"/>
  <c r="A361" i="61"/>
  <c r="A361" i="60"/>
  <c r="A268" i="460"/>
  <c r="A268" i="61"/>
  <c r="A268" i="60"/>
  <c r="A332" i="460"/>
  <c r="A332" i="61"/>
  <c r="A332" i="60"/>
  <c r="A341" i="460"/>
  <c r="A341" i="61"/>
  <c r="A341" i="60"/>
  <c r="A254" i="460"/>
  <c r="A254" i="61"/>
  <c r="A254" i="60"/>
  <c r="A365" i="460"/>
  <c r="A365" i="60"/>
  <c r="A365" i="61"/>
  <c r="A168" i="460"/>
  <c r="A168" i="61"/>
  <c r="A168" i="60"/>
  <c r="A331" i="61"/>
  <c r="A331" i="460"/>
  <c r="A331" i="60"/>
  <c r="A247" i="460"/>
  <c r="A247" i="61"/>
  <c r="A247" i="60"/>
  <c r="A209" i="460"/>
  <c r="A209" i="61"/>
  <c r="A209" i="60"/>
  <c r="A367" i="61"/>
  <c r="A367" i="460"/>
  <c r="A367" i="60"/>
  <c r="A90" i="460"/>
  <c r="A90" i="61"/>
  <c r="A90" i="60"/>
  <c r="A310" i="460"/>
  <c r="A310" i="61"/>
  <c r="A310" i="60"/>
  <c r="A271" i="460"/>
  <c r="A271" i="61"/>
  <c r="A271" i="60"/>
  <c r="A215" i="460"/>
  <c r="A215" i="61"/>
  <c r="A215" i="60"/>
  <c r="A170" i="460"/>
  <c r="A170" i="61"/>
  <c r="A170" i="60"/>
  <c r="A346" i="460"/>
  <c r="A346" i="61"/>
  <c r="A346" i="60"/>
  <c r="A118" i="460"/>
  <c r="A118" i="61"/>
  <c r="A118" i="60"/>
  <c r="A172" i="460"/>
  <c r="A172" i="61"/>
  <c r="A172" i="60"/>
  <c r="A264" i="460"/>
  <c r="A264" i="61"/>
  <c r="A264" i="60"/>
  <c r="A106" i="460"/>
  <c r="A106" i="61"/>
  <c r="A106" i="60"/>
  <c r="A161" i="460"/>
  <c r="A161" i="61"/>
  <c r="A161" i="60"/>
  <c r="A368" i="460"/>
  <c r="A368" i="61"/>
  <c r="A368" i="60"/>
  <c r="A221" i="460"/>
  <c r="A221" i="61"/>
  <c r="A221" i="60"/>
  <c r="A176" i="460"/>
  <c r="A176" i="61"/>
  <c r="A176" i="60"/>
  <c r="A305" i="460"/>
  <c r="A305" i="61"/>
  <c r="A305" i="60"/>
  <c r="A350" i="460"/>
  <c r="A350" i="61"/>
  <c r="A350" i="60"/>
  <c r="A130" i="460"/>
  <c r="A130" i="61"/>
  <c r="A130" i="60"/>
  <c r="A235" i="460"/>
  <c r="A235" i="61"/>
  <c r="A235" i="60"/>
  <c r="A216" i="460"/>
  <c r="A216" i="61"/>
  <c r="A216" i="60"/>
  <c r="A121" i="460"/>
  <c r="A121" i="61"/>
  <c r="A121" i="60"/>
  <c r="A304" i="61"/>
  <c r="A304" i="460"/>
  <c r="A304" i="60"/>
  <c r="A131" i="460"/>
  <c r="A131" i="61"/>
  <c r="A131" i="60"/>
  <c r="A315" i="460"/>
  <c r="A315" i="61"/>
  <c r="A315" i="60"/>
  <c r="A261" i="61"/>
  <c r="A261" i="460"/>
  <c r="A261" i="60"/>
  <c r="A335" i="460"/>
  <c r="A335" i="60"/>
  <c r="A335" i="61"/>
  <c r="A142" i="460"/>
  <c r="A142" i="61"/>
  <c r="A142" i="60"/>
  <c r="A154" i="460"/>
  <c r="A154" i="61"/>
  <c r="A154" i="60"/>
  <c r="A175" i="460"/>
  <c r="A175" i="61"/>
  <c r="A175" i="60"/>
  <c r="A319" i="460"/>
  <c r="A319" i="61"/>
  <c r="A319" i="60"/>
  <c r="A113" i="460"/>
  <c r="A113" i="61"/>
  <c r="A113" i="60"/>
  <c r="A344" i="460"/>
  <c r="A344" i="61"/>
  <c r="A344" i="60"/>
  <c r="A183" i="460"/>
  <c r="A183" i="61"/>
  <c r="A183" i="60"/>
  <c r="A251" i="460"/>
  <c r="A251" i="60"/>
  <c r="A251" i="61"/>
  <c r="A324" i="460"/>
  <c r="A324" i="61"/>
  <c r="A324" i="60"/>
  <c r="A234" i="460"/>
  <c r="A234" i="61"/>
  <c r="A234" i="60"/>
  <c r="A386" i="460"/>
  <c r="A386" i="61"/>
  <c r="A386" i="60"/>
  <c r="A97" i="460"/>
  <c r="A97" i="61"/>
  <c r="A97" i="60"/>
  <c r="A382" i="460"/>
  <c r="A382" i="61"/>
  <c r="A382" i="60"/>
  <c r="A336" i="460"/>
  <c r="A336" i="61"/>
  <c r="A336" i="60"/>
  <c r="A353" i="460"/>
  <c r="A353" i="61"/>
  <c r="A353" i="60"/>
  <c r="A220" i="460"/>
  <c r="A220" i="61"/>
  <c r="A220" i="60"/>
  <c r="A107" i="460"/>
  <c r="A107" i="61"/>
  <c r="A107" i="60"/>
  <c r="A342" i="460"/>
  <c r="A342" i="61"/>
  <c r="A342" i="60"/>
  <c r="A286" i="460"/>
  <c r="A286" i="61"/>
  <c r="A286" i="60"/>
  <c r="A158" i="61"/>
  <c r="A158" i="460"/>
  <c r="A158" i="60"/>
  <c r="A230" i="61"/>
  <c r="A230" i="460"/>
  <c r="A230" i="60"/>
  <c r="A219" i="460"/>
  <c r="A219" i="61"/>
  <c r="A219" i="60"/>
  <c r="A184" i="460"/>
  <c r="A184" i="61"/>
  <c r="A184" i="60"/>
  <c r="A236" i="460"/>
  <c r="A236" i="61"/>
  <c r="A236" i="60"/>
  <c r="A351" i="460"/>
  <c r="A351" i="61"/>
  <c r="A351" i="60"/>
  <c r="A143" i="460"/>
  <c r="A143" i="61"/>
  <c r="A143" i="60"/>
  <c r="A363" i="460"/>
  <c r="A363" i="61"/>
  <c r="A363" i="60"/>
  <c r="A364" i="460"/>
  <c r="A364" i="60"/>
  <c r="A364" i="61"/>
  <c r="A153" i="460"/>
  <c r="A153" i="61"/>
  <c r="A153" i="60"/>
  <c r="A339" i="460"/>
  <c r="A339" i="61"/>
  <c r="A339" i="60"/>
  <c r="A181" i="460"/>
  <c r="A181" i="61"/>
  <c r="A181" i="60"/>
  <c r="A249" i="460"/>
  <c r="A249" i="61"/>
  <c r="A249" i="60"/>
  <c r="A263" i="460"/>
  <c r="A263" i="61"/>
  <c r="A263" i="60"/>
  <c r="A201" i="460"/>
  <c r="A201" i="61"/>
  <c r="A201" i="60"/>
  <c r="A375" i="460"/>
  <c r="A375" i="61"/>
  <c r="A375" i="60"/>
  <c r="A196" i="460"/>
  <c r="A196" i="60"/>
  <c r="A196" i="61"/>
  <c r="A98" i="460"/>
  <c r="A98" i="61"/>
  <c r="A98" i="60"/>
  <c r="A308" i="460"/>
  <c r="A308" i="61"/>
  <c r="A308" i="60"/>
  <c r="A144" i="460"/>
  <c r="A144" i="61"/>
  <c r="A144" i="60"/>
  <c r="A116" i="460"/>
  <c r="A116" i="61"/>
  <c r="A116" i="60"/>
  <c r="A123" i="460"/>
  <c r="A123" i="61"/>
  <c r="A123" i="60"/>
  <c r="A232" i="460"/>
  <c r="A232" i="61"/>
  <c r="A232" i="60"/>
  <c r="A190" i="460"/>
  <c r="A190" i="61"/>
  <c r="A190" i="60"/>
  <c r="A300" i="460"/>
  <c r="A300" i="61"/>
  <c r="A300" i="60"/>
  <c r="A381" i="460"/>
  <c r="A381" i="61"/>
  <c r="A381" i="60"/>
  <c r="A103" i="460"/>
  <c r="A103" i="61"/>
  <c r="A103" i="60"/>
  <c r="A177" i="460"/>
  <c r="A177" i="61"/>
  <c r="A177" i="60"/>
  <c r="A299" i="460"/>
  <c r="A299" i="60"/>
  <c r="A299" i="61"/>
  <c r="A323" i="460"/>
  <c r="A323" i="61"/>
  <c r="A323" i="60"/>
  <c r="A122" i="460"/>
  <c r="A122" i="61"/>
  <c r="A122" i="60"/>
  <c r="A238" i="460"/>
  <c r="A238" i="61"/>
  <c r="A238" i="60"/>
  <c r="A302" i="460"/>
  <c r="A302" i="61"/>
  <c r="A302" i="60"/>
  <c r="A288" i="460"/>
  <c r="A288" i="61"/>
  <c r="A288" i="60"/>
  <c r="A141" i="460"/>
  <c r="A141" i="61"/>
  <c r="A141" i="60"/>
  <c r="A372" i="460"/>
  <c r="A372" i="61"/>
  <c r="A372" i="60"/>
  <c r="A242" i="460"/>
  <c r="A242" i="61"/>
  <c r="A242" i="60"/>
  <c r="A318" i="61"/>
  <c r="A318" i="460"/>
  <c r="A318" i="60"/>
  <c r="A89" i="460"/>
  <c r="A89" i="61"/>
  <c r="A89" i="60"/>
  <c r="A243" i="460"/>
  <c r="A243" i="61"/>
  <c r="A243" i="60"/>
  <c r="A192" i="61"/>
  <c r="A192" i="60"/>
  <c r="A192" i="460"/>
  <c r="A290" i="460"/>
  <c r="A290" i="61"/>
  <c r="A290" i="60"/>
  <c r="A136" i="460"/>
  <c r="A136" i="61"/>
  <c r="A136" i="60"/>
  <c r="A155" i="460"/>
  <c r="A155" i="61"/>
  <c r="A155" i="60"/>
  <c r="A256" i="460"/>
  <c r="A256" i="61"/>
  <c r="A256" i="60"/>
  <c r="A269" i="460"/>
  <c r="A269" i="61"/>
  <c r="A269" i="60"/>
  <c r="A289" i="460"/>
  <c r="A289" i="61"/>
  <c r="A289" i="60"/>
  <c r="A327" i="460"/>
  <c r="A327" i="60"/>
  <c r="A327" i="61"/>
  <c r="A135" i="460"/>
  <c r="A135" i="61"/>
  <c r="A135" i="60"/>
  <c r="A203" i="460"/>
  <c r="A203" i="61"/>
  <c r="A203" i="60"/>
  <c r="A252" i="460"/>
  <c r="A252" i="61"/>
  <c r="A252" i="60"/>
  <c r="A109" i="460"/>
  <c r="A109" i="61"/>
  <c r="A109" i="60"/>
  <c r="A292" i="460"/>
  <c r="A292" i="60"/>
  <c r="A292" i="61"/>
  <c r="A145" i="460"/>
  <c r="A145" i="61"/>
  <c r="A145" i="60"/>
  <c r="A200" i="460"/>
  <c r="A200" i="61"/>
  <c r="A200" i="60"/>
  <c r="A312" i="61"/>
  <c r="A312" i="460"/>
  <c r="A312" i="60"/>
  <c r="A352" i="460"/>
  <c r="A352" i="60"/>
  <c r="A352" i="61"/>
  <c r="A383" i="460"/>
  <c r="A383" i="61"/>
  <c r="A383" i="60"/>
  <c r="A102" i="460"/>
  <c r="A102" i="61"/>
  <c r="A102" i="60"/>
  <c r="A347" i="460"/>
  <c r="A347" i="61"/>
  <c r="A347" i="60"/>
  <c r="A245" i="460"/>
  <c r="A245" i="61"/>
  <c r="A245" i="60"/>
  <c r="A165" i="460"/>
  <c r="A165" i="61"/>
  <c r="A165" i="60"/>
  <c r="A384" i="460"/>
  <c r="A384" i="61"/>
  <c r="A384" i="60"/>
  <c r="A374" i="460"/>
  <c r="A374" i="61"/>
  <c r="A374" i="60"/>
  <c r="A231" i="460"/>
  <c r="A231" i="61"/>
  <c r="A231" i="60"/>
  <c r="A311" i="460"/>
  <c r="A311" i="61"/>
  <c r="A311" i="60"/>
  <c r="A124" i="460"/>
  <c r="A124" i="61"/>
  <c r="A124" i="60"/>
  <c r="A169" i="460"/>
  <c r="A169" i="61"/>
  <c r="A169" i="60"/>
  <c r="A296" i="61"/>
  <c r="A296" i="460"/>
  <c r="A296" i="60"/>
  <c r="A159" i="460"/>
  <c r="A159" i="61"/>
  <c r="A159" i="60"/>
  <c r="A322" i="460"/>
  <c r="A322" i="60"/>
  <c r="A322" i="61"/>
  <c r="A281" i="61"/>
  <c r="A281" i="460"/>
  <c r="A281" i="60"/>
  <c r="A146" i="460"/>
  <c r="A146" i="61"/>
  <c r="A146" i="60"/>
  <c r="A198" i="460"/>
  <c r="A198" i="61"/>
  <c r="A198" i="60"/>
  <c r="A250" i="460"/>
  <c r="A250" i="61"/>
  <c r="A250" i="60"/>
  <c r="A295" i="460"/>
  <c r="A295" i="61"/>
  <c r="A295" i="60"/>
  <c r="A188" i="460"/>
  <c r="A188" i="61"/>
  <c r="A188" i="60"/>
  <c r="A240" i="460"/>
  <c r="A240" i="61"/>
  <c r="A240" i="60"/>
  <c r="A373" i="460"/>
  <c r="A373" i="61"/>
  <c r="A373" i="60"/>
  <c r="A320" i="460"/>
  <c r="A320" i="61"/>
  <c r="A320" i="60"/>
  <c r="A114" i="460"/>
  <c r="A114" i="61"/>
  <c r="A114" i="60"/>
  <c r="A166" i="460"/>
  <c r="A166" i="61"/>
  <c r="A166" i="60"/>
  <c r="A276" i="460"/>
  <c r="A276" i="61"/>
  <c r="A276" i="60"/>
  <c r="A337" i="460"/>
  <c r="A337" i="61"/>
  <c r="A337" i="60"/>
  <c r="A115" i="460"/>
  <c r="A115" i="61"/>
  <c r="A115" i="60"/>
  <c r="A197" i="460"/>
  <c r="A197" i="61"/>
  <c r="A197" i="60"/>
  <c r="A275" i="61"/>
  <c r="A275" i="460"/>
  <c r="A275" i="60"/>
  <c r="A287" i="460"/>
  <c r="A287" i="61"/>
  <c r="A287" i="60"/>
  <c r="A329" i="460"/>
  <c r="A329" i="61"/>
  <c r="A329" i="60"/>
  <c r="A222" i="460"/>
  <c r="A222" i="61"/>
  <c r="A222" i="60"/>
  <c r="A104" i="460"/>
  <c r="A104" i="61"/>
  <c r="A104" i="60"/>
  <c r="A226" i="460"/>
  <c r="A226" i="61"/>
  <c r="A226" i="60"/>
  <c r="A132" i="460"/>
  <c r="A132" i="61"/>
  <c r="A132" i="60"/>
  <c r="A164" i="460"/>
  <c r="A164" i="61"/>
  <c r="A164" i="60"/>
  <c r="A225" i="460"/>
  <c r="A225" i="61"/>
  <c r="A225" i="60"/>
  <c r="A207" i="460"/>
  <c r="A207" i="61"/>
  <c r="A207" i="60"/>
  <c r="A377" i="460"/>
  <c r="A377" i="60"/>
  <c r="A377" i="61"/>
  <c r="A171" i="460"/>
  <c r="A171" i="61"/>
  <c r="A171" i="60"/>
  <c r="A126" i="460"/>
  <c r="A126" i="61"/>
  <c r="A126" i="60"/>
  <c r="A278" i="460"/>
  <c r="A278" i="61"/>
  <c r="A278" i="60"/>
  <c r="A224" i="61"/>
  <c r="A224" i="460"/>
  <c r="A224" i="60"/>
  <c r="A202" i="460"/>
  <c r="A202" i="61"/>
  <c r="A202" i="60"/>
  <c r="A309" i="61"/>
  <c r="A309" i="460"/>
  <c r="A309" i="60"/>
  <c r="A283" i="460"/>
  <c r="A283" i="61"/>
  <c r="A283" i="60"/>
  <c r="A187" i="460"/>
  <c r="A187" i="61"/>
  <c r="A187" i="60"/>
  <c r="A233" i="460"/>
  <c r="A233" i="61"/>
  <c r="A233" i="60"/>
  <c r="A366" i="460"/>
  <c r="A366" i="61"/>
  <c r="A366" i="60"/>
  <c r="A138" i="460"/>
  <c r="A138" i="61"/>
  <c r="A138" i="60"/>
  <c r="A258" i="460"/>
  <c r="A258" i="61"/>
  <c r="A258" i="60"/>
  <c r="A96" i="460"/>
  <c r="A96" i="61"/>
  <c r="A96" i="60"/>
  <c r="A117" i="460"/>
  <c r="A117" i="61"/>
  <c r="A117" i="60"/>
  <c r="A133" i="460"/>
  <c r="A133" i="61"/>
  <c r="A133" i="60"/>
  <c r="A262" i="460"/>
  <c r="A262" i="61"/>
  <c r="A262" i="60"/>
  <c r="A345" i="460"/>
  <c r="A345" i="61"/>
  <c r="A345" i="60"/>
  <c r="A112" i="460"/>
  <c r="A112" i="60"/>
  <c r="A112" i="61"/>
  <c r="A253" i="460"/>
  <c r="A253" i="61"/>
  <c r="A253" i="60"/>
  <c r="A343" i="460"/>
  <c r="A343" i="61"/>
  <c r="A343" i="60"/>
  <c r="A410" i="65"/>
  <c r="A411" i="65"/>
  <c r="A403" i="65"/>
  <c r="A402" i="65"/>
  <c r="A317" i="65"/>
  <c r="A308" i="65"/>
  <c r="A326" i="65"/>
  <c r="A307" i="65"/>
  <c r="A294" i="65"/>
  <c r="A327" i="65"/>
  <c r="A287" i="65"/>
  <c r="D289" i="8"/>
  <c r="E289" i="8" s="1"/>
  <c r="F289" i="6"/>
  <c r="A354" i="65"/>
  <c r="A340" i="65"/>
  <c r="F288" i="6"/>
  <c r="D288" i="8"/>
  <c r="E288" i="8" s="1"/>
  <c r="A318" i="65"/>
  <c r="A295" i="65"/>
  <c r="A341" i="65"/>
  <c r="A286" i="65"/>
  <c r="A390" i="65"/>
  <c r="A256" i="65"/>
  <c r="A409" i="65"/>
  <c r="A151" i="65"/>
  <c r="A112" i="65"/>
  <c r="A408" i="65"/>
  <c r="A149" i="65"/>
  <c r="A164" i="65"/>
  <c r="A190" i="65"/>
  <c r="A363" i="65"/>
  <c r="A401" i="65"/>
  <c r="A102" i="65"/>
  <c r="A163" i="65"/>
  <c r="A426" i="65"/>
  <c r="A407" i="65"/>
  <c r="A121" i="65"/>
  <c r="A183" i="65"/>
  <c r="A404" i="65"/>
  <c r="A405" i="65"/>
  <c r="A200" i="65"/>
  <c r="A285" i="65"/>
  <c r="A249" i="65"/>
  <c r="A372" i="65"/>
  <c r="A135" i="65"/>
  <c r="A268" i="65"/>
  <c r="A364" i="65"/>
  <c r="A250" i="65"/>
  <c r="A209" i="65"/>
  <c r="A400" i="65"/>
  <c r="A397" i="65"/>
  <c r="A393" i="65"/>
  <c r="A398" i="65"/>
  <c r="A395" i="65"/>
  <c r="A89" i="65"/>
  <c r="A406" i="65"/>
  <c r="A399" i="65"/>
  <c r="A174" i="65"/>
  <c r="A238" i="65"/>
  <c r="A228" i="65"/>
  <c r="A394" i="65"/>
  <c r="A379" i="65"/>
  <c r="A261" i="65"/>
  <c r="A165" i="65"/>
  <c r="A219" i="65"/>
  <c r="A392" i="65"/>
  <c r="A396" i="65"/>
  <c r="C86" i="281"/>
  <c r="C140" i="281" s="1"/>
  <c r="C128" i="281"/>
  <c r="C147" i="281"/>
  <c r="C154" i="281"/>
  <c r="C141" i="281"/>
  <c r="C123" i="281"/>
  <c r="C148" i="281"/>
  <c r="C122" i="281"/>
  <c r="C136" i="281"/>
  <c r="C152" i="281"/>
  <c r="C129" i="281"/>
  <c r="C134" i="281"/>
  <c r="C135" i="281"/>
  <c r="C130" i="281"/>
  <c r="C146" i="281"/>
  <c r="C124" i="281"/>
  <c r="C153" i="281"/>
  <c r="C142" i="281"/>
  <c r="A158" i="281"/>
  <c r="A159" i="281" s="1"/>
  <c r="A160" i="281" s="1"/>
  <c r="F440" i="65"/>
  <c r="F442" i="65"/>
  <c r="F443" i="65"/>
  <c r="E50" i="6"/>
  <c r="M50" i="6"/>
  <c r="L50" i="6"/>
  <c r="A161" i="281" l="1"/>
  <c r="A162" i="281" s="1"/>
  <c r="A163" i="281" s="1"/>
  <c r="A164" i="281" s="1"/>
  <c r="A165" i="281" s="1"/>
  <c r="B13" i="557"/>
  <c r="B15" i="557" s="1"/>
  <c r="A72" i="63"/>
  <c r="A75" i="63" s="1"/>
  <c r="A77" i="63" s="1"/>
  <c r="A79" i="63" s="1"/>
  <c r="A81" i="63" s="1"/>
  <c r="A83" i="63" s="1"/>
  <c r="A85" i="63" s="1"/>
  <c r="A86" i="63" s="1"/>
  <c r="A88" i="63" s="1"/>
  <c r="A89" i="63" s="1"/>
  <c r="A90" i="63" s="1"/>
  <c r="F358" i="8"/>
  <c r="M288" i="6"/>
  <c r="AE288" i="8" s="1"/>
  <c r="L289" i="6"/>
  <c r="AA289" i="8" s="1"/>
  <c r="L288" i="6"/>
  <c r="AA288" i="8" s="1"/>
  <c r="F288" i="8"/>
  <c r="F289" i="8"/>
  <c r="M289" i="6"/>
  <c r="AE289" i="8" s="1"/>
  <c r="L120" i="6"/>
  <c r="M121" i="6"/>
  <c r="L121" i="6"/>
  <c r="M120" i="6"/>
  <c r="B16" i="557" l="1"/>
  <c r="B17" i="557" s="1"/>
  <c r="B18" i="557" s="1"/>
  <c r="B19" i="557" s="1"/>
  <c r="E442" i="65"/>
  <c r="E443" i="65"/>
  <c r="E444" i="65"/>
  <c r="E446" i="65"/>
  <c r="B21" i="557" l="1"/>
  <c r="B22" i="557" s="1"/>
  <c r="B23" i="557" s="1"/>
  <c r="B24" i="557" s="1"/>
  <c r="B25" i="557" s="1"/>
  <c r="B26" i="557" s="1"/>
  <c r="B28" i="557" s="1"/>
  <c r="E419" i="6"/>
  <c r="E417" i="6"/>
  <c r="E416" i="6"/>
  <c r="E415" i="6"/>
  <c r="E418" i="6"/>
  <c r="E121" i="6"/>
  <c r="E120" i="6"/>
  <c r="B29" i="557" l="1"/>
  <c r="B30" i="557" s="1"/>
  <c r="B32" i="557" s="1"/>
  <c r="B33" i="557" s="1"/>
  <c r="B34" i="557" s="1"/>
  <c r="B35" i="557" s="1"/>
  <c r="B36" i="557" s="1"/>
  <c r="B37" i="557" s="1"/>
  <c r="B39" i="557" s="1"/>
  <c r="B41" i="557" s="1"/>
  <c r="B43" i="557" s="1"/>
  <c r="B44" i="557" s="1"/>
  <c r="B45" i="557" s="1"/>
  <c r="A92" i="63" l="1"/>
  <c r="A93" i="63" l="1"/>
  <c r="A94" i="63" s="1"/>
  <c r="A95" i="63" s="1"/>
  <c r="A96" i="63" s="1"/>
  <c r="A97" i="63" s="1"/>
  <c r="A99" i="63" l="1"/>
  <c r="A100" i="63" s="1"/>
  <c r="A101" i="63" s="1"/>
  <c r="AG289" i="8"/>
  <c r="J42" i="281"/>
  <c r="AH289" i="8"/>
  <c r="I98" i="281"/>
  <c r="K31" i="281"/>
  <c r="H49" i="281"/>
  <c r="I32" i="281"/>
  <c r="H20" i="281"/>
  <c r="G98" i="281"/>
  <c r="I18" i="281"/>
  <c r="H99" i="281"/>
  <c r="G92" i="281"/>
  <c r="H32" i="281"/>
  <c r="J98" i="281"/>
  <c r="K48" i="281"/>
  <c r="AF288" i="8"/>
  <c r="H18" i="281"/>
  <c r="J48" i="281"/>
  <c r="G87" i="281"/>
  <c r="J43" i="281"/>
  <c r="I42" i="281"/>
  <c r="G43" i="281"/>
  <c r="J32" i="281"/>
  <c r="G26" i="281"/>
  <c r="H26" i="281"/>
  <c r="G49" i="281"/>
  <c r="I31" i="281"/>
  <c r="AD288" i="8"/>
  <c r="I87" i="281"/>
  <c r="I93" i="281"/>
  <c r="H42" i="281"/>
  <c r="H87" i="281"/>
  <c r="H48" i="281"/>
  <c r="J99" i="281"/>
  <c r="AB288" i="8"/>
  <c r="K92" i="281"/>
  <c r="I70" i="281"/>
  <c r="K99" i="281"/>
  <c r="I20" i="281"/>
  <c r="K42" i="281"/>
  <c r="G20" i="281"/>
  <c r="J18" i="281"/>
  <c r="AG288" i="8"/>
  <c r="J31" i="281"/>
  <c r="K26" i="281"/>
  <c r="K32" i="281"/>
  <c r="I49" i="281"/>
  <c r="K18" i="281"/>
  <c r="G32" i="281"/>
  <c r="J37" i="281"/>
  <c r="G99" i="281"/>
  <c r="K98" i="281"/>
  <c r="G93" i="281"/>
  <c r="I48" i="281"/>
  <c r="AB289" i="8"/>
  <c r="I92" i="281"/>
  <c r="G37" i="281"/>
  <c r="J26" i="281"/>
  <c r="J49" i="281"/>
  <c r="H70" i="281"/>
  <c r="I43" i="281"/>
  <c r="K49" i="281"/>
  <c r="AD289" i="8"/>
  <c r="I26" i="281"/>
  <c r="AF289" i="8"/>
  <c r="AC289" i="8"/>
  <c r="AH288" i="8"/>
  <c r="H31" i="281"/>
  <c r="K20" i="281"/>
  <c r="J20" i="281"/>
  <c r="G70" i="281"/>
  <c r="G18" i="281"/>
  <c r="K87" i="281"/>
  <c r="I37" i="281"/>
  <c r="H37" i="281"/>
  <c r="K43" i="281"/>
  <c r="H98" i="281"/>
  <c r="G42" i="281"/>
  <c r="J87" i="281"/>
  <c r="J92" i="281"/>
  <c r="H92" i="281"/>
  <c r="H43" i="281"/>
  <c r="G48" i="281"/>
  <c r="I99" i="281"/>
  <c r="H93" i="281"/>
  <c r="K37" i="281"/>
  <c r="K70" i="281"/>
  <c r="K93" i="281"/>
  <c r="AC288" i="8"/>
  <c r="J93" i="281"/>
  <c r="D92" i="281" l="1"/>
  <c r="E92" i="281" s="1"/>
  <c r="D99" i="281"/>
  <c r="E99" i="281" s="1"/>
  <c r="D31" i="281"/>
  <c r="E31" i="281" s="1"/>
  <c r="D98" i="281"/>
  <c r="E98" i="281" s="1"/>
  <c r="D49" i="281"/>
  <c r="E49" i="281" s="1"/>
  <c r="D93" i="281"/>
  <c r="E93" i="281" s="1"/>
  <c r="D87" i="281"/>
  <c r="E87" i="281" s="1"/>
  <c r="D42" i="281"/>
  <c r="E42" i="281" s="1"/>
  <c r="D20" i="281"/>
  <c r="E20" i="281" s="1"/>
  <c r="D43" i="281"/>
  <c r="E43" i="281" s="1"/>
  <c r="AO288" i="8"/>
  <c r="D37" i="281"/>
  <c r="E37" i="281" s="1"/>
  <c r="D48" i="281"/>
  <c r="E48" i="281" s="1"/>
  <c r="AP288" i="8"/>
  <c r="AO289" i="8"/>
  <c r="AP289" i="8"/>
  <c r="J70" i="281"/>
  <c r="D70" i="281" l="1"/>
  <c r="E70" i="281" s="1"/>
  <c r="E420" i="6" l="1"/>
  <c r="E414" i="6" l="1"/>
  <c r="K81" i="281"/>
  <c r="H81" i="281"/>
  <c r="J81" i="281"/>
  <c r="I81" i="281"/>
  <c r="G81" i="281"/>
  <c r="D81" i="281" l="1"/>
  <c r="E81" i="281" l="1"/>
  <c r="E391" i="65" l="1"/>
  <c r="E388" i="65" l="1"/>
  <c r="M49" i="6" l="1"/>
  <c r="L49" i="6"/>
  <c r="E49" i="6" l="1"/>
  <c r="E440" i="65" l="1"/>
  <c r="D445" i="65" l="1"/>
  <c r="F445" i="65" l="1"/>
  <c r="D441" i="65" l="1"/>
  <c r="F441" i="65" l="1"/>
  <c r="E441" i="65" l="1"/>
  <c r="D374" i="2" l="1"/>
  <c r="D374" i="65" s="1"/>
  <c r="D374" i="6" l="1"/>
  <c r="D374" i="8" l="1"/>
  <c r="E374" i="8" s="1"/>
  <c r="F374" i="6"/>
  <c r="F374" i="8" l="1"/>
  <c r="D369" i="6" l="1"/>
  <c r="F369" i="6" l="1"/>
  <c r="H369" i="6" s="1"/>
  <c r="K369" i="8" s="1"/>
  <c r="D369" i="8"/>
  <c r="E369" i="8" s="1"/>
  <c r="L369" i="6" l="1"/>
  <c r="AA369" i="8" s="1"/>
  <c r="M369" i="6"/>
  <c r="AE369" i="8" s="1"/>
  <c r="J369" i="6"/>
  <c r="S369" i="8" s="1"/>
  <c r="G369" i="6"/>
  <c r="G369" i="8" s="1"/>
  <c r="K369" i="6"/>
  <c r="W369" i="8" s="1"/>
  <c r="I369" i="6"/>
  <c r="O369" i="8" s="1"/>
  <c r="F369" i="8"/>
  <c r="E369" i="6" l="1"/>
  <c r="L369" i="8"/>
  <c r="N369" i="8"/>
  <c r="X369" i="8"/>
  <c r="AB369" i="8"/>
  <c r="Y369" i="8"/>
  <c r="AG369" i="8"/>
  <c r="J369" i="8"/>
  <c r="P369" i="8"/>
  <c r="AC369" i="8"/>
  <c r="AD369" i="8"/>
  <c r="Q369" i="8"/>
  <c r="U369" i="8"/>
  <c r="AH369" i="8"/>
  <c r="AF369" i="8"/>
  <c r="V369" i="8"/>
  <c r="T369" i="8"/>
  <c r="H369" i="8"/>
  <c r="Z369" i="8"/>
  <c r="M369" i="8"/>
  <c r="I369" i="8"/>
  <c r="R369" i="8"/>
  <c r="AN369" i="8" l="1"/>
  <c r="AP369" i="8"/>
  <c r="AK369" i="8"/>
  <c r="AJ369" i="8"/>
  <c r="AM369" i="8"/>
  <c r="AO369" i="8"/>
  <c r="D369" i="571"/>
  <c r="D369" i="567"/>
  <c r="D369" i="574"/>
  <c r="D369" i="573"/>
  <c r="D369" i="568"/>
  <c r="D369" i="572"/>
  <c r="D369" i="569"/>
  <c r="D369" i="570"/>
  <c r="D369" i="575"/>
  <c r="F369" i="570" l="1" a="1"/>
  <c r="F369" i="570" s="1"/>
  <c r="H369" i="570" s="1"/>
  <c r="E369" i="570"/>
  <c r="F369" i="569" a="1"/>
  <c r="F369" i="569" s="1"/>
  <c r="I369" i="569" s="1"/>
  <c r="E369" i="569"/>
  <c r="F369" i="572" a="1"/>
  <c r="F369" i="572" s="1"/>
  <c r="J369" i="572" s="1"/>
  <c r="E369" i="572"/>
  <c r="F369" i="574" a="1"/>
  <c r="F369" i="574" s="1"/>
  <c r="K369" i="574" s="1"/>
  <c r="E369" i="574"/>
  <c r="F369" i="571" a="1"/>
  <c r="F369" i="571" s="1"/>
  <c r="E369" i="571"/>
  <c r="E369" i="573"/>
  <c r="F369" i="573" a="1"/>
  <c r="F369" i="573" s="1"/>
  <c r="K369" i="573" s="1"/>
  <c r="F369" i="568" a="1"/>
  <c r="F369" i="568" s="1"/>
  <c r="H369" i="568" s="1"/>
  <c r="E369" i="568"/>
  <c r="F369" i="567" a="1"/>
  <c r="F369" i="567" s="1"/>
  <c r="H369" i="567" s="1"/>
  <c r="E369" i="567"/>
  <c r="E369" i="575"/>
  <c r="F369" i="575" a="1"/>
  <c r="F369" i="575" s="1"/>
  <c r="M374" i="6"/>
  <c r="AE374" i="8" s="1"/>
  <c r="L374" i="6"/>
  <c r="AA374" i="8" s="1"/>
  <c r="H374" i="6"/>
  <c r="K374" i="8" s="1"/>
  <c r="J374" i="6"/>
  <c r="S374" i="8" s="1"/>
  <c r="K374" i="6"/>
  <c r="W374" i="8" s="1"/>
  <c r="I374" i="6"/>
  <c r="O374" i="8" s="1"/>
  <c r="G374" i="6"/>
  <c r="G374" i="8" s="1"/>
  <c r="X374" i="8"/>
  <c r="N374" i="8"/>
  <c r="U374" i="8"/>
  <c r="AG374" i="8"/>
  <c r="V374" i="8"/>
  <c r="Y374" i="8"/>
  <c r="I374" i="8"/>
  <c r="Z374" i="8"/>
  <c r="P374" i="8"/>
  <c r="AF374" i="8"/>
  <c r="AB374" i="8"/>
  <c r="L374" i="8"/>
  <c r="AH374" i="8"/>
  <c r="H374" i="8"/>
  <c r="Q374" i="8"/>
  <c r="T374" i="8"/>
  <c r="AC374" i="8"/>
  <c r="AD374" i="8"/>
  <c r="M374" i="8"/>
  <c r="R374" i="8"/>
  <c r="J374" i="8"/>
  <c r="I369" i="570" l="1"/>
  <c r="J369" i="570"/>
  <c r="K369" i="570"/>
  <c r="G369" i="570"/>
  <c r="H369" i="569"/>
  <c r="J369" i="569"/>
  <c r="K369" i="569"/>
  <c r="I369" i="568"/>
  <c r="G369" i="567"/>
  <c r="G369" i="569"/>
  <c r="K369" i="568"/>
  <c r="G369" i="568"/>
  <c r="K369" i="567"/>
  <c r="J369" i="568"/>
  <c r="G369" i="572"/>
  <c r="J369" i="567"/>
  <c r="I369" i="572"/>
  <c r="K369" i="572"/>
  <c r="I369" i="571"/>
  <c r="I369" i="567"/>
  <c r="K369" i="571"/>
  <c r="H369" i="571"/>
  <c r="G369" i="571"/>
  <c r="H369" i="572"/>
  <c r="J369" i="571"/>
  <c r="G369" i="574"/>
  <c r="H369" i="574"/>
  <c r="I369" i="574"/>
  <c r="J369" i="574"/>
  <c r="J369" i="575"/>
  <c r="G369" i="573"/>
  <c r="H369" i="573"/>
  <c r="I369" i="573"/>
  <c r="J369" i="573"/>
  <c r="K369" i="575"/>
  <c r="G369" i="575"/>
  <c r="H369" i="575"/>
  <c r="I369" i="575"/>
  <c r="D26" i="281"/>
  <c r="E26" i="281" s="1"/>
  <c r="E374" i="6"/>
  <c r="D374" i="575"/>
  <c r="D374" i="572"/>
  <c r="D374" i="568"/>
  <c r="D374" i="569"/>
  <c r="D374" i="571"/>
  <c r="D374" i="567"/>
  <c r="D374" i="574"/>
  <c r="D374" i="573"/>
  <c r="D374" i="570"/>
  <c r="F374" i="570" l="1" a="1"/>
  <c r="F374" i="570" s="1"/>
  <c r="I374" i="570" s="1"/>
  <c r="E374" i="570"/>
  <c r="E374" i="568"/>
  <c r="F374" i="568" a="1"/>
  <c r="F374" i="568" s="1"/>
  <c r="G374" i="568" s="1"/>
  <c r="F374" i="573" a="1"/>
  <c r="F374" i="573" s="1"/>
  <c r="K374" i="573" s="1"/>
  <c r="E374" i="573"/>
  <c r="E374" i="571"/>
  <c r="F374" i="571" a="1"/>
  <c r="F374" i="571" s="1"/>
  <c r="K374" i="571" s="1"/>
  <c r="F374" i="569" a="1"/>
  <c r="F374" i="569" s="1"/>
  <c r="K374" i="569" s="1"/>
  <c r="E374" i="569"/>
  <c r="E374" i="572"/>
  <c r="F374" i="572" a="1"/>
  <c r="F374" i="572" s="1"/>
  <c r="E374" i="574"/>
  <c r="F374" i="574" a="1"/>
  <c r="F374" i="574" s="1"/>
  <c r="K374" i="574" s="1"/>
  <c r="E374" i="567"/>
  <c r="F374" i="567" a="1"/>
  <c r="F374" i="567" s="1"/>
  <c r="I374" i="567" s="1"/>
  <c r="E374" i="575"/>
  <c r="F374" i="575" a="1"/>
  <c r="F374" i="575" s="1"/>
  <c r="G374" i="575" s="1"/>
  <c r="D32" i="281"/>
  <c r="E32" i="281" s="1"/>
  <c r="J374" i="570" l="1"/>
  <c r="G374" i="570"/>
  <c r="H374" i="568"/>
  <c r="K374" i="570"/>
  <c r="H374" i="573"/>
  <c r="I374" i="573"/>
  <c r="I374" i="568"/>
  <c r="K374" i="567"/>
  <c r="K374" i="568"/>
  <c r="J374" i="568"/>
  <c r="H374" i="570"/>
  <c r="G374" i="573"/>
  <c r="I374" i="569"/>
  <c r="H374" i="569"/>
  <c r="G374" i="569"/>
  <c r="J374" i="569"/>
  <c r="J374" i="573"/>
  <c r="I374" i="571"/>
  <c r="H374" i="571"/>
  <c r="H374" i="574"/>
  <c r="J374" i="571"/>
  <c r="G374" i="574"/>
  <c r="I374" i="574"/>
  <c r="G374" i="571"/>
  <c r="J374" i="574"/>
  <c r="G374" i="567"/>
  <c r="J374" i="567"/>
  <c r="H374" i="567"/>
  <c r="G374" i="572"/>
  <c r="H374" i="572"/>
  <c r="J374" i="572"/>
  <c r="I374" i="572"/>
  <c r="K374" i="572"/>
  <c r="J374" i="575"/>
  <c r="K374" i="575"/>
  <c r="H374" i="575"/>
  <c r="I374" i="575"/>
  <c r="D18" i="281"/>
  <c r="E18" i="281" l="1"/>
  <c r="AO374" i="8" l="1"/>
  <c r="AN374" i="8"/>
  <c r="AJ374" i="8"/>
  <c r="AP374" i="8"/>
  <c r="AK374" i="8"/>
  <c r="AM374" i="8"/>
  <c r="AL369" i="8" l="1"/>
  <c r="AL374" i="8" l="1"/>
  <c r="H82" i="281"/>
  <c r="I82" i="281"/>
  <c r="I76" i="281"/>
  <c r="K76" i="281"/>
  <c r="J82" i="281"/>
  <c r="H76" i="281"/>
  <c r="K82" i="281"/>
  <c r="G82" i="281"/>
  <c r="G76" i="281"/>
  <c r="J76" i="281"/>
  <c r="D76" i="281" l="1"/>
  <c r="D82" i="281"/>
  <c r="E76" i="281" l="1"/>
  <c r="E82" i="281"/>
  <c r="E49" i="65"/>
  <c r="E121" i="65"/>
  <c r="E120" i="65"/>
  <c r="E49" i="460" l="1"/>
  <c r="E121" i="460"/>
  <c r="E50" i="460"/>
  <c r="E120" i="460"/>
  <c r="E49" i="60"/>
  <c r="E121" i="60"/>
  <c r="E120" i="60"/>
  <c r="E50" i="60"/>
  <c r="H68" i="281"/>
  <c r="K68" i="281"/>
  <c r="I68" i="281"/>
  <c r="G68" i="281"/>
  <c r="J68" i="281"/>
  <c r="D68" i="281" l="1"/>
  <c r="E68" i="281" l="1"/>
  <c r="E445" i="65" l="1"/>
  <c r="E410" i="6" l="1"/>
  <c r="I64" i="281"/>
  <c r="H14" i="281"/>
  <c r="H64" i="281"/>
  <c r="I14" i="281"/>
  <c r="J64" i="281"/>
  <c r="K64" i="281"/>
  <c r="G14" i="281"/>
  <c r="K14" i="281"/>
  <c r="G64" i="281"/>
  <c r="J14" i="281"/>
  <c r="D64" i="281" l="1"/>
  <c r="E64" i="281" s="1"/>
  <c r="D14" i="281"/>
  <c r="E14" i="281" s="1"/>
  <c r="E410" i="65"/>
  <c r="E134" i="61" l="1"/>
  <c r="E77" i="61"/>
  <c r="E173" i="61"/>
  <c r="E121" i="61"/>
  <c r="E102" i="61"/>
  <c r="E31" i="61"/>
  <c r="E163" i="61"/>
  <c r="E164" i="61"/>
  <c r="E135" i="61"/>
  <c r="E111" i="61"/>
  <c r="E40" i="61"/>
  <c r="E160" i="61"/>
  <c r="E50" i="61"/>
  <c r="E88" i="61"/>
  <c r="E174" i="61"/>
  <c r="E120" i="61"/>
  <c r="E182" i="61"/>
  <c r="E150" i="61"/>
  <c r="E148" i="61"/>
  <c r="E101" i="61"/>
  <c r="E49" i="61"/>
  <c r="E151" i="61"/>
  <c r="E89" i="61"/>
  <c r="E80" i="61"/>
  <c r="E30" i="61"/>
  <c r="E63" i="61"/>
  <c r="E162" i="61"/>
  <c r="E165" i="61"/>
  <c r="E112" i="61"/>
  <c r="E64" i="61"/>
  <c r="E81" i="61"/>
  <c r="E41" i="61"/>
  <c r="I289" i="6" l="1"/>
  <c r="O289" i="8" s="1"/>
  <c r="E288" i="65" l="1"/>
  <c r="E289" i="65"/>
  <c r="I288" i="6"/>
  <c r="O288" i="8" l="1"/>
  <c r="J289" i="6" l="1"/>
  <c r="S289" i="8" s="1"/>
  <c r="H288" i="6"/>
  <c r="K288" i="8" s="1"/>
  <c r="E289" i="6"/>
  <c r="G289" i="6"/>
  <c r="G289" i="8" s="1"/>
  <c r="J288" i="6"/>
  <c r="K289" i="6"/>
  <c r="W289" i="8" s="1"/>
  <c r="H289" i="6"/>
  <c r="K289" i="8" s="1"/>
  <c r="R289" i="8"/>
  <c r="H289" i="8"/>
  <c r="M289" i="8"/>
  <c r="L288" i="8"/>
  <c r="D289" i="567"/>
  <c r="N288" i="8"/>
  <c r="L289" i="8"/>
  <c r="M288" i="8"/>
  <c r="N289" i="8"/>
  <c r="D289" i="568"/>
  <c r="V289" i="8"/>
  <c r="P288" i="8"/>
  <c r="E289" i="568" l="1"/>
  <c r="F289" i="568" a="1"/>
  <c r="F289" i="568" s="1"/>
  <c r="E289" i="567"/>
  <c r="F289" i="567" a="1"/>
  <c r="F289" i="567" s="1"/>
  <c r="AK289" i="8"/>
  <c r="AK288" i="8"/>
  <c r="S288" i="8"/>
  <c r="V288" i="8"/>
  <c r="D289" i="574"/>
  <c r="X289" i="8"/>
  <c r="I289" i="8"/>
  <c r="T289" i="8"/>
  <c r="U288" i="8"/>
  <c r="F289" i="574" l="1" a="1"/>
  <c r="F289" i="574" s="1"/>
  <c r="I289" i="574" s="1"/>
  <c r="E289" i="574"/>
  <c r="H289" i="568"/>
  <c r="K289" i="568"/>
  <c r="J289" i="568"/>
  <c r="I289" i="568"/>
  <c r="G289" i="568"/>
  <c r="J289" i="567"/>
  <c r="K289" i="567"/>
  <c r="I289" i="567"/>
  <c r="H289" i="567"/>
  <c r="G289" i="567"/>
  <c r="K288" i="6"/>
  <c r="W288" i="8" s="1"/>
  <c r="D289" i="570"/>
  <c r="Y288" i="8"/>
  <c r="D289" i="571"/>
  <c r="Z288" i="8"/>
  <c r="X288" i="8"/>
  <c r="Y289" i="8"/>
  <c r="P289" i="8"/>
  <c r="R288" i="8"/>
  <c r="U289" i="8"/>
  <c r="Q288" i="8"/>
  <c r="D289" i="575"/>
  <c r="J289" i="8"/>
  <c r="J289" i="574" l="1"/>
  <c r="K289" i="574"/>
  <c r="G289" i="574"/>
  <c r="H289" i="574"/>
  <c r="F289" i="571" a="1"/>
  <c r="F289" i="571" s="1"/>
  <c r="E289" i="571"/>
  <c r="F289" i="575" a="1"/>
  <c r="F289" i="575" s="1"/>
  <c r="K289" i="575" s="1"/>
  <c r="E289" i="575"/>
  <c r="F289" i="570" a="1"/>
  <c r="F289" i="570" s="1"/>
  <c r="E289" i="570"/>
  <c r="AM289" i="8"/>
  <c r="AN288" i="8"/>
  <c r="AL288" i="8"/>
  <c r="AJ289" i="8"/>
  <c r="E288" i="6"/>
  <c r="D289" i="573"/>
  <c r="Z289" i="8"/>
  <c r="J289" i="571" l="1"/>
  <c r="I289" i="571"/>
  <c r="H289" i="571"/>
  <c r="I289" i="570"/>
  <c r="G289" i="570"/>
  <c r="G289" i="571"/>
  <c r="K289" i="570"/>
  <c r="J289" i="570"/>
  <c r="H289" i="570"/>
  <c r="K289" i="571"/>
  <c r="F289" i="573" a="1"/>
  <c r="F289" i="573" s="1"/>
  <c r="E289" i="573"/>
  <c r="H289" i="575"/>
  <c r="I289" i="575"/>
  <c r="J289" i="575"/>
  <c r="G289" i="575"/>
  <c r="AN289" i="8"/>
  <c r="D289" i="569"/>
  <c r="Q289" i="8"/>
  <c r="H289" i="573" l="1"/>
  <c r="G289" i="573"/>
  <c r="K289" i="573"/>
  <c r="J289" i="573"/>
  <c r="I289" i="573"/>
  <c r="E289" i="569"/>
  <c r="F289" i="569" a="1"/>
  <c r="F289" i="569" s="1"/>
  <c r="AL289" i="8"/>
  <c r="G288" i="6"/>
  <c r="G288" i="8" s="1"/>
  <c r="T288" i="8"/>
  <c r="J288" i="8"/>
  <c r="I288" i="8"/>
  <c r="D289" i="572"/>
  <c r="J289" i="569" l="1"/>
  <c r="E289" i="572"/>
  <c r="F289" i="572" a="1"/>
  <c r="F289" i="572" s="1"/>
  <c r="I289" i="572" s="1"/>
  <c r="H289" i="569"/>
  <c r="I289" i="569"/>
  <c r="K289" i="569"/>
  <c r="G289" i="569"/>
  <c r="AM288" i="8"/>
  <c r="D288" i="571"/>
  <c r="D288" i="572"/>
  <c r="D288" i="573"/>
  <c r="D288" i="574"/>
  <c r="D288" i="568"/>
  <c r="H288" i="8"/>
  <c r="D288" i="569"/>
  <c r="D288" i="567"/>
  <c r="D288" i="570"/>
  <c r="J289" i="572" l="1"/>
  <c r="G289" i="572"/>
  <c r="K289" i="572"/>
  <c r="H289" i="572"/>
  <c r="F288" i="574" a="1"/>
  <c r="F288" i="574" s="1"/>
  <c r="E288" i="574"/>
  <c r="E288" i="573"/>
  <c r="F288" i="573" a="1"/>
  <c r="F288" i="573" s="1"/>
  <c r="E288" i="572"/>
  <c r="F288" i="572" a="1"/>
  <c r="F288" i="572" s="1"/>
  <c r="E288" i="571"/>
  <c r="F288" i="571" a="1"/>
  <c r="F288" i="571" s="1"/>
  <c r="F288" i="570" a="1"/>
  <c r="F288" i="570" s="1"/>
  <c r="E288" i="570"/>
  <c r="E288" i="569"/>
  <c r="F288" i="569" a="1"/>
  <c r="F288" i="569" s="1"/>
  <c r="F288" i="568" a="1"/>
  <c r="F288" i="568" s="1"/>
  <c r="E288" i="568"/>
  <c r="E288" i="567"/>
  <c r="F288" i="567" a="1"/>
  <c r="F288" i="567" s="1"/>
  <c r="AJ288" i="8"/>
  <c r="D288" i="575"/>
  <c r="F288" i="575" l="1" a="1"/>
  <c r="F288" i="575" s="1"/>
  <c r="E288" i="575"/>
  <c r="G288" i="574"/>
  <c r="K288" i="574"/>
  <c r="J288" i="574"/>
  <c r="I288" i="574"/>
  <c r="H288" i="574"/>
  <c r="K288" i="573"/>
  <c r="J288" i="573"/>
  <c r="I288" i="573"/>
  <c r="H288" i="573"/>
  <c r="G288" i="573"/>
  <c r="J288" i="572"/>
  <c r="H288" i="572"/>
  <c r="G288" i="572"/>
  <c r="K288" i="572"/>
  <c r="I288" i="572"/>
  <c r="K288" i="571"/>
  <c r="H288" i="571"/>
  <c r="G288" i="571"/>
  <c r="J288" i="571"/>
  <c r="I288" i="571"/>
  <c r="K288" i="570"/>
  <c r="H288" i="570"/>
  <c r="J288" i="570"/>
  <c r="I288" i="570"/>
  <c r="G288" i="570"/>
  <c r="J288" i="569"/>
  <c r="G288" i="569"/>
  <c r="K288" i="569"/>
  <c r="I288" i="569"/>
  <c r="H288" i="569"/>
  <c r="J288" i="568"/>
  <c r="K288" i="568"/>
  <c r="I288" i="568"/>
  <c r="H288" i="568"/>
  <c r="G288" i="568"/>
  <c r="H288" i="567"/>
  <c r="I288" i="567"/>
  <c r="K288" i="567"/>
  <c r="G288" i="567"/>
  <c r="J288" i="567"/>
  <c r="H288" i="575" l="1"/>
  <c r="G288" i="575"/>
  <c r="I288" i="575"/>
  <c r="J288" i="575"/>
  <c r="K288" i="575"/>
  <c r="E369" i="65"/>
  <c r="E374" i="65" l="1"/>
  <c r="D125" i="2" l="1"/>
  <c r="D124" i="2"/>
  <c r="D86" i="2"/>
  <c r="D85" i="2"/>
  <c r="D84" i="2"/>
  <c r="D84" i="65" l="1"/>
  <c r="D84" i="6"/>
  <c r="D85" i="65"/>
  <c r="D85" i="6"/>
  <c r="D86" i="65"/>
  <c r="D86" i="6"/>
  <c r="D125" i="65"/>
  <c r="D125" i="6"/>
  <c r="D124" i="65"/>
  <c r="D124" i="6"/>
  <c r="D86" i="8" l="1"/>
  <c r="F86" i="6"/>
  <c r="F85" i="6"/>
  <c r="D85" i="8"/>
  <c r="D84" i="8"/>
  <c r="F84" i="6"/>
  <c r="F125" i="6"/>
  <c r="D125" i="8"/>
  <c r="D124" i="8"/>
  <c r="F124" i="6"/>
  <c r="H124" i="6" l="1"/>
  <c r="K124" i="8" s="1"/>
  <c r="K124" i="6"/>
  <c r="W124" i="8" s="1"/>
  <c r="M124" i="6"/>
  <c r="AE124" i="8" s="1"/>
  <c r="J124" i="6"/>
  <c r="S124" i="8" s="1"/>
  <c r="L124" i="6"/>
  <c r="AA124" i="8" s="1"/>
  <c r="J125" i="6"/>
  <c r="S125" i="8" s="1"/>
  <c r="G124" i="6"/>
  <c r="G124" i="8" s="1"/>
  <c r="G125" i="6"/>
  <c r="G125" i="8" s="1"/>
  <c r="I124" i="6"/>
  <c r="O124" i="8" s="1"/>
  <c r="H125" i="6"/>
  <c r="K125" i="8" s="1"/>
  <c r="I125" i="6"/>
  <c r="O125" i="8" s="1"/>
  <c r="K125" i="6"/>
  <c r="W125" i="8" s="1"/>
  <c r="F124" i="8"/>
  <c r="F84" i="8"/>
  <c r="M125" i="6"/>
  <c r="AE125" i="8" s="1"/>
  <c r="L125" i="6"/>
  <c r="AA125" i="8" s="1"/>
  <c r="F86" i="8"/>
  <c r="F125" i="8"/>
  <c r="F85" i="8"/>
  <c r="E125" i="8" l="1"/>
  <c r="E124" i="8"/>
  <c r="E124" i="6"/>
  <c r="E125" i="6"/>
  <c r="AG124" i="8"/>
  <c r="I125" i="8"/>
  <c r="U125" i="8"/>
  <c r="U124" i="8"/>
  <c r="Y125" i="8"/>
  <c r="M124" i="8"/>
  <c r="AC125" i="8"/>
  <c r="AC124" i="8"/>
  <c r="Q124" i="8"/>
  <c r="AG125" i="8"/>
  <c r="Y124" i="8"/>
  <c r="Q125" i="8"/>
  <c r="I124" i="8"/>
  <c r="M125" i="8"/>
  <c r="D437" i="2" l="1"/>
  <c r="D437" i="65" s="1"/>
  <c r="D438" i="2"/>
  <c r="D438" i="65" s="1"/>
  <c r="D439" i="2"/>
  <c r="D439" i="65" s="1"/>
  <c r="D436" i="2"/>
  <c r="D435" i="2"/>
  <c r="D435" i="65" s="1"/>
  <c r="D433" i="2"/>
  <c r="D433" i="65" s="1"/>
  <c r="D125" i="575"/>
  <c r="D124" i="575"/>
  <c r="D125" i="574"/>
  <c r="D124" i="572"/>
  <c r="D125" i="572"/>
  <c r="D124" i="574"/>
  <c r="E124" i="572" l="1"/>
  <c r="F124" i="572" a="1"/>
  <c r="F124" i="572" s="1"/>
  <c r="H124" i="572" s="1"/>
  <c r="E125" i="572"/>
  <c r="F125" i="572" a="1"/>
  <c r="F125" i="572" s="1"/>
  <c r="J125" i="572" s="1"/>
  <c r="F125" i="575" a="1"/>
  <c r="F125" i="575" s="1"/>
  <c r="G125" i="575" s="1"/>
  <c r="E125" i="575"/>
  <c r="F124" i="574" a="1"/>
  <c r="F124" i="574" s="1"/>
  <c r="H124" i="574" s="1"/>
  <c r="E124" i="574"/>
  <c r="E125" i="574"/>
  <c r="F125" i="574" a="1"/>
  <c r="F125" i="574" s="1"/>
  <c r="J125" i="574" s="1"/>
  <c r="F124" i="575" a="1"/>
  <c r="F124" i="575" s="1"/>
  <c r="E124" i="575"/>
  <c r="D18" i="63"/>
  <c r="D436" i="65"/>
  <c r="F436" i="65" s="1"/>
  <c r="D44" i="557"/>
  <c r="D45" i="557" s="1"/>
  <c r="F437" i="65"/>
  <c r="E437" i="65"/>
  <c r="F438" i="65"/>
  <c r="F433" i="65"/>
  <c r="F435" i="65"/>
  <c r="F439" i="65"/>
  <c r="E439" i="65"/>
  <c r="D384" i="2"/>
  <c r="I125" i="572" l="1"/>
  <c r="G124" i="572"/>
  <c r="J124" i="572"/>
  <c r="I124" i="572"/>
  <c r="J125" i="575"/>
  <c r="K125" i="574"/>
  <c r="K125" i="575"/>
  <c r="H125" i="574"/>
  <c r="K124" i="572"/>
  <c r="K125" i="572"/>
  <c r="I125" i="574"/>
  <c r="J124" i="574"/>
  <c r="G125" i="572"/>
  <c r="H125" i="575"/>
  <c r="H125" i="572"/>
  <c r="G124" i="574"/>
  <c r="I124" i="574"/>
  <c r="H124" i="575"/>
  <c r="J124" i="575"/>
  <c r="I124" i="575"/>
  <c r="K124" i="575"/>
  <c r="G124" i="575"/>
  <c r="K124" i="574"/>
  <c r="I125" i="575"/>
  <c r="G125" i="574"/>
  <c r="D20" i="63"/>
  <c r="K439" i="65"/>
  <c r="H439" i="65"/>
  <c r="G439" i="65"/>
  <c r="I439" i="65"/>
  <c r="J439" i="65"/>
  <c r="G437" i="65"/>
  <c r="K437" i="65"/>
  <c r="I437" i="65"/>
  <c r="H437" i="65"/>
  <c r="J437" i="65"/>
  <c r="D384" i="65"/>
  <c r="D384" i="6"/>
  <c r="D385" i="65"/>
  <c r="D385" i="6"/>
  <c r="D27" i="486" l="1"/>
  <c r="D55" i="486" s="1"/>
  <c r="D30" i="486"/>
  <c r="D58" i="486" s="1"/>
  <c r="D386" i="65"/>
  <c r="D386" i="6"/>
  <c r="D385" i="8"/>
  <c r="E385" i="8" s="1"/>
  <c r="F385" i="6"/>
  <c r="F384" i="6"/>
  <c r="K384" i="6" s="1"/>
  <c r="W384" i="8" s="1"/>
  <c r="D384" i="8"/>
  <c r="D60" i="63"/>
  <c r="D94" i="63" s="1"/>
  <c r="M384" i="6" l="1"/>
  <c r="AE384" i="8" s="1"/>
  <c r="L384" i="6"/>
  <c r="AA384" i="8" s="1"/>
  <c r="J385" i="6"/>
  <c r="S385" i="8" s="1"/>
  <c r="M385" i="6"/>
  <c r="AE385" i="8" s="1"/>
  <c r="G384" i="6"/>
  <c r="G384" i="8" s="1"/>
  <c r="J384" i="6"/>
  <c r="S384" i="8" s="1"/>
  <c r="L385" i="6"/>
  <c r="AA385" i="8" s="1"/>
  <c r="I385" i="6"/>
  <c r="O385" i="8" s="1"/>
  <c r="H384" i="6"/>
  <c r="K384" i="8" s="1"/>
  <c r="G385" i="6"/>
  <c r="I384" i="6"/>
  <c r="O384" i="8" s="1"/>
  <c r="K385" i="6"/>
  <c r="W385" i="8" s="1"/>
  <c r="F384" i="8"/>
  <c r="F385" i="8"/>
  <c r="H385" i="6"/>
  <c r="K385" i="8" s="1"/>
  <c r="D386" i="8"/>
  <c r="E386" i="8" s="1"/>
  <c r="F386" i="6"/>
  <c r="Z384" i="8"/>
  <c r="AG384" i="8"/>
  <c r="AF384" i="8"/>
  <c r="M385" i="8"/>
  <c r="H384" i="8"/>
  <c r="N385" i="8"/>
  <c r="P385" i="8"/>
  <c r="Y384" i="8"/>
  <c r="U384" i="8"/>
  <c r="AH385" i="8"/>
  <c r="AB384" i="8"/>
  <c r="U385" i="8"/>
  <c r="N384" i="8"/>
  <c r="AD384" i="8"/>
  <c r="AF385" i="8"/>
  <c r="Z385" i="8"/>
  <c r="V385" i="8"/>
  <c r="AC385" i="8"/>
  <c r="Q384" i="8"/>
  <c r="T385" i="8"/>
  <c r="X385" i="8"/>
  <c r="L385" i="8"/>
  <c r="AB385" i="8"/>
  <c r="T384" i="8"/>
  <c r="R385" i="8"/>
  <c r="E384" i="8" l="1"/>
  <c r="E384" i="6"/>
  <c r="AM385" i="8"/>
  <c r="F386" i="8"/>
  <c r="AK385" i="8"/>
  <c r="G385" i="8"/>
  <c r="E385" i="6"/>
  <c r="R384" i="8"/>
  <c r="M384" i="8"/>
  <c r="D384" i="572"/>
  <c r="I384" i="8"/>
  <c r="D384" i="569"/>
  <c r="V384" i="8"/>
  <c r="P384" i="8"/>
  <c r="D385" i="574"/>
  <c r="AH384" i="8"/>
  <c r="D384" i="571"/>
  <c r="D385" i="570"/>
  <c r="Y385" i="8"/>
  <c r="D385" i="569"/>
  <c r="AD385" i="8"/>
  <c r="D385" i="573"/>
  <c r="D385" i="571"/>
  <c r="D385" i="567"/>
  <c r="AG385" i="8"/>
  <c r="I385" i="8"/>
  <c r="Q385" i="8"/>
  <c r="L384" i="8"/>
  <c r="X384" i="8"/>
  <c r="H385" i="8"/>
  <c r="AC384" i="8"/>
  <c r="J385" i="8"/>
  <c r="D384" i="568"/>
  <c r="J384" i="8"/>
  <c r="AN384" i="8" l="1"/>
  <c r="AK384" i="8"/>
  <c r="AP384" i="8"/>
  <c r="AO384" i="8"/>
  <c r="E384" i="568"/>
  <c r="F384" i="568" a="1"/>
  <c r="F384" i="568" s="1"/>
  <c r="I384" i="568" s="1"/>
  <c r="AM384" i="8"/>
  <c r="AJ384" i="8"/>
  <c r="AL384" i="8"/>
  <c r="E384" i="569"/>
  <c r="F384" i="569" a="1"/>
  <c r="F384" i="569" s="1"/>
  <c r="F384" i="572" a="1"/>
  <c r="F384" i="572" s="1"/>
  <c r="E384" i="572"/>
  <c r="F384" i="571" a="1"/>
  <c r="F384" i="571" s="1"/>
  <c r="G384" i="571" s="1"/>
  <c r="E384" i="571"/>
  <c r="E385" i="574"/>
  <c r="F385" i="574" a="1"/>
  <c r="F385" i="574" s="1"/>
  <c r="F385" i="573" a="1"/>
  <c r="F385" i="573" s="1"/>
  <c r="E385" i="573"/>
  <c r="F385" i="571" a="1"/>
  <c r="F385" i="571" s="1"/>
  <c r="E385" i="571"/>
  <c r="E385" i="570"/>
  <c r="F385" i="570" a="1"/>
  <c r="F385" i="570" s="1"/>
  <c r="F385" i="569" a="1"/>
  <c r="F385" i="569" s="1"/>
  <c r="E385" i="569"/>
  <c r="F385" i="567" a="1"/>
  <c r="F385" i="567" s="1"/>
  <c r="E385" i="567"/>
  <c r="AL385" i="8"/>
  <c r="AO385" i="8"/>
  <c r="AN385" i="8"/>
  <c r="AP385" i="8"/>
  <c r="AJ385" i="8"/>
  <c r="D385" i="575"/>
  <c r="D385" i="568"/>
  <c r="D384" i="570"/>
  <c r="D385" i="572"/>
  <c r="D384" i="573"/>
  <c r="D384" i="575"/>
  <c r="D384" i="567"/>
  <c r="D384" i="574"/>
  <c r="F384" i="570" l="1" a="1"/>
  <c r="F384" i="570" s="1"/>
  <c r="G384" i="570" s="1"/>
  <c r="E384" i="570"/>
  <c r="E384" i="574"/>
  <c r="F384" i="574" a="1"/>
  <c r="F384" i="574" s="1"/>
  <c r="G384" i="574" s="1"/>
  <c r="F384" i="573" a="1"/>
  <c r="F384" i="573" s="1"/>
  <c r="G384" i="573" s="1"/>
  <c r="E384" i="573"/>
  <c r="H384" i="568"/>
  <c r="G384" i="568"/>
  <c r="K384" i="568"/>
  <c r="J384" i="568"/>
  <c r="F385" i="568" a="1"/>
  <c r="F385" i="568" s="1"/>
  <c r="J385" i="568" s="1"/>
  <c r="E385" i="568"/>
  <c r="F384" i="575" a="1"/>
  <c r="F384" i="575" s="1"/>
  <c r="H384" i="575" s="1"/>
  <c r="E384" i="575"/>
  <c r="F384" i="567" a="1"/>
  <c r="F384" i="567" s="1"/>
  <c r="G384" i="572"/>
  <c r="I384" i="572"/>
  <c r="J384" i="571"/>
  <c r="K384" i="569"/>
  <c r="H384" i="572"/>
  <c r="I384" i="571"/>
  <c r="I384" i="569"/>
  <c r="G384" i="569"/>
  <c r="J384" i="569"/>
  <c r="K384" i="571"/>
  <c r="J384" i="572"/>
  <c r="H384" i="569"/>
  <c r="H384" i="571"/>
  <c r="K384" i="572"/>
  <c r="F385" i="572" a="1"/>
  <c r="F385" i="572" s="1"/>
  <c r="H385" i="572" s="1"/>
  <c r="E385" i="572"/>
  <c r="E385" i="575"/>
  <c r="F385" i="575" a="1"/>
  <c r="F385" i="575" s="1"/>
  <c r="J385" i="574"/>
  <c r="G385" i="574"/>
  <c r="K385" i="574"/>
  <c r="I385" i="574"/>
  <c r="H385" i="574"/>
  <c r="I385" i="573"/>
  <c r="H385" i="573"/>
  <c r="G385" i="573"/>
  <c r="K385" i="573"/>
  <c r="J385" i="573"/>
  <c r="J385" i="571"/>
  <c r="K385" i="571"/>
  <c r="G385" i="571"/>
  <c r="I385" i="571"/>
  <c r="H385" i="571"/>
  <c r="H385" i="570"/>
  <c r="G385" i="570"/>
  <c r="K385" i="570"/>
  <c r="J385" i="570"/>
  <c r="I385" i="570"/>
  <c r="J385" i="569"/>
  <c r="G385" i="569"/>
  <c r="I385" i="569"/>
  <c r="H385" i="569"/>
  <c r="K385" i="569"/>
  <c r="I385" i="567"/>
  <c r="G385" i="567"/>
  <c r="J385" i="567"/>
  <c r="K385" i="567"/>
  <c r="H385" i="567"/>
  <c r="H384" i="570" l="1"/>
  <c r="J384" i="570"/>
  <c r="I384" i="570"/>
  <c r="K384" i="570"/>
  <c r="K384" i="574"/>
  <c r="J384" i="574"/>
  <c r="I384" i="574"/>
  <c r="H384" i="574"/>
  <c r="I384" i="573"/>
  <c r="K384" i="573"/>
  <c r="J384" i="573"/>
  <c r="H384" i="573"/>
  <c r="G385" i="568"/>
  <c r="H385" i="568"/>
  <c r="I385" i="568"/>
  <c r="K385" i="568"/>
  <c r="K384" i="575"/>
  <c r="I384" i="575"/>
  <c r="G384" i="575"/>
  <c r="J384" i="575"/>
  <c r="J385" i="572"/>
  <c r="G385" i="575"/>
  <c r="K385" i="572"/>
  <c r="G385" i="572"/>
  <c r="I385" i="572"/>
  <c r="H385" i="575"/>
  <c r="K385" i="575"/>
  <c r="J385" i="575"/>
  <c r="I385" i="575"/>
  <c r="D373" i="2" l="1"/>
  <c r="D373" i="65" l="1"/>
  <c r="D375" i="2"/>
  <c r="D375" i="65" s="1"/>
  <c r="D373" i="6"/>
  <c r="E29" i="1"/>
  <c r="D58" i="63" l="1"/>
  <c r="D28" i="63"/>
  <c r="D41" i="63" s="1"/>
  <c r="D383" i="2"/>
  <c r="F373" i="6"/>
  <c r="D375" i="6"/>
  <c r="D373" i="8"/>
  <c r="F373" i="8" l="1"/>
  <c r="D375" i="8"/>
  <c r="D383" i="65"/>
  <c r="D453" i="2"/>
  <c r="D383" i="6"/>
  <c r="D59" i="63" l="1"/>
  <c r="D383" i="8"/>
  <c r="F383" i="6"/>
  <c r="D96" i="63" l="1"/>
  <c r="F383" i="8"/>
  <c r="D368" i="2" l="1"/>
  <c r="D367" i="2"/>
  <c r="D366" i="2"/>
  <c r="D365" i="2" l="1"/>
  <c r="D366" i="65"/>
  <c r="D366" i="6"/>
  <c r="D367" i="65"/>
  <c r="D367" i="6"/>
  <c r="D368" i="65"/>
  <c r="D368" i="6"/>
  <c r="D367" i="8" l="1"/>
  <c r="F367" i="6"/>
  <c r="F368" i="6"/>
  <c r="D368" i="8"/>
  <c r="D366" i="8"/>
  <c r="F366" i="6"/>
  <c r="D365" i="65"/>
  <c r="D365" i="6"/>
  <c r="D370" i="2"/>
  <c r="D370" i="65" s="1"/>
  <c r="D27" i="63" l="1"/>
  <c r="D57" i="63"/>
  <c r="D377" i="2"/>
  <c r="D377" i="65" s="1"/>
  <c r="F368" i="8"/>
  <c r="D370" i="6"/>
  <c r="D377" i="6" s="1"/>
  <c r="D365" i="8"/>
  <c r="F365" i="6"/>
  <c r="F366" i="8"/>
  <c r="F367" i="8"/>
  <c r="D292" i="2"/>
  <c r="D291" i="2"/>
  <c r="D300" i="2"/>
  <c r="D301" i="2"/>
  <c r="D302" i="2"/>
  <c r="D94" i="2"/>
  <c r="D95" i="2"/>
  <c r="D96" i="2"/>
  <c r="D23" i="2"/>
  <c r="D24" i="2"/>
  <c r="D331" i="2"/>
  <c r="D330" i="2"/>
  <c r="D292" i="65" l="1"/>
  <c r="D292" i="6"/>
  <c r="D302" i="65"/>
  <c r="D302" i="6"/>
  <c r="D23" i="65"/>
  <c r="D23" i="6"/>
  <c r="D95" i="6"/>
  <c r="D95" i="65"/>
  <c r="D24" i="65"/>
  <c r="D24" i="6"/>
  <c r="D300" i="65"/>
  <c r="D300" i="6"/>
  <c r="D330" i="65"/>
  <c r="D330" i="6"/>
  <c r="F365" i="8"/>
  <c r="D370" i="8"/>
  <c r="D377" i="8" s="1"/>
  <c r="D301" i="6"/>
  <c r="D301" i="65"/>
  <c r="D96" i="65"/>
  <c r="D96" i="6"/>
  <c r="D331" i="65"/>
  <c r="D331" i="6"/>
  <c r="D290" i="2"/>
  <c r="D94" i="65"/>
  <c r="D94" i="6"/>
  <c r="D291" i="65"/>
  <c r="D291" i="6"/>
  <c r="D156" i="2"/>
  <c r="D152" i="2"/>
  <c r="D157" i="2"/>
  <c r="D158" i="2"/>
  <c r="D154" i="2"/>
  <c r="D155" i="2"/>
  <c r="D153" i="2"/>
  <c r="D153" i="65" l="1"/>
  <c r="D153" i="6"/>
  <c r="D155" i="65"/>
  <c r="D155" i="6"/>
  <c r="D300" i="8"/>
  <c r="E300" i="8" s="1"/>
  <c r="F300" i="6"/>
  <c r="I300" i="6" s="1"/>
  <c r="O300" i="8" s="1"/>
  <c r="H300" i="6"/>
  <c r="K300" i="8" s="1"/>
  <c r="G300" i="6"/>
  <c r="G300" i="8" s="1"/>
  <c r="L300" i="6"/>
  <c r="AA300" i="8" s="1"/>
  <c r="K300" i="6"/>
  <c r="W300" i="8" s="1"/>
  <c r="J300" i="6"/>
  <c r="S300" i="8" s="1"/>
  <c r="M300" i="6"/>
  <c r="AE300" i="8" s="1"/>
  <c r="E300" i="6"/>
  <c r="D96" i="8"/>
  <c r="F96" i="6"/>
  <c r="K96" i="6" s="1"/>
  <c r="W96" i="8" s="1"/>
  <c r="D158" i="65"/>
  <c r="D158" i="6"/>
  <c r="F24" i="6"/>
  <c r="D24" i="8"/>
  <c r="D291" i="8"/>
  <c r="F291" i="6"/>
  <c r="D157" i="65"/>
  <c r="D157" i="6"/>
  <c r="F301" i="6"/>
  <c r="D301" i="8"/>
  <c r="F95" i="6"/>
  <c r="J95" i="6" s="1"/>
  <c r="S95" i="8" s="1"/>
  <c r="D95" i="8"/>
  <c r="F302" i="6"/>
  <c r="I302" i="6" s="1"/>
  <c r="O302" i="8" s="1"/>
  <c r="D302" i="8"/>
  <c r="D154" i="65"/>
  <c r="D154" i="6"/>
  <c r="F23" i="6"/>
  <c r="K23" i="6" s="1"/>
  <c r="W23" i="8" s="1"/>
  <c r="D23" i="8"/>
  <c r="D94" i="8"/>
  <c r="F94" i="6"/>
  <c r="I94" i="6" s="1"/>
  <c r="O94" i="8" s="1"/>
  <c r="D152" i="65"/>
  <c r="D152" i="6"/>
  <c r="D159" i="2"/>
  <c r="D159" i="65" s="1"/>
  <c r="D290" i="65"/>
  <c r="D290" i="6"/>
  <c r="D293" i="2"/>
  <c r="D292" i="8"/>
  <c r="F292" i="6"/>
  <c r="D156" i="65"/>
  <c r="D156" i="6"/>
  <c r="D331" i="8"/>
  <c r="F331" i="6"/>
  <c r="I331" i="6" s="1"/>
  <c r="O331" i="8" s="1"/>
  <c r="D330" i="8"/>
  <c r="F330" i="6"/>
  <c r="G330" i="6" s="1"/>
  <c r="G330" i="8" s="1"/>
  <c r="D11" i="2"/>
  <c r="D12" i="2"/>
  <c r="D54" i="2"/>
  <c r="D53" i="2"/>
  <c r="D15" i="2"/>
  <c r="D14" i="2"/>
  <c r="D13" i="2"/>
  <c r="L302" i="6" l="1"/>
  <c r="AA302" i="8" s="1"/>
  <c r="L95" i="6"/>
  <c r="AA95" i="8" s="1"/>
  <c r="G96" i="6"/>
  <c r="G96" i="8" s="1"/>
  <c r="M301" i="6"/>
  <c r="AE301" i="8" s="1"/>
  <c r="L96" i="6"/>
  <c r="AA96" i="8" s="1"/>
  <c r="K331" i="6"/>
  <c r="W331" i="8" s="1"/>
  <c r="G331" i="6"/>
  <c r="G331" i="8" s="1"/>
  <c r="J331" i="6"/>
  <c r="S331" i="8" s="1"/>
  <c r="H331" i="6"/>
  <c r="K331" i="8" s="1"/>
  <c r="K330" i="6"/>
  <c r="W330" i="8" s="1"/>
  <c r="H302" i="6"/>
  <c r="K302" i="8" s="1"/>
  <c r="K302" i="6"/>
  <c r="W302" i="8" s="1"/>
  <c r="L331" i="6"/>
  <c r="AA331" i="8" s="1"/>
  <c r="I24" i="6"/>
  <c r="O24" i="8" s="1"/>
  <c r="I96" i="6"/>
  <c r="O96" i="8" s="1"/>
  <c r="H301" i="6"/>
  <c r="K301" i="8" s="1"/>
  <c r="M95" i="6"/>
  <c r="AE95" i="8" s="1"/>
  <c r="H24" i="6"/>
  <c r="K24" i="8" s="1"/>
  <c r="L301" i="6"/>
  <c r="AA301" i="8" s="1"/>
  <c r="I95" i="6"/>
  <c r="O95" i="8" s="1"/>
  <c r="K301" i="6"/>
  <c r="W301" i="8" s="1"/>
  <c r="I301" i="6"/>
  <c r="O301" i="8" s="1"/>
  <c r="D293" i="65"/>
  <c r="G302" i="6"/>
  <c r="G302" i="8" s="1"/>
  <c r="G95" i="6"/>
  <c r="G95" i="8" s="1"/>
  <c r="J301" i="6"/>
  <c r="S301" i="8" s="1"/>
  <c r="M24" i="6"/>
  <c r="AE24" i="8" s="1"/>
  <c r="J96" i="6"/>
  <c r="S96" i="8" s="1"/>
  <c r="G301" i="6"/>
  <c r="G301" i="8" s="1"/>
  <c r="D54" i="65"/>
  <c r="D54" i="6"/>
  <c r="F301" i="8"/>
  <c r="F96" i="8"/>
  <c r="D13" i="65"/>
  <c r="D13" i="6"/>
  <c r="M331" i="6"/>
  <c r="AE331" i="8" s="1"/>
  <c r="D11" i="63"/>
  <c r="F94" i="8"/>
  <c r="I23" i="6"/>
  <c r="O23" i="8" s="1"/>
  <c r="J302" i="6"/>
  <c r="M302" i="6"/>
  <c r="AE302" i="8" s="1"/>
  <c r="H95" i="6"/>
  <c r="K95" i="8" s="1"/>
  <c r="F291" i="8"/>
  <c r="F24" i="8"/>
  <c r="H96" i="6"/>
  <c r="D153" i="8"/>
  <c r="F153" i="6"/>
  <c r="I153" i="6" s="1"/>
  <c r="O153" i="8" s="1"/>
  <c r="F330" i="8"/>
  <c r="D152" i="8"/>
  <c r="F152" i="6"/>
  <c r="K152" i="6" s="1"/>
  <c r="D159" i="6"/>
  <c r="F95" i="8"/>
  <c r="F157" i="6"/>
  <c r="D157" i="8"/>
  <c r="D156" i="8"/>
  <c r="F156" i="6"/>
  <c r="K94" i="6"/>
  <c r="W94" i="8" s="1"/>
  <c r="J23" i="6"/>
  <c r="S23" i="8" s="1"/>
  <c r="L23" i="6"/>
  <c r="AA23" i="8" s="1"/>
  <c r="D154" i="8"/>
  <c r="F154" i="6"/>
  <c r="F292" i="8"/>
  <c r="D14" i="65"/>
  <c r="D14" i="6"/>
  <c r="L330" i="6"/>
  <c r="AA330" i="8" s="1"/>
  <c r="D15" i="65"/>
  <c r="D15" i="6"/>
  <c r="J330" i="6"/>
  <c r="S330" i="8" s="1"/>
  <c r="M23" i="6"/>
  <c r="AE23" i="8" s="1"/>
  <c r="F302" i="8"/>
  <c r="L24" i="6"/>
  <c r="AA24" i="8" s="1"/>
  <c r="L94" i="6"/>
  <c r="AA94" i="8" s="1"/>
  <c r="H23" i="6"/>
  <c r="K23" i="8" s="1"/>
  <c r="G24" i="6"/>
  <c r="M330" i="6"/>
  <c r="AE330" i="8" s="1"/>
  <c r="I330" i="6"/>
  <c r="O330" i="8" s="1"/>
  <c r="D53" i="65"/>
  <c r="D53" i="6"/>
  <c r="D402" i="2"/>
  <c r="D12" i="65"/>
  <c r="D12" i="6"/>
  <c r="H330" i="6"/>
  <c r="K330" i="8" s="1"/>
  <c r="J94" i="6"/>
  <c r="S94" i="8" s="1"/>
  <c r="H94" i="6"/>
  <c r="K94" i="8" s="1"/>
  <c r="G23" i="6"/>
  <c r="F23" i="8"/>
  <c r="K95" i="6"/>
  <c r="W95" i="8" s="1"/>
  <c r="J24" i="6"/>
  <c r="S24" i="8" s="1"/>
  <c r="F158" i="6"/>
  <c r="D158" i="8"/>
  <c r="M96" i="6"/>
  <c r="AE96" i="8" s="1"/>
  <c r="F300" i="8"/>
  <c r="D16" i="2"/>
  <c r="D11" i="65"/>
  <c r="D11" i="6"/>
  <c r="F331" i="8"/>
  <c r="D290" i="8"/>
  <c r="F290" i="6"/>
  <c r="D293" i="6"/>
  <c r="M94" i="6"/>
  <c r="AE94" i="8" s="1"/>
  <c r="G94" i="6"/>
  <c r="K24" i="6"/>
  <c r="W24" i="8" s="1"/>
  <c r="F155" i="6"/>
  <c r="D155" i="8"/>
  <c r="D71" i="2"/>
  <c r="D70" i="2"/>
  <c r="D65" i="2"/>
  <c r="D73" i="2"/>
  <c r="D66" i="2"/>
  <c r="D74" i="2"/>
  <c r="D69" i="2"/>
  <c r="D58" i="2"/>
  <c r="D75" i="2"/>
  <c r="D57" i="2"/>
  <c r="D60" i="2"/>
  <c r="D56" i="2"/>
  <c r="D34" i="2"/>
  <c r="D55" i="2"/>
  <c r="D52" i="2"/>
  <c r="D61" i="2"/>
  <c r="D51" i="2"/>
  <c r="D36" i="2"/>
  <c r="D44" i="2"/>
  <c r="D35" i="2"/>
  <c r="D46" i="2"/>
  <c r="D45" i="2"/>
  <c r="D47" i="2"/>
  <c r="D37" i="2"/>
  <c r="D38" i="2"/>
  <c r="D42" i="2"/>
  <c r="D32" i="2"/>
  <c r="D43" i="2"/>
  <c r="D33" i="2"/>
  <c r="D27" i="2"/>
  <c r="D25" i="2"/>
  <c r="D26" i="2"/>
  <c r="D22" i="2"/>
  <c r="D19" i="2"/>
  <c r="D21" i="2"/>
  <c r="D28" i="2"/>
  <c r="D20" i="2"/>
  <c r="Z94" i="8"/>
  <c r="AH300" i="8"/>
  <c r="AC301" i="8"/>
  <c r="U330" i="8"/>
  <c r="Q330" i="8"/>
  <c r="T96" i="8"/>
  <c r="L23" i="8"/>
  <c r="AC330" i="8"/>
  <c r="AG95" i="8"/>
  <c r="AF302" i="8"/>
  <c r="Q300" i="8"/>
  <c r="AF23" i="8"/>
  <c r="H300" i="8"/>
  <c r="I300" i="8"/>
  <c r="AD300" i="8"/>
  <c r="Y301" i="8"/>
  <c r="AD23" i="8"/>
  <c r="I330" i="8"/>
  <c r="R302" i="8"/>
  <c r="AG330" i="8"/>
  <c r="R96" i="8"/>
  <c r="Z23" i="8"/>
  <c r="AF300" i="8"/>
  <c r="I302" i="8"/>
  <c r="T300" i="8"/>
  <c r="J302" i="8"/>
  <c r="J95" i="8"/>
  <c r="V96" i="8"/>
  <c r="AC302" i="8"/>
  <c r="L300" i="8"/>
  <c r="X301" i="8"/>
  <c r="M95" i="8"/>
  <c r="AB302" i="8"/>
  <c r="P23" i="8"/>
  <c r="AH95" i="8"/>
  <c r="L95" i="8"/>
  <c r="R24" i="8"/>
  <c r="P302" i="8"/>
  <c r="AB96" i="8"/>
  <c r="V300" i="8"/>
  <c r="Y300" i="8"/>
  <c r="P300" i="8"/>
  <c r="AC96" i="8"/>
  <c r="J300" i="8"/>
  <c r="V23" i="8"/>
  <c r="Y95" i="8"/>
  <c r="AG331" i="8"/>
  <c r="AD96" i="8"/>
  <c r="AC300" i="8"/>
  <c r="H95" i="8"/>
  <c r="AH302" i="8"/>
  <c r="H96" i="8"/>
  <c r="U95" i="8"/>
  <c r="AH96" i="8"/>
  <c r="Z95" i="8"/>
  <c r="N300" i="8"/>
  <c r="H302" i="8"/>
  <c r="I95" i="8"/>
  <c r="U300" i="8"/>
  <c r="N23" i="8"/>
  <c r="T23" i="8"/>
  <c r="AG23" i="8"/>
  <c r="AH301" i="8"/>
  <c r="AD302" i="8"/>
  <c r="M23" i="8"/>
  <c r="Z302" i="8"/>
  <c r="AC95" i="8"/>
  <c r="J96" i="8"/>
  <c r="AB300" i="8"/>
  <c r="AB23" i="8"/>
  <c r="AD95" i="8"/>
  <c r="Y330" i="8"/>
  <c r="V95" i="8"/>
  <c r="Z300" i="8"/>
  <c r="X95" i="8"/>
  <c r="V94" i="8"/>
  <c r="P95" i="8"/>
  <c r="N302" i="8"/>
  <c r="X302" i="8"/>
  <c r="Y23" i="8"/>
  <c r="Q96" i="8"/>
  <c r="AF95" i="8"/>
  <c r="V301" i="8"/>
  <c r="T95" i="8"/>
  <c r="AF96" i="8"/>
  <c r="L302" i="8"/>
  <c r="Y96" i="8"/>
  <c r="AG300" i="8"/>
  <c r="AG96" i="8"/>
  <c r="Z96" i="8"/>
  <c r="M302" i="8"/>
  <c r="Z24" i="8"/>
  <c r="I96" i="8"/>
  <c r="Y302" i="8"/>
  <c r="Q23" i="8"/>
  <c r="M330" i="8"/>
  <c r="AH23" i="8"/>
  <c r="X96" i="8"/>
  <c r="AG302" i="8"/>
  <c r="Y24" i="8"/>
  <c r="X23" i="8"/>
  <c r="U96" i="8"/>
  <c r="R23" i="8"/>
  <c r="R300" i="8"/>
  <c r="AB95" i="8"/>
  <c r="X300" i="8"/>
  <c r="M300" i="8"/>
  <c r="Q302" i="8"/>
  <c r="N95" i="8"/>
  <c r="N301" i="8"/>
  <c r="U23" i="8"/>
  <c r="Q95" i="8"/>
  <c r="R95" i="8"/>
  <c r="AC23" i="8"/>
  <c r="P96" i="8"/>
  <c r="E330" i="8" l="1"/>
  <c r="E301" i="8"/>
  <c r="E331" i="8"/>
  <c r="E95" i="8"/>
  <c r="D407" i="2"/>
  <c r="D402" i="6"/>
  <c r="D402" i="65"/>
  <c r="E331" i="6"/>
  <c r="J152" i="6"/>
  <c r="S152" i="8" s="1"/>
  <c r="E301" i="6"/>
  <c r="M153" i="6"/>
  <c r="AE153" i="8" s="1"/>
  <c r="L153" i="6"/>
  <c r="AA153" i="8" s="1"/>
  <c r="L152" i="6"/>
  <c r="AA152" i="8" s="1"/>
  <c r="AM95" i="8"/>
  <c r="AP95" i="8"/>
  <c r="AL95" i="8"/>
  <c r="AJ95" i="8"/>
  <c r="AO95" i="8"/>
  <c r="AL302" i="8"/>
  <c r="AJ302" i="8"/>
  <c r="AN302" i="8"/>
  <c r="AO302" i="8"/>
  <c r="AK302" i="8"/>
  <c r="AN23" i="8"/>
  <c r="AM96" i="8"/>
  <c r="AO96" i="8"/>
  <c r="AN96" i="8"/>
  <c r="AJ96" i="8"/>
  <c r="AL96" i="8"/>
  <c r="AL300" i="8"/>
  <c r="AK300" i="8"/>
  <c r="AJ300" i="8"/>
  <c r="AP300" i="8"/>
  <c r="AO300" i="8"/>
  <c r="AN300" i="8"/>
  <c r="AM300" i="8"/>
  <c r="D45" i="65"/>
  <c r="D45" i="6"/>
  <c r="F156" i="8"/>
  <c r="D13" i="8"/>
  <c r="F13" i="6"/>
  <c r="D20" i="65"/>
  <c r="D20" i="6"/>
  <c r="D33" i="65"/>
  <c r="D33" i="6"/>
  <c r="D46" i="65"/>
  <c r="D46" i="6"/>
  <c r="D34" i="65"/>
  <c r="D34" i="6"/>
  <c r="D66" i="65"/>
  <c r="D66" i="6"/>
  <c r="G94" i="8"/>
  <c r="E94" i="8" s="1"/>
  <c r="E94" i="6"/>
  <c r="AP96" i="8"/>
  <c r="E95" i="6"/>
  <c r="AO23" i="8"/>
  <c r="M152" i="6"/>
  <c r="K96" i="8"/>
  <c r="E96" i="8" s="1"/>
  <c r="E96" i="6"/>
  <c r="F158" i="8"/>
  <c r="D28" i="65"/>
  <c r="D28" i="6"/>
  <c r="D43" i="65"/>
  <c r="D43" i="6"/>
  <c r="D35" i="6"/>
  <c r="D35" i="65"/>
  <c r="D56" i="65"/>
  <c r="D401" i="65" s="1"/>
  <c r="D56" i="6"/>
  <c r="D401" i="6" s="1"/>
  <c r="D73" i="65"/>
  <c r="D73" i="6"/>
  <c r="F155" i="8"/>
  <c r="F53" i="6"/>
  <c r="D53" i="8"/>
  <c r="F14" i="6"/>
  <c r="D14" i="8"/>
  <c r="AM23" i="8"/>
  <c r="H152" i="6"/>
  <c r="AK95" i="8"/>
  <c r="D55" i="6"/>
  <c r="D55" i="65"/>
  <c r="G24" i="8"/>
  <c r="E24" i="8" s="1"/>
  <c r="E24" i="6"/>
  <c r="AK23" i="8"/>
  <c r="D32" i="65"/>
  <c r="D32" i="6"/>
  <c r="D39" i="2"/>
  <c r="D11" i="8"/>
  <c r="F11" i="6"/>
  <c r="D16" i="6"/>
  <c r="D392" i="6" s="1"/>
  <c r="D29" i="2"/>
  <c r="D19" i="65"/>
  <c r="D19" i="6"/>
  <c r="D36" i="6"/>
  <c r="D36" i="65"/>
  <c r="D57" i="6"/>
  <c r="D57" i="65"/>
  <c r="D70" i="6"/>
  <c r="D70" i="65"/>
  <c r="F290" i="8"/>
  <c r="D293" i="8"/>
  <c r="W152" i="8"/>
  <c r="H153" i="6"/>
  <c r="K153" i="8" s="1"/>
  <c r="AP302" i="8"/>
  <c r="F54" i="6"/>
  <c r="D54" i="8"/>
  <c r="D27" i="6"/>
  <c r="D27" i="65"/>
  <c r="AN95" i="8"/>
  <c r="D21" i="65"/>
  <c r="D21" i="6"/>
  <c r="D65" i="65"/>
  <c r="D65" i="6"/>
  <c r="D48" i="2"/>
  <c r="D42" i="6"/>
  <c r="D42" i="65"/>
  <c r="D22" i="65"/>
  <c r="D22" i="6"/>
  <c r="D38" i="65"/>
  <c r="D38" i="6"/>
  <c r="D51" i="65"/>
  <c r="D51" i="6"/>
  <c r="D75" i="65"/>
  <c r="E75" i="65" s="1"/>
  <c r="D75" i="6"/>
  <c r="D71" i="65"/>
  <c r="E71" i="65" s="1"/>
  <c r="D71" i="6"/>
  <c r="D392" i="2"/>
  <c r="D16" i="65"/>
  <c r="D392" i="65" s="1"/>
  <c r="G23" i="8"/>
  <c r="E23" i="8" s="1"/>
  <c r="E23" i="6"/>
  <c r="F12" i="6"/>
  <c r="D12" i="8"/>
  <c r="AP23" i="8"/>
  <c r="F157" i="8"/>
  <c r="I152" i="6"/>
  <c r="F152" i="8"/>
  <c r="D159" i="8"/>
  <c r="K153" i="6"/>
  <c r="W153" i="8" s="1"/>
  <c r="G153" i="6"/>
  <c r="S302" i="8"/>
  <c r="E302" i="8" s="1"/>
  <c r="E302" i="6"/>
  <c r="D44" i="6"/>
  <c r="D44" i="65"/>
  <c r="D26" i="6"/>
  <c r="D26" i="65"/>
  <c r="D61" i="65"/>
  <c r="D61" i="6"/>
  <c r="D58" i="65"/>
  <c r="D58" i="6"/>
  <c r="E330" i="6"/>
  <c r="AL23" i="8"/>
  <c r="D74" i="6"/>
  <c r="D74" i="65"/>
  <c r="F154" i="8"/>
  <c r="D60" i="65"/>
  <c r="D60" i="6"/>
  <c r="D37" i="65"/>
  <c r="D37" i="6"/>
  <c r="D25" i="65"/>
  <c r="D25" i="6"/>
  <c r="D47" i="65"/>
  <c r="D47" i="6"/>
  <c r="D52" i="65"/>
  <c r="D52" i="6"/>
  <c r="D69" i="65"/>
  <c r="D69" i="6"/>
  <c r="D401" i="2"/>
  <c r="F15" i="6"/>
  <c r="D15" i="8"/>
  <c r="G152" i="6"/>
  <c r="J153" i="6"/>
  <c r="S153" i="8" s="1"/>
  <c r="F153" i="8"/>
  <c r="D68" i="2"/>
  <c r="D72" i="2"/>
  <c r="D59" i="2"/>
  <c r="D408" i="2" s="1"/>
  <c r="D67" i="2"/>
  <c r="U301" i="8"/>
  <c r="D301" i="570"/>
  <c r="AC152" i="8"/>
  <c r="V24" i="8"/>
  <c r="N24" i="8"/>
  <c r="AC24" i="8"/>
  <c r="T301" i="8"/>
  <c r="U24" i="8"/>
  <c r="AB94" i="8"/>
  <c r="X94" i="8"/>
  <c r="H94" i="8"/>
  <c r="AD301" i="8"/>
  <c r="AH153" i="8"/>
  <c r="U302" i="8"/>
  <c r="D301" i="567"/>
  <c r="V153" i="8"/>
  <c r="D96" i="568"/>
  <c r="D24" i="569"/>
  <c r="AD94" i="8"/>
  <c r="X153" i="8"/>
  <c r="D302" i="569"/>
  <c r="D96" i="567"/>
  <c r="J24" i="8"/>
  <c r="D300" i="570"/>
  <c r="Y94" i="8"/>
  <c r="M153" i="8"/>
  <c r="H24" i="8"/>
  <c r="D95" i="568"/>
  <c r="L94" i="8"/>
  <c r="X24" i="8"/>
  <c r="AC153" i="8"/>
  <c r="D330" i="575"/>
  <c r="AB301" i="8"/>
  <c r="D300" i="574"/>
  <c r="D95" i="570"/>
  <c r="D23" i="570"/>
  <c r="AD152" i="8"/>
  <c r="M96" i="8"/>
  <c r="D23" i="572"/>
  <c r="AG94" i="8"/>
  <c r="H23" i="8"/>
  <c r="I301" i="8"/>
  <c r="U331" i="8"/>
  <c r="D94" i="569"/>
  <c r="D302" i="567"/>
  <c r="Q153" i="8"/>
  <c r="N153" i="8"/>
  <c r="D302" i="568"/>
  <c r="D95" i="573"/>
  <c r="AG153" i="8"/>
  <c r="AH94" i="8"/>
  <c r="D95" i="572"/>
  <c r="U94" i="8"/>
  <c r="D96" i="572"/>
  <c r="D95" i="569"/>
  <c r="D300" i="567"/>
  <c r="D300" i="568"/>
  <c r="Q331" i="8"/>
  <c r="L24" i="8"/>
  <c r="D300" i="572"/>
  <c r="AF24" i="8"/>
  <c r="AD24" i="8"/>
  <c r="D300" i="575"/>
  <c r="D96" i="571"/>
  <c r="D302" i="572"/>
  <c r="P24" i="8"/>
  <c r="L96" i="8"/>
  <c r="D23" i="569"/>
  <c r="P153" i="8"/>
  <c r="D95" i="567"/>
  <c r="J94" i="8"/>
  <c r="J301" i="8"/>
  <c r="D96" i="575"/>
  <c r="D95" i="571"/>
  <c r="R301" i="8"/>
  <c r="Y153" i="8"/>
  <c r="U153" i="8"/>
  <c r="D300" i="569"/>
  <c r="T24" i="8"/>
  <c r="AF153" i="8"/>
  <c r="D302" i="575"/>
  <c r="I94" i="8"/>
  <c r="M94" i="8"/>
  <c r="AB153" i="8"/>
  <c r="N96" i="8"/>
  <c r="J23" i="8"/>
  <c r="D300" i="571"/>
  <c r="AC331" i="8"/>
  <c r="T302" i="8"/>
  <c r="D300" i="573"/>
  <c r="Q94" i="8"/>
  <c r="N94" i="8"/>
  <c r="AF301" i="8"/>
  <c r="I23" i="8"/>
  <c r="R94" i="8"/>
  <c r="D23" i="567"/>
  <c r="I331" i="8"/>
  <c r="I24" i="8"/>
  <c r="R153" i="8"/>
  <c r="D96" i="573"/>
  <c r="AG301" i="8"/>
  <c r="L301" i="8"/>
  <c r="D96" i="570"/>
  <c r="Z301" i="8"/>
  <c r="AG24" i="8"/>
  <c r="D95" i="575"/>
  <c r="M301" i="8"/>
  <c r="D23" i="573"/>
  <c r="Z153" i="8"/>
  <c r="D23" i="571"/>
  <c r="H301" i="8"/>
  <c r="Q301" i="8"/>
  <c r="P94" i="8"/>
  <c r="L153" i="8"/>
  <c r="AC94" i="8"/>
  <c r="AB24" i="8"/>
  <c r="AH24" i="8"/>
  <c r="D23" i="568"/>
  <c r="D330" i="574"/>
  <c r="V302" i="8"/>
  <c r="M24" i="8"/>
  <c r="T153" i="8"/>
  <c r="P301" i="8"/>
  <c r="T94" i="8"/>
  <c r="D302" i="570"/>
  <c r="Q24" i="8"/>
  <c r="Y331" i="8"/>
  <c r="AD153" i="8"/>
  <c r="D23" i="574"/>
  <c r="D302" i="573"/>
  <c r="AF94" i="8"/>
  <c r="M331" i="8"/>
  <c r="D95" i="574"/>
  <c r="D302" i="574"/>
  <c r="D330" i="572"/>
  <c r="D96" i="569"/>
  <c r="F95" i="571" l="1" a="1"/>
  <c r="F95" i="571" s="1"/>
  <c r="J95" i="571" s="1"/>
  <c r="E95" i="571"/>
  <c r="F95" i="570" a="1"/>
  <c r="F95" i="570" s="1"/>
  <c r="I95" i="570" s="1"/>
  <c r="E95" i="570"/>
  <c r="F96" i="570" a="1"/>
  <c r="F96" i="570" s="1"/>
  <c r="H96" i="570" s="1"/>
  <c r="E96" i="570"/>
  <c r="F95" i="568" a="1"/>
  <c r="F95" i="568" s="1"/>
  <c r="G95" i="568" s="1"/>
  <c r="E95" i="568"/>
  <c r="E300" i="569"/>
  <c r="F300" i="569" a="1"/>
  <c r="F300" i="569" s="1"/>
  <c r="K300" i="569" s="1"/>
  <c r="F96" i="567" a="1"/>
  <c r="F96" i="567" s="1"/>
  <c r="H96" i="567" s="1"/>
  <c r="E96" i="567"/>
  <c r="E302" i="569"/>
  <c r="F302" i="569" a="1"/>
  <c r="F302" i="569" s="1"/>
  <c r="G302" i="569" s="1"/>
  <c r="E95" i="569"/>
  <c r="F95" i="569" a="1"/>
  <c r="F95" i="569" s="1"/>
  <c r="G95" i="569" s="1"/>
  <c r="F300" i="570" a="1"/>
  <c r="F300" i="570" s="1"/>
  <c r="I300" i="570" s="1"/>
  <c r="E300" i="570"/>
  <c r="E96" i="572"/>
  <c r="F96" i="572" a="1"/>
  <c r="F96" i="572" s="1"/>
  <c r="I96" i="572" s="1"/>
  <c r="F95" i="567" a="1"/>
  <c r="F95" i="567" s="1"/>
  <c r="G95" i="567" s="1"/>
  <c r="E95" i="567"/>
  <c r="F302" i="570" a="1"/>
  <c r="F302" i="570" s="1"/>
  <c r="H302" i="570" s="1"/>
  <c r="E302" i="570"/>
  <c r="F96" i="571" a="1"/>
  <c r="F96" i="571" s="1"/>
  <c r="J96" i="571" s="1"/>
  <c r="E96" i="571"/>
  <c r="E95" i="572"/>
  <c r="F95" i="572" a="1"/>
  <c r="F95" i="572" s="1"/>
  <c r="H95" i="572" s="1"/>
  <c r="AL301" i="8"/>
  <c r="AK94" i="8"/>
  <c r="F300" i="568" a="1"/>
  <c r="F300" i="568" s="1"/>
  <c r="E300" i="568"/>
  <c r="AO301" i="8"/>
  <c r="AN301" i="8"/>
  <c r="E302" i="568"/>
  <c r="F302" i="568" a="1"/>
  <c r="F302" i="568" s="1"/>
  <c r="K302" i="568" s="1"/>
  <c r="F302" i="567" a="1"/>
  <c r="F302" i="567" s="1"/>
  <c r="H302" i="567" s="1"/>
  <c r="E302" i="567"/>
  <c r="AK301" i="8"/>
  <c r="AP301" i="8"/>
  <c r="AL24" i="8"/>
  <c r="AO24" i="8"/>
  <c r="AN24" i="8"/>
  <c r="AM94" i="8"/>
  <c r="F302" i="573" a="1"/>
  <c r="F302" i="573" s="1"/>
  <c r="E302" i="573"/>
  <c r="F300" i="571" a="1"/>
  <c r="F300" i="571" s="1"/>
  <c r="K300" i="571" s="1"/>
  <c r="E300" i="571"/>
  <c r="AP24" i="8"/>
  <c r="AL94" i="8"/>
  <c r="AN94" i="8"/>
  <c r="AM24" i="8"/>
  <c r="AJ301" i="8"/>
  <c r="AM301" i="8"/>
  <c r="E96" i="569"/>
  <c r="F96" i="569" a="1"/>
  <c r="F96" i="569" s="1"/>
  <c r="I96" i="569" s="1"/>
  <c r="E330" i="574"/>
  <c r="F330" i="574" a="1"/>
  <c r="F330" i="574" s="1"/>
  <c r="AP94" i="8"/>
  <c r="AK24" i="8"/>
  <c r="AO94" i="8"/>
  <c r="E96" i="568"/>
  <c r="F96" i="568" a="1"/>
  <c r="F96" i="568" s="1"/>
  <c r="F302" i="572" a="1"/>
  <c r="F302" i="572" s="1"/>
  <c r="J302" i="572" s="1"/>
  <c r="E302" i="572"/>
  <c r="D402" i="8"/>
  <c r="D407" i="6"/>
  <c r="D407" i="65"/>
  <c r="D24" i="486" s="1"/>
  <c r="F300" i="575" a="1"/>
  <c r="F300" i="575" s="1"/>
  <c r="I300" i="575" s="1"/>
  <c r="E300" i="575"/>
  <c r="E96" i="575"/>
  <c r="F96" i="575" a="1"/>
  <c r="F96" i="575" s="1"/>
  <c r="F95" i="574" a="1"/>
  <c r="F95" i="574" s="1"/>
  <c r="E300" i="567"/>
  <c r="F300" i="567" a="1"/>
  <c r="F300" i="567" s="1"/>
  <c r="K300" i="567" s="1"/>
  <c r="F301" i="567" a="1"/>
  <c r="F301" i="567" s="1"/>
  <c r="K301" i="567" s="1"/>
  <c r="E301" i="567"/>
  <c r="F95" i="575" a="1"/>
  <c r="F95" i="575" s="1"/>
  <c r="I95" i="575" s="1"/>
  <c r="E95" i="575"/>
  <c r="E96" i="573"/>
  <c r="F96" i="573" a="1"/>
  <c r="F96" i="573" s="1"/>
  <c r="I96" i="573" s="1"/>
  <c r="F330" i="575" a="1"/>
  <c r="F330" i="575" s="1"/>
  <c r="E330" i="575"/>
  <c r="F95" i="573" a="1"/>
  <c r="F95" i="573" s="1"/>
  <c r="J95" i="573" s="1"/>
  <c r="E95" i="573"/>
  <c r="E330" i="572"/>
  <c r="F330" i="572" a="1"/>
  <c r="F330" i="572" s="1"/>
  <c r="K330" i="572" s="1"/>
  <c r="E300" i="574"/>
  <c r="F300" i="574" a="1"/>
  <c r="F300" i="574" s="1"/>
  <c r="K300" i="574" s="1"/>
  <c r="F302" i="574" a="1"/>
  <c r="F302" i="574" s="1"/>
  <c r="F301" i="570" a="1"/>
  <c r="F301" i="570" s="1"/>
  <c r="I301" i="570" s="1"/>
  <c r="E301" i="570"/>
  <c r="E300" i="572"/>
  <c r="F300" i="572" a="1"/>
  <c r="F300" i="572" s="1"/>
  <c r="E300" i="573"/>
  <c r="F300" i="573" a="1"/>
  <c r="F300" i="573" s="1"/>
  <c r="I300" i="573" s="1"/>
  <c r="F302" i="575" a="1"/>
  <c r="F302" i="575" s="1"/>
  <c r="E302" i="575"/>
  <c r="F23" i="574" a="1"/>
  <c r="F23" i="574" s="1"/>
  <c r="F23" i="573" a="1"/>
  <c r="F23" i="573" s="1"/>
  <c r="E23" i="573"/>
  <c r="E23" i="572"/>
  <c r="F23" i="572" a="1"/>
  <c r="F23" i="572" s="1"/>
  <c r="F23" i="571" a="1"/>
  <c r="F23" i="571" s="1"/>
  <c r="E23" i="571"/>
  <c r="F23" i="570" a="1"/>
  <c r="F23" i="570" s="1"/>
  <c r="E23" i="570"/>
  <c r="E23" i="569"/>
  <c r="F23" i="569" a="1"/>
  <c r="F23" i="569" s="1"/>
  <c r="F24" i="569" a="1"/>
  <c r="F24" i="569" s="1"/>
  <c r="E24" i="569"/>
  <c r="F94" i="569" a="1"/>
  <c r="F94" i="569" s="1"/>
  <c r="E94" i="569"/>
  <c r="F23" i="568" a="1"/>
  <c r="F23" i="568" s="1"/>
  <c r="E23" i="568"/>
  <c r="E23" i="567"/>
  <c r="F23" i="567" a="1"/>
  <c r="F23" i="567" s="1"/>
  <c r="M53" i="6"/>
  <c r="K53" i="6"/>
  <c r="L53" i="6"/>
  <c r="J53" i="6"/>
  <c r="I53" i="6"/>
  <c r="H53" i="6"/>
  <c r="G53" i="6"/>
  <c r="I54" i="6"/>
  <c r="O54" i="8" s="1"/>
  <c r="H54" i="6"/>
  <c r="K54" i="8" s="1"/>
  <c r="G54" i="6"/>
  <c r="G54" i="8" s="1"/>
  <c r="M54" i="6"/>
  <c r="AE54" i="8" s="1"/>
  <c r="L54" i="6"/>
  <c r="AA54" i="8" s="1"/>
  <c r="K54" i="6"/>
  <c r="W54" i="8" s="1"/>
  <c r="J54" i="6"/>
  <c r="S54" i="8" s="1"/>
  <c r="D76" i="2"/>
  <c r="D397" i="2" s="1"/>
  <c r="AO153" i="8"/>
  <c r="AP153" i="8"/>
  <c r="AL153" i="8"/>
  <c r="D22" i="8"/>
  <c r="F22" i="6"/>
  <c r="F61" i="6"/>
  <c r="D61" i="8"/>
  <c r="AM302" i="8"/>
  <c r="AJ23" i="8"/>
  <c r="L75" i="6"/>
  <c r="AA75" i="8" s="1"/>
  <c r="K75" i="6"/>
  <c r="W75" i="8" s="1"/>
  <c r="M75" i="6"/>
  <c r="AE75" i="8" s="1"/>
  <c r="D75" i="8"/>
  <c r="E75" i="8" s="1"/>
  <c r="F75" i="6"/>
  <c r="I75" i="6"/>
  <c r="O75" i="8" s="1"/>
  <c r="G75" i="6"/>
  <c r="G75" i="8" s="1"/>
  <c r="H75" i="6"/>
  <c r="K75" i="8" s="1"/>
  <c r="E75" i="6"/>
  <c r="J75" i="6"/>
  <c r="S75" i="8" s="1"/>
  <c r="D21" i="8"/>
  <c r="F21" i="6"/>
  <c r="K21" i="6" s="1"/>
  <c r="W21" i="8" s="1"/>
  <c r="D29" i="65"/>
  <c r="D393" i="2"/>
  <c r="F33" i="6"/>
  <c r="D33" i="8"/>
  <c r="D35" i="8"/>
  <c r="F35" i="6"/>
  <c r="AM153" i="8"/>
  <c r="F43" i="6"/>
  <c r="J43" i="6" s="1"/>
  <c r="S43" i="8" s="1"/>
  <c r="D43" i="8"/>
  <c r="F15" i="8"/>
  <c r="F37" i="6"/>
  <c r="H37" i="6" s="1"/>
  <c r="K37" i="8" s="1"/>
  <c r="D37" i="8"/>
  <c r="G152" i="8"/>
  <c r="E152" i="6"/>
  <c r="G153" i="8"/>
  <c r="E153" i="8" s="1"/>
  <c r="E153" i="6"/>
  <c r="F54" i="8"/>
  <c r="D70" i="8"/>
  <c r="F70" i="8" s="1"/>
  <c r="F70" i="6"/>
  <c r="F55" i="6"/>
  <c r="D55" i="8"/>
  <c r="D73" i="8"/>
  <c r="F73" i="6"/>
  <c r="F28" i="6"/>
  <c r="G28" i="6" s="1"/>
  <c r="G28" i="8" s="1"/>
  <c r="D28" i="8"/>
  <c r="F66" i="6"/>
  <c r="D66" i="8"/>
  <c r="F13" i="8"/>
  <c r="D72" i="65"/>
  <c r="D72" i="6"/>
  <c r="D25" i="8"/>
  <c r="F25" i="6"/>
  <c r="O152" i="8"/>
  <c r="H71" i="6"/>
  <c r="K71" i="8" s="1"/>
  <c r="K71" i="6"/>
  <c r="W71" i="8" s="1"/>
  <c r="I71" i="6"/>
  <c r="O71" i="8" s="1"/>
  <c r="F71" i="6"/>
  <c r="M71" i="6"/>
  <c r="AE71" i="8" s="1"/>
  <c r="D71" i="8"/>
  <c r="E71" i="8" s="1"/>
  <c r="G71" i="6"/>
  <c r="G71" i="8" s="1"/>
  <c r="J71" i="6"/>
  <c r="S71" i="8" s="1"/>
  <c r="L71" i="6"/>
  <c r="AA71" i="8" s="1"/>
  <c r="E71" i="6"/>
  <c r="D74" i="8"/>
  <c r="F74" i="6"/>
  <c r="D52" i="8"/>
  <c r="F52" i="6"/>
  <c r="D60" i="8"/>
  <c r="F60" i="6"/>
  <c r="AN153" i="8"/>
  <c r="D62" i="2"/>
  <c r="D78" i="2" s="1"/>
  <c r="D42" i="8"/>
  <c r="D48" i="6"/>
  <c r="D395" i="6" s="1"/>
  <c r="F42" i="6"/>
  <c r="K42" i="6" s="1"/>
  <c r="D16" i="8"/>
  <c r="D392" i="8" s="1"/>
  <c r="F11" i="8"/>
  <c r="AJ24" i="8"/>
  <c r="AK96" i="8"/>
  <c r="D20" i="8"/>
  <c r="F20" i="6"/>
  <c r="F58" i="6"/>
  <c r="D58" i="8"/>
  <c r="F53" i="8"/>
  <c r="F69" i="6"/>
  <c r="D69" i="8"/>
  <c r="F69" i="8" s="1"/>
  <c r="D26" i="8"/>
  <c r="F26" i="6"/>
  <c r="D51" i="8"/>
  <c r="F51" i="6"/>
  <c r="D395" i="2"/>
  <c r="D48" i="65"/>
  <c r="D395" i="65" s="1"/>
  <c r="D57" i="8"/>
  <c r="F57" i="6"/>
  <c r="L57" i="6" s="1"/>
  <c r="F56" i="6"/>
  <c r="I56" i="6" s="1"/>
  <c r="D56" i="8"/>
  <c r="D401" i="8" s="1"/>
  <c r="F14" i="8"/>
  <c r="D67" i="65"/>
  <c r="D67" i="6"/>
  <c r="D47" i="8"/>
  <c r="F47" i="6"/>
  <c r="F27" i="6"/>
  <c r="G27" i="6" s="1"/>
  <c r="G27" i="8" s="1"/>
  <c r="D27" i="8"/>
  <c r="D394" i="2"/>
  <c r="D39" i="65"/>
  <c r="D394" i="65" s="1"/>
  <c r="D19" i="486"/>
  <c r="K152" i="8"/>
  <c r="AE152" i="8"/>
  <c r="D34" i="8"/>
  <c r="F34" i="6"/>
  <c r="F19" i="6"/>
  <c r="D19" i="8"/>
  <c r="D29" i="6"/>
  <c r="AJ94" i="8"/>
  <c r="D46" i="8"/>
  <c r="F46" i="6"/>
  <c r="D68" i="65"/>
  <c r="D68" i="6"/>
  <c r="D59" i="65"/>
  <c r="D408" i="65" s="1"/>
  <c r="D59" i="6"/>
  <c r="D408" i="6" s="1"/>
  <c r="D44" i="8"/>
  <c r="F44" i="6"/>
  <c r="F12" i="8"/>
  <c r="D38" i="8"/>
  <c r="F38" i="6"/>
  <c r="D65" i="8"/>
  <c r="F65" i="6"/>
  <c r="AK153" i="8"/>
  <c r="D36" i="8"/>
  <c r="F36" i="6"/>
  <c r="F32" i="6"/>
  <c r="D39" i="6"/>
  <c r="D394" i="6" s="1"/>
  <c r="D32" i="8"/>
  <c r="D18" i="486"/>
  <c r="F45" i="6"/>
  <c r="D45" i="8"/>
  <c r="D301" i="572"/>
  <c r="D153" i="573"/>
  <c r="AC54" i="8"/>
  <c r="D301" i="575"/>
  <c r="L152" i="8"/>
  <c r="X152" i="8"/>
  <c r="M152" i="8"/>
  <c r="U152" i="8"/>
  <c r="D331" i="575"/>
  <c r="P152" i="8"/>
  <c r="Y54" i="8"/>
  <c r="R152" i="8"/>
  <c r="D301" i="571"/>
  <c r="D94" i="575"/>
  <c r="U54" i="8"/>
  <c r="N152" i="8"/>
  <c r="AB152" i="8"/>
  <c r="Q54" i="8"/>
  <c r="I152" i="8"/>
  <c r="D301" i="568"/>
  <c r="Z152" i="8"/>
  <c r="AF152" i="8"/>
  <c r="D301" i="573"/>
  <c r="D24" i="573"/>
  <c r="D153" i="568"/>
  <c r="I54" i="8"/>
  <c r="AH152" i="8"/>
  <c r="D23" i="575"/>
  <c r="D24" i="570"/>
  <c r="AG152" i="8"/>
  <c r="D331" i="572"/>
  <c r="D96" i="574"/>
  <c r="D331" i="574"/>
  <c r="H152" i="8"/>
  <c r="D153" i="567"/>
  <c r="D152" i="568"/>
  <c r="D94" i="571"/>
  <c r="D24" i="567"/>
  <c r="J153" i="8"/>
  <c r="D153" i="571"/>
  <c r="D153" i="574"/>
  <c r="D24" i="571"/>
  <c r="D94" i="574"/>
  <c r="D24" i="575"/>
  <c r="D24" i="572"/>
  <c r="D301" i="574"/>
  <c r="D94" i="573"/>
  <c r="D94" i="567"/>
  <c r="D153" i="572"/>
  <c r="J152" i="8"/>
  <c r="D94" i="570"/>
  <c r="D24" i="568"/>
  <c r="M54" i="8"/>
  <c r="D153" i="569"/>
  <c r="D24" i="574"/>
  <c r="D94" i="568"/>
  <c r="H153" i="8"/>
  <c r="D301" i="569"/>
  <c r="T152" i="8"/>
  <c r="V152" i="8"/>
  <c r="D94" i="572"/>
  <c r="I153" i="8"/>
  <c r="AG54" i="8"/>
  <c r="D302" i="571"/>
  <c r="Y152" i="8"/>
  <c r="D153" i="570"/>
  <c r="Q152" i="8"/>
  <c r="G95" i="570" l="1"/>
  <c r="J95" i="570"/>
  <c r="I96" i="567"/>
  <c r="G95" i="571"/>
  <c r="F24" i="571" a="1"/>
  <c r="F24" i="571" s="1"/>
  <c r="J24" i="571" s="1"/>
  <c r="E24" i="571"/>
  <c r="K95" i="570"/>
  <c r="H95" i="570"/>
  <c r="G96" i="570"/>
  <c r="H95" i="571"/>
  <c r="I95" i="571"/>
  <c r="K95" i="571"/>
  <c r="F94" i="570" a="1"/>
  <c r="F94" i="570" s="1"/>
  <c r="H94" i="570" s="1"/>
  <c r="E94" i="570"/>
  <c r="J302" i="570"/>
  <c r="K302" i="570"/>
  <c r="J96" i="570"/>
  <c r="I96" i="570"/>
  <c r="K96" i="570"/>
  <c r="F94" i="573" a="1"/>
  <c r="F94" i="573" s="1"/>
  <c r="I94" i="573" s="1"/>
  <c r="E94" i="573"/>
  <c r="J95" i="568"/>
  <c r="H95" i="568"/>
  <c r="I95" i="568"/>
  <c r="K95" i="568"/>
  <c r="G300" i="569"/>
  <c r="J300" i="569"/>
  <c r="H300" i="569"/>
  <c r="I300" i="569"/>
  <c r="F24" i="568" a="1"/>
  <c r="F24" i="568" s="1"/>
  <c r="H24" i="568" s="1"/>
  <c r="E24" i="568"/>
  <c r="E94" i="567"/>
  <c r="F94" i="567" a="1"/>
  <c r="F94" i="567" s="1"/>
  <c r="K94" i="567" s="1"/>
  <c r="F24" i="573" a="1"/>
  <c r="F24" i="573" s="1"/>
  <c r="G24" i="573" s="1"/>
  <c r="E24" i="573"/>
  <c r="I95" i="567"/>
  <c r="J96" i="567"/>
  <c r="K96" i="567"/>
  <c r="G96" i="567"/>
  <c r="J95" i="567"/>
  <c r="E301" i="575"/>
  <c r="F301" i="575" a="1"/>
  <c r="F301" i="575" s="1"/>
  <c r="H301" i="575" s="1"/>
  <c r="E94" i="571"/>
  <c r="F94" i="571" a="1"/>
  <c r="F94" i="571" s="1"/>
  <c r="I94" i="571" s="1"/>
  <c r="F301" i="571" a="1"/>
  <c r="F301" i="571" s="1"/>
  <c r="H301" i="571" s="1"/>
  <c r="E301" i="571"/>
  <c r="K95" i="567"/>
  <c r="H302" i="569"/>
  <c r="I302" i="569"/>
  <c r="H95" i="567"/>
  <c r="J302" i="569"/>
  <c r="K302" i="569"/>
  <c r="G96" i="572"/>
  <c r="K300" i="570"/>
  <c r="J300" i="571"/>
  <c r="G300" i="571"/>
  <c r="H300" i="571"/>
  <c r="E152" i="8"/>
  <c r="E54" i="8"/>
  <c r="K96" i="571"/>
  <c r="I95" i="572"/>
  <c r="G300" i="570"/>
  <c r="J300" i="570"/>
  <c r="H300" i="570"/>
  <c r="J300" i="567"/>
  <c r="H95" i="569"/>
  <c r="I300" i="571"/>
  <c r="I300" i="567"/>
  <c r="G300" i="567"/>
  <c r="H300" i="567"/>
  <c r="K302" i="572"/>
  <c r="H302" i="573"/>
  <c r="G302" i="573"/>
  <c r="H96" i="572"/>
  <c r="J96" i="572"/>
  <c r="K302" i="567"/>
  <c r="K96" i="572"/>
  <c r="G330" i="574"/>
  <c r="J96" i="569"/>
  <c r="I330" i="575"/>
  <c r="K96" i="569"/>
  <c r="G96" i="569"/>
  <c r="H96" i="569"/>
  <c r="AO152" i="8"/>
  <c r="F94" i="574" a="1"/>
  <c r="F94" i="574" s="1"/>
  <c r="E24" i="572"/>
  <c r="F24" i="572" a="1"/>
  <c r="F24" i="572" s="1"/>
  <c r="H24" i="572" s="1"/>
  <c r="F331" i="575" a="1"/>
  <c r="F331" i="575" s="1"/>
  <c r="G331" i="575" s="1"/>
  <c r="E331" i="575"/>
  <c r="AM152" i="8"/>
  <c r="E301" i="573"/>
  <c r="F301" i="573" a="1"/>
  <c r="F301" i="573" s="1"/>
  <c r="G301" i="573" s="1"/>
  <c r="F24" i="570" a="1"/>
  <c r="F24" i="570" s="1"/>
  <c r="I24" i="570" s="1"/>
  <c r="E24" i="570"/>
  <c r="AN152" i="8"/>
  <c r="E301" i="569"/>
  <c r="F301" i="569" a="1"/>
  <c r="F301" i="569" s="1"/>
  <c r="G301" i="569" s="1"/>
  <c r="E94" i="568"/>
  <c r="F94" i="568" a="1"/>
  <c r="F94" i="568" s="1"/>
  <c r="I95" i="569"/>
  <c r="H300" i="568"/>
  <c r="J95" i="569"/>
  <c r="K95" i="572"/>
  <c r="H302" i="572"/>
  <c r="D407" i="8"/>
  <c r="I300" i="568"/>
  <c r="J95" i="572"/>
  <c r="H330" i="572"/>
  <c r="G300" i="568"/>
  <c r="K300" i="568"/>
  <c r="K95" i="569"/>
  <c r="G302" i="572"/>
  <c r="J330" i="572"/>
  <c r="J300" i="568"/>
  <c r="I302" i="572"/>
  <c r="K96" i="573"/>
  <c r="G95" i="572"/>
  <c r="J301" i="570"/>
  <c r="H96" i="573"/>
  <c r="J96" i="573"/>
  <c r="I96" i="575"/>
  <c r="G302" i="567"/>
  <c r="K301" i="570"/>
  <c r="G96" i="571"/>
  <c r="J302" i="573"/>
  <c r="I302" i="567"/>
  <c r="H96" i="571"/>
  <c r="G330" i="572"/>
  <c r="G302" i="570"/>
  <c r="G301" i="570"/>
  <c r="I330" i="572"/>
  <c r="I302" i="573"/>
  <c r="G96" i="573"/>
  <c r="J302" i="567"/>
  <c r="I302" i="570"/>
  <c r="I96" i="571"/>
  <c r="K302" i="573"/>
  <c r="H301" i="570"/>
  <c r="K95" i="573"/>
  <c r="G300" i="573"/>
  <c r="K300" i="572"/>
  <c r="H330" i="574"/>
  <c r="I300" i="572"/>
  <c r="I330" i="574"/>
  <c r="K330" i="574"/>
  <c r="G300" i="572"/>
  <c r="J301" i="567"/>
  <c r="H300" i="572"/>
  <c r="J330" i="574"/>
  <c r="I301" i="567"/>
  <c r="J300" i="572"/>
  <c r="G95" i="573"/>
  <c r="H300" i="573"/>
  <c r="J300" i="573"/>
  <c r="F301" i="568" a="1"/>
  <c r="F301" i="568" s="1"/>
  <c r="E301" i="568"/>
  <c r="F24" i="567" a="1"/>
  <c r="F24" i="567" s="1"/>
  <c r="E24" i="567"/>
  <c r="F331" i="572" a="1"/>
  <c r="F331" i="572" s="1"/>
  <c r="E331" i="572"/>
  <c r="E301" i="572"/>
  <c r="F301" i="572" a="1"/>
  <c r="F301" i="572" s="1"/>
  <c r="K301" i="572" s="1"/>
  <c r="E94" i="572"/>
  <c r="F94" i="572" a="1"/>
  <c r="F94" i="572" s="1"/>
  <c r="G94" i="572" s="1"/>
  <c r="F301" i="574" a="1"/>
  <c r="F301" i="574" s="1"/>
  <c r="F24" i="574" a="1"/>
  <c r="F24" i="574" s="1"/>
  <c r="E331" i="574"/>
  <c r="F331" i="574" a="1"/>
  <c r="F331" i="574" s="1"/>
  <c r="J302" i="575"/>
  <c r="K96" i="575"/>
  <c r="G301" i="567"/>
  <c r="H301" i="567"/>
  <c r="H95" i="575"/>
  <c r="J95" i="575"/>
  <c r="H95" i="573"/>
  <c r="K300" i="573"/>
  <c r="G96" i="568"/>
  <c r="I95" i="573"/>
  <c r="J300" i="575"/>
  <c r="H96" i="575"/>
  <c r="J302" i="568"/>
  <c r="H96" i="568"/>
  <c r="G300" i="574"/>
  <c r="G95" i="575"/>
  <c r="I96" i="568"/>
  <c r="G302" i="568"/>
  <c r="H300" i="574"/>
  <c r="K95" i="575"/>
  <c r="J96" i="568"/>
  <c r="H302" i="568"/>
  <c r="I300" i="574"/>
  <c r="H302" i="575"/>
  <c r="K96" i="568"/>
  <c r="I302" i="568"/>
  <c r="J300" i="574"/>
  <c r="I302" i="575"/>
  <c r="G302" i="575"/>
  <c r="D393" i="6"/>
  <c r="K302" i="575"/>
  <c r="K330" i="575"/>
  <c r="D393" i="65"/>
  <c r="D52" i="486"/>
  <c r="K300" i="575"/>
  <c r="G330" i="575"/>
  <c r="G96" i="575"/>
  <c r="H330" i="575"/>
  <c r="J330" i="575"/>
  <c r="G300" i="575"/>
  <c r="J96" i="575"/>
  <c r="H300" i="575"/>
  <c r="E302" i="571"/>
  <c r="F302" i="571" a="1"/>
  <c r="F302" i="571" s="1"/>
  <c r="I302" i="571" s="1"/>
  <c r="E94" i="575"/>
  <c r="F94" i="575" a="1"/>
  <c r="F94" i="575" s="1"/>
  <c r="K94" i="575" s="1"/>
  <c r="F23" i="575" a="1"/>
  <c r="F23" i="575" s="1"/>
  <c r="G23" i="575" s="1"/>
  <c r="E23" i="575"/>
  <c r="F96" i="574" a="1"/>
  <c r="F96" i="574" s="1"/>
  <c r="F24" i="575" a="1"/>
  <c r="F24" i="575" s="1"/>
  <c r="I24" i="575" s="1"/>
  <c r="E24" i="575"/>
  <c r="F153" i="574" a="1"/>
  <c r="F153" i="574" s="1"/>
  <c r="E153" i="574"/>
  <c r="F153" i="573" a="1"/>
  <c r="F153" i="573" s="1"/>
  <c r="E153" i="573"/>
  <c r="K23" i="573"/>
  <c r="J23" i="573"/>
  <c r="I23" i="573"/>
  <c r="H23" i="573"/>
  <c r="G23" i="573"/>
  <c r="F153" i="572" a="1"/>
  <c r="F153" i="572" s="1"/>
  <c r="J23" i="572"/>
  <c r="K23" i="572"/>
  <c r="I23" i="572"/>
  <c r="H23" i="572"/>
  <c r="G23" i="572"/>
  <c r="F153" i="571" a="1"/>
  <c r="F153" i="571" s="1"/>
  <c r="E153" i="571"/>
  <c r="H23" i="571"/>
  <c r="G23" i="571"/>
  <c r="K23" i="571"/>
  <c r="J23" i="571"/>
  <c r="I23" i="571"/>
  <c r="F153" i="570" a="1"/>
  <c r="F153" i="570" s="1"/>
  <c r="E153" i="570"/>
  <c r="H23" i="570"/>
  <c r="K23" i="570"/>
  <c r="J23" i="570"/>
  <c r="I23" i="570"/>
  <c r="G23" i="570"/>
  <c r="F153" i="569" a="1"/>
  <c r="F153" i="569" s="1"/>
  <c r="E153" i="569"/>
  <c r="H94" i="569"/>
  <c r="G94" i="569"/>
  <c r="K94" i="569"/>
  <c r="J94" i="569"/>
  <c r="I94" i="569"/>
  <c r="K24" i="569"/>
  <c r="J24" i="569"/>
  <c r="G24" i="569"/>
  <c r="H24" i="569"/>
  <c r="I24" i="569"/>
  <c r="I23" i="569"/>
  <c r="H23" i="569"/>
  <c r="G23" i="569"/>
  <c r="K23" i="569"/>
  <c r="J23" i="569"/>
  <c r="E152" i="568"/>
  <c r="F152" i="568" a="1"/>
  <c r="F152" i="568" s="1"/>
  <c r="F153" i="568" a="1"/>
  <c r="F153" i="568" s="1"/>
  <c r="E153" i="568"/>
  <c r="I23" i="568"/>
  <c r="H23" i="568"/>
  <c r="G23" i="568"/>
  <c r="K23" i="568"/>
  <c r="J23" i="568"/>
  <c r="F153" i="567" a="1"/>
  <c r="F153" i="567" s="1"/>
  <c r="E153" i="567"/>
  <c r="K23" i="567"/>
  <c r="I23" i="567"/>
  <c r="H23" i="567"/>
  <c r="J23" i="567"/>
  <c r="G23" i="567"/>
  <c r="I402" i="6"/>
  <c r="I401" i="6"/>
  <c r="H402" i="6"/>
  <c r="J402" i="6"/>
  <c r="L402" i="6"/>
  <c r="G402" i="6"/>
  <c r="K402" i="6"/>
  <c r="AE53" i="8"/>
  <c r="M402" i="6"/>
  <c r="I27" i="6"/>
  <c r="O27" i="8" s="1"/>
  <c r="G46" i="6"/>
  <c r="G46" i="8" s="1"/>
  <c r="J26" i="6"/>
  <c r="S26" i="8" s="1"/>
  <c r="G58" i="6"/>
  <c r="G58" i="8" s="1"/>
  <c r="M60" i="6"/>
  <c r="AE60" i="8" s="1"/>
  <c r="G20" i="6"/>
  <c r="G20" i="8" s="1"/>
  <c r="M58" i="6"/>
  <c r="AE58" i="8" s="1"/>
  <c r="K60" i="6"/>
  <c r="W60" i="8" s="1"/>
  <c r="G56" i="6"/>
  <c r="G401" i="6" s="1"/>
  <c r="J57" i="6"/>
  <c r="S57" i="8" s="1"/>
  <c r="K57" i="6"/>
  <c r="W57" i="8" s="1"/>
  <c r="K58" i="6"/>
  <c r="W58" i="8" s="1"/>
  <c r="G60" i="6"/>
  <c r="J56" i="6"/>
  <c r="J401" i="6" s="1"/>
  <c r="H57" i="6"/>
  <c r="K57" i="8" s="1"/>
  <c r="M57" i="6"/>
  <c r="AE57" i="8" s="1"/>
  <c r="H58" i="6"/>
  <c r="K58" i="8" s="1"/>
  <c r="L60" i="6"/>
  <c r="AA60" i="8" s="1"/>
  <c r="H56" i="6"/>
  <c r="K56" i="8" s="1"/>
  <c r="D76" i="6"/>
  <c r="D397" i="6" s="1"/>
  <c r="D76" i="65"/>
  <c r="D397" i="65" s="1"/>
  <c r="K56" i="6"/>
  <c r="K401" i="6" s="1"/>
  <c r="L56" i="6"/>
  <c r="L401" i="6" s="1"/>
  <c r="J42" i="6"/>
  <c r="S42" i="8" s="1"/>
  <c r="J60" i="6"/>
  <c r="S60" i="8" s="1"/>
  <c r="I57" i="6"/>
  <c r="O57" i="8" s="1"/>
  <c r="L58" i="6"/>
  <c r="AA58" i="8" s="1"/>
  <c r="I58" i="6"/>
  <c r="O58" i="8" s="1"/>
  <c r="H60" i="6"/>
  <c r="K60" i="8" s="1"/>
  <c r="M56" i="6"/>
  <c r="M401" i="6" s="1"/>
  <c r="G57" i="6"/>
  <c r="J58" i="6"/>
  <c r="S58" i="8" s="1"/>
  <c r="I60" i="6"/>
  <c r="O60" i="8" s="1"/>
  <c r="M55" i="6"/>
  <c r="L55" i="6"/>
  <c r="AA55" i="8" s="1"/>
  <c r="K55" i="6"/>
  <c r="J55" i="6"/>
  <c r="S55" i="8" s="1"/>
  <c r="I55" i="6"/>
  <c r="O55" i="8" s="1"/>
  <c r="H55" i="6"/>
  <c r="K55" i="8" s="1"/>
  <c r="G55" i="6"/>
  <c r="G55" i="8" s="1"/>
  <c r="W53" i="8"/>
  <c r="E54" i="6"/>
  <c r="J27" i="6"/>
  <c r="S27" i="8" s="1"/>
  <c r="G37" i="6"/>
  <c r="G37" i="8" s="1"/>
  <c r="K37" i="6"/>
  <c r="W37" i="8" s="1"/>
  <c r="I42" i="6"/>
  <c r="O42" i="8" s="1"/>
  <c r="M37" i="6"/>
  <c r="AE37" i="8" s="1"/>
  <c r="M47" i="6"/>
  <c r="AE47" i="8" s="1"/>
  <c r="H27" i="6"/>
  <c r="K27" i="8" s="1"/>
  <c r="H47" i="6"/>
  <c r="K47" i="8" s="1"/>
  <c r="J47" i="6"/>
  <c r="S47" i="8" s="1"/>
  <c r="H36" i="6"/>
  <c r="K36" i="8" s="1"/>
  <c r="J36" i="6"/>
  <c r="S36" i="8" s="1"/>
  <c r="K47" i="6"/>
  <c r="W47" i="8" s="1"/>
  <c r="G42" i="6"/>
  <c r="G42" i="8" s="1"/>
  <c r="J25" i="6"/>
  <c r="S25" i="8" s="1"/>
  <c r="I43" i="6"/>
  <c r="G22" i="6"/>
  <c r="G22" i="8" s="1"/>
  <c r="G36" i="6"/>
  <c r="G36" i="8" s="1"/>
  <c r="J44" i="6"/>
  <c r="S44" i="8" s="1"/>
  <c r="H42" i="6"/>
  <c r="K42" i="8" s="1"/>
  <c r="H25" i="6"/>
  <c r="K25" i="8" s="1"/>
  <c r="L37" i="6"/>
  <c r="AA37" i="8" s="1"/>
  <c r="K43" i="6"/>
  <c r="W43" i="8" s="1"/>
  <c r="I22" i="6"/>
  <c r="O22" i="8" s="1"/>
  <c r="J37" i="6"/>
  <c r="S37" i="8" s="1"/>
  <c r="M36" i="6"/>
  <c r="AE36" i="8" s="1"/>
  <c r="L36" i="6"/>
  <c r="AA36" i="8" s="1"/>
  <c r="L27" i="6"/>
  <c r="AA27" i="8" s="1"/>
  <c r="G47" i="6"/>
  <c r="G47" i="8" s="1"/>
  <c r="M42" i="6"/>
  <c r="AE42" i="8" s="1"/>
  <c r="I37" i="6"/>
  <c r="I36" i="6"/>
  <c r="O36" i="8" s="1"/>
  <c r="L22" i="6"/>
  <c r="AA22" i="8" s="1"/>
  <c r="H46" i="6"/>
  <c r="K46" i="8" s="1"/>
  <c r="H19" i="6"/>
  <c r="K19" i="8" s="1"/>
  <c r="K36" i="6"/>
  <c r="W36" i="8" s="1"/>
  <c r="L46" i="6"/>
  <c r="AA46" i="8" s="1"/>
  <c r="M34" i="6"/>
  <c r="K46" i="6"/>
  <c r="W46" i="8" s="1"/>
  <c r="L34" i="6"/>
  <c r="AA57" i="8"/>
  <c r="M26" i="6"/>
  <c r="AE26" i="8" s="1"/>
  <c r="L25" i="6"/>
  <c r="AA25" i="8" s="1"/>
  <c r="M25" i="6"/>
  <c r="AE25" i="8" s="1"/>
  <c r="M43" i="6"/>
  <c r="AE43" i="8" s="1"/>
  <c r="J21" i="6"/>
  <c r="S21" i="8" s="1"/>
  <c r="M22" i="6"/>
  <c r="AE22" i="8" s="1"/>
  <c r="G44" i="6"/>
  <c r="G44" i="8" s="1"/>
  <c r="H34" i="6"/>
  <c r="G25" i="6"/>
  <c r="G25" i="8" s="1"/>
  <c r="L43" i="6"/>
  <c r="AA43" i="8" s="1"/>
  <c r="M44" i="6"/>
  <c r="AE44" i="8" s="1"/>
  <c r="I34" i="6"/>
  <c r="K26" i="6"/>
  <c r="W26" i="8" s="1"/>
  <c r="L42" i="6"/>
  <c r="AA42" i="8" s="1"/>
  <c r="H43" i="6"/>
  <c r="K43" i="8" s="1"/>
  <c r="G43" i="6"/>
  <c r="G43" i="8" s="1"/>
  <c r="G35" i="6"/>
  <c r="G35" i="8" s="1"/>
  <c r="J46" i="6"/>
  <c r="S46" i="8" s="1"/>
  <c r="K34" i="6"/>
  <c r="I26" i="6"/>
  <c r="O26" i="8" s="1"/>
  <c r="I25" i="6"/>
  <c r="O25" i="8" s="1"/>
  <c r="M21" i="6"/>
  <c r="AE21" i="8" s="1"/>
  <c r="K44" i="6"/>
  <c r="W44" i="8" s="1"/>
  <c r="M46" i="6"/>
  <c r="AE46" i="8" s="1"/>
  <c r="I46" i="6"/>
  <c r="O46" i="8" s="1"/>
  <c r="J19" i="6"/>
  <c r="S19" i="8" s="1"/>
  <c r="H26" i="6"/>
  <c r="K26" i="8" s="1"/>
  <c r="D78" i="65"/>
  <c r="D399" i="65" s="1"/>
  <c r="D399" i="2"/>
  <c r="D46" i="486"/>
  <c r="F59" i="6"/>
  <c r="D59" i="8"/>
  <c r="D408" i="8" s="1"/>
  <c r="K19" i="6"/>
  <c r="G53" i="8"/>
  <c r="E53" i="6"/>
  <c r="K53" i="8"/>
  <c r="F60" i="8"/>
  <c r="K25" i="6"/>
  <c r="K28" i="6"/>
  <c r="W28" i="8" s="1"/>
  <c r="J35" i="6"/>
  <c r="S35" i="8" s="1"/>
  <c r="H21" i="6"/>
  <c r="K21" i="8" s="1"/>
  <c r="F75" i="8"/>
  <c r="H22" i="6"/>
  <c r="K22" i="8" s="1"/>
  <c r="F65" i="8"/>
  <c r="D29" i="486"/>
  <c r="F47" i="8"/>
  <c r="F57" i="8"/>
  <c r="D62" i="6"/>
  <c r="D396" i="6" s="1"/>
  <c r="I20" i="6"/>
  <c r="O20" i="8" s="1"/>
  <c r="F55" i="8"/>
  <c r="K35" i="6"/>
  <c r="W35" i="8" s="1"/>
  <c r="D398" i="2"/>
  <c r="F38" i="8"/>
  <c r="F35" i="8"/>
  <c r="L19" i="6"/>
  <c r="L45" i="6"/>
  <c r="AA45" i="8" s="1"/>
  <c r="M45" i="6"/>
  <c r="AE45" i="8" s="1"/>
  <c r="F34" i="8"/>
  <c r="F51" i="8"/>
  <c r="F26" i="8"/>
  <c r="J20" i="6"/>
  <c r="S20" i="8" s="1"/>
  <c r="O53" i="8"/>
  <c r="L28" i="6"/>
  <c r="AA28" i="8" s="1"/>
  <c r="AJ153" i="8"/>
  <c r="F37" i="8"/>
  <c r="F43" i="8"/>
  <c r="F22" i="8"/>
  <c r="F66" i="8"/>
  <c r="K45" i="6"/>
  <c r="W45" i="8" s="1"/>
  <c r="L44" i="6"/>
  <c r="AA44" i="8" s="1"/>
  <c r="H44" i="6"/>
  <c r="J34" i="6"/>
  <c r="AK152" i="8"/>
  <c r="M27" i="6"/>
  <c r="AE27" i="8" s="1"/>
  <c r="L26" i="6"/>
  <c r="AA26" i="8" s="1"/>
  <c r="H20" i="6"/>
  <c r="K20" i="8" s="1"/>
  <c r="F71" i="8"/>
  <c r="H28" i="6"/>
  <c r="K28" i="8" s="1"/>
  <c r="M35" i="6"/>
  <c r="AE35" i="8" s="1"/>
  <c r="H35" i="6"/>
  <c r="K35" i="8" s="1"/>
  <c r="G21" i="6"/>
  <c r="I21" i="6"/>
  <c r="O21" i="8" s="1"/>
  <c r="F61" i="8"/>
  <c r="AA53" i="8"/>
  <c r="F27" i="8"/>
  <c r="F20" i="8"/>
  <c r="D396" i="2"/>
  <c r="D62" i="65"/>
  <c r="D396" i="65" s="1"/>
  <c r="G45" i="6"/>
  <c r="M19" i="6"/>
  <c r="G19" i="6"/>
  <c r="D67" i="8"/>
  <c r="F67" i="6"/>
  <c r="I45" i="6"/>
  <c r="O45" i="8" s="1"/>
  <c r="I44" i="6"/>
  <c r="O44" i="8" s="1"/>
  <c r="AP152" i="8"/>
  <c r="G26" i="6"/>
  <c r="K20" i="6"/>
  <c r="W20" i="8" s="1"/>
  <c r="W42" i="8"/>
  <c r="F74" i="8"/>
  <c r="F25" i="8"/>
  <c r="I28" i="6"/>
  <c r="O28" i="8" s="1"/>
  <c r="M28" i="6"/>
  <c r="AE28" i="8" s="1"/>
  <c r="F73" i="8"/>
  <c r="I35" i="6"/>
  <c r="O35" i="8" s="1"/>
  <c r="F33" i="8"/>
  <c r="J22" i="6"/>
  <c r="S22" i="8" s="1"/>
  <c r="F58" i="8"/>
  <c r="J45" i="6"/>
  <c r="S45" i="8" s="1"/>
  <c r="D28" i="486"/>
  <c r="H45" i="6"/>
  <c r="K45" i="8" s="1"/>
  <c r="F45" i="8"/>
  <c r="F32" i="8"/>
  <c r="D39" i="8"/>
  <c r="D394" i="8" s="1"/>
  <c r="F36" i="8"/>
  <c r="F46" i="8"/>
  <c r="I19" i="6"/>
  <c r="F19" i="8"/>
  <c r="D29" i="8"/>
  <c r="G34" i="6"/>
  <c r="D47" i="486"/>
  <c r="K27" i="6"/>
  <c r="W27" i="8" s="1"/>
  <c r="L47" i="6"/>
  <c r="AA47" i="8" s="1"/>
  <c r="I47" i="6"/>
  <c r="O47" i="8" s="1"/>
  <c r="O56" i="8"/>
  <c r="F56" i="8"/>
  <c r="L20" i="6"/>
  <c r="AA20" i="8" s="1"/>
  <c r="M20" i="6"/>
  <c r="AE20" i="8" s="1"/>
  <c r="D72" i="8"/>
  <c r="F72" i="8" s="1"/>
  <c r="F72" i="6"/>
  <c r="J28" i="6"/>
  <c r="S28" i="8" s="1"/>
  <c r="F28" i="8"/>
  <c r="AJ152" i="8"/>
  <c r="L35" i="6"/>
  <c r="AA35" i="8" s="1"/>
  <c r="L21" i="6"/>
  <c r="AA21" i="8" s="1"/>
  <c r="F21" i="8"/>
  <c r="K22" i="6"/>
  <c r="W22" i="8" s="1"/>
  <c r="F44" i="8"/>
  <c r="D68" i="8"/>
  <c r="F68" i="6"/>
  <c r="D48" i="8"/>
  <c r="D395" i="8" s="1"/>
  <c r="F42" i="8"/>
  <c r="F52" i="8"/>
  <c r="AL152" i="8"/>
  <c r="D9" i="486"/>
  <c r="S53" i="8"/>
  <c r="U26" i="8"/>
  <c r="T75" i="8"/>
  <c r="L37" i="8"/>
  <c r="D152" i="574"/>
  <c r="Q53" i="8"/>
  <c r="M58" i="8"/>
  <c r="V57" i="8"/>
  <c r="V22" i="8"/>
  <c r="V37" i="8"/>
  <c r="V58" i="8"/>
  <c r="AG47" i="8"/>
  <c r="Y42" i="8"/>
  <c r="AB44" i="8"/>
  <c r="R21" i="8"/>
  <c r="AF45" i="8"/>
  <c r="AC43" i="8"/>
  <c r="N20" i="8"/>
  <c r="AG60" i="8"/>
  <c r="T27" i="8"/>
  <c r="L26" i="8"/>
  <c r="T21" i="8"/>
  <c r="X58" i="8"/>
  <c r="P56" i="8"/>
  <c r="I27" i="8"/>
  <c r="AG20" i="8"/>
  <c r="AG28" i="8"/>
  <c r="R22" i="8"/>
  <c r="R20" i="8"/>
  <c r="Y26" i="8"/>
  <c r="T43" i="8"/>
  <c r="Q20" i="8"/>
  <c r="H44" i="8"/>
  <c r="Q58" i="8"/>
  <c r="N28" i="8"/>
  <c r="P71" i="8"/>
  <c r="AF75" i="8"/>
  <c r="T25" i="8"/>
  <c r="AD25" i="8"/>
  <c r="AF25" i="8"/>
  <c r="L55" i="8"/>
  <c r="R26" i="8"/>
  <c r="H36" i="8"/>
  <c r="AD42" i="8"/>
  <c r="D152" i="572"/>
  <c r="H27" i="8"/>
  <c r="T20" i="8"/>
  <c r="R27" i="8"/>
  <c r="AF42" i="8"/>
  <c r="L43" i="8"/>
  <c r="P44" i="8"/>
  <c r="N42" i="8"/>
  <c r="AC42" i="8"/>
  <c r="X47" i="8"/>
  <c r="Q44" i="8"/>
  <c r="M75" i="8"/>
  <c r="I44" i="8"/>
  <c r="Z47" i="8"/>
  <c r="AG58" i="8"/>
  <c r="H75" i="8"/>
  <c r="I53" i="8"/>
  <c r="T57" i="8"/>
  <c r="X71" i="8"/>
  <c r="AC71" i="8"/>
  <c r="AG42" i="8"/>
  <c r="H42" i="8"/>
  <c r="P22" i="8"/>
  <c r="R71" i="8"/>
  <c r="AD36" i="8"/>
  <c r="AD44" i="8"/>
  <c r="V71" i="8"/>
  <c r="AH20" i="8"/>
  <c r="AF58" i="8"/>
  <c r="P36" i="8"/>
  <c r="U27" i="8"/>
  <c r="Y22" i="8"/>
  <c r="T36" i="8"/>
  <c r="M71" i="8"/>
  <c r="T44" i="8"/>
  <c r="U47" i="8"/>
  <c r="H22" i="8"/>
  <c r="P27" i="8"/>
  <c r="Y20" i="8"/>
  <c r="AD27" i="8"/>
  <c r="V19" i="8"/>
  <c r="AH60" i="8"/>
  <c r="L71" i="8"/>
  <c r="AG46" i="8"/>
  <c r="U71" i="8"/>
  <c r="U46" i="8"/>
  <c r="M27" i="8"/>
  <c r="AB26" i="8"/>
  <c r="T42" i="8"/>
  <c r="T45" i="8"/>
  <c r="Z37" i="8"/>
  <c r="AH36" i="8"/>
  <c r="N19" i="8"/>
  <c r="Y58" i="8"/>
  <c r="AB71" i="8"/>
  <c r="N55" i="8"/>
  <c r="U75" i="8"/>
  <c r="L21" i="8"/>
  <c r="Z45" i="8"/>
  <c r="AD26" i="8"/>
  <c r="N58" i="8"/>
  <c r="U36" i="8"/>
  <c r="P46" i="8"/>
  <c r="V44" i="8"/>
  <c r="AC55" i="8"/>
  <c r="J47" i="8"/>
  <c r="AF43" i="8"/>
  <c r="Y36" i="8"/>
  <c r="AC25" i="8"/>
  <c r="Q27" i="8"/>
  <c r="U53" i="8"/>
  <c r="Y57" i="8"/>
  <c r="N27" i="8"/>
  <c r="AC60" i="8"/>
  <c r="L27" i="8"/>
  <c r="Q26" i="8"/>
  <c r="D153" i="575"/>
  <c r="V26" i="8"/>
  <c r="H47" i="8"/>
  <c r="Z57" i="8"/>
  <c r="AC28" i="8"/>
  <c r="X43" i="8"/>
  <c r="R75" i="8"/>
  <c r="AG71" i="8"/>
  <c r="Z22" i="8"/>
  <c r="D152" i="570"/>
  <c r="I43" i="8"/>
  <c r="Q36" i="8"/>
  <c r="U58" i="8"/>
  <c r="V36" i="8"/>
  <c r="Y28" i="8"/>
  <c r="M43" i="8"/>
  <c r="Y43" i="8"/>
  <c r="AC21" i="8"/>
  <c r="Z28" i="8"/>
  <c r="J27" i="8"/>
  <c r="N26" i="8"/>
  <c r="N22" i="8"/>
  <c r="D152" i="571"/>
  <c r="AG43" i="8"/>
  <c r="M35" i="8"/>
  <c r="D152" i="569"/>
  <c r="T60" i="8"/>
  <c r="L56" i="8"/>
  <c r="AF26" i="8"/>
  <c r="H25" i="8"/>
  <c r="Q75" i="8"/>
  <c r="D152" i="567"/>
  <c r="AB43" i="8"/>
  <c r="AB55" i="8"/>
  <c r="AF21" i="8"/>
  <c r="AF60" i="8"/>
  <c r="AF28" i="8"/>
  <c r="D54" i="575"/>
  <c r="X20" i="8"/>
  <c r="M56" i="8"/>
  <c r="X75" i="8"/>
  <c r="Z44" i="8"/>
  <c r="N25" i="8"/>
  <c r="M22" i="8"/>
  <c r="J58" i="8"/>
  <c r="U28" i="8"/>
  <c r="AC58" i="8"/>
  <c r="AD43" i="8"/>
  <c r="AB28" i="8"/>
  <c r="AB42" i="8"/>
  <c r="V20" i="8"/>
  <c r="N71" i="8"/>
  <c r="X27" i="8"/>
  <c r="I20" i="8"/>
  <c r="H71" i="8"/>
  <c r="AB20" i="8"/>
  <c r="AH75" i="8"/>
  <c r="Q42" i="8"/>
  <c r="P26" i="8"/>
  <c r="AC36" i="8"/>
  <c r="V42" i="8"/>
  <c r="AB27" i="8"/>
  <c r="M37" i="8"/>
  <c r="M21" i="8"/>
  <c r="AD60" i="8"/>
  <c r="R28" i="8"/>
  <c r="V55" i="8"/>
  <c r="N35" i="8"/>
  <c r="AH27" i="8"/>
  <c r="AB37" i="8"/>
  <c r="AD57" i="8"/>
  <c r="J22" i="8"/>
  <c r="AH45" i="8"/>
  <c r="AF47" i="8"/>
  <c r="AH26" i="8"/>
  <c r="V21" i="8"/>
  <c r="U43" i="8"/>
  <c r="N47" i="8"/>
  <c r="P21" i="8"/>
  <c r="P58" i="8"/>
  <c r="L25" i="8"/>
  <c r="P47" i="8"/>
  <c r="H55" i="8"/>
  <c r="N21" i="8"/>
  <c r="Z43" i="8"/>
  <c r="P42" i="8"/>
  <c r="I55" i="8"/>
  <c r="R56" i="8"/>
  <c r="L47" i="8"/>
  <c r="P60" i="8"/>
  <c r="X22" i="8"/>
  <c r="L46" i="8"/>
  <c r="L20" i="8"/>
  <c r="Y47" i="8"/>
  <c r="AC75" i="8"/>
  <c r="M28" i="8"/>
  <c r="X44" i="8"/>
  <c r="AG26" i="8"/>
  <c r="M26" i="8"/>
  <c r="AC47" i="8"/>
  <c r="L58" i="8"/>
  <c r="AG36" i="8"/>
  <c r="U22" i="8"/>
  <c r="D152" i="575"/>
  <c r="L19" i="8"/>
  <c r="AF27" i="8"/>
  <c r="P45" i="8"/>
  <c r="I22" i="8"/>
  <c r="V28" i="8"/>
  <c r="X28" i="8"/>
  <c r="Z26" i="8"/>
  <c r="M53" i="8"/>
  <c r="AF20" i="8"/>
  <c r="J55" i="8"/>
  <c r="AD71" i="8"/>
  <c r="AF36" i="8"/>
  <c r="L60" i="8"/>
  <c r="AH42" i="8"/>
  <c r="AB75" i="8"/>
  <c r="Y71" i="8"/>
  <c r="U21" i="8"/>
  <c r="D54" i="574"/>
  <c r="V47" i="8"/>
  <c r="AF71" i="8"/>
  <c r="AD22" i="8"/>
  <c r="I36" i="8"/>
  <c r="T26" i="8"/>
  <c r="T58" i="8"/>
  <c r="AB60" i="8"/>
  <c r="AC26" i="8"/>
  <c r="I28" i="8"/>
  <c r="P20" i="8"/>
  <c r="Z71" i="8"/>
  <c r="R47" i="8"/>
  <c r="N43" i="8"/>
  <c r="AC27" i="8"/>
  <c r="I25" i="8"/>
  <c r="T28" i="8"/>
  <c r="Q22" i="8"/>
  <c r="U25" i="8"/>
  <c r="AC22" i="8"/>
  <c r="J43" i="8"/>
  <c r="J36" i="8"/>
  <c r="AH22" i="8"/>
  <c r="I75" i="8"/>
  <c r="Y60" i="8"/>
  <c r="Z36" i="8"/>
  <c r="AH44" i="8"/>
  <c r="T35" i="8"/>
  <c r="Q21" i="8"/>
  <c r="T47" i="8"/>
  <c r="AD20" i="8"/>
  <c r="AH21" i="8"/>
  <c r="V27" i="8"/>
  <c r="P55" i="8"/>
  <c r="J71" i="8"/>
  <c r="Z42" i="8"/>
  <c r="AG22" i="8"/>
  <c r="I71" i="8"/>
  <c r="L75" i="8"/>
  <c r="J25" i="8"/>
  <c r="Y21" i="8"/>
  <c r="R42" i="8"/>
  <c r="AG44" i="8"/>
  <c r="U19" i="8"/>
  <c r="AG53" i="8"/>
  <c r="T22" i="8"/>
  <c r="P28" i="8"/>
  <c r="AH47" i="8"/>
  <c r="N60" i="8"/>
  <c r="V25" i="8"/>
  <c r="AF44" i="8"/>
  <c r="Y44" i="8"/>
  <c r="U42" i="8"/>
  <c r="T19" i="8"/>
  <c r="D152" i="573"/>
  <c r="R36" i="8"/>
  <c r="H58" i="8"/>
  <c r="M55" i="8"/>
  <c r="I58" i="8"/>
  <c r="T71" i="8"/>
  <c r="J28" i="8"/>
  <c r="T55" i="8"/>
  <c r="I42" i="8"/>
  <c r="D54" i="572"/>
  <c r="X60" i="8"/>
  <c r="N75" i="8"/>
  <c r="L22" i="8"/>
  <c r="X42" i="8"/>
  <c r="M19" i="8"/>
  <c r="AD28" i="8"/>
  <c r="V75" i="8"/>
  <c r="U60" i="8"/>
  <c r="Q55" i="8"/>
  <c r="J20" i="8"/>
  <c r="AB47" i="8"/>
  <c r="V60" i="8"/>
  <c r="AB58" i="8"/>
  <c r="I47" i="8"/>
  <c r="N36" i="8"/>
  <c r="Q28" i="8"/>
  <c r="AD47" i="8"/>
  <c r="AD58" i="8"/>
  <c r="AB22" i="8"/>
  <c r="R44" i="8"/>
  <c r="U20" i="8"/>
  <c r="AD21" i="8"/>
  <c r="Z58" i="8"/>
  <c r="AG21" i="8"/>
  <c r="X36" i="8"/>
  <c r="Q25" i="8"/>
  <c r="L36" i="8"/>
  <c r="AG25" i="8"/>
  <c r="X35" i="8"/>
  <c r="H43" i="8"/>
  <c r="Z20" i="8"/>
  <c r="R60" i="8"/>
  <c r="AC20" i="8"/>
  <c r="AH43" i="8"/>
  <c r="AG37" i="8"/>
  <c r="AG75" i="8"/>
  <c r="AH58" i="8"/>
  <c r="U44" i="8"/>
  <c r="J42" i="8"/>
  <c r="H20" i="8"/>
  <c r="Z75" i="8"/>
  <c r="Q56" i="8"/>
  <c r="Q47" i="8"/>
  <c r="AB25" i="8"/>
  <c r="R25" i="8"/>
  <c r="Y75" i="8"/>
  <c r="AH71" i="8"/>
  <c r="AD55" i="8"/>
  <c r="AH25" i="8"/>
  <c r="Z21" i="8"/>
  <c r="L28" i="8"/>
  <c r="Y27" i="8"/>
  <c r="M42" i="8"/>
  <c r="V43" i="8"/>
  <c r="M36" i="8"/>
  <c r="U55" i="8"/>
  <c r="L42" i="8"/>
  <c r="P75" i="8"/>
  <c r="AC44" i="8"/>
  <c r="AC53" i="8"/>
  <c r="AD75" i="8"/>
  <c r="Z46" i="8"/>
  <c r="AF22" i="8"/>
  <c r="N56" i="8"/>
  <c r="Z60" i="8"/>
  <c r="M60" i="8"/>
  <c r="M25" i="8"/>
  <c r="AH35" i="8"/>
  <c r="AG27" i="8"/>
  <c r="P25" i="8"/>
  <c r="AH28" i="8"/>
  <c r="M47" i="8"/>
  <c r="R58" i="8"/>
  <c r="R55" i="8"/>
  <c r="Z27" i="8"/>
  <c r="L45" i="8"/>
  <c r="X26" i="8"/>
  <c r="AB21" i="8"/>
  <c r="J44" i="8"/>
  <c r="J75" i="8"/>
  <c r="Q60" i="8"/>
  <c r="H28" i="8"/>
  <c r="Y53" i="8"/>
  <c r="Q71" i="8"/>
  <c r="AB36" i="8"/>
  <c r="G24" i="571" l="1"/>
  <c r="K24" i="571"/>
  <c r="H24" i="571"/>
  <c r="I24" i="571"/>
  <c r="J94" i="570"/>
  <c r="K94" i="570"/>
  <c r="I94" i="570"/>
  <c r="G94" i="570"/>
  <c r="F152" i="570" a="1"/>
  <c r="F152" i="570" s="1"/>
  <c r="K152" i="570" s="1"/>
  <c r="E152" i="570"/>
  <c r="J94" i="573"/>
  <c r="K94" i="573"/>
  <c r="G94" i="573"/>
  <c r="H94" i="573"/>
  <c r="F152" i="571" a="1"/>
  <c r="F152" i="571" s="1"/>
  <c r="G152" i="571" s="1"/>
  <c r="E152" i="571"/>
  <c r="I24" i="568"/>
  <c r="J24" i="568"/>
  <c r="G24" i="568"/>
  <c r="K24" i="568"/>
  <c r="J24" i="573"/>
  <c r="G94" i="567"/>
  <c r="J94" i="567"/>
  <c r="H94" i="567"/>
  <c r="I94" i="567"/>
  <c r="H24" i="573"/>
  <c r="I24" i="573"/>
  <c r="K24" i="573"/>
  <c r="I301" i="571"/>
  <c r="G301" i="571"/>
  <c r="K301" i="571"/>
  <c r="J301" i="571"/>
  <c r="F152" i="572" a="1"/>
  <c r="F152" i="572" s="1"/>
  <c r="K301" i="575"/>
  <c r="J301" i="575"/>
  <c r="I301" i="575"/>
  <c r="G301" i="575"/>
  <c r="G94" i="571"/>
  <c r="H94" i="571"/>
  <c r="J94" i="571"/>
  <c r="K94" i="571"/>
  <c r="E152" i="569"/>
  <c r="F152" i="569" a="1"/>
  <c r="F152" i="569" s="1"/>
  <c r="K152" i="569" s="1"/>
  <c r="H301" i="573"/>
  <c r="E53" i="8"/>
  <c r="E28" i="8"/>
  <c r="J94" i="572"/>
  <c r="E27" i="8"/>
  <c r="E47" i="8"/>
  <c r="E20" i="8"/>
  <c r="E58" i="8"/>
  <c r="E36" i="8"/>
  <c r="E35" i="8"/>
  <c r="E22" i="8"/>
  <c r="E46" i="8"/>
  <c r="E42" i="8"/>
  <c r="K301" i="569"/>
  <c r="K301" i="573"/>
  <c r="G301" i="572"/>
  <c r="I301" i="573"/>
  <c r="H301" i="569"/>
  <c r="G24" i="570"/>
  <c r="K24" i="570"/>
  <c r="H24" i="570"/>
  <c r="J24" i="570"/>
  <c r="K24" i="572"/>
  <c r="G24" i="572"/>
  <c r="I24" i="572"/>
  <c r="J24" i="572"/>
  <c r="H94" i="568"/>
  <c r="G94" i="568"/>
  <c r="I94" i="568"/>
  <c r="J94" i="568"/>
  <c r="K94" i="568"/>
  <c r="J331" i="575"/>
  <c r="H331" i="575"/>
  <c r="I331" i="575"/>
  <c r="K331" i="575"/>
  <c r="K302" i="571"/>
  <c r="H94" i="572"/>
  <c r="I94" i="572"/>
  <c r="K94" i="572"/>
  <c r="J301" i="573"/>
  <c r="I301" i="569"/>
  <c r="J301" i="569"/>
  <c r="J302" i="571"/>
  <c r="G302" i="571"/>
  <c r="G24" i="567"/>
  <c r="H24" i="567"/>
  <c r="I24" i="567"/>
  <c r="J301" i="572"/>
  <c r="J24" i="567"/>
  <c r="I301" i="572"/>
  <c r="K24" i="567"/>
  <c r="H301" i="572"/>
  <c r="E152" i="567"/>
  <c r="F152" i="567" a="1"/>
  <c r="F152" i="567" s="1"/>
  <c r="H152" i="567" s="1"/>
  <c r="J407" i="6"/>
  <c r="G331" i="572"/>
  <c r="K331" i="572"/>
  <c r="J331" i="572"/>
  <c r="I331" i="572"/>
  <c r="H331" i="572"/>
  <c r="I331" i="574"/>
  <c r="K331" i="574"/>
  <c r="J331" i="574"/>
  <c r="H331" i="574"/>
  <c r="G331" i="574"/>
  <c r="H301" i="568"/>
  <c r="K301" i="568"/>
  <c r="J301" i="568"/>
  <c r="I301" i="568"/>
  <c r="G301" i="568"/>
  <c r="H23" i="575"/>
  <c r="H24" i="575"/>
  <c r="I23" i="575"/>
  <c r="J94" i="575"/>
  <c r="J23" i="575"/>
  <c r="H94" i="575"/>
  <c r="I94" i="575"/>
  <c r="K23" i="575"/>
  <c r="E152" i="574"/>
  <c r="F152" i="574" a="1"/>
  <c r="F152" i="574" s="1"/>
  <c r="G152" i="574" s="1"/>
  <c r="F152" i="573" a="1"/>
  <c r="F152" i="573" s="1"/>
  <c r="E152" i="573"/>
  <c r="D398" i="6"/>
  <c r="J24" i="575"/>
  <c r="D398" i="65"/>
  <c r="D15" i="486" s="1"/>
  <c r="D393" i="8"/>
  <c r="H302" i="571"/>
  <c r="K24" i="575"/>
  <c r="G24" i="575"/>
  <c r="G94" i="575"/>
  <c r="F153" i="575" a="1"/>
  <c r="F153" i="575" s="1"/>
  <c r="G153" i="575" s="1"/>
  <c r="E153" i="575"/>
  <c r="F54" i="572" a="1"/>
  <c r="F54" i="572" s="1"/>
  <c r="K54" i="572" s="1"/>
  <c r="E54" i="572"/>
  <c r="F152" i="575" a="1"/>
  <c r="F152" i="575" s="1"/>
  <c r="I152" i="575" s="1"/>
  <c r="E152" i="575"/>
  <c r="F54" i="575" a="1"/>
  <c r="F54" i="575" s="1"/>
  <c r="E54" i="575"/>
  <c r="F54" i="574" a="1"/>
  <c r="F54" i="574" s="1"/>
  <c r="E54" i="574"/>
  <c r="J153" i="574"/>
  <c r="K153" i="574"/>
  <c r="I153" i="574"/>
  <c r="H153" i="574"/>
  <c r="G153" i="574"/>
  <c r="J153" i="573"/>
  <c r="G153" i="573"/>
  <c r="K153" i="573"/>
  <c r="H153" i="573"/>
  <c r="I153" i="573"/>
  <c r="K153" i="571"/>
  <c r="G153" i="571"/>
  <c r="J153" i="571"/>
  <c r="I153" i="571"/>
  <c r="H153" i="571"/>
  <c r="J153" i="570"/>
  <c r="G153" i="570"/>
  <c r="K153" i="570"/>
  <c r="I153" i="570"/>
  <c r="H153" i="570"/>
  <c r="I153" i="569"/>
  <c r="J153" i="569"/>
  <c r="K153" i="569"/>
  <c r="H153" i="569"/>
  <c r="G153" i="569"/>
  <c r="J153" i="568"/>
  <c r="K153" i="568"/>
  <c r="I153" i="568"/>
  <c r="H153" i="568"/>
  <c r="G153" i="568"/>
  <c r="H152" i="568"/>
  <c r="J152" i="568"/>
  <c r="I152" i="568"/>
  <c r="G152" i="568"/>
  <c r="K152" i="568"/>
  <c r="J153" i="567"/>
  <c r="G153" i="567"/>
  <c r="K153" i="567"/>
  <c r="I153" i="567"/>
  <c r="H153" i="567"/>
  <c r="G407" i="6"/>
  <c r="Y402" i="8"/>
  <c r="Q401" i="8"/>
  <c r="Q402" i="8"/>
  <c r="M402" i="8"/>
  <c r="M401" i="8"/>
  <c r="AC402" i="8"/>
  <c r="I402" i="8"/>
  <c r="U402" i="8"/>
  <c r="AG402" i="8"/>
  <c r="S402" i="8"/>
  <c r="K402" i="8"/>
  <c r="K401" i="8"/>
  <c r="W402" i="8"/>
  <c r="AE402" i="8"/>
  <c r="AA402" i="8"/>
  <c r="O402" i="8"/>
  <c r="O401" i="8"/>
  <c r="G402" i="8"/>
  <c r="M407" i="6"/>
  <c r="K407" i="6"/>
  <c r="K32" i="6" s="1"/>
  <c r="H401" i="6"/>
  <c r="L407" i="6"/>
  <c r="I407" i="6"/>
  <c r="H407" i="6"/>
  <c r="S56" i="8"/>
  <c r="D62" i="8"/>
  <c r="D396" i="8" s="1"/>
  <c r="W56" i="8"/>
  <c r="W401" i="8" s="1"/>
  <c r="D78" i="6"/>
  <c r="D399" i="6" s="1"/>
  <c r="O34" i="8"/>
  <c r="AE34" i="8"/>
  <c r="AE407" i="8" s="1"/>
  <c r="K34" i="8"/>
  <c r="K407" i="8" s="1"/>
  <c r="AA34" i="8"/>
  <c r="AA407" i="8" s="1"/>
  <c r="W34" i="8"/>
  <c r="W407" i="8" s="1"/>
  <c r="K59" i="6"/>
  <c r="K408" i="6" s="1"/>
  <c r="I59" i="6"/>
  <c r="O59" i="8" s="1"/>
  <c r="O408" i="8" s="1"/>
  <c r="G59" i="6"/>
  <c r="G408" i="6" s="1"/>
  <c r="J59" i="6"/>
  <c r="J408" i="6" s="1"/>
  <c r="H59" i="6"/>
  <c r="H408" i="6" s="1"/>
  <c r="M59" i="6"/>
  <c r="M408" i="6" s="1"/>
  <c r="L59" i="6"/>
  <c r="L408" i="6" s="1"/>
  <c r="K48" i="6"/>
  <c r="K395" i="6" s="1"/>
  <c r="G48" i="6"/>
  <c r="G395" i="6" s="1"/>
  <c r="E46" i="6"/>
  <c r="O43" i="8"/>
  <c r="O48" i="8" s="1"/>
  <c r="O395" i="8" s="1"/>
  <c r="I48" i="6"/>
  <c r="I395" i="6" s="1"/>
  <c r="E43" i="6"/>
  <c r="O37" i="8"/>
  <c r="E37" i="8" s="1"/>
  <c r="E37" i="6"/>
  <c r="AA56" i="8"/>
  <c r="E36" i="6"/>
  <c r="D76" i="8"/>
  <c r="D397" i="8" s="1"/>
  <c r="K29" i="8"/>
  <c r="L48" i="6"/>
  <c r="L395" i="6" s="1"/>
  <c r="AK55" i="8"/>
  <c r="AJ55" i="8"/>
  <c r="AM55" i="8"/>
  <c r="AO55" i="8"/>
  <c r="Z48" i="8"/>
  <c r="Z395" i="8" s="1"/>
  <c r="AK56" i="8"/>
  <c r="AO27" i="8"/>
  <c r="AM27" i="8"/>
  <c r="AJ27" i="8"/>
  <c r="AL27" i="8"/>
  <c r="AK27" i="8"/>
  <c r="AJ71" i="8"/>
  <c r="AN71" i="8"/>
  <c r="AK71" i="8"/>
  <c r="AM71" i="8"/>
  <c r="AP71" i="8"/>
  <c r="AO71" i="8"/>
  <c r="AL71" i="8"/>
  <c r="AK25" i="8"/>
  <c r="AL25" i="8"/>
  <c r="AP25" i="8"/>
  <c r="AM25" i="8"/>
  <c r="AO25" i="8"/>
  <c r="AJ25" i="8"/>
  <c r="AN47" i="8"/>
  <c r="AK47" i="8"/>
  <c r="AP47" i="8"/>
  <c r="AM47" i="8"/>
  <c r="AJ47" i="8"/>
  <c r="AM21" i="8"/>
  <c r="AP21" i="8"/>
  <c r="AL36" i="8"/>
  <c r="AM36" i="8"/>
  <c r="AO36" i="8"/>
  <c r="AJ36" i="8"/>
  <c r="AP36" i="8"/>
  <c r="AK36" i="8"/>
  <c r="AN36" i="8"/>
  <c r="AP26" i="8"/>
  <c r="AK26" i="8"/>
  <c r="AN26" i="8"/>
  <c r="AM26" i="8"/>
  <c r="AL26" i="8"/>
  <c r="AK75" i="8"/>
  <c r="AO75" i="8"/>
  <c r="AP75" i="8"/>
  <c r="AM75" i="8"/>
  <c r="AL75" i="8"/>
  <c r="AN75" i="8"/>
  <c r="AJ75" i="8"/>
  <c r="AO22" i="8"/>
  <c r="AL22" i="8"/>
  <c r="AP22" i="8"/>
  <c r="AJ22" i="8"/>
  <c r="U29" i="8"/>
  <c r="T29" i="8"/>
  <c r="L29" i="8"/>
  <c r="N29" i="8"/>
  <c r="V29" i="8"/>
  <c r="AJ20" i="8"/>
  <c r="AO43" i="8"/>
  <c r="AN43" i="8"/>
  <c r="AM43" i="8"/>
  <c r="AP43" i="8"/>
  <c r="AK43" i="8"/>
  <c r="AJ43" i="8"/>
  <c r="AM44" i="8"/>
  <c r="AJ44" i="8"/>
  <c r="AP44" i="8"/>
  <c r="AN44" i="8"/>
  <c r="AJ28" i="8"/>
  <c r="AK58" i="8"/>
  <c r="AL58" i="8"/>
  <c r="AJ58" i="8"/>
  <c r="K44" i="8"/>
  <c r="K48" i="8" s="1"/>
  <c r="K395" i="8" s="1"/>
  <c r="E44" i="6"/>
  <c r="D37" i="486"/>
  <c r="AM58" i="8"/>
  <c r="AO60" i="8"/>
  <c r="AN58" i="8"/>
  <c r="D10" i="486"/>
  <c r="D12" i="486"/>
  <c r="AO44" i="8"/>
  <c r="AA48" i="8"/>
  <c r="AA395" i="8" s="1"/>
  <c r="AO42" i="8"/>
  <c r="G56" i="8"/>
  <c r="E56" i="6"/>
  <c r="W55" i="8"/>
  <c r="AN28" i="8"/>
  <c r="AL28" i="8"/>
  <c r="E20" i="6"/>
  <c r="AP58" i="8"/>
  <c r="AL56" i="8"/>
  <c r="G34" i="8"/>
  <c r="E34" i="6"/>
  <c r="E47" i="6"/>
  <c r="AL55" i="8"/>
  <c r="S34" i="8"/>
  <c r="S407" i="8" s="1"/>
  <c r="D14" i="486"/>
  <c r="AM60" i="8"/>
  <c r="W25" i="8"/>
  <c r="E25" i="8" s="1"/>
  <c r="E25" i="6"/>
  <c r="E402" i="6"/>
  <c r="AM28" i="8"/>
  <c r="AO58" i="8"/>
  <c r="G60" i="8"/>
  <c r="E60" i="8" s="1"/>
  <c r="E60" i="6"/>
  <c r="AK60" i="8"/>
  <c r="W48" i="8"/>
  <c r="W395" i="8" s="1"/>
  <c r="AN42" i="8"/>
  <c r="M48" i="6"/>
  <c r="M395" i="6" s="1"/>
  <c r="D57" i="486"/>
  <c r="AL42" i="8"/>
  <c r="H29" i="6"/>
  <c r="AO21" i="8"/>
  <c r="E55" i="6"/>
  <c r="AL47" i="8"/>
  <c r="J48" i="6"/>
  <c r="J395" i="6" s="1"/>
  <c r="H48" i="6"/>
  <c r="H395" i="6" s="1"/>
  <c r="G26" i="8"/>
  <c r="E26" i="8" s="1"/>
  <c r="E26" i="6"/>
  <c r="F67" i="8"/>
  <c r="AE19" i="8"/>
  <c r="M29" i="6"/>
  <c r="E35" i="6"/>
  <c r="E28" i="6"/>
  <c r="AE48" i="8"/>
  <c r="AE395" i="8" s="1"/>
  <c r="AP42" i="8"/>
  <c r="AL60" i="8"/>
  <c r="AO28" i="8"/>
  <c r="AK22" i="8"/>
  <c r="AK19" i="8"/>
  <c r="F68" i="8"/>
  <c r="AO47" i="8"/>
  <c r="S48" i="8"/>
  <c r="S395" i="8" s="1"/>
  <c r="AM42" i="8"/>
  <c r="AK42" i="8"/>
  <c r="AL21" i="8"/>
  <c r="AK28" i="8"/>
  <c r="AN60" i="8"/>
  <c r="AK21" i="8"/>
  <c r="AE55" i="8"/>
  <c r="F59" i="8"/>
  <c r="D9" i="63"/>
  <c r="AO20" i="8"/>
  <c r="D11" i="486"/>
  <c r="AN22" i="8"/>
  <c r="G57" i="8"/>
  <c r="E57" i="8" s="1"/>
  <c r="E57" i="6"/>
  <c r="AN27" i="8"/>
  <c r="O19" i="8"/>
  <c r="I29" i="6"/>
  <c r="D56" i="486"/>
  <c r="G19" i="8"/>
  <c r="G29" i="6"/>
  <c r="E19" i="6"/>
  <c r="J29" i="6"/>
  <c r="G21" i="8"/>
  <c r="E21" i="8" s="1"/>
  <c r="E21" i="6"/>
  <c r="E58" i="6"/>
  <c r="AP27" i="8"/>
  <c r="AA19" i="8"/>
  <c r="L29" i="6"/>
  <c r="W19" i="8"/>
  <c r="K29" i="6"/>
  <c r="E42" i="6"/>
  <c r="AP60" i="8"/>
  <c r="E22" i="6"/>
  <c r="AP20" i="8"/>
  <c r="AM22" i="8"/>
  <c r="AP28" i="8"/>
  <c r="AN20" i="8"/>
  <c r="AE56" i="8"/>
  <c r="AE401" i="8" s="1"/>
  <c r="AL44" i="8"/>
  <c r="G45" i="8"/>
  <c r="E45" i="6"/>
  <c r="AM19" i="8"/>
  <c r="S29" i="8"/>
  <c r="AJ42" i="8"/>
  <c r="AO26" i="8"/>
  <c r="E27" i="6"/>
  <c r="AM20" i="8"/>
  <c r="AL20" i="8"/>
  <c r="D126" i="2"/>
  <c r="D352" i="2"/>
  <c r="D351" i="2"/>
  <c r="D350" i="2"/>
  <c r="D349" i="2"/>
  <c r="D348" i="2"/>
  <c r="D347" i="2"/>
  <c r="D346" i="2"/>
  <c r="D345" i="2"/>
  <c r="D344" i="2"/>
  <c r="D343" i="2"/>
  <c r="D342" i="2"/>
  <c r="D338" i="2"/>
  <c r="D337" i="2"/>
  <c r="D336" i="2"/>
  <c r="D335" i="2"/>
  <c r="D334" i="2"/>
  <c r="D333" i="2"/>
  <c r="D332" i="2"/>
  <c r="D329" i="2"/>
  <c r="D328" i="2"/>
  <c r="D324" i="2"/>
  <c r="D323" i="2"/>
  <c r="D322" i="2"/>
  <c r="D321" i="2"/>
  <c r="D320" i="2"/>
  <c r="D319" i="2"/>
  <c r="D315" i="2"/>
  <c r="D314" i="2"/>
  <c r="D313" i="2"/>
  <c r="D312" i="2"/>
  <c r="D311" i="2"/>
  <c r="D310" i="2"/>
  <c r="D309" i="2"/>
  <c r="D305" i="2"/>
  <c r="D304" i="2"/>
  <c r="D303" i="2"/>
  <c r="D299" i="2"/>
  <c r="D298" i="2"/>
  <c r="D297" i="2"/>
  <c r="D296" i="2"/>
  <c r="D146" i="2"/>
  <c r="D145" i="2"/>
  <c r="D144" i="2"/>
  <c r="D143" i="2"/>
  <c r="D142" i="2"/>
  <c r="D141" i="2"/>
  <c r="D140" i="2"/>
  <c r="D139" i="2"/>
  <c r="D138" i="2"/>
  <c r="D137" i="2"/>
  <c r="D136" i="2"/>
  <c r="D132" i="2"/>
  <c r="D131" i="2"/>
  <c r="D130" i="2"/>
  <c r="D129" i="2"/>
  <c r="D128" i="2"/>
  <c r="D127" i="2"/>
  <c r="D123" i="2"/>
  <c r="D122" i="2"/>
  <c r="D118" i="2"/>
  <c r="D117" i="2"/>
  <c r="D116" i="2"/>
  <c r="D115" i="2"/>
  <c r="D114" i="2"/>
  <c r="D113" i="2"/>
  <c r="D109" i="2"/>
  <c r="D108" i="2"/>
  <c r="D107" i="2"/>
  <c r="D106" i="2"/>
  <c r="D105" i="2"/>
  <c r="D104" i="2"/>
  <c r="D103" i="2"/>
  <c r="D99" i="2"/>
  <c r="D98" i="2"/>
  <c r="D97" i="2"/>
  <c r="D93" i="2"/>
  <c r="D92" i="2"/>
  <c r="D91" i="2"/>
  <c r="D90" i="2"/>
  <c r="D83" i="2"/>
  <c r="D82" i="2"/>
  <c r="H19" i="8"/>
  <c r="AB46" i="8"/>
  <c r="Q57" i="8"/>
  <c r="D25" i="571"/>
  <c r="I57" i="8"/>
  <c r="P35" i="8"/>
  <c r="AG19" i="8"/>
  <c r="Y46" i="8"/>
  <c r="Y19" i="8"/>
  <c r="AB57" i="8"/>
  <c r="I46" i="8"/>
  <c r="D28" i="574"/>
  <c r="Q45" i="8"/>
  <c r="D22" i="575"/>
  <c r="D21" i="569"/>
  <c r="P59" i="8"/>
  <c r="D35" i="571"/>
  <c r="D45" i="569"/>
  <c r="D20" i="569"/>
  <c r="AG57" i="8"/>
  <c r="Q19" i="8"/>
  <c r="AF19" i="8"/>
  <c r="D55" i="575"/>
  <c r="P34" i="8"/>
  <c r="D21" i="573"/>
  <c r="Y56" i="8"/>
  <c r="H21" i="8"/>
  <c r="Y37" i="8"/>
  <c r="AC45" i="8"/>
  <c r="AC56" i="8"/>
  <c r="U45" i="8"/>
  <c r="D55" i="574"/>
  <c r="D46" i="573"/>
  <c r="D42" i="570"/>
  <c r="D21" i="568"/>
  <c r="J26" i="8"/>
  <c r="AD34" i="8"/>
  <c r="D60" i="567"/>
  <c r="D75" i="574"/>
  <c r="D20" i="570"/>
  <c r="D25" i="574"/>
  <c r="D60" i="574"/>
  <c r="Z56" i="8"/>
  <c r="D27" i="570"/>
  <c r="D42" i="569"/>
  <c r="D75" i="573"/>
  <c r="D58" i="568"/>
  <c r="D21" i="572"/>
  <c r="X19" i="8"/>
  <c r="V34" i="8"/>
  <c r="P19" i="8"/>
  <c r="X37" i="8"/>
  <c r="D60" i="568"/>
  <c r="J34" i="8"/>
  <c r="D42" i="575"/>
  <c r="D42" i="571"/>
  <c r="D55" i="571"/>
  <c r="AB19" i="8"/>
  <c r="Y55" i="8"/>
  <c r="D36" i="575"/>
  <c r="I21" i="8"/>
  <c r="D43" i="567"/>
  <c r="D55" i="573"/>
  <c r="D27" i="571"/>
  <c r="I60" i="8"/>
  <c r="D53" i="572"/>
  <c r="Y45" i="8"/>
  <c r="D21" i="571"/>
  <c r="X34" i="8"/>
  <c r="X25" i="8"/>
  <c r="M57" i="8"/>
  <c r="U34" i="8"/>
  <c r="D60" i="569"/>
  <c r="D55" i="568"/>
  <c r="L44" i="8"/>
  <c r="D47" i="567"/>
  <c r="D35" i="567"/>
  <c r="D71" i="567"/>
  <c r="N44" i="8"/>
  <c r="D58" i="574"/>
  <c r="D22" i="568"/>
  <c r="AG56" i="8"/>
  <c r="X56" i="8"/>
  <c r="V46" i="8"/>
  <c r="R43" i="8"/>
  <c r="D22" i="570"/>
  <c r="X57" i="8"/>
  <c r="D46" i="569"/>
  <c r="P37" i="8"/>
  <c r="D28" i="572"/>
  <c r="AB56" i="8"/>
  <c r="Z35" i="8"/>
  <c r="D36" i="570"/>
  <c r="N37" i="8"/>
  <c r="AB45" i="8"/>
  <c r="D44" i="575"/>
  <c r="N46" i="8"/>
  <c r="D44" i="567"/>
  <c r="I37" i="8"/>
  <c r="AD46" i="8"/>
  <c r="U56" i="8"/>
  <c r="D25" i="575"/>
  <c r="D20" i="571"/>
  <c r="J21" i="8"/>
  <c r="AD19" i="8"/>
  <c r="D71" i="573"/>
  <c r="D47" i="569"/>
  <c r="R19" i="8"/>
  <c r="L57" i="8"/>
  <c r="AD56" i="8"/>
  <c r="D28" i="571"/>
  <c r="D71" i="569"/>
  <c r="D58" i="572"/>
  <c r="D27" i="575"/>
  <c r="D36" i="567"/>
  <c r="D44" i="568"/>
  <c r="D20" i="567"/>
  <c r="I19" i="8"/>
  <c r="D42" i="574"/>
  <c r="D26" i="567"/>
  <c r="J45" i="8"/>
  <c r="D58" i="570"/>
  <c r="L35" i="8"/>
  <c r="D27" i="568"/>
  <c r="D42" i="567"/>
  <c r="J37" i="8"/>
  <c r="Y34" i="8"/>
  <c r="D47" i="568"/>
  <c r="AF37" i="8"/>
  <c r="D43" i="571"/>
  <c r="R57" i="8"/>
  <c r="M46" i="8"/>
  <c r="D35" i="574"/>
  <c r="V45" i="8"/>
  <c r="D60" i="571"/>
  <c r="AC57" i="8"/>
  <c r="H35" i="8"/>
  <c r="Z25" i="8"/>
  <c r="D21" i="567"/>
  <c r="D26" i="568"/>
  <c r="U57" i="8"/>
  <c r="AC37" i="8"/>
  <c r="D57" i="571"/>
  <c r="D25" i="573"/>
  <c r="X46" i="8"/>
  <c r="D57" i="569"/>
  <c r="T56" i="8"/>
  <c r="D47" i="574"/>
  <c r="D27" i="572"/>
  <c r="D58" i="567"/>
  <c r="I56" i="8"/>
  <c r="I34" i="8"/>
  <c r="X21" i="8"/>
  <c r="Q35" i="8"/>
  <c r="AF56" i="8"/>
  <c r="D75" i="567"/>
  <c r="D75" i="575"/>
  <c r="Q37" i="8"/>
  <c r="Z19" i="8"/>
  <c r="Q43" i="8"/>
  <c r="AF57" i="8"/>
  <c r="R46" i="8"/>
  <c r="D44" i="571"/>
  <c r="D43" i="570"/>
  <c r="D42" i="572"/>
  <c r="P43" i="8"/>
  <c r="D75" i="569"/>
  <c r="D26" i="574"/>
  <c r="D44" i="572"/>
  <c r="AF34" i="8"/>
  <c r="AH19" i="8"/>
  <c r="AG55" i="8"/>
  <c r="AH57" i="8"/>
  <c r="D21" i="574"/>
  <c r="Y35" i="8"/>
  <c r="D36" i="568"/>
  <c r="I26" i="8"/>
  <c r="D22" i="574"/>
  <c r="T34" i="8"/>
  <c r="U35" i="8"/>
  <c r="D20" i="575"/>
  <c r="D25" i="572"/>
  <c r="D43" i="575"/>
  <c r="N57" i="8"/>
  <c r="D22" i="567"/>
  <c r="D47" i="570"/>
  <c r="D43" i="574"/>
  <c r="D56" i="574"/>
  <c r="D26" i="572"/>
  <c r="D28" i="573"/>
  <c r="D42" i="568"/>
  <c r="D19" i="571"/>
  <c r="AH37" i="8"/>
  <c r="J56" i="8"/>
  <c r="AH46" i="8"/>
  <c r="Q59" i="8"/>
  <c r="D56" i="572"/>
  <c r="D44" i="570"/>
  <c r="D22" i="572"/>
  <c r="D36" i="572"/>
  <c r="H34" i="8"/>
  <c r="D36" i="574"/>
  <c r="D20" i="568"/>
  <c r="D36" i="569"/>
  <c r="D75" i="571"/>
  <c r="M34" i="8"/>
  <c r="AH56" i="8"/>
  <c r="AG35" i="8"/>
  <c r="AG34" i="8"/>
  <c r="AD37" i="8"/>
  <c r="D22" i="569"/>
  <c r="AF35" i="8"/>
  <c r="I35" i="8"/>
  <c r="J60" i="8"/>
  <c r="D75" i="570"/>
  <c r="AH55" i="8"/>
  <c r="D75" i="568"/>
  <c r="D71" i="571"/>
  <c r="AD45" i="8"/>
  <c r="D42" i="573"/>
  <c r="P57" i="8"/>
  <c r="R34" i="8"/>
  <c r="I45" i="8"/>
  <c r="D43" i="568"/>
  <c r="N34" i="8"/>
  <c r="D22" i="571"/>
  <c r="D47" i="573"/>
  <c r="D44" i="569"/>
  <c r="AB34" i="8"/>
  <c r="Z34" i="8"/>
  <c r="H60" i="8"/>
  <c r="AC35" i="8"/>
  <c r="J35" i="8"/>
  <c r="D45" i="571"/>
  <c r="AG45" i="8"/>
  <c r="D60" i="572"/>
  <c r="D57" i="568"/>
  <c r="R35" i="8"/>
  <c r="U37" i="8"/>
  <c r="D47" i="571"/>
  <c r="R37" i="8"/>
  <c r="D58" i="573"/>
  <c r="V35" i="8"/>
  <c r="D71" i="574"/>
  <c r="D20" i="573"/>
  <c r="D25" i="567"/>
  <c r="J46" i="8"/>
  <c r="AD35" i="8"/>
  <c r="AC46" i="8"/>
  <c r="D27" i="567"/>
  <c r="AF55" i="8"/>
  <c r="H57" i="8"/>
  <c r="D20" i="572"/>
  <c r="D28" i="570"/>
  <c r="D27" i="573"/>
  <c r="D56" i="573"/>
  <c r="D27" i="569"/>
  <c r="R59" i="8"/>
  <c r="D26" i="571"/>
  <c r="D60" i="570"/>
  <c r="AC19" i="8"/>
  <c r="D71" i="568"/>
  <c r="M20" i="8"/>
  <c r="H26" i="8"/>
  <c r="D58" i="575"/>
  <c r="D43" i="569"/>
  <c r="D26" i="573"/>
  <c r="J57" i="8"/>
  <c r="X55" i="8"/>
  <c r="AB35" i="8"/>
  <c r="J19" i="8"/>
  <c r="Y25" i="8"/>
  <c r="D26" i="569"/>
  <c r="D53" i="574"/>
  <c r="M44" i="8"/>
  <c r="L34" i="8"/>
  <c r="Q34" i="8"/>
  <c r="Z55" i="8"/>
  <c r="D45" i="567"/>
  <c r="D37" i="574"/>
  <c r="D27" i="574"/>
  <c r="V56" i="8"/>
  <c r="T46" i="8"/>
  <c r="D47" i="575"/>
  <c r="D71" i="572"/>
  <c r="M45" i="8"/>
  <c r="D28" i="575"/>
  <c r="T37" i="8"/>
  <c r="AC34" i="8"/>
  <c r="D53" i="575"/>
  <c r="D58" i="569"/>
  <c r="D36" i="571"/>
  <c r="Q46" i="8"/>
  <c r="D55" i="572"/>
  <c r="D47" i="572"/>
  <c r="D60" i="573"/>
  <c r="AH34" i="8"/>
  <c r="D58" i="571"/>
  <c r="H45" i="8"/>
  <c r="D28" i="569"/>
  <c r="H37" i="8"/>
  <c r="D35" i="570"/>
  <c r="AF46" i="8"/>
  <c r="D36" i="573"/>
  <c r="D75" i="572"/>
  <c r="D26" i="570"/>
  <c r="R45" i="8"/>
  <c r="D37" i="569"/>
  <c r="D44" i="573"/>
  <c r="D28" i="568"/>
  <c r="D22" i="573"/>
  <c r="D71" i="575"/>
  <c r="N45" i="8"/>
  <c r="H56" i="8"/>
  <c r="D28" i="567"/>
  <c r="H46" i="8"/>
  <c r="D25" i="568"/>
  <c r="D19" i="574"/>
  <c r="D45" i="573"/>
  <c r="D71" i="570"/>
  <c r="X45" i="8"/>
  <c r="H152" i="570" l="1"/>
  <c r="H152" i="571"/>
  <c r="I152" i="570"/>
  <c r="G152" i="570"/>
  <c r="J152" i="570"/>
  <c r="F25" i="571" a="1"/>
  <c r="F25" i="571" s="1"/>
  <c r="J25" i="571" s="1"/>
  <c r="E25" i="571"/>
  <c r="J152" i="571"/>
  <c r="I152" i="571"/>
  <c r="K152" i="571"/>
  <c r="F47" i="572" a="1"/>
  <c r="F47" i="572" s="1"/>
  <c r="J47" i="572" s="1"/>
  <c r="E47" i="572"/>
  <c r="F25" i="572" a="1"/>
  <c r="F25" i="572" s="1"/>
  <c r="K25" i="572" s="1"/>
  <c r="E25" i="572"/>
  <c r="E22" i="567"/>
  <c r="F22" i="567" a="1"/>
  <c r="F22" i="567" s="1"/>
  <c r="J22" i="567" s="1"/>
  <c r="F25" i="567" a="1"/>
  <c r="F25" i="567" s="1"/>
  <c r="H25" i="567" s="1"/>
  <c r="E25" i="567"/>
  <c r="F42" i="571" a="1"/>
  <c r="F42" i="571" s="1"/>
  <c r="F44" i="567" a="1"/>
  <c r="F44" i="567" s="1"/>
  <c r="G44" i="567" s="1"/>
  <c r="E44" i="567"/>
  <c r="E42" i="570"/>
  <c r="F42" i="570" a="1"/>
  <c r="F42" i="570" s="1"/>
  <c r="K42" i="570" s="1"/>
  <c r="F25" i="574" a="1"/>
  <c r="F25" i="574" s="1"/>
  <c r="G152" i="569"/>
  <c r="I152" i="569"/>
  <c r="J152" i="569"/>
  <c r="H152" i="569"/>
  <c r="F22" i="568" a="1"/>
  <c r="F22" i="568" s="1"/>
  <c r="G22" i="568" s="1"/>
  <c r="E22" i="568"/>
  <c r="F27" i="570" a="1"/>
  <c r="F27" i="570" s="1"/>
  <c r="H27" i="570" s="1"/>
  <c r="E27" i="570"/>
  <c r="F28" i="574" a="1"/>
  <c r="F28" i="574" s="1"/>
  <c r="E402" i="8"/>
  <c r="E55" i="8"/>
  <c r="E43" i="8"/>
  <c r="G48" i="8"/>
  <c r="E45" i="8"/>
  <c r="E19" i="8"/>
  <c r="E44" i="8"/>
  <c r="G407" i="8"/>
  <c r="E34" i="8"/>
  <c r="G401" i="8"/>
  <c r="E56" i="8"/>
  <c r="E75" i="572"/>
  <c r="F75" i="572" a="1"/>
  <c r="F75" i="572" s="1"/>
  <c r="H75" i="572" s="1"/>
  <c r="E36" i="571"/>
  <c r="F36" i="571" a="1"/>
  <c r="F36" i="571" s="1"/>
  <c r="J36" i="571" s="1"/>
  <c r="D402" i="572"/>
  <c r="E402" i="572" s="1"/>
  <c r="E53" i="572"/>
  <c r="F53" i="572" a="1"/>
  <c r="F53" i="572" s="1"/>
  <c r="I53" i="572" s="1"/>
  <c r="M29" i="8"/>
  <c r="M393" i="8" s="1"/>
  <c r="AK20" i="8"/>
  <c r="F28" i="572" a="1"/>
  <c r="F28" i="572" s="1"/>
  <c r="I28" i="572" s="1"/>
  <c r="E28" i="572"/>
  <c r="AN21" i="8"/>
  <c r="E44" i="570"/>
  <c r="F44" i="570" a="1"/>
  <c r="F44" i="570" s="1"/>
  <c r="J152" i="567"/>
  <c r="J152" i="573"/>
  <c r="K152" i="567"/>
  <c r="G152" i="567"/>
  <c r="I152" i="567"/>
  <c r="AM57" i="8"/>
  <c r="AO57" i="8"/>
  <c r="F27" i="573" a="1"/>
  <c r="F27" i="573" s="1"/>
  <c r="K27" i="573" s="1"/>
  <c r="E27" i="573"/>
  <c r="F27" i="567" a="1"/>
  <c r="F27" i="567" s="1"/>
  <c r="K27" i="567" s="1"/>
  <c r="E27" i="567"/>
  <c r="F44" i="573" a="1"/>
  <c r="F44" i="573" s="1"/>
  <c r="E44" i="573"/>
  <c r="F42" i="572" a="1"/>
  <c r="F42" i="572" s="1"/>
  <c r="H42" i="572" s="1"/>
  <c r="E42" i="572"/>
  <c r="E25" i="573"/>
  <c r="F25" i="573" a="1"/>
  <c r="F25" i="573" s="1"/>
  <c r="J25" i="573" s="1"/>
  <c r="AN57" i="8"/>
  <c r="AK57" i="8"/>
  <c r="F44" i="569" a="1"/>
  <c r="F44" i="569" s="1"/>
  <c r="K44" i="569" s="1"/>
  <c r="E44" i="569"/>
  <c r="F58" i="575" a="1"/>
  <c r="F58" i="575" s="1"/>
  <c r="K58" i="575" s="1"/>
  <c r="E58" i="575"/>
  <c r="AP57" i="8"/>
  <c r="F25" i="568" a="1"/>
  <c r="F25" i="568" s="1"/>
  <c r="K25" i="568" s="1"/>
  <c r="E25" i="568"/>
  <c r="E58" i="567"/>
  <c r="F58" i="567" a="1"/>
  <c r="F58" i="567" s="1"/>
  <c r="G58" i="567" s="1"/>
  <c r="AL57" i="8"/>
  <c r="F27" i="568" a="1"/>
  <c r="F27" i="568" s="1"/>
  <c r="K27" i="568" s="1"/>
  <c r="E27" i="568"/>
  <c r="F55" i="568" a="1"/>
  <c r="F55" i="568" s="1"/>
  <c r="E55" i="568"/>
  <c r="E28" i="569"/>
  <c r="F28" i="569" a="1"/>
  <c r="F28" i="569" s="1"/>
  <c r="G28" i="569" s="1"/>
  <c r="E42" i="574"/>
  <c r="F42" i="574" a="1"/>
  <c r="F42" i="574" s="1"/>
  <c r="G42" i="574" s="1"/>
  <c r="F28" i="570" a="1"/>
  <c r="F28" i="570" s="1"/>
  <c r="I28" i="570" s="1"/>
  <c r="E28" i="570"/>
  <c r="G152" i="573"/>
  <c r="H152" i="573"/>
  <c r="I152" i="573"/>
  <c r="H153" i="575"/>
  <c r="K153" i="575"/>
  <c r="I153" i="575"/>
  <c r="J153" i="575"/>
  <c r="G54" i="572"/>
  <c r="I54" i="572"/>
  <c r="J152" i="575"/>
  <c r="K54" i="575"/>
  <c r="H54" i="572"/>
  <c r="K152" i="573"/>
  <c r="H152" i="574"/>
  <c r="H152" i="575"/>
  <c r="I152" i="574"/>
  <c r="G152" i="575"/>
  <c r="J152" i="574"/>
  <c r="K152" i="575"/>
  <c r="G54" i="575"/>
  <c r="K152" i="574"/>
  <c r="E22" i="569"/>
  <c r="F22" i="569" a="1"/>
  <c r="F22" i="569" s="1"/>
  <c r="J22" i="569" s="1"/>
  <c r="F42" i="569" a="1"/>
  <c r="F42" i="569" s="1"/>
  <c r="K42" i="569" s="1"/>
  <c r="E42" i="569"/>
  <c r="F36" i="569" a="1"/>
  <c r="F36" i="569" s="1"/>
  <c r="J36" i="569" s="1"/>
  <c r="E36" i="569"/>
  <c r="F75" i="570" a="1"/>
  <c r="F75" i="570" s="1"/>
  <c r="E75" i="570"/>
  <c r="F36" i="570" a="1"/>
  <c r="F36" i="570" s="1"/>
  <c r="E36" i="570"/>
  <c r="E58" i="570"/>
  <c r="F58" i="570" a="1"/>
  <c r="F58" i="570" s="1"/>
  <c r="F36" i="573" a="1"/>
  <c r="F36" i="573" s="1"/>
  <c r="E44" i="572"/>
  <c r="F44" i="572" a="1"/>
  <c r="F44" i="572" s="1"/>
  <c r="F28" i="571" a="1"/>
  <c r="F28" i="571" s="1"/>
  <c r="H28" i="571" s="1"/>
  <c r="E28" i="571"/>
  <c r="D402" i="574"/>
  <c r="E402" i="574" s="1"/>
  <c r="E53" i="574"/>
  <c r="F53" i="574" a="1"/>
  <c r="F53" i="574" s="1"/>
  <c r="F44" i="571" a="1"/>
  <c r="F44" i="571" s="1"/>
  <c r="E28" i="573"/>
  <c r="F28" i="573" a="1"/>
  <c r="F28" i="573" s="1"/>
  <c r="I28" i="573" s="1"/>
  <c r="E47" i="573"/>
  <c r="F47" i="573" a="1"/>
  <c r="F47" i="573" s="1"/>
  <c r="I47" i="573" s="1"/>
  <c r="F58" i="568" a="1"/>
  <c r="F58" i="568" s="1"/>
  <c r="F43" i="570" a="1"/>
  <c r="F43" i="570" s="1"/>
  <c r="E43" i="570"/>
  <c r="E36" i="574"/>
  <c r="F36" i="574" a="1"/>
  <c r="F36" i="574" s="1"/>
  <c r="J36" i="574" s="1"/>
  <c r="F27" i="572" a="1"/>
  <c r="F27" i="572" s="1"/>
  <c r="E27" i="572"/>
  <c r="F58" i="571" a="1"/>
  <c r="F58" i="571" s="1"/>
  <c r="E58" i="571"/>
  <c r="E22" i="570"/>
  <c r="F22" i="570" a="1"/>
  <c r="F22" i="570" s="1"/>
  <c r="I22" i="570" s="1"/>
  <c r="E36" i="572"/>
  <c r="F36" i="572" a="1"/>
  <c r="F36" i="572" s="1"/>
  <c r="H36" i="572" s="1"/>
  <c r="F28" i="567" a="1"/>
  <c r="F28" i="567" s="1"/>
  <c r="I28" i="567" s="1"/>
  <c r="E28" i="567"/>
  <c r="F75" i="569" a="1"/>
  <c r="F75" i="569" s="1"/>
  <c r="H75" i="569" s="1"/>
  <c r="E75" i="569"/>
  <c r="F44" i="568" a="1"/>
  <c r="F44" i="568" s="1"/>
  <c r="E44" i="568"/>
  <c r="F42" i="568" a="1"/>
  <c r="F42" i="568" s="1"/>
  <c r="G42" i="568" s="1"/>
  <c r="E42" i="568"/>
  <c r="F42" i="573" a="1"/>
  <c r="F42" i="573" s="1"/>
  <c r="E42" i="573"/>
  <c r="E47" i="568"/>
  <c r="F47" i="568" a="1"/>
  <c r="F47" i="568" s="1"/>
  <c r="K47" i="568" s="1"/>
  <c r="F47" i="569" a="1"/>
  <c r="F47" i="569" s="1"/>
  <c r="E47" i="569"/>
  <c r="E36" i="575"/>
  <c r="F36" i="575" a="1"/>
  <c r="F36" i="575" s="1"/>
  <c r="J36" i="575" s="1"/>
  <c r="D402" i="575"/>
  <c r="E402" i="575" s="1"/>
  <c r="E53" i="575"/>
  <c r="F53" i="575" a="1"/>
  <c r="F53" i="575" s="1"/>
  <c r="G53" i="575" s="1"/>
  <c r="F36" i="568" a="1"/>
  <c r="F36" i="568" s="1"/>
  <c r="I36" i="568" s="1"/>
  <c r="E36" i="568"/>
  <c r="E27" i="569"/>
  <c r="F27" i="569" a="1"/>
  <c r="F27" i="569" s="1"/>
  <c r="I27" i="569" s="1"/>
  <c r="F42" i="567" a="1"/>
  <c r="F42" i="567" s="1"/>
  <c r="E42" i="567"/>
  <c r="F28" i="568" a="1"/>
  <c r="F28" i="568" s="1"/>
  <c r="K28" i="568" s="1"/>
  <c r="E28" i="568"/>
  <c r="F58" i="574" a="1"/>
  <c r="F58" i="574" s="1"/>
  <c r="E58" i="574"/>
  <c r="E75" i="573"/>
  <c r="F75" i="573" a="1"/>
  <c r="F75" i="573" s="1"/>
  <c r="I75" i="573" s="1"/>
  <c r="F43" i="569" a="1"/>
  <c r="F43" i="569" s="1"/>
  <c r="J43" i="569" s="1"/>
  <c r="E43" i="569"/>
  <c r="I54" i="574"/>
  <c r="D398" i="8"/>
  <c r="H54" i="575"/>
  <c r="G54" i="574"/>
  <c r="H54" i="574"/>
  <c r="J54" i="574"/>
  <c r="I54" i="575"/>
  <c r="J54" i="575"/>
  <c r="J54" i="572"/>
  <c r="K54" i="574"/>
  <c r="F44" i="575" a="1"/>
  <c r="F44" i="575" s="1"/>
  <c r="H44" i="575" s="1"/>
  <c r="E44" i="575"/>
  <c r="F27" i="575" a="1"/>
  <c r="F27" i="575" s="1"/>
  <c r="G27" i="575" s="1"/>
  <c r="E27" i="575"/>
  <c r="F71" i="569" a="1"/>
  <c r="F71" i="569" s="1"/>
  <c r="K71" i="569" s="1"/>
  <c r="E71" i="569"/>
  <c r="E25" i="575"/>
  <c r="F25" i="575" a="1"/>
  <c r="F25" i="575" s="1"/>
  <c r="J25" i="575" s="1"/>
  <c r="E75" i="574"/>
  <c r="F75" i="574" a="1"/>
  <c r="F75" i="574" s="1"/>
  <c r="J75" i="574" s="1"/>
  <c r="F71" i="575" a="1"/>
  <c r="F71" i="575" s="1"/>
  <c r="G71" i="575" s="1"/>
  <c r="E71" i="575"/>
  <c r="F75" i="567" a="1"/>
  <c r="F75" i="567" s="1"/>
  <c r="I75" i="567" s="1"/>
  <c r="E75" i="567"/>
  <c r="F43" i="575" a="1"/>
  <c r="F43" i="575" s="1"/>
  <c r="G43" i="575" s="1"/>
  <c r="E43" i="575"/>
  <c r="F75" i="568" a="1"/>
  <c r="F75" i="568" s="1"/>
  <c r="J75" i="568" s="1"/>
  <c r="E75" i="568"/>
  <c r="E47" i="575"/>
  <c r="F47" i="575" a="1"/>
  <c r="F47" i="575" s="1"/>
  <c r="F71" i="572" a="1"/>
  <c r="F71" i="572" s="1"/>
  <c r="K71" i="572" s="1"/>
  <c r="E71" i="572"/>
  <c r="F36" i="567" a="1"/>
  <c r="F36" i="567" s="1"/>
  <c r="K36" i="567" s="1"/>
  <c r="E36" i="567"/>
  <c r="E55" i="574"/>
  <c r="F55" i="574" a="1"/>
  <c r="F55" i="574" s="1"/>
  <c r="G55" i="574" s="1"/>
  <c r="F47" i="570" a="1"/>
  <c r="F47" i="570" s="1"/>
  <c r="G47" i="570" s="1"/>
  <c r="E47" i="570"/>
  <c r="F20" i="573" a="1"/>
  <c r="F20" i="573" s="1"/>
  <c r="H20" i="573" s="1"/>
  <c r="E20" i="573"/>
  <c r="F22" i="573" a="1"/>
  <c r="F22" i="573" s="1"/>
  <c r="G22" i="573" s="1"/>
  <c r="E22" i="573"/>
  <c r="E71" i="567"/>
  <c r="F71" i="567" a="1"/>
  <c r="F71" i="567" s="1"/>
  <c r="K71" i="567" s="1"/>
  <c r="F55" i="571" a="1"/>
  <c r="F55" i="571" s="1"/>
  <c r="J55" i="571" s="1"/>
  <c r="E55" i="571"/>
  <c r="F27" i="574" a="1"/>
  <c r="F27" i="574" s="1"/>
  <c r="F20" i="569" a="1"/>
  <c r="F20" i="569" s="1"/>
  <c r="K20" i="569" s="1"/>
  <c r="E20" i="569"/>
  <c r="E55" i="575"/>
  <c r="F55" i="575" a="1"/>
  <c r="F55" i="575" s="1"/>
  <c r="G55" i="575" s="1"/>
  <c r="F71" i="570" a="1"/>
  <c r="F71" i="570" s="1"/>
  <c r="I71" i="570" s="1"/>
  <c r="E71" i="570"/>
  <c r="F55" i="572" a="1"/>
  <c r="F55" i="572" s="1"/>
  <c r="E55" i="572"/>
  <c r="F55" i="573" a="1"/>
  <c r="F55" i="573" s="1"/>
  <c r="G55" i="573" s="1"/>
  <c r="E55" i="573"/>
  <c r="F22" i="571" a="1"/>
  <c r="F22" i="571" s="1"/>
  <c r="E22" i="571"/>
  <c r="F47" i="567" a="1"/>
  <c r="F47" i="567" s="1"/>
  <c r="H47" i="567" s="1"/>
  <c r="E47" i="567"/>
  <c r="F43" i="574" a="1"/>
  <c r="F43" i="574" s="1"/>
  <c r="K43" i="574" s="1"/>
  <c r="E43" i="574"/>
  <c r="F20" i="568" a="1"/>
  <c r="F20" i="568" s="1"/>
  <c r="G20" i="568" s="1"/>
  <c r="E20" i="568"/>
  <c r="F75" i="571" a="1"/>
  <c r="F75" i="571" s="1"/>
  <c r="G75" i="571" s="1"/>
  <c r="E75" i="571"/>
  <c r="F58" i="569" a="1"/>
  <c r="F58" i="569" s="1"/>
  <c r="E58" i="569"/>
  <c r="F43" i="567" a="1"/>
  <c r="F43" i="567" s="1"/>
  <c r="J43" i="567" s="1"/>
  <c r="E43" i="567"/>
  <c r="E47" i="574"/>
  <c r="F47" i="574" a="1"/>
  <c r="F47" i="574" s="1"/>
  <c r="G47" i="574" s="1"/>
  <c r="E20" i="572"/>
  <c r="F20" i="572" a="1"/>
  <c r="F20" i="572" s="1"/>
  <c r="I20" i="572" s="1"/>
  <c r="F22" i="574" a="1"/>
  <c r="F22" i="574" s="1"/>
  <c r="F58" i="572" a="1"/>
  <c r="F58" i="572" s="1"/>
  <c r="K58" i="572" s="1"/>
  <c r="E58" i="572"/>
  <c r="E43" i="568"/>
  <c r="F43" i="568" a="1"/>
  <c r="F43" i="568" s="1"/>
  <c r="G43" i="568" s="1"/>
  <c r="F27" i="571" a="1"/>
  <c r="F27" i="571" s="1"/>
  <c r="E27" i="571"/>
  <c r="F28" i="575" a="1"/>
  <c r="F28" i="575" s="1"/>
  <c r="J28" i="575" s="1"/>
  <c r="E28" i="575"/>
  <c r="F20" i="570" a="1"/>
  <c r="F20" i="570" s="1"/>
  <c r="G20" i="570" s="1"/>
  <c r="E20" i="570"/>
  <c r="E58" i="573"/>
  <c r="F58" i="573" a="1"/>
  <c r="F58" i="573" s="1"/>
  <c r="G58" i="573" s="1"/>
  <c r="F75" i="575" a="1"/>
  <c r="F75" i="575" s="1"/>
  <c r="H75" i="575" s="1"/>
  <c r="E75" i="575"/>
  <c r="F71" i="574" a="1"/>
  <c r="F71" i="574" s="1"/>
  <c r="E71" i="574"/>
  <c r="F20" i="567" a="1"/>
  <c r="F20" i="567" s="1"/>
  <c r="H20" i="567" s="1"/>
  <c r="E20" i="567"/>
  <c r="F47" i="571" a="1"/>
  <c r="F47" i="571" s="1"/>
  <c r="F71" i="571" a="1"/>
  <c r="F71" i="571" s="1"/>
  <c r="K71" i="571" s="1"/>
  <c r="E71" i="571"/>
  <c r="F20" i="575" a="1"/>
  <c r="F20" i="575" s="1"/>
  <c r="I20" i="575" s="1"/>
  <c r="E20" i="575"/>
  <c r="E71" i="573"/>
  <c r="F71" i="573" a="1"/>
  <c r="F71" i="573" s="1"/>
  <c r="F43" i="571" a="1"/>
  <c r="F43" i="571" s="1"/>
  <c r="F22" i="575" a="1"/>
  <c r="F22" i="575" s="1"/>
  <c r="G22" i="575" s="1"/>
  <c r="E22" i="575"/>
  <c r="F20" i="571" a="1"/>
  <c r="F20" i="571" s="1"/>
  <c r="K20" i="571" s="1"/>
  <c r="E20" i="571"/>
  <c r="F42" i="575" a="1"/>
  <c r="F42" i="575" s="1"/>
  <c r="J42" i="575" s="1"/>
  <c r="E42" i="575"/>
  <c r="E22" i="572"/>
  <c r="F22" i="572" a="1"/>
  <c r="F22" i="572" s="1"/>
  <c r="J22" i="572" s="1"/>
  <c r="F71" i="568" a="1"/>
  <c r="F71" i="568" s="1"/>
  <c r="I71" i="568" s="1"/>
  <c r="E71" i="568"/>
  <c r="F37" i="574" a="1"/>
  <c r="F37" i="574" s="1"/>
  <c r="E37" i="574"/>
  <c r="F35" i="574" a="1"/>
  <c r="F35" i="574" s="1"/>
  <c r="E35" i="574"/>
  <c r="F60" i="574" a="1"/>
  <c r="F60" i="574" s="1"/>
  <c r="E60" i="574"/>
  <c r="F21" i="574" a="1"/>
  <c r="F21" i="574" s="1"/>
  <c r="F26" i="574" a="1"/>
  <c r="F26" i="574" s="1"/>
  <c r="F19" i="574" a="1"/>
  <c r="F19" i="574" s="1"/>
  <c r="F56" i="574" a="1"/>
  <c r="F56" i="574" s="1"/>
  <c r="E56" i="574"/>
  <c r="D401" i="574"/>
  <c r="E401" i="574" s="1"/>
  <c r="E56" i="573"/>
  <c r="F56" i="573" a="1"/>
  <c r="F56" i="573" s="1"/>
  <c r="E60" i="573"/>
  <c r="F60" i="573" a="1"/>
  <c r="F60" i="573" s="1"/>
  <c r="F21" i="573" a="1"/>
  <c r="F21" i="573" s="1"/>
  <c r="E21" i="573"/>
  <c r="F26" i="573" a="1"/>
  <c r="F26" i="573" s="1"/>
  <c r="E26" i="573"/>
  <c r="F46" i="573" a="1"/>
  <c r="F46" i="573" s="1"/>
  <c r="E46" i="573"/>
  <c r="E45" i="573"/>
  <c r="F45" i="573" a="1"/>
  <c r="F45" i="573" s="1"/>
  <c r="F60" i="572" a="1"/>
  <c r="F60" i="572" s="1"/>
  <c r="E60" i="572"/>
  <c r="F21" i="572" a="1"/>
  <c r="F21" i="572" s="1"/>
  <c r="E21" i="572"/>
  <c r="F26" i="572" a="1"/>
  <c r="F26" i="572" s="1"/>
  <c r="E26" i="572"/>
  <c r="F56" i="572" a="1"/>
  <c r="F56" i="572" s="1"/>
  <c r="E56" i="572"/>
  <c r="D401" i="572"/>
  <c r="E401" i="572" s="1"/>
  <c r="F35" i="571" a="1"/>
  <c r="F35" i="571" s="1"/>
  <c r="E35" i="571"/>
  <c r="F60" i="571" a="1"/>
  <c r="F60" i="571" s="1"/>
  <c r="E60" i="571"/>
  <c r="E21" i="571"/>
  <c r="F21" i="571" a="1"/>
  <c r="F21" i="571" s="1"/>
  <c r="F26" i="571" a="1"/>
  <c r="F26" i="571" s="1"/>
  <c r="E26" i="571"/>
  <c r="D29" i="571"/>
  <c r="F19" i="571" a="1"/>
  <c r="F19" i="571" s="1"/>
  <c r="E19" i="571"/>
  <c r="F57" i="571" a="1"/>
  <c r="F57" i="571" s="1"/>
  <c r="E57" i="571"/>
  <c r="F45" i="571" a="1"/>
  <c r="F45" i="571" s="1"/>
  <c r="F35" i="570" a="1"/>
  <c r="F35" i="570" s="1"/>
  <c r="E35" i="570"/>
  <c r="F60" i="570" a="1"/>
  <c r="F60" i="570" s="1"/>
  <c r="E60" i="570"/>
  <c r="E26" i="570"/>
  <c r="F26" i="570" a="1"/>
  <c r="F26" i="570" s="1"/>
  <c r="F37" i="569" a="1"/>
  <c r="F37" i="569" s="1"/>
  <c r="E37" i="569"/>
  <c r="E60" i="569"/>
  <c r="F60" i="569" a="1"/>
  <c r="F60" i="569" s="1"/>
  <c r="F21" i="569" a="1"/>
  <c r="F21" i="569" s="1"/>
  <c r="E21" i="569"/>
  <c r="F26" i="569" a="1"/>
  <c r="F26" i="569" s="1"/>
  <c r="E26" i="569"/>
  <c r="F46" i="569" a="1"/>
  <c r="F46" i="569" s="1"/>
  <c r="E46" i="569"/>
  <c r="F57" i="569" a="1"/>
  <c r="F57" i="569" s="1"/>
  <c r="E57" i="569"/>
  <c r="F45" i="569" a="1"/>
  <c r="F45" i="569" s="1"/>
  <c r="E45" i="569"/>
  <c r="D48" i="569"/>
  <c r="F60" i="568" a="1"/>
  <c r="F60" i="568" s="1"/>
  <c r="F21" i="568" a="1"/>
  <c r="F21" i="568" s="1"/>
  <c r="E21" i="568"/>
  <c r="F26" i="568" a="1"/>
  <c r="F26" i="568" s="1"/>
  <c r="E26" i="568"/>
  <c r="F57" i="568" a="1"/>
  <c r="F57" i="568" s="1"/>
  <c r="F35" i="567" a="1"/>
  <c r="F35" i="567" s="1"/>
  <c r="E35" i="567"/>
  <c r="F60" i="567" a="1"/>
  <c r="F60" i="567" s="1"/>
  <c r="E60" i="567"/>
  <c r="F21" i="567" a="1"/>
  <c r="F21" i="567" s="1"/>
  <c r="E21" i="567"/>
  <c r="E26" i="567"/>
  <c r="F26" i="567" a="1"/>
  <c r="F26" i="567" s="1"/>
  <c r="E45" i="567"/>
  <c r="F45" i="567" a="1"/>
  <c r="F45" i="567" s="1"/>
  <c r="AA59" i="8"/>
  <c r="AA408" i="8" s="1"/>
  <c r="E407" i="6"/>
  <c r="AE59" i="8"/>
  <c r="AE408" i="8" s="1"/>
  <c r="U407" i="8"/>
  <c r="AG407" i="8"/>
  <c r="AH407" i="8"/>
  <c r="N407" i="8"/>
  <c r="V407" i="8"/>
  <c r="AF407" i="8"/>
  <c r="I401" i="8"/>
  <c r="X407" i="8"/>
  <c r="H407" i="8"/>
  <c r="T407" i="8"/>
  <c r="Y407" i="8"/>
  <c r="AG401" i="8"/>
  <c r="L407" i="8"/>
  <c r="P407" i="8"/>
  <c r="Q408" i="8"/>
  <c r="AC407" i="8"/>
  <c r="AC401" i="8"/>
  <c r="Q407" i="8"/>
  <c r="J407" i="8"/>
  <c r="AD407" i="8"/>
  <c r="U401" i="8"/>
  <c r="M407" i="8"/>
  <c r="R407" i="8"/>
  <c r="AB407" i="8"/>
  <c r="Y401" i="8"/>
  <c r="Z407" i="8"/>
  <c r="I407" i="8"/>
  <c r="T393" i="8"/>
  <c r="AA401" i="8"/>
  <c r="U393" i="8"/>
  <c r="N393" i="8"/>
  <c r="O407" i="8"/>
  <c r="L393" i="8"/>
  <c r="K393" i="8"/>
  <c r="S401" i="8"/>
  <c r="V393" i="8"/>
  <c r="S393" i="8"/>
  <c r="M393" i="6"/>
  <c r="I393" i="6"/>
  <c r="L393" i="6"/>
  <c r="J393" i="6"/>
  <c r="K393" i="6"/>
  <c r="H393" i="6"/>
  <c r="G393" i="6"/>
  <c r="I408" i="6"/>
  <c r="W59" i="8"/>
  <c r="W408" i="8" s="1"/>
  <c r="AM56" i="8"/>
  <c r="AN56" i="8"/>
  <c r="AP34" i="8"/>
  <c r="AN34" i="8"/>
  <c r="AL34" i="8"/>
  <c r="AO34" i="8"/>
  <c r="AK34" i="8"/>
  <c r="D78" i="8"/>
  <c r="D399" i="8" s="1"/>
  <c r="X48" i="8"/>
  <c r="X395" i="8" s="1"/>
  <c r="Y48" i="8"/>
  <c r="Y395" i="8" s="1"/>
  <c r="Y29" i="8"/>
  <c r="Z29" i="8"/>
  <c r="X29" i="8"/>
  <c r="AB48" i="8"/>
  <c r="AB395" i="8" s="1"/>
  <c r="AO45" i="8"/>
  <c r="AM46" i="8"/>
  <c r="T48" i="8"/>
  <c r="T395" i="8" s="1"/>
  <c r="AO46" i="8"/>
  <c r="AJ46" i="8"/>
  <c r="AP35" i="8"/>
  <c r="P48" i="8"/>
  <c r="P395" i="8" s="1"/>
  <c r="AL43" i="8"/>
  <c r="R48" i="8"/>
  <c r="R395" i="8" s="1"/>
  <c r="Q48" i="8"/>
  <c r="Q395" i="8" s="1"/>
  <c r="AL45" i="8"/>
  <c r="AN46" i="8"/>
  <c r="AJ37" i="8"/>
  <c r="AM35" i="8"/>
  <c r="AK35" i="8"/>
  <c r="AL46" i="8"/>
  <c r="AN37" i="8"/>
  <c r="AL35" i="8"/>
  <c r="AJ35" i="8"/>
  <c r="AN45" i="8"/>
  <c r="U48" i="8"/>
  <c r="U395" i="8" s="1"/>
  <c r="AM45" i="8"/>
  <c r="AH48" i="8"/>
  <c r="AH395" i="8" s="1"/>
  <c r="AP37" i="8"/>
  <c r="AP45" i="8"/>
  <c r="AG48" i="8"/>
  <c r="AG395" i="8" s="1"/>
  <c r="V48" i="8"/>
  <c r="V395" i="8" s="1"/>
  <c r="AF48" i="8"/>
  <c r="AF395" i="8" s="1"/>
  <c r="AP46" i="8"/>
  <c r="AK37" i="8"/>
  <c r="AC48" i="8"/>
  <c r="AC395" i="8" s="1"/>
  <c r="AK45" i="8"/>
  <c r="AO37" i="8"/>
  <c r="AL37" i="8"/>
  <c r="AN35" i="8"/>
  <c r="AO56" i="8"/>
  <c r="AD48" i="8"/>
  <c r="AD395" i="8" s="1"/>
  <c r="AK46" i="8"/>
  <c r="AM37" i="8"/>
  <c r="AO35" i="8"/>
  <c r="K38" i="6"/>
  <c r="W38" i="8" s="1"/>
  <c r="K33" i="6"/>
  <c r="W33" i="8" s="1"/>
  <c r="E48" i="6"/>
  <c r="AL59" i="8"/>
  <c r="AF29" i="8"/>
  <c r="AH29" i="8"/>
  <c r="AG29" i="8"/>
  <c r="H29" i="8"/>
  <c r="I29" i="8"/>
  <c r="J29" i="8"/>
  <c r="P29" i="8"/>
  <c r="Q29" i="8"/>
  <c r="R29" i="8"/>
  <c r="AD29" i="8"/>
  <c r="AC29" i="8"/>
  <c r="AB29" i="8"/>
  <c r="H48" i="8"/>
  <c r="H395" i="8" s="1"/>
  <c r="I48" i="8"/>
  <c r="I395" i="8" s="1"/>
  <c r="J48" i="8"/>
  <c r="J395" i="8" s="1"/>
  <c r="M48" i="8"/>
  <c r="M395" i="8" s="1"/>
  <c r="L48" i="8"/>
  <c r="L395" i="8" s="1"/>
  <c r="N48" i="8"/>
  <c r="N395" i="8" s="1"/>
  <c r="D109" i="65"/>
  <c r="D109" i="6"/>
  <c r="L32" i="6"/>
  <c r="L33" i="6"/>
  <c r="AA33" i="8" s="1"/>
  <c r="L38" i="6"/>
  <c r="AA38" i="8" s="1"/>
  <c r="D122" i="65"/>
  <c r="D133" i="2"/>
  <c r="D133" i="65" s="1"/>
  <c r="D122" i="6"/>
  <c r="D342" i="65"/>
  <c r="D342" i="6"/>
  <c r="D353" i="2"/>
  <c r="D353" i="65" s="1"/>
  <c r="D129" i="65"/>
  <c r="D129" i="6"/>
  <c r="D314" i="65"/>
  <c r="D314" i="6"/>
  <c r="D324" i="65"/>
  <c r="D324" i="6"/>
  <c r="D338" i="65"/>
  <c r="D338" i="6"/>
  <c r="D348" i="65"/>
  <c r="E348" i="65" s="1"/>
  <c r="D348" i="6"/>
  <c r="H33" i="6"/>
  <c r="K33" i="8" s="1"/>
  <c r="H32" i="6"/>
  <c r="H38" i="6"/>
  <c r="K38" i="8" s="1"/>
  <c r="D91" i="65"/>
  <c r="D91" i="6"/>
  <c r="D98" i="65"/>
  <c r="D98" i="6"/>
  <c r="D104" i="65"/>
  <c r="D104" i="6"/>
  <c r="D108" i="65"/>
  <c r="D108" i="6"/>
  <c r="D114" i="65"/>
  <c r="D114" i="6"/>
  <c r="D118" i="65"/>
  <c r="D118" i="6"/>
  <c r="D139" i="65"/>
  <c r="D139" i="6"/>
  <c r="D143" i="65"/>
  <c r="D143" i="6"/>
  <c r="D298" i="65"/>
  <c r="D298" i="6"/>
  <c r="AJ26" i="8"/>
  <c r="AJ60" i="8"/>
  <c r="D13" i="486"/>
  <c r="D115" i="65"/>
  <c r="D115" i="6"/>
  <c r="W29" i="8"/>
  <c r="AN19" i="8"/>
  <c r="D322" i="65"/>
  <c r="D322" i="6"/>
  <c r="D346" i="65"/>
  <c r="D346" i="6"/>
  <c r="D123" i="65"/>
  <c r="D123" i="6"/>
  <c r="D304" i="65"/>
  <c r="D304" i="6"/>
  <c r="D320" i="65"/>
  <c r="D320" i="6"/>
  <c r="D130" i="65"/>
  <c r="D130" i="6"/>
  <c r="D305" i="65"/>
  <c r="D305" i="6"/>
  <c r="D311" i="65"/>
  <c r="D311" i="6"/>
  <c r="D315" i="65"/>
  <c r="E315" i="65" s="1"/>
  <c r="D315" i="6"/>
  <c r="D321" i="65"/>
  <c r="D321" i="6"/>
  <c r="D335" i="65"/>
  <c r="D335" i="6"/>
  <c r="D345" i="65"/>
  <c r="D345" i="6"/>
  <c r="D349" i="65"/>
  <c r="D349" i="6"/>
  <c r="G59" i="8"/>
  <c r="E59" i="6"/>
  <c r="AE29" i="8"/>
  <c r="AP19" i="8"/>
  <c r="E395" i="6"/>
  <c r="G33" i="6"/>
  <c r="G32" i="6"/>
  <c r="G38" i="6"/>
  <c r="E411" i="6"/>
  <c r="AJ56" i="8"/>
  <c r="D82" i="65"/>
  <c r="E82" i="65" s="1"/>
  <c r="D87" i="2"/>
  <c r="D87" i="65" s="1"/>
  <c r="D82" i="6"/>
  <c r="D140" i="65"/>
  <c r="D140" i="6"/>
  <c r="D328" i="65"/>
  <c r="D328" i="6"/>
  <c r="D339" i="2"/>
  <c r="D339" i="65" s="1"/>
  <c r="AM29" i="8"/>
  <c r="AP56" i="8"/>
  <c r="E29" i="6"/>
  <c r="AN25" i="8"/>
  <c r="J33" i="6"/>
  <c r="S33" i="8" s="1"/>
  <c r="J38" i="6"/>
  <c r="S38" i="8" s="1"/>
  <c r="J32" i="6"/>
  <c r="AN55" i="8"/>
  <c r="D38" i="486"/>
  <c r="D136" i="65"/>
  <c r="D136" i="6"/>
  <c r="D147" i="2"/>
  <c r="D147" i="65" s="1"/>
  <c r="D42" i="486"/>
  <c r="D332" i="65"/>
  <c r="D332" i="6"/>
  <c r="D83" i="65"/>
  <c r="E83" i="65" s="1"/>
  <c r="D83" i="6"/>
  <c r="D93" i="65"/>
  <c r="D93" i="6"/>
  <c r="D106" i="65"/>
  <c r="D106" i="6"/>
  <c r="D116" i="65"/>
  <c r="D116" i="6"/>
  <c r="D137" i="65"/>
  <c r="D137" i="6"/>
  <c r="D141" i="65"/>
  <c r="D141" i="6"/>
  <c r="D145" i="65"/>
  <c r="D145" i="6"/>
  <c r="D296" i="65"/>
  <c r="D306" i="2"/>
  <c r="D306" i="65" s="1"/>
  <c r="D296" i="6"/>
  <c r="AJ19" i="8"/>
  <c r="G29" i="8"/>
  <c r="O29" i="8"/>
  <c r="AL19" i="8"/>
  <c r="K59" i="8"/>
  <c r="K408" i="8" s="1"/>
  <c r="M32" i="6"/>
  <c r="M33" i="6"/>
  <c r="AE33" i="8" s="1"/>
  <c r="M38" i="6"/>
  <c r="AE38" i="8" s="1"/>
  <c r="AM34" i="8"/>
  <c r="D105" i="65"/>
  <c r="D105" i="6"/>
  <c r="D299" i="65"/>
  <c r="D299" i="6"/>
  <c r="D43" i="486"/>
  <c r="D131" i="65"/>
  <c r="D131" i="6"/>
  <c r="D350" i="65"/>
  <c r="D350" i="6"/>
  <c r="D128" i="65"/>
  <c r="D128" i="6"/>
  <c r="D303" i="65"/>
  <c r="D303" i="6"/>
  <c r="D313" i="65"/>
  <c r="D313" i="6"/>
  <c r="D319" i="65"/>
  <c r="D325" i="2"/>
  <c r="D325" i="65" s="1"/>
  <c r="D319" i="6"/>
  <c r="D323" i="65"/>
  <c r="D323" i="6"/>
  <c r="D329" i="65"/>
  <c r="D329" i="6"/>
  <c r="D333" i="65"/>
  <c r="D333" i="6"/>
  <c r="D337" i="65"/>
  <c r="E337" i="65" s="1"/>
  <c r="D337" i="6"/>
  <c r="D343" i="65"/>
  <c r="D343" i="6"/>
  <c r="D347" i="65"/>
  <c r="D347" i="6"/>
  <c r="D351" i="65"/>
  <c r="D351" i="6"/>
  <c r="AA29" i="8"/>
  <c r="AO19" i="8"/>
  <c r="D16" i="486"/>
  <c r="S59" i="8"/>
  <c r="S408" i="8" s="1"/>
  <c r="D92" i="65"/>
  <c r="D92" i="6"/>
  <c r="D144" i="65"/>
  <c r="D144" i="6"/>
  <c r="I38" i="6"/>
  <c r="O38" i="8" s="1"/>
  <c r="I32" i="6"/>
  <c r="I33" i="6"/>
  <c r="O33" i="8" s="1"/>
  <c r="AJ34" i="8"/>
  <c r="D127" i="65"/>
  <c r="D127" i="6"/>
  <c r="D132" i="65"/>
  <c r="D132" i="6"/>
  <c r="D309" i="65"/>
  <c r="D309" i="6"/>
  <c r="D316" i="2"/>
  <c r="D316" i="65" s="1"/>
  <c r="D90" i="65"/>
  <c r="D90" i="6"/>
  <c r="D100" i="2"/>
  <c r="D100" i="65" s="1"/>
  <c r="D97" i="65"/>
  <c r="D97" i="6"/>
  <c r="D103" i="65"/>
  <c r="D103" i="6"/>
  <c r="D110" i="2"/>
  <c r="D110" i="65" s="1"/>
  <c r="D107" i="65"/>
  <c r="D107" i="6"/>
  <c r="D113" i="65"/>
  <c r="D113" i="6"/>
  <c r="D119" i="2"/>
  <c r="D119" i="65" s="1"/>
  <c r="D117" i="65"/>
  <c r="D117" i="6"/>
  <c r="D138" i="65"/>
  <c r="D138" i="6"/>
  <c r="D142" i="65"/>
  <c r="E142" i="65" s="1"/>
  <c r="D142" i="6"/>
  <c r="D146" i="65"/>
  <c r="E146" i="65" s="1"/>
  <c r="D146" i="6"/>
  <c r="D297" i="65"/>
  <c r="D297" i="6"/>
  <c r="AJ45" i="8"/>
  <c r="AJ21" i="8"/>
  <c r="D39" i="486"/>
  <c r="AP55" i="8"/>
  <c r="D99" i="65"/>
  <c r="D99" i="6"/>
  <c r="D312" i="65"/>
  <c r="D312" i="6"/>
  <c r="D336" i="65"/>
  <c r="D336" i="6"/>
  <c r="D310" i="65"/>
  <c r="D310" i="6"/>
  <c r="D334" i="65"/>
  <c r="D334" i="6"/>
  <c r="D344" i="65"/>
  <c r="D344" i="6"/>
  <c r="D352" i="65"/>
  <c r="E352" i="65" s="1"/>
  <c r="D352" i="6"/>
  <c r="D126" i="65"/>
  <c r="D126" i="6"/>
  <c r="AJ57" i="8"/>
  <c r="E401" i="6"/>
  <c r="W32" i="8"/>
  <c r="D40" i="486"/>
  <c r="AK44" i="8"/>
  <c r="D56" i="570"/>
  <c r="AF59" i="8"/>
  <c r="L38" i="8"/>
  <c r="D57" i="573"/>
  <c r="D35" i="575"/>
  <c r="D46" i="568"/>
  <c r="T59" i="8"/>
  <c r="AG59" i="8"/>
  <c r="D34" i="567"/>
  <c r="D35" i="573"/>
  <c r="J59" i="8"/>
  <c r="D34" i="569"/>
  <c r="D46" i="567"/>
  <c r="D46" i="571"/>
  <c r="D57" i="572"/>
  <c r="D34" i="575"/>
  <c r="D59" i="573"/>
  <c r="D56" i="568"/>
  <c r="D46" i="575"/>
  <c r="AH38" i="8"/>
  <c r="D34" i="572"/>
  <c r="D44" i="574"/>
  <c r="D37" i="570"/>
  <c r="N33" i="8"/>
  <c r="Z32" i="8"/>
  <c r="D59" i="572"/>
  <c r="D34" i="571"/>
  <c r="H59" i="8"/>
  <c r="D34" i="568"/>
  <c r="D57" i="570"/>
  <c r="D56" i="569"/>
  <c r="N59" i="8"/>
  <c r="D37" i="568"/>
  <c r="D21" i="575"/>
  <c r="D19" i="573"/>
  <c r="D19" i="570"/>
  <c r="D21" i="570"/>
  <c r="AB38" i="8"/>
  <c r="Z59" i="8"/>
  <c r="D55" i="569"/>
  <c r="D35" i="572"/>
  <c r="D19" i="568"/>
  <c r="Z33" i="8"/>
  <c r="D37" i="572"/>
  <c r="D34" i="570"/>
  <c r="L59" i="8"/>
  <c r="AD38" i="8"/>
  <c r="U59" i="8"/>
  <c r="D34" i="574"/>
  <c r="D57" i="575"/>
  <c r="D45" i="572"/>
  <c r="V38" i="8"/>
  <c r="AD59" i="8"/>
  <c r="D55" i="567"/>
  <c r="Y32" i="8"/>
  <c r="D56" i="567"/>
  <c r="D46" i="574"/>
  <c r="D37" i="575"/>
  <c r="D43" i="573"/>
  <c r="AH59" i="8"/>
  <c r="AB59" i="8"/>
  <c r="AC59" i="8"/>
  <c r="V59" i="8"/>
  <c r="D57" i="567"/>
  <c r="D46" i="572"/>
  <c r="D46" i="570"/>
  <c r="D25" i="569"/>
  <c r="D26" i="575"/>
  <c r="X59" i="8"/>
  <c r="AH33" i="8"/>
  <c r="AG33" i="8"/>
  <c r="D43" i="572"/>
  <c r="AF38" i="8"/>
  <c r="D57" i="574"/>
  <c r="AD33" i="8"/>
  <c r="D35" i="568"/>
  <c r="I59" i="8"/>
  <c r="D55" i="570"/>
  <c r="D45" i="574"/>
  <c r="D60" i="575"/>
  <c r="AG38" i="8"/>
  <c r="D19" i="575"/>
  <c r="D35" i="569"/>
  <c r="D20" i="574"/>
  <c r="D34" i="573"/>
  <c r="U38" i="8"/>
  <c r="D25" i="570"/>
  <c r="M59" i="8"/>
  <c r="D56" i="575"/>
  <c r="D56" i="571"/>
  <c r="D45" i="570"/>
  <c r="AC33" i="8"/>
  <c r="D37" i="567"/>
  <c r="D19" i="569"/>
  <c r="D19" i="567"/>
  <c r="M33" i="8"/>
  <c r="T38" i="8"/>
  <c r="D37" i="571"/>
  <c r="D19" i="572"/>
  <c r="D37" i="573"/>
  <c r="D45" i="575"/>
  <c r="D45" i="568"/>
  <c r="X33" i="8"/>
  <c r="Y59" i="8"/>
  <c r="G47" i="572" l="1"/>
  <c r="E21" i="570"/>
  <c r="F21" i="570" a="1"/>
  <c r="F21" i="570" s="1"/>
  <c r="H21" i="570" s="1"/>
  <c r="G25" i="571"/>
  <c r="K25" i="571"/>
  <c r="H25" i="571"/>
  <c r="I25" i="571"/>
  <c r="K47" i="572"/>
  <c r="I47" i="572"/>
  <c r="H47" i="572"/>
  <c r="K22" i="567"/>
  <c r="H22" i="567"/>
  <c r="G22" i="567"/>
  <c r="I22" i="567"/>
  <c r="G25" i="572"/>
  <c r="H25" i="572"/>
  <c r="I25" i="572"/>
  <c r="J25" i="572"/>
  <c r="F57" i="572" a="1"/>
  <c r="F57" i="572" s="1"/>
  <c r="K57" i="572" s="1"/>
  <c r="E57" i="572"/>
  <c r="F57" i="570" a="1"/>
  <c r="F57" i="570" s="1"/>
  <c r="I57" i="570" s="1"/>
  <c r="E57" i="570"/>
  <c r="J25" i="567"/>
  <c r="J42" i="570"/>
  <c r="F57" i="573" a="1"/>
  <c r="F57" i="573" s="1"/>
  <c r="J57" i="573" s="1"/>
  <c r="E57" i="573"/>
  <c r="E57" i="574"/>
  <c r="F57" i="574" a="1"/>
  <c r="F57" i="574" s="1"/>
  <c r="I57" i="574" s="1"/>
  <c r="I25" i="567"/>
  <c r="K25" i="567"/>
  <c r="G42" i="570"/>
  <c r="G25" i="567"/>
  <c r="H42" i="570"/>
  <c r="I42" i="570"/>
  <c r="J44" i="567"/>
  <c r="J22" i="568"/>
  <c r="K22" i="568"/>
  <c r="H44" i="567"/>
  <c r="I44" i="567"/>
  <c r="K44" i="567"/>
  <c r="D29" i="574"/>
  <c r="D11" i="557" s="1"/>
  <c r="F20" i="574" a="1"/>
  <c r="F20" i="574" s="1"/>
  <c r="F57" i="567" a="1"/>
  <c r="F57" i="567" s="1"/>
  <c r="J57" i="567" s="1"/>
  <c r="E57" i="567"/>
  <c r="F37" i="572" a="1"/>
  <c r="F37" i="572" s="1"/>
  <c r="K37" i="572" s="1"/>
  <c r="E37" i="572"/>
  <c r="H22" i="568"/>
  <c r="I22" i="568"/>
  <c r="G27" i="570"/>
  <c r="I27" i="570"/>
  <c r="J27" i="570"/>
  <c r="K27" i="570"/>
  <c r="F35" i="572" a="1"/>
  <c r="F35" i="572" s="1"/>
  <c r="I35" i="572" s="1"/>
  <c r="E35" i="572"/>
  <c r="E19" i="573"/>
  <c r="D29" i="573"/>
  <c r="D393" i="573" s="1"/>
  <c r="E393" i="573" s="1"/>
  <c r="F19" i="573" a="1"/>
  <c r="F19" i="573" s="1"/>
  <c r="I19" i="573" s="1"/>
  <c r="I75" i="572"/>
  <c r="J75" i="572"/>
  <c r="G75" i="572"/>
  <c r="K75" i="572"/>
  <c r="H36" i="571"/>
  <c r="K28" i="572"/>
  <c r="H75" i="568"/>
  <c r="K36" i="571"/>
  <c r="I75" i="568"/>
  <c r="G36" i="571"/>
  <c r="I36" i="571"/>
  <c r="J28" i="572"/>
  <c r="G28" i="572"/>
  <c r="H28" i="572"/>
  <c r="K75" i="568"/>
  <c r="H44" i="569"/>
  <c r="I44" i="569"/>
  <c r="G44" i="569"/>
  <c r="J44" i="569"/>
  <c r="K28" i="570"/>
  <c r="E407" i="8"/>
  <c r="E401" i="8"/>
  <c r="K42" i="572"/>
  <c r="E29" i="8"/>
  <c r="G408" i="8"/>
  <c r="E408" i="8" s="1"/>
  <c r="E59" i="8"/>
  <c r="G395" i="8"/>
  <c r="E395" i="8" s="1"/>
  <c r="E48" i="8"/>
  <c r="K36" i="569"/>
  <c r="G75" i="568"/>
  <c r="J20" i="572"/>
  <c r="G27" i="567"/>
  <c r="H27" i="567"/>
  <c r="I27" i="567"/>
  <c r="J53" i="572"/>
  <c r="J402" i="572" s="1"/>
  <c r="J27" i="567"/>
  <c r="H36" i="569"/>
  <c r="K20" i="572"/>
  <c r="K53" i="572"/>
  <c r="K402" i="572" s="1"/>
  <c r="I36" i="569"/>
  <c r="G53" i="572"/>
  <c r="G402" i="572" s="1"/>
  <c r="G36" i="569"/>
  <c r="H53" i="572"/>
  <c r="H402" i="572" s="1"/>
  <c r="K43" i="569"/>
  <c r="G20" i="572"/>
  <c r="H20" i="572"/>
  <c r="G28" i="570"/>
  <c r="H28" i="570"/>
  <c r="J28" i="570"/>
  <c r="G42" i="572"/>
  <c r="I42" i="572"/>
  <c r="J42" i="572"/>
  <c r="I75" i="575"/>
  <c r="I28" i="571"/>
  <c r="G47" i="569"/>
  <c r="I44" i="570"/>
  <c r="G44" i="570"/>
  <c r="H44" i="570"/>
  <c r="K25" i="573"/>
  <c r="J44" i="570"/>
  <c r="K44" i="570"/>
  <c r="I42" i="574"/>
  <c r="K22" i="572"/>
  <c r="G55" i="568"/>
  <c r="I75" i="569"/>
  <c r="G58" i="571"/>
  <c r="G27" i="571"/>
  <c r="I42" i="573"/>
  <c r="H55" i="568"/>
  <c r="J75" i="569"/>
  <c r="H58" i="571"/>
  <c r="G75" i="573"/>
  <c r="G53" i="574"/>
  <c r="G402" i="574" s="1"/>
  <c r="AK29" i="8"/>
  <c r="I55" i="568"/>
  <c r="G58" i="570"/>
  <c r="J58" i="571"/>
  <c r="H42" i="573"/>
  <c r="H75" i="573"/>
  <c r="I53" i="574"/>
  <c r="I402" i="574" s="1"/>
  <c r="J55" i="568"/>
  <c r="K75" i="569"/>
  <c r="H58" i="570"/>
  <c r="K58" i="571"/>
  <c r="K42" i="573"/>
  <c r="K75" i="573"/>
  <c r="J53" i="574"/>
  <c r="J402" i="574" s="1"/>
  <c r="K58" i="570"/>
  <c r="K53" i="574"/>
  <c r="K402" i="574" s="1"/>
  <c r="K55" i="568"/>
  <c r="I58" i="570"/>
  <c r="I58" i="571"/>
  <c r="G42" i="573"/>
  <c r="J75" i="573"/>
  <c r="G75" i="569"/>
  <c r="J58" i="570"/>
  <c r="J42" i="573"/>
  <c r="H53" i="574"/>
  <c r="H402" i="574" s="1"/>
  <c r="H75" i="571"/>
  <c r="E37" i="571"/>
  <c r="F37" i="571" a="1"/>
  <c r="F37" i="571" s="1"/>
  <c r="E45" i="570"/>
  <c r="F45" i="570" a="1"/>
  <c r="F45" i="570" s="1"/>
  <c r="E34" i="569"/>
  <c r="F34" i="569" a="1"/>
  <c r="F34" i="569" s="1"/>
  <c r="G34" i="569" s="1"/>
  <c r="D407" i="574"/>
  <c r="E407" i="574" s="1"/>
  <c r="E34" i="574"/>
  <c r="F34" i="574" a="1"/>
  <c r="F34" i="574" s="1"/>
  <c r="I34" i="574" s="1"/>
  <c r="F45" i="572" a="1"/>
  <c r="F45" i="572" s="1"/>
  <c r="K45" i="572" s="1"/>
  <c r="E45" i="572"/>
  <c r="J28" i="569"/>
  <c r="K28" i="569"/>
  <c r="G27" i="573"/>
  <c r="H28" i="569"/>
  <c r="H27" i="573"/>
  <c r="I28" i="569"/>
  <c r="I27" i="573"/>
  <c r="G75" i="570"/>
  <c r="J27" i="573"/>
  <c r="I47" i="570"/>
  <c r="I20" i="573"/>
  <c r="J42" i="574"/>
  <c r="I27" i="568"/>
  <c r="J28" i="567"/>
  <c r="G25" i="573"/>
  <c r="H42" i="574"/>
  <c r="G27" i="568"/>
  <c r="H25" i="573"/>
  <c r="H27" i="568"/>
  <c r="I25" i="573"/>
  <c r="K42" i="574"/>
  <c r="J27" i="568"/>
  <c r="H27" i="575"/>
  <c r="H71" i="567"/>
  <c r="K42" i="575"/>
  <c r="J58" i="567"/>
  <c r="G75" i="574"/>
  <c r="J53" i="575"/>
  <c r="J402" i="575" s="1"/>
  <c r="H58" i="567"/>
  <c r="H36" i="574"/>
  <c r="K71" i="570"/>
  <c r="K55" i="574"/>
  <c r="G47" i="567"/>
  <c r="G44" i="568"/>
  <c r="K47" i="567"/>
  <c r="I44" i="568"/>
  <c r="K36" i="574"/>
  <c r="K71" i="574"/>
  <c r="I55" i="574"/>
  <c r="H53" i="575"/>
  <c r="H402" i="575" s="1"/>
  <c r="J47" i="567"/>
  <c r="I71" i="567"/>
  <c r="H44" i="568"/>
  <c r="H58" i="569"/>
  <c r="J71" i="570"/>
  <c r="J55" i="574"/>
  <c r="I53" i="575"/>
  <c r="I402" i="575" s="1"/>
  <c r="I47" i="567"/>
  <c r="I58" i="567"/>
  <c r="J44" i="568"/>
  <c r="G58" i="569"/>
  <c r="H75" i="574"/>
  <c r="K28" i="575"/>
  <c r="K53" i="575"/>
  <c r="K402" i="575" s="1"/>
  <c r="G71" i="567"/>
  <c r="K44" i="568"/>
  <c r="J58" i="569"/>
  <c r="H20" i="570"/>
  <c r="K75" i="574"/>
  <c r="I71" i="574"/>
  <c r="J71" i="567"/>
  <c r="K58" i="569"/>
  <c r="G71" i="570"/>
  <c r="G36" i="574"/>
  <c r="J71" i="574"/>
  <c r="H55" i="574"/>
  <c r="I28" i="575"/>
  <c r="K58" i="567"/>
  <c r="H42" i="568"/>
  <c r="I58" i="569"/>
  <c r="H71" i="570"/>
  <c r="I75" i="574"/>
  <c r="I36" i="574"/>
  <c r="G71" i="574"/>
  <c r="K43" i="567"/>
  <c r="H71" i="574"/>
  <c r="I25" i="568"/>
  <c r="G42" i="569"/>
  <c r="I44" i="573"/>
  <c r="J42" i="569"/>
  <c r="H43" i="570"/>
  <c r="J44" i="573"/>
  <c r="H42" i="569"/>
  <c r="G43" i="570"/>
  <c r="G58" i="575"/>
  <c r="G25" i="568"/>
  <c r="I42" i="569"/>
  <c r="I43" i="570"/>
  <c r="G44" i="573"/>
  <c r="H58" i="575"/>
  <c r="H25" i="568"/>
  <c r="J43" i="570"/>
  <c r="H44" i="573"/>
  <c r="I58" i="575"/>
  <c r="J25" i="568"/>
  <c r="K43" i="570"/>
  <c r="K44" i="573"/>
  <c r="J58" i="575"/>
  <c r="K36" i="575"/>
  <c r="F45" i="574" a="1"/>
  <c r="F45" i="574" s="1"/>
  <c r="E45" i="574"/>
  <c r="F45" i="568" a="1"/>
  <c r="F45" i="568" s="1"/>
  <c r="I45" i="568" s="1"/>
  <c r="E45" i="568"/>
  <c r="F37" i="573" a="1"/>
  <c r="F37" i="573" s="1"/>
  <c r="F35" i="573" a="1"/>
  <c r="F35" i="573" s="1"/>
  <c r="F37" i="568" a="1"/>
  <c r="F37" i="568" s="1"/>
  <c r="E37" i="568"/>
  <c r="D407" i="573"/>
  <c r="F34" i="573" a="1"/>
  <c r="F34" i="573" s="1"/>
  <c r="D401" i="575"/>
  <c r="E401" i="575" s="1"/>
  <c r="F56" i="575" a="1"/>
  <c r="F56" i="575" s="1"/>
  <c r="J56" i="575" s="1"/>
  <c r="E56" i="575"/>
  <c r="J47" i="570"/>
  <c r="I27" i="575"/>
  <c r="K47" i="570"/>
  <c r="I55" i="571"/>
  <c r="J20" i="575"/>
  <c r="H47" i="570"/>
  <c r="G44" i="572"/>
  <c r="H27" i="572"/>
  <c r="H71" i="575"/>
  <c r="K20" i="575"/>
  <c r="I55" i="575"/>
  <c r="H47" i="574"/>
  <c r="G36" i="575"/>
  <c r="H36" i="575"/>
  <c r="I36" i="575"/>
  <c r="H22" i="573"/>
  <c r="H42" i="575"/>
  <c r="G28" i="575"/>
  <c r="K71" i="575"/>
  <c r="G20" i="575"/>
  <c r="H20" i="575"/>
  <c r="J27" i="575"/>
  <c r="I71" i="575"/>
  <c r="K27" i="575"/>
  <c r="K28" i="567"/>
  <c r="I27" i="572"/>
  <c r="G27" i="569"/>
  <c r="K27" i="572"/>
  <c r="J27" i="569"/>
  <c r="H22" i="569"/>
  <c r="H28" i="567"/>
  <c r="H43" i="568"/>
  <c r="K27" i="569"/>
  <c r="I22" i="569"/>
  <c r="J27" i="572"/>
  <c r="H55" i="573"/>
  <c r="H55" i="575"/>
  <c r="K71" i="568"/>
  <c r="K22" i="569"/>
  <c r="G27" i="572"/>
  <c r="G28" i="567"/>
  <c r="H27" i="569"/>
  <c r="G22" i="569"/>
  <c r="G71" i="572"/>
  <c r="J20" i="573"/>
  <c r="G75" i="567"/>
  <c r="G71" i="569"/>
  <c r="G22" i="572"/>
  <c r="H71" i="572"/>
  <c r="K20" i="573"/>
  <c r="J75" i="567"/>
  <c r="H71" i="569"/>
  <c r="I22" i="572"/>
  <c r="I71" i="572"/>
  <c r="K75" i="567"/>
  <c r="I71" i="569"/>
  <c r="H22" i="572"/>
  <c r="J47" i="573"/>
  <c r="J71" i="569"/>
  <c r="I36" i="572"/>
  <c r="G20" i="573"/>
  <c r="H75" i="567"/>
  <c r="J71" i="572"/>
  <c r="I36" i="570"/>
  <c r="G42" i="575"/>
  <c r="J71" i="575"/>
  <c r="G36" i="570"/>
  <c r="I75" i="571"/>
  <c r="H27" i="571"/>
  <c r="G22" i="571"/>
  <c r="G58" i="574"/>
  <c r="J75" i="575"/>
  <c r="H36" i="570"/>
  <c r="J75" i="571"/>
  <c r="G20" i="571"/>
  <c r="H22" i="571"/>
  <c r="K36" i="572"/>
  <c r="H58" i="574"/>
  <c r="K75" i="575"/>
  <c r="G25" i="575"/>
  <c r="J36" i="570"/>
  <c r="H20" i="571"/>
  <c r="I27" i="571"/>
  <c r="I22" i="571"/>
  <c r="G47" i="573"/>
  <c r="I58" i="574"/>
  <c r="K25" i="575"/>
  <c r="I20" i="571"/>
  <c r="J27" i="571"/>
  <c r="J22" i="571"/>
  <c r="J36" i="572"/>
  <c r="H47" i="573"/>
  <c r="K58" i="574"/>
  <c r="K36" i="570"/>
  <c r="K75" i="571"/>
  <c r="J20" i="571"/>
  <c r="K27" i="571"/>
  <c r="K22" i="571"/>
  <c r="K47" i="573"/>
  <c r="J58" i="574"/>
  <c r="G75" i="575"/>
  <c r="H25" i="575"/>
  <c r="G36" i="572"/>
  <c r="I25" i="575"/>
  <c r="I42" i="575"/>
  <c r="H28" i="575"/>
  <c r="I44" i="575"/>
  <c r="H22" i="575"/>
  <c r="I43" i="568"/>
  <c r="H75" i="570"/>
  <c r="H44" i="572"/>
  <c r="J22" i="575"/>
  <c r="J44" i="575"/>
  <c r="H28" i="568"/>
  <c r="J43" i="568"/>
  <c r="H20" i="569"/>
  <c r="I75" i="570"/>
  <c r="I44" i="572"/>
  <c r="K22" i="575"/>
  <c r="K44" i="575"/>
  <c r="I28" i="568"/>
  <c r="K43" i="568"/>
  <c r="G71" i="568"/>
  <c r="G47" i="568"/>
  <c r="I20" i="569"/>
  <c r="J22" i="570"/>
  <c r="J28" i="573"/>
  <c r="J28" i="568"/>
  <c r="J71" i="568"/>
  <c r="H47" i="568"/>
  <c r="J75" i="570"/>
  <c r="I22" i="575"/>
  <c r="G28" i="568"/>
  <c r="J36" i="568"/>
  <c r="I47" i="568"/>
  <c r="G20" i="569"/>
  <c r="K75" i="570"/>
  <c r="J44" i="572"/>
  <c r="J20" i="568"/>
  <c r="H71" i="568"/>
  <c r="J47" i="568"/>
  <c r="J20" i="569"/>
  <c r="K44" i="572"/>
  <c r="H43" i="575"/>
  <c r="G44" i="575"/>
  <c r="K20" i="568"/>
  <c r="G36" i="567"/>
  <c r="I42" i="568"/>
  <c r="J47" i="569"/>
  <c r="H71" i="571"/>
  <c r="I22" i="573"/>
  <c r="J47" i="574"/>
  <c r="I43" i="575"/>
  <c r="J55" i="575"/>
  <c r="H36" i="567"/>
  <c r="J42" i="568"/>
  <c r="K47" i="569"/>
  <c r="G71" i="571"/>
  <c r="J22" i="573"/>
  <c r="J43" i="575"/>
  <c r="K55" i="575"/>
  <c r="K22" i="573"/>
  <c r="I47" i="574"/>
  <c r="I36" i="567"/>
  <c r="K42" i="568"/>
  <c r="H47" i="569"/>
  <c r="K47" i="574"/>
  <c r="K43" i="575"/>
  <c r="J36" i="567"/>
  <c r="I47" i="569"/>
  <c r="F37" i="570" a="1"/>
  <c r="F37" i="570" s="1"/>
  <c r="J37" i="570" s="1"/>
  <c r="E37" i="570"/>
  <c r="E35" i="569"/>
  <c r="F35" i="569" a="1"/>
  <c r="F35" i="569" s="1"/>
  <c r="J35" i="569" s="1"/>
  <c r="D407" i="569"/>
  <c r="E407" i="569" s="1"/>
  <c r="E35" i="568"/>
  <c r="F35" i="568" a="1"/>
  <c r="F35" i="568" s="1"/>
  <c r="J35" i="568" s="1"/>
  <c r="F37" i="567" a="1"/>
  <c r="F37" i="567" s="1"/>
  <c r="H37" i="567" s="1"/>
  <c r="E37" i="567"/>
  <c r="E34" i="568"/>
  <c r="F34" i="568" a="1"/>
  <c r="F34" i="568" s="1"/>
  <c r="J34" i="568" s="1"/>
  <c r="D407" i="568"/>
  <c r="E407" i="568" s="1"/>
  <c r="E46" i="574"/>
  <c r="F46" i="574" a="1"/>
  <c r="F46" i="574" s="1"/>
  <c r="J46" i="574" s="1"/>
  <c r="E19" i="572"/>
  <c r="F19" i="572" a="1"/>
  <c r="F19" i="572" s="1"/>
  <c r="J19" i="572" s="1"/>
  <c r="D29" i="572"/>
  <c r="D393" i="572" s="1"/>
  <c r="E393" i="572" s="1"/>
  <c r="E46" i="570"/>
  <c r="F46" i="570" a="1"/>
  <c r="F46" i="570" s="1"/>
  <c r="K46" i="570" s="1"/>
  <c r="D48" i="570"/>
  <c r="E48" i="570" s="1"/>
  <c r="E34" i="572"/>
  <c r="D407" i="572"/>
  <c r="E407" i="572" s="1"/>
  <c r="F34" i="572" a="1"/>
  <c r="F34" i="572" s="1"/>
  <c r="I34" i="572" s="1"/>
  <c r="F34" i="571" a="1"/>
  <c r="F34" i="571" s="1"/>
  <c r="E34" i="571"/>
  <c r="D407" i="571"/>
  <c r="E407" i="571" s="1"/>
  <c r="I20" i="567"/>
  <c r="I43" i="567"/>
  <c r="G42" i="567"/>
  <c r="K36" i="568"/>
  <c r="J20" i="570"/>
  <c r="J28" i="571"/>
  <c r="K28" i="573"/>
  <c r="G47" i="575"/>
  <c r="J42" i="567"/>
  <c r="H43" i="569"/>
  <c r="G22" i="570"/>
  <c r="G55" i="572"/>
  <c r="J43" i="574"/>
  <c r="H47" i="575"/>
  <c r="J20" i="567"/>
  <c r="K42" i="567"/>
  <c r="I43" i="569"/>
  <c r="K22" i="570"/>
  <c r="K28" i="571"/>
  <c r="I55" i="572"/>
  <c r="I47" i="575"/>
  <c r="K20" i="567"/>
  <c r="H43" i="567"/>
  <c r="I20" i="570"/>
  <c r="J55" i="572"/>
  <c r="G28" i="573"/>
  <c r="J71" i="573"/>
  <c r="G43" i="574"/>
  <c r="J47" i="575"/>
  <c r="H42" i="567"/>
  <c r="G36" i="568"/>
  <c r="K20" i="570"/>
  <c r="H55" i="572"/>
  <c r="H43" i="574"/>
  <c r="G20" i="567"/>
  <c r="G43" i="567"/>
  <c r="I42" i="567"/>
  <c r="H36" i="568"/>
  <c r="G43" i="569"/>
  <c r="H22" i="570"/>
  <c r="G28" i="571"/>
  <c r="K55" i="572"/>
  <c r="H28" i="573"/>
  <c r="I43" i="574"/>
  <c r="K47" i="575"/>
  <c r="F46" i="572" a="1"/>
  <c r="F46" i="572" s="1"/>
  <c r="I46" i="572" s="1"/>
  <c r="E46" i="572"/>
  <c r="D407" i="575"/>
  <c r="E407" i="575" s="1"/>
  <c r="F34" i="575" a="1"/>
  <c r="F34" i="575" s="1"/>
  <c r="I34" i="575" s="1"/>
  <c r="E34" i="575"/>
  <c r="E55" i="567"/>
  <c r="F55" i="567" a="1"/>
  <c r="F55" i="567" s="1"/>
  <c r="I55" i="567" s="1"/>
  <c r="F55" i="570" a="1"/>
  <c r="F55" i="570" s="1"/>
  <c r="F46" i="567" a="1"/>
  <c r="F46" i="567" s="1"/>
  <c r="E46" i="567"/>
  <c r="D48" i="567"/>
  <c r="D395" i="567" s="1"/>
  <c r="E395" i="567" s="1"/>
  <c r="D407" i="567"/>
  <c r="E407" i="567" s="1"/>
  <c r="E34" i="567"/>
  <c r="F34" i="567" a="1"/>
  <c r="F34" i="567" s="1"/>
  <c r="F26" i="575" a="1"/>
  <c r="F26" i="575" s="1"/>
  <c r="E26" i="575"/>
  <c r="D48" i="568"/>
  <c r="F46" i="568" a="1"/>
  <c r="F46" i="568" s="1"/>
  <c r="H46" i="568" s="1"/>
  <c r="E46" i="568"/>
  <c r="F19" i="567" a="1"/>
  <c r="F19" i="567" s="1"/>
  <c r="J19" i="567" s="1"/>
  <c r="E19" i="567"/>
  <c r="D29" i="567"/>
  <c r="D393" i="567" s="1"/>
  <c r="E393" i="567" s="1"/>
  <c r="E21" i="575"/>
  <c r="F21" i="575" a="1"/>
  <c r="F21" i="575" s="1"/>
  <c r="I21" i="575" s="1"/>
  <c r="F43" i="573" a="1"/>
  <c r="F43" i="573" s="1"/>
  <c r="D48" i="573"/>
  <c r="D395" i="573" s="1"/>
  <c r="E395" i="573" s="1"/>
  <c r="E43" i="573"/>
  <c r="E57" i="575"/>
  <c r="F57" i="575" a="1"/>
  <c r="F57" i="575" s="1"/>
  <c r="H57" i="575" s="1"/>
  <c r="F56" i="571" a="1"/>
  <c r="F56" i="571" s="1"/>
  <c r="I56" i="571" s="1"/>
  <c r="E56" i="571"/>
  <c r="F56" i="570" a="1"/>
  <c r="F56" i="570" s="1"/>
  <c r="H56" i="570" s="1"/>
  <c r="E56" i="570"/>
  <c r="F46" i="571" a="1"/>
  <c r="F46" i="571" s="1"/>
  <c r="D48" i="571"/>
  <c r="D395" i="571" s="1"/>
  <c r="E56" i="569"/>
  <c r="F56" i="569" a="1"/>
  <c r="F56" i="569" s="1"/>
  <c r="F60" i="575" a="1"/>
  <c r="F60" i="575" s="1"/>
  <c r="J60" i="575" s="1"/>
  <c r="E60" i="575"/>
  <c r="F25" i="569" a="1"/>
  <c r="F25" i="569" s="1"/>
  <c r="E25" i="569"/>
  <c r="D29" i="575"/>
  <c r="D393" i="575" s="1"/>
  <c r="E393" i="575" s="1"/>
  <c r="F19" i="575" a="1"/>
  <c r="F19" i="575" s="1"/>
  <c r="G19" i="575" s="1"/>
  <c r="E19" i="575"/>
  <c r="F56" i="567" a="1"/>
  <c r="F56" i="567" s="1"/>
  <c r="E56" i="567"/>
  <c r="E43" i="572"/>
  <c r="D48" i="572"/>
  <c r="E48" i="572" s="1"/>
  <c r="F43" i="572" a="1"/>
  <c r="F43" i="572" s="1"/>
  <c r="D48" i="574"/>
  <c r="D395" i="574" s="1"/>
  <c r="E395" i="574" s="1"/>
  <c r="F44" i="574" a="1"/>
  <c r="F44" i="574" s="1"/>
  <c r="G44" i="574" s="1"/>
  <c r="E44" i="574"/>
  <c r="D29" i="570"/>
  <c r="D393" i="570" s="1"/>
  <c r="E393" i="570" s="1"/>
  <c r="E19" i="570"/>
  <c r="F19" i="570" a="1"/>
  <c r="F19" i="570" s="1"/>
  <c r="E19" i="568"/>
  <c r="F19" i="568" a="1"/>
  <c r="F19" i="568" s="1"/>
  <c r="D29" i="568"/>
  <c r="D407" i="570"/>
  <c r="E407" i="570" s="1"/>
  <c r="E34" i="570"/>
  <c r="F34" i="570" a="1"/>
  <c r="F34" i="570" s="1"/>
  <c r="G34" i="570" s="1"/>
  <c r="E19" i="569"/>
  <c r="F19" i="569" a="1"/>
  <c r="F19" i="569" s="1"/>
  <c r="G19" i="569" s="1"/>
  <c r="D29" i="569"/>
  <c r="D393" i="569" s="1"/>
  <c r="E393" i="569" s="1"/>
  <c r="F46" i="575" a="1"/>
  <c r="F46" i="575" s="1"/>
  <c r="G46" i="575" s="1"/>
  <c r="E46" i="575"/>
  <c r="F45" i="575" a="1"/>
  <c r="F45" i="575" s="1"/>
  <c r="K45" i="575" s="1"/>
  <c r="E45" i="575"/>
  <c r="D48" i="575"/>
  <c r="D395" i="575" s="1"/>
  <c r="E395" i="575" s="1"/>
  <c r="F25" i="570" a="1"/>
  <c r="F25" i="570" s="1"/>
  <c r="H25" i="570" s="1"/>
  <c r="E25" i="570"/>
  <c r="F56" i="568" a="1"/>
  <c r="F56" i="568" s="1"/>
  <c r="F35" i="575" a="1"/>
  <c r="F35" i="575" s="1"/>
  <c r="I35" i="575" s="1"/>
  <c r="E35" i="575"/>
  <c r="F55" i="569" a="1"/>
  <c r="F55" i="569" s="1"/>
  <c r="H55" i="569" s="1"/>
  <c r="E55" i="569"/>
  <c r="F37" i="575" a="1"/>
  <c r="F37" i="575" s="1"/>
  <c r="J37" i="575" s="1"/>
  <c r="E37" i="575"/>
  <c r="G58" i="572"/>
  <c r="I58" i="573"/>
  <c r="K55" i="573"/>
  <c r="I71" i="571"/>
  <c r="K55" i="571"/>
  <c r="H58" i="572"/>
  <c r="J58" i="573"/>
  <c r="I71" i="573"/>
  <c r="J71" i="571"/>
  <c r="G55" i="571"/>
  <c r="H58" i="573"/>
  <c r="J55" i="573"/>
  <c r="H20" i="568"/>
  <c r="K58" i="573"/>
  <c r="G71" i="573"/>
  <c r="I20" i="568"/>
  <c r="H55" i="571"/>
  <c r="I58" i="572"/>
  <c r="H71" i="573"/>
  <c r="I55" i="573"/>
  <c r="J58" i="572"/>
  <c r="K71" i="573"/>
  <c r="G402" i="575"/>
  <c r="J56" i="574"/>
  <c r="I56" i="574"/>
  <c r="H56" i="574"/>
  <c r="G56" i="574"/>
  <c r="K56" i="574"/>
  <c r="J60" i="574"/>
  <c r="K60" i="574"/>
  <c r="I60" i="574"/>
  <c r="H60" i="574"/>
  <c r="G60" i="574"/>
  <c r="H57" i="574"/>
  <c r="J35" i="574"/>
  <c r="G35" i="574"/>
  <c r="K35" i="574"/>
  <c r="I35" i="574"/>
  <c r="H35" i="574"/>
  <c r="J37" i="574"/>
  <c r="H37" i="574"/>
  <c r="G37" i="574"/>
  <c r="K37" i="574"/>
  <c r="I37" i="574"/>
  <c r="F59" i="573" a="1"/>
  <c r="F59" i="573" s="1"/>
  <c r="E59" i="573"/>
  <c r="I21" i="573"/>
  <c r="H21" i="573"/>
  <c r="G21" i="573"/>
  <c r="K21" i="573"/>
  <c r="J21" i="573"/>
  <c r="K60" i="573"/>
  <c r="H60" i="573"/>
  <c r="G60" i="573"/>
  <c r="I60" i="573"/>
  <c r="J60" i="573"/>
  <c r="K26" i="573"/>
  <c r="J26" i="573"/>
  <c r="I26" i="573"/>
  <c r="H26" i="573"/>
  <c r="G26" i="573"/>
  <c r="G45" i="573"/>
  <c r="K45" i="573"/>
  <c r="H45" i="573"/>
  <c r="J45" i="573"/>
  <c r="I45" i="573"/>
  <c r="I46" i="573"/>
  <c r="J46" i="573"/>
  <c r="K46" i="573"/>
  <c r="H46" i="573"/>
  <c r="G46" i="573"/>
  <c r="K56" i="573"/>
  <c r="H56" i="573"/>
  <c r="G56" i="573"/>
  <c r="J56" i="573"/>
  <c r="I56" i="573"/>
  <c r="F59" i="572" a="1"/>
  <c r="F59" i="572" s="1"/>
  <c r="E59" i="572"/>
  <c r="D408" i="572"/>
  <c r="E408" i="572" s="1"/>
  <c r="G56" i="572"/>
  <c r="J56" i="572"/>
  <c r="K56" i="572"/>
  <c r="I56" i="572"/>
  <c r="I401" i="572" s="1"/>
  <c r="H56" i="572"/>
  <c r="G60" i="572"/>
  <c r="J60" i="572"/>
  <c r="K60" i="572"/>
  <c r="I60" i="572"/>
  <c r="H60" i="572"/>
  <c r="H26" i="572"/>
  <c r="K26" i="572"/>
  <c r="J26" i="572"/>
  <c r="I26" i="572"/>
  <c r="G26" i="572"/>
  <c r="I402" i="572"/>
  <c r="J21" i="572"/>
  <c r="K21" i="572"/>
  <c r="I21" i="572"/>
  <c r="H21" i="572"/>
  <c r="G21" i="572"/>
  <c r="D393" i="571"/>
  <c r="E393" i="571" s="1"/>
  <c r="E29" i="571"/>
  <c r="I60" i="571"/>
  <c r="G60" i="571"/>
  <c r="K60" i="571"/>
  <c r="J60" i="571"/>
  <c r="H60" i="571"/>
  <c r="K26" i="571"/>
  <c r="J26" i="571"/>
  <c r="I26" i="571"/>
  <c r="H26" i="571"/>
  <c r="G26" i="571"/>
  <c r="K57" i="571"/>
  <c r="G57" i="571"/>
  <c r="I57" i="571"/>
  <c r="H57" i="571"/>
  <c r="J57" i="571"/>
  <c r="K21" i="571"/>
  <c r="J21" i="571"/>
  <c r="I21" i="571"/>
  <c r="H21" i="571"/>
  <c r="G21" i="571"/>
  <c r="H35" i="571"/>
  <c r="G35" i="571"/>
  <c r="K35" i="571"/>
  <c r="J35" i="571"/>
  <c r="I35" i="571"/>
  <c r="H19" i="571"/>
  <c r="G19" i="571"/>
  <c r="K19" i="571"/>
  <c r="J19" i="571"/>
  <c r="I19" i="571"/>
  <c r="H60" i="570"/>
  <c r="G60" i="570"/>
  <c r="J60" i="570"/>
  <c r="I60" i="570"/>
  <c r="K60" i="570"/>
  <c r="H35" i="570"/>
  <c r="K35" i="570"/>
  <c r="J35" i="570"/>
  <c r="I35" i="570"/>
  <c r="G35" i="570"/>
  <c r="K26" i="570"/>
  <c r="G26" i="570"/>
  <c r="J26" i="570"/>
  <c r="I26" i="570"/>
  <c r="H26" i="570"/>
  <c r="J46" i="569"/>
  <c r="G46" i="569"/>
  <c r="K46" i="569"/>
  <c r="I46" i="569"/>
  <c r="H46" i="569"/>
  <c r="J26" i="569"/>
  <c r="G26" i="569"/>
  <c r="K26" i="569"/>
  <c r="I26" i="569"/>
  <c r="H26" i="569"/>
  <c r="H37" i="569"/>
  <c r="I37" i="569"/>
  <c r="K37" i="569"/>
  <c r="J37" i="569"/>
  <c r="G37" i="569"/>
  <c r="D395" i="569"/>
  <c r="E395" i="569" s="1"/>
  <c r="E48" i="569"/>
  <c r="K57" i="569"/>
  <c r="J57" i="569"/>
  <c r="G57" i="569"/>
  <c r="H57" i="569"/>
  <c r="I57" i="569"/>
  <c r="H21" i="569"/>
  <c r="I21" i="569"/>
  <c r="J21" i="569"/>
  <c r="G21" i="569"/>
  <c r="K21" i="569"/>
  <c r="H45" i="569"/>
  <c r="I45" i="569"/>
  <c r="K45" i="569"/>
  <c r="J45" i="569"/>
  <c r="G45" i="569"/>
  <c r="J60" i="569"/>
  <c r="I60" i="569"/>
  <c r="H60" i="569"/>
  <c r="K60" i="569"/>
  <c r="G60" i="569"/>
  <c r="I21" i="568"/>
  <c r="K21" i="568"/>
  <c r="J21" i="568"/>
  <c r="H21" i="568"/>
  <c r="G21" i="568"/>
  <c r="G26" i="568"/>
  <c r="K26" i="568"/>
  <c r="H26" i="568"/>
  <c r="J26" i="568"/>
  <c r="I26" i="568"/>
  <c r="H60" i="567"/>
  <c r="I60" i="567"/>
  <c r="G60" i="567"/>
  <c r="K60" i="567"/>
  <c r="J60" i="567"/>
  <c r="J26" i="567"/>
  <c r="I26" i="567"/>
  <c r="G26" i="567"/>
  <c r="H26" i="567"/>
  <c r="K26" i="567"/>
  <c r="K35" i="567"/>
  <c r="J35" i="567"/>
  <c r="I35" i="567"/>
  <c r="H35" i="567"/>
  <c r="G35" i="567"/>
  <c r="I45" i="567"/>
  <c r="H45" i="567"/>
  <c r="K45" i="567"/>
  <c r="J45" i="567"/>
  <c r="G45" i="567"/>
  <c r="J21" i="567"/>
  <c r="I21" i="567"/>
  <c r="G21" i="567"/>
  <c r="K21" i="567"/>
  <c r="H21" i="567"/>
  <c r="AO59" i="8"/>
  <c r="AC408" i="8"/>
  <c r="AP59" i="8"/>
  <c r="AG408" i="8"/>
  <c r="I408" i="8"/>
  <c r="U408" i="8"/>
  <c r="M408" i="8"/>
  <c r="Y408" i="8"/>
  <c r="G393" i="8"/>
  <c r="AE393" i="8"/>
  <c r="AD393" i="8"/>
  <c r="AA393" i="8"/>
  <c r="AG393" i="8"/>
  <c r="R393" i="8"/>
  <c r="AH393" i="8"/>
  <c r="Q393" i="8"/>
  <c r="AF393" i="8"/>
  <c r="P393" i="8"/>
  <c r="W393" i="8"/>
  <c r="J393" i="8"/>
  <c r="X393" i="8"/>
  <c r="O393" i="8"/>
  <c r="AB393" i="8"/>
  <c r="I393" i="8"/>
  <c r="Z393" i="8"/>
  <c r="AC393" i="8"/>
  <c r="H393" i="8"/>
  <c r="Y393" i="8"/>
  <c r="AN59" i="8"/>
  <c r="AN48" i="8"/>
  <c r="AN395" i="8"/>
  <c r="K39" i="6"/>
  <c r="AP395" i="8"/>
  <c r="AO48" i="8"/>
  <c r="AO395" i="8"/>
  <c r="AP48" i="8"/>
  <c r="AM395" i="8"/>
  <c r="AL48" i="8"/>
  <c r="AL395" i="8"/>
  <c r="AM48" i="8"/>
  <c r="AK393" i="8"/>
  <c r="AK48" i="8"/>
  <c r="AJ48" i="8"/>
  <c r="AK395" i="8"/>
  <c r="D99" i="8"/>
  <c r="F99" i="6"/>
  <c r="K99" i="6" s="1"/>
  <c r="W99" i="8" s="1"/>
  <c r="O32" i="8"/>
  <c r="I39" i="6"/>
  <c r="E412" i="6"/>
  <c r="D44" i="486"/>
  <c r="F303" i="6"/>
  <c r="H303" i="6" s="1"/>
  <c r="K303" i="8" s="1"/>
  <c r="D303" i="8"/>
  <c r="F299" i="6"/>
  <c r="K299" i="6" s="1"/>
  <c r="W299" i="8" s="1"/>
  <c r="D299" i="8"/>
  <c r="D328" i="8"/>
  <c r="F328" i="6"/>
  <c r="D339" i="6"/>
  <c r="D82" i="8"/>
  <c r="E82" i="8" s="1"/>
  <c r="F82" i="6"/>
  <c r="D87" i="6"/>
  <c r="L82" i="6"/>
  <c r="M82" i="6"/>
  <c r="K82" i="6"/>
  <c r="J82" i="6"/>
  <c r="I82" i="6"/>
  <c r="H82" i="6"/>
  <c r="G82" i="6"/>
  <c r="E82" i="6"/>
  <c r="G38" i="8"/>
  <c r="E38" i="8" s="1"/>
  <c r="E38" i="6"/>
  <c r="AP29" i="8"/>
  <c r="AJ59" i="8"/>
  <c r="F118" i="6"/>
  <c r="H118" i="6" s="1"/>
  <c r="K118" i="8" s="1"/>
  <c r="D118" i="8"/>
  <c r="D98" i="8"/>
  <c r="F98" i="6"/>
  <c r="D348" i="8"/>
  <c r="E348" i="8" s="1"/>
  <c r="F348" i="6"/>
  <c r="M348" i="6"/>
  <c r="AE348" i="8" s="1"/>
  <c r="L348" i="6"/>
  <c r="AA348" i="8" s="1"/>
  <c r="J348" i="6"/>
  <c r="S348" i="8" s="1"/>
  <c r="H348" i="6"/>
  <c r="K348" i="8" s="1"/>
  <c r="K348" i="6"/>
  <c r="W348" i="8" s="1"/>
  <c r="E348" i="6"/>
  <c r="G348" i="6"/>
  <c r="G348" i="8" s="1"/>
  <c r="I348" i="6"/>
  <c r="O348" i="8" s="1"/>
  <c r="F129" i="6"/>
  <c r="D129" i="8"/>
  <c r="F352" i="6"/>
  <c r="D352" i="8"/>
  <c r="E352" i="8" s="1"/>
  <c r="M352" i="6"/>
  <c r="AE352" i="8" s="1"/>
  <c r="L352" i="6"/>
  <c r="AA352" i="8" s="1"/>
  <c r="J352" i="6"/>
  <c r="S352" i="8" s="1"/>
  <c r="K352" i="6"/>
  <c r="W352" i="8" s="1"/>
  <c r="H352" i="6"/>
  <c r="K352" i="8" s="1"/>
  <c r="E352" i="6"/>
  <c r="G352" i="6"/>
  <c r="G352" i="8" s="1"/>
  <c r="I352" i="6"/>
  <c r="O352" i="8" s="1"/>
  <c r="D336" i="8"/>
  <c r="F336" i="6"/>
  <c r="D146" i="8"/>
  <c r="E146" i="8" s="1"/>
  <c r="F146" i="6"/>
  <c r="L146" i="6"/>
  <c r="AA146" i="8" s="1"/>
  <c r="M146" i="6"/>
  <c r="AE146" i="8" s="1"/>
  <c r="G146" i="6"/>
  <c r="G146" i="8" s="1"/>
  <c r="E146" i="6"/>
  <c r="J146" i="6"/>
  <c r="S146" i="8" s="1"/>
  <c r="K146" i="6"/>
  <c r="W146" i="8" s="1"/>
  <c r="I146" i="6"/>
  <c r="O146" i="8" s="1"/>
  <c r="H146" i="6"/>
  <c r="K146" i="8" s="1"/>
  <c r="D97" i="8"/>
  <c r="F97" i="6"/>
  <c r="L97" i="6" s="1"/>
  <c r="AA97" i="8" s="1"/>
  <c r="D132" i="8"/>
  <c r="F132" i="6"/>
  <c r="F343" i="6"/>
  <c r="D343" i="8"/>
  <c r="F323" i="6"/>
  <c r="D323" i="8"/>
  <c r="AJ29" i="8"/>
  <c r="D145" i="8"/>
  <c r="F145" i="6"/>
  <c r="F106" i="6"/>
  <c r="D106" i="8"/>
  <c r="S32" i="8"/>
  <c r="J39" i="6"/>
  <c r="G39" i="6"/>
  <c r="G32" i="8"/>
  <c r="E32" i="6"/>
  <c r="D335" i="8"/>
  <c r="F335" i="6"/>
  <c r="D305" i="8"/>
  <c r="F305" i="6"/>
  <c r="G305" i="6" s="1"/>
  <c r="G305" i="8" s="1"/>
  <c r="D123" i="8"/>
  <c r="F123" i="6"/>
  <c r="D113" i="8"/>
  <c r="F113" i="6"/>
  <c r="D119" i="6"/>
  <c r="F128" i="6"/>
  <c r="D128" i="8"/>
  <c r="F105" i="6"/>
  <c r="J105" i="6" s="1"/>
  <c r="S105" i="8" s="1"/>
  <c r="D105" i="8"/>
  <c r="AP38" i="8"/>
  <c r="AM38" i="8"/>
  <c r="G33" i="8"/>
  <c r="E33" i="8" s="1"/>
  <c r="E33" i="6"/>
  <c r="F298" i="6"/>
  <c r="H298" i="6" s="1"/>
  <c r="K298" i="8" s="1"/>
  <c r="D298" i="8"/>
  <c r="D114" i="8"/>
  <c r="F114" i="6"/>
  <c r="H114" i="6" s="1"/>
  <c r="K114" i="8" s="1"/>
  <c r="D91" i="8"/>
  <c r="F91" i="6"/>
  <c r="G91" i="6" s="1"/>
  <c r="G91" i="8" s="1"/>
  <c r="D338" i="8"/>
  <c r="F338" i="6"/>
  <c r="F312" i="6"/>
  <c r="K312" i="6" s="1"/>
  <c r="W312" i="8" s="1"/>
  <c r="D312" i="8"/>
  <c r="D142" i="8"/>
  <c r="E142" i="8" s="1"/>
  <c r="F142" i="6"/>
  <c r="L142" i="6"/>
  <c r="AA142" i="8" s="1"/>
  <c r="M142" i="6"/>
  <c r="AE142" i="8" s="1"/>
  <c r="E142" i="6"/>
  <c r="G142" i="6"/>
  <c r="G142" i="8" s="1"/>
  <c r="K142" i="6"/>
  <c r="W142" i="8" s="1"/>
  <c r="H142" i="6"/>
  <c r="K142" i="8" s="1"/>
  <c r="J142" i="6"/>
  <c r="S142" i="8" s="1"/>
  <c r="I142" i="6"/>
  <c r="O142" i="8" s="1"/>
  <c r="D127" i="8"/>
  <c r="F127" i="6"/>
  <c r="L127" i="6" s="1"/>
  <c r="AA127" i="8" s="1"/>
  <c r="AM59" i="8"/>
  <c r="F337" i="6"/>
  <c r="D337" i="8"/>
  <c r="E337" i="8" s="1"/>
  <c r="G337" i="6"/>
  <c r="G337" i="8" s="1"/>
  <c r="L337" i="6"/>
  <c r="AA337" i="8" s="1"/>
  <c r="K337" i="6"/>
  <c r="W337" i="8" s="1"/>
  <c r="I337" i="6"/>
  <c r="O337" i="8" s="1"/>
  <c r="J337" i="6"/>
  <c r="S337" i="8" s="1"/>
  <c r="M337" i="6"/>
  <c r="AE337" i="8" s="1"/>
  <c r="H337" i="6"/>
  <c r="K337" i="8" s="1"/>
  <c r="E337" i="6"/>
  <c r="D325" i="6"/>
  <c r="D319" i="8"/>
  <c r="F319" i="6"/>
  <c r="D141" i="8"/>
  <c r="F141" i="6"/>
  <c r="D93" i="8"/>
  <c r="F93" i="6"/>
  <c r="D136" i="8"/>
  <c r="D147" i="6"/>
  <c r="F136" i="6"/>
  <c r="D321" i="8"/>
  <c r="F321" i="6"/>
  <c r="H321" i="6" s="1"/>
  <c r="K321" i="8" s="1"/>
  <c r="D130" i="8"/>
  <c r="F130" i="6"/>
  <c r="D346" i="8"/>
  <c r="F346" i="6"/>
  <c r="D353" i="6"/>
  <c r="F342" i="6"/>
  <c r="D342" i="8"/>
  <c r="D344" i="8"/>
  <c r="F344" i="6"/>
  <c r="D107" i="8"/>
  <c r="F107" i="6"/>
  <c r="L107" i="6" s="1"/>
  <c r="AA107" i="8" s="1"/>
  <c r="D90" i="8"/>
  <c r="D100" i="6"/>
  <c r="F90" i="6"/>
  <c r="M90" i="6" s="1"/>
  <c r="D144" i="8"/>
  <c r="F144" i="6"/>
  <c r="D350" i="8"/>
  <c r="F350" i="6"/>
  <c r="AE32" i="8"/>
  <c r="M39" i="6"/>
  <c r="AM393" i="8"/>
  <c r="D140" i="8"/>
  <c r="F140" i="6"/>
  <c r="D143" i="8"/>
  <c r="F143" i="6"/>
  <c r="F108" i="6"/>
  <c r="H108" i="6" s="1"/>
  <c r="K108" i="8" s="1"/>
  <c r="D108" i="8"/>
  <c r="D324" i="8"/>
  <c r="F324" i="6"/>
  <c r="L324" i="6" s="1"/>
  <c r="AA324" i="8" s="1"/>
  <c r="F109" i="6"/>
  <c r="H109" i="6" s="1"/>
  <c r="K109" i="8" s="1"/>
  <c r="D109" i="8"/>
  <c r="F334" i="6"/>
  <c r="H334" i="6" s="1"/>
  <c r="K334" i="8" s="1"/>
  <c r="D334" i="8"/>
  <c r="D138" i="8"/>
  <c r="F138" i="6"/>
  <c r="F351" i="6"/>
  <c r="D351" i="8"/>
  <c r="F333" i="6"/>
  <c r="K333" i="6" s="1"/>
  <c r="W333" i="8" s="1"/>
  <c r="D333" i="8"/>
  <c r="D355" i="2"/>
  <c r="D361" i="2" s="1"/>
  <c r="D137" i="8"/>
  <c r="F137" i="6"/>
  <c r="D83" i="8"/>
  <c r="E83" i="8" s="1"/>
  <c r="F83" i="6"/>
  <c r="L83" i="6"/>
  <c r="AA83" i="8" s="1"/>
  <c r="M83" i="6"/>
  <c r="AE83" i="8" s="1"/>
  <c r="J83" i="6"/>
  <c r="S83" i="8" s="1"/>
  <c r="E83" i="6"/>
  <c r="H83" i="6"/>
  <c r="K83" i="8" s="1"/>
  <c r="G83" i="6"/>
  <c r="G83" i="8" s="1"/>
  <c r="I83" i="6"/>
  <c r="O83" i="8" s="1"/>
  <c r="K83" i="6"/>
  <c r="W83" i="8" s="1"/>
  <c r="E393" i="6"/>
  <c r="D349" i="8"/>
  <c r="F349" i="6"/>
  <c r="F315" i="6"/>
  <c r="M315" i="6" s="1"/>
  <c r="AE315" i="8" s="1"/>
  <c r="D315" i="8"/>
  <c r="E315" i="8" s="1"/>
  <c r="L315" i="6"/>
  <c r="AA315" i="8" s="1"/>
  <c r="H315" i="6"/>
  <c r="K315" i="8" s="1"/>
  <c r="K315" i="6"/>
  <c r="W315" i="8" s="1"/>
  <c r="G315" i="6"/>
  <c r="G315" i="8" s="1"/>
  <c r="J315" i="6"/>
  <c r="S315" i="8" s="1"/>
  <c r="I315" i="6"/>
  <c r="O315" i="8" s="1"/>
  <c r="E315" i="6"/>
  <c r="D320" i="8"/>
  <c r="F320" i="6"/>
  <c r="F322" i="6"/>
  <c r="D322" i="8"/>
  <c r="AN29" i="8"/>
  <c r="H39" i="6"/>
  <c r="K32" i="8"/>
  <c r="F122" i="6"/>
  <c r="D122" i="8"/>
  <c r="D133" i="6"/>
  <c r="F92" i="6"/>
  <c r="D92" i="8"/>
  <c r="AO29" i="8"/>
  <c r="D313" i="8"/>
  <c r="F313" i="6"/>
  <c r="G313" i="6" s="1"/>
  <c r="G313" i="8" s="1"/>
  <c r="D131" i="8"/>
  <c r="F131" i="6"/>
  <c r="D296" i="8"/>
  <c r="F296" i="6"/>
  <c r="K296" i="6" s="1"/>
  <c r="D306" i="6"/>
  <c r="D41" i="486"/>
  <c r="D139" i="8"/>
  <c r="F139" i="6"/>
  <c r="D104" i="8"/>
  <c r="F104" i="6"/>
  <c r="L104" i="6" s="1"/>
  <c r="AA104" i="8" s="1"/>
  <c r="F314" i="6"/>
  <c r="G314" i="6" s="1"/>
  <c r="G314" i="8" s="1"/>
  <c r="D314" i="8"/>
  <c r="W39" i="8"/>
  <c r="W394" i="8" s="1"/>
  <c r="F126" i="6"/>
  <c r="D126" i="8"/>
  <c r="D310" i="8"/>
  <c r="F310" i="6"/>
  <c r="D297" i="8"/>
  <c r="F297" i="6"/>
  <c r="I297" i="6" s="1"/>
  <c r="O297" i="8" s="1"/>
  <c r="D117" i="8"/>
  <c r="F117" i="6"/>
  <c r="M117" i="6" s="1"/>
  <c r="AE117" i="8" s="1"/>
  <c r="F103" i="6"/>
  <c r="I103" i="6" s="1"/>
  <c r="D110" i="6"/>
  <c r="D103" i="8"/>
  <c r="F309" i="6"/>
  <c r="M309" i="6" s="1"/>
  <c r="D316" i="6"/>
  <c r="D309" i="8"/>
  <c r="D347" i="8"/>
  <c r="F347" i="6"/>
  <c r="D329" i="8"/>
  <c r="F329" i="6"/>
  <c r="AK59" i="8"/>
  <c r="AL29" i="8"/>
  <c r="D116" i="8"/>
  <c r="F116" i="6"/>
  <c r="F332" i="6"/>
  <c r="H332" i="6" s="1"/>
  <c r="K332" i="8" s="1"/>
  <c r="D332" i="8"/>
  <c r="D149" i="2"/>
  <c r="D149" i="65" s="1"/>
  <c r="D345" i="8"/>
  <c r="F345" i="8" s="1"/>
  <c r="F345" i="6"/>
  <c r="D311" i="8"/>
  <c r="F311" i="6"/>
  <c r="I311" i="6" s="1"/>
  <c r="O311" i="8" s="1"/>
  <c r="D304" i="8"/>
  <c r="F304" i="6"/>
  <c r="K304" i="6" s="1"/>
  <c r="W304" i="8" s="1"/>
  <c r="D115" i="8"/>
  <c r="F115" i="6"/>
  <c r="I115" i="6" s="1"/>
  <c r="O115" i="8" s="1"/>
  <c r="AA32" i="8"/>
  <c r="L39" i="6"/>
  <c r="R38" i="8"/>
  <c r="Q33" i="8"/>
  <c r="P38" i="8"/>
  <c r="P33" i="8"/>
  <c r="Q38" i="8"/>
  <c r="R33" i="8"/>
  <c r="X32" i="8"/>
  <c r="Y33" i="8"/>
  <c r="H33" i="8"/>
  <c r="D33" i="567"/>
  <c r="D59" i="574"/>
  <c r="D38" i="567"/>
  <c r="N32" i="8"/>
  <c r="D59" i="567"/>
  <c r="D59" i="570"/>
  <c r="M38" i="8"/>
  <c r="T33" i="8"/>
  <c r="AF32" i="8"/>
  <c r="D59" i="575"/>
  <c r="V32" i="8"/>
  <c r="D59" i="571"/>
  <c r="J33" i="8"/>
  <c r="M32" i="8"/>
  <c r="AH32" i="8"/>
  <c r="D33" i="572"/>
  <c r="X38" i="8"/>
  <c r="D59" i="568"/>
  <c r="T32" i="8"/>
  <c r="D38" i="568"/>
  <c r="D38" i="571"/>
  <c r="H38" i="8"/>
  <c r="H32" i="8"/>
  <c r="D33" i="574"/>
  <c r="AG32" i="8"/>
  <c r="L32" i="8"/>
  <c r="Y38" i="8"/>
  <c r="D32" i="569"/>
  <c r="D38" i="573"/>
  <c r="I33" i="8"/>
  <c r="V33" i="8"/>
  <c r="AF33" i="8"/>
  <c r="J38" i="8"/>
  <c r="D38" i="572"/>
  <c r="D33" i="569"/>
  <c r="AB32" i="8"/>
  <c r="AD32" i="8"/>
  <c r="AC38" i="8"/>
  <c r="N38" i="8"/>
  <c r="Z38" i="8"/>
  <c r="U32" i="8"/>
  <c r="L33" i="8"/>
  <c r="AC32" i="8"/>
  <c r="D33" i="573"/>
  <c r="U33" i="8"/>
  <c r="I38" i="8"/>
  <c r="I32" i="8"/>
  <c r="D33" i="570"/>
  <c r="D33" i="568"/>
  <c r="D59" i="569"/>
  <c r="AB33" i="8"/>
  <c r="J32" i="8"/>
  <c r="AK33" i="8" l="1"/>
  <c r="K21" i="570"/>
  <c r="I21" i="570"/>
  <c r="J21" i="570"/>
  <c r="G21" i="570"/>
  <c r="AO38" i="8"/>
  <c r="AN32" i="8"/>
  <c r="X39" i="8"/>
  <c r="X394" i="8" s="1"/>
  <c r="J57" i="574"/>
  <c r="K57" i="574"/>
  <c r="G57" i="574"/>
  <c r="I57" i="567"/>
  <c r="I57" i="572"/>
  <c r="G57" i="573"/>
  <c r="H57" i="573"/>
  <c r="K57" i="573"/>
  <c r="I57" i="573"/>
  <c r="G57" i="572"/>
  <c r="H57" i="572"/>
  <c r="J57" i="572"/>
  <c r="K57" i="570"/>
  <c r="G57" i="570"/>
  <c r="H57" i="570"/>
  <c r="J57" i="570"/>
  <c r="Z39" i="8"/>
  <c r="Z394" i="8" s="1"/>
  <c r="AP33" i="8"/>
  <c r="K19" i="573"/>
  <c r="K29" i="573" s="1"/>
  <c r="G401" i="572"/>
  <c r="D393" i="574"/>
  <c r="E29" i="573"/>
  <c r="H57" i="567"/>
  <c r="J19" i="573"/>
  <c r="J29" i="573" s="1"/>
  <c r="J393" i="573" s="1"/>
  <c r="K57" i="567"/>
  <c r="G57" i="567"/>
  <c r="H37" i="572"/>
  <c r="G37" i="572"/>
  <c r="I37" i="572"/>
  <c r="I407" i="572" s="1"/>
  <c r="J37" i="572"/>
  <c r="AK38" i="8"/>
  <c r="E59" i="571"/>
  <c r="F59" i="571" a="1"/>
  <c r="F59" i="571" s="1"/>
  <c r="I59" i="571" s="1"/>
  <c r="G19" i="573"/>
  <c r="G29" i="573" s="1"/>
  <c r="H19" i="573"/>
  <c r="H29" i="573" s="1"/>
  <c r="H393" i="573" s="1"/>
  <c r="G35" i="572"/>
  <c r="K35" i="572"/>
  <c r="J35" i="572"/>
  <c r="H35" i="572"/>
  <c r="J401" i="572"/>
  <c r="AJ395" i="8"/>
  <c r="K401" i="572"/>
  <c r="E393" i="8"/>
  <c r="E32" i="8"/>
  <c r="H401" i="572"/>
  <c r="J401" i="574"/>
  <c r="K401" i="574"/>
  <c r="J34" i="574"/>
  <c r="J407" i="574" s="1"/>
  <c r="K35" i="569"/>
  <c r="K34" i="574"/>
  <c r="K407" i="574" s="1"/>
  <c r="H34" i="574"/>
  <c r="H407" i="574" s="1"/>
  <c r="G34" i="574"/>
  <c r="G407" i="574" s="1"/>
  <c r="K34" i="572"/>
  <c r="J34" i="569"/>
  <c r="J407" i="569" s="1"/>
  <c r="I46" i="568"/>
  <c r="I48" i="568" s="1"/>
  <c r="D393" i="568"/>
  <c r="E393" i="568" s="1"/>
  <c r="D395" i="568"/>
  <c r="E395" i="568" s="1"/>
  <c r="G45" i="572"/>
  <c r="H45" i="572"/>
  <c r="I45" i="572"/>
  <c r="J45" i="572"/>
  <c r="H34" i="570"/>
  <c r="I37" i="571"/>
  <c r="G37" i="571"/>
  <c r="H37" i="571"/>
  <c r="J37" i="571"/>
  <c r="K37" i="571"/>
  <c r="J401" i="575"/>
  <c r="G37" i="568"/>
  <c r="J46" i="568"/>
  <c r="G25" i="570"/>
  <c r="H37" i="568"/>
  <c r="H34" i="569"/>
  <c r="K46" i="568"/>
  <c r="I34" i="569"/>
  <c r="E48" i="573"/>
  <c r="I37" i="568"/>
  <c r="J37" i="568"/>
  <c r="J407" i="568" s="1"/>
  <c r="K37" i="568"/>
  <c r="G46" i="568"/>
  <c r="K34" i="569"/>
  <c r="J34" i="572"/>
  <c r="H34" i="572"/>
  <c r="G401" i="574"/>
  <c r="D395" i="572"/>
  <c r="E395" i="572" s="1"/>
  <c r="H401" i="574"/>
  <c r="I401" i="574"/>
  <c r="I19" i="567"/>
  <c r="I29" i="567" s="1"/>
  <c r="K25" i="569"/>
  <c r="H19" i="570"/>
  <c r="H29" i="570" s="1"/>
  <c r="H393" i="570" s="1"/>
  <c r="F59" i="567" a="1"/>
  <c r="F59" i="567" s="1"/>
  <c r="G59" i="567" s="1"/>
  <c r="E59" i="567"/>
  <c r="K19" i="567"/>
  <c r="K29" i="567" s="1"/>
  <c r="G45" i="570"/>
  <c r="G45" i="574"/>
  <c r="H35" i="569"/>
  <c r="H45" i="570"/>
  <c r="J45" i="574"/>
  <c r="I35" i="569"/>
  <c r="K45" i="570"/>
  <c r="K48" i="570" s="1"/>
  <c r="K395" i="570" s="1"/>
  <c r="E29" i="569"/>
  <c r="H45" i="574"/>
  <c r="G19" i="567"/>
  <c r="G29" i="567" s="1"/>
  <c r="I45" i="570"/>
  <c r="E29" i="572"/>
  <c r="I45" i="574"/>
  <c r="H19" i="567"/>
  <c r="H29" i="567" s="1"/>
  <c r="G35" i="569"/>
  <c r="G407" i="569" s="1"/>
  <c r="J45" i="570"/>
  <c r="K45" i="574"/>
  <c r="J45" i="568"/>
  <c r="K45" i="568"/>
  <c r="G45" i="568"/>
  <c r="H45" i="568"/>
  <c r="H46" i="572"/>
  <c r="K56" i="575"/>
  <c r="K401" i="575" s="1"/>
  <c r="G56" i="567"/>
  <c r="G37" i="570"/>
  <c r="G407" i="570" s="1"/>
  <c r="H37" i="570"/>
  <c r="J55" i="569"/>
  <c r="G46" i="567"/>
  <c r="G48" i="567" s="1"/>
  <c r="G395" i="567" s="1"/>
  <c r="K37" i="570"/>
  <c r="G56" i="575"/>
  <c r="G401" i="575" s="1"/>
  <c r="H56" i="575"/>
  <c r="H401" i="575" s="1"/>
  <c r="I37" i="570"/>
  <c r="I56" i="575"/>
  <c r="I401" i="575" s="1"/>
  <c r="E48" i="567"/>
  <c r="K19" i="569"/>
  <c r="H25" i="569"/>
  <c r="G25" i="569"/>
  <c r="G29" i="569" s="1"/>
  <c r="G393" i="569" s="1"/>
  <c r="I25" i="569"/>
  <c r="G19" i="570"/>
  <c r="J19" i="569"/>
  <c r="I37" i="567"/>
  <c r="H56" i="567"/>
  <c r="J37" i="567"/>
  <c r="G55" i="569"/>
  <c r="K37" i="567"/>
  <c r="J56" i="567"/>
  <c r="K56" i="567"/>
  <c r="I56" i="567"/>
  <c r="G37" i="567"/>
  <c r="H21" i="575"/>
  <c r="H19" i="569"/>
  <c r="I19" i="570"/>
  <c r="I19" i="569"/>
  <c r="J19" i="570"/>
  <c r="K34" i="568"/>
  <c r="K19" i="570"/>
  <c r="J25" i="570"/>
  <c r="I37" i="575"/>
  <c r="I407" i="575" s="1"/>
  <c r="I25" i="570"/>
  <c r="G34" i="572"/>
  <c r="H37" i="575"/>
  <c r="J25" i="569"/>
  <c r="K25" i="570"/>
  <c r="G34" i="567"/>
  <c r="K46" i="574"/>
  <c r="G37" i="575"/>
  <c r="D395" i="570"/>
  <c r="E395" i="570" s="1"/>
  <c r="H35" i="568"/>
  <c r="G34" i="575"/>
  <c r="K60" i="575"/>
  <c r="K37" i="575"/>
  <c r="H34" i="567"/>
  <c r="H407" i="567" s="1"/>
  <c r="E29" i="568"/>
  <c r="G56" i="571"/>
  <c r="J21" i="575"/>
  <c r="H35" i="575"/>
  <c r="I34" i="567"/>
  <c r="G46" i="570"/>
  <c r="H56" i="571"/>
  <c r="G35" i="575"/>
  <c r="J34" i="567"/>
  <c r="H46" i="570"/>
  <c r="J56" i="571"/>
  <c r="H46" i="574"/>
  <c r="J35" i="575"/>
  <c r="E29" i="567"/>
  <c r="K34" i="567"/>
  <c r="I46" i="570"/>
  <c r="K56" i="571"/>
  <c r="E48" i="574"/>
  <c r="G21" i="575"/>
  <c r="J46" i="570"/>
  <c r="G46" i="574"/>
  <c r="I19" i="575"/>
  <c r="K21" i="575"/>
  <c r="I46" i="574"/>
  <c r="H34" i="575"/>
  <c r="K19" i="575"/>
  <c r="H19" i="575"/>
  <c r="K35" i="575"/>
  <c r="K35" i="568"/>
  <c r="J34" i="575"/>
  <c r="K34" i="575"/>
  <c r="H55" i="567"/>
  <c r="G35" i="568"/>
  <c r="I35" i="568"/>
  <c r="H56" i="569"/>
  <c r="I57" i="575"/>
  <c r="H43" i="572"/>
  <c r="H46" i="575"/>
  <c r="I56" i="569"/>
  <c r="G34" i="571"/>
  <c r="G19" i="572"/>
  <c r="G29" i="572" s="1"/>
  <c r="G34" i="568"/>
  <c r="H34" i="571"/>
  <c r="H19" i="572"/>
  <c r="H29" i="572" s="1"/>
  <c r="H393" i="572" s="1"/>
  <c r="K55" i="567"/>
  <c r="H34" i="568"/>
  <c r="J56" i="569"/>
  <c r="I34" i="571"/>
  <c r="I19" i="572"/>
  <c r="I29" i="572" s="1"/>
  <c r="J55" i="567"/>
  <c r="I34" i="568"/>
  <c r="K56" i="569"/>
  <c r="J34" i="571"/>
  <c r="K19" i="572"/>
  <c r="K29" i="572" s="1"/>
  <c r="G56" i="569"/>
  <c r="K34" i="571"/>
  <c r="G55" i="567"/>
  <c r="J46" i="567"/>
  <c r="J48" i="567" s="1"/>
  <c r="J395" i="567" s="1"/>
  <c r="I56" i="570"/>
  <c r="I34" i="570"/>
  <c r="K46" i="572"/>
  <c r="J19" i="575"/>
  <c r="K46" i="567"/>
  <c r="K48" i="567" s="1"/>
  <c r="K395" i="567" s="1"/>
  <c r="J56" i="570"/>
  <c r="J34" i="570"/>
  <c r="J407" i="570" s="1"/>
  <c r="K56" i="570"/>
  <c r="G60" i="575"/>
  <c r="H46" i="567"/>
  <c r="K34" i="570"/>
  <c r="E29" i="570"/>
  <c r="H60" i="575"/>
  <c r="I46" i="567"/>
  <c r="E48" i="568"/>
  <c r="G56" i="570"/>
  <c r="J46" i="572"/>
  <c r="E48" i="575"/>
  <c r="I60" i="575"/>
  <c r="G46" i="572"/>
  <c r="G26" i="575"/>
  <c r="H26" i="575"/>
  <c r="H44" i="574"/>
  <c r="J26" i="575"/>
  <c r="K44" i="574"/>
  <c r="G45" i="575"/>
  <c r="G48" i="575" s="1"/>
  <c r="G395" i="575" s="1"/>
  <c r="I26" i="575"/>
  <c r="I44" i="574"/>
  <c r="H45" i="575"/>
  <c r="I45" i="575"/>
  <c r="J45" i="575"/>
  <c r="K26" i="575"/>
  <c r="I19" i="568"/>
  <c r="J57" i="575"/>
  <c r="J43" i="572"/>
  <c r="K43" i="572"/>
  <c r="I46" i="575"/>
  <c r="K57" i="575"/>
  <c r="G19" i="568"/>
  <c r="J46" i="575"/>
  <c r="H19" i="568"/>
  <c r="K46" i="575"/>
  <c r="K48" i="575" s="1"/>
  <c r="K395" i="575" s="1"/>
  <c r="E29" i="575"/>
  <c r="J19" i="568"/>
  <c r="K19" i="568"/>
  <c r="G57" i="575"/>
  <c r="E59" i="574"/>
  <c r="F59" i="574" a="1"/>
  <c r="F59" i="574" s="1"/>
  <c r="K59" i="574" s="1"/>
  <c r="D408" i="574"/>
  <c r="E408" i="574" s="1"/>
  <c r="F59" i="568" a="1"/>
  <c r="F59" i="568" s="1"/>
  <c r="E59" i="570"/>
  <c r="F59" i="570" a="1"/>
  <c r="F59" i="570" s="1"/>
  <c r="F59" i="569" a="1"/>
  <c r="F59" i="569" s="1"/>
  <c r="G59" i="569" s="1"/>
  <c r="E59" i="569"/>
  <c r="AN33" i="8"/>
  <c r="Y39" i="8"/>
  <c r="Y394" i="8" s="1"/>
  <c r="F59" i="575" a="1"/>
  <c r="F59" i="575" s="1"/>
  <c r="H59" i="575" s="1"/>
  <c r="E59" i="575"/>
  <c r="D408" i="575"/>
  <c r="E408" i="575" s="1"/>
  <c r="AN38" i="8"/>
  <c r="G43" i="572"/>
  <c r="I43" i="572"/>
  <c r="I55" i="569"/>
  <c r="K55" i="569"/>
  <c r="J43" i="573"/>
  <c r="J48" i="573" s="1"/>
  <c r="J395" i="573" s="1"/>
  <c r="I43" i="573"/>
  <c r="I48" i="573" s="1"/>
  <c r="I395" i="573" s="1"/>
  <c r="K43" i="573"/>
  <c r="K48" i="573" s="1"/>
  <c r="K395" i="573" s="1"/>
  <c r="H43" i="573"/>
  <c r="H48" i="573" s="1"/>
  <c r="H395" i="573" s="1"/>
  <c r="G43" i="573"/>
  <c r="G48" i="573" s="1"/>
  <c r="G395" i="573" s="1"/>
  <c r="J44" i="574"/>
  <c r="F33" i="574" a="1"/>
  <c r="F33" i="574" s="1"/>
  <c r="E33" i="574"/>
  <c r="I407" i="574"/>
  <c r="I29" i="573"/>
  <c r="I393" i="573" s="1"/>
  <c r="F33" i="573" a="1"/>
  <c r="F33" i="573" s="1"/>
  <c r="F38" i="573" a="1"/>
  <c r="F38" i="573" s="1"/>
  <c r="I59" i="573"/>
  <c r="J59" i="573"/>
  <c r="H59" i="573"/>
  <c r="G59" i="573"/>
  <c r="K59" i="573"/>
  <c r="F33" i="572" a="1"/>
  <c r="F33" i="572" s="1"/>
  <c r="E33" i="572"/>
  <c r="F38" i="572" a="1"/>
  <c r="F38" i="572" s="1"/>
  <c r="E38" i="572"/>
  <c r="J29" i="572"/>
  <c r="K59" i="572"/>
  <c r="K408" i="572" s="1"/>
  <c r="H59" i="572"/>
  <c r="J59" i="572"/>
  <c r="I59" i="572"/>
  <c r="G59" i="572"/>
  <c r="I29" i="571"/>
  <c r="I393" i="571" s="1"/>
  <c r="J48" i="569"/>
  <c r="J395" i="569" s="1"/>
  <c r="K29" i="571"/>
  <c r="K393" i="571" s="1"/>
  <c r="G29" i="571"/>
  <c r="G393" i="571" s="1"/>
  <c r="H29" i="571"/>
  <c r="H393" i="571" s="1"/>
  <c r="F38" i="571" a="1"/>
  <c r="F38" i="571" s="1"/>
  <c r="E38" i="571"/>
  <c r="J29" i="571"/>
  <c r="E33" i="570"/>
  <c r="F33" i="570" a="1"/>
  <c r="F33" i="570" s="1"/>
  <c r="H48" i="569"/>
  <c r="H395" i="569" s="1"/>
  <c r="G48" i="569"/>
  <c r="G395" i="569" s="1"/>
  <c r="K48" i="569"/>
  <c r="K395" i="569" s="1"/>
  <c r="I48" i="569"/>
  <c r="I395" i="569" s="1"/>
  <c r="F32" i="569" a="1"/>
  <c r="F32" i="569" s="1"/>
  <c r="E32" i="569"/>
  <c r="F33" i="569" a="1"/>
  <c r="F33" i="569" s="1"/>
  <c r="E33" i="569"/>
  <c r="F33" i="568" a="1"/>
  <c r="F33" i="568" s="1"/>
  <c r="E33" i="568"/>
  <c r="F38" i="568" a="1"/>
  <c r="F38" i="568" s="1"/>
  <c r="E38" i="568"/>
  <c r="F33" i="567" a="1"/>
  <c r="F33" i="567" s="1"/>
  <c r="E33" i="567"/>
  <c r="E38" i="567"/>
  <c r="F38" i="567" a="1"/>
  <c r="F38" i="567" s="1"/>
  <c r="J29" i="567"/>
  <c r="G394" i="6"/>
  <c r="J394" i="6"/>
  <c r="I394" i="6"/>
  <c r="K394" i="6"/>
  <c r="L394" i="6"/>
  <c r="M394" i="6"/>
  <c r="H394" i="6"/>
  <c r="H93" i="6"/>
  <c r="K93" i="8" s="1"/>
  <c r="M93" i="6"/>
  <c r="AE93" i="8" s="1"/>
  <c r="I114" i="6"/>
  <c r="O114" i="8" s="1"/>
  <c r="AN393" i="8"/>
  <c r="I127" i="6"/>
  <c r="O127" i="8" s="1"/>
  <c r="I97" i="6"/>
  <c r="O97" i="8" s="1"/>
  <c r="H129" i="6"/>
  <c r="K129" i="8" s="1"/>
  <c r="AO33" i="8"/>
  <c r="AM33" i="8"/>
  <c r="J90" i="6"/>
  <c r="S90" i="8" s="1"/>
  <c r="G130" i="6"/>
  <c r="G130" i="8" s="1"/>
  <c r="L93" i="6"/>
  <c r="AA93" i="8" s="1"/>
  <c r="J334" i="6"/>
  <c r="S334" i="8" s="1"/>
  <c r="G97" i="6"/>
  <c r="G97" i="8" s="1"/>
  <c r="J297" i="6"/>
  <c r="S297" i="8" s="1"/>
  <c r="H314" i="6"/>
  <c r="K314" i="8" s="1"/>
  <c r="M334" i="6"/>
  <c r="AE334" i="8" s="1"/>
  <c r="H117" i="6"/>
  <c r="K117" i="8" s="1"/>
  <c r="K130" i="6"/>
  <c r="W130" i="8" s="1"/>
  <c r="J127" i="6"/>
  <c r="S127" i="8" s="1"/>
  <c r="H106" i="6"/>
  <c r="K106" i="8" s="1"/>
  <c r="I116" i="6"/>
  <c r="O116" i="8" s="1"/>
  <c r="J130" i="6"/>
  <c r="S130" i="8" s="1"/>
  <c r="G127" i="6"/>
  <c r="G127" i="8" s="1"/>
  <c r="L91" i="6"/>
  <c r="AA91" i="8" s="1"/>
  <c r="G129" i="6"/>
  <c r="G129" i="8" s="1"/>
  <c r="H99" i="6"/>
  <c r="K99" i="8" s="1"/>
  <c r="K103" i="6"/>
  <c r="W103" i="8" s="1"/>
  <c r="J126" i="6"/>
  <c r="S126" i="8" s="1"/>
  <c r="K118" i="6"/>
  <c r="W118" i="8" s="1"/>
  <c r="H299" i="6"/>
  <c r="K299" i="8" s="1"/>
  <c r="H304" i="6"/>
  <c r="K304" i="8" s="1"/>
  <c r="K332" i="6"/>
  <c r="W332" i="8" s="1"/>
  <c r="H126" i="6"/>
  <c r="K126" i="8" s="1"/>
  <c r="J107" i="6"/>
  <c r="S107" i="8" s="1"/>
  <c r="I130" i="6"/>
  <c r="O130" i="8" s="1"/>
  <c r="G105" i="6"/>
  <c r="G105" i="8" s="1"/>
  <c r="H130" i="6"/>
  <c r="K130" i="8" s="1"/>
  <c r="H91" i="6"/>
  <c r="K91" i="8" s="1"/>
  <c r="G106" i="6"/>
  <c r="G106" i="8" s="1"/>
  <c r="G117" i="6"/>
  <c r="G117" i="8" s="1"/>
  <c r="L126" i="6"/>
  <c r="AA126" i="8" s="1"/>
  <c r="J314" i="6"/>
  <c r="S314" i="8" s="1"/>
  <c r="G296" i="6"/>
  <c r="G296" i="8" s="1"/>
  <c r="L334" i="6"/>
  <c r="AA334" i="8" s="1"/>
  <c r="G107" i="6"/>
  <c r="G107" i="8" s="1"/>
  <c r="J91" i="6"/>
  <c r="S91" i="8" s="1"/>
  <c r="J118" i="6"/>
  <c r="S118" i="8" s="1"/>
  <c r="I321" i="6"/>
  <c r="O321" i="8" s="1"/>
  <c r="G118" i="6"/>
  <c r="G118" i="8" s="1"/>
  <c r="M332" i="6"/>
  <c r="AE332" i="8" s="1"/>
  <c r="L117" i="6"/>
  <c r="AA117" i="8" s="1"/>
  <c r="G310" i="6"/>
  <c r="G310" i="8" s="1"/>
  <c r="M126" i="6"/>
  <c r="AE126" i="8" s="1"/>
  <c r="M322" i="6"/>
  <c r="AE322" i="8" s="1"/>
  <c r="M333" i="6"/>
  <c r="AE333" i="8" s="1"/>
  <c r="G312" i="6"/>
  <c r="G312" i="8" s="1"/>
  <c r="I332" i="6"/>
  <c r="O332" i="8" s="1"/>
  <c r="K117" i="6"/>
  <c r="W117" i="8" s="1"/>
  <c r="I333" i="6"/>
  <c r="O333" i="8" s="1"/>
  <c r="J324" i="6"/>
  <c r="S324" i="8" s="1"/>
  <c r="M130" i="6"/>
  <c r="AE130" i="8" s="1"/>
  <c r="I312" i="6"/>
  <c r="O312" i="8" s="1"/>
  <c r="M128" i="6"/>
  <c r="AE128" i="8" s="1"/>
  <c r="H305" i="6"/>
  <c r="K305" i="8" s="1"/>
  <c r="M97" i="6"/>
  <c r="AE97" i="8" s="1"/>
  <c r="J332" i="6"/>
  <c r="S332" i="8" s="1"/>
  <c r="H92" i="6"/>
  <c r="K92" i="8" s="1"/>
  <c r="L333" i="6"/>
  <c r="AA333" i="8" s="1"/>
  <c r="L312" i="6"/>
  <c r="AA312" i="8" s="1"/>
  <c r="M114" i="6"/>
  <c r="AE114" i="8" s="1"/>
  <c r="J128" i="6"/>
  <c r="K115" i="6"/>
  <c r="W115" i="8" s="1"/>
  <c r="M311" i="6"/>
  <c r="AE311" i="8" s="1"/>
  <c r="L313" i="6"/>
  <c r="AA313" i="8" s="1"/>
  <c r="M321" i="6"/>
  <c r="AE321" i="8" s="1"/>
  <c r="K129" i="6"/>
  <c r="W129" i="8" s="1"/>
  <c r="I118" i="6"/>
  <c r="O118" i="8" s="1"/>
  <c r="L115" i="6"/>
  <c r="AA115" i="8" s="1"/>
  <c r="J116" i="6"/>
  <c r="S116" i="8" s="1"/>
  <c r="M103" i="6"/>
  <c r="AE103" i="8" s="1"/>
  <c r="K310" i="6"/>
  <c r="W310" i="8" s="1"/>
  <c r="M296" i="6"/>
  <c r="AE296" i="8" s="1"/>
  <c r="I107" i="6"/>
  <c r="O107" i="8" s="1"/>
  <c r="L321" i="6"/>
  <c r="AA321" i="8" s="1"/>
  <c r="G93" i="6"/>
  <c r="G93" i="8" s="1"/>
  <c r="I319" i="6"/>
  <c r="O319" i="8" s="1"/>
  <c r="M91" i="6"/>
  <c r="AE91" i="8" s="1"/>
  <c r="J114" i="6"/>
  <c r="S114" i="8" s="1"/>
  <c r="G128" i="6"/>
  <c r="G128" i="8" s="1"/>
  <c r="I305" i="6"/>
  <c r="O305" i="8" s="1"/>
  <c r="K106" i="6"/>
  <c r="W106" i="8" s="1"/>
  <c r="M323" i="6"/>
  <c r="AE323" i="8" s="1"/>
  <c r="K97" i="6"/>
  <c r="W97" i="8" s="1"/>
  <c r="I336" i="6"/>
  <c r="O336" i="8" s="1"/>
  <c r="M118" i="6"/>
  <c r="AE118" i="8" s="1"/>
  <c r="M299" i="6"/>
  <c r="AE299" i="8" s="1"/>
  <c r="I99" i="6"/>
  <c r="O99" i="8" s="1"/>
  <c r="G335" i="6"/>
  <c r="G335" i="8" s="1"/>
  <c r="G323" i="6"/>
  <c r="G323" i="8" s="1"/>
  <c r="M98" i="6"/>
  <c r="AE98" i="8" s="1"/>
  <c r="D161" i="2"/>
  <c r="D400" i="2" s="1"/>
  <c r="M313" i="6"/>
  <c r="AE313" i="8" s="1"/>
  <c r="M335" i="6"/>
  <c r="AE335" i="8" s="1"/>
  <c r="I323" i="6"/>
  <c r="O323" i="8" s="1"/>
  <c r="L98" i="6"/>
  <c r="AA98" i="8" s="1"/>
  <c r="H116" i="6"/>
  <c r="K116" i="8" s="1"/>
  <c r="M116" i="6"/>
  <c r="AE116" i="8" s="1"/>
  <c r="H115" i="6"/>
  <c r="K115" i="8" s="1"/>
  <c r="L311" i="6"/>
  <c r="AA311" i="8" s="1"/>
  <c r="G116" i="6"/>
  <c r="J115" i="6"/>
  <c r="S115" i="8" s="1"/>
  <c r="G311" i="6"/>
  <c r="G311" i="8" s="1"/>
  <c r="K116" i="6"/>
  <c r="W116" i="8" s="1"/>
  <c r="J296" i="6"/>
  <c r="S296" i="8" s="1"/>
  <c r="D355" i="65"/>
  <c r="D359" i="65"/>
  <c r="G109" i="6"/>
  <c r="G109" i="8" s="1"/>
  <c r="H90" i="6"/>
  <c r="K90" i="8" s="1"/>
  <c r="H107" i="6"/>
  <c r="K107" i="8" s="1"/>
  <c r="H127" i="6"/>
  <c r="K127" i="8" s="1"/>
  <c r="K91" i="6"/>
  <c r="W91" i="8" s="1"/>
  <c r="L106" i="6"/>
  <c r="AA106" i="8" s="1"/>
  <c r="J97" i="6"/>
  <c r="M129" i="6"/>
  <c r="AE129" i="8" s="1"/>
  <c r="I129" i="6"/>
  <c r="O129" i="8" s="1"/>
  <c r="H98" i="6"/>
  <c r="K98" i="8" s="1"/>
  <c r="J99" i="6"/>
  <c r="S99" i="8" s="1"/>
  <c r="I335" i="6"/>
  <c r="O335" i="8" s="1"/>
  <c r="K108" i="6"/>
  <c r="W108" i="8" s="1"/>
  <c r="G321" i="6"/>
  <c r="G321" i="8" s="1"/>
  <c r="I105" i="6"/>
  <c r="O105" i="8" s="1"/>
  <c r="K305" i="6"/>
  <c r="W305" i="8" s="1"/>
  <c r="L335" i="6"/>
  <c r="K323" i="6"/>
  <c r="W323" i="8" s="1"/>
  <c r="K336" i="6"/>
  <c r="W336" i="8" s="1"/>
  <c r="J129" i="6"/>
  <c r="S129" i="8" s="1"/>
  <c r="H103" i="6"/>
  <c r="K103" i="8" s="1"/>
  <c r="L314" i="6"/>
  <c r="AA314" i="8" s="1"/>
  <c r="I296" i="6"/>
  <c r="O296" i="8" s="1"/>
  <c r="I313" i="6"/>
  <c r="O313" i="8" s="1"/>
  <c r="M92" i="6"/>
  <c r="AE92" i="8" s="1"/>
  <c r="G333" i="6"/>
  <c r="G333" i="8" s="1"/>
  <c r="G108" i="6"/>
  <c r="G108" i="8" s="1"/>
  <c r="J321" i="6"/>
  <c r="S321" i="8" s="1"/>
  <c r="J93" i="6"/>
  <c r="S93" i="8" s="1"/>
  <c r="H319" i="6"/>
  <c r="K319" i="8" s="1"/>
  <c r="H312" i="6"/>
  <c r="K312" i="8" s="1"/>
  <c r="L105" i="6"/>
  <c r="AA105" i="8" s="1"/>
  <c r="M105" i="6"/>
  <c r="AE105" i="8" s="1"/>
  <c r="H335" i="6"/>
  <c r="K335" i="8" s="1"/>
  <c r="H323" i="6"/>
  <c r="K323" i="8" s="1"/>
  <c r="H97" i="6"/>
  <c r="K97" i="8" s="1"/>
  <c r="G98" i="6"/>
  <c r="G98" i="8" s="1"/>
  <c r="G303" i="6"/>
  <c r="G303" i="8" s="1"/>
  <c r="G115" i="6"/>
  <c r="G115" i="8" s="1"/>
  <c r="H311" i="6"/>
  <c r="K311" i="8" s="1"/>
  <c r="L116" i="6"/>
  <c r="AA116" i="8" s="1"/>
  <c r="J103" i="6"/>
  <c r="S103" i="8" s="1"/>
  <c r="K314" i="6"/>
  <c r="W314" i="8" s="1"/>
  <c r="K313" i="6"/>
  <c r="W313" i="8" s="1"/>
  <c r="J92" i="6"/>
  <c r="S92" i="8" s="1"/>
  <c r="I108" i="6"/>
  <c r="O108" i="8" s="1"/>
  <c r="K321" i="6"/>
  <c r="W321" i="8" s="1"/>
  <c r="J319" i="6"/>
  <c r="S319" i="8" s="1"/>
  <c r="J312" i="6"/>
  <c r="S312" i="8" s="1"/>
  <c r="J305" i="6"/>
  <c r="S305" i="8" s="1"/>
  <c r="K335" i="6"/>
  <c r="W335" i="8" s="1"/>
  <c r="J335" i="6"/>
  <c r="S335" i="8" s="1"/>
  <c r="L323" i="6"/>
  <c r="AA323" i="8" s="1"/>
  <c r="H336" i="6"/>
  <c r="K336" i="8" s="1"/>
  <c r="K98" i="6"/>
  <c r="W98" i="8" s="1"/>
  <c r="I303" i="6"/>
  <c r="O303" i="8" s="1"/>
  <c r="AL33" i="8"/>
  <c r="AL393" i="8"/>
  <c r="AL38" i="8"/>
  <c r="AH39" i="8"/>
  <c r="AG39" i="8"/>
  <c r="AF39" i="8"/>
  <c r="U39" i="8"/>
  <c r="V39" i="8"/>
  <c r="T39" i="8"/>
  <c r="AB39" i="8"/>
  <c r="AC39" i="8"/>
  <c r="AD39" i="8"/>
  <c r="M39" i="8"/>
  <c r="N39" i="8"/>
  <c r="L39" i="8"/>
  <c r="J39" i="8"/>
  <c r="I39" i="8"/>
  <c r="H39" i="8"/>
  <c r="O103" i="8"/>
  <c r="AE90" i="8"/>
  <c r="AE309" i="8"/>
  <c r="F139" i="8"/>
  <c r="AJ33" i="8"/>
  <c r="AE82" i="8"/>
  <c r="F82" i="8"/>
  <c r="D87" i="8"/>
  <c r="F328" i="8"/>
  <c r="D339" i="8"/>
  <c r="L297" i="6"/>
  <c r="AA297" i="8" s="1"/>
  <c r="H310" i="6"/>
  <c r="K310" i="8" s="1"/>
  <c r="F126" i="8"/>
  <c r="F314" i="8"/>
  <c r="H104" i="6"/>
  <c r="K104" i="8" s="1"/>
  <c r="F104" i="8"/>
  <c r="L131" i="6"/>
  <c r="AA131" i="8" s="1"/>
  <c r="F131" i="8"/>
  <c r="K92" i="6"/>
  <c r="W92" i="8" s="1"/>
  <c r="K322" i="6"/>
  <c r="W322" i="8" s="1"/>
  <c r="H322" i="6"/>
  <c r="K322" i="8" s="1"/>
  <c r="F320" i="8"/>
  <c r="F334" i="8"/>
  <c r="I109" i="6"/>
  <c r="O109" i="8" s="1"/>
  <c r="G324" i="6"/>
  <c r="L108" i="6"/>
  <c r="AA108" i="8" s="1"/>
  <c r="M108" i="6"/>
  <c r="AE108" i="8" s="1"/>
  <c r="F344" i="8"/>
  <c r="F346" i="8"/>
  <c r="G298" i="6"/>
  <c r="I128" i="6"/>
  <c r="O128" i="8" s="1"/>
  <c r="G113" i="6"/>
  <c r="F113" i="8"/>
  <c r="D119" i="8"/>
  <c r="D133" i="8" s="1"/>
  <c r="F123" i="8"/>
  <c r="F106" i="8"/>
  <c r="F145" i="8"/>
  <c r="F129" i="8"/>
  <c r="F348" i="8"/>
  <c r="G82" i="8"/>
  <c r="I299" i="6"/>
  <c r="O299" i="8" s="1"/>
  <c r="M303" i="6"/>
  <c r="AE303" i="8" s="1"/>
  <c r="O39" i="8"/>
  <c r="F311" i="8"/>
  <c r="J309" i="6"/>
  <c r="J104" i="6"/>
  <c r="S104" i="8" s="1"/>
  <c r="J131" i="6"/>
  <c r="S131" i="8" s="1"/>
  <c r="F140" i="8"/>
  <c r="F93" i="8"/>
  <c r="E39" i="6"/>
  <c r="F352" i="8"/>
  <c r="F304" i="8"/>
  <c r="D10" i="63"/>
  <c r="D12" i="63" s="1"/>
  <c r="G297" i="6"/>
  <c r="M310" i="6"/>
  <c r="AE310" i="8" s="1"/>
  <c r="I104" i="6"/>
  <c r="O104" i="8" s="1"/>
  <c r="W296" i="8"/>
  <c r="K131" i="6"/>
  <c r="W131" i="8" s="1"/>
  <c r="AO393" i="8"/>
  <c r="I92" i="6"/>
  <c r="O92" i="8" s="1"/>
  <c r="F92" i="8"/>
  <c r="F322" i="8"/>
  <c r="K320" i="6"/>
  <c r="W320" i="8" s="1"/>
  <c r="I324" i="6"/>
  <c r="O324" i="8" s="1"/>
  <c r="AE39" i="8"/>
  <c r="AP32" i="8"/>
  <c r="G90" i="6"/>
  <c r="F136" i="8"/>
  <c r="D147" i="8"/>
  <c r="G319" i="6"/>
  <c r="K114" i="6"/>
  <c r="W114" i="8" s="1"/>
  <c r="F114" i="8"/>
  <c r="K128" i="6"/>
  <c r="W128" i="8" s="1"/>
  <c r="L128" i="6"/>
  <c r="AA128" i="8" s="1"/>
  <c r="S39" i="8"/>
  <c r="AM32" i="8"/>
  <c r="L336" i="6"/>
  <c r="AA336" i="8" s="1"/>
  <c r="F336" i="8"/>
  <c r="AP393" i="8"/>
  <c r="K82" i="8"/>
  <c r="J299" i="6"/>
  <c r="S299" i="8" s="1"/>
  <c r="J303" i="6"/>
  <c r="S303" i="8" s="1"/>
  <c r="F303" i="8"/>
  <c r="G99" i="6"/>
  <c r="F99" i="8"/>
  <c r="D353" i="8"/>
  <c r="F342" i="8"/>
  <c r="F127" i="8"/>
  <c r="I131" i="6"/>
  <c r="O131" i="8" s="1"/>
  <c r="K109" i="6"/>
  <c r="W109" i="8" s="1"/>
  <c r="F91" i="8"/>
  <c r="I298" i="6"/>
  <c r="O298" i="8" s="1"/>
  <c r="O82" i="8"/>
  <c r="AA82" i="8"/>
  <c r="G299" i="6"/>
  <c r="F347" i="8"/>
  <c r="L309" i="6"/>
  <c r="F296" i="8"/>
  <c r="D306" i="8"/>
  <c r="H320" i="6"/>
  <c r="K320" i="8" s="1"/>
  <c r="F107" i="8"/>
  <c r="M115" i="6"/>
  <c r="AE115" i="8" s="1"/>
  <c r="F115" i="8"/>
  <c r="M304" i="6"/>
  <c r="AE304" i="8" s="1"/>
  <c r="J311" i="6"/>
  <c r="L332" i="6"/>
  <c r="AA332" i="8" s="1"/>
  <c r="K309" i="6"/>
  <c r="L103" i="6"/>
  <c r="J117" i="6"/>
  <c r="S117" i="8" s="1"/>
  <c r="I117" i="6"/>
  <c r="F297" i="8"/>
  <c r="J310" i="6"/>
  <c r="S310" i="8" s="1"/>
  <c r="F310" i="8"/>
  <c r="D355" i="6"/>
  <c r="D359" i="6" s="1"/>
  <c r="J313" i="6"/>
  <c r="S313" i="8" s="1"/>
  <c r="H313" i="6"/>
  <c r="F122" i="8"/>
  <c r="G322" i="6"/>
  <c r="J333" i="6"/>
  <c r="S333" i="8" s="1"/>
  <c r="F351" i="8"/>
  <c r="I334" i="6"/>
  <c r="O334" i="8" s="1"/>
  <c r="J109" i="6"/>
  <c r="S109" i="8" s="1"/>
  <c r="M324" i="6"/>
  <c r="AE324" i="8" s="1"/>
  <c r="F108" i="8"/>
  <c r="F143" i="8"/>
  <c r="F350" i="8"/>
  <c r="I90" i="6"/>
  <c r="K107" i="6"/>
  <c r="W107" i="8" s="1"/>
  <c r="L130" i="6"/>
  <c r="AA130" i="8" s="1"/>
  <c r="I93" i="6"/>
  <c r="K93" i="6"/>
  <c r="W93" i="8" s="1"/>
  <c r="L319" i="6"/>
  <c r="F337" i="8"/>
  <c r="M127" i="6"/>
  <c r="AE127" i="8" s="1"/>
  <c r="M312" i="6"/>
  <c r="AE312" i="8" s="1"/>
  <c r="G114" i="6"/>
  <c r="M298" i="6"/>
  <c r="AE298" i="8" s="1"/>
  <c r="H105" i="6"/>
  <c r="K105" i="6"/>
  <c r="W105" i="8" s="1"/>
  <c r="F128" i="8"/>
  <c r="L113" i="6"/>
  <c r="I113" i="6"/>
  <c r="M305" i="6"/>
  <c r="AE305" i="8" s="1"/>
  <c r="L305" i="6"/>
  <c r="AA305" i="8" s="1"/>
  <c r="J106" i="6"/>
  <c r="S106" i="8" s="1"/>
  <c r="AJ393" i="8"/>
  <c r="J323" i="6"/>
  <c r="S323" i="8" s="1"/>
  <c r="F146" i="8"/>
  <c r="L129" i="6"/>
  <c r="AA129" i="8" s="1"/>
  <c r="J98" i="6"/>
  <c r="S98" i="8" s="1"/>
  <c r="I98" i="6"/>
  <c r="O98" i="8" s="1"/>
  <c r="L118" i="6"/>
  <c r="AA118" i="8" s="1"/>
  <c r="AJ38" i="8"/>
  <c r="S82" i="8"/>
  <c r="F299" i="8"/>
  <c r="L303" i="6"/>
  <c r="AA303" i="8" s="1"/>
  <c r="M99" i="6"/>
  <c r="AE99" i="8" s="1"/>
  <c r="G103" i="6"/>
  <c r="G320" i="6"/>
  <c r="F116" i="8"/>
  <c r="K297" i="6"/>
  <c r="W297" i="8" s="1"/>
  <c r="K104" i="6"/>
  <c r="W104" i="8" s="1"/>
  <c r="H131" i="6"/>
  <c r="K131" i="8" s="1"/>
  <c r="L109" i="6"/>
  <c r="AA109" i="8" s="1"/>
  <c r="F144" i="8"/>
  <c r="F90" i="8"/>
  <c r="D100" i="8"/>
  <c r="F321" i="8"/>
  <c r="F338" i="8"/>
  <c r="L298" i="6"/>
  <c r="AA298" i="8" s="1"/>
  <c r="J298" i="6"/>
  <c r="S298" i="8" s="1"/>
  <c r="J113" i="6"/>
  <c r="K113" i="6"/>
  <c r="F335" i="8"/>
  <c r="F343" i="8"/>
  <c r="F97" i="8"/>
  <c r="F118" i="8"/>
  <c r="W82" i="8"/>
  <c r="I304" i="6"/>
  <c r="O304" i="8" s="1"/>
  <c r="AA39" i="8"/>
  <c r="AO32" i="8"/>
  <c r="F329" i="8"/>
  <c r="I309" i="6"/>
  <c r="I322" i="6"/>
  <c r="O322" i="8" s="1"/>
  <c r="I320" i="6"/>
  <c r="O320" i="8" s="1"/>
  <c r="J320" i="6"/>
  <c r="S320" i="8" s="1"/>
  <c r="H309" i="6"/>
  <c r="G304" i="6"/>
  <c r="L304" i="6"/>
  <c r="AA304" i="8" s="1"/>
  <c r="K311" i="6"/>
  <c r="W311" i="8" s="1"/>
  <c r="G332" i="6"/>
  <c r="F332" i="8"/>
  <c r="G309" i="6"/>
  <c r="F309" i="8"/>
  <c r="D316" i="8"/>
  <c r="F117" i="8"/>
  <c r="M297" i="6"/>
  <c r="AE297" i="8" s="1"/>
  <c r="I126" i="6"/>
  <c r="O126" i="8" s="1"/>
  <c r="K126" i="6"/>
  <c r="W126" i="8" s="1"/>
  <c r="M314" i="6"/>
  <c r="AE314" i="8" s="1"/>
  <c r="I314" i="6"/>
  <c r="G104" i="6"/>
  <c r="H296" i="6"/>
  <c r="G131" i="6"/>
  <c r="L92" i="6"/>
  <c r="AA92" i="8" s="1"/>
  <c r="AK32" i="8"/>
  <c r="K39" i="8"/>
  <c r="J322" i="6"/>
  <c r="S322" i="8" s="1"/>
  <c r="M320" i="6"/>
  <c r="AE320" i="8" s="1"/>
  <c r="F315" i="8"/>
  <c r="F349" i="8"/>
  <c r="F137" i="8"/>
  <c r="H333" i="6"/>
  <c r="K333" i="8" s="1"/>
  <c r="F333" i="8"/>
  <c r="F138" i="8"/>
  <c r="K334" i="6"/>
  <c r="W334" i="8" s="1"/>
  <c r="M109" i="6"/>
  <c r="AE109" i="8" s="1"/>
  <c r="K324" i="6"/>
  <c r="W324" i="8" s="1"/>
  <c r="F324" i="8"/>
  <c r="J108" i="6"/>
  <c r="S108" i="8" s="1"/>
  <c r="K90" i="6"/>
  <c r="K319" i="6"/>
  <c r="F319" i="8"/>
  <c r="D325" i="8"/>
  <c r="K127" i="6"/>
  <c r="F312" i="8"/>
  <c r="L114" i="6"/>
  <c r="AA114" i="8" s="1"/>
  <c r="K298" i="6"/>
  <c r="W298" i="8" s="1"/>
  <c r="F105" i="8"/>
  <c r="H128" i="6"/>
  <c r="H113" i="6"/>
  <c r="F323" i="8"/>
  <c r="J336" i="6"/>
  <c r="S336" i="8" s="1"/>
  <c r="G336" i="6"/>
  <c r="D149" i="6"/>
  <c r="D161" i="6" s="1"/>
  <c r="D400" i="6" s="1"/>
  <c r="L299" i="6"/>
  <c r="AA299" i="8" s="1"/>
  <c r="F103" i="8"/>
  <c r="D110" i="8"/>
  <c r="L310" i="6"/>
  <c r="AA310" i="8" s="1"/>
  <c r="J304" i="6"/>
  <c r="S304" i="8" s="1"/>
  <c r="H297" i="6"/>
  <c r="K297" i="8" s="1"/>
  <c r="I310" i="6"/>
  <c r="O310" i="8" s="1"/>
  <c r="G126" i="6"/>
  <c r="M104" i="6"/>
  <c r="AE104" i="8" s="1"/>
  <c r="L296" i="6"/>
  <c r="M131" i="6"/>
  <c r="AE131" i="8" s="1"/>
  <c r="F313" i="8"/>
  <c r="G92" i="6"/>
  <c r="L322" i="6"/>
  <c r="AA322" i="8" s="1"/>
  <c r="L320" i="6"/>
  <c r="AA320" i="8" s="1"/>
  <c r="F83" i="8"/>
  <c r="G334" i="6"/>
  <c r="F109" i="8"/>
  <c r="H324" i="6"/>
  <c r="K324" i="8" s="1"/>
  <c r="L90" i="6"/>
  <c r="M107" i="6"/>
  <c r="AE107" i="8" s="1"/>
  <c r="F130" i="8"/>
  <c r="F141" i="8"/>
  <c r="M319" i="6"/>
  <c r="F142" i="8"/>
  <c r="I91" i="6"/>
  <c r="O91" i="8" s="1"/>
  <c r="F298" i="8"/>
  <c r="M113" i="6"/>
  <c r="F305" i="8"/>
  <c r="G39" i="8"/>
  <c r="AJ32" i="8"/>
  <c r="M106" i="6"/>
  <c r="AE106" i="8" s="1"/>
  <c r="I106" i="6"/>
  <c r="O106" i="8" s="1"/>
  <c r="F132" i="8"/>
  <c r="M336" i="6"/>
  <c r="AE336" i="8" s="1"/>
  <c r="F98" i="8"/>
  <c r="K303" i="6"/>
  <c r="W303" i="8" s="1"/>
  <c r="L99" i="6"/>
  <c r="AA99" i="8" s="1"/>
  <c r="Q32" i="8"/>
  <c r="P32" i="8"/>
  <c r="R32" i="8"/>
  <c r="D38" i="574"/>
  <c r="D33" i="571"/>
  <c r="D38" i="569"/>
  <c r="D32" i="572"/>
  <c r="D33" i="575"/>
  <c r="D32" i="573"/>
  <c r="D38" i="575"/>
  <c r="D38" i="570"/>
  <c r="D32" i="568"/>
  <c r="D32" i="570"/>
  <c r="D32" i="575"/>
  <c r="D32" i="571"/>
  <c r="D32" i="574"/>
  <c r="D32" i="567"/>
  <c r="E38" i="570" l="1"/>
  <c r="F38" i="570" a="1"/>
  <c r="F38" i="570" s="1"/>
  <c r="K38" i="570" s="1"/>
  <c r="D39" i="570"/>
  <c r="D394" i="570" s="1"/>
  <c r="E394" i="570" s="1"/>
  <c r="F32" i="570" a="1"/>
  <c r="F32" i="570" s="1"/>
  <c r="H32" i="570" s="1"/>
  <c r="E32" i="570"/>
  <c r="F33" i="571" a="1"/>
  <c r="F33" i="571" s="1"/>
  <c r="J33" i="571" s="1"/>
  <c r="E33" i="571"/>
  <c r="F38" i="569" a="1"/>
  <c r="F38" i="569" s="1"/>
  <c r="I38" i="569" s="1"/>
  <c r="E38" i="569"/>
  <c r="D39" i="569"/>
  <c r="D394" i="569" s="1"/>
  <c r="E394" i="569" s="1"/>
  <c r="K408" i="574"/>
  <c r="I408" i="572"/>
  <c r="H408" i="572"/>
  <c r="G408" i="572"/>
  <c r="J408" i="572"/>
  <c r="K407" i="572"/>
  <c r="F38" i="574" a="1"/>
  <c r="F38" i="574" s="1"/>
  <c r="G38" i="574" s="1"/>
  <c r="E38" i="574"/>
  <c r="G59" i="571"/>
  <c r="K59" i="571"/>
  <c r="J59" i="571"/>
  <c r="H59" i="571"/>
  <c r="G407" i="572"/>
  <c r="J407" i="572"/>
  <c r="H407" i="572"/>
  <c r="E305" i="8"/>
  <c r="E321" i="8"/>
  <c r="E310" i="8"/>
  <c r="E323" i="8"/>
  <c r="E303" i="8"/>
  <c r="E312" i="8"/>
  <c r="E333" i="8"/>
  <c r="E130" i="8"/>
  <c r="E118" i="8"/>
  <c r="E129" i="8"/>
  <c r="E115" i="8"/>
  <c r="E91" i="8"/>
  <c r="E39" i="8"/>
  <c r="E108" i="8"/>
  <c r="E106" i="8"/>
  <c r="E109" i="8"/>
  <c r="E107" i="8"/>
  <c r="E98" i="8"/>
  <c r="G29" i="570"/>
  <c r="G393" i="570" s="1"/>
  <c r="I29" i="569"/>
  <c r="I393" i="569" s="1"/>
  <c r="K407" i="570"/>
  <c r="I48" i="572"/>
  <c r="I395" i="572" s="1"/>
  <c r="K407" i="569"/>
  <c r="I407" i="567"/>
  <c r="H59" i="567"/>
  <c r="I59" i="567"/>
  <c r="J407" i="571"/>
  <c r="G48" i="574"/>
  <c r="G395" i="574" s="1"/>
  <c r="J59" i="567"/>
  <c r="K59" i="567"/>
  <c r="H407" i="570"/>
  <c r="G407" i="571"/>
  <c r="H48" i="572"/>
  <c r="H395" i="572" s="1"/>
  <c r="H48" i="575"/>
  <c r="H395" i="575" s="1"/>
  <c r="G29" i="575"/>
  <c r="G393" i="575" s="1"/>
  <c r="H48" i="570"/>
  <c r="H395" i="570" s="1"/>
  <c r="I48" i="570"/>
  <c r="I395" i="570" s="1"/>
  <c r="I407" i="571"/>
  <c r="G29" i="568"/>
  <c r="G393" i="568" s="1"/>
  <c r="J29" i="568"/>
  <c r="J393" i="568" s="1"/>
  <c r="H48" i="567"/>
  <c r="H395" i="567" s="1"/>
  <c r="H48" i="568"/>
  <c r="H29" i="568"/>
  <c r="H393" i="568" s="1"/>
  <c r="J48" i="568"/>
  <c r="K29" i="568"/>
  <c r="K393" i="568" s="1"/>
  <c r="I29" i="568"/>
  <c r="I393" i="568" s="1"/>
  <c r="I395" i="568"/>
  <c r="I48" i="567"/>
  <c r="K407" i="571"/>
  <c r="H407" i="571"/>
  <c r="K48" i="568"/>
  <c r="H407" i="569"/>
  <c r="G48" i="568"/>
  <c r="I29" i="570"/>
  <c r="I393" i="570" s="1"/>
  <c r="I407" i="569"/>
  <c r="I29" i="575"/>
  <c r="I393" i="575" s="1"/>
  <c r="J48" i="570"/>
  <c r="J395" i="570" s="1"/>
  <c r="G48" i="570"/>
  <c r="G395" i="570" s="1"/>
  <c r="J48" i="574"/>
  <c r="J395" i="574" s="1"/>
  <c r="J29" i="570"/>
  <c r="J393" i="570" s="1"/>
  <c r="K29" i="569"/>
  <c r="K393" i="569" s="1"/>
  <c r="J407" i="575"/>
  <c r="K29" i="570"/>
  <c r="K393" i="570" s="1"/>
  <c r="K407" i="567"/>
  <c r="H407" i="568"/>
  <c r="I48" i="574"/>
  <c r="I395" i="574" s="1"/>
  <c r="G407" i="568"/>
  <c r="J29" i="569"/>
  <c r="J393" i="569" s="1"/>
  <c r="I407" i="570"/>
  <c r="I407" i="568"/>
  <c r="G407" i="567"/>
  <c r="K407" i="568"/>
  <c r="H48" i="574"/>
  <c r="H395" i="574" s="1"/>
  <c r="H29" i="569"/>
  <c r="H393" i="569" s="1"/>
  <c r="J407" i="567"/>
  <c r="K48" i="574"/>
  <c r="K395" i="574" s="1"/>
  <c r="J59" i="574"/>
  <c r="J408" i="574" s="1"/>
  <c r="E32" i="574"/>
  <c r="F32" i="574" a="1"/>
  <c r="F32" i="574" s="1"/>
  <c r="G32" i="574" s="1"/>
  <c r="D39" i="574"/>
  <c r="D394" i="574" s="1"/>
  <c r="E394" i="574" s="1"/>
  <c r="G407" i="575"/>
  <c r="AN39" i="8"/>
  <c r="I59" i="574"/>
  <c r="I408" i="574" s="1"/>
  <c r="J48" i="572"/>
  <c r="J395" i="572" s="1"/>
  <c r="H407" i="575"/>
  <c r="K407" i="575"/>
  <c r="K59" i="569"/>
  <c r="K29" i="575"/>
  <c r="K393" i="575" s="1"/>
  <c r="J59" i="569"/>
  <c r="H59" i="574"/>
  <c r="H408" i="574" s="1"/>
  <c r="G59" i="574"/>
  <c r="G408" i="574" s="1"/>
  <c r="H29" i="575"/>
  <c r="H393" i="575" s="1"/>
  <c r="H408" i="575"/>
  <c r="G48" i="572"/>
  <c r="G395" i="572" s="1"/>
  <c r="H59" i="569"/>
  <c r="J59" i="570"/>
  <c r="I48" i="575"/>
  <c r="I395" i="575" s="1"/>
  <c r="I59" i="569"/>
  <c r="J29" i="575"/>
  <c r="J393" i="575" s="1"/>
  <c r="K48" i="572"/>
  <c r="K395" i="572" s="1"/>
  <c r="I59" i="575"/>
  <c r="I408" i="575" s="1"/>
  <c r="G59" i="575"/>
  <c r="G408" i="575" s="1"/>
  <c r="J48" i="575"/>
  <c r="J395" i="575" s="1"/>
  <c r="J59" i="575"/>
  <c r="J408" i="575" s="1"/>
  <c r="K59" i="575"/>
  <c r="K408" i="575" s="1"/>
  <c r="E32" i="575"/>
  <c r="F32" i="575" a="1"/>
  <c r="F32" i="575" s="1"/>
  <c r="D39" i="571"/>
  <c r="D394" i="571" s="1"/>
  <c r="E394" i="571" s="1"/>
  <c r="F32" i="571" a="1"/>
  <c r="F32" i="571" s="1"/>
  <c r="E32" i="571"/>
  <c r="D39" i="568"/>
  <c r="E32" i="568"/>
  <c r="F32" i="568" a="1"/>
  <c r="F32" i="568" s="1"/>
  <c r="G32" i="568" s="1"/>
  <c r="D39" i="567"/>
  <c r="D394" i="567" s="1"/>
  <c r="E394" i="567" s="1"/>
  <c r="F32" i="567" a="1"/>
  <c r="F32" i="567" s="1"/>
  <c r="I32" i="567" s="1"/>
  <c r="E32" i="567"/>
  <c r="G59" i="570"/>
  <c r="H59" i="570"/>
  <c r="I59" i="570"/>
  <c r="K59" i="570"/>
  <c r="E33" i="575"/>
  <c r="D39" i="575"/>
  <c r="E39" i="575" s="1"/>
  <c r="F33" i="575" a="1"/>
  <c r="F33" i="575" s="1"/>
  <c r="G33" i="575" s="1"/>
  <c r="F38" i="575" a="1"/>
  <c r="F38" i="575" s="1"/>
  <c r="H38" i="575" s="1"/>
  <c r="E38" i="575"/>
  <c r="J33" i="574"/>
  <c r="K33" i="574"/>
  <c r="I33" i="574"/>
  <c r="H33" i="574"/>
  <c r="G33" i="574"/>
  <c r="D39" i="573"/>
  <c r="D394" i="573" s="1"/>
  <c r="F32" i="573" a="1"/>
  <c r="F32" i="573" s="1"/>
  <c r="G393" i="573"/>
  <c r="K393" i="573"/>
  <c r="F32" i="572" a="1"/>
  <c r="F32" i="572" s="1"/>
  <c r="J32" i="572" s="1"/>
  <c r="E32" i="572"/>
  <c r="D39" i="572"/>
  <c r="D394" i="572" s="1"/>
  <c r="E394" i="572" s="1"/>
  <c r="I393" i="572"/>
  <c r="K393" i="572"/>
  <c r="K38" i="572"/>
  <c r="H38" i="572"/>
  <c r="G38" i="572"/>
  <c r="J38" i="572"/>
  <c r="I38" i="572"/>
  <c r="G393" i="572"/>
  <c r="K33" i="572"/>
  <c r="J33" i="572"/>
  <c r="I33" i="572"/>
  <c r="H33" i="572"/>
  <c r="G33" i="572"/>
  <c r="J393" i="572"/>
  <c r="G38" i="571"/>
  <c r="K38" i="571"/>
  <c r="I38" i="571"/>
  <c r="H38" i="571"/>
  <c r="J38" i="571"/>
  <c r="J393" i="571"/>
  <c r="J38" i="570"/>
  <c r="G38" i="570"/>
  <c r="J33" i="570"/>
  <c r="I33" i="570"/>
  <c r="K33" i="570"/>
  <c r="H33" i="570"/>
  <c r="G33" i="570"/>
  <c r="H33" i="569"/>
  <c r="I33" i="569"/>
  <c r="K33" i="569"/>
  <c r="J33" i="569"/>
  <c r="G33" i="569"/>
  <c r="K32" i="569"/>
  <c r="J32" i="569"/>
  <c r="G32" i="569"/>
  <c r="I32" i="569"/>
  <c r="H32" i="569"/>
  <c r="J38" i="568"/>
  <c r="I38" i="568"/>
  <c r="H38" i="568"/>
  <c r="G38" i="568"/>
  <c r="K38" i="568"/>
  <c r="H33" i="568"/>
  <c r="J33" i="568"/>
  <c r="I33" i="568"/>
  <c r="K33" i="568"/>
  <c r="G33" i="568"/>
  <c r="H393" i="567"/>
  <c r="G393" i="567"/>
  <c r="I393" i="567"/>
  <c r="J38" i="567"/>
  <c r="I38" i="567"/>
  <c r="H38" i="567"/>
  <c r="G38" i="567"/>
  <c r="K38" i="567"/>
  <c r="J393" i="567"/>
  <c r="J33" i="567"/>
  <c r="H33" i="567"/>
  <c r="G33" i="567"/>
  <c r="K33" i="567"/>
  <c r="I33" i="567"/>
  <c r="K393" i="567"/>
  <c r="G394" i="8"/>
  <c r="J394" i="8"/>
  <c r="AC394" i="8"/>
  <c r="AH394" i="8"/>
  <c r="AB394" i="8"/>
  <c r="AD394" i="8"/>
  <c r="O394" i="8"/>
  <c r="T394" i="8"/>
  <c r="I394" i="8"/>
  <c r="AG394" i="8"/>
  <c r="L394" i="8"/>
  <c r="V394" i="8"/>
  <c r="AA394" i="8"/>
  <c r="S394" i="8"/>
  <c r="AE394" i="8"/>
  <c r="N394" i="8"/>
  <c r="U394" i="8"/>
  <c r="K394" i="8"/>
  <c r="H394" i="8"/>
  <c r="M394" i="8"/>
  <c r="AF394" i="8"/>
  <c r="D161" i="65"/>
  <c r="D400" i="65" s="1"/>
  <c r="R39" i="8"/>
  <c r="AN394" i="8"/>
  <c r="H110" i="6"/>
  <c r="H100" i="6"/>
  <c r="P39" i="8"/>
  <c r="Q39" i="8"/>
  <c r="D355" i="8"/>
  <c r="D359" i="8" s="1"/>
  <c r="J100" i="6"/>
  <c r="J306" i="6"/>
  <c r="J110" i="6"/>
  <c r="E129" i="6"/>
  <c r="G306" i="6"/>
  <c r="E107" i="6"/>
  <c r="E108" i="6"/>
  <c r="D149" i="8"/>
  <c r="G85" i="6"/>
  <c r="G291" i="6"/>
  <c r="G14" i="6"/>
  <c r="K309" i="8"/>
  <c r="H316" i="6"/>
  <c r="AA296" i="8"/>
  <c r="L306" i="6"/>
  <c r="M110" i="6"/>
  <c r="K296" i="8"/>
  <c r="H306" i="6"/>
  <c r="E296" i="6"/>
  <c r="O309" i="8"/>
  <c r="P309" i="8" s="1"/>
  <c r="I316" i="6"/>
  <c r="AO39" i="8"/>
  <c r="G320" i="8"/>
  <c r="E320" i="8" s="1"/>
  <c r="E320" i="6"/>
  <c r="O113" i="8"/>
  <c r="I119" i="6"/>
  <c r="AM39" i="8"/>
  <c r="E312" i="6"/>
  <c r="AP39" i="8"/>
  <c r="K306" i="6"/>
  <c r="I110" i="6"/>
  <c r="G131" i="8"/>
  <c r="E131" i="8" s="1"/>
  <c r="E131" i="6"/>
  <c r="AE319" i="8"/>
  <c r="M325" i="6"/>
  <c r="H85" i="6"/>
  <c r="K85" i="8" s="1"/>
  <c r="H291" i="6"/>
  <c r="K291" i="8" s="1"/>
  <c r="H158" i="6"/>
  <c r="K158" i="8" s="1"/>
  <c r="H14" i="6"/>
  <c r="K14" i="8" s="1"/>
  <c r="AE110" i="8"/>
  <c r="K113" i="8"/>
  <c r="H119" i="6"/>
  <c r="AA113" i="8"/>
  <c r="L119" i="6"/>
  <c r="G322" i="8"/>
  <c r="E322" i="8" s="1"/>
  <c r="E322" i="6"/>
  <c r="I325" i="6"/>
  <c r="E130" i="6"/>
  <c r="E109" i="6"/>
  <c r="W306" i="8"/>
  <c r="K100" i="8"/>
  <c r="O110" i="8"/>
  <c r="O117" i="8"/>
  <c r="E117" i="8" s="1"/>
  <c r="E117" i="6"/>
  <c r="S311" i="8"/>
  <c r="E311" i="8" s="1"/>
  <c r="E311" i="6"/>
  <c r="AA309" i="8"/>
  <c r="L316" i="6"/>
  <c r="I291" i="6"/>
  <c r="O291" i="8" s="1"/>
  <c r="I85" i="6"/>
  <c r="O85" i="8" s="1"/>
  <c r="I158" i="6"/>
  <c r="O158" i="8" s="1"/>
  <c r="I14" i="6"/>
  <c r="O14" i="8" s="1"/>
  <c r="O325" i="8"/>
  <c r="G90" i="8"/>
  <c r="G100" i="6"/>
  <c r="E90" i="6"/>
  <c r="E333" i="6"/>
  <c r="I306" i="6"/>
  <c r="G298" i="8"/>
  <c r="E298" i="8" s="1"/>
  <c r="E298" i="6"/>
  <c r="E106" i="6"/>
  <c r="G103" i="8"/>
  <c r="G110" i="6"/>
  <c r="E103" i="6"/>
  <c r="K85" i="6"/>
  <c r="W85" i="8" s="1"/>
  <c r="K291" i="6"/>
  <c r="W291" i="8" s="1"/>
  <c r="K14" i="6"/>
  <c r="W14" i="8" s="1"/>
  <c r="AA319" i="8"/>
  <c r="L325" i="6"/>
  <c r="AE113" i="8"/>
  <c r="M119" i="6"/>
  <c r="G334" i="8"/>
  <c r="E334" i="8" s="1"/>
  <c r="E334" i="6"/>
  <c r="K110" i="6"/>
  <c r="E303" i="6"/>
  <c r="K128" i="8"/>
  <c r="E128" i="6"/>
  <c r="E310" i="6"/>
  <c r="G309" i="8"/>
  <c r="G316" i="6"/>
  <c r="E309" i="6"/>
  <c r="G304" i="8"/>
  <c r="E304" i="8" s="1"/>
  <c r="E304" i="6"/>
  <c r="S113" i="8"/>
  <c r="J119" i="6"/>
  <c r="G114" i="8"/>
  <c r="E114" i="8" s="1"/>
  <c r="E114" i="6"/>
  <c r="G299" i="8"/>
  <c r="E299" i="8" s="1"/>
  <c r="E299" i="6"/>
  <c r="H325" i="6"/>
  <c r="E323" i="6"/>
  <c r="O306" i="8"/>
  <c r="E394" i="6"/>
  <c r="S309" i="8"/>
  <c r="J316" i="6"/>
  <c r="G126" i="8"/>
  <c r="E126" i="8" s="1"/>
  <c r="E126" i="6"/>
  <c r="AA90" i="8"/>
  <c r="L100" i="6"/>
  <c r="W113" i="8"/>
  <c r="K119" i="6"/>
  <c r="G92" i="8"/>
  <c r="E92" i="8" s="1"/>
  <c r="E92" i="6"/>
  <c r="W110" i="8"/>
  <c r="S110" i="8"/>
  <c r="G336" i="8"/>
  <c r="E336" i="8" s="1"/>
  <c r="E336" i="6"/>
  <c r="W319" i="8"/>
  <c r="K325" i="6"/>
  <c r="J325" i="6"/>
  <c r="O90" i="8"/>
  <c r="I100" i="6"/>
  <c r="K325" i="8"/>
  <c r="E98" i="6"/>
  <c r="E305" i="6"/>
  <c r="M306" i="6"/>
  <c r="G104" i="8"/>
  <c r="E104" i="8" s="1"/>
  <c r="E104" i="6"/>
  <c r="D361" i="6"/>
  <c r="AA103" i="8"/>
  <c r="L110" i="6"/>
  <c r="G99" i="8"/>
  <c r="E99" i="8" s="1"/>
  <c r="E99" i="6"/>
  <c r="AE306" i="8"/>
  <c r="G324" i="8"/>
  <c r="E324" i="8" s="1"/>
  <c r="E324" i="6"/>
  <c r="AJ39" i="8"/>
  <c r="G332" i="8"/>
  <c r="E332" i="8" s="1"/>
  <c r="E332" i="6"/>
  <c r="S325" i="8"/>
  <c r="O93" i="8"/>
  <c r="E93" i="8" s="1"/>
  <c r="E93" i="6"/>
  <c r="G297" i="8"/>
  <c r="E297" i="8" s="1"/>
  <c r="E297" i="6"/>
  <c r="E115" i="6"/>
  <c r="S306" i="8"/>
  <c r="E91" i="6"/>
  <c r="W127" i="8"/>
  <c r="E127" i="8" s="1"/>
  <c r="E127" i="6"/>
  <c r="W90" i="8"/>
  <c r="K100" i="6"/>
  <c r="O314" i="8"/>
  <c r="E314" i="8" s="1"/>
  <c r="E314" i="6"/>
  <c r="E118" i="6"/>
  <c r="G319" i="8"/>
  <c r="G325" i="6"/>
  <c r="E319" i="6"/>
  <c r="AL32" i="8"/>
  <c r="M85" i="6"/>
  <c r="AE85" i="8" s="1"/>
  <c r="M291" i="6"/>
  <c r="AE291" i="8" s="1"/>
  <c r="M158" i="6"/>
  <c r="AE158" i="8" s="1"/>
  <c r="M14" i="6"/>
  <c r="AE14" i="8" s="1"/>
  <c r="M316" i="6"/>
  <c r="M100" i="6"/>
  <c r="AK39" i="8"/>
  <c r="K105" i="8"/>
  <c r="K110" i="8" s="1"/>
  <c r="E105" i="6"/>
  <c r="K313" i="8"/>
  <c r="E313" i="8" s="1"/>
  <c r="E313" i="6"/>
  <c r="W309" i="8"/>
  <c r="K316" i="6"/>
  <c r="G113" i="8"/>
  <c r="G119" i="6"/>
  <c r="E113" i="6"/>
  <c r="AE316" i="8"/>
  <c r="AE100" i="8"/>
  <c r="Q310" i="8"/>
  <c r="R104" i="8"/>
  <c r="Q104" i="8"/>
  <c r="P310" i="8"/>
  <c r="Q103" i="8"/>
  <c r="P103" i="8"/>
  <c r="R310" i="8"/>
  <c r="R109" i="8"/>
  <c r="P109" i="8"/>
  <c r="P104" i="8"/>
  <c r="R103" i="8"/>
  <c r="Q109" i="8"/>
  <c r="H38" i="570" l="1"/>
  <c r="H39" i="570" s="1"/>
  <c r="H394" i="570" s="1"/>
  <c r="I38" i="570"/>
  <c r="H38" i="574"/>
  <c r="E39" i="570"/>
  <c r="J32" i="570"/>
  <c r="J39" i="570" s="1"/>
  <c r="J394" i="570" s="1"/>
  <c r="K32" i="570"/>
  <c r="K39" i="570" s="1"/>
  <c r="K394" i="570" s="1"/>
  <c r="G32" i="570"/>
  <c r="G39" i="570" s="1"/>
  <c r="I32" i="570"/>
  <c r="H38" i="569"/>
  <c r="H39" i="569" s="1"/>
  <c r="H394" i="569" s="1"/>
  <c r="H33" i="571"/>
  <c r="I33" i="571"/>
  <c r="J38" i="569"/>
  <c r="J39" i="569" s="1"/>
  <c r="J394" i="569" s="1"/>
  <c r="K38" i="569"/>
  <c r="K39" i="569" s="1"/>
  <c r="G38" i="569"/>
  <c r="G39" i="569" s="1"/>
  <c r="G394" i="569" s="1"/>
  <c r="K33" i="571"/>
  <c r="E39" i="569"/>
  <c r="G33" i="571"/>
  <c r="J38" i="574"/>
  <c r="I38" i="574"/>
  <c r="K38" i="574"/>
  <c r="E319" i="8"/>
  <c r="E309" i="8"/>
  <c r="E296" i="8"/>
  <c r="E394" i="8"/>
  <c r="E113" i="8"/>
  <c r="E105" i="8"/>
  <c r="E103" i="8"/>
  <c r="E90" i="8"/>
  <c r="D8" i="485"/>
  <c r="H32" i="574"/>
  <c r="I395" i="567"/>
  <c r="H395" i="568"/>
  <c r="G395" i="568"/>
  <c r="K395" i="568"/>
  <c r="J395" i="568"/>
  <c r="E39" i="568"/>
  <c r="J32" i="574"/>
  <c r="E39" i="567"/>
  <c r="I32" i="574"/>
  <c r="K32" i="574"/>
  <c r="E39" i="574"/>
  <c r="J32" i="567"/>
  <c r="J39" i="567" s="1"/>
  <c r="D394" i="568"/>
  <c r="E394" i="568" s="1"/>
  <c r="H32" i="568"/>
  <c r="G32" i="571"/>
  <c r="H32" i="571"/>
  <c r="I32" i="571"/>
  <c r="J32" i="571"/>
  <c r="J39" i="571" s="1"/>
  <c r="J394" i="571" s="1"/>
  <c r="K32" i="571"/>
  <c r="E39" i="571"/>
  <c r="K32" i="567"/>
  <c r="K39" i="567" s="1"/>
  <c r="K394" i="567" s="1"/>
  <c r="G32" i="567"/>
  <c r="K32" i="575"/>
  <c r="H32" i="567"/>
  <c r="H39" i="567" s="1"/>
  <c r="H394" i="567" s="1"/>
  <c r="G32" i="575"/>
  <c r="H32" i="575"/>
  <c r="I32" i="575"/>
  <c r="J32" i="575"/>
  <c r="H33" i="575"/>
  <c r="D394" i="575"/>
  <c r="E394" i="575" s="1"/>
  <c r="J32" i="568"/>
  <c r="K32" i="568"/>
  <c r="I32" i="568"/>
  <c r="J38" i="575"/>
  <c r="J33" i="575"/>
  <c r="K38" i="575"/>
  <c r="G39" i="574"/>
  <c r="K32" i="572"/>
  <c r="K39" i="572" s="1"/>
  <c r="H32" i="572"/>
  <c r="H39" i="572" s="1"/>
  <c r="I32" i="572"/>
  <c r="I39" i="572" s="1"/>
  <c r="I394" i="572" s="1"/>
  <c r="E39" i="572"/>
  <c r="G32" i="572"/>
  <c r="G39" i="572" s="1"/>
  <c r="J39" i="572"/>
  <c r="J394" i="572" s="1"/>
  <c r="I39" i="569"/>
  <c r="I394" i="569" s="1"/>
  <c r="G39" i="568"/>
  <c r="I39" i="567"/>
  <c r="Q394" i="8"/>
  <c r="P394" i="8"/>
  <c r="R394" i="8"/>
  <c r="K158" i="6"/>
  <c r="W158" i="8" s="1"/>
  <c r="G158" i="6"/>
  <c r="G158" i="8" s="1"/>
  <c r="AL39" i="8"/>
  <c r="AA335" i="8"/>
  <c r="E335" i="8" s="1"/>
  <c r="E335" i="6"/>
  <c r="S97" i="8"/>
  <c r="E97" i="8" s="1"/>
  <c r="E97" i="6"/>
  <c r="G116" i="8"/>
  <c r="E116" i="6"/>
  <c r="E321" i="6"/>
  <c r="S128" i="8"/>
  <c r="E128" i="8" s="1"/>
  <c r="AL104" i="8"/>
  <c r="AL109" i="8"/>
  <c r="AL310" i="8"/>
  <c r="G306" i="8"/>
  <c r="AP394" i="8"/>
  <c r="E110" i="6"/>
  <c r="E325" i="6"/>
  <c r="E306" i="6"/>
  <c r="G325" i="8"/>
  <c r="AJ394" i="8"/>
  <c r="W325" i="8"/>
  <c r="S119" i="8"/>
  <c r="G110" i="8"/>
  <c r="K119" i="8"/>
  <c r="AK394" i="8"/>
  <c r="AA110" i="8"/>
  <c r="AE119" i="8"/>
  <c r="G291" i="8"/>
  <c r="AA100" i="8"/>
  <c r="D17" i="486"/>
  <c r="O119" i="8"/>
  <c r="AO394" i="8"/>
  <c r="E119" i="6"/>
  <c r="W316" i="8"/>
  <c r="O100" i="8"/>
  <c r="J85" i="6"/>
  <c r="S85" i="8" s="1"/>
  <c r="J291" i="6"/>
  <c r="S291" i="8" s="1"/>
  <c r="J158" i="6"/>
  <c r="S158" i="8" s="1"/>
  <c r="J14" i="6"/>
  <c r="S14" i="8" s="1"/>
  <c r="AA306" i="8"/>
  <c r="G14" i="8"/>
  <c r="AE325" i="8"/>
  <c r="AA325" i="8"/>
  <c r="E100" i="6"/>
  <c r="AM394" i="8"/>
  <c r="D161" i="8"/>
  <c r="D400" i="8" s="1"/>
  <c r="W119" i="8"/>
  <c r="E316" i="6"/>
  <c r="G100" i="8"/>
  <c r="AL103" i="8"/>
  <c r="L85" i="6"/>
  <c r="AA85" i="8" s="1"/>
  <c r="L158" i="6"/>
  <c r="AA158" i="8" s="1"/>
  <c r="L291" i="6"/>
  <c r="AA291" i="8" s="1"/>
  <c r="L14" i="6"/>
  <c r="AA14" i="8" s="1"/>
  <c r="O316" i="8"/>
  <c r="K306" i="8"/>
  <c r="G85" i="8"/>
  <c r="W100" i="8"/>
  <c r="S316" i="8"/>
  <c r="G316" i="8"/>
  <c r="AA316" i="8"/>
  <c r="AA119" i="8"/>
  <c r="K316" i="8"/>
  <c r="Q309" i="8"/>
  <c r="R309" i="8"/>
  <c r="I39" i="570" l="1"/>
  <c r="I394" i="570" s="1"/>
  <c r="H39" i="574"/>
  <c r="H394" i="574" s="1"/>
  <c r="H39" i="571"/>
  <c r="H394" i="571" s="1"/>
  <c r="I39" i="571"/>
  <c r="I394" i="571" s="1"/>
  <c r="K39" i="571"/>
  <c r="K394" i="571" s="1"/>
  <c r="G39" i="571"/>
  <c r="G394" i="571" s="1"/>
  <c r="I39" i="574"/>
  <c r="I394" i="574" s="1"/>
  <c r="J39" i="574"/>
  <c r="J394" i="574" s="1"/>
  <c r="K39" i="574"/>
  <c r="K394" i="574" s="1"/>
  <c r="E316" i="8"/>
  <c r="E291" i="8"/>
  <c r="E158" i="8"/>
  <c r="E325" i="8"/>
  <c r="E306" i="8"/>
  <c r="G119" i="8"/>
  <c r="E119" i="8" s="1"/>
  <c r="E116" i="8"/>
  <c r="E110" i="8"/>
  <c r="E85" i="8"/>
  <c r="E14" i="8"/>
  <c r="K39" i="568"/>
  <c r="J39" i="568"/>
  <c r="G39" i="567"/>
  <c r="G394" i="568"/>
  <c r="I39" i="568"/>
  <c r="H39" i="568"/>
  <c r="H39" i="575"/>
  <c r="H394" i="575" s="1"/>
  <c r="J39" i="575"/>
  <c r="J394" i="575" s="1"/>
  <c r="K33" i="575"/>
  <c r="K39" i="575" s="1"/>
  <c r="K394" i="575" s="1"/>
  <c r="G38" i="575"/>
  <c r="G39" i="575" s="1"/>
  <c r="G394" i="575" s="1"/>
  <c r="I33" i="575"/>
  <c r="I38" i="575"/>
  <c r="G394" i="574"/>
  <c r="K394" i="572"/>
  <c r="H394" i="572"/>
  <c r="G394" i="572"/>
  <c r="G394" i="570"/>
  <c r="K394" i="569"/>
  <c r="J394" i="567"/>
  <c r="I394" i="567"/>
  <c r="AL394" i="8"/>
  <c r="S100" i="8"/>
  <c r="E100" i="8" s="1"/>
  <c r="D32" i="486"/>
  <c r="D31" i="486"/>
  <c r="D361" i="65"/>
  <c r="D361" i="8"/>
  <c r="AL309" i="8"/>
  <c r="E14" i="6"/>
  <c r="E291" i="6"/>
  <c r="D45" i="486"/>
  <c r="E85" i="6"/>
  <c r="E158" i="6"/>
  <c r="J394" i="568" l="1"/>
  <c r="K394" i="568"/>
  <c r="H394" i="568"/>
  <c r="I394" i="568"/>
  <c r="G394" i="567"/>
  <c r="I39" i="575"/>
  <c r="I394" i="575" s="1"/>
  <c r="D56" i="63"/>
  <c r="D26" i="63"/>
  <c r="M386" i="6" l="1"/>
  <c r="AE386" i="8" s="1"/>
  <c r="H386" i="6"/>
  <c r="K386" i="8" s="1"/>
  <c r="K386" i="6"/>
  <c r="W386" i="8" s="1"/>
  <c r="I386" i="6"/>
  <c r="O386" i="8" s="1"/>
  <c r="J386" i="6" l="1"/>
  <c r="S386" i="8" s="1"/>
  <c r="L386" i="6"/>
  <c r="AA386" i="8" s="1"/>
  <c r="D50" i="63" l="1"/>
  <c r="D51" i="63" s="1"/>
  <c r="D29" i="557"/>
  <c r="G386" i="6"/>
  <c r="K50" i="63"/>
  <c r="J50" i="63"/>
  <c r="I50" i="63"/>
  <c r="H50" i="63"/>
  <c r="G50" i="63"/>
  <c r="O22" i="1"/>
  <c r="H22" i="1"/>
  <c r="N22" i="1"/>
  <c r="L22" i="1"/>
  <c r="G22" i="1"/>
  <c r="D22" i="1"/>
  <c r="K22" i="1"/>
  <c r="J22" i="1"/>
  <c r="E22" i="1"/>
  <c r="F22" i="1"/>
  <c r="I22" i="1"/>
  <c r="M22" i="1"/>
  <c r="D381" i="2"/>
  <c r="G386" i="8" l="1"/>
  <c r="E386" i="6"/>
  <c r="D381" i="65"/>
  <c r="D381" i="6"/>
  <c r="D381" i="8" l="1"/>
  <c r="F381" i="6"/>
  <c r="F381" i="8" l="1"/>
  <c r="E386" i="65" l="1"/>
  <c r="E385" i="65"/>
  <c r="E300" i="65" l="1"/>
  <c r="E413" i="6"/>
  <c r="E408" i="6"/>
  <c r="I52" i="6"/>
  <c r="O52" i="8" s="1"/>
  <c r="G338" i="6"/>
  <c r="G338" i="8" s="1"/>
  <c r="M132" i="6"/>
  <c r="AE132" i="8" s="1"/>
  <c r="G52" i="6"/>
  <c r="G52" i="8" s="1"/>
  <c r="I338" i="6"/>
  <c r="O338" i="8" s="1"/>
  <c r="M52" i="6"/>
  <c r="AE52" i="8" s="1"/>
  <c r="G132" i="6"/>
  <c r="G132" i="8" s="1"/>
  <c r="K132" i="6"/>
  <c r="W132" i="8" s="1"/>
  <c r="M123" i="6"/>
  <c r="AE123" i="8" s="1"/>
  <c r="M61" i="6"/>
  <c r="AE61" i="8" s="1"/>
  <c r="K328" i="6"/>
  <c r="W328" i="8" l="1"/>
  <c r="K338" i="6"/>
  <c r="W338" i="8" s="1"/>
  <c r="K123" i="6" l="1"/>
  <c r="W123" i="8" s="1"/>
  <c r="M338" i="6"/>
  <c r="AE338" i="8" s="1"/>
  <c r="K52" i="6" l="1"/>
  <c r="W52" i="8" s="1"/>
  <c r="K61" i="6"/>
  <c r="W61" i="8" s="1"/>
  <c r="K329" i="6"/>
  <c r="K339" i="6" s="1"/>
  <c r="G329" i="6"/>
  <c r="G329" i="8" s="1"/>
  <c r="I329" i="6"/>
  <c r="O329" i="8" s="1"/>
  <c r="I122" i="6"/>
  <c r="O122" i="8" s="1"/>
  <c r="G123" i="6"/>
  <c r="G123" i="8" s="1"/>
  <c r="I328" i="6"/>
  <c r="O328" i="8" s="1"/>
  <c r="I132" i="6"/>
  <c r="O132" i="8" s="1"/>
  <c r="G61" i="6"/>
  <c r="M329" i="6"/>
  <c r="AE329" i="8" s="1"/>
  <c r="W329" i="8" l="1"/>
  <c r="W339" i="8" s="1"/>
  <c r="I339" i="6"/>
  <c r="O339" i="8"/>
  <c r="G61" i="8"/>
  <c r="I61" i="6"/>
  <c r="O61" i="8" s="1"/>
  <c r="I123" i="6"/>
  <c r="I133" i="6" s="1"/>
  <c r="O123" i="8" l="1"/>
  <c r="O133" i="8" l="1"/>
  <c r="L132" i="6"/>
  <c r="AA132" i="8" s="1"/>
  <c r="L329" i="6" l="1"/>
  <c r="AA329" i="8" s="1"/>
  <c r="L122" i="6" l="1"/>
  <c r="AA122" i="8" s="1"/>
  <c r="L123" i="6"/>
  <c r="L133" i="6" l="1"/>
  <c r="AA123" i="8"/>
  <c r="L61" i="6"/>
  <c r="AA61" i="8" s="1"/>
  <c r="I297" i="8"/>
  <c r="X146" i="8"/>
  <c r="AB305" i="8"/>
  <c r="R99" i="8"/>
  <c r="T106" i="8"/>
  <c r="J108" i="8"/>
  <c r="AB310" i="8"/>
  <c r="Y332" i="8"/>
  <c r="V91" i="8"/>
  <c r="R304" i="8"/>
  <c r="X305" i="8"/>
  <c r="P90" i="8"/>
  <c r="I129" i="8"/>
  <c r="H304" i="8"/>
  <c r="X114" i="8"/>
  <c r="N297" i="8"/>
  <c r="P116" i="8"/>
  <c r="AH313" i="8"/>
  <c r="X332" i="8"/>
  <c r="AG126" i="8"/>
  <c r="J131" i="8"/>
  <c r="AB348" i="8"/>
  <c r="AC324" i="8"/>
  <c r="Y98" i="8"/>
  <c r="D310" i="573"/>
  <c r="AD83" i="8"/>
  <c r="AD298" i="8"/>
  <c r="L93" i="8"/>
  <c r="Y126" i="8"/>
  <c r="Q108" i="8"/>
  <c r="U309" i="8"/>
  <c r="AD146" i="8"/>
  <c r="X314" i="8"/>
  <c r="U129" i="8"/>
  <c r="H131" i="8"/>
  <c r="N333" i="8"/>
  <c r="U115" i="8"/>
  <c r="M117" i="8"/>
  <c r="Z142" i="8"/>
  <c r="X298" i="8"/>
  <c r="N90" i="8"/>
  <c r="N114" i="8"/>
  <c r="P322" i="8"/>
  <c r="Q336" i="8"/>
  <c r="Z130" i="8"/>
  <c r="H97" i="8"/>
  <c r="U117" i="8"/>
  <c r="R105" i="8"/>
  <c r="T117" i="8"/>
  <c r="J117" i="8"/>
  <c r="U291" i="8"/>
  <c r="L127" i="8"/>
  <c r="AD323" i="8"/>
  <c r="J304" i="8"/>
  <c r="H309" i="8"/>
  <c r="H322" i="8"/>
  <c r="L114" i="8"/>
  <c r="I127" i="8"/>
  <c r="J334" i="8"/>
  <c r="Q90" i="8"/>
  <c r="J115" i="8"/>
  <c r="L128" i="8"/>
  <c r="P158" i="8"/>
  <c r="Q297" i="8"/>
  <c r="T128" i="8"/>
  <c r="V109" i="8"/>
  <c r="Q352" i="8"/>
  <c r="M314" i="8"/>
  <c r="U113" i="8"/>
  <c r="Y109" i="8"/>
  <c r="J297" i="8"/>
  <c r="L333" i="8"/>
  <c r="AH99" i="8"/>
  <c r="L336" i="8"/>
  <c r="H323" i="8"/>
  <c r="P337" i="8"/>
  <c r="R98" i="8"/>
  <c r="I130" i="8"/>
  <c r="N128" i="8"/>
  <c r="X129" i="8"/>
  <c r="Q97" i="8"/>
  <c r="X118" i="8"/>
  <c r="J90" i="8"/>
  <c r="D116" i="573"/>
  <c r="T105" i="8"/>
  <c r="I118" i="8"/>
  <c r="U311" i="8"/>
  <c r="V92" i="8"/>
  <c r="I348" i="8"/>
  <c r="Y291" i="8"/>
  <c r="H324" i="8"/>
  <c r="Z319" i="8"/>
  <c r="D129" i="570"/>
  <c r="I104" i="8"/>
  <c r="D314" i="570"/>
  <c r="R352" i="8"/>
  <c r="AH131" i="8"/>
  <c r="R117" i="8"/>
  <c r="I309" i="8"/>
  <c r="J126" i="8"/>
  <c r="V85" i="8"/>
  <c r="R126" i="8"/>
  <c r="AF321" i="8"/>
  <c r="AC106" i="8"/>
  <c r="X109" i="8"/>
  <c r="AC126" i="8"/>
  <c r="I109" i="8"/>
  <c r="I115" i="8"/>
  <c r="Q319" i="8"/>
  <c r="Q311" i="8"/>
  <c r="M332" i="8"/>
  <c r="I298" i="8"/>
  <c r="U324" i="8"/>
  <c r="Y319" i="8"/>
  <c r="AG98" i="8"/>
  <c r="AF91" i="8"/>
  <c r="T291" i="8"/>
  <c r="N116" i="8"/>
  <c r="AF113" i="8"/>
  <c r="Z131" i="8"/>
  <c r="V104" i="8"/>
  <c r="N311" i="8"/>
  <c r="AD104" i="8"/>
  <c r="X158" i="8"/>
  <c r="X299" i="8"/>
  <c r="L115" i="8"/>
  <c r="Z117" i="8"/>
  <c r="AB324" i="8"/>
  <c r="AC114" i="8"/>
  <c r="L91" i="8"/>
  <c r="V333" i="8"/>
  <c r="AG336" i="8"/>
  <c r="U127" i="8"/>
  <c r="AF85" i="8"/>
  <c r="M299" i="8"/>
  <c r="U118" i="8"/>
  <c r="AD337" i="8"/>
  <c r="AD99" i="8"/>
  <c r="AD319" i="8"/>
  <c r="AD113" i="8"/>
  <c r="Z311" i="8"/>
  <c r="D311" i="569" s="1"/>
  <c r="X312" i="8"/>
  <c r="Y130" i="8"/>
  <c r="AF322" i="8"/>
  <c r="AH129" i="8"/>
  <c r="N336" i="8"/>
  <c r="X337" i="8"/>
  <c r="H103" i="8"/>
  <c r="M109" i="8"/>
  <c r="AG146" i="8"/>
  <c r="Y323" i="8"/>
  <c r="Z97" i="8"/>
  <c r="V305" i="8"/>
  <c r="AH14" i="8"/>
  <c r="R299" i="8"/>
  <c r="J322" i="8"/>
  <c r="L386" i="8"/>
  <c r="J309" i="8"/>
  <c r="AB104" i="8"/>
  <c r="H297" i="8"/>
  <c r="L337" i="8"/>
  <c r="AB106" i="8"/>
  <c r="T109" i="8"/>
  <c r="M337" i="8"/>
  <c r="T336" i="8"/>
  <c r="U142" i="8"/>
  <c r="AD314" i="8"/>
  <c r="Z90" i="8"/>
  <c r="J296" i="8"/>
  <c r="AD320" i="8"/>
  <c r="I92" i="8"/>
  <c r="P348" i="8"/>
  <c r="P312" i="8"/>
  <c r="AG104" i="8"/>
  <c r="V128" i="8"/>
  <c r="M106" i="8"/>
  <c r="Y99" i="8"/>
  <c r="P130" i="8"/>
  <c r="AF315" i="8"/>
  <c r="AH92" i="8"/>
  <c r="R313" i="8"/>
  <c r="AD348" i="8"/>
  <c r="R115" i="8"/>
  <c r="AG321" i="8"/>
  <c r="I321" i="8"/>
  <c r="N334" i="8"/>
  <c r="P113" i="8"/>
  <c r="L320" i="8"/>
  <c r="V322" i="8"/>
  <c r="AH109" i="8"/>
  <c r="AD14" i="8"/>
  <c r="Y142" i="8"/>
  <c r="V296" i="8"/>
  <c r="Z335" i="8"/>
  <c r="M14" i="8"/>
  <c r="U83" i="8"/>
  <c r="N310" i="8"/>
  <c r="M305" i="8"/>
  <c r="X315" i="8"/>
  <c r="R333" i="8"/>
  <c r="P311" i="8"/>
  <c r="X90" i="8"/>
  <c r="Z85" i="8"/>
  <c r="AG109" i="8"/>
  <c r="T90" i="8"/>
  <c r="AB90" i="8"/>
  <c r="AF107" i="8"/>
  <c r="V320" i="8"/>
  <c r="X291" i="8"/>
  <c r="Z127" i="8"/>
  <c r="V321" i="8"/>
  <c r="Z298" i="8"/>
  <c r="T332" i="8"/>
  <c r="R93" i="8"/>
  <c r="Q127" i="8"/>
  <c r="AC129" i="8"/>
  <c r="X127" i="8"/>
  <c r="AG107" i="8"/>
  <c r="AD106" i="8"/>
  <c r="AC305" i="8"/>
  <c r="AF108" i="8"/>
  <c r="Z312" i="8"/>
  <c r="I128" i="8"/>
  <c r="P14" i="8"/>
  <c r="Q92" i="8"/>
  <c r="AB108" i="8"/>
  <c r="Q333" i="8"/>
  <c r="AG93" i="8"/>
  <c r="V146" i="8"/>
  <c r="AH85" i="8"/>
  <c r="Q334" i="8"/>
  <c r="AC128" i="8"/>
  <c r="T304" i="8"/>
  <c r="AG320" i="8"/>
  <c r="Q291" i="8"/>
  <c r="AF304" i="8"/>
  <c r="Q114" i="8"/>
  <c r="T348" i="8"/>
  <c r="Q85" i="8"/>
  <c r="AF103" i="8"/>
  <c r="J82" i="8"/>
  <c r="AF130" i="8"/>
  <c r="AG91" i="8"/>
  <c r="AF323" i="8"/>
  <c r="H82" i="8"/>
  <c r="Q98" i="8"/>
  <c r="M352" i="8"/>
  <c r="N117" i="8"/>
  <c r="N126" i="8"/>
  <c r="N108" i="8"/>
  <c r="P335" i="8"/>
  <c r="L103" i="8"/>
  <c r="AH334" i="8"/>
  <c r="J348" i="8"/>
  <c r="Y93" i="8"/>
  <c r="AD114" i="8"/>
  <c r="D114" i="568"/>
  <c r="H115" i="8"/>
  <c r="M312" i="8"/>
  <c r="X313" i="8"/>
  <c r="I336" i="8"/>
  <c r="M311" i="8"/>
  <c r="L309" i="8"/>
  <c r="D129" i="575"/>
  <c r="H386" i="8"/>
  <c r="D312" i="570"/>
  <c r="T335" i="8"/>
  <c r="M107" i="8"/>
  <c r="Y337" i="8"/>
  <c r="H348" i="8"/>
  <c r="R129" i="8"/>
  <c r="J118" i="8"/>
  <c r="U91" i="8"/>
  <c r="AF348" i="8"/>
  <c r="V335" i="8"/>
  <c r="AG114" i="8"/>
  <c r="L113" i="8"/>
  <c r="P334" i="8"/>
  <c r="H158" i="8"/>
  <c r="AH142" i="8"/>
  <c r="AF93" i="8"/>
  <c r="U320" i="8"/>
  <c r="H321" i="8"/>
  <c r="T116" i="8"/>
  <c r="V336" i="8"/>
  <c r="Q386" i="8"/>
  <c r="Z104" i="8"/>
  <c r="Z320" i="8"/>
  <c r="Y113" i="8"/>
  <c r="R158" i="8"/>
  <c r="AF291" i="8"/>
  <c r="U335" i="8"/>
  <c r="AB114" i="8"/>
  <c r="Z314" i="8"/>
  <c r="X105" i="8"/>
  <c r="J335" i="8"/>
  <c r="Y127" i="8"/>
  <c r="M333" i="8"/>
  <c r="T324" i="8"/>
  <c r="D103" i="572"/>
  <c r="I93" i="8"/>
  <c r="AG296" i="8"/>
  <c r="M82" i="8"/>
  <c r="AH130" i="8"/>
  <c r="AH310" i="8"/>
  <c r="AG106" i="8"/>
  <c r="I320" i="8"/>
  <c r="I83" i="8"/>
  <c r="Y304" i="8"/>
  <c r="U106" i="8"/>
  <c r="AB309" i="8"/>
  <c r="AF97" i="8"/>
  <c r="R128" i="8"/>
  <c r="D90" i="571"/>
  <c r="Y348" i="8"/>
  <c r="T108" i="8"/>
  <c r="D109" i="572"/>
  <c r="L315" i="8"/>
  <c r="H310" i="8"/>
  <c r="Z115" i="8"/>
  <c r="I85" i="8"/>
  <c r="I322" i="8"/>
  <c r="Y298" i="8"/>
  <c r="V105" i="8"/>
  <c r="AG92" i="8"/>
  <c r="M115" i="8"/>
  <c r="AC310" i="8"/>
  <c r="AD85" i="8"/>
  <c r="AC105" i="8"/>
  <c r="AF313" i="8"/>
  <c r="X103" i="8"/>
  <c r="Q99" i="8"/>
  <c r="J113" i="8"/>
  <c r="M319" i="8"/>
  <c r="J315" i="8"/>
  <c r="Q299" i="8"/>
  <c r="U146" i="8"/>
  <c r="Z352" i="8"/>
  <c r="AG314" i="8"/>
  <c r="U304" i="8"/>
  <c r="AF314" i="8"/>
  <c r="D305" i="574"/>
  <c r="N314" i="8"/>
  <c r="J92" i="8"/>
  <c r="AH348" i="8"/>
  <c r="AG310" i="8"/>
  <c r="U305" i="8"/>
  <c r="Z99" i="8"/>
  <c r="J103" i="8"/>
  <c r="N127" i="8"/>
  <c r="Y97" i="8"/>
  <c r="H104" i="8"/>
  <c r="Z336" i="8"/>
  <c r="M118" i="8"/>
  <c r="D118" i="574"/>
  <c r="D311" i="572"/>
  <c r="J97" i="8"/>
  <c r="T305" i="8"/>
  <c r="D92" i="572"/>
  <c r="D337" i="570"/>
  <c r="N304" i="8"/>
  <c r="D336" i="572"/>
  <c r="AC348" i="8"/>
  <c r="U114" i="8"/>
  <c r="AG305" i="8"/>
  <c r="N93" i="8"/>
  <c r="R321" i="8"/>
  <c r="D127" i="572"/>
  <c r="R312" i="8"/>
  <c r="J114" i="8"/>
  <c r="J305" i="8"/>
  <c r="D14" i="567"/>
  <c r="AF158" i="8"/>
  <c r="AB126" i="8"/>
  <c r="X97" i="8"/>
  <c r="N91" i="8"/>
  <c r="D319" i="572"/>
  <c r="AG130" i="8"/>
  <c r="Y296" i="8"/>
  <c r="P146" i="8"/>
  <c r="D333" i="574"/>
  <c r="Y333" i="8"/>
  <c r="M310" i="8"/>
  <c r="L130" i="8"/>
  <c r="Z348" i="8"/>
  <c r="AB334" i="8"/>
  <c r="L106" i="8"/>
  <c r="Q126" i="8"/>
  <c r="H298" i="8"/>
  <c r="P352" i="8"/>
  <c r="X333" i="8"/>
  <c r="L116" i="8"/>
  <c r="P332" i="8"/>
  <c r="AG90" i="8"/>
  <c r="H105" i="8"/>
  <c r="H146" i="8"/>
  <c r="AB83" i="8"/>
  <c r="U386" i="8"/>
  <c r="I105" i="8"/>
  <c r="U85" i="8"/>
  <c r="Y146" i="8"/>
  <c r="L158" i="8"/>
  <c r="V323" i="8"/>
  <c r="R91" i="8"/>
  <c r="AF312" i="8"/>
  <c r="D352" i="573"/>
  <c r="T311" i="8"/>
  <c r="T14" i="8"/>
  <c r="V314" i="8"/>
  <c r="L97" i="8"/>
  <c r="J311" i="8"/>
  <c r="AD118" i="8"/>
  <c r="AB312" i="8"/>
  <c r="AB109" i="8"/>
  <c r="N335" i="8"/>
  <c r="J323" i="8"/>
  <c r="AB158" i="8"/>
  <c r="L324" i="8"/>
  <c r="V90" i="8"/>
  <c r="AG115" i="8"/>
  <c r="Z146" i="8"/>
  <c r="X334" i="8"/>
  <c r="AC146" i="8"/>
  <c r="N103" i="8"/>
  <c r="U108" i="8"/>
  <c r="L332" i="8"/>
  <c r="AH337" i="8"/>
  <c r="N352" i="8"/>
  <c r="R127" i="8"/>
  <c r="AH128" i="8"/>
  <c r="Q320" i="8"/>
  <c r="AG311" i="8"/>
  <c r="J93" i="8"/>
  <c r="AC131" i="8"/>
  <c r="R296" i="8"/>
  <c r="J91" i="8"/>
  <c r="H113" i="8"/>
  <c r="AD311" i="8"/>
  <c r="D311" i="568" s="1"/>
  <c r="X309" i="8"/>
  <c r="U90" i="8"/>
  <c r="V97" i="8"/>
  <c r="R85" i="8"/>
  <c r="V299" i="8"/>
  <c r="Y106" i="8"/>
  <c r="U323" i="8"/>
  <c r="Y108" i="8"/>
  <c r="P299" i="8"/>
  <c r="I116" i="8"/>
  <c r="AB103" i="8"/>
  <c r="I158" i="8"/>
  <c r="T114" i="8"/>
  <c r="R297" i="8"/>
  <c r="N348" i="8"/>
  <c r="X296" i="8"/>
  <c r="AB128" i="8"/>
  <c r="V352" i="8"/>
  <c r="J321" i="8"/>
  <c r="AD107" i="8"/>
  <c r="D107" i="568" s="1"/>
  <c r="I114" i="8"/>
  <c r="R336" i="8"/>
  <c r="H14" i="8"/>
  <c r="AF336" i="8"/>
  <c r="L131" i="8"/>
  <c r="Y321" i="8"/>
  <c r="D333" i="570"/>
  <c r="I304" i="8"/>
  <c r="D291" i="570"/>
  <c r="V337" i="8"/>
  <c r="Y83" i="8"/>
  <c r="D314" i="569"/>
  <c r="D90" i="570"/>
  <c r="V324" i="8"/>
  <c r="U99" i="8"/>
  <c r="P98" i="8"/>
  <c r="D321" i="575"/>
  <c r="AC312" i="8"/>
  <c r="AC82" i="8"/>
  <c r="L312" i="8"/>
  <c r="D109" i="571"/>
  <c r="AC311" i="8"/>
  <c r="X131" i="8"/>
  <c r="H107" i="8"/>
  <c r="AH299" i="8"/>
  <c r="D118" i="568"/>
  <c r="Y107" i="8"/>
  <c r="V129" i="8"/>
  <c r="H311" i="8"/>
  <c r="M98" i="8"/>
  <c r="N129" i="8"/>
  <c r="M130" i="8"/>
  <c r="AB297" i="8"/>
  <c r="AH305" i="8"/>
  <c r="AF14" i="8"/>
  <c r="L303" i="8"/>
  <c r="R97" i="8"/>
  <c r="AB319" i="8"/>
  <c r="AB91" i="8"/>
  <c r="Y115" i="8"/>
  <c r="X126" i="8"/>
  <c r="Z114" i="8"/>
  <c r="D114" i="569" s="1"/>
  <c r="M83" i="8"/>
  <c r="I334" i="8"/>
  <c r="J332" i="8"/>
  <c r="N332" i="8"/>
  <c r="AC320" i="8"/>
  <c r="Y85" i="8"/>
  <c r="H85" i="8"/>
  <c r="J85" i="8"/>
  <c r="L310" i="8"/>
  <c r="U303" i="8"/>
  <c r="AH114" i="8"/>
  <c r="J116" i="8"/>
  <c r="N321" i="8"/>
  <c r="V107" i="8"/>
  <c r="AD296" i="8"/>
  <c r="L335" i="8"/>
  <c r="X322" i="8"/>
  <c r="T337" i="8"/>
  <c r="T83" i="8"/>
  <c r="AD315" i="8"/>
  <c r="Z14" i="8"/>
  <c r="R320" i="8"/>
  <c r="AG97" i="8"/>
  <c r="P82" i="8"/>
  <c r="R113" i="8"/>
  <c r="V309" i="8"/>
  <c r="AF335" i="8"/>
  <c r="I324" i="8"/>
  <c r="U319" i="8"/>
  <c r="AH90" i="8"/>
  <c r="AH82" i="8"/>
  <c r="D296" i="568"/>
  <c r="U352" i="8"/>
  <c r="AG117" i="8"/>
  <c r="V332" i="8"/>
  <c r="T299" i="8"/>
  <c r="H334" i="8"/>
  <c r="Q314" i="8"/>
  <c r="Y315" i="8"/>
  <c r="P126" i="8"/>
  <c r="AH312" i="8"/>
  <c r="Y297" i="8"/>
  <c r="I97" i="8"/>
  <c r="AC130" i="8"/>
  <c r="AG299" i="8"/>
  <c r="V130" i="8"/>
  <c r="D146" i="568"/>
  <c r="Y312" i="8"/>
  <c r="U334" i="8"/>
  <c r="X320" i="8"/>
  <c r="AB337" i="8"/>
  <c r="Y320" i="8"/>
  <c r="T333" i="8"/>
  <c r="V106" i="8"/>
  <c r="AG82" i="8"/>
  <c r="V297" i="8"/>
  <c r="Z93" i="8"/>
  <c r="AF320" i="8"/>
  <c r="AC309" i="8"/>
  <c r="V117" i="8"/>
  <c r="AB117" i="8"/>
  <c r="J333" i="8"/>
  <c r="N85" i="8"/>
  <c r="L319" i="8"/>
  <c r="U97" i="8"/>
  <c r="U131" i="8"/>
  <c r="J83" i="8"/>
  <c r="AC14" i="8"/>
  <c r="AB118" i="8"/>
  <c r="AF105" i="8"/>
  <c r="Q298" i="8"/>
  <c r="R324" i="8"/>
  <c r="X352" i="8"/>
  <c r="D312" i="567"/>
  <c r="D158" i="570"/>
  <c r="J158" i="8"/>
  <c r="Y324" i="8"/>
  <c r="J130" i="8"/>
  <c r="I315" i="8"/>
  <c r="I386" i="8"/>
  <c r="D312" i="569"/>
  <c r="N92" i="8"/>
  <c r="D115" i="575"/>
  <c r="D14" i="569"/>
  <c r="AB336" i="8"/>
  <c r="AC336" i="8"/>
  <c r="X304" i="8"/>
  <c r="I319" i="8"/>
  <c r="U92" i="8"/>
  <c r="Y386" i="8"/>
  <c r="AB299" i="8"/>
  <c r="M323" i="8"/>
  <c r="Z98" i="8"/>
  <c r="T297" i="8"/>
  <c r="D105" i="575"/>
  <c r="Q313" i="8"/>
  <c r="D82" i="574"/>
  <c r="D118" i="575"/>
  <c r="D128" i="567"/>
  <c r="AF115" i="8"/>
  <c r="T118" i="8"/>
  <c r="N105" i="8"/>
  <c r="X116" i="8"/>
  <c r="Z324" i="8"/>
  <c r="D324" i="569" s="1"/>
  <c r="Q337" i="8"/>
  <c r="Z83" i="8"/>
  <c r="I303" i="8"/>
  <c r="I310" i="8"/>
  <c r="Q304" i="8"/>
  <c r="V116" i="8"/>
  <c r="T296" i="8"/>
  <c r="U128" i="8"/>
  <c r="Y311" i="8"/>
  <c r="Y114" i="8"/>
  <c r="P296" i="8"/>
  <c r="AH303" i="8"/>
  <c r="Q130" i="8"/>
  <c r="N299" i="8"/>
  <c r="AG105" i="8"/>
  <c r="AF297" i="8"/>
  <c r="AG334" i="8"/>
  <c r="J104" i="8"/>
  <c r="V313" i="8"/>
  <c r="T126" i="8"/>
  <c r="R314" i="8"/>
  <c r="T313" i="8"/>
  <c r="T314" i="8"/>
  <c r="AC91" i="8"/>
  <c r="N323" i="8"/>
  <c r="Q321" i="8"/>
  <c r="D321" i="572" s="1"/>
  <c r="H296" i="8"/>
  <c r="N324" i="8"/>
  <c r="N298" i="8"/>
  <c r="H108" i="8"/>
  <c r="AD82" i="8"/>
  <c r="X310" i="8"/>
  <c r="AB298" i="8"/>
  <c r="AD91" i="8"/>
  <c r="Z297" i="8"/>
  <c r="AD324" i="8"/>
  <c r="U310" i="8"/>
  <c r="AC291" i="8"/>
  <c r="Q128" i="8"/>
  <c r="D128" i="572" s="1"/>
  <c r="I332" i="8"/>
  <c r="AG85" i="8"/>
  <c r="T303" i="8"/>
  <c r="X83" i="8"/>
  <c r="AC298" i="8"/>
  <c r="D309" i="573"/>
  <c r="Z304" i="8"/>
  <c r="X386" i="8"/>
  <c r="AH98" i="8"/>
  <c r="H90" i="8"/>
  <c r="R92" i="8"/>
  <c r="I296" i="8"/>
  <c r="R332" i="8"/>
  <c r="D312" i="573"/>
  <c r="I314" i="8"/>
  <c r="H335" i="8"/>
  <c r="P105" i="8"/>
  <c r="J324" i="8"/>
  <c r="AH146" i="8"/>
  <c r="I311" i="8"/>
  <c r="M386" i="8"/>
  <c r="V386" i="8"/>
  <c r="J352" i="8"/>
  <c r="D14" i="573"/>
  <c r="X311" i="8"/>
  <c r="Z303" i="8"/>
  <c r="D303" i="569" s="1"/>
  <c r="AB332" i="8"/>
  <c r="AF337" i="8"/>
  <c r="D333" i="571"/>
  <c r="AB115" i="8"/>
  <c r="D104" i="573"/>
  <c r="AF305" i="8"/>
  <c r="U313" i="8"/>
  <c r="M334" i="8"/>
  <c r="X117" i="8"/>
  <c r="I99" i="8"/>
  <c r="AG319" i="8"/>
  <c r="I352" i="8"/>
  <c r="D352" i="575" s="1"/>
  <c r="Z106" i="8"/>
  <c r="AC315" i="8"/>
  <c r="T93" i="8"/>
  <c r="D334" i="567"/>
  <c r="D319" i="568"/>
  <c r="D332" i="570"/>
  <c r="R334" i="8"/>
  <c r="AC116" i="8"/>
  <c r="T320" i="8"/>
  <c r="D334" i="572"/>
  <c r="J291" i="8"/>
  <c r="U130" i="8"/>
  <c r="AH336" i="8"/>
  <c r="AH332" i="8"/>
  <c r="H320" i="8"/>
  <c r="D310" i="575"/>
  <c r="D129" i="567"/>
  <c r="D303" i="575"/>
  <c r="M92" i="8"/>
  <c r="Q83" i="8"/>
  <c r="D130" i="567"/>
  <c r="Q129" i="8"/>
  <c r="P142" i="8"/>
  <c r="L118" i="8"/>
  <c r="AH298" i="8"/>
  <c r="Q323" i="8"/>
  <c r="AC90" i="8"/>
  <c r="I299" i="8"/>
  <c r="N109" i="8"/>
  <c r="D315" i="575"/>
  <c r="M304" i="8"/>
  <c r="D323" i="568"/>
  <c r="AC303" i="8"/>
  <c r="T321" i="8"/>
  <c r="AB129" i="8"/>
  <c r="N337" i="8"/>
  <c r="Y117" i="8"/>
  <c r="AH322" i="8"/>
  <c r="D322" i="567" s="1"/>
  <c r="V158" i="8"/>
  <c r="J314" i="8"/>
  <c r="D104" i="572"/>
  <c r="AD334" i="8"/>
  <c r="AG348" i="8"/>
  <c r="T309" i="8"/>
  <c r="N146" i="8"/>
  <c r="AH97" i="8"/>
  <c r="AG298" i="8"/>
  <c r="T98" i="8"/>
  <c r="T113" i="8"/>
  <c r="AD90" i="8"/>
  <c r="AB92" i="8"/>
  <c r="AH386" i="8"/>
  <c r="AH314" i="8"/>
  <c r="AC104" i="8"/>
  <c r="T92" i="8"/>
  <c r="AB304" i="8"/>
  <c r="V82" i="8"/>
  <c r="Q322" i="8"/>
  <c r="D322" i="572" s="1"/>
  <c r="V126" i="8"/>
  <c r="J386" i="8"/>
  <c r="L323" i="8"/>
  <c r="L104" i="8"/>
  <c r="D309" i="572"/>
  <c r="N320" i="8"/>
  <c r="AF334" i="8"/>
  <c r="AD127" i="8"/>
  <c r="AB335" i="8"/>
  <c r="AG129" i="8"/>
  <c r="M335" i="8"/>
  <c r="AD131" i="8"/>
  <c r="D131" i="568" s="1"/>
  <c r="V108" i="8"/>
  <c r="AD103" i="8"/>
  <c r="AC92" i="8"/>
  <c r="P117" i="8"/>
  <c r="Z105" i="8"/>
  <c r="D105" i="569" s="1"/>
  <c r="V312" i="8"/>
  <c r="AC158" i="8"/>
  <c r="J299" i="8"/>
  <c r="AB98" i="8"/>
  <c r="N303" i="8"/>
  <c r="T315" i="8"/>
  <c r="AF299" i="8"/>
  <c r="D99" i="568"/>
  <c r="AG158" i="8"/>
  <c r="Z310" i="8"/>
  <c r="Q117" i="8"/>
  <c r="H117" i="8"/>
  <c r="H319" i="8"/>
  <c r="N386" i="8"/>
  <c r="R322" i="8"/>
  <c r="Z92" i="8"/>
  <c r="D92" i="569" s="1"/>
  <c r="H303" i="8"/>
  <c r="AD352" i="8"/>
  <c r="P92" i="8"/>
  <c r="N99" i="8"/>
  <c r="N305" i="8"/>
  <c r="AG113" i="8"/>
  <c r="AD386" i="8"/>
  <c r="L322" i="8"/>
  <c r="AH117" i="8"/>
  <c r="V114" i="8"/>
  <c r="AH104" i="8"/>
  <c r="AH113" i="8"/>
  <c r="AC321" i="8"/>
  <c r="AB386" i="8"/>
  <c r="U333" i="8"/>
  <c r="AC97" i="8"/>
  <c r="AG303" i="8"/>
  <c r="AD129" i="8"/>
  <c r="R107" i="8"/>
  <c r="R319" i="8"/>
  <c r="Z158" i="8"/>
  <c r="D320" i="569"/>
  <c r="Q312" i="8"/>
  <c r="I291" i="8"/>
  <c r="D291" i="575" s="1"/>
  <c r="D320" i="572"/>
  <c r="AF118" i="8"/>
  <c r="D85" i="568"/>
  <c r="AH158" i="8"/>
  <c r="D333" i="572"/>
  <c r="D310" i="569"/>
  <c r="Z126" i="8"/>
  <c r="D352" i="574"/>
  <c r="N312" i="8"/>
  <c r="D334" i="570"/>
  <c r="AH296" i="8"/>
  <c r="R130" i="8"/>
  <c r="D108" i="572"/>
  <c r="N118" i="8"/>
  <c r="H333" i="8"/>
  <c r="D305" i="571"/>
  <c r="D352" i="569"/>
  <c r="AB97" i="8"/>
  <c r="D115" i="569"/>
  <c r="P297" i="8"/>
  <c r="V98" i="8"/>
  <c r="D113" i="573"/>
  <c r="V315" i="8"/>
  <c r="AC352" i="8"/>
  <c r="D90" i="573"/>
  <c r="D158" i="573"/>
  <c r="U105" i="8"/>
  <c r="X93" i="8"/>
  <c r="D93" i="569"/>
  <c r="D320" i="568"/>
  <c r="D92" i="575"/>
  <c r="D319" i="575"/>
  <c r="AD158" i="8"/>
  <c r="D128" i="571"/>
  <c r="AH320" i="8"/>
  <c r="D83" i="568"/>
  <c r="D116" i="570"/>
  <c r="I312" i="8"/>
  <c r="V298" i="8"/>
  <c r="M158" i="8"/>
  <c r="D158" i="574" s="1"/>
  <c r="AB113" i="8"/>
  <c r="X321" i="8"/>
  <c r="AB82" i="8"/>
  <c r="J107" i="8"/>
  <c r="Q146" i="8"/>
  <c r="D146" i="572" s="1"/>
  <c r="L109" i="8"/>
  <c r="I323" i="8"/>
  <c r="J303" i="8"/>
  <c r="P91" i="8"/>
  <c r="R303" i="8"/>
  <c r="AD304" i="8"/>
  <c r="AD116" i="8"/>
  <c r="AG333" i="8"/>
  <c r="Z337" i="8"/>
  <c r="AC109" i="8"/>
  <c r="Z334" i="8"/>
  <c r="AH118" i="8"/>
  <c r="D118" i="567" s="1"/>
  <c r="Q315" i="8"/>
  <c r="T127" i="8"/>
  <c r="H142" i="8"/>
  <c r="AB116" i="8"/>
  <c r="AF98" i="8"/>
  <c r="AC107" i="8"/>
  <c r="X85" i="8"/>
  <c r="T146" i="8"/>
  <c r="H130" i="8"/>
  <c r="AG116" i="8"/>
  <c r="AC335" i="8"/>
  <c r="X115" i="8"/>
  <c r="J319" i="8"/>
  <c r="Q82" i="8"/>
  <c r="D305" i="570"/>
  <c r="Z296" i="8"/>
  <c r="AG386" i="8"/>
  <c r="Z109" i="8"/>
  <c r="M97" i="8"/>
  <c r="X113" i="8"/>
  <c r="J98" i="8"/>
  <c r="P319" i="8"/>
  <c r="AC99" i="8"/>
  <c r="X106" i="8"/>
  <c r="Q305" i="8"/>
  <c r="D305" i="572" s="1"/>
  <c r="H337" i="8"/>
  <c r="AC304" i="8"/>
  <c r="V118" i="8"/>
  <c r="X323" i="8"/>
  <c r="L305" i="8"/>
  <c r="Y128" i="8"/>
  <c r="U298" i="8"/>
  <c r="AC296" i="8"/>
  <c r="AD109" i="8"/>
  <c r="M105" i="8"/>
  <c r="AF116" i="8"/>
  <c r="AB311" i="8"/>
  <c r="M309" i="8"/>
  <c r="R14" i="8"/>
  <c r="N82" i="8"/>
  <c r="D130" i="573"/>
  <c r="M126" i="8"/>
  <c r="D126" i="574" s="1"/>
  <c r="T97" i="8"/>
  <c r="AD333" i="8"/>
  <c r="AH319" i="8"/>
  <c r="Y322" i="8"/>
  <c r="R291" i="8"/>
  <c r="H336" i="8"/>
  <c r="U82" i="8"/>
  <c r="AG313" i="8"/>
  <c r="AH321" i="8"/>
  <c r="D321" i="567" s="1"/>
  <c r="Y334" i="8"/>
  <c r="L99" i="8"/>
  <c r="J128" i="8"/>
  <c r="L107" i="8"/>
  <c r="Z323" i="8"/>
  <c r="J105" i="8"/>
  <c r="Z103" i="8"/>
  <c r="Y310" i="8"/>
  <c r="D103" i="573"/>
  <c r="M291" i="8"/>
  <c r="AC83" i="8"/>
  <c r="P99" i="8"/>
  <c r="L83" i="8"/>
  <c r="AD115" i="8"/>
  <c r="D337" i="574"/>
  <c r="D297" i="575"/>
  <c r="D85" i="569"/>
  <c r="AD299" i="8"/>
  <c r="D299" i="568" s="1"/>
  <c r="D128" i="575"/>
  <c r="D90" i="572"/>
  <c r="AF126" i="8"/>
  <c r="J109" i="8"/>
  <c r="D314" i="571"/>
  <c r="D129" i="568"/>
  <c r="D319" i="574"/>
  <c r="M113" i="8"/>
  <c r="D109" i="567"/>
  <c r="R298" i="8"/>
  <c r="H315" i="8"/>
  <c r="D337" i="572"/>
  <c r="D97" i="567"/>
  <c r="D83" i="570"/>
  <c r="D299" i="567"/>
  <c r="P107" i="8"/>
  <c r="D114" i="575"/>
  <c r="AH83" i="8"/>
  <c r="AB303" i="8"/>
  <c r="D117" i="571"/>
  <c r="D106" i="574"/>
  <c r="Z108" i="8"/>
  <c r="AH297" i="8"/>
  <c r="N131" i="8"/>
  <c r="D92" i="571"/>
  <c r="D310" i="570"/>
  <c r="AH108" i="8"/>
  <c r="T323" i="8"/>
  <c r="D298" i="569"/>
  <c r="D337" i="569"/>
  <c r="D348" i="567"/>
  <c r="N319" i="8"/>
  <c r="M303" i="8"/>
  <c r="AG312" i="8"/>
  <c r="Z91" i="8"/>
  <c r="M348" i="8"/>
  <c r="D348" i="574" s="1"/>
  <c r="AG83" i="8"/>
  <c r="AC142" i="8"/>
  <c r="H299" i="8"/>
  <c r="N104" i="8"/>
  <c r="X92" i="8"/>
  <c r="Y314" i="8"/>
  <c r="V334" i="8"/>
  <c r="H93" i="8"/>
  <c r="AC313" i="8"/>
  <c r="AF99" i="8"/>
  <c r="M298" i="8"/>
  <c r="N14" i="8"/>
  <c r="V311" i="8"/>
  <c r="P128" i="8"/>
  <c r="AF109" i="8"/>
  <c r="AC297" i="8"/>
  <c r="V142" i="8"/>
  <c r="D291" i="571"/>
  <c r="AF90" i="8"/>
  <c r="N107" i="8"/>
  <c r="I98" i="8"/>
  <c r="D98" i="575" s="1"/>
  <c r="L296" i="8"/>
  <c r="AG323" i="8"/>
  <c r="AD310" i="8"/>
  <c r="D310" i="568" s="1"/>
  <c r="N315" i="8"/>
  <c r="L304" i="8"/>
  <c r="AD117" i="8"/>
  <c r="D117" i="568" s="1"/>
  <c r="P303" i="8"/>
  <c r="H126" i="8"/>
  <c r="L105" i="8"/>
  <c r="AF319" i="8"/>
  <c r="R142" i="8"/>
  <c r="U336" i="8"/>
  <c r="P97" i="8"/>
  <c r="D298" i="568"/>
  <c r="L82" i="8"/>
  <c r="Y335" i="8"/>
  <c r="AD97" i="8"/>
  <c r="D97" i="568" s="1"/>
  <c r="Y309" i="8"/>
  <c r="M103" i="8"/>
  <c r="AF106" i="8"/>
  <c r="R131" i="8"/>
  <c r="N296" i="8"/>
  <c r="H92" i="8"/>
  <c r="Y303" i="8"/>
  <c r="U158" i="8"/>
  <c r="U312" i="8"/>
  <c r="U321" i="8"/>
  <c r="P108" i="8"/>
  <c r="AH127" i="8"/>
  <c r="D127" i="567" s="1"/>
  <c r="Y90" i="8"/>
  <c r="N309" i="8"/>
  <c r="AH309" i="8"/>
  <c r="AG127" i="8"/>
  <c r="Z305" i="8"/>
  <c r="Z332" i="8"/>
  <c r="U93" i="8"/>
  <c r="AG108" i="8"/>
  <c r="V319" i="8"/>
  <c r="AD313" i="8"/>
  <c r="H109" i="8"/>
  <c r="Y92" i="8"/>
  <c r="AC322" i="8"/>
  <c r="V83" i="8"/>
  <c r="AC93" i="8"/>
  <c r="P321" i="8"/>
  <c r="R315" i="8"/>
  <c r="AC108" i="8"/>
  <c r="L126" i="8"/>
  <c r="AF298" i="8"/>
  <c r="N158" i="8"/>
  <c r="AB313" i="8"/>
  <c r="N142" i="8"/>
  <c r="AF310" i="8"/>
  <c r="AD291" i="8"/>
  <c r="AG335" i="8"/>
  <c r="D296" i="573"/>
  <c r="D105" i="573"/>
  <c r="D337" i="573"/>
  <c r="X319" i="8"/>
  <c r="X98" i="8"/>
  <c r="AG14" i="8"/>
  <c r="L142" i="8"/>
  <c r="V113" i="8"/>
  <c r="D91" i="569"/>
  <c r="P313" i="8"/>
  <c r="AC299" i="8"/>
  <c r="J14" i="8"/>
  <c r="M321" i="8"/>
  <c r="Y313" i="8"/>
  <c r="D92" i="570"/>
  <c r="AB146" i="8"/>
  <c r="D90" i="569"/>
  <c r="AD322" i="8"/>
  <c r="D321" i="571"/>
  <c r="D91" i="573"/>
  <c r="AH324" i="8"/>
  <c r="D109" i="575"/>
  <c r="D92" i="573"/>
  <c r="D311" i="570"/>
  <c r="AF303" i="8"/>
  <c r="AG304" i="8"/>
  <c r="D332" i="573"/>
  <c r="P127" i="8"/>
  <c r="M146" i="8"/>
  <c r="Q91" i="8"/>
  <c r="T129" i="8"/>
  <c r="I313" i="8"/>
  <c r="Q115" i="8"/>
  <c r="D291" i="574"/>
  <c r="AH107" i="8"/>
  <c r="D315" i="570"/>
  <c r="D82" i="568"/>
  <c r="AB131" i="8"/>
  <c r="AF114" i="8"/>
  <c r="AC314" i="8"/>
  <c r="AB93" i="8"/>
  <c r="Y336" i="8"/>
  <c r="I14" i="8"/>
  <c r="L90" i="8"/>
  <c r="I91" i="8"/>
  <c r="D91" i="575" s="1"/>
  <c r="AH103" i="8"/>
  <c r="AF104" i="8"/>
  <c r="U104" i="8"/>
  <c r="AH352" i="8"/>
  <c r="AF83" i="8"/>
  <c r="L297" i="8"/>
  <c r="L348" i="8"/>
  <c r="L108" i="8"/>
  <c r="T386" i="8"/>
  <c r="R337" i="8"/>
  <c r="AF117" i="8"/>
  <c r="AB142" i="8"/>
  <c r="L14" i="8"/>
  <c r="AF352" i="8"/>
  <c r="Z386" i="8"/>
  <c r="D386" i="569" s="1"/>
  <c r="P314" i="8"/>
  <c r="AD321" i="8"/>
  <c r="P114" i="8"/>
  <c r="I82" i="8"/>
  <c r="D82" i="575" s="1"/>
  <c r="M142" i="8"/>
  <c r="D142" i="574" s="1"/>
  <c r="P304" i="8"/>
  <c r="V310" i="8"/>
  <c r="Y305" i="8"/>
  <c r="H83" i="8"/>
  <c r="M91" i="8"/>
  <c r="AB14" i="8"/>
  <c r="AH115" i="8"/>
  <c r="D115" i="567" s="1"/>
  <c r="X107" i="8"/>
  <c r="U296" i="8"/>
  <c r="J320" i="8"/>
  <c r="Y352" i="8"/>
  <c r="D117" i="569"/>
  <c r="AD128" i="8"/>
  <c r="D128" i="568" s="1"/>
  <c r="T310" i="8"/>
  <c r="I106" i="8"/>
  <c r="D106" i="575" s="1"/>
  <c r="AB105" i="8"/>
  <c r="AD105" i="8"/>
  <c r="D105" i="568" s="1"/>
  <c r="AG103" i="8"/>
  <c r="I146" i="8"/>
  <c r="H291" i="8"/>
  <c r="P131" i="8"/>
  <c r="H127" i="8"/>
  <c r="AC332" i="8"/>
  <c r="AB130" i="8"/>
  <c r="J146" i="8"/>
  <c r="R335" i="8"/>
  <c r="I126" i="8"/>
  <c r="D126" i="575" s="1"/>
  <c r="Q116" i="8"/>
  <c r="AG315" i="8"/>
  <c r="R114" i="8"/>
  <c r="L291" i="8"/>
  <c r="Q14" i="8"/>
  <c r="AH323" i="8"/>
  <c r="T107" i="8"/>
  <c r="AD142" i="8"/>
  <c r="D142" i="568" s="1"/>
  <c r="P93" i="8"/>
  <c r="U348" i="8"/>
  <c r="M90" i="8"/>
  <c r="X324" i="8"/>
  <c r="AB321" i="8"/>
  <c r="H114" i="8"/>
  <c r="AH126" i="8"/>
  <c r="D126" i="567" s="1"/>
  <c r="U332" i="8"/>
  <c r="AB333" i="8"/>
  <c r="Y105" i="8"/>
  <c r="M336" i="8"/>
  <c r="AC319" i="8"/>
  <c r="Q158" i="8"/>
  <c r="D158" i="572" s="1"/>
  <c r="R305" i="8"/>
  <c r="H312" i="8"/>
  <c r="T319" i="8"/>
  <c r="X336" i="8"/>
  <c r="D83" i="569"/>
  <c r="M313" i="8"/>
  <c r="D313" i="574" s="1"/>
  <c r="X128" i="8"/>
  <c r="D107" i="571"/>
  <c r="D334" i="569"/>
  <c r="M128" i="8"/>
  <c r="D128" i="574" s="1"/>
  <c r="D99" i="572"/>
  <c r="AF146" i="8"/>
  <c r="D299" i="573"/>
  <c r="D127" i="570"/>
  <c r="D158" i="567"/>
  <c r="D130" i="569"/>
  <c r="D109" i="569"/>
  <c r="P315" i="8"/>
  <c r="D14" i="572"/>
  <c r="Q105" i="8"/>
  <c r="V291" i="8"/>
  <c r="D118" i="571"/>
  <c r="D113" i="571"/>
  <c r="D105" i="571"/>
  <c r="D85" i="567"/>
  <c r="AH106" i="8"/>
  <c r="D324" i="570"/>
  <c r="I335" i="8"/>
  <c r="Q107" i="8"/>
  <c r="D332" i="571"/>
  <c r="I113" i="8"/>
  <c r="L313" i="8"/>
  <c r="D334" i="575"/>
  <c r="D116" i="568"/>
  <c r="D314" i="573"/>
  <c r="D97" i="571"/>
  <c r="AH333" i="8"/>
  <c r="D303" i="571"/>
  <c r="AH105" i="8"/>
  <c r="M296" i="8"/>
  <c r="D305" i="567"/>
  <c r="D98" i="574"/>
  <c r="D114" i="572"/>
  <c r="AF129" i="8"/>
  <c r="D91" i="568"/>
  <c r="T322" i="8"/>
  <c r="T104" i="8"/>
  <c r="M116" i="8"/>
  <c r="R311" i="8"/>
  <c r="AB85" i="8"/>
  <c r="Y131" i="8"/>
  <c r="AG291" i="8"/>
  <c r="Y158" i="8"/>
  <c r="U126" i="8"/>
  <c r="H332" i="8"/>
  <c r="AB296" i="8"/>
  <c r="R323" i="8"/>
  <c r="Z118" i="8"/>
  <c r="P336" i="8"/>
  <c r="AC113" i="8"/>
  <c r="Z299" i="8"/>
  <c r="AB320" i="8"/>
  <c r="Q332" i="8"/>
  <c r="D332" i="572" s="1"/>
  <c r="AB315" i="8"/>
  <c r="D310" i="572"/>
  <c r="AB99" i="8"/>
  <c r="AC103" i="8"/>
  <c r="V303" i="8"/>
  <c r="AH116" i="8"/>
  <c r="D109" i="573"/>
  <c r="V14" i="8"/>
  <c r="AF142" i="8"/>
  <c r="L92" i="8"/>
  <c r="X130" i="8"/>
  <c r="Z291" i="8"/>
  <c r="D291" i="569" s="1"/>
  <c r="N98" i="8"/>
  <c r="P291" i="8"/>
  <c r="Q303" i="8"/>
  <c r="D303" i="572" s="1"/>
  <c r="N97" i="8"/>
  <c r="H305" i="8"/>
  <c r="H98" i="8"/>
  <c r="X104" i="8"/>
  <c r="M108" i="8"/>
  <c r="D108" i="574" s="1"/>
  <c r="AG324" i="8"/>
  <c r="J106" i="8"/>
  <c r="H313" i="8"/>
  <c r="U315" i="8"/>
  <c r="H129" i="8"/>
  <c r="N313" i="8"/>
  <c r="AC323" i="8"/>
  <c r="D146" i="570"/>
  <c r="H314" i="8"/>
  <c r="Z333" i="8"/>
  <c r="D333" i="569" s="1"/>
  <c r="AH315" i="8"/>
  <c r="AG332" i="8"/>
  <c r="T298" i="8"/>
  <c r="AG352" i="8"/>
  <c r="Y118" i="8"/>
  <c r="R146" i="8"/>
  <c r="AC333" i="8"/>
  <c r="I142" i="8"/>
  <c r="D142" i="575" s="1"/>
  <c r="AD332" i="8"/>
  <c r="AD312" i="8"/>
  <c r="D312" i="568" s="1"/>
  <c r="Y91" i="8"/>
  <c r="P386" i="8"/>
  <c r="D146" i="569"/>
  <c r="Y129" i="8"/>
  <c r="AD98" i="8"/>
  <c r="J313" i="8"/>
  <c r="L129" i="8"/>
  <c r="AG297" i="8"/>
  <c r="AF127" i="8"/>
  <c r="R116" i="8"/>
  <c r="J310" i="8"/>
  <c r="L298" i="8"/>
  <c r="Z82" i="8"/>
  <c r="L98" i="8"/>
  <c r="AH335" i="8"/>
  <c r="D335" i="567" s="1"/>
  <c r="L321" i="8"/>
  <c r="AC115" i="8"/>
  <c r="X142" i="8"/>
  <c r="X108" i="8"/>
  <c r="AG128" i="8"/>
  <c r="T352" i="8"/>
  <c r="M322" i="8"/>
  <c r="T115" i="8"/>
  <c r="T334" i="8"/>
  <c r="D116" i="575"/>
  <c r="N130" i="8"/>
  <c r="AG322" i="8"/>
  <c r="H99" i="8"/>
  <c r="J142" i="8"/>
  <c r="D324" i="571"/>
  <c r="D85" i="575"/>
  <c r="D313" i="571"/>
  <c r="AD93" i="8"/>
  <c r="AB107" i="8"/>
  <c r="U98" i="8"/>
  <c r="Q113" i="8"/>
  <c r="P83" i="8"/>
  <c r="D352" i="571"/>
  <c r="D313" i="567"/>
  <c r="AF128" i="8"/>
  <c r="X297" i="8"/>
  <c r="L314" i="8"/>
  <c r="AH93" i="8"/>
  <c r="I333" i="8"/>
  <c r="D333" i="575" s="1"/>
  <c r="D386" i="572"/>
  <c r="D83" i="575"/>
  <c r="D98" i="573"/>
  <c r="U314" i="8"/>
  <c r="AD92" i="8"/>
  <c r="D314" i="572"/>
  <c r="U107" i="8"/>
  <c r="H128" i="8"/>
  <c r="T82" i="8"/>
  <c r="D115" i="574"/>
  <c r="D386" i="573"/>
  <c r="AG309" i="8"/>
  <c r="D14" i="571"/>
  <c r="D117" i="574"/>
  <c r="D386" i="567"/>
  <c r="D304" i="569"/>
  <c r="Y14" i="8"/>
  <c r="D130" i="575"/>
  <c r="D296" i="571"/>
  <c r="D304" i="571"/>
  <c r="D14" i="574"/>
  <c r="D314" i="574"/>
  <c r="Q142" i="8"/>
  <c r="D114" i="571"/>
  <c r="AH304" i="8"/>
  <c r="D90" i="574"/>
  <c r="D337" i="568"/>
  <c r="V127" i="8"/>
  <c r="D114" i="570"/>
  <c r="D82" i="573"/>
  <c r="AF296" i="8"/>
  <c r="AD335" i="8"/>
  <c r="D320" i="571"/>
  <c r="AF324" i="8"/>
  <c r="D83" i="574"/>
  <c r="V131" i="8"/>
  <c r="T91" i="8"/>
  <c r="U116" i="8"/>
  <c r="AC127" i="8"/>
  <c r="AG142" i="8"/>
  <c r="P118" i="8"/>
  <c r="AH91" i="8"/>
  <c r="Q296" i="8"/>
  <c r="AD108" i="8"/>
  <c r="Z321" i="8"/>
  <c r="Z322" i="8"/>
  <c r="P305" i="8"/>
  <c r="V103" i="8"/>
  <c r="D131" i="570"/>
  <c r="D309" i="567"/>
  <c r="D129" i="572"/>
  <c r="D97" i="572"/>
  <c r="D320" i="575"/>
  <c r="D348" i="568"/>
  <c r="D323" i="574"/>
  <c r="D322" i="571"/>
  <c r="D314" i="568"/>
  <c r="D323" i="571"/>
  <c r="H352" i="8"/>
  <c r="I90" i="8"/>
  <c r="D14" i="568"/>
  <c r="D352" i="567"/>
  <c r="R82" i="8"/>
  <c r="D335" i="571"/>
  <c r="D333" i="568"/>
  <c r="AF82" i="8"/>
  <c r="L117" i="8"/>
  <c r="AD297" i="8"/>
  <c r="T99" i="8"/>
  <c r="D299" i="572"/>
  <c r="L334" i="8"/>
  <c r="D116" i="572"/>
  <c r="D126" i="570"/>
  <c r="X348" i="8"/>
  <c r="P129" i="8"/>
  <c r="N106" i="8"/>
  <c r="D319" i="570"/>
  <c r="Q106" i="8"/>
  <c r="D103" i="569"/>
  <c r="D336" i="567"/>
  <c r="D315" i="572"/>
  <c r="D352" i="568"/>
  <c r="D297" i="570"/>
  <c r="D118" i="573"/>
  <c r="D348" i="570"/>
  <c r="D99" i="575"/>
  <c r="D108" i="570"/>
  <c r="V115" i="8"/>
  <c r="H91" i="8"/>
  <c r="X99" i="8"/>
  <c r="Q131" i="8"/>
  <c r="D348" i="573"/>
  <c r="D386" i="575"/>
  <c r="P333" i="8"/>
  <c r="M320" i="8"/>
  <c r="D319" i="573"/>
  <c r="R348" i="8"/>
  <c r="I108" i="8"/>
  <c r="Y82" i="8"/>
  <c r="D107" i="573"/>
  <c r="AF311" i="8"/>
  <c r="Y104" i="8"/>
  <c r="D309" i="574"/>
  <c r="D142" i="569"/>
  <c r="U299" i="8"/>
  <c r="AD305" i="8"/>
  <c r="AC98" i="8"/>
  <c r="D131" i="569"/>
  <c r="D297" i="568"/>
  <c r="D312" i="572"/>
  <c r="D115" i="568"/>
  <c r="D299" i="570"/>
  <c r="D304" i="570"/>
  <c r="D104" i="571"/>
  <c r="D296" i="572"/>
  <c r="D304" i="568"/>
  <c r="M85" i="8"/>
  <c r="H106" i="8"/>
  <c r="D114" i="573"/>
  <c r="D332" i="574"/>
  <c r="M114" i="8"/>
  <c r="U109" i="8"/>
  <c r="D386" i="571"/>
  <c r="D130" i="570"/>
  <c r="I103" i="8"/>
  <c r="L299" i="8"/>
  <c r="D105" i="570"/>
  <c r="N113" i="8"/>
  <c r="AC118" i="8"/>
  <c r="M129" i="8"/>
  <c r="D297" i="567"/>
  <c r="M104" i="8"/>
  <c r="D104" i="574" s="1"/>
  <c r="U14" i="8"/>
  <c r="L85" i="8"/>
  <c r="D323" i="567"/>
  <c r="N322" i="8"/>
  <c r="D103" i="570"/>
  <c r="D129" i="573"/>
  <c r="T142" i="8"/>
  <c r="D93" i="568"/>
  <c r="D106" i="569"/>
  <c r="D91" i="574"/>
  <c r="D93" i="567"/>
  <c r="D83" i="567"/>
  <c r="D97" i="570"/>
  <c r="D107" i="570"/>
  <c r="D142" i="571"/>
  <c r="D117" i="572"/>
  <c r="AC85" i="8"/>
  <c r="Z309" i="8"/>
  <c r="U337" i="8"/>
  <c r="D92" i="567"/>
  <c r="U322" i="8"/>
  <c r="AD309" i="8"/>
  <c r="Z313" i="8"/>
  <c r="D313" i="569" s="1"/>
  <c r="D312" i="574"/>
  <c r="T103" i="8"/>
  <c r="M324" i="8"/>
  <c r="D324" i="574" s="1"/>
  <c r="D99" i="567"/>
  <c r="M99" i="8"/>
  <c r="D158" i="569"/>
  <c r="D310" i="567"/>
  <c r="AG118" i="8"/>
  <c r="D352" i="572"/>
  <c r="D117" i="570"/>
  <c r="T85" i="8"/>
  <c r="AB291" i="8"/>
  <c r="AD336" i="8"/>
  <c r="J336" i="8"/>
  <c r="AB127" i="8"/>
  <c r="D106" i="567"/>
  <c r="D313" i="572"/>
  <c r="D108" i="569"/>
  <c r="D104" i="569"/>
  <c r="D127" i="575"/>
  <c r="D304" i="573"/>
  <c r="D82" i="571"/>
  <c r="D109" i="570"/>
  <c r="D115" i="572"/>
  <c r="D130" i="574"/>
  <c r="D304" i="575"/>
  <c r="D323" i="572"/>
  <c r="D146" i="573"/>
  <c r="X91" i="8"/>
  <c r="Z129" i="8"/>
  <c r="D129" i="569" s="1"/>
  <c r="D103" i="568"/>
  <c r="D127" i="571"/>
  <c r="D297" i="573"/>
  <c r="T131" i="8"/>
  <c r="R106" i="8"/>
  <c r="X14" i="8"/>
  <c r="D336" i="573"/>
  <c r="Q324" i="8"/>
  <c r="D324" i="572" s="1"/>
  <c r="D315" i="568"/>
  <c r="X335" i="8"/>
  <c r="P323" i="8"/>
  <c r="M297" i="8"/>
  <c r="D298" i="574"/>
  <c r="Z128" i="8"/>
  <c r="D117" i="573"/>
  <c r="D336" i="570"/>
  <c r="D319" i="571"/>
  <c r="AF92" i="8"/>
  <c r="Q348" i="8"/>
  <c r="J312" i="8"/>
  <c r="AG337" i="8"/>
  <c r="D348" i="571"/>
  <c r="D335" i="569"/>
  <c r="Y299" i="8"/>
  <c r="H118" i="8"/>
  <c r="V99" i="8"/>
  <c r="P298" i="8"/>
  <c r="AB314" i="8"/>
  <c r="D309" i="570"/>
  <c r="N115" i="8"/>
  <c r="D297" i="571"/>
  <c r="AF131" i="8"/>
  <c r="AF333" i="8"/>
  <c r="I305" i="8"/>
  <c r="D305" i="575" s="1"/>
  <c r="V93" i="8"/>
  <c r="D115" i="570"/>
  <c r="AF309" i="8"/>
  <c r="D352" i="570"/>
  <c r="D335" i="570"/>
  <c r="H116" i="8"/>
  <c r="D314" i="567"/>
  <c r="D106" i="571"/>
  <c r="D322" i="575"/>
  <c r="D310" i="571"/>
  <c r="D309" i="575"/>
  <c r="P324" i="8"/>
  <c r="L146" i="8"/>
  <c r="L352" i="8"/>
  <c r="AB323" i="8"/>
  <c r="X82" i="8"/>
  <c r="D104" i="570"/>
  <c r="AC337" i="8"/>
  <c r="AG99" i="8"/>
  <c r="T158" i="8"/>
  <c r="AB322" i="8"/>
  <c r="R386" i="8"/>
  <c r="D98" i="567"/>
  <c r="D323" i="569"/>
  <c r="AB352" i="8"/>
  <c r="T312" i="8"/>
  <c r="D298" i="573"/>
  <c r="D324" i="567"/>
  <c r="V304" i="8"/>
  <c r="I117" i="8"/>
  <c r="D291" i="568"/>
  <c r="P106" i="8"/>
  <c r="D118" i="569"/>
  <c r="D298" i="575"/>
  <c r="AC334" i="8"/>
  <c r="V348" i="8"/>
  <c r="D90" i="567"/>
  <c r="D106" i="568"/>
  <c r="D108" i="568"/>
  <c r="D127" i="568"/>
  <c r="D298" i="570"/>
  <c r="D142" i="573"/>
  <c r="D91" i="571"/>
  <c r="D131" i="571"/>
  <c r="D337" i="571"/>
  <c r="M315" i="8"/>
  <c r="J337" i="8"/>
  <c r="AG131" i="8"/>
  <c r="J298" i="8"/>
  <c r="D109" i="568"/>
  <c r="D97" i="575"/>
  <c r="I131" i="8"/>
  <c r="D131" i="575" s="1"/>
  <c r="D296" i="574"/>
  <c r="M127" i="8"/>
  <c r="D97" i="574"/>
  <c r="D309" i="568"/>
  <c r="R90" i="8"/>
  <c r="D335" i="573"/>
  <c r="D126" i="571"/>
  <c r="R108" i="8"/>
  <c r="D116" i="567"/>
  <c r="D108" i="571"/>
  <c r="Q118" i="8"/>
  <c r="D126" i="573"/>
  <c r="I337" i="8"/>
  <c r="D337" i="575" s="1"/>
  <c r="D92" i="568"/>
  <c r="P320" i="8"/>
  <c r="D99" i="573"/>
  <c r="D90" i="575"/>
  <c r="D333" i="573"/>
  <c r="D348" i="572"/>
  <c r="D142" i="567"/>
  <c r="D322" i="574"/>
  <c r="D336" i="569"/>
  <c r="D322" i="573"/>
  <c r="D93" i="570"/>
  <c r="D305" i="573"/>
  <c r="Y103" i="8"/>
  <c r="Q93" i="8"/>
  <c r="D93" i="572" s="1"/>
  <c r="R83" i="8"/>
  <c r="I107" i="8"/>
  <c r="D107" i="575" s="1"/>
  <c r="AH311" i="8"/>
  <c r="D311" i="567" s="1"/>
  <c r="D311" i="571"/>
  <c r="D313" i="570"/>
  <c r="R118" i="8"/>
  <c r="D324" i="568"/>
  <c r="AD303" i="8"/>
  <c r="D303" i="568" s="1"/>
  <c r="J129" i="8"/>
  <c r="M93" i="8"/>
  <c r="D106" i="570"/>
  <c r="D335" i="574"/>
  <c r="D109" i="574"/>
  <c r="U103" i="8"/>
  <c r="D118" i="570"/>
  <c r="AF386" i="8"/>
  <c r="AF332" i="8"/>
  <c r="Z116" i="8"/>
  <c r="D116" i="569" s="1"/>
  <c r="D146" i="571"/>
  <c r="D113" i="568"/>
  <c r="D334" i="574"/>
  <c r="D303" i="567"/>
  <c r="D99" i="569"/>
  <c r="N83" i="8"/>
  <c r="D129" i="571"/>
  <c r="D114" i="574"/>
  <c r="D298" i="572"/>
  <c r="D92" i="574"/>
  <c r="D108" i="573"/>
  <c r="D103" i="575"/>
  <c r="D99" i="571"/>
  <c r="D91" i="570"/>
  <c r="D319" i="567"/>
  <c r="D319" i="569"/>
  <c r="D299" i="575"/>
  <c r="D320" i="567"/>
  <c r="D127" i="569"/>
  <c r="D297" i="574"/>
  <c r="D296" i="570"/>
  <c r="D323" i="573"/>
  <c r="D83" i="571"/>
  <c r="AH291" i="8"/>
  <c r="D291" i="567" s="1"/>
  <c r="M131" i="8"/>
  <c r="AD126" i="8"/>
  <c r="D126" i="568" s="1"/>
  <c r="N291" i="8"/>
  <c r="D98" i="572"/>
  <c r="Z315" i="8"/>
  <c r="D315" i="569" s="1"/>
  <c r="D297" i="569"/>
  <c r="J99" i="8"/>
  <c r="L311" i="8"/>
  <c r="Q335" i="8"/>
  <c r="Z107" i="8"/>
  <c r="P115" i="8"/>
  <c r="D299" i="574"/>
  <c r="Z113" i="8"/>
  <c r="D297" i="572"/>
  <c r="P85" i="8"/>
  <c r="D158" i="575"/>
  <c r="D146" i="575"/>
  <c r="Y116" i="8"/>
  <c r="T130" i="8"/>
  <c r="X303" i="8"/>
  <c r="AC117" i="8"/>
  <c r="U297" i="8"/>
  <c r="J127" i="8"/>
  <c r="D309" i="569"/>
  <c r="D311" i="573"/>
  <c r="AC386" i="8"/>
  <c r="D322" i="570"/>
  <c r="D324" i="575"/>
  <c r="AD130" i="8"/>
  <c r="D130" i="568"/>
  <c r="D85" i="572"/>
  <c r="D107" i="569"/>
  <c r="D130" i="572"/>
  <c r="D117" i="567"/>
  <c r="D108" i="567"/>
  <c r="D304" i="567"/>
  <c r="D116" i="574"/>
  <c r="D303" i="574"/>
  <c r="D131" i="567"/>
  <c r="D314" i="575"/>
  <c r="D98" i="569"/>
  <c r="D104" i="568"/>
  <c r="D128" i="569"/>
  <c r="D91" i="572"/>
  <c r="D97" i="569"/>
  <c r="D106" i="572"/>
  <c r="D311" i="574"/>
  <c r="D93" i="575"/>
  <c r="D91" i="567"/>
  <c r="D332" i="575"/>
  <c r="D291" i="572"/>
  <c r="D336" i="575"/>
  <c r="D334" i="568"/>
  <c r="D332" i="568"/>
  <c r="D126" i="572"/>
  <c r="D82" i="567"/>
  <c r="D304" i="572"/>
  <c r="D131" i="574"/>
  <c r="D14" i="575"/>
  <c r="D114" i="567"/>
  <c r="D93" i="574"/>
  <c r="D298" i="567"/>
  <c r="D312" i="575"/>
  <c r="D105" i="574"/>
  <c r="D305" i="568"/>
  <c r="D105" i="567"/>
  <c r="D131" i="572"/>
  <c r="D323" i="575"/>
  <c r="D313" i="575"/>
  <c r="D142" i="572"/>
  <c r="D315" i="567"/>
  <c r="D336" i="571"/>
  <c r="D334" i="573"/>
  <c r="D116" i="571"/>
  <c r="D299" i="571"/>
  <c r="D320" i="570"/>
  <c r="D386" i="570"/>
  <c r="D296" i="575"/>
  <c r="D93" i="571"/>
  <c r="D309" i="571"/>
  <c r="D98" i="571"/>
  <c r="D90" i="568"/>
  <c r="D315" i="571"/>
  <c r="D113" i="567"/>
  <c r="D296" i="567"/>
  <c r="D321" i="570"/>
  <c r="D85" i="570"/>
  <c r="D296" i="569"/>
  <c r="D113" i="570"/>
  <c r="D323" i="570"/>
  <c r="D113" i="574"/>
  <c r="D128" i="573"/>
  <c r="D303" i="573"/>
  <c r="D97" i="573"/>
  <c r="D103" i="574"/>
  <c r="D321" i="573"/>
  <c r="D98" i="570"/>
  <c r="D313" i="573"/>
  <c r="D127" i="573"/>
  <c r="D103" i="567"/>
  <c r="D131" i="573"/>
  <c r="D93" i="573"/>
  <c r="D128" i="570"/>
  <c r="D315" i="573"/>
  <c r="D105" i="572"/>
  <c r="D113" i="575"/>
  <c r="D291" i="573"/>
  <c r="D298" i="571"/>
  <c r="D142" i="570"/>
  <c r="D115" i="571"/>
  <c r="D334" i="571"/>
  <c r="D113" i="572"/>
  <c r="D83" i="573"/>
  <c r="D99" i="570"/>
  <c r="D103" i="571"/>
  <c r="D85" i="571"/>
  <c r="D14" i="570"/>
  <c r="D324" i="573"/>
  <c r="D82" i="570"/>
  <c r="D158" i="571"/>
  <c r="D312" i="571"/>
  <c r="D106" i="573"/>
  <c r="D320" i="573"/>
  <c r="D115" i="573"/>
  <c r="D113" i="569"/>
  <c r="D85" i="573"/>
  <c r="D130" i="571"/>
  <c r="D303" i="570"/>
  <c r="F303" i="570" l="1" a="1"/>
  <c r="F303" i="570" s="1"/>
  <c r="E303" i="570"/>
  <c r="F130" i="571" a="1"/>
  <c r="F130" i="571" s="1"/>
  <c r="E130" i="571"/>
  <c r="F85" i="573" a="1"/>
  <c r="F85" i="573" s="1"/>
  <c r="E85" i="573"/>
  <c r="F113" i="569" a="1"/>
  <c r="F113" i="569" s="1"/>
  <c r="I113" i="569" s="1"/>
  <c r="E113" i="569"/>
  <c r="D119" i="569"/>
  <c r="E119" i="569" s="1"/>
  <c r="F115" i="573" a="1"/>
  <c r="F115" i="573" s="1"/>
  <c r="E115" i="573"/>
  <c r="E320" i="573"/>
  <c r="F320" i="573" a="1"/>
  <c r="F320" i="573" s="1"/>
  <c r="F106" i="573" a="1"/>
  <c r="F106" i="573" s="1"/>
  <c r="F312" i="571" a="1"/>
  <c r="F312" i="571" s="1"/>
  <c r="E312" i="571"/>
  <c r="E158" i="571"/>
  <c r="F158" i="571" a="1"/>
  <c r="F158" i="571" s="1"/>
  <c r="E82" i="570"/>
  <c r="F82" i="570" a="1"/>
  <c r="F82" i="570" s="1"/>
  <c r="K82" i="570" s="1"/>
  <c r="F324" i="573" a="1"/>
  <c r="F324" i="573" s="1"/>
  <c r="H324" i="573" s="1"/>
  <c r="E324" i="573"/>
  <c r="E14" i="570"/>
  <c r="F14" i="570" a="1"/>
  <c r="F14" i="570" s="1"/>
  <c r="K14" i="570" s="1"/>
  <c r="E85" i="571"/>
  <c r="F85" i="571" a="1"/>
  <c r="F85" i="571" s="1"/>
  <c r="D110" i="571"/>
  <c r="E110" i="571" s="1"/>
  <c r="F103" i="571" a="1"/>
  <c r="F103" i="571" s="1"/>
  <c r="E103" i="571"/>
  <c r="F99" i="570" a="1"/>
  <c r="F99" i="570" s="1"/>
  <c r="E99" i="570"/>
  <c r="E83" i="573"/>
  <c r="F83" i="573" a="1"/>
  <c r="F83" i="573" s="1"/>
  <c r="G83" i="573" s="1"/>
  <c r="F113" i="572" a="1"/>
  <c r="F113" i="572" s="1"/>
  <c r="E113" i="572"/>
  <c r="F334" i="571" a="1"/>
  <c r="F334" i="571" s="1"/>
  <c r="E334" i="571"/>
  <c r="F115" i="571" a="1"/>
  <c r="F115" i="571" s="1"/>
  <c r="E142" i="570"/>
  <c r="F142" i="570" a="1"/>
  <c r="F142" i="570" s="1"/>
  <c r="F298" i="571" a="1"/>
  <c r="F298" i="571" s="1"/>
  <c r="E298" i="571"/>
  <c r="E291" i="573"/>
  <c r="F291" i="573" a="1"/>
  <c r="F291" i="573" s="1"/>
  <c r="F113" i="575" a="1"/>
  <c r="F113" i="575" s="1"/>
  <c r="G113" i="575" s="1"/>
  <c r="E113" i="575"/>
  <c r="E105" i="572"/>
  <c r="F105" i="572" a="1"/>
  <c r="F105" i="572" s="1"/>
  <c r="G105" i="572" s="1"/>
  <c r="E315" i="573"/>
  <c r="F315" i="573" a="1"/>
  <c r="F315" i="573" s="1"/>
  <c r="F128" i="570" a="1"/>
  <c r="F128" i="570" s="1"/>
  <c r="E128" i="570"/>
  <c r="E93" i="573"/>
  <c r="F93" i="573" a="1"/>
  <c r="F93" i="573" s="1"/>
  <c r="F131" i="573" a="1"/>
  <c r="F131" i="573" s="1"/>
  <c r="G131" i="573" s="1"/>
  <c r="E131" i="573"/>
  <c r="E103" i="567"/>
  <c r="F103" i="567" a="1"/>
  <c r="F103" i="567" s="1"/>
  <c r="G103" i="567" s="1"/>
  <c r="F127" i="573" a="1"/>
  <c r="F127" i="573" s="1"/>
  <c r="E127" i="573"/>
  <c r="F313" i="573" a="1"/>
  <c r="F313" i="573" s="1"/>
  <c r="E98" i="570"/>
  <c r="F98" i="570" a="1"/>
  <c r="F98" i="570" s="1"/>
  <c r="F321" i="573" a="1"/>
  <c r="F321" i="573" s="1"/>
  <c r="E321" i="573"/>
  <c r="E103" i="574"/>
  <c r="F103" i="574" a="1"/>
  <c r="F103" i="574" s="1"/>
  <c r="I103" i="574" s="1"/>
  <c r="E97" i="573"/>
  <c r="F97" i="573" a="1"/>
  <c r="F97" i="573" s="1"/>
  <c r="E303" i="573"/>
  <c r="F303" i="573" a="1"/>
  <c r="F303" i="573" s="1"/>
  <c r="F128" i="573" a="1"/>
  <c r="F128" i="573" s="1"/>
  <c r="E128" i="573"/>
  <c r="F113" i="574" a="1"/>
  <c r="F113" i="574" s="1"/>
  <c r="E113" i="574"/>
  <c r="F323" i="570" a="1"/>
  <c r="F323" i="570" s="1"/>
  <c r="E323" i="570"/>
  <c r="E113" i="570"/>
  <c r="F113" i="570" a="1"/>
  <c r="F113" i="570" s="1"/>
  <c r="D119" i="570"/>
  <c r="E119" i="570" s="1"/>
  <c r="E296" i="569"/>
  <c r="F296" i="569" a="1"/>
  <c r="F296" i="569" s="1"/>
  <c r="F85" i="570" a="1"/>
  <c r="F85" i="570" s="1"/>
  <c r="E85" i="570"/>
  <c r="F321" i="570" a="1"/>
  <c r="F321" i="570" s="1"/>
  <c r="E321" i="570"/>
  <c r="F296" i="567" a="1"/>
  <c r="F296" i="567" s="1"/>
  <c r="E296" i="567"/>
  <c r="E113" i="567"/>
  <c r="F113" i="567" a="1"/>
  <c r="F113" i="567" s="1"/>
  <c r="I113" i="567" s="1"/>
  <c r="E315" i="571"/>
  <c r="F315" i="571" a="1"/>
  <c r="F315" i="571" s="1"/>
  <c r="E90" i="568"/>
  <c r="F90" i="568" a="1"/>
  <c r="F90" i="568" s="1"/>
  <c r="E98" i="571"/>
  <c r="F98" i="571" a="1"/>
  <c r="F98" i="571" s="1"/>
  <c r="D316" i="571"/>
  <c r="E316" i="571" s="1"/>
  <c r="E309" i="571"/>
  <c r="F309" i="571" a="1"/>
  <c r="F309" i="571" s="1"/>
  <c r="E93" i="571"/>
  <c r="F93" i="571" a="1"/>
  <c r="F93" i="571" s="1"/>
  <c r="E296" i="575"/>
  <c r="F296" i="575" a="1"/>
  <c r="F296" i="575" s="1"/>
  <c r="J296" i="575" s="1"/>
  <c r="D306" i="575"/>
  <c r="E306" i="575" s="1"/>
  <c r="E386" i="570"/>
  <c r="F386" i="570" a="1"/>
  <c r="F386" i="570" s="1"/>
  <c r="F320" i="570" a="1"/>
  <c r="F320" i="570" s="1"/>
  <c r="E320" i="570"/>
  <c r="F299" i="571" a="1"/>
  <c r="F299" i="571" s="1"/>
  <c r="E299" i="571"/>
  <c r="F116" i="571" a="1"/>
  <c r="F116" i="571" s="1"/>
  <c r="E334" i="573"/>
  <c r="F334" i="573" a="1"/>
  <c r="F334" i="573" s="1"/>
  <c r="E336" i="571"/>
  <c r="F336" i="571" a="1"/>
  <c r="F336" i="571" s="1"/>
  <c r="K336" i="571" s="1"/>
  <c r="F324" i="575" a="1"/>
  <c r="F324" i="575" s="1"/>
  <c r="E324" i="575"/>
  <c r="F322" i="570" a="1"/>
  <c r="F322" i="570" s="1"/>
  <c r="E322" i="570"/>
  <c r="F311" i="573" a="1"/>
  <c r="F311" i="573" s="1"/>
  <c r="F309" i="569" a="1"/>
  <c r="F309" i="569" s="1"/>
  <c r="E309" i="569"/>
  <c r="D316" i="569"/>
  <c r="E316" i="569" s="1"/>
  <c r="AN303" i="8"/>
  <c r="AM130" i="8"/>
  <c r="F146" i="575" a="1"/>
  <c r="F146" i="575" s="1"/>
  <c r="E146" i="575"/>
  <c r="E158" i="575"/>
  <c r="F158" i="575" a="1"/>
  <c r="F158" i="575" s="1"/>
  <c r="H158" i="575" s="1"/>
  <c r="AL85" i="8"/>
  <c r="E297" i="572"/>
  <c r="F297" i="572" a="1"/>
  <c r="F297" i="572" s="1"/>
  <c r="Z119" i="8"/>
  <c r="F299" i="574" a="1"/>
  <c r="F299" i="574" s="1"/>
  <c r="AL115" i="8"/>
  <c r="AK311" i="8"/>
  <c r="F297" i="569" a="1"/>
  <c r="F297" i="569" s="1"/>
  <c r="E297" i="569"/>
  <c r="F315" i="569" a="1"/>
  <c r="F315" i="569" s="1"/>
  <c r="K315" i="569" s="1"/>
  <c r="E315" i="569"/>
  <c r="E98" i="572"/>
  <c r="F98" i="572" a="1"/>
  <c r="F98" i="572" s="1"/>
  <c r="F126" i="568" a="1"/>
  <c r="F126" i="568" s="1"/>
  <c r="E126" i="568"/>
  <c r="F291" i="567" a="1"/>
  <c r="F291" i="567" s="1"/>
  <c r="F83" i="571" a="1"/>
  <c r="F83" i="571" s="1"/>
  <c r="E83" i="571"/>
  <c r="E323" i="573"/>
  <c r="F323" i="573" a="1"/>
  <c r="F323" i="573" s="1"/>
  <c r="F296" i="570" a="1"/>
  <c r="F296" i="570" s="1"/>
  <c r="D306" i="570"/>
  <c r="E306" i="570" s="1"/>
  <c r="E296" i="570"/>
  <c r="F297" i="574" a="1"/>
  <c r="F297" i="574" s="1"/>
  <c r="F127" i="569" a="1"/>
  <c r="F127" i="569" s="1"/>
  <c r="E127" i="569"/>
  <c r="F320" i="567" a="1"/>
  <c r="F320" i="567" s="1"/>
  <c r="E320" i="567"/>
  <c r="F299" i="575" a="1"/>
  <c r="F299" i="575" s="1"/>
  <c r="E299" i="575"/>
  <c r="E319" i="569"/>
  <c r="F319" i="569" a="1"/>
  <c r="F319" i="569" s="1"/>
  <c r="F319" i="567" a="1"/>
  <c r="F319" i="567" s="1"/>
  <c r="E319" i="567"/>
  <c r="D325" i="567"/>
  <c r="E325" i="567" s="1"/>
  <c r="F91" i="570" a="1"/>
  <c r="F91" i="570" s="1"/>
  <c r="G91" i="570" s="1"/>
  <c r="E91" i="570"/>
  <c r="E99" i="571"/>
  <c r="F99" i="571" a="1"/>
  <c r="F99" i="571" s="1"/>
  <c r="F103" i="575" a="1"/>
  <c r="F103" i="575" s="1"/>
  <c r="E103" i="575"/>
  <c r="F108" i="573" a="1"/>
  <c r="F108" i="573" s="1"/>
  <c r="F92" i="574" a="1"/>
  <c r="F92" i="574" s="1"/>
  <c r="F298" i="572" a="1"/>
  <c r="F298" i="572" s="1"/>
  <c r="E298" i="572"/>
  <c r="E114" i="574"/>
  <c r="F114" i="574" a="1"/>
  <c r="F114" i="574" s="1"/>
  <c r="J114" i="574" s="1"/>
  <c r="F129" i="571" a="1"/>
  <c r="F129" i="571" s="1"/>
  <c r="K129" i="571" s="1"/>
  <c r="E129" i="571"/>
  <c r="E99" i="569"/>
  <c r="F99" i="569" a="1"/>
  <c r="F99" i="569" s="1"/>
  <c r="F303" i="567" a="1"/>
  <c r="F303" i="567" s="1"/>
  <c r="E303" i="567"/>
  <c r="F334" i="574" a="1"/>
  <c r="F334" i="574" s="1"/>
  <c r="E334" i="574"/>
  <c r="E113" i="568"/>
  <c r="F113" i="568" a="1"/>
  <c r="F113" i="568" s="1"/>
  <c r="D119" i="568"/>
  <c r="E119" i="568" s="1"/>
  <c r="E146" i="571"/>
  <c r="F146" i="571" a="1"/>
  <c r="F146" i="571" s="1"/>
  <c r="F116" i="569" a="1"/>
  <c r="F116" i="569" s="1"/>
  <c r="E116" i="569"/>
  <c r="AP332" i="8"/>
  <c r="AP386" i="8"/>
  <c r="E118" i="570"/>
  <c r="F118" i="570" a="1"/>
  <c r="F118" i="570" s="1"/>
  <c r="U110" i="8"/>
  <c r="F109" i="574" a="1"/>
  <c r="F109" i="574" s="1"/>
  <c r="E109" i="574"/>
  <c r="F335" i="574" a="1"/>
  <c r="F335" i="574" s="1"/>
  <c r="E335" i="574"/>
  <c r="E106" i="570"/>
  <c r="F106" i="570" a="1"/>
  <c r="F106" i="570" s="1"/>
  <c r="E303" i="568"/>
  <c r="F303" i="568" a="1"/>
  <c r="F303" i="568" s="1"/>
  <c r="E324" i="568"/>
  <c r="F324" i="568" a="1"/>
  <c r="F324" i="568" s="1"/>
  <c r="E313" i="570"/>
  <c r="F313" i="570" a="1"/>
  <c r="F313" i="570" s="1"/>
  <c r="F311" i="571" a="1"/>
  <c r="F311" i="571" s="1"/>
  <c r="E311" i="571"/>
  <c r="E311" i="567"/>
  <c r="F311" i="567" a="1"/>
  <c r="F311" i="567" s="1"/>
  <c r="F107" i="575" a="1"/>
  <c r="F107" i="575" s="1"/>
  <c r="E107" i="575"/>
  <c r="F93" i="572" a="1"/>
  <c r="F93" i="572" s="1"/>
  <c r="E93" i="572"/>
  <c r="Y110" i="8"/>
  <c r="E305" i="573"/>
  <c r="F305" i="573" a="1"/>
  <c r="F305" i="573" s="1"/>
  <c r="F93" i="570" a="1"/>
  <c r="F93" i="570" s="1"/>
  <c r="E93" i="570"/>
  <c r="F322" i="573" a="1"/>
  <c r="F322" i="573" s="1"/>
  <c r="H322" i="573" s="1"/>
  <c r="E322" i="573"/>
  <c r="E336" i="569"/>
  <c r="F336" i="569" a="1"/>
  <c r="F336" i="569" s="1"/>
  <c r="J336" i="569" s="1"/>
  <c r="F322" i="574" a="1"/>
  <c r="F322" i="574" s="1"/>
  <c r="E322" i="574"/>
  <c r="F142" i="567" a="1"/>
  <c r="F142" i="567" s="1"/>
  <c r="E142" i="567"/>
  <c r="F348" i="572" a="1"/>
  <c r="F348" i="572" s="1"/>
  <c r="E348" i="572"/>
  <c r="E333" i="573"/>
  <c r="F333" i="573" a="1"/>
  <c r="F333" i="573" s="1"/>
  <c r="F90" i="575" a="1"/>
  <c r="F90" i="575" s="1"/>
  <c r="E90" i="575"/>
  <c r="E99" i="573"/>
  <c r="F99" i="573" a="1"/>
  <c r="F99" i="573" s="1"/>
  <c r="G99" i="573" s="1"/>
  <c r="AL320" i="8"/>
  <c r="F92" i="568" a="1"/>
  <c r="F92" i="568" s="1"/>
  <c r="E92" i="568"/>
  <c r="F337" i="575" a="1"/>
  <c r="F337" i="575" s="1"/>
  <c r="E337" i="575"/>
  <c r="F126" i="573" a="1"/>
  <c r="F126" i="573" s="1"/>
  <c r="E126" i="573"/>
  <c r="F108" i="571" a="1"/>
  <c r="F108" i="571" s="1"/>
  <c r="E108" i="571"/>
  <c r="F116" i="567" a="1"/>
  <c r="F116" i="567" s="1"/>
  <c r="J116" i="567" s="1"/>
  <c r="E116" i="567"/>
  <c r="E126" i="571"/>
  <c r="F126" i="571" a="1"/>
  <c r="F126" i="571" s="1"/>
  <c r="E335" i="573"/>
  <c r="F335" i="573" a="1"/>
  <c r="F335" i="573" s="1"/>
  <c r="R100" i="8"/>
  <c r="F309" i="568" a="1"/>
  <c r="F309" i="568" s="1"/>
  <c r="E309" i="568"/>
  <c r="F97" i="574" a="1"/>
  <c r="F97" i="574" s="1"/>
  <c r="F296" i="574" a="1"/>
  <c r="F296" i="574" s="1"/>
  <c r="F131" i="575" a="1"/>
  <c r="F131" i="575" s="1"/>
  <c r="G131" i="575" s="1"/>
  <c r="E131" i="575"/>
  <c r="E97" i="575"/>
  <c r="F97" i="575" a="1"/>
  <c r="F97" i="575" s="1"/>
  <c r="F109" i="568" a="1"/>
  <c r="F109" i="568" s="1"/>
  <c r="E109" i="568"/>
  <c r="E337" i="571"/>
  <c r="F337" i="571" a="1"/>
  <c r="F337" i="571" s="1"/>
  <c r="F131" i="571" a="1"/>
  <c r="F131" i="571" s="1"/>
  <c r="E131" i="571"/>
  <c r="E91" i="571"/>
  <c r="F91" i="571" a="1"/>
  <c r="F91" i="571" s="1"/>
  <c r="F142" i="573" a="1"/>
  <c r="F142" i="573" s="1"/>
  <c r="I142" i="573" s="1"/>
  <c r="E142" i="573"/>
  <c r="E298" i="570"/>
  <c r="F298" i="570" a="1"/>
  <c r="F298" i="570" s="1"/>
  <c r="K298" i="570" s="1"/>
  <c r="F127" i="568" a="1"/>
  <c r="F127" i="568" s="1"/>
  <c r="E108" i="568"/>
  <c r="F108" i="568" a="1"/>
  <c r="F108" i="568" s="1"/>
  <c r="F106" i="568" a="1"/>
  <c r="F106" i="568" s="1"/>
  <c r="J106" i="568" s="1"/>
  <c r="E106" i="568"/>
  <c r="E90" i="567"/>
  <c r="F90" i="567" a="1"/>
  <c r="F90" i="567" s="1"/>
  <c r="F298" i="575" a="1"/>
  <c r="F298" i="575" s="1"/>
  <c r="E298" i="575"/>
  <c r="F118" i="569" a="1"/>
  <c r="F118" i="569" s="1"/>
  <c r="J118" i="569" s="1"/>
  <c r="E118" i="569"/>
  <c r="AL106" i="8"/>
  <c r="E291" i="568"/>
  <c r="F291" i="568" a="1"/>
  <c r="F291" i="568" s="1"/>
  <c r="E324" i="567"/>
  <c r="F324" i="567" a="1"/>
  <c r="F324" i="567" s="1"/>
  <c r="F298" i="573" a="1"/>
  <c r="F298" i="573" s="1"/>
  <c r="K298" i="573" s="1"/>
  <c r="E298" i="573"/>
  <c r="AM312" i="8"/>
  <c r="AO352" i="8"/>
  <c r="F323" i="569" a="1"/>
  <c r="F323" i="569" s="1"/>
  <c r="E323" i="569"/>
  <c r="F98" i="567" a="1"/>
  <c r="F98" i="567" s="1"/>
  <c r="E98" i="567"/>
  <c r="AO322" i="8"/>
  <c r="AM158" i="8"/>
  <c r="E104" i="570"/>
  <c r="F104" i="570" a="1"/>
  <c r="F104" i="570" s="1"/>
  <c r="AN82" i="8"/>
  <c r="AO323" i="8"/>
  <c r="AK352" i="8"/>
  <c r="AK146" i="8"/>
  <c r="AL324" i="8"/>
  <c r="E309" i="575"/>
  <c r="F309" i="575" a="1"/>
  <c r="F309" i="575" s="1"/>
  <c r="F310" i="571" a="1"/>
  <c r="F310" i="571" s="1"/>
  <c r="E310" i="571"/>
  <c r="E322" i="575"/>
  <c r="F322" i="575" a="1"/>
  <c r="F322" i="575" s="1"/>
  <c r="E106" i="571"/>
  <c r="F106" i="571" a="1"/>
  <c r="F106" i="571" s="1"/>
  <c r="F314" i="567" a="1"/>
  <c r="F314" i="567" s="1"/>
  <c r="E314" i="567"/>
  <c r="AJ116" i="8"/>
  <c r="F335" i="570" a="1"/>
  <c r="F335" i="570" s="1"/>
  <c r="E335" i="570"/>
  <c r="E352" i="570"/>
  <c r="F352" i="570" a="1"/>
  <c r="F352" i="570" s="1"/>
  <c r="K352" i="570" s="1"/>
  <c r="AP309" i="8"/>
  <c r="AF316" i="8"/>
  <c r="F115" i="570" a="1"/>
  <c r="F115" i="570" s="1"/>
  <c r="E115" i="570"/>
  <c r="E305" i="575"/>
  <c r="F305" i="575" a="1"/>
  <c r="F305" i="575" s="1"/>
  <c r="AP333" i="8"/>
  <c r="AP131" i="8"/>
  <c r="F297" i="571" a="1"/>
  <c r="F297" i="571" s="1"/>
  <c r="E297" i="571"/>
  <c r="E309" i="570"/>
  <c r="F309" i="570" a="1"/>
  <c r="F309" i="570" s="1"/>
  <c r="D316" i="570"/>
  <c r="E316" i="570" s="1"/>
  <c r="AO314" i="8"/>
  <c r="AL298" i="8"/>
  <c r="AJ118" i="8"/>
  <c r="F335" i="569" a="1"/>
  <c r="F335" i="569" s="1"/>
  <c r="E335" i="569"/>
  <c r="F348" i="571" a="1"/>
  <c r="F348" i="571" s="1"/>
  <c r="E348" i="571"/>
  <c r="AP92" i="8"/>
  <c r="D325" i="571"/>
  <c r="F319" i="571" a="1"/>
  <c r="F319" i="571" s="1"/>
  <c r="F336" i="570" a="1"/>
  <c r="F336" i="570" s="1"/>
  <c r="G336" i="570" s="1"/>
  <c r="E336" i="570"/>
  <c r="E117" i="573"/>
  <c r="F117" i="573" a="1"/>
  <c r="F117" i="573" s="1"/>
  <c r="F298" i="574" a="1"/>
  <c r="F298" i="574" s="1"/>
  <c r="AL323" i="8"/>
  <c r="AN335" i="8"/>
  <c r="F315" i="568" a="1"/>
  <c r="F315" i="568" s="1"/>
  <c r="E315" i="568"/>
  <c r="F324" i="572" a="1"/>
  <c r="F324" i="572" s="1"/>
  <c r="E324" i="572"/>
  <c r="E336" i="573"/>
  <c r="F336" i="573" a="1"/>
  <c r="F336" i="573" s="1"/>
  <c r="AN14" i="8"/>
  <c r="AM131" i="8"/>
  <c r="E297" i="573"/>
  <c r="F297" i="573" a="1"/>
  <c r="F297" i="573" s="1"/>
  <c r="K297" i="573" s="1"/>
  <c r="F127" i="571" a="1"/>
  <c r="F127" i="571" s="1"/>
  <c r="E127" i="571"/>
  <c r="F103" i="568" a="1"/>
  <c r="F103" i="568" s="1"/>
  <c r="E103" i="568"/>
  <c r="E129" i="569"/>
  <c r="F129" i="569" a="1"/>
  <c r="F129" i="569" s="1"/>
  <c r="I129" i="569" s="1"/>
  <c r="AN91" i="8"/>
  <c r="F146" i="573" a="1"/>
  <c r="F146" i="573" s="1"/>
  <c r="H146" i="573" s="1"/>
  <c r="E146" i="573"/>
  <c r="E323" i="572"/>
  <c r="F323" i="572" a="1"/>
  <c r="F323" i="572" s="1"/>
  <c r="F304" i="575" a="1"/>
  <c r="F304" i="575" s="1"/>
  <c r="E304" i="575"/>
  <c r="F130" i="574" a="1"/>
  <c r="F130" i="574" s="1"/>
  <c r="E130" i="574"/>
  <c r="F115" i="572" a="1"/>
  <c r="F115" i="572" s="1"/>
  <c r="E115" i="572"/>
  <c r="F109" i="570" a="1"/>
  <c r="F109" i="570" s="1"/>
  <c r="E109" i="570"/>
  <c r="E82" i="571"/>
  <c r="F82" i="571" a="1"/>
  <c r="F82" i="571" s="1"/>
  <c r="F304" i="573" a="1"/>
  <c r="F304" i="573" s="1"/>
  <c r="E304" i="573"/>
  <c r="F127" i="575" a="1"/>
  <c r="F127" i="575" s="1"/>
  <c r="E127" i="575"/>
  <c r="E104" i="569"/>
  <c r="F104" i="569" a="1"/>
  <c r="F104" i="569" s="1"/>
  <c r="F108" i="569" a="1"/>
  <c r="F108" i="569" s="1"/>
  <c r="E108" i="569"/>
  <c r="E313" i="572"/>
  <c r="F313" i="572" a="1"/>
  <c r="F313" i="572" s="1"/>
  <c r="J313" i="572" s="1"/>
  <c r="E106" i="567"/>
  <c r="F106" i="567" a="1"/>
  <c r="F106" i="567" s="1"/>
  <c r="AO127" i="8"/>
  <c r="AO291" i="8"/>
  <c r="AM85" i="8"/>
  <c r="E117" i="570"/>
  <c r="F117" i="570" a="1"/>
  <c r="F117" i="570" s="1"/>
  <c r="F352" i="572" a="1"/>
  <c r="F352" i="572" s="1"/>
  <c r="E352" i="572"/>
  <c r="E310" i="567"/>
  <c r="F310" i="567" a="1"/>
  <c r="F310" i="567" s="1"/>
  <c r="F158" i="569" a="1"/>
  <c r="F158" i="569" s="1"/>
  <c r="F99" i="567" a="1"/>
  <c r="F99" i="567" s="1"/>
  <c r="E99" i="567"/>
  <c r="E324" i="574"/>
  <c r="F324" i="574" a="1"/>
  <c r="F324" i="574" s="1"/>
  <c r="T110" i="8"/>
  <c r="AM103" i="8"/>
  <c r="F312" i="574" a="1"/>
  <c r="F312" i="574" s="1"/>
  <c r="H312" i="574" s="1"/>
  <c r="E312" i="574"/>
  <c r="F313" i="569" a="1"/>
  <c r="F313" i="569" s="1"/>
  <c r="E313" i="569"/>
  <c r="AD316" i="8"/>
  <c r="E92" i="567"/>
  <c r="F92" i="567" a="1"/>
  <c r="F92" i="567" s="1"/>
  <c r="Z316" i="8"/>
  <c r="E117" i="572"/>
  <c r="F117" i="572" a="1"/>
  <c r="F117" i="572" s="1"/>
  <c r="I117" i="572" s="1"/>
  <c r="E142" i="571"/>
  <c r="F142" i="571" a="1"/>
  <c r="F142" i="571" s="1"/>
  <c r="F107" i="570" a="1"/>
  <c r="F107" i="570" s="1"/>
  <c r="H107" i="570" s="1"/>
  <c r="E107" i="570"/>
  <c r="F97" i="570" a="1"/>
  <c r="F97" i="570" s="1"/>
  <c r="E97" i="570"/>
  <c r="E83" i="567"/>
  <c r="F83" i="567" a="1"/>
  <c r="F83" i="567" s="1"/>
  <c r="J83" i="567" s="1"/>
  <c r="F93" i="567" a="1"/>
  <c r="F93" i="567" s="1"/>
  <c r="K93" i="567" s="1"/>
  <c r="E93" i="567"/>
  <c r="F91" i="574" a="1"/>
  <c r="F91" i="574" s="1"/>
  <c r="F106" i="569" a="1"/>
  <c r="F106" i="569" s="1"/>
  <c r="E106" i="569"/>
  <c r="E93" i="568"/>
  <c r="F93" i="568" a="1"/>
  <c r="F93" i="568" s="1"/>
  <c r="AM142" i="8"/>
  <c r="F129" i="573" a="1"/>
  <c r="F129" i="573" s="1"/>
  <c r="E129" i="573"/>
  <c r="E103" i="570"/>
  <c r="D110" i="570"/>
  <c r="E110" i="570" s="1"/>
  <c r="F103" i="570" a="1"/>
  <c r="F103" i="570" s="1"/>
  <c r="J103" i="570" s="1"/>
  <c r="F323" i="567" a="1"/>
  <c r="F323" i="567" s="1"/>
  <c r="J323" i="567" s="1"/>
  <c r="E323" i="567"/>
  <c r="AK85" i="8"/>
  <c r="F104" i="574" a="1"/>
  <c r="F104" i="574" s="1"/>
  <c r="E104" i="574"/>
  <c r="F297" i="567" a="1"/>
  <c r="F297" i="567" s="1"/>
  <c r="E297" i="567"/>
  <c r="N119" i="8"/>
  <c r="F105" i="570" a="1"/>
  <c r="F105" i="570" s="1"/>
  <c r="E105" i="570"/>
  <c r="AK299" i="8"/>
  <c r="I110" i="8"/>
  <c r="E130" i="570"/>
  <c r="F130" i="570" a="1"/>
  <c r="F130" i="570" s="1"/>
  <c r="E386" i="571"/>
  <c r="F386" i="571" a="1"/>
  <c r="F386" i="571" s="1"/>
  <c r="F332" i="574" a="1"/>
  <c r="F332" i="574" s="1"/>
  <c r="E332" i="574"/>
  <c r="E114" i="573"/>
  <c r="F114" i="573" a="1"/>
  <c r="F114" i="573" s="1"/>
  <c r="AJ106" i="8"/>
  <c r="E304" i="568"/>
  <c r="F304" i="568" a="1"/>
  <c r="F304" i="568" s="1"/>
  <c r="E296" i="572"/>
  <c r="F296" i="572" a="1"/>
  <c r="F296" i="572" s="1"/>
  <c r="F104" i="571" a="1"/>
  <c r="F104" i="571" s="1"/>
  <c r="E104" i="571"/>
  <c r="F304" i="570" a="1"/>
  <c r="F304" i="570" s="1"/>
  <c r="E304" i="570"/>
  <c r="F299" i="570" a="1"/>
  <c r="F299" i="570" s="1"/>
  <c r="E299" i="570"/>
  <c r="F115" i="568" a="1"/>
  <c r="F115" i="568" s="1"/>
  <c r="E115" i="568"/>
  <c r="F312" i="572" a="1"/>
  <c r="F312" i="572" s="1"/>
  <c r="G312" i="572" s="1"/>
  <c r="E312" i="572"/>
  <c r="F297" i="568" a="1"/>
  <c r="F297" i="568" s="1"/>
  <c r="E297" i="568"/>
  <c r="F131" i="569" a="1"/>
  <c r="F131" i="569" s="1"/>
  <c r="G131" i="569" s="1"/>
  <c r="E131" i="569"/>
  <c r="F142" i="569" a="1"/>
  <c r="F142" i="569" s="1"/>
  <c r="E142" i="569"/>
  <c r="E309" i="574"/>
  <c r="F309" i="574" a="1"/>
  <c r="F309" i="574" s="1"/>
  <c r="AP311" i="8"/>
  <c r="F107" i="573" a="1"/>
  <c r="F107" i="573" s="1"/>
  <c r="E319" i="573"/>
  <c r="F319" i="573" a="1"/>
  <c r="F319" i="573" s="1"/>
  <c r="D325" i="573"/>
  <c r="E325" i="573" s="1"/>
  <c r="AL333" i="8"/>
  <c r="F386" i="575" a="1"/>
  <c r="F386" i="575" s="1"/>
  <c r="E386" i="575"/>
  <c r="E348" i="573"/>
  <c r="F348" i="573" a="1"/>
  <c r="F348" i="573" s="1"/>
  <c r="AN99" i="8"/>
  <c r="AJ91" i="8"/>
  <c r="E108" i="570"/>
  <c r="F108" i="570" a="1"/>
  <c r="F108" i="570" s="1"/>
  <c r="F99" i="575" a="1"/>
  <c r="F99" i="575" s="1"/>
  <c r="I99" i="575" s="1"/>
  <c r="E99" i="575"/>
  <c r="F348" i="570" a="1"/>
  <c r="F348" i="570" s="1"/>
  <c r="E348" i="570"/>
  <c r="F118" i="573" a="1"/>
  <c r="F118" i="573" s="1"/>
  <c r="E118" i="573"/>
  <c r="F297" i="570" a="1"/>
  <c r="F297" i="570" s="1"/>
  <c r="E297" i="570"/>
  <c r="F352" i="568" a="1"/>
  <c r="F352" i="568" s="1"/>
  <c r="E352" i="568"/>
  <c r="E315" i="572"/>
  <c r="F315" i="572" a="1"/>
  <c r="F315" i="572" s="1"/>
  <c r="K315" i="572" s="1"/>
  <c r="F336" i="567" a="1"/>
  <c r="F336" i="567" s="1"/>
  <c r="E336" i="567"/>
  <c r="E103" i="569"/>
  <c r="F103" i="569" a="1"/>
  <c r="F103" i="569" s="1"/>
  <c r="D325" i="570"/>
  <c r="E325" i="570" s="1"/>
  <c r="F319" i="570" a="1"/>
  <c r="F319" i="570" s="1"/>
  <c r="E319" i="570"/>
  <c r="AL129" i="8"/>
  <c r="AN348" i="8"/>
  <c r="F126" i="570" a="1"/>
  <c r="F126" i="570" s="1"/>
  <c r="F116" i="572" a="1"/>
  <c r="F116" i="572" s="1"/>
  <c r="E116" i="572"/>
  <c r="AK334" i="8"/>
  <c r="F299" i="572" a="1"/>
  <c r="F299" i="572" s="1"/>
  <c r="H299" i="572" s="1"/>
  <c r="E299" i="572"/>
  <c r="AM99" i="8"/>
  <c r="AK117" i="8"/>
  <c r="AP82" i="8"/>
  <c r="F333" i="568" a="1"/>
  <c r="F333" i="568" s="1"/>
  <c r="F335" i="571" a="1"/>
  <c r="F335" i="571" s="1"/>
  <c r="E335" i="571"/>
  <c r="F352" i="567" a="1"/>
  <c r="F352" i="567" s="1"/>
  <c r="E352" i="567"/>
  <c r="F14" i="568" a="1"/>
  <c r="F14" i="568" s="1"/>
  <c r="J14" i="568" s="1"/>
  <c r="E14" i="568"/>
  <c r="I100" i="8"/>
  <c r="AJ352" i="8"/>
  <c r="F323" i="571" a="1"/>
  <c r="F323" i="571" s="1"/>
  <c r="F314" i="568" a="1"/>
  <c r="F314" i="568" s="1"/>
  <c r="E314" i="568"/>
  <c r="F322" i="571" a="1"/>
  <c r="F322" i="571" s="1"/>
  <c r="E323" i="574"/>
  <c r="F323" i="574" a="1"/>
  <c r="F323" i="574" s="1"/>
  <c r="E348" i="568"/>
  <c r="F348" i="568" a="1"/>
  <c r="F348" i="568" s="1"/>
  <c r="F320" i="575" a="1"/>
  <c r="F320" i="575" s="1"/>
  <c r="I320" i="575" s="1"/>
  <c r="E320" i="575"/>
  <c r="F97" i="572" a="1"/>
  <c r="F97" i="572" s="1"/>
  <c r="G97" i="572" s="1"/>
  <c r="E97" i="572"/>
  <c r="F129" i="572" a="1"/>
  <c r="F129" i="572" s="1"/>
  <c r="E129" i="572"/>
  <c r="F309" i="567" a="1"/>
  <c r="F309" i="567" s="1"/>
  <c r="E309" i="567"/>
  <c r="F131" i="570" a="1"/>
  <c r="F131" i="570" s="1"/>
  <c r="E131" i="570"/>
  <c r="V110" i="8"/>
  <c r="AL305" i="8"/>
  <c r="Q306" i="8"/>
  <c r="AL118" i="8"/>
  <c r="AM91" i="8"/>
  <c r="E83" i="574"/>
  <c r="F83" i="574" a="1"/>
  <c r="F83" i="574" s="1"/>
  <c r="AP324" i="8"/>
  <c r="F320" i="571" a="1"/>
  <c r="F320" i="571" s="1"/>
  <c r="AP296" i="8"/>
  <c r="AF306" i="8"/>
  <c r="F82" i="573" a="1"/>
  <c r="F82" i="573" s="1"/>
  <c r="E82" i="573"/>
  <c r="F114" i="570" a="1"/>
  <c r="F114" i="570" s="1"/>
  <c r="E114" i="570"/>
  <c r="F337" i="568" a="1"/>
  <c r="F337" i="568" s="1"/>
  <c r="E337" i="568"/>
  <c r="F90" i="574" a="1"/>
  <c r="F90" i="574" s="1"/>
  <c r="F114" i="571" a="1"/>
  <c r="F114" i="571" s="1"/>
  <c r="F314" i="574" a="1"/>
  <c r="F314" i="574" s="1"/>
  <c r="E314" i="574"/>
  <c r="F14" i="574" a="1"/>
  <c r="F14" i="574" s="1"/>
  <c r="E14" i="574"/>
  <c r="F304" i="571" a="1"/>
  <c r="F304" i="571" s="1"/>
  <c r="E304" i="571"/>
  <c r="D306" i="571"/>
  <c r="E306" i="571" s="1"/>
  <c r="F296" i="571" a="1"/>
  <c r="F296" i="571" s="1"/>
  <c r="J296" i="571" s="1"/>
  <c r="E296" i="571"/>
  <c r="E130" i="575"/>
  <c r="F130" i="575" a="1"/>
  <c r="F130" i="575" s="1"/>
  <c r="E304" i="569"/>
  <c r="F304" i="569" a="1"/>
  <c r="F304" i="569" s="1"/>
  <c r="F386" i="567" a="1"/>
  <c r="F386" i="567" s="1"/>
  <c r="E386" i="567"/>
  <c r="E117" i="574"/>
  <c r="F117" i="574" a="1"/>
  <c r="F117" i="574" s="1"/>
  <c r="F14" i="571" a="1"/>
  <c r="F14" i="571" s="1"/>
  <c r="E14" i="571"/>
  <c r="AG316" i="8"/>
  <c r="E386" i="573"/>
  <c r="F386" i="573" a="1"/>
  <c r="F386" i="573" s="1"/>
  <c r="I386" i="573" s="1"/>
  <c r="F115" i="574" a="1"/>
  <c r="F115" i="574" s="1"/>
  <c r="J115" i="574" s="1"/>
  <c r="E115" i="574"/>
  <c r="AM82" i="8"/>
  <c r="AJ128" i="8"/>
  <c r="E314" i="572"/>
  <c r="F314" i="572" a="1"/>
  <c r="F314" i="572" s="1"/>
  <c r="F98" i="573" a="1"/>
  <c r="F98" i="573" s="1"/>
  <c r="E98" i="573"/>
  <c r="E83" i="575"/>
  <c r="F83" i="575" a="1"/>
  <c r="F83" i="575" s="1"/>
  <c r="E386" i="572"/>
  <c r="F386" i="572" a="1"/>
  <c r="F386" i="572" s="1"/>
  <c r="F333" i="575" a="1"/>
  <c r="F333" i="575" s="1"/>
  <c r="E333" i="575"/>
  <c r="AK314" i="8"/>
  <c r="AN297" i="8"/>
  <c r="AP128" i="8"/>
  <c r="F313" i="567" a="1"/>
  <c r="F313" i="567" s="1"/>
  <c r="E313" i="567"/>
  <c r="E352" i="571"/>
  <c r="F352" i="571" a="1"/>
  <c r="F352" i="571" s="1"/>
  <c r="AL83" i="8"/>
  <c r="Q119" i="8"/>
  <c r="AO107" i="8"/>
  <c r="E313" i="571"/>
  <c r="F313" i="571" a="1"/>
  <c r="F313" i="571" s="1"/>
  <c r="E85" i="575"/>
  <c r="F85" i="575" a="1"/>
  <c r="F85" i="575" s="1"/>
  <c r="H85" i="575" s="1"/>
  <c r="F324" i="571" a="1"/>
  <c r="F324" i="571" s="1"/>
  <c r="AJ99" i="8"/>
  <c r="F116" i="575" a="1"/>
  <c r="F116" i="575" s="1"/>
  <c r="H116" i="575" s="1"/>
  <c r="E116" i="575"/>
  <c r="AM334" i="8"/>
  <c r="AM115" i="8"/>
  <c r="AM352" i="8"/>
  <c r="AN108" i="8"/>
  <c r="AN142" i="8"/>
  <c r="AK321" i="8"/>
  <c r="E335" i="567"/>
  <c r="F335" i="567" a="1"/>
  <c r="F335" i="567" s="1"/>
  <c r="AK98" i="8"/>
  <c r="AK298" i="8"/>
  <c r="AP127" i="8"/>
  <c r="AK129" i="8"/>
  <c r="F146" i="569" a="1"/>
  <c r="F146" i="569" s="1"/>
  <c r="E146" i="569"/>
  <c r="AL386" i="8"/>
  <c r="F312" i="568" a="1"/>
  <c r="F312" i="568" s="1"/>
  <c r="E312" i="568"/>
  <c r="F142" i="575" a="1"/>
  <c r="F142" i="575" s="1"/>
  <c r="E142" i="575"/>
  <c r="AM298" i="8"/>
  <c r="E333" i="569"/>
  <c r="F333" i="569" a="1"/>
  <c r="F333" i="569" s="1"/>
  <c r="AJ314" i="8"/>
  <c r="F146" i="570" a="1"/>
  <c r="F146" i="570" s="1"/>
  <c r="E146" i="570"/>
  <c r="AJ129" i="8"/>
  <c r="AJ313" i="8"/>
  <c r="E108" i="574"/>
  <c r="F108" i="574" a="1"/>
  <c r="F108" i="574" s="1"/>
  <c r="H108" i="574" s="1"/>
  <c r="AN104" i="8"/>
  <c r="AJ98" i="8"/>
  <c r="AJ305" i="8"/>
  <c r="E303" i="572"/>
  <c r="F303" i="572" a="1"/>
  <c r="F303" i="572" s="1"/>
  <c r="AL291" i="8"/>
  <c r="E291" i="569"/>
  <c r="F291" i="569" a="1"/>
  <c r="F291" i="569" s="1"/>
  <c r="AN130" i="8"/>
  <c r="AK92" i="8"/>
  <c r="AP142" i="8"/>
  <c r="F109" i="573" a="1"/>
  <c r="F109" i="573" s="1"/>
  <c r="AC110" i="8"/>
  <c r="AO99" i="8"/>
  <c r="F310" i="572" a="1"/>
  <c r="F310" i="572" s="1"/>
  <c r="E310" i="572"/>
  <c r="AO315" i="8"/>
  <c r="E332" i="572"/>
  <c r="F332" i="572" a="1"/>
  <c r="F332" i="572" s="1"/>
  <c r="AO320" i="8"/>
  <c r="AC119" i="8"/>
  <c r="AL336" i="8"/>
  <c r="AB306" i="8"/>
  <c r="AO296" i="8"/>
  <c r="AJ332" i="8"/>
  <c r="AO85" i="8"/>
  <c r="R316" i="8"/>
  <c r="AM104" i="8"/>
  <c r="AM322" i="8"/>
  <c r="E91" i="568"/>
  <c r="F91" i="568" a="1"/>
  <c r="F91" i="568" s="1"/>
  <c r="AP129" i="8"/>
  <c r="E114" i="572"/>
  <c r="F114" i="572" a="1"/>
  <c r="F114" i="572" s="1"/>
  <c r="F98" i="574" a="1"/>
  <c r="F98" i="574" s="1"/>
  <c r="F305" i="567" a="1"/>
  <c r="F305" i="567" s="1"/>
  <c r="H305" i="567" s="1"/>
  <c r="E305" i="567"/>
  <c r="M306" i="8"/>
  <c r="E303" i="571"/>
  <c r="F303" i="571" a="1"/>
  <c r="F303" i="571" s="1"/>
  <c r="E97" i="571"/>
  <c r="F97" i="571" a="1"/>
  <c r="F97" i="571" s="1"/>
  <c r="F314" i="573" a="1"/>
  <c r="F314" i="573" s="1"/>
  <c r="E116" i="568"/>
  <c r="F116" i="568" a="1"/>
  <c r="F116" i="568" s="1"/>
  <c r="F334" i="575" a="1"/>
  <c r="F334" i="575" s="1"/>
  <c r="E334" i="575"/>
  <c r="AK313" i="8"/>
  <c r="I119" i="8"/>
  <c r="E332" i="571"/>
  <c r="F332" i="571" a="1"/>
  <c r="F332" i="571" s="1"/>
  <c r="F324" i="570" a="1"/>
  <c r="F324" i="570" s="1"/>
  <c r="E324" i="570"/>
  <c r="F85" i="567" a="1"/>
  <c r="F85" i="567" s="1"/>
  <c r="E105" i="571"/>
  <c r="F105" i="571" a="1"/>
  <c r="F105" i="571" s="1"/>
  <c r="D119" i="571"/>
  <c r="F113" i="571" a="1"/>
  <c r="F113" i="571" s="1"/>
  <c r="F118" i="571" a="1"/>
  <c r="F118" i="571" s="1"/>
  <c r="Q110" i="8"/>
  <c r="E14" i="572"/>
  <c r="F14" i="572" a="1"/>
  <c r="F14" i="572" s="1"/>
  <c r="AL315" i="8"/>
  <c r="F109" i="569" a="1"/>
  <c r="F109" i="569" s="1"/>
  <c r="E109" i="569"/>
  <c r="F130" i="569" a="1"/>
  <c r="F130" i="569" s="1"/>
  <c r="E130" i="569"/>
  <c r="F158" i="567" a="1"/>
  <c r="F158" i="567" s="1"/>
  <c r="E158" i="567"/>
  <c r="E127" i="570"/>
  <c r="F127" i="570" a="1"/>
  <c r="F127" i="570" s="1"/>
  <c r="H127" i="570" s="1"/>
  <c r="E299" i="573"/>
  <c r="F299" i="573" a="1"/>
  <c r="F299" i="573" s="1"/>
  <c r="AP146" i="8"/>
  <c r="F99" i="572" a="1"/>
  <c r="F99" i="572" s="1"/>
  <c r="E99" i="572"/>
  <c r="E128" i="574"/>
  <c r="F128" i="574" a="1"/>
  <c r="F128" i="574" s="1"/>
  <c r="E334" i="569"/>
  <c r="F334" i="569" a="1"/>
  <c r="F334" i="569" s="1"/>
  <c r="F107" i="571" a="1"/>
  <c r="F107" i="571" s="1"/>
  <c r="K107" i="571" s="1"/>
  <c r="E107" i="571"/>
  <c r="AN128" i="8"/>
  <c r="F313" i="574" a="1"/>
  <c r="F313" i="574" s="1"/>
  <c r="J313" i="574" s="1"/>
  <c r="E313" i="574"/>
  <c r="E83" i="569"/>
  <c r="F83" i="569" a="1"/>
  <c r="F83" i="569" s="1"/>
  <c r="AN336" i="8"/>
  <c r="AM319" i="8"/>
  <c r="T325" i="8"/>
  <c r="AJ312" i="8"/>
  <c r="E158" i="572"/>
  <c r="F158" i="572" a="1"/>
  <c r="F158" i="572" s="1"/>
  <c r="I158" i="572" s="1"/>
  <c r="AC325" i="8"/>
  <c r="AO333" i="8"/>
  <c r="F126" i="567" a="1"/>
  <c r="F126" i="567" s="1"/>
  <c r="E126" i="567"/>
  <c r="AJ114" i="8"/>
  <c r="AO321" i="8"/>
  <c r="AN324" i="8"/>
  <c r="M100" i="8"/>
  <c r="AL93" i="8"/>
  <c r="F142" i="568" a="1"/>
  <c r="F142" i="568" s="1"/>
  <c r="E142" i="568"/>
  <c r="AM107" i="8"/>
  <c r="AK291" i="8"/>
  <c r="E126" i="575"/>
  <c r="F126" i="575" a="1"/>
  <c r="F126" i="575" s="1"/>
  <c r="K126" i="575" s="1"/>
  <c r="AO130" i="8"/>
  <c r="AJ127" i="8"/>
  <c r="AL131" i="8"/>
  <c r="AJ291" i="8"/>
  <c r="AG110" i="8"/>
  <c r="F105" i="568" a="1"/>
  <c r="F105" i="568" s="1"/>
  <c r="E105" i="568"/>
  <c r="AO105" i="8"/>
  <c r="E106" i="575"/>
  <c r="F106" i="575" a="1"/>
  <c r="F106" i="575" s="1"/>
  <c r="J106" i="575" s="1"/>
  <c r="AM310" i="8"/>
  <c r="F128" i="568" a="1"/>
  <c r="F128" i="568" s="1"/>
  <c r="E117" i="569"/>
  <c r="F117" i="569" a="1"/>
  <c r="F117" i="569" s="1"/>
  <c r="U306" i="8"/>
  <c r="AN107" i="8"/>
  <c r="E115" i="567"/>
  <c r="F115" i="567" a="1"/>
  <c r="F115" i="567" s="1"/>
  <c r="AO14" i="8"/>
  <c r="AJ83" i="8"/>
  <c r="AL304" i="8"/>
  <c r="F142" i="574" a="1"/>
  <c r="F142" i="574" s="1"/>
  <c r="G142" i="574" s="1"/>
  <c r="E142" i="574"/>
  <c r="E82" i="575"/>
  <c r="F82" i="575" a="1"/>
  <c r="F82" i="575" s="1"/>
  <c r="K82" i="575" s="1"/>
  <c r="AL114" i="8"/>
  <c r="AL314" i="8"/>
  <c r="E386" i="569"/>
  <c r="F386" i="569" a="1"/>
  <c r="F386" i="569" s="1"/>
  <c r="AP352" i="8"/>
  <c r="AK14" i="8"/>
  <c r="AO142" i="8"/>
  <c r="AP117" i="8"/>
  <c r="AM386" i="8"/>
  <c r="AK108" i="8"/>
  <c r="AK348" i="8"/>
  <c r="AK297" i="8"/>
  <c r="AP83" i="8"/>
  <c r="AP104" i="8"/>
  <c r="AH110" i="8"/>
  <c r="F91" i="575" a="1"/>
  <c r="F91" i="575" s="1"/>
  <c r="E91" i="575"/>
  <c r="L100" i="8"/>
  <c r="AK90" i="8"/>
  <c r="AO93" i="8"/>
  <c r="AP114" i="8"/>
  <c r="AO131" i="8"/>
  <c r="F82" i="568" a="1"/>
  <c r="F82" i="568" s="1"/>
  <c r="E82" i="568"/>
  <c r="F315" i="570" a="1"/>
  <c r="F315" i="570" s="1"/>
  <c r="E315" i="570"/>
  <c r="E291" i="574"/>
  <c r="F291" i="574" a="1"/>
  <c r="F291" i="574" s="1"/>
  <c r="AM129" i="8"/>
  <c r="AL127" i="8"/>
  <c r="E332" i="573"/>
  <c r="F332" i="573" a="1"/>
  <c r="F332" i="573" s="1"/>
  <c r="AP303" i="8"/>
  <c r="F311" i="570" a="1"/>
  <c r="F311" i="570" s="1"/>
  <c r="E311" i="570"/>
  <c r="E92" i="573"/>
  <c r="F92" i="573" a="1"/>
  <c r="F92" i="573" s="1"/>
  <c r="E109" i="575"/>
  <c r="F109" i="575" a="1"/>
  <c r="F109" i="575" s="1"/>
  <c r="E91" i="573"/>
  <c r="F91" i="573" a="1"/>
  <c r="F91" i="573" s="1"/>
  <c r="F321" i="571" a="1"/>
  <c r="F321" i="571" s="1"/>
  <c r="E90" i="569"/>
  <c r="F90" i="569" a="1"/>
  <c r="F90" i="569" s="1"/>
  <c r="K90" i="569" s="1"/>
  <c r="AO146" i="8"/>
  <c r="E92" i="570"/>
  <c r="F92" i="570" a="1"/>
  <c r="F92" i="570" s="1"/>
  <c r="K92" i="570" s="1"/>
  <c r="AL313" i="8"/>
  <c r="E91" i="569"/>
  <c r="F91" i="569" a="1"/>
  <c r="F91" i="569" s="1"/>
  <c r="V119" i="8"/>
  <c r="AK142" i="8"/>
  <c r="AN98" i="8"/>
  <c r="AN319" i="8"/>
  <c r="X325" i="8"/>
  <c r="E337" i="573"/>
  <c r="F337" i="573" a="1"/>
  <c r="F337" i="573" s="1"/>
  <c r="G337" i="573" s="1"/>
  <c r="F105" i="573" a="1"/>
  <c r="F105" i="573" s="1"/>
  <c r="D306" i="573"/>
  <c r="E306" i="573" s="1"/>
  <c r="E296" i="573"/>
  <c r="F296" i="573" a="1"/>
  <c r="F296" i="573" s="1"/>
  <c r="AP310" i="8"/>
  <c r="AO313" i="8"/>
  <c r="AP298" i="8"/>
  <c r="AK126" i="8"/>
  <c r="AL321" i="8"/>
  <c r="AJ109" i="8"/>
  <c r="V325" i="8"/>
  <c r="AH316" i="8"/>
  <c r="N316" i="8"/>
  <c r="Y100" i="8"/>
  <c r="E127" i="567"/>
  <c r="F127" i="567" a="1"/>
  <c r="F127" i="567" s="1"/>
  <c r="AL108" i="8"/>
  <c r="AJ92" i="8"/>
  <c r="N306" i="8"/>
  <c r="AP106" i="8"/>
  <c r="M110" i="8"/>
  <c r="Y316" i="8"/>
  <c r="F97" i="568" a="1"/>
  <c r="F97" i="568" s="1"/>
  <c r="E97" i="568"/>
  <c r="AK82" i="8"/>
  <c r="F298" i="568" a="1"/>
  <c r="F298" i="568" s="1"/>
  <c r="E298" i="568"/>
  <c r="AL97" i="8"/>
  <c r="AP319" i="8"/>
  <c r="AF325" i="8"/>
  <c r="AK105" i="8"/>
  <c r="AJ126" i="8"/>
  <c r="AL303" i="8"/>
  <c r="E117" i="568"/>
  <c r="F117" i="568" a="1"/>
  <c r="F117" i="568" s="1"/>
  <c r="AK304" i="8"/>
  <c r="F310" i="568" a="1"/>
  <c r="F310" i="568" s="1"/>
  <c r="E310" i="568"/>
  <c r="L306" i="8"/>
  <c r="AK296" i="8"/>
  <c r="F98" i="575" a="1"/>
  <c r="F98" i="575" s="1"/>
  <c r="H98" i="575" s="1"/>
  <c r="E98" i="575"/>
  <c r="AF100" i="8"/>
  <c r="AP90" i="8"/>
  <c r="F291" i="571" a="1"/>
  <c r="F291" i="571" s="1"/>
  <c r="G291" i="571" s="1"/>
  <c r="E291" i="571"/>
  <c r="AP109" i="8"/>
  <c r="AL128" i="8"/>
  <c r="AP99" i="8"/>
  <c r="AJ93" i="8"/>
  <c r="AN92" i="8"/>
  <c r="AJ299" i="8"/>
  <c r="F348" i="574" a="1"/>
  <c r="F348" i="574" s="1"/>
  <c r="E348" i="574"/>
  <c r="N325" i="8"/>
  <c r="F348" i="567" a="1"/>
  <c r="F348" i="567" s="1"/>
  <c r="E348" i="567"/>
  <c r="F337" i="569" a="1"/>
  <c r="F337" i="569" s="1"/>
  <c r="E337" i="569"/>
  <c r="F298" i="569" a="1"/>
  <c r="F298" i="569" s="1"/>
  <c r="E298" i="569"/>
  <c r="AM323" i="8"/>
  <c r="F310" i="570" a="1"/>
  <c r="F310" i="570" s="1"/>
  <c r="E310" i="570"/>
  <c r="F92" i="571" a="1"/>
  <c r="F92" i="571" s="1"/>
  <c r="E92" i="571"/>
  <c r="E106" i="574"/>
  <c r="F106" i="574" a="1"/>
  <c r="F106" i="574" s="1"/>
  <c r="F117" i="571" a="1"/>
  <c r="F117" i="571" s="1"/>
  <c r="AO303" i="8"/>
  <c r="E114" i="575"/>
  <c r="F114" i="575" a="1"/>
  <c r="F114" i="575" s="1"/>
  <c r="AL107" i="8"/>
  <c r="F299" i="567" a="1"/>
  <c r="F299" i="567" s="1"/>
  <c r="E299" i="567"/>
  <c r="E83" i="570"/>
  <c r="F83" i="570" a="1"/>
  <c r="F83" i="570" s="1"/>
  <c r="F97" i="567" a="1"/>
  <c r="F97" i="567" s="1"/>
  <c r="E97" i="567"/>
  <c r="E337" i="572"/>
  <c r="F337" i="572" a="1"/>
  <c r="F337" i="572" s="1"/>
  <c r="AJ315" i="8"/>
  <c r="E109" i="567"/>
  <c r="F109" i="567" a="1"/>
  <c r="F109" i="567" s="1"/>
  <c r="M119" i="8"/>
  <c r="E319" i="574"/>
  <c r="F319" i="574" a="1"/>
  <c r="F319" i="574" s="1"/>
  <c r="F129" i="568" a="1"/>
  <c r="F129" i="568" s="1"/>
  <c r="F314" i="571" a="1"/>
  <c r="F314" i="571" s="1"/>
  <c r="H314" i="571" s="1"/>
  <c r="E314" i="571"/>
  <c r="AP126" i="8"/>
  <c r="E90" i="572"/>
  <c r="F90" i="572" a="1"/>
  <c r="F90" i="572" s="1"/>
  <c r="E128" i="575"/>
  <c r="F128" i="575" a="1"/>
  <c r="F128" i="575" s="1"/>
  <c r="F299" i="568" a="1"/>
  <c r="F299" i="568" s="1"/>
  <c r="H299" i="568" s="1"/>
  <c r="E299" i="568"/>
  <c r="F85" i="569" a="1"/>
  <c r="F85" i="569" s="1"/>
  <c r="G85" i="569" s="1"/>
  <c r="E85" i="569"/>
  <c r="E297" i="575"/>
  <c r="F297" i="575" a="1"/>
  <c r="F297" i="575" s="1"/>
  <c r="F337" i="574" a="1"/>
  <c r="F337" i="574" s="1"/>
  <c r="E337" i="574"/>
  <c r="AK83" i="8"/>
  <c r="AL99" i="8"/>
  <c r="D110" i="573"/>
  <c r="F103" i="573" a="1"/>
  <c r="F103" i="573" s="1"/>
  <c r="Z110" i="8"/>
  <c r="AK107" i="8"/>
  <c r="AK99" i="8"/>
  <c r="E321" i="567"/>
  <c r="F321" i="567" a="1"/>
  <c r="F321" i="567" s="1"/>
  <c r="I321" i="567" s="1"/>
  <c r="AJ336" i="8"/>
  <c r="AH325" i="8"/>
  <c r="AM97" i="8"/>
  <c r="E126" i="574"/>
  <c r="F126" i="574" a="1"/>
  <c r="F126" i="574" s="1"/>
  <c r="E130" i="573"/>
  <c r="F130" i="573" a="1"/>
  <c r="F130" i="573" s="1"/>
  <c r="M316" i="8"/>
  <c r="AO311" i="8"/>
  <c r="AP116" i="8"/>
  <c r="AC306" i="8"/>
  <c r="AK305" i="8"/>
  <c r="AN323" i="8"/>
  <c r="AJ337" i="8"/>
  <c r="F305" i="572" a="1"/>
  <c r="F305" i="572" s="1"/>
  <c r="E305" i="572"/>
  <c r="AN106" i="8"/>
  <c r="P325" i="8"/>
  <c r="AL319" i="8"/>
  <c r="X119" i="8"/>
  <c r="AN113" i="8"/>
  <c r="Z306" i="8"/>
  <c r="F305" i="570" a="1"/>
  <c r="F305" i="570" s="1"/>
  <c r="E305" i="570"/>
  <c r="J325" i="8"/>
  <c r="AN115" i="8"/>
  <c r="AJ130" i="8"/>
  <c r="AM146" i="8"/>
  <c r="AN85" i="8"/>
  <c r="AP98" i="8"/>
  <c r="AO116" i="8"/>
  <c r="AJ142" i="8"/>
  <c r="AM127" i="8"/>
  <c r="F118" i="567" a="1"/>
  <c r="F118" i="567" s="1"/>
  <c r="E118" i="567"/>
  <c r="AL91" i="8"/>
  <c r="AK109" i="8"/>
  <c r="F146" i="572" a="1"/>
  <c r="F146" i="572" s="1"/>
  <c r="E146" i="572"/>
  <c r="AO82" i="8"/>
  <c r="AN321" i="8"/>
  <c r="AO113" i="8"/>
  <c r="AB119" i="8"/>
  <c r="F158" i="574" a="1"/>
  <c r="F158" i="574" s="1"/>
  <c r="E158" i="574"/>
  <c r="F116" i="570" a="1"/>
  <c r="F116" i="570" s="1"/>
  <c r="E116" i="570"/>
  <c r="F83" i="568" a="1"/>
  <c r="F83" i="568" s="1"/>
  <c r="E83" i="568"/>
  <c r="F128" i="571" a="1"/>
  <c r="F128" i="571" s="1"/>
  <c r="E128" i="571"/>
  <c r="E319" i="575"/>
  <c r="F319" i="575" a="1"/>
  <c r="F319" i="575" s="1"/>
  <c r="F92" i="575" a="1"/>
  <c r="F92" i="575" s="1"/>
  <c r="E92" i="575"/>
  <c r="F320" i="568" a="1"/>
  <c r="F320" i="568" s="1"/>
  <c r="I320" i="568" s="1"/>
  <c r="E320" i="568"/>
  <c r="E93" i="569"/>
  <c r="F93" i="569" a="1"/>
  <c r="F93" i="569" s="1"/>
  <c r="AN93" i="8"/>
  <c r="F158" i="573" a="1"/>
  <c r="F158" i="573" s="1"/>
  <c r="E158" i="573"/>
  <c r="F90" i="573" a="1"/>
  <c r="F90" i="573" s="1"/>
  <c r="D100" i="573"/>
  <c r="E100" i="573" s="1"/>
  <c r="E90" i="573"/>
  <c r="E113" i="573"/>
  <c r="D119" i="573"/>
  <c r="E119" i="573" s="1"/>
  <c r="F113" i="573" a="1"/>
  <c r="F113" i="573" s="1"/>
  <c r="G113" i="573" s="1"/>
  <c r="AL297" i="8"/>
  <c r="F115" i="569" a="1"/>
  <c r="F115" i="569" s="1"/>
  <c r="E115" i="569"/>
  <c r="AO97" i="8"/>
  <c r="E352" i="569"/>
  <c r="F352" i="569" a="1"/>
  <c r="F352" i="569" s="1"/>
  <c r="F305" i="571" a="1"/>
  <c r="F305" i="571" s="1"/>
  <c r="E305" i="571"/>
  <c r="AJ333" i="8"/>
  <c r="F108" i="572" a="1"/>
  <c r="F108" i="572" s="1"/>
  <c r="E108" i="572"/>
  <c r="AH306" i="8"/>
  <c r="E334" i="570"/>
  <c r="F334" i="570" a="1"/>
  <c r="F334" i="570" s="1"/>
  <c r="J334" i="570" s="1"/>
  <c r="F352" i="574" a="1"/>
  <c r="F352" i="574" s="1"/>
  <c r="E352" i="574"/>
  <c r="F310" i="569" a="1"/>
  <c r="F310" i="569" s="1"/>
  <c r="E310" i="569"/>
  <c r="F333" i="572" a="1"/>
  <c r="F333" i="572" s="1"/>
  <c r="E333" i="572"/>
  <c r="E85" i="568"/>
  <c r="F85" i="568" a="1"/>
  <c r="F85" i="568" s="1"/>
  <c r="J85" i="568" s="1"/>
  <c r="AP118" i="8"/>
  <c r="E320" i="572"/>
  <c r="F320" i="572" a="1"/>
  <c r="F320" i="572" s="1"/>
  <c r="E291" i="575"/>
  <c r="F291" i="575" a="1"/>
  <c r="F291" i="575" s="1"/>
  <c r="E320" i="569"/>
  <c r="F320" i="569" a="1"/>
  <c r="F320" i="569" s="1"/>
  <c r="R325" i="8"/>
  <c r="AO386" i="8"/>
  <c r="AH119" i="8"/>
  <c r="AK322" i="8"/>
  <c r="AG119" i="8"/>
  <c r="AL92" i="8"/>
  <c r="AJ303" i="8"/>
  <c r="F92" i="569" a="1"/>
  <c r="F92" i="569" s="1"/>
  <c r="E92" i="569"/>
  <c r="AJ319" i="8"/>
  <c r="H325" i="8"/>
  <c r="AJ325" i="8" s="1"/>
  <c r="AJ117" i="8"/>
  <c r="E99" i="568"/>
  <c r="F99" i="568" a="1"/>
  <c r="F99" i="568" s="1"/>
  <c r="AP299" i="8"/>
  <c r="AM315" i="8"/>
  <c r="AO98" i="8"/>
  <c r="F105" i="569" a="1"/>
  <c r="F105" i="569" s="1"/>
  <c r="I105" i="569" s="1"/>
  <c r="E105" i="569"/>
  <c r="AL117" i="8"/>
  <c r="AD110" i="8"/>
  <c r="F131" i="568" a="1"/>
  <c r="F131" i="568" s="1"/>
  <c r="AO335" i="8"/>
  <c r="AP334" i="8"/>
  <c r="F309" i="572" a="1"/>
  <c r="F309" i="572" s="1"/>
  <c r="E309" i="572"/>
  <c r="D316" i="572"/>
  <c r="E316" i="572" s="1"/>
  <c r="AK104" i="8"/>
  <c r="AK323" i="8"/>
  <c r="E322" i="572"/>
  <c r="F322" i="572" a="1"/>
  <c r="F322" i="572" s="1"/>
  <c r="AO304" i="8"/>
  <c r="AM92" i="8"/>
  <c r="AO92" i="8"/>
  <c r="AD100" i="8"/>
  <c r="AM113" i="8"/>
  <c r="T119" i="8"/>
  <c r="AM98" i="8"/>
  <c r="AM309" i="8"/>
  <c r="T316" i="8"/>
  <c r="F104" i="572" a="1"/>
  <c r="F104" i="572" s="1"/>
  <c r="E104" i="572"/>
  <c r="F322" i="567" a="1"/>
  <c r="F322" i="567" s="1"/>
  <c r="K322" i="567" s="1"/>
  <c r="E322" i="567"/>
  <c r="AO129" i="8"/>
  <c r="AM321" i="8"/>
  <c r="E323" i="568"/>
  <c r="F323" i="568" a="1"/>
  <c r="F323" i="568" s="1"/>
  <c r="E315" i="575"/>
  <c r="F315" i="575" a="1"/>
  <c r="F315" i="575" s="1"/>
  <c r="AC100" i="8"/>
  <c r="AK118" i="8"/>
  <c r="AL142" i="8"/>
  <c r="F130" i="567" a="1"/>
  <c r="F130" i="567" s="1"/>
  <c r="G130" i="567" s="1"/>
  <c r="E130" i="567"/>
  <c r="E303" i="575"/>
  <c r="F303" i="575" a="1"/>
  <c r="F303" i="575" s="1"/>
  <c r="I303" i="575" s="1"/>
  <c r="E129" i="567"/>
  <c r="F129" i="567" a="1"/>
  <c r="F129" i="567" s="1"/>
  <c r="E310" i="575"/>
  <c r="F310" i="575" a="1"/>
  <c r="F310" i="575" s="1"/>
  <c r="H310" i="575" s="1"/>
  <c r="AJ320" i="8"/>
  <c r="E334" i="572"/>
  <c r="F334" i="572" a="1"/>
  <c r="F334" i="572" s="1"/>
  <c r="AM320" i="8"/>
  <c r="F332" i="570" a="1"/>
  <c r="F332" i="570" s="1"/>
  <c r="E319" i="568"/>
  <c r="F319" i="568" a="1"/>
  <c r="F319" i="568" s="1"/>
  <c r="E334" i="567"/>
  <c r="F334" i="567" a="1"/>
  <c r="F334" i="567" s="1"/>
  <c r="AM93" i="8"/>
  <c r="F352" i="575" a="1"/>
  <c r="F352" i="575" s="1"/>
  <c r="E352" i="575"/>
  <c r="AG325" i="8"/>
  <c r="AP325" i="8" s="1"/>
  <c r="AN117" i="8"/>
  <c r="AP305" i="8"/>
  <c r="F104" i="573" a="1"/>
  <c r="F104" i="573" s="1"/>
  <c r="AO115" i="8"/>
  <c r="E333" i="571"/>
  <c r="F333" i="571" a="1"/>
  <c r="F333" i="571" s="1"/>
  <c r="AP337" i="8"/>
  <c r="AO332" i="8"/>
  <c r="E303" i="569"/>
  <c r="F303" i="569" a="1"/>
  <c r="F303" i="569" s="1"/>
  <c r="AN311" i="8"/>
  <c r="E14" i="573"/>
  <c r="F14" i="573" a="1"/>
  <c r="F14" i="573" s="1"/>
  <c r="P110" i="8"/>
  <c r="AL105" i="8"/>
  <c r="AJ335" i="8"/>
  <c r="F312" i="573" a="1"/>
  <c r="F312" i="573" s="1"/>
  <c r="I306" i="8"/>
  <c r="H100" i="8"/>
  <c r="AJ100" i="8" s="1"/>
  <c r="AJ90" i="8"/>
  <c r="AN386" i="8"/>
  <c r="D316" i="573"/>
  <c r="F309" i="573" a="1"/>
  <c r="F309" i="573" s="1"/>
  <c r="AN83" i="8"/>
  <c r="AM303" i="8"/>
  <c r="E128" i="572"/>
  <c r="F128" i="572" a="1"/>
  <c r="F128" i="572" s="1"/>
  <c r="AO298" i="8"/>
  <c r="AN310" i="8"/>
  <c r="AJ108" i="8"/>
  <c r="AJ296" i="8"/>
  <c r="H306" i="8"/>
  <c r="F321" i="572" a="1"/>
  <c r="F321" i="572" s="1"/>
  <c r="E321" i="572"/>
  <c r="AM314" i="8"/>
  <c r="AM313" i="8"/>
  <c r="AM126" i="8"/>
  <c r="AP297" i="8"/>
  <c r="P306" i="8"/>
  <c r="AL296" i="8"/>
  <c r="AM296" i="8"/>
  <c r="T306" i="8"/>
  <c r="F324" i="569" a="1"/>
  <c r="F324" i="569" s="1"/>
  <c r="J324" i="569" s="1"/>
  <c r="E324" i="569"/>
  <c r="AN116" i="8"/>
  <c r="AM118" i="8"/>
  <c r="AP115" i="8"/>
  <c r="E128" i="567"/>
  <c r="F128" i="567" a="1"/>
  <c r="F128" i="567" s="1"/>
  <c r="F118" i="575" a="1"/>
  <c r="F118" i="575" s="1"/>
  <c r="H118" i="575" s="1"/>
  <c r="E118" i="575"/>
  <c r="F82" i="574" a="1"/>
  <c r="F82" i="574" s="1"/>
  <c r="E82" i="574"/>
  <c r="F105" i="575" a="1"/>
  <c r="F105" i="575" s="1"/>
  <c r="J105" i="575" s="1"/>
  <c r="E105" i="575"/>
  <c r="AM297" i="8"/>
  <c r="AO299" i="8"/>
  <c r="I325" i="8"/>
  <c r="AN304" i="8"/>
  <c r="AO336" i="8"/>
  <c r="F14" i="569" a="1"/>
  <c r="F14" i="569" s="1"/>
  <c r="E14" i="569"/>
  <c r="E115" i="575"/>
  <c r="F115" i="575" a="1"/>
  <c r="F115" i="575" s="1"/>
  <c r="E312" i="569"/>
  <c r="F312" i="569" a="1"/>
  <c r="F312" i="569" s="1"/>
  <c r="E158" i="570"/>
  <c r="F158" i="570" a="1"/>
  <c r="F158" i="570" s="1"/>
  <c r="F312" i="567" a="1"/>
  <c r="F312" i="567" s="1"/>
  <c r="E312" i="567"/>
  <c r="AN352" i="8"/>
  <c r="AP105" i="8"/>
  <c r="AO118" i="8"/>
  <c r="AK319" i="8"/>
  <c r="L325" i="8"/>
  <c r="AO117" i="8"/>
  <c r="AC316" i="8"/>
  <c r="AP320" i="8"/>
  <c r="AM333" i="8"/>
  <c r="AO337" i="8"/>
  <c r="AN320" i="8"/>
  <c r="E146" i="568"/>
  <c r="F146" i="568" a="1"/>
  <c r="F146" i="568" s="1"/>
  <c r="AL126" i="8"/>
  <c r="AJ334" i="8"/>
  <c r="AM299" i="8"/>
  <c r="E296" i="568"/>
  <c r="F296" i="568" a="1"/>
  <c r="F296" i="568" s="1"/>
  <c r="I296" i="568" s="1"/>
  <c r="AH100" i="8"/>
  <c r="U325" i="8"/>
  <c r="AP335" i="8"/>
  <c r="V316" i="8"/>
  <c r="R119" i="8"/>
  <c r="AL82" i="8"/>
  <c r="AM83" i="8"/>
  <c r="AM337" i="8"/>
  <c r="AN322" i="8"/>
  <c r="AK335" i="8"/>
  <c r="AD306" i="8"/>
  <c r="AK310" i="8"/>
  <c r="AJ85" i="8"/>
  <c r="E114" i="569"/>
  <c r="F114" i="569" a="1"/>
  <c r="F114" i="569" s="1"/>
  <c r="AN126" i="8"/>
  <c r="AO91" i="8"/>
  <c r="AO319" i="8"/>
  <c r="AB325" i="8"/>
  <c r="AK303" i="8"/>
  <c r="AP14" i="8"/>
  <c r="AO297" i="8"/>
  <c r="AJ311" i="8"/>
  <c r="F118" i="568" a="1"/>
  <c r="F118" i="568" s="1"/>
  <c r="E118" i="568"/>
  <c r="AJ107" i="8"/>
  <c r="AN131" i="8"/>
  <c r="E109" i="571"/>
  <c r="F109" i="571" a="1"/>
  <c r="F109" i="571" s="1"/>
  <c r="AK312" i="8"/>
  <c r="F321" i="575" a="1"/>
  <c r="F321" i="575" s="1"/>
  <c r="E321" i="575"/>
  <c r="AL98" i="8"/>
  <c r="D100" i="570"/>
  <c r="E100" i="570" s="1"/>
  <c r="E90" i="570"/>
  <c r="F90" i="570" a="1"/>
  <c r="F90" i="570" s="1"/>
  <c r="G90" i="570" s="1"/>
  <c r="E314" i="569"/>
  <c r="F314" i="569" a="1"/>
  <c r="F314" i="569" s="1"/>
  <c r="E291" i="570"/>
  <c r="F291" i="570" a="1"/>
  <c r="F291" i="570" s="1"/>
  <c r="F333" i="570" a="1"/>
  <c r="F333" i="570" s="1"/>
  <c r="E333" i="570"/>
  <c r="AK131" i="8"/>
  <c r="AP336" i="8"/>
  <c r="AJ14" i="8"/>
  <c r="E107" i="568"/>
  <c r="F107" i="568" a="1"/>
  <c r="F107" i="568" s="1"/>
  <c r="AO128" i="8"/>
  <c r="AN296" i="8"/>
  <c r="X306" i="8"/>
  <c r="AM114" i="8"/>
  <c r="AB110" i="8"/>
  <c r="AO103" i="8"/>
  <c r="AL299" i="8"/>
  <c r="U100" i="8"/>
  <c r="AN309" i="8"/>
  <c r="X316" i="8"/>
  <c r="E311" i="568"/>
  <c r="F311" i="568" a="1"/>
  <c r="F311" i="568" s="1"/>
  <c r="AJ113" i="8"/>
  <c r="H119" i="8"/>
  <c r="R306" i="8"/>
  <c r="AK332" i="8"/>
  <c r="N110" i="8"/>
  <c r="AK110" i="8" s="1"/>
  <c r="AN334" i="8"/>
  <c r="V100" i="8"/>
  <c r="AK324" i="8"/>
  <c r="AO158" i="8"/>
  <c r="AO109" i="8"/>
  <c r="AO312" i="8"/>
  <c r="AK97" i="8"/>
  <c r="AM14" i="8"/>
  <c r="AM311" i="8"/>
  <c r="F352" i="573" a="1"/>
  <c r="F352" i="573" s="1"/>
  <c r="G352" i="573" s="1"/>
  <c r="E352" i="573"/>
  <c r="AP312" i="8"/>
  <c r="AK158" i="8"/>
  <c r="AO83" i="8"/>
  <c r="AJ146" i="8"/>
  <c r="AJ105" i="8"/>
  <c r="AG100" i="8"/>
  <c r="AL332" i="8"/>
  <c r="AK116" i="8"/>
  <c r="AN333" i="8"/>
  <c r="AL352" i="8"/>
  <c r="AJ298" i="8"/>
  <c r="AK106" i="8"/>
  <c r="AO334" i="8"/>
  <c r="AK130" i="8"/>
  <c r="F333" i="574" a="1"/>
  <c r="F333" i="574" s="1"/>
  <c r="E333" i="574"/>
  <c r="AL146" i="8"/>
  <c r="Y306" i="8"/>
  <c r="E319" i="572"/>
  <c r="F319" i="572" a="1"/>
  <c r="F319" i="572" s="1"/>
  <c r="D325" i="572"/>
  <c r="E325" i="572" s="1"/>
  <c r="AN97" i="8"/>
  <c r="AO126" i="8"/>
  <c r="AP158" i="8"/>
  <c r="F14" i="567" a="1"/>
  <c r="F14" i="567" s="1"/>
  <c r="E127" i="572"/>
  <c r="F127" i="572" a="1"/>
  <c r="F127" i="572" s="1"/>
  <c r="F336" i="572" a="1"/>
  <c r="F336" i="572" s="1"/>
  <c r="E336" i="572"/>
  <c r="F337" i="570" a="1"/>
  <c r="F337" i="570" s="1"/>
  <c r="E337" i="570"/>
  <c r="E92" i="572"/>
  <c r="F92" i="572" a="1"/>
  <c r="F92" i="572" s="1"/>
  <c r="H92" i="572" s="1"/>
  <c r="AM305" i="8"/>
  <c r="F311" i="572" a="1"/>
  <c r="F311" i="572" s="1"/>
  <c r="I311" i="572" s="1"/>
  <c r="E311" i="572"/>
  <c r="E118" i="574"/>
  <c r="F118" i="574" a="1"/>
  <c r="F118" i="574" s="1"/>
  <c r="AJ104" i="8"/>
  <c r="J110" i="8"/>
  <c r="F305" i="574" a="1"/>
  <c r="F305" i="574" s="1"/>
  <c r="AP314" i="8"/>
  <c r="M325" i="8"/>
  <c r="J119" i="8"/>
  <c r="AN103" i="8"/>
  <c r="X110" i="8"/>
  <c r="AN110" i="8" s="1"/>
  <c r="AP313" i="8"/>
  <c r="AJ310" i="8"/>
  <c r="AK315" i="8"/>
  <c r="E109" i="572"/>
  <c r="F109" i="572" a="1"/>
  <c r="F109" i="572" s="1"/>
  <c r="AM108" i="8"/>
  <c r="F90" i="571" a="1"/>
  <c r="F90" i="571" s="1"/>
  <c r="E90" i="571"/>
  <c r="D100" i="571"/>
  <c r="E100" i="571" s="1"/>
  <c r="AP97" i="8"/>
  <c r="AO309" i="8"/>
  <c r="AB316" i="8"/>
  <c r="AO316" i="8" s="1"/>
  <c r="AG306" i="8"/>
  <c r="E103" i="572"/>
  <c r="F103" i="572" a="1"/>
  <c r="F103" i="572" s="1"/>
  <c r="AM324" i="8"/>
  <c r="AN105" i="8"/>
  <c r="AO114" i="8"/>
  <c r="AP291" i="8"/>
  <c r="Y119" i="8"/>
  <c r="AM116" i="8"/>
  <c r="AJ321" i="8"/>
  <c r="AP93" i="8"/>
  <c r="AJ158" i="8"/>
  <c r="AL334" i="8"/>
  <c r="AK113" i="8"/>
  <c r="L119" i="8"/>
  <c r="AK119" i="8" s="1"/>
  <c r="AP348" i="8"/>
  <c r="AJ348" i="8"/>
  <c r="AM335" i="8"/>
  <c r="F312" i="570" a="1"/>
  <c r="F312" i="570" s="1"/>
  <c r="E312" i="570"/>
  <c r="AJ386" i="8"/>
  <c r="F129" i="575" a="1"/>
  <c r="F129" i="575" s="1"/>
  <c r="E129" i="575"/>
  <c r="L316" i="8"/>
  <c r="AK309" i="8"/>
  <c r="AN313" i="8"/>
  <c r="AJ115" i="8"/>
  <c r="E114" i="568"/>
  <c r="F114" i="568" a="1"/>
  <c r="F114" i="568" s="1"/>
  <c r="L110" i="8"/>
  <c r="AK103" i="8"/>
  <c r="AL335" i="8"/>
  <c r="AJ82" i="8"/>
  <c r="AP323" i="8"/>
  <c r="AP130" i="8"/>
  <c r="AP103" i="8"/>
  <c r="AF110" i="8"/>
  <c r="AP110" i="8" s="1"/>
  <c r="AM348" i="8"/>
  <c r="AP304" i="8"/>
  <c r="AM304" i="8"/>
  <c r="AO108" i="8"/>
  <c r="AL14" i="8"/>
  <c r="AP108" i="8"/>
  <c r="AN127" i="8"/>
  <c r="AM332" i="8"/>
  <c r="AN291" i="8"/>
  <c r="AP107" i="8"/>
  <c r="AB100" i="8"/>
  <c r="AO90" i="8"/>
  <c r="AM90" i="8"/>
  <c r="T100" i="8"/>
  <c r="X100" i="8"/>
  <c r="AN100" i="8" s="1"/>
  <c r="AN90" i="8"/>
  <c r="P316" i="8"/>
  <c r="AL311" i="8"/>
  <c r="AN315" i="8"/>
  <c r="V306" i="8"/>
  <c r="AK320" i="8"/>
  <c r="AL113" i="8"/>
  <c r="P119" i="8"/>
  <c r="AP315" i="8"/>
  <c r="AL130" i="8"/>
  <c r="AL312" i="8"/>
  <c r="AL348" i="8"/>
  <c r="J306" i="8"/>
  <c r="Z100" i="8"/>
  <c r="AM336" i="8"/>
  <c r="AM109" i="8"/>
  <c r="AO106" i="8"/>
  <c r="AK337" i="8"/>
  <c r="AJ297" i="8"/>
  <c r="AO104" i="8"/>
  <c r="J316" i="8"/>
  <c r="AK386" i="8"/>
  <c r="H110" i="8"/>
  <c r="AJ103" i="8"/>
  <c r="AN337" i="8"/>
  <c r="AP322" i="8"/>
  <c r="AN312" i="8"/>
  <c r="E311" i="569"/>
  <c r="F311" i="569" a="1"/>
  <c r="F311" i="569" s="1"/>
  <c r="AD119" i="8"/>
  <c r="AD325" i="8"/>
  <c r="AP85" i="8"/>
  <c r="AK91" i="8"/>
  <c r="AO324" i="8"/>
  <c r="AK115" i="8"/>
  <c r="AN299" i="8"/>
  <c r="AN158" i="8"/>
  <c r="AF119" i="8"/>
  <c r="AP119" i="8" s="1"/>
  <c r="AP113" i="8"/>
  <c r="AM291" i="8"/>
  <c r="AP91" i="8"/>
  <c r="Y325" i="8"/>
  <c r="Q316" i="8"/>
  <c r="Q325" i="8"/>
  <c r="AN109" i="8"/>
  <c r="AP321" i="8"/>
  <c r="I316" i="8"/>
  <c r="F314" i="570" a="1"/>
  <c r="F314" i="570" s="1"/>
  <c r="E314" i="570"/>
  <c r="E129" i="570"/>
  <c r="F129" i="570" a="1"/>
  <c r="F129" i="570" s="1"/>
  <c r="Z325" i="8"/>
  <c r="AJ324" i="8"/>
  <c r="AM105" i="8"/>
  <c r="F116" i="573" a="1"/>
  <c r="F116" i="573" s="1"/>
  <c r="E116" i="573"/>
  <c r="J100" i="8"/>
  <c r="AN118" i="8"/>
  <c r="AN129" i="8"/>
  <c r="AL337" i="8"/>
  <c r="AJ323" i="8"/>
  <c r="AK336" i="8"/>
  <c r="AK333" i="8"/>
  <c r="U119" i="8"/>
  <c r="AM128" i="8"/>
  <c r="AL158" i="8"/>
  <c r="AK128" i="8"/>
  <c r="Q100" i="8"/>
  <c r="AK114" i="8"/>
  <c r="AJ322" i="8"/>
  <c r="H316" i="8"/>
  <c r="AJ316" i="8" s="1"/>
  <c r="AJ309" i="8"/>
  <c r="AK127" i="8"/>
  <c r="AM117" i="8"/>
  <c r="R110" i="8"/>
  <c r="AJ97" i="8"/>
  <c r="AL322" i="8"/>
  <c r="N100" i="8"/>
  <c r="AN298" i="8"/>
  <c r="AJ131" i="8"/>
  <c r="AN314" i="8"/>
  <c r="U316" i="8"/>
  <c r="AK93" i="8"/>
  <c r="F310" i="573" a="1"/>
  <c r="F310" i="573" s="1"/>
  <c r="AO348" i="8"/>
  <c r="AN332" i="8"/>
  <c r="AL116" i="8"/>
  <c r="AN114" i="8"/>
  <c r="AJ304" i="8"/>
  <c r="P100" i="8"/>
  <c r="AL90" i="8"/>
  <c r="AN305" i="8"/>
  <c r="AO310" i="8"/>
  <c r="AM106" i="8"/>
  <c r="AO305" i="8"/>
  <c r="AN146" i="8"/>
  <c r="AO110" i="8"/>
  <c r="K103" i="575"/>
  <c r="K323" i="569"/>
  <c r="G296" i="567"/>
  <c r="J337" i="572"/>
  <c r="I117" i="570"/>
  <c r="G142" i="568"/>
  <c r="J298" i="573"/>
  <c r="I298" i="573"/>
  <c r="G107" i="571"/>
  <c r="I113" i="573"/>
  <c r="K332" i="571"/>
  <c r="I291" i="571"/>
  <c r="G103" i="575"/>
  <c r="I296" i="567"/>
  <c r="J117" i="570"/>
  <c r="K296" i="568"/>
  <c r="G118" i="575"/>
  <c r="K118" i="575"/>
  <c r="J118" i="575"/>
  <c r="H93" i="571"/>
  <c r="H296" i="567"/>
  <c r="G117" i="570"/>
  <c r="J296" i="568"/>
  <c r="G310" i="575"/>
  <c r="K107" i="570"/>
  <c r="H291" i="571"/>
  <c r="J113" i="573"/>
  <c r="J93" i="571"/>
  <c r="H296" i="568"/>
  <c r="J310" i="575"/>
  <c r="I118" i="575"/>
  <c r="G107" i="570"/>
  <c r="K85" i="568"/>
  <c r="K291" i="571"/>
  <c r="I85" i="568"/>
  <c r="H90" i="569"/>
  <c r="K310" i="575"/>
  <c r="I105" i="572"/>
  <c r="I107" i="571"/>
  <c r="J142" i="568"/>
  <c r="I311" i="568"/>
  <c r="I310" i="575"/>
  <c r="J107" i="570"/>
  <c r="I107" i="570"/>
  <c r="G85" i="568"/>
  <c r="H142" i="568"/>
  <c r="H85" i="568"/>
  <c r="J291" i="571"/>
  <c r="E97" i="569"/>
  <c r="F97" i="569" a="1"/>
  <c r="F97" i="569" s="1"/>
  <c r="D100" i="569"/>
  <c r="E100" i="569" s="1"/>
  <c r="F332" i="568" a="1"/>
  <c r="F332" i="568" s="1"/>
  <c r="E332" i="568"/>
  <c r="E291" i="572"/>
  <c r="F291" i="572" a="1"/>
  <c r="F291" i="572" s="1"/>
  <c r="E117" i="567"/>
  <c r="F117" i="567" a="1"/>
  <c r="F117" i="567" s="1"/>
  <c r="F303" i="574" a="1"/>
  <c r="F303" i="574" s="1"/>
  <c r="E130" i="572"/>
  <c r="F130" i="572" a="1"/>
  <c r="F130" i="572" s="1"/>
  <c r="E93" i="575"/>
  <c r="F93" i="575" a="1"/>
  <c r="F93" i="575" s="1"/>
  <c r="D100" i="575"/>
  <c r="E100" i="575" s="1"/>
  <c r="E131" i="572"/>
  <c r="F131" i="572" a="1"/>
  <c r="F131" i="572" s="1"/>
  <c r="E91" i="572"/>
  <c r="F91" i="572" a="1"/>
  <c r="F91" i="572" s="1"/>
  <c r="D100" i="572"/>
  <c r="E100" i="572" s="1"/>
  <c r="F105" i="567" a="1"/>
  <c r="F105" i="567" s="1"/>
  <c r="E105" i="567"/>
  <c r="F313" i="575" a="1"/>
  <c r="F313" i="575" s="1"/>
  <c r="E313" i="575"/>
  <c r="E298" i="567"/>
  <c r="F298" i="567" a="1"/>
  <c r="F298" i="567" s="1"/>
  <c r="D306" i="567"/>
  <c r="E306" i="567" s="1"/>
  <c r="F93" i="574" a="1"/>
  <c r="F93" i="574" s="1"/>
  <c r="F14" i="575" a="1"/>
  <c r="F14" i="575" s="1"/>
  <c r="E14" i="575"/>
  <c r="E304" i="572"/>
  <c r="F304" i="572" a="1"/>
  <c r="F304" i="572" s="1"/>
  <c r="D306" i="572"/>
  <c r="E306" i="572" s="1"/>
  <c r="E314" i="575"/>
  <c r="F314" i="575" a="1"/>
  <c r="F314" i="575" s="1"/>
  <c r="E116" i="574"/>
  <c r="F116" i="574" a="1"/>
  <c r="F116" i="574" s="1"/>
  <c r="D119" i="574"/>
  <c r="E119" i="574" s="1"/>
  <c r="F107" i="569" a="1"/>
  <c r="F107" i="569" s="1"/>
  <c r="E107" i="569"/>
  <c r="D110" i="569"/>
  <c r="E110" i="569" s="1"/>
  <c r="F126" i="572" a="1"/>
  <c r="F126" i="572" s="1"/>
  <c r="E126" i="572"/>
  <c r="F334" i="568" a="1"/>
  <c r="F334" i="568" s="1"/>
  <c r="E332" i="575"/>
  <c r="F332" i="575" a="1"/>
  <c r="F332" i="575" s="1"/>
  <c r="E311" i="574"/>
  <c r="F311" i="574" a="1"/>
  <c r="F311" i="574" s="1"/>
  <c r="F142" i="572" a="1"/>
  <c r="F142" i="572" s="1"/>
  <c r="E142" i="572"/>
  <c r="E128" i="569"/>
  <c r="F128" i="569" a="1"/>
  <c r="F128" i="569" s="1"/>
  <c r="F305" i="568" a="1"/>
  <c r="F305" i="568" s="1"/>
  <c r="E305" i="568"/>
  <c r="D306" i="568"/>
  <c r="E306" i="568" s="1"/>
  <c r="F323" i="575" a="1"/>
  <c r="F323" i="575" s="1"/>
  <c r="E323" i="575"/>
  <c r="D325" i="575"/>
  <c r="E325" i="575" s="1"/>
  <c r="E105" i="574"/>
  <c r="F105" i="574" a="1"/>
  <c r="F105" i="574" s="1"/>
  <c r="E131" i="567"/>
  <c r="F131" i="567" a="1"/>
  <c r="F131" i="567" s="1"/>
  <c r="E304" i="567"/>
  <c r="F304" i="567" a="1"/>
  <c r="F304" i="567" s="1"/>
  <c r="E85" i="572"/>
  <c r="F85" i="572" a="1"/>
  <c r="F85" i="572" s="1"/>
  <c r="E312" i="575"/>
  <c r="F312" i="575" a="1"/>
  <c r="F312" i="575" s="1"/>
  <c r="F131" i="574" a="1"/>
  <c r="F131" i="574" s="1"/>
  <c r="E131" i="574"/>
  <c r="F82" i="567" a="1"/>
  <c r="F82" i="567" s="1"/>
  <c r="E82" i="567"/>
  <c r="F315" i="567" a="1"/>
  <c r="F315" i="567" s="1"/>
  <c r="E315" i="567"/>
  <c r="D316" i="567"/>
  <c r="E316" i="567" s="1"/>
  <c r="F336" i="575" a="1"/>
  <c r="F336" i="575" s="1"/>
  <c r="E336" i="575"/>
  <c r="E91" i="567"/>
  <c r="F91" i="567" a="1"/>
  <c r="F91" i="567" s="1"/>
  <c r="D100" i="567"/>
  <c r="E100" i="567" s="1"/>
  <c r="F106" i="572" a="1"/>
  <c r="F106" i="572" s="1"/>
  <c r="E106" i="572"/>
  <c r="E104" i="568"/>
  <c r="F104" i="568" a="1"/>
  <c r="F104" i="568" s="1"/>
  <c r="D110" i="568"/>
  <c r="E110" i="568" s="1"/>
  <c r="F114" i="567" a="1"/>
  <c r="F114" i="567" s="1"/>
  <c r="E114" i="567"/>
  <c r="D119" i="567"/>
  <c r="E119" i="567" s="1"/>
  <c r="F98" i="569" a="1"/>
  <c r="F98" i="569" s="1"/>
  <c r="E98" i="569"/>
  <c r="E108" i="567"/>
  <c r="F108" i="567" a="1"/>
  <c r="F108" i="567" s="1"/>
  <c r="F130" i="568" a="1"/>
  <c r="F130" i="568" s="1"/>
  <c r="J337" i="574"/>
  <c r="K386" i="571"/>
  <c r="J386" i="571"/>
  <c r="J321" i="570"/>
  <c r="K321" i="570"/>
  <c r="I321" i="570"/>
  <c r="J14" i="573"/>
  <c r="I14" i="573"/>
  <c r="G14" i="573"/>
  <c r="H14" i="573"/>
  <c r="K14" i="573"/>
  <c r="I83" i="571"/>
  <c r="K83" i="571"/>
  <c r="J83" i="571"/>
  <c r="H83" i="571"/>
  <c r="G83" i="571"/>
  <c r="K85" i="575"/>
  <c r="J105" i="568"/>
  <c r="K105" i="568"/>
  <c r="I105" i="568"/>
  <c r="G105" i="568"/>
  <c r="H105" i="568"/>
  <c r="H352" i="571"/>
  <c r="I352" i="571"/>
  <c r="J352" i="571"/>
  <c r="K352" i="571"/>
  <c r="G352" i="571"/>
  <c r="H303" i="575"/>
  <c r="K303" i="575"/>
  <c r="G297" i="573"/>
  <c r="H297" i="573"/>
  <c r="I297" i="573"/>
  <c r="J297" i="573"/>
  <c r="I130" i="567"/>
  <c r="H130" i="567"/>
  <c r="G114" i="572"/>
  <c r="J114" i="572"/>
  <c r="H114" i="572"/>
  <c r="I114" i="572"/>
  <c r="K114" i="572"/>
  <c r="J303" i="572"/>
  <c r="K303" i="572"/>
  <c r="H303" i="572"/>
  <c r="I303" i="572"/>
  <c r="G303" i="572"/>
  <c r="I296" i="575"/>
  <c r="G296" i="575"/>
  <c r="K296" i="575"/>
  <c r="H296" i="575"/>
  <c r="I334" i="571"/>
  <c r="K309" i="568"/>
  <c r="I309" i="568"/>
  <c r="H309" i="568"/>
  <c r="G309" i="568"/>
  <c r="J309" i="568"/>
  <c r="K116" i="572"/>
  <c r="I116" i="572"/>
  <c r="H116" i="572"/>
  <c r="G116" i="572"/>
  <c r="J116" i="572"/>
  <c r="H129" i="573"/>
  <c r="G129" i="573"/>
  <c r="J129" i="573"/>
  <c r="K129" i="573"/>
  <c r="I129" i="573"/>
  <c r="K337" i="573"/>
  <c r="I337" i="573"/>
  <c r="J107" i="571"/>
  <c r="H107" i="571"/>
  <c r="G113" i="567"/>
  <c r="H126" i="575"/>
  <c r="J126" i="575"/>
  <c r="I126" i="575"/>
  <c r="H321" i="573"/>
  <c r="J321" i="573"/>
  <c r="G321" i="573"/>
  <c r="I321" i="573"/>
  <c r="K321" i="573"/>
  <c r="H313" i="570"/>
  <c r="J313" i="570"/>
  <c r="K313" i="570"/>
  <c r="G313" i="570"/>
  <c r="I313" i="570"/>
  <c r="I324" i="570"/>
  <c r="G324" i="570"/>
  <c r="H324" i="570"/>
  <c r="K324" i="570"/>
  <c r="J324" i="570"/>
  <c r="H158" i="572"/>
  <c r="G158" i="572"/>
  <c r="J352" i="567"/>
  <c r="G352" i="567"/>
  <c r="K352" i="567"/>
  <c r="K386" i="573"/>
  <c r="G335" i="571"/>
  <c r="I335" i="571"/>
  <c r="J335" i="571"/>
  <c r="I319" i="575"/>
  <c r="H319" i="575"/>
  <c r="J319" i="575"/>
  <c r="K319" i="575"/>
  <c r="G319" i="575"/>
  <c r="I312" i="574"/>
  <c r="K312" i="574"/>
  <c r="G312" i="574"/>
  <c r="J312" i="574"/>
  <c r="K299" i="572"/>
  <c r="I299" i="572"/>
  <c r="G299" i="572"/>
  <c r="J299" i="572"/>
  <c r="I108" i="571"/>
  <c r="H108" i="571"/>
  <c r="G108" i="571"/>
  <c r="J108" i="571"/>
  <c r="K108" i="571"/>
  <c r="G303" i="570"/>
  <c r="I303" i="570"/>
  <c r="K303" i="570"/>
  <c r="G304" i="570"/>
  <c r="J304" i="570"/>
  <c r="G386" i="570"/>
  <c r="I386" i="570"/>
  <c r="G92" i="572"/>
  <c r="J128" i="570"/>
  <c r="G128" i="570"/>
  <c r="K128" i="570"/>
  <c r="H128" i="570"/>
  <c r="I128" i="570"/>
  <c r="G319" i="568"/>
  <c r="H319" i="568"/>
  <c r="K319" i="568"/>
  <c r="I319" i="568"/>
  <c r="J319" i="568"/>
  <c r="I97" i="568"/>
  <c r="H97" i="568"/>
  <c r="I98" i="573"/>
  <c r="K319" i="572"/>
  <c r="I319" i="572"/>
  <c r="H319" i="572"/>
  <c r="J319" i="572"/>
  <c r="G319" i="572"/>
  <c r="G303" i="571"/>
  <c r="K303" i="571"/>
  <c r="H303" i="571"/>
  <c r="J303" i="571"/>
  <c r="I303" i="571"/>
  <c r="G296" i="571"/>
  <c r="K297" i="567"/>
  <c r="I297" i="567"/>
  <c r="J297" i="567"/>
  <c r="H297" i="567"/>
  <c r="G297" i="567"/>
  <c r="J303" i="567"/>
  <c r="I303" i="567"/>
  <c r="H303" i="567"/>
  <c r="G303" i="567"/>
  <c r="K303" i="567"/>
  <c r="J298" i="570"/>
  <c r="K97" i="570"/>
  <c r="G97" i="570"/>
  <c r="J97" i="570"/>
  <c r="I97" i="570"/>
  <c r="H97" i="570"/>
  <c r="K320" i="573"/>
  <c r="J320" i="573"/>
  <c r="I320" i="573"/>
  <c r="G320" i="573"/>
  <c r="H320" i="573"/>
  <c r="G334" i="573"/>
  <c r="H334" i="573"/>
  <c r="J334" i="573"/>
  <c r="K334" i="573"/>
  <c r="I334" i="573"/>
  <c r="H146" i="568"/>
  <c r="G146" i="568"/>
  <c r="K146" i="568"/>
  <c r="H85" i="569"/>
  <c r="K85" i="569"/>
  <c r="J85" i="569"/>
  <c r="I85" i="569"/>
  <c r="K312" i="570"/>
  <c r="I312" i="570"/>
  <c r="J312" i="570"/>
  <c r="G312" i="570"/>
  <c r="H312" i="570"/>
  <c r="K115" i="567"/>
  <c r="G115" i="567"/>
  <c r="J333" i="569"/>
  <c r="G333" i="569"/>
  <c r="K333" i="569"/>
  <c r="I333" i="569"/>
  <c r="H333" i="569"/>
  <c r="K91" i="573"/>
  <c r="G91" i="573"/>
  <c r="H91" i="573"/>
  <c r="J91" i="573"/>
  <c r="I91" i="573"/>
  <c r="H334" i="575"/>
  <c r="G334" i="575"/>
  <c r="K334" i="575"/>
  <c r="I334" i="575"/>
  <c r="J334" i="575"/>
  <c r="J311" i="568"/>
  <c r="H311" i="568"/>
  <c r="K320" i="568"/>
  <c r="G320" i="568"/>
  <c r="H320" i="568"/>
  <c r="K99" i="569"/>
  <c r="J99" i="569"/>
  <c r="G114" i="573"/>
  <c r="J114" i="573"/>
  <c r="I114" i="573"/>
  <c r="K114" i="573"/>
  <c r="H114" i="573"/>
  <c r="J131" i="571"/>
  <c r="K131" i="571"/>
  <c r="G131" i="571"/>
  <c r="H131" i="571"/>
  <c r="I131" i="571"/>
  <c r="K324" i="573"/>
  <c r="I324" i="573"/>
  <c r="J324" i="573"/>
  <c r="G91" i="571"/>
  <c r="J91" i="571"/>
  <c r="K91" i="571"/>
  <c r="G334" i="569"/>
  <c r="I334" i="569"/>
  <c r="K334" i="569"/>
  <c r="J334" i="569"/>
  <c r="H334" i="569"/>
  <c r="H337" i="570"/>
  <c r="I337" i="570"/>
  <c r="G337" i="570"/>
  <c r="I348" i="571"/>
  <c r="H348" i="571"/>
  <c r="K386" i="567"/>
  <c r="I386" i="567"/>
  <c r="H386" i="567"/>
  <c r="K91" i="568"/>
  <c r="J91" i="568"/>
  <c r="I91" i="568"/>
  <c r="G91" i="568"/>
  <c r="H91" i="568"/>
  <c r="G158" i="575"/>
  <c r="K158" i="575"/>
  <c r="H82" i="570"/>
  <c r="G82" i="570"/>
  <c r="G142" i="573"/>
  <c r="J142" i="573"/>
  <c r="H142" i="573"/>
  <c r="K109" i="570"/>
  <c r="G109" i="570"/>
  <c r="H109" i="570"/>
  <c r="H312" i="571"/>
  <c r="G312" i="571"/>
  <c r="I312" i="571"/>
  <c r="K305" i="573"/>
  <c r="G305" i="573"/>
  <c r="I352" i="573"/>
  <c r="H352" i="573"/>
  <c r="I305" i="570"/>
  <c r="H305" i="570"/>
  <c r="K305" i="570"/>
  <c r="J146" i="569"/>
  <c r="I146" i="569"/>
  <c r="K146" i="569"/>
  <c r="H146" i="569"/>
  <c r="G146" i="569"/>
  <c r="K128" i="575"/>
  <c r="I128" i="575"/>
  <c r="G128" i="575"/>
  <c r="J128" i="575"/>
  <c r="H128" i="575"/>
  <c r="K109" i="568"/>
  <c r="J109" i="568"/>
  <c r="J131" i="573"/>
  <c r="G313" i="567"/>
  <c r="K313" i="567"/>
  <c r="H313" i="567"/>
  <c r="I313" i="567"/>
  <c r="J313" i="567"/>
  <c r="K14" i="569"/>
  <c r="J14" i="569"/>
  <c r="I14" i="569"/>
  <c r="H14" i="569"/>
  <c r="G14" i="569"/>
  <c r="K299" i="571"/>
  <c r="H299" i="571"/>
  <c r="J299" i="571"/>
  <c r="G299" i="571"/>
  <c r="I299" i="571"/>
  <c r="K337" i="572"/>
  <c r="H337" i="572"/>
  <c r="H97" i="567"/>
  <c r="K97" i="567"/>
  <c r="G109" i="575"/>
  <c r="K109" i="575"/>
  <c r="J109" i="575"/>
  <c r="I109" i="575"/>
  <c r="H109" i="575"/>
  <c r="H309" i="571"/>
  <c r="J309" i="571"/>
  <c r="G309" i="571"/>
  <c r="I309" i="571"/>
  <c r="K309" i="571"/>
  <c r="I126" i="573"/>
  <c r="H126" i="573"/>
  <c r="K126" i="573"/>
  <c r="J126" i="573"/>
  <c r="G126" i="573"/>
  <c r="I103" i="570"/>
  <c r="G118" i="569"/>
  <c r="K118" i="569"/>
  <c r="H118" i="569"/>
  <c r="J322" i="573"/>
  <c r="K322" i="573"/>
  <c r="K114" i="570"/>
  <c r="I114" i="570"/>
  <c r="J114" i="570"/>
  <c r="G114" i="570"/>
  <c r="H114" i="570"/>
  <c r="G298" i="571"/>
  <c r="K298" i="571"/>
  <c r="J298" i="571"/>
  <c r="I332" i="572"/>
  <c r="J332" i="572"/>
  <c r="K332" i="572"/>
  <c r="H332" i="572"/>
  <c r="G332" i="572"/>
  <c r="K310" i="568"/>
  <c r="J310" i="568"/>
  <c r="H310" i="568"/>
  <c r="G299" i="568"/>
  <c r="H83" i="575"/>
  <c r="K83" i="575"/>
  <c r="I83" i="575"/>
  <c r="G83" i="575"/>
  <c r="J83" i="575"/>
  <c r="J146" i="572"/>
  <c r="K146" i="572"/>
  <c r="G146" i="572"/>
  <c r="G90" i="573"/>
  <c r="K90" i="573"/>
  <c r="I90" i="573"/>
  <c r="H90" i="573"/>
  <c r="J90" i="573"/>
  <c r="H105" i="575"/>
  <c r="I105" i="575"/>
  <c r="H14" i="571"/>
  <c r="J14" i="571"/>
  <c r="I14" i="571"/>
  <c r="K14" i="571"/>
  <c r="G14" i="571"/>
  <c r="K305" i="567"/>
  <c r="J305" i="567"/>
  <c r="G305" i="567"/>
  <c r="I305" i="567"/>
  <c r="K315" i="575"/>
  <c r="H315" i="575"/>
  <c r="I315" i="575"/>
  <c r="G315" i="575"/>
  <c r="J315" i="575"/>
  <c r="K315" i="568"/>
  <c r="H315" i="568"/>
  <c r="J315" i="568"/>
  <c r="G315" i="568"/>
  <c r="I315" i="568"/>
  <c r="K129" i="569"/>
  <c r="J129" i="569"/>
  <c r="I297" i="572"/>
  <c r="G297" i="572"/>
  <c r="J297" i="572"/>
  <c r="J93" i="570"/>
  <c r="H93" i="570"/>
  <c r="K93" i="570"/>
  <c r="G93" i="570"/>
  <c r="I93" i="570"/>
  <c r="I14" i="570"/>
  <c r="J85" i="573"/>
  <c r="G85" i="573"/>
  <c r="I85" i="573"/>
  <c r="K85" i="573"/>
  <c r="H85" i="573"/>
  <c r="J130" i="571"/>
  <c r="H130" i="571"/>
  <c r="I130" i="571"/>
  <c r="K130" i="571"/>
  <c r="G130" i="571"/>
  <c r="K309" i="572"/>
  <c r="I309" i="572"/>
  <c r="G309" i="572"/>
  <c r="K103" i="568"/>
  <c r="J103" i="568"/>
  <c r="H103" i="568"/>
  <c r="G103" i="568"/>
  <c r="I103" i="568"/>
  <c r="K98" i="570"/>
  <c r="G98" i="570"/>
  <c r="K83" i="573"/>
  <c r="H128" i="571"/>
  <c r="J128" i="571"/>
  <c r="G128" i="571"/>
  <c r="I128" i="571"/>
  <c r="K128" i="571"/>
  <c r="J14" i="574"/>
  <c r="I14" i="574"/>
  <c r="K14" i="574"/>
  <c r="H14" i="574"/>
  <c r="G14" i="574"/>
  <c r="G386" i="569"/>
  <c r="I386" i="569"/>
  <c r="J386" i="569"/>
  <c r="H386" i="569"/>
  <c r="K386" i="569"/>
  <c r="G298" i="573"/>
  <c r="H298" i="573"/>
  <c r="K142" i="569"/>
  <c r="J142" i="569"/>
  <c r="I142" i="569"/>
  <c r="G142" i="569"/>
  <c r="H142" i="569"/>
  <c r="J334" i="574"/>
  <c r="K334" i="574"/>
  <c r="H334" i="574"/>
  <c r="I334" i="574"/>
  <c r="G334" i="574"/>
  <c r="J99" i="573"/>
  <c r="H99" i="573"/>
  <c r="K99" i="573"/>
  <c r="I142" i="571"/>
  <c r="K142" i="571"/>
  <c r="J297" i="570"/>
  <c r="K297" i="570"/>
  <c r="I297" i="570"/>
  <c r="H297" i="570"/>
  <c r="G297" i="570"/>
  <c r="K103" i="571"/>
  <c r="G103" i="571"/>
  <c r="H103" i="571"/>
  <c r="I103" i="571"/>
  <c r="J103" i="571"/>
  <c r="J337" i="575"/>
  <c r="G337" i="575"/>
  <c r="H337" i="575"/>
  <c r="K337" i="575"/>
  <c r="I337" i="575"/>
  <c r="G104" i="569"/>
  <c r="H104" i="569"/>
  <c r="J104" i="569"/>
  <c r="I104" i="569"/>
  <c r="K104" i="569"/>
  <c r="G108" i="569"/>
  <c r="H108" i="569"/>
  <c r="J108" i="569"/>
  <c r="K108" i="569"/>
  <c r="I108" i="569"/>
  <c r="J305" i="575"/>
  <c r="G305" i="575"/>
  <c r="I305" i="575"/>
  <c r="H305" i="575"/>
  <c r="K305" i="575"/>
  <c r="H312" i="572"/>
  <c r="J312" i="572"/>
  <c r="K115" i="568"/>
  <c r="G115" i="568"/>
  <c r="J115" i="568"/>
  <c r="H115" i="568"/>
  <c r="I115" i="568"/>
  <c r="H323" i="574"/>
  <c r="I323" i="574"/>
  <c r="K323" i="574"/>
  <c r="G323" i="574"/>
  <c r="J323" i="574"/>
  <c r="I299" i="575"/>
  <c r="H299" i="575"/>
  <c r="K299" i="575"/>
  <c r="J299" i="575"/>
  <c r="G299" i="575"/>
  <c r="J127" i="575"/>
  <c r="G127" i="575"/>
  <c r="K127" i="575"/>
  <c r="I127" i="575"/>
  <c r="H127" i="575"/>
  <c r="K108" i="568"/>
  <c r="J108" i="568"/>
  <c r="G108" i="568"/>
  <c r="H127" i="569"/>
  <c r="J127" i="569"/>
  <c r="G127" i="569"/>
  <c r="I323" i="572"/>
  <c r="K93" i="572"/>
  <c r="K106" i="568"/>
  <c r="H106" i="568"/>
  <c r="I106" i="568"/>
  <c r="I324" i="572"/>
  <c r="G324" i="572"/>
  <c r="H324" i="572"/>
  <c r="J324" i="572"/>
  <c r="K324" i="572"/>
  <c r="I348" i="572"/>
  <c r="K348" i="572"/>
  <c r="J348" i="572"/>
  <c r="G348" i="572"/>
  <c r="H348" i="572"/>
  <c r="I313" i="572"/>
  <c r="K313" i="572"/>
  <c r="G313" i="572"/>
  <c r="H313" i="572"/>
  <c r="I97" i="572"/>
  <c r="G315" i="572"/>
  <c r="J315" i="572"/>
  <c r="I116" i="569"/>
  <c r="J99" i="575"/>
  <c r="H99" i="575"/>
  <c r="K99" i="575"/>
  <c r="K332" i="574"/>
  <c r="H332" i="574"/>
  <c r="I332" i="574"/>
  <c r="G332" i="574"/>
  <c r="J332" i="574"/>
  <c r="G130" i="574"/>
  <c r="H130" i="574"/>
  <c r="J130" i="574"/>
  <c r="I130" i="574"/>
  <c r="K130" i="574"/>
  <c r="H352" i="568"/>
  <c r="G352" i="568"/>
  <c r="I352" i="568"/>
  <c r="K352" i="568"/>
  <c r="J352" i="568"/>
  <c r="H117" i="572"/>
  <c r="K117" i="572"/>
  <c r="G117" i="572"/>
  <c r="J117" i="572"/>
  <c r="J304" i="575"/>
  <c r="K304" i="575"/>
  <c r="G304" i="575"/>
  <c r="H304" i="575"/>
  <c r="I304" i="575"/>
  <c r="K114" i="574"/>
  <c r="J131" i="575"/>
  <c r="K131" i="575"/>
  <c r="H131" i="575"/>
  <c r="I131" i="575"/>
  <c r="J106" i="569"/>
  <c r="K106" i="569"/>
  <c r="I106" i="569"/>
  <c r="J348" i="568"/>
  <c r="H348" i="568"/>
  <c r="K348" i="568"/>
  <c r="I348" i="568"/>
  <c r="G348" i="568"/>
  <c r="K336" i="569"/>
  <c r="I336" i="569"/>
  <c r="H336" i="569"/>
  <c r="G336" i="569"/>
  <c r="I298" i="572"/>
  <c r="H298" i="572"/>
  <c r="K298" i="572"/>
  <c r="G298" i="572"/>
  <c r="J298" i="572"/>
  <c r="I313" i="569"/>
  <c r="K313" i="569"/>
  <c r="G313" i="569"/>
  <c r="J313" i="569"/>
  <c r="H313" i="569"/>
  <c r="G320" i="575"/>
  <c r="J320" i="575"/>
  <c r="K320" i="575"/>
  <c r="AA133" i="8"/>
  <c r="D321" i="569"/>
  <c r="D82" i="572"/>
  <c r="D348" i="569"/>
  <c r="D127" i="574"/>
  <c r="D333" i="567"/>
  <c r="D107" i="572"/>
  <c r="D386" i="574"/>
  <c r="D320" i="574"/>
  <c r="D98" i="568"/>
  <c r="D335" i="575"/>
  <c r="D313" i="568"/>
  <c r="D126" i="569"/>
  <c r="D83" i="572"/>
  <c r="D311" i="575"/>
  <c r="D310" i="574"/>
  <c r="D321" i="568"/>
  <c r="D146" i="567"/>
  <c r="D299" i="569"/>
  <c r="D332" i="569"/>
  <c r="D158" i="568"/>
  <c r="D107" i="574"/>
  <c r="D107" i="567"/>
  <c r="D321" i="574"/>
  <c r="D305" i="569"/>
  <c r="D104" i="575"/>
  <c r="D129" i="574"/>
  <c r="D304" i="574"/>
  <c r="D335" i="572"/>
  <c r="D104" i="567"/>
  <c r="D335" i="568"/>
  <c r="D315" i="574"/>
  <c r="D99" i="574"/>
  <c r="D85" i="574"/>
  <c r="D146" i="574"/>
  <c r="D386" i="568"/>
  <c r="D337" i="567"/>
  <c r="D117" i="575"/>
  <c r="D108" i="575"/>
  <c r="D82" i="569"/>
  <c r="D336" i="574"/>
  <c r="D332" i="567"/>
  <c r="D348" i="575"/>
  <c r="D118" i="572"/>
  <c r="D336" i="568"/>
  <c r="D322" i="569"/>
  <c r="D322" i="568"/>
  <c r="K303" i="569" l="1"/>
  <c r="I303" i="569"/>
  <c r="J352" i="575"/>
  <c r="G352" i="575"/>
  <c r="H352" i="575"/>
  <c r="I352" i="575"/>
  <c r="K352" i="575"/>
  <c r="K310" i="569"/>
  <c r="H310" i="569"/>
  <c r="G310" i="569"/>
  <c r="I310" i="569"/>
  <c r="J310" i="569"/>
  <c r="K158" i="573"/>
  <c r="I158" i="573"/>
  <c r="G158" i="573"/>
  <c r="J158" i="573"/>
  <c r="H158" i="573"/>
  <c r="H297" i="575"/>
  <c r="J297" i="575"/>
  <c r="G297" i="575"/>
  <c r="K92" i="571"/>
  <c r="J92" i="571"/>
  <c r="I332" i="571"/>
  <c r="H332" i="571"/>
  <c r="G332" i="571"/>
  <c r="J332" i="571"/>
  <c r="J386" i="567"/>
  <c r="G386" i="567"/>
  <c r="H106" i="569"/>
  <c r="G106" i="569"/>
  <c r="K324" i="574"/>
  <c r="H324" i="574"/>
  <c r="G324" i="574"/>
  <c r="J324" i="574"/>
  <c r="I324" i="574"/>
  <c r="G323" i="572"/>
  <c r="H323" i="572"/>
  <c r="I322" i="575"/>
  <c r="G322" i="575"/>
  <c r="K322" i="575"/>
  <c r="I108" i="568"/>
  <c r="H108" i="568"/>
  <c r="H142" i="567"/>
  <c r="I142" i="567"/>
  <c r="K142" i="567"/>
  <c r="J142" i="567"/>
  <c r="G142" i="567"/>
  <c r="I99" i="569"/>
  <c r="G99" i="569"/>
  <c r="H99" i="571"/>
  <c r="G99" i="571"/>
  <c r="J99" i="571"/>
  <c r="J320" i="567"/>
  <c r="I320" i="567"/>
  <c r="K320" i="567"/>
  <c r="G320" i="567"/>
  <c r="H320" i="567"/>
  <c r="K297" i="572"/>
  <c r="H297" i="572"/>
  <c r="K98" i="571"/>
  <c r="I98" i="571"/>
  <c r="H98" i="571"/>
  <c r="G98" i="571"/>
  <c r="H334" i="571"/>
  <c r="G334" i="571"/>
  <c r="J334" i="571"/>
  <c r="K334" i="571"/>
  <c r="AJ306" i="8"/>
  <c r="G352" i="574"/>
  <c r="J352" i="574"/>
  <c r="K352" i="574"/>
  <c r="I352" i="574"/>
  <c r="H352" i="574"/>
  <c r="G93" i="569"/>
  <c r="K93" i="569"/>
  <c r="I129" i="572"/>
  <c r="G129" i="572"/>
  <c r="J129" i="572"/>
  <c r="K129" i="572"/>
  <c r="H129" i="572"/>
  <c r="J103" i="569"/>
  <c r="G103" i="569"/>
  <c r="I103" i="569"/>
  <c r="H103" i="569"/>
  <c r="K103" i="569"/>
  <c r="G109" i="568"/>
  <c r="I109" i="568"/>
  <c r="H109" i="568"/>
  <c r="K322" i="574"/>
  <c r="G322" i="574"/>
  <c r="I322" i="574"/>
  <c r="J322" i="574"/>
  <c r="H322" i="574"/>
  <c r="G106" i="570"/>
  <c r="I106" i="570"/>
  <c r="I110" i="570" s="1"/>
  <c r="K106" i="570"/>
  <c r="H106" i="570"/>
  <c r="J106" i="570"/>
  <c r="H116" i="569"/>
  <c r="K116" i="569"/>
  <c r="J116" i="569"/>
  <c r="G116" i="569"/>
  <c r="I127" i="569"/>
  <c r="K127" i="569"/>
  <c r="K98" i="572"/>
  <c r="I98" i="572"/>
  <c r="G98" i="572"/>
  <c r="H98" i="572"/>
  <c r="J98" i="572"/>
  <c r="H322" i="570"/>
  <c r="G322" i="570"/>
  <c r="K322" i="570"/>
  <c r="I322" i="570"/>
  <c r="J322" i="570"/>
  <c r="G115" i="573"/>
  <c r="H115" i="573"/>
  <c r="K115" i="573"/>
  <c r="J115" i="573"/>
  <c r="I115" i="573"/>
  <c r="I119" i="573" s="1"/>
  <c r="K114" i="568"/>
  <c r="G114" i="568"/>
  <c r="I114" i="568"/>
  <c r="I314" i="568"/>
  <c r="J314" i="568"/>
  <c r="G314" i="568"/>
  <c r="I130" i="570"/>
  <c r="K130" i="570"/>
  <c r="G130" i="570"/>
  <c r="G92" i="568"/>
  <c r="H92" i="568"/>
  <c r="K92" i="568"/>
  <c r="I92" i="568"/>
  <c r="J92" i="568"/>
  <c r="G126" i="568"/>
  <c r="K126" i="568"/>
  <c r="H303" i="569"/>
  <c r="G103" i="572"/>
  <c r="I103" i="572"/>
  <c r="H103" i="572"/>
  <c r="J103" i="572"/>
  <c r="K103" i="572"/>
  <c r="AM306" i="8"/>
  <c r="I304" i="569"/>
  <c r="H304" i="569"/>
  <c r="J304" i="569"/>
  <c r="H104" i="571"/>
  <c r="I104" i="571"/>
  <c r="J104" i="571"/>
  <c r="G104" i="571"/>
  <c r="K104" i="571"/>
  <c r="G320" i="570"/>
  <c r="I320" i="570"/>
  <c r="K320" i="570"/>
  <c r="H320" i="570"/>
  <c r="G303" i="569"/>
  <c r="J303" i="569"/>
  <c r="J131" i="569"/>
  <c r="I117" i="569"/>
  <c r="G117" i="569"/>
  <c r="G291" i="570"/>
  <c r="H291" i="570"/>
  <c r="I291" i="570"/>
  <c r="J291" i="570"/>
  <c r="K291" i="570"/>
  <c r="K158" i="570"/>
  <c r="I158" i="570"/>
  <c r="H158" i="570"/>
  <c r="G158" i="570"/>
  <c r="J158" i="570"/>
  <c r="G334" i="567"/>
  <c r="J334" i="567"/>
  <c r="I334" i="567"/>
  <c r="H334" i="567"/>
  <c r="K334" i="567"/>
  <c r="I126" i="568"/>
  <c r="H315" i="570"/>
  <c r="G315" i="570"/>
  <c r="I85" i="575"/>
  <c r="H99" i="569"/>
  <c r="I323" i="567"/>
  <c r="J130" i="570"/>
  <c r="J321" i="567"/>
  <c r="K131" i="569"/>
  <c r="I131" i="569"/>
  <c r="H131" i="569"/>
  <c r="AM100" i="8"/>
  <c r="J126" i="568"/>
  <c r="H314" i="568"/>
  <c r="I93" i="569"/>
  <c r="H130" i="570"/>
  <c r="H83" i="568"/>
  <c r="G83" i="568"/>
  <c r="I83" i="568"/>
  <c r="J83" i="568"/>
  <c r="G93" i="572"/>
  <c r="H93" i="572"/>
  <c r="I93" i="572"/>
  <c r="H126" i="568"/>
  <c r="K83" i="568"/>
  <c r="J93" i="569"/>
  <c r="I315" i="570"/>
  <c r="H114" i="568"/>
  <c r="K303" i="573"/>
  <c r="H303" i="573"/>
  <c r="K314" i="568"/>
  <c r="H93" i="569"/>
  <c r="J82" i="575"/>
  <c r="J314" i="571"/>
  <c r="K315" i="570"/>
  <c r="J114" i="568"/>
  <c r="J118" i="573"/>
  <c r="G118" i="573"/>
  <c r="I118" i="573"/>
  <c r="H118" i="573"/>
  <c r="K118" i="573"/>
  <c r="K119" i="573" s="1"/>
  <c r="J93" i="572"/>
  <c r="H82" i="575"/>
  <c r="J320" i="570"/>
  <c r="K314" i="571"/>
  <c r="J315" i="570"/>
  <c r="J98" i="571"/>
  <c r="K105" i="572"/>
  <c r="I83" i="573"/>
  <c r="AK316" i="8"/>
  <c r="G99" i="575"/>
  <c r="J336" i="570"/>
  <c r="G115" i="574"/>
  <c r="K83" i="567"/>
  <c r="I93" i="567"/>
  <c r="I312" i="572"/>
  <c r="K91" i="570"/>
  <c r="H83" i="573"/>
  <c r="K336" i="570"/>
  <c r="H129" i="569"/>
  <c r="J103" i="574"/>
  <c r="J322" i="567"/>
  <c r="G322" i="573"/>
  <c r="K115" i="574"/>
  <c r="J352" i="573"/>
  <c r="K142" i="573"/>
  <c r="J320" i="568"/>
  <c r="I296" i="571"/>
  <c r="H116" i="567"/>
  <c r="J386" i="573"/>
  <c r="J158" i="572"/>
  <c r="H113" i="567"/>
  <c r="J337" i="573"/>
  <c r="J130" i="567"/>
  <c r="K324" i="569"/>
  <c r="I90" i="569"/>
  <c r="H92" i="570"/>
  <c r="H100" i="570" s="1"/>
  <c r="I142" i="574"/>
  <c r="K146" i="573"/>
  <c r="AL100" i="8"/>
  <c r="AO119" i="8"/>
  <c r="I113" i="575"/>
  <c r="AL119" i="8"/>
  <c r="H93" i="567"/>
  <c r="K312" i="572"/>
  <c r="I91" i="570"/>
  <c r="G129" i="569"/>
  <c r="I158" i="575"/>
  <c r="H337" i="573"/>
  <c r="I114" i="574"/>
  <c r="H83" i="567"/>
  <c r="K97" i="572"/>
  <c r="G93" i="567"/>
  <c r="H91" i="570"/>
  <c r="H336" i="570"/>
  <c r="H103" i="574"/>
  <c r="K299" i="568"/>
  <c r="I322" i="573"/>
  <c r="H115" i="574"/>
  <c r="H296" i="571"/>
  <c r="J127" i="570"/>
  <c r="G116" i="567"/>
  <c r="G386" i="573"/>
  <c r="K158" i="572"/>
  <c r="J113" i="567"/>
  <c r="K130" i="567"/>
  <c r="I92" i="570"/>
  <c r="G108" i="574"/>
  <c r="G103" i="570"/>
  <c r="I115" i="574"/>
  <c r="J158" i="575"/>
  <c r="G324" i="573"/>
  <c r="H129" i="571"/>
  <c r="J91" i="570"/>
  <c r="G129" i="571"/>
  <c r="J303" i="575"/>
  <c r="AO100" i="8"/>
  <c r="J83" i="573"/>
  <c r="K352" i="573"/>
  <c r="G303" i="575"/>
  <c r="I146" i="573"/>
  <c r="H113" i="575"/>
  <c r="H320" i="575"/>
  <c r="H114" i="574"/>
  <c r="I83" i="567"/>
  <c r="J97" i="572"/>
  <c r="I315" i="569"/>
  <c r="J93" i="567"/>
  <c r="I336" i="570"/>
  <c r="K105" i="575"/>
  <c r="J299" i="568"/>
  <c r="H90" i="570"/>
  <c r="G14" i="568"/>
  <c r="I82" i="570"/>
  <c r="K296" i="571"/>
  <c r="K116" i="567"/>
  <c r="K113" i="567"/>
  <c r="K113" i="573"/>
  <c r="G126" i="575"/>
  <c r="AL316" i="8"/>
  <c r="G114" i="574"/>
  <c r="G83" i="567"/>
  <c r="H97" i="572"/>
  <c r="G315" i="569"/>
  <c r="I99" i="573"/>
  <c r="G113" i="569"/>
  <c r="G105" i="575"/>
  <c r="I299" i="568"/>
  <c r="I118" i="569"/>
  <c r="I119" i="569" s="1"/>
  <c r="K131" i="573"/>
  <c r="J82" i="570"/>
  <c r="J352" i="570"/>
  <c r="I336" i="571"/>
  <c r="I92" i="572"/>
  <c r="I116" i="567"/>
  <c r="G296" i="568"/>
  <c r="H386" i="573"/>
  <c r="J315" i="569"/>
  <c r="H113" i="573"/>
  <c r="F322" i="568" a="1"/>
  <c r="F322" i="568" s="1"/>
  <c r="E322" i="568"/>
  <c r="E322" i="569"/>
  <c r="F322" i="569" a="1"/>
  <c r="F322" i="569" s="1"/>
  <c r="F336" i="568" a="1"/>
  <c r="F336" i="568" s="1"/>
  <c r="E118" i="572"/>
  <c r="F118" i="572" a="1"/>
  <c r="F118" i="572" s="1"/>
  <c r="D119" i="572"/>
  <c r="E119" i="572" s="1"/>
  <c r="E348" i="575"/>
  <c r="F348" i="575" a="1"/>
  <c r="F348" i="575" s="1"/>
  <c r="F332" i="567" a="1"/>
  <c r="F332" i="567" s="1"/>
  <c r="E332" i="567"/>
  <c r="F336" i="574" a="1"/>
  <c r="F336" i="574" s="1"/>
  <c r="E336" i="574"/>
  <c r="E82" i="569"/>
  <c r="F82" i="569" a="1"/>
  <c r="F82" i="569" s="1"/>
  <c r="F108" i="575" a="1"/>
  <c r="F108" i="575" s="1"/>
  <c r="E108" i="575"/>
  <c r="E117" i="575"/>
  <c r="F117" i="575" a="1"/>
  <c r="F117" i="575" s="1"/>
  <c r="D119" i="575"/>
  <c r="E119" i="575" s="1"/>
  <c r="E337" i="567"/>
  <c r="F337" i="567" a="1"/>
  <c r="F337" i="567" s="1"/>
  <c r="F386" i="568" a="1"/>
  <c r="F386" i="568" s="1"/>
  <c r="E386" i="568"/>
  <c r="E146" i="574"/>
  <c r="F146" i="574" a="1"/>
  <c r="F146" i="574" s="1"/>
  <c r="F85" i="574" a="1"/>
  <c r="F85" i="574" s="1"/>
  <c r="E85" i="574"/>
  <c r="F99" i="574" a="1"/>
  <c r="F99" i="574" s="1"/>
  <c r="D100" i="574"/>
  <c r="D17" i="557" s="1"/>
  <c r="F315" i="574" a="1"/>
  <c r="F315" i="574" s="1"/>
  <c r="E315" i="574"/>
  <c r="F335" i="568" a="1"/>
  <c r="F335" i="568" s="1"/>
  <c r="E104" i="567"/>
  <c r="F104" i="567" a="1"/>
  <c r="F104" i="567" s="1"/>
  <c r="D110" i="567"/>
  <c r="E110" i="567" s="1"/>
  <c r="F335" i="572" a="1"/>
  <c r="F335" i="572" s="1"/>
  <c r="E335" i="572"/>
  <c r="F304" i="574" a="1"/>
  <c r="F304" i="574" s="1"/>
  <c r="D306" i="574"/>
  <c r="F129" i="574" a="1"/>
  <c r="F129" i="574" s="1"/>
  <c r="E129" i="574"/>
  <c r="E104" i="575"/>
  <c r="F104" i="575" a="1"/>
  <c r="F104" i="575" s="1"/>
  <c r="D110" i="575"/>
  <c r="E110" i="575" s="1"/>
  <c r="F305" i="569" a="1"/>
  <c r="F305" i="569" s="1"/>
  <c r="E305" i="569"/>
  <c r="E321" i="574"/>
  <c r="F321" i="574" a="1"/>
  <c r="F321" i="574" s="1"/>
  <c r="F107" i="567" a="1"/>
  <c r="F107" i="567" s="1"/>
  <c r="E107" i="567"/>
  <c r="E107" i="574"/>
  <c r="F107" i="574" a="1"/>
  <c r="F107" i="574" s="1"/>
  <c r="D110" i="574"/>
  <c r="E110" i="574" s="1"/>
  <c r="F158" i="568" a="1"/>
  <c r="F158" i="568" s="1"/>
  <c r="E158" i="568"/>
  <c r="E332" i="569"/>
  <c r="F332" i="569" a="1"/>
  <c r="F332" i="569" s="1"/>
  <c r="E299" i="569"/>
  <c r="F299" i="569" a="1"/>
  <c r="F299" i="569" s="1"/>
  <c r="D306" i="569"/>
  <c r="E306" i="569" s="1"/>
  <c r="E146" i="567"/>
  <c r="F146" i="567" a="1"/>
  <c r="F146" i="567" s="1"/>
  <c r="E321" i="568"/>
  <c r="F321" i="568" a="1"/>
  <c r="F321" i="568" s="1"/>
  <c r="D325" i="568"/>
  <c r="E325" i="568" s="1"/>
  <c r="E310" i="574"/>
  <c r="F310" i="574" a="1"/>
  <c r="F310" i="574" s="1"/>
  <c r="D316" i="574"/>
  <c r="E316" i="574" s="1"/>
  <c r="E311" i="575"/>
  <c r="F311" i="575" a="1"/>
  <c r="F311" i="575" s="1"/>
  <c r="D316" i="575"/>
  <c r="E316" i="575" s="1"/>
  <c r="F83" i="572" a="1"/>
  <c r="F83" i="572" s="1"/>
  <c r="E83" i="572"/>
  <c r="F126" i="569" a="1"/>
  <c r="F126" i="569" s="1"/>
  <c r="E126" i="569"/>
  <c r="F313" i="568" a="1"/>
  <c r="F313" i="568" s="1"/>
  <c r="E313" i="568"/>
  <c r="D316" i="568"/>
  <c r="E316" i="568" s="1"/>
  <c r="F335" i="575" a="1"/>
  <c r="F335" i="575" s="1"/>
  <c r="E335" i="575"/>
  <c r="E98" i="568"/>
  <c r="F98" i="568" a="1"/>
  <c r="F98" i="568" s="1"/>
  <c r="D100" i="568"/>
  <c r="E100" i="568" s="1"/>
  <c r="E320" i="574"/>
  <c r="F320" i="574" a="1"/>
  <c r="F320" i="574" s="1"/>
  <c r="D325" i="574"/>
  <c r="E325" i="574" s="1"/>
  <c r="F386" i="574" a="1"/>
  <c r="F386" i="574" s="1"/>
  <c r="E386" i="574"/>
  <c r="F107" i="572" a="1"/>
  <c r="F107" i="572" s="1"/>
  <c r="E107" i="572"/>
  <c r="D110" i="572"/>
  <c r="E110" i="572" s="1"/>
  <c r="E333" i="567"/>
  <c r="F333" i="567" a="1"/>
  <c r="F333" i="567" s="1"/>
  <c r="F127" i="574" a="1"/>
  <c r="F127" i="574" s="1"/>
  <c r="E127" i="574"/>
  <c r="E348" i="569"/>
  <c r="F348" i="569" a="1"/>
  <c r="F348" i="569" s="1"/>
  <c r="E82" i="572"/>
  <c r="F82" i="572" a="1"/>
  <c r="F82" i="572" s="1"/>
  <c r="F321" i="569" a="1"/>
  <c r="F321" i="569" s="1"/>
  <c r="E321" i="569"/>
  <c r="D325" i="569"/>
  <c r="E325" i="569" s="1"/>
  <c r="I115" i="569"/>
  <c r="G115" i="569"/>
  <c r="J115" i="569"/>
  <c r="H115" i="569"/>
  <c r="K115" i="569"/>
  <c r="K83" i="570"/>
  <c r="G83" i="570"/>
  <c r="J83" i="570"/>
  <c r="H98" i="573"/>
  <c r="J98" i="573"/>
  <c r="G98" i="573"/>
  <c r="H117" i="574"/>
  <c r="J117" i="574"/>
  <c r="K117" i="574"/>
  <c r="I117" i="574"/>
  <c r="G117" i="574"/>
  <c r="G304" i="571"/>
  <c r="H304" i="571"/>
  <c r="K304" i="571"/>
  <c r="I304" i="571"/>
  <c r="J304" i="571"/>
  <c r="K82" i="573"/>
  <c r="H82" i="573"/>
  <c r="I82" i="573"/>
  <c r="J82" i="573"/>
  <c r="G82" i="573"/>
  <c r="H108" i="570"/>
  <c r="J108" i="570"/>
  <c r="K108" i="570"/>
  <c r="I108" i="570"/>
  <c r="G108" i="570"/>
  <c r="I304" i="568"/>
  <c r="G304" i="568"/>
  <c r="H304" i="568"/>
  <c r="I117" i="573"/>
  <c r="G117" i="573"/>
  <c r="K117" i="573"/>
  <c r="G115" i="570"/>
  <c r="I115" i="570"/>
  <c r="J115" i="570"/>
  <c r="H115" i="570"/>
  <c r="K115" i="570"/>
  <c r="G337" i="571"/>
  <c r="J337" i="571"/>
  <c r="K337" i="571"/>
  <c r="I337" i="571"/>
  <c r="H337" i="571"/>
  <c r="I333" i="573"/>
  <c r="H333" i="573"/>
  <c r="K333" i="573"/>
  <c r="J333" i="573"/>
  <c r="G333" i="573"/>
  <c r="I311" i="571"/>
  <c r="K311" i="571"/>
  <c r="J311" i="571"/>
  <c r="H311" i="571"/>
  <c r="G311" i="571"/>
  <c r="I109" i="574"/>
  <c r="G109" i="574"/>
  <c r="J109" i="574"/>
  <c r="K109" i="574"/>
  <c r="H109" i="574"/>
  <c r="K319" i="567"/>
  <c r="H319" i="567"/>
  <c r="I324" i="575"/>
  <c r="J324" i="575"/>
  <c r="J325" i="575" s="1"/>
  <c r="K324" i="575"/>
  <c r="G296" i="569"/>
  <c r="K296" i="569"/>
  <c r="J321" i="572"/>
  <c r="K321" i="572"/>
  <c r="H321" i="572"/>
  <c r="I348" i="574"/>
  <c r="J348" i="574"/>
  <c r="K348" i="574"/>
  <c r="J323" i="572"/>
  <c r="H348" i="574"/>
  <c r="H14" i="570"/>
  <c r="H14" i="568"/>
  <c r="H323" i="567"/>
  <c r="H83" i="570"/>
  <c r="G321" i="567"/>
  <c r="K104" i="572"/>
  <c r="H104" i="572"/>
  <c r="G104" i="572"/>
  <c r="J104" i="572"/>
  <c r="I104" i="572"/>
  <c r="J116" i="570"/>
  <c r="I116" i="570"/>
  <c r="H116" i="570"/>
  <c r="G116" i="570"/>
  <c r="K116" i="570"/>
  <c r="H118" i="567"/>
  <c r="I118" i="567"/>
  <c r="K118" i="567"/>
  <c r="G118" i="567"/>
  <c r="J118" i="567"/>
  <c r="J305" i="570"/>
  <c r="G305" i="570"/>
  <c r="G127" i="567"/>
  <c r="K127" i="567"/>
  <c r="J127" i="567"/>
  <c r="H127" i="567"/>
  <c r="I127" i="567"/>
  <c r="J142" i="574"/>
  <c r="K142" i="574"/>
  <c r="H142" i="574"/>
  <c r="H106" i="575"/>
  <c r="I106" i="575"/>
  <c r="G106" i="575"/>
  <c r="K106" i="575"/>
  <c r="K127" i="570"/>
  <c r="I127" i="570"/>
  <c r="G127" i="570"/>
  <c r="I310" i="572"/>
  <c r="J310" i="572"/>
  <c r="G310" i="572"/>
  <c r="H310" i="572"/>
  <c r="K310" i="572"/>
  <c r="G314" i="572"/>
  <c r="H314" i="572"/>
  <c r="I314" i="572"/>
  <c r="J314" i="572"/>
  <c r="K314" i="572"/>
  <c r="AP306" i="8"/>
  <c r="H103" i="570"/>
  <c r="K103" i="570"/>
  <c r="K92" i="567"/>
  <c r="G92" i="567"/>
  <c r="J92" i="567"/>
  <c r="H92" i="567"/>
  <c r="I92" i="567"/>
  <c r="H99" i="567"/>
  <c r="I99" i="567"/>
  <c r="K99" i="567"/>
  <c r="J99" i="567"/>
  <c r="G99" i="567"/>
  <c r="I304" i="573"/>
  <c r="J304" i="573"/>
  <c r="G304" i="573"/>
  <c r="K304" i="573"/>
  <c r="H304" i="573"/>
  <c r="AP316" i="8"/>
  <c r="H296" i="570"/>
  <c r="I296" i="570"/>
  <c r="J296" i="570"/>
  <c r="K296" i="570"/>
  <c r="G296" i="570"/>
  <c r="H336" i="571"/>
  <c r="G336" i="571"/>
  <c r="J336" i="571"/>
  <c r="G315" i="571"/>
  <c r="H315" i="571"/>
  <c r="K315" i="571"/>
  <c r="J315" i="571"/>
  <c r="I315" i="571"/>
  <c r="H97" i="573"/>
  <c r="K97" i="573"/>
  <c r="G97" i="573"/>
  <c r="I97" i="573"/>
  <c r="J97" i="573"/>
  <c r="I315" i="572"/>
  <c r="I316" i="572" s="1"/>
  <c r="H315" i="572"/>
  <c r="H322" i="575"/>
  <c r="K323" i="572"/>
  <c r="G348" i="574"/>
  <c r="H103" i="567"/>
  <c r="I14" i="568"/>
  <c r="J116" i="575"/>
  <c r="G323" i="567"/>
  <c r="I83" i="570"/>
  <c r="G313" i="574"/>
  <c r="G129" i="575"/>
  <c r="J129" i="575"/>
  <c r="H129" i="575"/>
  <c r="K129" i="575"/>
  <c r="I129" i="575"/>
  <c r="K92" i="572"/>
  <c r="J92" i="572"/>
  <c r="K114" i="569"/>
  <c r="G114" i="569"/>
  <c r="I114" i="569"/>
  <c r="H114" i="569"/>
  <c r="J114" i="569"/>
  <c r="G324" i="569"/>
  <c r="H324" i="569"/>
  <c r="I324" i="569"/>
  <c r="AM316" i="8"/>
  <c r="AN306" i="8"/>
  <c r="I319" i="574"/>
  <c r="G319" i="574"/>
  <c r="H319" i="574"/>
  <c r="J319" i="574"/>
  <c r="K319" i="574"/>
  <c r="H310" i="570"/>
  <c r="G310" i="570"/>
  <c r="K310" i="570"/>
  <c r="I310" i="570"/>
  <c r="I316" i="570" s="1"/>
  <c r="J310" i="570"/>
  <c r="AK306" i="8"/>
  <c r="H352" i="567"/>
  <c r="I352" i="567"/>
  <c r="I106" i="567"/>
  <c r="J106" i="567"/>
  <c r="G106" i="567"/>
  <c r="H106" i="567"/>
  <c r="K106" i="567"/>
  <c r="J82" i="571"/>
  <c r="I82" i="571"/>
  <c r="K82" i="571"/>
  <c r="G82" i="571"/>
  <c r="H82" i="571"/>
  <c r="H291" i="568"/>
  <c r="J291" i="568"/>
  <c r="G291" i="568"/>
  <c r="K291" i="568"/>
  <c r="I291" i="568"/>
  <c r="I305" i="573"/>
  <c r="H305" i="573"/>
  <c r="J305" i="573"/>
  <c r="J118" i="570"/>
  <c r="G118" i="570"/>
  <c r="G119" i="570" s="1"/>
  <c r="K118" i="570"/>
  <c r="I118" i="570"/>
  <c r="H118" i="570"/>
  <c r="J319" i="569"/>
  <c r="H319" i="569"/>
  <c r="K319" i="569"/>
  <c r="I319" i="569"/>
  <c r="G319" i="569"/>
  <c r="G323" i="573"/>
  <c r="H323" i="573"/>
  <c r="K323" i="573"/>
  <c r="J323" i="573"/>
  <c r="I323" i="573"/>
  <c r="H297" i="569"/>
  <c r="J297" i="569"/>
  <c r="G297" i="569"/>
  <c r="K297" i="569"/>
  <c r="I297" i="569"/>
  <c r="G146" i="575"/>
  <c r="H146" i="575"/>
  <c r="I146" i="575"/>
  <c r="J146" i="575"/>
  <c r="K146" i="575"/>
  <c r="K113" i="575"/>
  <c r="J113" i="575"/>
  <c r="I113" i="572"/>
  <c r="K113" i="572"/>
  <c r="H113" i="572"/>
  <c r="J113" i="572"/>
  <c r="G113" i="572"/>
  <c r="J320" i="572"/>
  <c r="H320" i="572"/>
  <c r="I320" i="572"/>
  <c r="K103" i="567"/>
  <c r="K14" i="568"/>
  <c r="G116" i="575"/>
  <c r="K323" i="567"/>
  <c r="G98" i="575"/>
  <c r="H313" i="574"/>
  <c r="G311" i="572"/>
  <c r="AL110" i="8"/>
  <c r="I311" i="569"/>
  <c r="H311" i="569"/>
  <c r="K311" i="569"/>
  <c r="J311" i="569"/>
  <c r="G311" i="569"/>
  <c r="G314" i="569"/>
  <c r="H314" i="569"/>
  <c r="H316" i="569" s="1"/>
  <c r="K314" i="569"/>
  <c r="J314" i="569"/>
  <c r="I314" i="569"/>
  <c r="I312" i="569"/>
  <c r="G312" i="569"/>
  <c r="J312" i="569"/>
  <c r="K312" i="569"/>
  <c r="H312" i="569"/>
  <c r="I158" i="574"/>
  <c r="J158" i="574"/>
  <c r="H158" i="574"/>
  <c r="G158" i="574"/>
  <c r="K158" i="574"/>
  <c r="I299" i="567"/>
  <c r="J299" i="567"/>
  <c r="G299" i="567"/>
  <c r="K299" i="567"/>
  <c r="H299" i="567"/>
  <c r="G298" i="568"/>
  <c r="K298" i="568"/>
  <c r="I298" i="568"/>
  <c r="J298" i="568"/>
  <c r="H298" i="568"/>
  <c r="I91" i="569"/>
  <c r="H91" i="569"/>
  <c r="K91" i="569"/>
  <c r="G91" i="569"/>
  <c r="J91" i="569"/>
  <c r="AK100" i="8"/>
  <c r="K142" i="575"/>
  <c r="J142" i="575"/>
  <c r="I142" i="575"/>
  <c r="H142" i="575"/>
  <c r="G142" i="575"/>
  <c r="H335" i="567"/>
  <c r="J335" i="567"/>
  <c r="G335" i="567"/>
  <c r="K335" i="567"/>
  <c r="I335" i="567"/>
  <c r="J85" i="575"/>
  <c r="G85" i="575"/>
  <c r="I105" i="570"/>
  <c r="H105" i="570"/>
  <c r="J105" i="570"/>
  <c r="G105" i="570"/>
  <c r="K105" i="570"/>
  <c r="J146" i="573"/>
  <c r="G146" i="573"/>
  <c r="G336" i="573"/>
  <c r="K336" i="573"/>
  <c r="H336" i="573"/>
  <c r="I336" i="573"/>
  <c r="J336" i="573"/>
  <c r="K309" i="570"/>
  <c r="H309" i="570"/>
  <c r="G309" i="570"/>
  <c r="I309" i="570"/>
  <c r="J309" i="570"/>
  <c r="I352" i="570"/>
  <c r="G352" i="570"/>
  <c r="H352" i="570"/>
  <c r="K310" i="571"/>
  <c r="H310" i="571"/>
  <c r="G310" i="571"/>
  <c r="I310" i="571"/>
  <c r="J310" i="571"/>
  <c r="H324" i="568"/>
  <c r="I324" i="568"/>
  <c r="G324" i="568"/>
  <c r="K324" i="568"/>
  <c r="J324" i="568"/>
  <c r="I93" i="571"/>
  <c r="G93" i="571"/>
  <c r="K93" i="571"/>
  <c r="H113" i="570"/>
  <c r="K113" i="570"/>
  <c r="G113" i="570"/>
  <c r="J113" i="570"/>
  <c r="J119" i="570" s="1"/>
  <c r="I113" i="570"/>
  <c r="G103" i="574"/>
  <c r="K103" i="574"/>
  <c r="H131" i="573"/>
  <c r="I131" i="573"/>
  <c r="H291" i="573"/>
  <c r="K291" i="573"/>
  <c r="J291" i="573"/>
  <c r="G291" i="573"/>
  <c r="I291" i="573"/>
  <c r="G333" i="570"/>
  <c r="K333" i="570"/>
  <c r="H333" i="570"/>
  <c r="I333" i="570"/>
  <c r="J333" i="570"/>
  <c r="I312" i="567"/>
  <c r="J312" i="567"/>
  <c r="H312" i="567"/>
  <c r="K312" i="567"/>
  <c r="G312" i="567"/>
  <c r="I92" i="571"/>
  <c r="G92" i="571"/>
  <c r="J322" i="575"/>
  <c r="I103" i="567"/>
  <c r="K116" i="575"/>
  <c r="I98" i="575"/>
  <c r="K304" i="568"/>
  <c r="K313" i="574"/>
  <c r="H117" i="573"/>
  <c r="K320" i="572"/>
  <c r="K325" i="572" s="1"/>
  <c r="G324" i="575"/>
  <c r="J129" i="570"/>
  <c r="K129" i="570"/>
  <c r="I129" i="570"/>
  <c r="G129" i="570"/>
  <c r="H129" i="570"/>
  <c r="AJ119" i="8"/>
  <c r="I99" i="568"/>
  <c r="H99" i="568"/>
  <c r="K99" i="568"/>
  <c r="J99" i="568"/>
  <c r="G99" i="568"/>
  <c r="H108" i="572"/>
  <c r="G108" i="572"/>
  <c r="K108" i="572"/>
  <c r="I108" i="572"/>
  <c r="J108" i="572"/>
  <c r="I92" i="575"/>
  <c r="K92" i="575"/>
  <c r="J92" i="575"/>
  <c r="H92" i="575"/>
  <c r="G92" i="575"/>
  <c r="AN119" i="8"/>
  <c r="I310" i="568"/>
  <c r="G310" i="568"/>
  <c r="G296" i="573"/>
  <c r="H296" i="573"/>
  <c r="K296" i="573"/>
  <c r="J296" i="573"/>
  <c r="I296" i="573"/>
  <c r="I291" i="574"/>
  <c r="K291" i="574"/>
  <c r="G291" i="574"/>
  <c r="J291" i="574"/>
  <c r="H291" i="574"/>
  <c r="K142" i="568"/>
  <c r="I142" i="568"/>
  <c r="I158" i="567"/>
  <c r="K158" i="567"/>
  <c r="G158" i="567"/>
  <c r="H158" i="567"/>
  <c r="J158" i="567"/>
  <c r="I105" i="571"/>
  <c r="K105" i="571"/>
  <c r="H105" i="571"/>
  <c r="J105" i="571"/>
  <c r="G105" i="571"/>
  <c r="AO306" i="8"/>
  <c r="J108" i="574"/>
  <c r="K108" i="574"/>
  <c r="I108" i="574"/>
  <c r="K304" i="569"/>
  <c r="G304" i="569"/>
  <c r="K314" i="574"/>
  <c r="J314" i="574"/>
  <c r="I314" i="574"/>
  <c r="H314" i="574"/>
  <c r="G314" i="574"/>
  <c r="J131" i="570"/>
  <c r="K131" i="570"/>
  <c r="G131" i="570"/>
  <c r="I131" i="570"/>
  <c r="H131" i="570"/>
  <c r="K335" i="571"/>
  <c r="H335" i="571"/>
  <c r="J348" i="573"/>
  <c r="K348" i="573"/>
  <c r="I348" i="573"/>
  <c r="H348" i="573"/>
  <c r="G348" i="573"/>
  <c r="J309" i="574"/>
  <c r="H309" i="574"/>
  <c r="G309" i="574"/>
  <c r="K309" i="574"/>
  <c r="I309" i="574"/>
  <c r="H310" i="567"/>
  <c r="G310" i="567"/>
  <c r="I310" i="567"/>
  <c r="J310" i="567"/>
  <c r="K310" i="567"/>
  <c r="J309" i="575"/>
  <c r="I309" i="575"/>
  <c r="H309" i="575"/>
  <c r="G309" i="575"/>
  <c r="K309" i="575"/>
  <c r="K98" i="567"/>
  <c r="I98" i="567"/>
  <c r="J98" i="567"/>
  <c r="G98" i="567"/>
  <c r="H98" i="567"/>
  <c r="H298" i="570"/>
  <c r="G298" i="570"/>
  <c r="I298" i="570"/>
  <c r="K335" i="573"/>
  <c r="H335" i="573"/>
  <c r="I335" i="573"/>
  <c r="G335" i="573"/>
  <c r="J335" i="573"/>
  <c r="J103" i="575"/>
  <c r="H103" i="575"/>
  <c r="I103" i="575"/>
  <c r="G93" i="573"/>
  <c r="J93" i="573"/>
  <c r="K93" i="573"/>
  <c r="I93" i="573"/>
  <c r="H93" i="573"/>
  <c r="J103" i="567"/>
  <c r="I116" i="575"/>
  <c r="J98" i="575"/>
  <c r="J304" i="568"/>
  <c r="I313" i="574"/>
  <c r="J117" i="573"/>
  <c r="G320" i="572"/>
  <c r="H311" i="572"/>
  <c r="J337" i="570"/>
  <c r="K337" i="570"/>
  <c r="K90" i="570"/>
  <c r="I90" i="570"/>
  <c r="J90" i="570"/>
  <c r="I118" i="568"/>
  <c r="J118" i="568"/>
  <c r="H118" i="568"/>
  <c r="G118" i="568"/>
  <c r="K118" i="568"/>
  <c r="J115" i="575"/>
  <c r="K115" i="575"/>
  <c r="I115" i="575"/>
  <c r="H115" i="575"/>
  <c r="G115" i="575"/>
  <c r="I82" i="574"/>
  <c r="G82" i="574"/>
  <c r="H82" i="574"/>
  <c r="K82" i="574"/>
  <c r="J82" i="574"/>
  <c r="H129" i="567"/>
  <c r="G129" i="567"/>
  <c r="K129" i="567"/>
  <c r="J129" i="567"/>
  <c r="I129" i="567"/>
  <c r="AM119" i="8"/>
  <c r="J309" i="572"/>
  <c r="H309" i="572"/>
  <c r="I130" i="573"/>
  <c r="G130" i="573"/>
  <c r="J130" i="573"/>
  <c r="K130" i="573"/>
  <c r="H130" i="573"/>
  <c r="H109" i="567"/>
  <c r="G109" i="567"/>
  <c r="J109" i="567"/>
  <c r="K109" i="567"/>
  <c r="I109" i="567"/>
  <c r="J114" i="575"/>
  <c r="H114" i="575"/>
  <c r="G114" i="575"/>
  <c r="K114" i="575"/>
  <c r="I114" i="575"/>
  <c r="J298" i="569"/>
  <c r="G298" i="569"/>
  <c r="K298" i="569"/>
  <c r="H298" i="569"/>
  <c r="I298" i="569"/>
  <c r="K91" i="575"/>
  <c r="H91" i="575"/>
  <c r="J91" i="575"/>
  <c r="I91" i="575"/>
  <c r="G91" i="575"/>
  <c r="H115" i="567"/>
  <c r="I115" i="567"/>
  <c r="J115" i="567"/>
  <c r="J116" i="568"/>
  <c r="I116" i="568"/>
  <c r="K116" i="568"/>
  <c r="G116" i="568"/>
  <c r="H116" i="568"/>
  <c r="I312" i="568"/>
  <c r="H312" i="568"/>
  <c r="K312" i="568"/>
  <c r="G312" i="568"/>
  <c r="J312" i="568"/>
  <c r="G313" i="571"/>
  <c r="H313" i="571"/>
  <c r="K313" i="571"/>
  <c r="J313" i="571"/>
  <c r="I313" i="571"/>
  <c r="H299" i="570"/>
  <c r="K299" i="570"/>
  <c r="G299" i="570"/>
  <c r="I299" i="570"/>
  <c r="J299" i="570"/>
  <c r="I109" i="570"/>
  <c r="J109" i="570"/>
  <c r="K97" i="575"/>
  <c r="I97" i="575"/>
  <c r="J97" i="575"/>
  <c r="G97" i="575"/>
  <c r="H97" i="575"/>
  <c r="J303" i="568"/>
  <c r="H303" i="568"/>
  <c r="K303" i="568"/>
  <c r="G303" i="568"/>
  <c r="I303" i="568"/>
  <c r="J113" i="569"/>
  <c r="J119" i="569" s="1"/>
  <c r="K113" i="569"/>
  <c r="H113" i="569"/>
  <c r="J109" i="571"/>
  <c r="G109" i="571"/>
  <c r="K109" i="571"/>
  <c r="I109" i="571"/>
  <c r="H109" i="571"/>
  <c r="J105" i="569"/>
  <c r="K98" i="575"/>
  <c r="H324" i="575"/>
  <c r="G90" i="571"/>
  <c r="K90" i="571"/>
  <c r="I90" i="571"/>
  <c r="H90" i="571"/>
  <c r="J90" i="571"/>
  <c r="K311" i="568"/>
  <c r="G311" i="568"/>
  <c r="G107" i="568"/>
  <c r="I107" i="568"/>
  <c r="K107" i="568"/>
  <c r="J107" i="568"/>
  <c r="H107" i="568"/>
  <c r="AK325" i="8"/>
  <c r="AL306" i="8"/>
  <c r="K128" i="572"/>
  <c r="I128" i="572"/>
  <c r="G128" i="572"/>
  <c r="J128" i="572"/>
  <c r="H128" i="572"/>
  <c r="G333" i="571"/>
  <c r="K333" i="571"/>
  <c r="H333" i="571"/>
  <c r="J333" i="571"/>
  <c r="I333" i="571"/>
  <c r="K323" i="568"/>
  <c r="H323" i="568"/>
  <c r="I323" i="568"/>
  <c r="J323" i="568"/>
  <c r="G323" i="568"/>
  <c r="I333" i="572"/>
  <c r="G333" i="572"/>
  <c r="J333" i="572"/>
  <c r="H333" i="572"/>
  <c r="K333" i="572"/>
  <c r="AL325" i="8"/>
  <c r="H117" i="568"/>
  <c r="G117" i="568"/>
  <c r="K117" i="568"/>
  <c r="J117" i="568"/>
  <c r="I117" i="568"/>
  <c r="J97" i="568"/>
  <c r="G97" i="568"/>
  <c r="K97" i="568"/>
  <c r="H92" i="573"/>
  <c r="J92" i="573"/>
  <c r="K92" i="573"/>
  <c r="G92" i="573"/>
  <c r="G100" i="573" s="1"/>
  <c r="I92" i="573"/>
  <c r="AM325" i="8"/>
  <c r="H128" i="574"/>
  <c r="J128" i="574"/>
  <c r="K128" i="574"/>
  <c r="I128" i="574"/>
  <c r="G128" i="574"/>
  <c r="G130" i="569"/>
  <c r="J130" i="569"/>
  <c r="I130" i="569"/>
  <c r="K130" i="569"/>
  <c r="H130" i="569"/>
  <c r="G333" i="575"/>
  <c r="J333" i="575"/>
  <c r="I333" i="575"/>
  <c r="H333" i="575"/>
  <c r="K333" i="575"/>
  <c r="G130" i="575"/>
  <c r="J130" i="575"/>
  <c r="K130" i="575"/>
  <c r="I130" i="575"/>
  <c r="H130" i="575"/>
  <c r="G83" i="574"/>
  <c r="H83" i="574"/>
  <c r="J83" i="574"/>
  <c r="K83" i="574"/>
  <c r="I83" i="574"/>
  <c r="K309" i="567"/>
  <c r="I309" i="567"/>
  <c r="H309" i="567"/>
  <c r="J309" i="567"/>
  <c r="G309" i="567"/>
  <c r="K319" i="570"/>
  <c r="I319" i="570"/>
  <c r="J319" i="570"/>
  <c r="G319" i="570"/>
  <c r="H319" i="570"/>
  <c r="J297" i="571"/>
  <c r="H297" i="571"/>
  <c r="H306" i="571" s="1"/>
  <c r="G297" i="571"/>
  <c r="I297" i="571"/>
  <c r="K297" i="571"/>
  <c r="I335" i="570"/>
  <c r="K335" i="570"/>
  <c r="H335" i="570"/>
  <c r="G335" i="570"/>
  <c r="J335" i="570"/>
  <c r="I323" i="569"/>
  <c r="J323" i="569"/>
  <c r="H323" i="569"/>
  <c r="G323" i="569"/>
  <c r="H126" i="571"/>
  <c r="I126" i="571"/>
  <c r="G126" i="571"/>
  <c r="K126" i="571"/>
  <c r="J126" i="571"/>
  <c r="I99" i="571"/>
  <c r="K99" i="571"/>
  <c r="J296" i="567"/>
  <c r="K296" i="567"/>
  <c r="G323" i="570"/>
  <c r="J323" i="570"/>
  <c r="I323" i="570"/>
  <c r="K323" i="570"/>
  <c r="H323" i="570"/>
  <c r="I298" i="571"/>
  <c r="H298" i="571"/>
  <c r="I99" i="570"/>
  <c r="K99" i="570"/>
  <c r="G99" i="570"/>
  <c r="J99" i="570"/>
  <c r="H99" i="570"/>
  <c r="K158" i="571"/>
  <c r="H158" i="571"/>
  <c r="J158" i="571"/>
  <c r="G158" i="571"/>
  <c r="I158" i="571"/>
  <c r="G119" i="569"/>
  <c r="H105" i="569"/>
  <c r="J319" i="567"/>
  <c r="K325" i="570"/>
  <c r="I119" i="570"/>
  <c r="H334" i="570"/>
  <c r="I321" i="572"/>
  <c r="I296" i="569"/>
  <c r="I336" i="572"/>
  <c r="H336" i="572"/>
  <c r="K336" i="572"/>
  <c r="J336" i="572"/>
  <c r="G336" i="572"/>
  <c r="G305" i="571"/>
  <c r="I305" i="571"/>
  <c r="J305" i="571"/>
  <c r="H305" i="571"/>
  <c r="K305" i="571"/>
  <c r="J126" i="574"/>
  <c r="G126" i="574"/>
  <c r="K126" i="574"/>
  <c r="I126" i="574"/>
  <c r="H126" i="574"/>
  <c r="G90" i="572"/>
  <c r="K90" i="572"/>
  <c r="I90" i="572"/>
  <c r="H90" i="572"/>
  <c r="J90" i="572"/>
  <c r="G337" i="569"/>
  <c r="I337" i="569"/>
  <c r="H337" i="569"/>
  <c r="K337" i="569"/>
  <c r="J337" i="569"/>
  <c r="G92" i="570"/>
  <c r="G100" i="570" s="1"/>
  <c r="J92" i="570"/>
  <c r="J386" i="572"/>
  <c r="I386" i="572"/>
  <c r="K386" i="572"/>
  <c r="G386" i="572"/>
  <c r="H386" i="572"/>
  <c r="K386" i="575"/>
  <c r="J386" i="575"/>
  <c r="H386" i="575"/>
  <c r="I386" i="575"/>
  <c r="G386" i="575"/>
  <c r="K304" i="570"/>
  <c r="K306" i="570" s="1"/>
  <c r="I304" i="570"/>
  <c r="I306" i="570" s="1"/>
  <c r="H304" i="570"/>
  <c r="J93" i="568"/>
  <c r="H93" i="568"/>
  <c r="G93" i="568"/>
  <c r="I93" i="568"/>
  <c r="K93" i="568"/>
  <c r="I352" i="572"/>
  <c r="K352" i="572"/>
  <c r="H352" i="572"/>
  <c r="J352" i="572"/>
  <c r="G352" i="572"/>
  <c r="I115" i="572"/>
  <c r="J115" i="572"/>
  <c r="H115" i="572"/>
  <c r="K115" i="572"/>
  <c r="G115" i="572"/>
  <c r="K309" i="569"/>
  <c r="G309" i="569"/>
  <c r="J309" i="569"/>
  <c r="H309" i="569"/>
  <c r="I309" i="569"/>
  <c r="I98" i="570"/>
  <c r="J98" i="570"/>
  <c r="H98" i="570"/>
  <c r="J142" i="570"/>
  <c r="G142" i="570"/>
  <c r="K142" i="570"/>
  <c r="H142" i="570"/>
  <c r="I142" i="570"/>
  <c r="G105" i="569"/>
  <c r="I319" i="567"/>
  <c r="H316" i="571"/>
  <c r="I334" i="570"/>
  <c r="G321" i="572"/>
  <c r="H296" i="569"/>
  <c r="K311" i="572"/>
  <c r="K314" i="570"/>
  <c r="G314" i="570"/>
  <c r="H314" i="570"/>
  <c r="I314" i="570"/>
  <c r="J314" i="570"/>
  <c r="H109" i="572"/>
  <c r="K109" i="572"/>
  <c r="J109" i="572"/>
  <c r="G109" i="572"/>
  <c r="I109" i="572"/>
  <c r="H127" i="572"/>
  <c r="J127" i="572"/>
  <c r="G127" i="572"/>
  <c r="K127" i="572"/>
  <c r="I127" i="572"/>
  <c r="I333" i="574"/>
  <c r="G333" i="574"/>
  <c r="K333" i="574"/>
  <c r="H333" i="574"/>
  <c r="J333" i="574"/>
  <c r="AN316" i="8"/>
  <c r="J128" i="567"/>
  <c r="I128" i="567"/>
  <c r="K128" i="567"/>
  <c r="H128" i="567"/>
  <c r="G128" i="567"/>
  <c r="I320" i="569"/>
  <c r="J320" i="569"/>
  <c r="G320" i="569"/>
  <c r="K320" i="569"/>
  <c r="H320" i="569"/>
  <c r="I352" i="569"/>
  <c r="K352" i="569"/>
  <c r="G352" i="569"/>
  <c r="H352" i="569"/>
  <c r="J352" i="569"/>
  <c r="I337" i="572"/>
  <c r="G337" i="572"/>
  <c r="K109" i="569"/>
  <c r="G109" i="569"/>
  <c r="H109" i="569"/>
  <c r="J109" i="569"/>
  <c r="I109" i="569"/>
  <c r="I97" i="571"/>
  <c r="G97" i="571"/>
  <c r="H97" i="571"/>
  <c r="K97" i="571"/>
  <c r="J97" i="571"/>
  <c r="H291" i="569"/>
  <c r="G291" i="569"/>
  <c r="J291" i="569"/>
  <c r="I291" i="569"/>
  <c r="K291" i="569"/>
  <c r="G337" i="568"/>
  <c r="J337" i="568"/>
  <c r="H337" i="568"/>
  <c r="K337" i="568"/>
  <c r="I337" i="568"/>
  <c r="G386" i="571"/>
  <c r="I386" i="571"/>
  <c r="H386" i="571"/>
  <c r="H142" i="571"/>
  <c r="J142" i="571"/>
  <c r="G142" i="571"/>
  <c r="H117" i="570"/>
  <c r="K117" i="570"/>
  <c r="K348" i="571"/>
  <c r="G348" i="571"/>
  <c r="J348" i="571"/>
  <c r="K298" i="575"/>
  <c r="H298" i="575"/>
  <c r="H306" i="575" s="1"/>
  <c r="I298" i="575"/>
  <c r="G298" i="575"/>
  <c r="J298" i="575"/>
  <c r="I91" i="571"/>
  <c r="H91" i="571"/>
  <c r="H107" i="575"/>
  <c r="J107" i="575"/>
  <c r="K107" i="575"/>
  <c r="I107" i="575"/>
  <c r="G107" i="575"/>
  <c r="G146" i="571"/>
  <c r="I146" i="571"/>
  <c r="J146" i="571"/>
  <c r="H146" i="571"/>
  <c r="K146" i="571"/>
  <c r="J129" i="571"/>
  <c r="I129" i="571"/>
  <c r="H321" i="570"/>
  <c r="G321" i="570"/>
  <c r="H113" i="574"/>
  <c r="I113" i="574"/>
  <c r="K113" i="574"/>
  <c r="G113" i="574"/>
  <c r="J113" i="574"/>
  <c r="J315" i="573"/>
  <c r="I315" i="573"/>
  <c r="H315" i="573"/>
  <c r="K315" i="573"/>
  <c r="G315" i="573"/>
  <c r="G106" i="568"/>
  <c r="H315" i="569"/>
  <c r="K105" i="569"/>
  <c r="J14" i="570"/>
  <c r="G319" i="567"/>
  <c r="K334" i="570"/>
  <c r="K321" i="567"/>
  <c r="J296" i="569"/>
  <c r="H92" i="571"/>
  <c r="AJ110" i="8"/>
  <c r="K118" i="574"/>
  <c r="J118" i="574"/>
  <c r="I118" i="574"/>
  <c r="G118" i="574"/>
  <c r="H118" i="574"/>
  <c r="H146" i="572"/>
  <c r="I146" i="572"/>
  <c r="I305" i="572"/>
  <c r="K305" i="572"/>
  <c r="J305" i="572"/>
  <c r="G305" i="572"/>
  <c r="H305" i="572"/>
  <c r="G106" i="574"/>
  <c r="H106" i="574"/>
  <c r="K106" i="574"/>
  <c r="I106" i="574"/>
  <c r="J106" i="574"/>
  <c r="J348" i="567"/>
  <c r="K348" i="567"/>
  <c r="H348" i="567"/>
  <c r="G348" i="567"/>
  <c r="I348" i="567"/>
  <c r="G311" i="570"/>
  <c r="I311" i="570"/>
  <c r="K311" i="570"/>
  <c r="H311" i="570"/>
  <c r="J311" i="570"/>
  <c r="J117" i="569"/>
  <c r="K117" i="569"/>
  <c r="K119" i="569" s="1"/>
  <c r="H117" i="569"/>
  <c r="H83" i="569"/>
  <c r="K83" i="569"/>
  <c r="G83" i="569"/>
  <c r="I83" i="569"/>
  <c r="J83" i="569"/>
  <c r="G99" i="572"/>
  <c r="K99" i="572"/>
  <c r="I99" i="572"/>
  <c r="J99" i="572"/>
  <c r="H99" i="572"/>
  <c r="I146" i="570"/>
  <c r="J146" i="570"/>
  <c r="H146" i="570"/>
  <c r="G146" i="570"/>
  <c r="K146" i="570"/>
  <c r="G348" i="570"/>
  <c r="I348" i="570"/>
  <c r="K348" i="570"/>
  <c r="H348" i="570"/>
  <c r="J348" i="570"/>
  <c r="G104" i="574"/>
  <c r="J104" i="574"/>
  <c r="I104" i="574"/>
  <c r="H104" i="574"/>
  <c r="K104" i="574"/>
  <c r="AM110" i="8"/>
  <c r="H314" i="567"/>
  <c r="J314" i="567"/>
  <c r="K314" i="567"/>
  <c r="G314" i="567"/>
  <c r="I314" i="567"/>
  <c r="K90" i="567"/>
  <c r="J90" i="567"/>
  <c r="I90" i="567"/>
  <c r="H90" i="567"/>
  <c r="G90" i="567"/>
  <c r="H311" i="567"/>
  <c r="G311" i="567"/>
  <c r="J311" i="567"/>
  <c r="I311" i="567"/>
  <c r="K311" i="567"/>
  <c r="K312" i="571"/>
  <c r="J312" i="571"/>
  <c r="G14" i="570"/>
  <c r="G334" i="570"/>
  <c r="H321" i="567"/>
  <c r="J311" i="572"/>
  <c r="H321" i="575"/>
  <c r="K321" i="575"/>
  <c r="I321" i="575"/>
  <c r="I325" i="575" s="1"/>
  <c r="J321" i="575"/>
  <c r="G321" i="575"/>
  <c r="AO325" i="8"/>
  <c r="I146" i="568"/>
  <c r="J146" i="568"/>
  <c r="J92" i="569"/>
  <c r="K92" i="569"/>
  <c r="I92" i="569"/>
  <c r="G92" i="569"/>
  <c r="H92" i="569"/>
  <c r="G291" i="575"/>
  <c r="I291" i="575"/>
  <c r="K291" i="575"/>
  <c r="J291" i="575"/>
  <c r="H291" i="575"/>
  <c r="G337" i="574"/>
  <c r="H337" i="574"/>
  <c r="I337" i="574"/>
  <c r="K337" i="574"/>
  <c r="AP100" i="8"/>
  <c r="AN325" i="8"/>
  <c r="J90" i="569"/>
  <c r="G90" i="569"/>
  <c r="K82" i="568"/>
  <c r="H82" i="568"/>
  <c r="I82" i="568"/>
  <c r="J82" i="568"/>
  <c r="G82" i="568"/>
  <c r="I82" i="575"/>
  <c r="G82" i="575"/>
  <c r="K14" i="572"/>
  <c r="J14" i="572"/>
  <c r="I14" i="572"/>
  <c r="H14" i="572"/>
  <c r="G14" i="572"/>
  <c r="I296" i="572"/>
  <c r="G296" i="572"/>
  <c r="H296" i="572"/>
  <c r="K296" i="572"/>
  <c r="J296" i="572"/>
  <c r="J127" i="571"/>
  <c r="G127" i="571"/>
  <c r="I127" i="571"/>
  <c r="H127" i="571"/>
  <c r="K127" i="571"/>
  <c r="H335" i="569"/>
  <c r="G335" i="569"/>
  <c r="K335" i="569"/>
  <c r="J335" i="569"/>
  <c r="I335" i="569"/>
  <c r="J106" i="571"/>
  <c r="G106" i="571"/>
  <c r="K106" i="571"/>
  <c r="I106" i="571"/>
  <c r="H106" i="571"/>
  <c r="I335" i="574"/>
  <c r="K335" i="574"/>
  <c r="G335" i="574"/>
  <c r="J335" i="574"/>
  <c r="H335" i="574"/>
  <c r="J386" i="570"/>
  <c r="K386" i="570"/>
  <c r="H386" i="570"/>
  <c r="I85" i="570"/>
  <c r="G85" i="570"/>
  <c r="J85" i="570"/>
  <c r="H85" i="570"/>
  <c r="K85" i="570"/>
  <c r="I128" i="573"/>
  <c r="G128" i="573"/>
  <c r="H128" i="573"/>
  <c r="J128" i="573"/>
  <c r="K128" i="573"/>
  <c r="H105" i="572"/>
  <c r="J105" i="572"/>
  <c r="J85" i="571"/>
  <c r="I85" i="571"/>
  <c r="H85" i="571"/>
  <c r="K85" i="571"/>
  <c r="G85" i="571"/>
  <c r="H119" i="569"/>
  <c r="J110" i="571"/>
  <c r="K98" i="573"/>
  <c r="I116" i="573"/>
  <c r="K116" i="573"/>
  <c r="G116" i="573"/>
  <c r="G119" i="573" s="1"/>
  <c r="H116" i="573"/>
  <c r="H119" i="573" s="1"/>
  <c r="J116" i="573"/>
  <c r="J119" i="573" s="1"/>
  <c r="H334" i="572"/>
  <c r="K334" i="572"/>
  <c r="J334" i="572"/>
  <c r="I334" i="572"/>
  <c r="G334" i="572"/>
  <c r="G322" i="567"/>
  <c r="I322" i="567"/>
  <c r="I325" i="567" s="1"/>
  <c r="H322" i="567"/>
  <c r="G322" i="572"/>
  <c r="J322" i="572"/>
  <c r="K322" i="572"/>
  <c r="H322" i="572"/>
  <c r="I322" i="572"/>
  <c r="I297" i="575"/>
  <c r="K297" i="575"/>
  <c r="G314" i="571"/>
  <c r="I314" i="571"/>
  <c r="I97" i="567"/>
  <c r="G97" i="567"/>
  <c r="J97" i="567"/>
  <c r="G332" i="573"/>
  <c r="H332" i="573"/>
  <c r="J332" i="573"/>
  <c r="I332" i="573"/>
  <c r="K332" i="573"/>
  <c r="G126" i="567"/>
  <c r="I126" i="567"/>
  <c r="J126" i="567"/>
  <c r="H126" i="567"/>
  <c r="K126" i="567"/>
  <c r="G299" i="573"/>
  <c r="I299" i="573"/>
  <c r="K299" i="573"/>
  <c r="J299" i="573"/>
  <c r="H299" i="573"/>
  <c r="I336" i="567"/>
  <c r="H336" i="567"/>
  <c r="J336" i="567"/>
  <c r="K336" i="567"/>
  <c r="G336" i="567"/>
  <c r="I319" i="573"/>
  <c r="G319" i="573"/>
  <c r="G325" i="573" s="1"/>
  <c r="H319" i="573"/>
  <c r="H325" i="573" s="1"/>
  <c r="K319" i="573"/>
  <c r="K325" i="573" s="1"/>
  <c r="J319" i="573"/>
  <c r="I297" i="568"/>
  <c r="H297" i="568"/>
  <c r="J297" i="568"/>
  <c r="K297" i="568"/>
  <c r="G297" i="568"/>
  <c r="H104" i="570"/>
  <c r="I104" i="570"/>
  <c r="J104" i="570"/>
  <c r="J110" i="570" s="1"/>
  <c r="K104" i="570"/>
  <c r="K110" i="570" s="1"/>
  <c r="G104" i="570"/>
  <c r="G110" i="570" s="1"/>
  <c r="J324" i="567"/>
  <c r="J325" i="567" s="1"/>
  <c r="H324" i="567"/>
  <c r="I324" i="567"/>
  <c r="K324" i="567"/>
  <c r="G324" i="567"/>
  <c r="G90" i="575"/>
  <c r="K90" i="575"/>
  <c r="J90" i="575"/>
  <c r="I90" i="575"/>
  <c r="H90" i="575"/>
  <c r="I113" i="568"/>
  <c r="I119" i="568" s="1"/>
  <c r="H113" i="568"/>
  <c r="H119" i="568" s="1"/>
  <c r="G113" i="568"/>
  <c r="G119" i="568" s="1"/>
  <c r="J113" i="568"/>
  <c r="K113" i="568"/>
  <c r="I90" i="568"/>
  <c r="H90" i="568"/>
  <c r="G90" i="568"/>
  <c r="J90" i="568"/>
  <c r="K90" i="568"/>
  <c r="J303" i="573"/>
  <c r="G303" i="573"/>
  <c r="I303" i="573"/>
  <c r="I127" i="573"/>
  <c r="H127" i="573"/>
  <c r="J127" i="573"/>
  <c r="K127" i="573"/>
  <c r="G127" i="573"/>
  <c r="J303" i="570"/>
  <c r="H303" i="570"/>
  <c r="H100" i="573"/>
  <c r="I316" i="571"/>
  <c r="G110" i="571"/>
  <c r="J316" i="570"/>
  <c r="K100" i="570"/>
  <c r="I100" i="573"/>
  <c r="J119" i="568"/>
  <c r="J325" i="570"/>
  <c r="I325" i="573"/>
  <c r="J306" i="570"/>
  <c r="G306" i="571"/>
  <c r="I325" i="570"/>
  <c r="J100" i="573"/>
  <c r="G325" i="570"/>
  <c r="I100" i="570"/>
  <c r="J306" i="571"/>
  <c r="J316" i="571"/>
  <c r="G106" i="572"/>
  <c r="H106" i="572"/>
  <c r="I106" i="572"/>
  <c r="K106" i="572"/>
  <c r="J106" i="572"/>
  <c r="I315" i="567"/>
  <c r="I316" i="567" s="1"/>
  <c r="J315" i="567"/>
  <c r="J316" i="567" s="1"/>
  <c r="H315" i="567"/>
  <c r="K315" i="567"/>
  <c r="K316" i="567" s="1"/>
  <c r="G315" i="567"/>
  <c r="I85" i="572"/>
  <c r="G85" i="572"/>
  <c r="K85" i="572"/>
  <c r="J85" i="572"/>
  <c r="H85" i="572"/>
  <c r="I93" i="575"/>
  <c r="I100" i="575" s="1"/>
  <c r="K93" i="575"/>
  <c r="K100" i="575" s="1"/>
  <c r="H93" i="575"/>
  <c r="G93" i="575"/>
  <c r="J93" i="575"/>
  <c r="H291" i="572"/>
  <c r="J291" i="572"/>
  <c r="K291" i="572"/>
  <c r="G291" i="572"/>
  <c r="I291" i="572"/>
  <c r="H105" i="574"/>
  <c r="G105" i="574"/>
  <c r="J105" i="574"/>
  <c r="K105" i="574"/>
  <c r="I105" i="574"/>
  <c r="G116" i="574"/>
  <c r="K116" i="574"/>
  <c r="K119" i="574" s="1"/>
  <c r="J116" i="574"/>
  <c r="I116" i="574"/>
  <c r="H116" i="574"/>
  <c r="H119" i="574" s="1"/>
  <c r="J316" i="569"/>
  <c r="G314" i="575"/>
  <c r="J314" i="575"/>
  <c r="I314" i="575"/>
  <c r="K314" i="575"/>
  <c r="H314" i="575"/>
  <c r="K105" i="567"/>
  <c r="I105" i="567"/>
  <c r="G105" i="567"/>
  <c r="J105" i="567"/>
  <c r="H105" i="567"/>
  <c r="I98" i="569"/>
  <c r="J98" i="569"/>
  <c r="H98" i="569"/>
  <c r="G98" i="569"/>
  <c r="K98" i="569"/>
  <c r="I128" i="569"/>
  <c r="J128" i="569"/>
  <c r="G128" i="569"/>
  <c r="K128" i="569"/>
  <c r="H128" i="569"/>
  <c r="K114" i="567"/>
  <c r="H114" i="567"/>
  <c r="J114" i="567"/>
  <c r="G114" i="567"/>
  <c r="I114" i="567"/>
  <c r="K91" i="567"/>
  <c r="K100" i="567" s="1"/>
  <c r="G91" i="567"/>
  <c r="G100" i="567" s="1"/>
  <c r="I91" i="567"/>
  <c r="J91" i="567"/>
  <c r="J100" i="567" s="1"/>
  <c r="H91" i="567"/>
  <c r="K82" i="567"/>
  <c r="J82" i="567"/>
  <c r="H82" i="567"/>
  <c r="G82" i="567"/>
  <c r="I82" i="567"/>
  <c r="I304" i="567"/>
  <c r="J304" i="567"/>
  <c r="K304" i="567"/>
  <c r="G304" i="567"/>
  <c r="H304" i="567"/>
  <c r="H142" i="572"/>
  <c r="J142" i="572"/>
  <c r="K142" i="572"/>
  <c r="G142" i="572"/>
  <c r="I142" i="572"/>
  <c r="H126" i="572"/>
  <c r="I126" i="572"/>
  <c r="K126" i="572"/>
  <c r="G126" i="572"/>
  <c r="J126" i="572"/>
  <c r="J130" i="572"/>
  <c r="G130" i="572"/>
  <c r="H130" i="572"/>
  <c r="K130" i="572"/>
  <c r="I130" i="572"/>
  <c r="J100" i="575"/>
  <c r="I100" i="567"/>
  <c r="H14" i="575"/>
  <c r="I14" i="575"/>
  <c r="J14" i="575"/>
  <c r="G14" i="575"/>
  <c r="K14" i="575"/>
  <c r="I323" i="575"/>
  <c r="K323" i="575"/>
  <c r="K325" i="575" s="1"/>
  <c r="J323" i="575"/>
  <c r="H323" i="575"/>
  <c r="G323" i="575"/>
  <c r="G298" i="567"/>
  <c r="J298" i="567"/>
  <c r="J306" i="567" s="1"/>
  <c r="H298" i="567"/>
  <c r="K298" i="567"/>
  <c r="K306" i="567" s="1"/>
  <c r="I298" i="567"/>
  <c r="I306" i="567" s="1"/>
  <c r="H91" i="572"/>
  <c r="K91" i="572"/>
  <c r="G91" i="572"/>
  <c r="G100" i="572" s="1"/>
  <c r="J91" i="572"/>
  <c r="I91" i="572"/>
  <c r="H332" i="568"/>
  <c r="I332" i="568"/>
  <c r="K332" i="568"/>
  <c r="G332" i="568"/>
  <c r="J332" i="568"/>
  <c r="G108" i="567"/>
  <c r="K108" i="567"/>
  <c r="J108" i="567"/>
  <c r="I108" i="567"/>
  <c r="H108" i="567"/>
  <c r="K104" i="568"/>
  <c r="K110" i="568" s="1"/>
  <c r="J104" i="568"/>
  <c r="G104" i="568"/>
  <c r="I104" i="568"/>
  <c r="H104" i="568"/>
  <c r="H110" i="568" s="1"/>
  <c r="G131" i="574"/>
  <c r="H131" i="574"/>
  <c r="K131" i="574"/>
  <c r="I131" i="574"/>
  <c r="J131" i="574"/>
  <c r="G131" i="567"/>
  <c r="J131" i="567"/>
  <c r="K131" i="567"/>
  <c r="I131" i="567"/>
  <c r="H131" i="567"/>
  <c r="K311" i="574"/>
  <c r="G311" i="574"/>
  <c r="H311" i="574"/>
  <c r="I311" i="574"/>
  <c r="J311" i="574"/>
  <c r="J304" i="572"/>
  <c r="J306" i="572" s="1"/>
  <c r="H304" i="572"/>
  <c r="K304" i="572"/>
  <c r="K306" i="572" s="1"/>
  <c r="G304" i="572"/>
  <c r="G306" i="572" s="1"/>
  <c r="I304" i="572"/>
  <c r="H336" i="575"/>
  <c r="G336" i="575"/>
  <c r="I336" i="575"/>
  <c r="K336" i="575"/>
  <c r="J336" i="575"/>
  <c r="G107" i="569"/>
  <c r="G110" i="569" s="1"/>
  <c r="H107" i="569"/>
  <c r="H110" i="569" s="1"/>
  <c r="I107" i="569"/>
  <c r="K107" i="569"/>
  <c r="K110" i="569" s="1"/>
  <c r="J107" i="569"/>
  <c r="J110" i="569" s="1"/>
  <c r="I131" i="572"/>
  <c r="K131" i="572"/>
  <c r="H131" i="572"/>
  <c r="J131" i="572"/>
  <c r="G131" i="572"/>
  <c r="J97" i="569"/>
  <c r="J100" i="569" s="1"/>
  <c r="G97" i="569"/>
  <c r="G100" i="569" s="1"/>
  <c r="I97" i="569"/>
  <c r="H97" i="569"/>
  <c r="K97" i="569"/>
  <c r="K100" i="569" s="1"/>
  <c r="I119" i="574"/>
  <c r="H100" i="575"/>
  <c r="G325" i="567"/>
  <c r="H100" i="567"/>
  <c r="K312" i="575"/>
  <c r="I312" i="575"/>
  <c r="J312" i="575"/>
  <c r="H312" i="575"/>
  <c r="G312" i="575"/>
  <c r="K305" i="568"/>
  <c r="K306" i="568" s="1"/>
  <c r="I305" i="568"/>
  <c r="I306" i="568" s="1"/>
  <c r="H305" i="568"/>
  <c r="H306" i="568" s="1"/>
  <c r="G305" i="568"/>
  <c r="G306" i="568" s="1"/>
  <c r="J305" i="568"/>
  <c r="J306" i="568" s="1"/>
  <c r="G332" i="575"/>
  <c r="I332" i="575"/>
  <c r="J332" i="575"/>
  <c r="H332" i="575"/>
  <c r="K332" i="575"/>
  <c r="K313" i="575"/>
  <c r="G313" i="575"/>
  <c r="H313" i="575"/>
  <c r="I313" i="575"/>
  <c r="J313" i="575"/>
  <c r="I117" i="567"/>
  <c r="K117" i="567"/>
  <c r="H117" i="567"/>
  <c r="J117" i="567"/>
  <c r="G117" i="567"/>
  <c r="G325" i="575"/>
  <c r="I110" i="568"/>
  <c r="G316" i="569"/>
  <c r="G110" i="568"/>
  <c r="G325" i="572"/>
  <c r="K316" i="569"/>
  <c r="J325" i="572"/>
  <c r="H325" i="575"/>
  <c r="J316" i="572"/>
  <c r="H325" i="572"/>
  <c r="J306" i="575"/>
  <c r="I325" i="572"/>
  <c r="K100" i="572"/>
  <c r="G306" i="575"/>
  <c r="G316" i="572"/>
  <c r="K306" i="575"/>
  <c r="I100" i="572"/>
  <c r="J110" i="568"/>
  <c r="H100" i="572"/>
  <c r="I306" i="575"/>
  <c r="H316" i="572"/>
  <c r="J100" i="572"/>
  <c r="K316" i="572"/>
  <c r="L52" i="6"/>
  <c r="AA52" i="8" s="1"/>
  <c r="L338" i="6"/>
  <c r="AA338" i="8" s="1"/>
  <c r="G122" i="6"/>
  <c r="G122" i="8" s="1"/>
  <c r="I306" i="572" l="1"/>
  <c r="K325" i="567"/>
  <c r="J100" i="570"/>
  <c r="H306" i="572"/>
  <c r="G306" i="573"/>
  <c r="I316" i="569"/>
  <c r="I110" i="569"/>
  <c r="H110" i="571"/>
  <c r="H100" i="569"/>
  <c r="H110" i="570"/>
  <c r="H325" i="567"/>
  <c r="K100" i="573"/>
  <c r="G306" i="570"/>
  <c r="K110" i="571"/>
  <c r="I100" i="569"/>
  <c r="H306" i="570"/>
  <c r="I110" i="571"/>
  <c r="G316" i="567"/>
  <c r="I306" i="573"/>
  <c r="J119" i="574"/>
  <c r="H316" i="567"/>
  <c r="G119" i="574"/>
  <c r="G100" i="575"/>
  <c r="K119" i="568"/>
  <c r="K306" i="571"/>
  <c r="J325" i="573"/>
  <c r="K306" i="573"/>
  <c r="I127" i="574"/>
  <c r="H127" i="574"/>
  <c r="J127" i="574"/>
  <c r="K127" i="574"/>
  <c r="G127" i="574"/>
  <c r="J98" i="568"/>
  <c r="J100" i="568" s="1"/>
  <c r="H98" i="568"/>
  <c r="K98" i="568"/>
  <c r="K100" i="568" s="1"/>
  <c r="G98" i="568"/>
  <c r="G100" i="568" s="1"/>
  <c r="I98" i="568"/>
  <c r="I100" i="568" s="1"/>
  <c r="I311" i="575"/>
  <c r="J311" i="575"/>
  <c r="G311" i="575"/>
  <c r="H311" i="575"/>
  <c r="K311" i="575"/>
  <c r="G104" i="567"/>
  <c r="J104" i="567"/>
  <c r="H104" i="567"/>
  <c r="K104" i="567"/>
  <c r="I104" i="567"/>
  <c r="G386" i="568"/>
  <c r="H386" i="568"/>
  <c r="I386" i="568"/>
  <c r="K386" i="568"/>
  <c r="J386" i="568"/>
  <c r="H306" i="573"/>
  <c r="K333" i="567"/>
  <c r="J333" i="567"/>
  <c r="G333" i="567"/>
  <c r="H333" i="567"/>
  <c r="I333" i="567"/>
  <c r="K332" i="569"/>
  <c r="G332" i="569"/>
  <c r="J332" i="569"/>
  <c r="I332" i="569"/>
  <c r="H332" i="569"/>
  <c r="J305" i="569"/>
  <c r="H305" i="569"/>
  <c r="K305" i="569"/>
  <c r="I305" i="569"/>
  <c r="G305" i="569"/>
  <c r="I337" i="567"/>
  <c r="J337" i="567"/>
  <c r="H337" i="567"/>
  <c r="K337" i="567"/>
  <c r="G337" i="567"/>
  <c r="H332" i="567"/>
  <c r="K332" i="567"/>
  <c r="I332" i="567"/>
  <c r="G332" i="567"/>
  <c r="J332" i="567"/>
  <c r="H100" i="568"/>
  <c r="G316" i="570"/>
  <c r="H348" i="575"/>
  <c r="K348" i="575"/>
  <c r="I348" i="575"/>
  <c r="G348" i="575"/>
  <c r="J348" i="575"/>
  <c r="H316" i="570"/>
  <c r="K335" i="575"/>
  <c r="I335" i="575"/>
  <c r="J335" i="575"/>
  <c r="G335" i="575"/>
  <c r="H335" i="575"/>
  <c r="G310" i="574"/>
  <c r="H310" i="574"/>
  <c r="I310" i="574"/>
  <c r="K310" i="574"/>
  <c r="K316" i="574" s="1"/>
  <c r="J310" i="574"/>
  <c r="I104" i="575"/>
  <c r="G104" i="575"/>
  <c r="J104" i="575"/>
  <c r="H104" i="575"/>
  <c r="K104" i="575"/>
  <c r="K316" i="570"/>
  <c r="I158" i="568"/>
  <c r="K158" i="568"/>
  <c r="G158" i="568"/>
  <c r="H158" i="568"/>
  <c r="J158" i="568"/>
  <c r="K315" i="574"/>
  <c r="I315" i="574"/>
  <c r="J315" i="574"/>
  <c r="H315" i="574"/>
  <c r="G315" i="574"/>
  <c r="I117" i="575"/>
  <c r="H117" i="575"/>
  <c r="H119" i="575" s="1"/>
  <c r="G117" i="575"/>
  <c r="J117" i="575"/>
  <c r="K117" i="575"/>
  <c r="J100" i="571"/>
  <c r="J107" i="572"/>
  <c r="J110" i="572" s="1"/>
  <c r="I107" i="572"/>
  <c r="K107" i="572"/>
  <c r="H107" i="572"/>
  <c r="H110" i="572" s="1"/>
  <c r="G107" i="572"/>
  <c r="J118" i="572"/>
  <c r="J119" i="572" s="1"/>
  <c r="K118" i="572"/>
  <c r="K119" i="572" s="1"/>
  <c r="G118" i="572"/>
  <c r="G119" i="572" s="1"/>
  <c r="H118" i="572"/>
  <c r="H119" i="572" s="1"/>
  <c r="I118" i="572"/>
  <c r="I119" i="572" s="1"/>
  <c r="K110" i="572"/>
  <c r="I306" i="571"/>
  <c r="H100" i="571"/>
  <c r="K119" i="570"/>
  <c r="G316" i="571"/>
  <c r="K321" i="569"/>
  <c r="J321" i="569"/>
  <c r="G321" i="569"/>
  <c r="I321" i="569"/>
  <c r="H321" i="569"/>
  <c r="K313" i="568"/>
  <c r="K316" i="568" s="1"/>
  <c r="G313" i="568"/>
  <c r="G316" i="568" s="1"/>
  <c r="I313" i="568"/>
  <c r="I316" i="568" s="1"/>
  <c r="J313" i="568"/>
  <c r="J316" i="568" s="1"/>
  <c r="H313" i="568"/>
  <c r="H316" i="568" s="1"/>
  <c r="K321" i="568"/>
  <c r="G321" i="568"/>
  <c r="I321" i="568"/>
  <c r="J321" i="568"/>
  <c r="H321" i="568"/>
  <c r="I107" i="574"/>
  <c r="I110" i="574" s="1"/>
  <c r="H107" i="574"/>
  <c r="H110" i="574" s="1"/>
  <c r="J107" i="574"/>
  <c r="J110" i="574" s="1"/>
  <c r="G107" i="574"/>
  <c r="G110" i="574" s="1"/>
  <c r="K107" i="574"/>
  <c r="K110" i="574" s="1"/>
  <c r="K129" i="574"/>
  <c r="I129" i="574"/>
  <c r="J129" i="574"/>
  <c r="G129" i="574"/>
  <c r="H129" i="574"/>
  <c r="I110" i="572"/>
  <c r="I100" i="571"/>
  <c r="H119" i="570"/>
  <c r="I82" i="572"/>
  <c r="G82" i="572"/>
  <c r="H82" i="572"/>
  <c r="J82" i="572"/>
  <c r="K82" i="572"/>
  <c r="J386" i="574"/>
  <c r="H386" i="574"/>
  <c r="I386" i="574"/>
  <c r="K386" i="574"/>
  <c r="G386" i="574"/>
  <c r="I108" i="575"/>
  <c r="J108" i="575"/>
  <c r="G108" i="575"/>
  <c r="H108" i="575"/>
  <c r="K108" i="575"/>
  <c r="K100" i="571"/>
  <c r="K316" i="571"/>
  <c r="H126" i="569"/>
  <c r="K126" i="569"/>
  <c r="J126" i="569"/>
  <c r="I126" i="569"/>
  <c r="G126" i="569"/>
  <c r="J146" i="567"/>
  <c r="H146" i="567"/>
  <c r="G146" i="567"/>
  <c r="K146" i="567"/>
  <c r="I146" i="567"/>
  <c r="H85" i="574"/>
  <c r="G85" i="574"/>
  <c r="J85" i="574"/>
  <c r="K85" i="574"/>
  <c r="I85" i="574"/>
  <c r="K82" i="569"/>
  <c r="H82" i="569"/>
  <c r="G82" i="569"/>
  <c r="J82" i="569"/>
  <c r="I82" i="569"/>
  <c r="H322" i="569"/>
  <c r="H325" i="569" s="1"/>
  <c r="J322" i="569"/>
  <c r="I322" i="569"/>
  <c r="K322" i="569"/>
  <c r="K325" i="569" s="1"/>
  <c r="G322" i="569"/>
  <c r="I316" i="574"/>
  <c r="G110" i="572"/>
  <c r="G100" i="571"/>
  <c r="I119" i="575"/>
  <c r="H348" i="569"/>
  <c r="K348" i="569"/>
  <c r="G348" i="569"/>
  <c r="I348" i="569"/>
  <c r="J348" i="569"/>
  <c r="G320" i="574"/>
  <c r="I320" i="574"/>
  <c r="H320" i="574"/>
  <c r="H325" i="574" s="1"/>
  <c r="K320" i="574"/>
  <c r="J320" i="574"/>
  <c r="G107" i="567"/>
  <c r="H107" i="567"/>
  <c r="K107" i="567"/>
  <c r="J107" i="567"/>
  <c r="J110" i="567" s="1"/>
  <c r="I107" i="567"/>
  <c r="J146" i="574"/>
  <c r="K146" i="574"/>
  <c r="G146" i="574"/>
  <c r="H146" i="574"/>
  <c r="I146" i="574"/>
  <c r="H316" i="574"/>
  <c r="H325" i="570"/>
  <c r="J119" i="575"/>
  <c r="H83" i="572"/>
  <c r="I83" i="572"/>
  <c r="J83" i="572"/>
  <c r="G83" i="572"/>
  <c r="K83" i="572"/>
  <c r="H321" i="574"/>
  <c r="I321" i="574"/>
  <c r="K321" i="574"/>
  <c r="J321" i="574"/>
  <c r="G321" i="574"/>
  <c r="G335" i="572"/>
  <c r="H335" i="572"/>
  <c r="I335" i="572"/>
  <c r="J335" i="572"/>
  <c r="K335" i="572"/>
  <c r="G316" i="574"/>
  <c r="G119" i="575"/>
  <c r="I110" i="575"/>
  <c r="J306" i="573"/>
  <c r="K119" i="575"/>
  <c r="G299" i="569"/>
  <c r="G306" i="569" s="1"/>
  <c r="K299" i="569"/>
  <c r="K306" i="569" s="1"/>
  <c r="H299" i="569"/>
  <c r="H306" i="569" s="1"/>
  <c r="I299" i="569"/>
  <c r="I306" i="569" s="1"/>
  <c r="J299" i="569"/>
  <c r="J306" i="569" s="1"/>
  <c r="G336" i="574"/>
  <c r="J336" i="574"/>
  <c r="I336" i="574"/>
  <c r="K336" i="574"/>
  <c r="H336" i="574"/>
  <c r="J322" i="568"/>
  <c r="H322" i="568"/>
  <c r="G322" i="568"/>
  <c r="K322" i="568"/>
  <c r="I322" i="568"/>
  <c r="K110" i="567"/>
  <c r="G119" i="567"/>
  <c r="H110" i="567"/>
  <c r="K119" i="567"/>
  <c r="G110" i="567"/>
  <c r="J316" i="575"/>
  <c r="J119" i="567"/>
  <c r="H306" i="567"/>
  <c r="H119" i="567"/>
  <c r="G316" i="575"/>
  <c r="H316" i="575"/>
  <c r="G306" i="567"/>
  <c r="I316" i="575"/>
  <c r="K316" i="575"/>
  <c r="I119" i="567"/>
  <c r="G133" i="8"/>
  <c r="G133" i="6"/>
  <c r="G328" i="6"/>
  <c r="G328" i="8" s="1"/>
  <c r="I110" i="567" l="1"/>
  <c r="G325" i="569"/>
  <c r="H110" i="575"/>
  <c r="J325" i="569"/>
  <c r="J110" i="575"/>
  <c r="J316" i="574"/>
  <c r="K110" i="575"/>
  <c r="G110" i="575"/>
  <c r="I325" i="569"/>
  <c r="J325" i="574"/>
  <c r="H325" i="568"/>
  <c r="K325" i="574"/>
  <c r="J325" i="568"/>
  <c r="I325" i="568"/>
  <c r="I325" i="574"/>
  <c r="G325" i="568"/>
  <c r="G325" i="574"/>
  <c r="K325" i="568"/>
  <c r="G339" i="8"/>
  <c r="G339" i="6"/>
  <c r="L328" i="6"/>
  <c r="L339" i="6" s="1"/>
  <c r="AA328" i="8" l="1"/>
  <c r="AA339" i="8" s="1"/>
  <c r="K122" i="6"/>
  <c r="K133" i="6" s="1"/>
  <c r="W122" i="8" l="1"/>
  <c r="W133" i="8" s="1"/>
  <c r="M122" i="6"/>
  <c r="M133" i="6" s="1"/>
  <c r="AE122" i="8" l="1"/>
  <c r="AE133" i="8" s="1"/>
  <c r="M328" i="6"/>
  <c r="M339" i="6" s="1"/>
  <c r="AE328" i="8" l="1"/>
  <c r="AE339" i="8" l="1"/>
  <c r="H51" i="6"/>
  <c r="K51" i="8" s="1"/>
  <c r="L51" i="6" l="1"/>
  <c r="AA51" i="8" s="1"/>
  <c r="L62" i="6" l="1"/>
  <c r="AA62" i="8"/>
  <c r="AA396" i="8" l="1"/>
  <c r="AA398" i="8"/>
  <c r="L396" i="6"/>
  <c r="L398" i="6"/>
  <c r="L145" i="6" l="1"/>
  <c r="AA145" i="8" s="1"/>
  <c r="L74" i="6"/>
  <c r="AA74" i="8" s="1"/>
  <c r="L69" i="6"/>
  <c r="AA69" i="8" s="1"/>
  <c r="L144" i="6"/>
  <c r="AA144" i="8" s="1"/>
  <c r="L67" i="6"/>
  <c r="AA67" i="8" s="1"/>
  <c r="L156" i="6"/>
  <c r="AA156" i="8" s="1"/>
  <c r="L344" i="6"/>
  <c r="AA344" i="8" s="1"/>
  <c r="L138" i="6"/>
  <c r="AA138" i="8" s="1"/>
  <c r="L345" i="6"/>
  <c r="AA345" i="8" s="1"/>
  <c r="L143" i="6"/>
  <c r="AA143" i="8" s="1"/>
  <c r="L139" i="6"/>
  <c r="AA139" i="8" s="1"/>
  <c r="L346" i="6"/>
  <c r="AA346" i="8" s="1"/>
  <c r="L137" i="6"/>
  <c r="AA137" i="8" s="1"/>
  <c r="L66" i="6"/>
  <c r="AA66" i="8" s="1"/>
  <c r="L351" i="6"/>
  <c r="AA351" i="8" s="1"/>
  <c r="L73" i="6"/>
  <c r="AA73" i="8" s="1"/>
  <c r="L350" i="6"/>
  <c r="AA350" i="8" s="1"/>
  <c r="L12" i="6"/>
  <c r="AA12" i="8" s="1"/>
  <c r="L140" i="6"/>
  <c r="AA140" i="8" s="1"/>
  <c r="L349" i="6"/>
  <c r="AA349" i="8" s="1"/>
  <c r="L13" i="6"/>
  <c r="AA13" i="8" s="1"/>
  <c r="L155" i="6"/>
  <c r="AA155" i="8" s="1"/>
  <c r="L141" i="6"/>
  <c r="AA141" i="8" s="1"/>
  <c r="L70" i="6"/>
  <c r="AA70" i="8" s="1"/>
  <c r="L68" i="6"/>
  <c r="AA68" i="8" s="1"/>
  <c r="L157" i="6"/>
  <c r="AA157" i="8" s="1"/>
  <c r="L343" i="6"/>
  <c r="AA343" i="8" s="1"/>
  <c r="L347" i="6"/>
  <c r="AA347" i="8" s="1"/>
  <c r="L72" i="6"/>
  <c r="AA72" i="8" s="1"/>
  <c r="L136" i="6"/>
  <c r="L154" i="6"/>
  <c r="L65" i="6"/>
  <c r="L342" i="6"/>
  <c r="L358" i="6"/>
  <c r="AA358" i="8" s="1"/>
  <c r="L84" i="6"/>
  <c r="L290" i="6"/>
  <c r="L366" i="6"/>
  <c r="AA366" i="8" s="1"/>
  <c r="L11" i="6"/>
  <c r="L76" i="6" l="1"/>
  <c r="L397" i="6" s="1"/>
  <c r="AA65" i="8"/>
  <c r="AA11" i="8"/>
  <c r="L147" i="6"/>
  <c r="AA136" i="8"/>
  <c r="L159" i="6"/>
  <c r="AA154" i="8"/>
  <c r="AA290" i="8"/>
  <c r="AA84" i="8"/>
  <c r="L353" i="6"/>
  <c r="AA342" i="8"/>
  <c r="AA353" i="8" l="1"/>
  <c r="AA159" i="8"/>
  <c r="AA147" i="8"/>
  <c r="AA76" i="8"/>
  <c r="AA397" i="8" s="1"/>
  <c r="I51" i="6" l="1"/>
  <c r="O51" i="8" s="1"/>
  <c r="I62" i="6" l="1"/>
  <c r="O62" i="8"/>
  <c r="O396" i="8" l="1"/>
  <c r="O398" i="8"/>
  <c r="I396" i="6"/>
  <c r="I398" i="6"/>
  <c r="I343" i="6" l="1"/>
  <c r="O343" i="8" s="1"/>
  <c r="I350" i="6"/>
  <c r="O350" i="8" s="1"/>
  <c r="I145" i="6"/>
  <c r="O145" i="8" s="1"/>
  <c r="I345" i="6"/>
  <c r="O345" i="8" s="1"/>
  <c r="I67" i="6"/>
  <c r="O67" i="8" s="1"/>
  <c r="I139" i="6"/>
  <c r="O139" i="8" s="1"/>
  <c r="I141" i="6"/>
  <c r="O141" i="8" s="1"/>
  <c r="I156" i="6"/>
  <c r="O156" i="8" s="1"/>
  <c r="I155" i="6"/>
  <c r="O155" i="8" s="1"/>
  <c r="I143" i="6"/>
  <c r="O143" i="8" s="1"/>
  <c r="I349" i="6"/>
  <c r="O349" i="8" s="1"/>
  <c r="I347" i="6"/>
  <c r="O347" i="8" s="1"/>
  <c r="I344" i="6"/>
  <c r="O344" i="8" s="1"/>
  <c r="I12" i="6"/>
  <c r="O12" i="8" s="1"/>
  <c r="I144" i="6"/>
  <c r="O144" i="8" s="1"/>
  <c r="I346" i="6"/>
  <c r="O346" i="8" s="1"/>
  <c r="I73" i="6"/>
  <c r="O73" i="8" s="1"/>
  <c r="I351" i="6"/>
  <c r="O351" i="8" s="1"/>
  <c r="I157" i="6"/>
  <c r="O157" i="8" s="1"/>
  <c r="I137" i="6"/>
  <c r="O137" i="8" s="1"/>
  <c r="I13" i="6"/>
  <c r="O13" i="8" s="1"/>
  <c r="I66" i="6"/>
  <c r="O66" i="8" s="1"/>
  <c r="I74" i="6"/>
  <c r="O74" i="8" s="1"/>
  <c r="I68" i="6"/>
  <c r="O68" i="8" s="1"/>
  <c r="I70" i="6"/>
  <c r="O70" i="8" s="1"/>
  <c r="I72" i="6"/>
  <c r="O72" i="8" s="1"/>
  <c r="I69" i="6"/>
  <c r="O69" i="8" s="1"/>
  <c r="I138" i="6"/>
  <c r="O138" i="8" s="1"/>
  <c r="I140" i="6"/>
  <c r="O140" i="8" s="1"/>
  <c r="I84" i="6"/>
  <c r="I154" i="6"/>
  <c r="I342" i="6"/>
  <c r="I136" i="6"/>
  <c r="I65" i="6"/>
  <c r="I358" i="6"/>
  <c r="O358" i="8" s="1"/>
  <c r="I290" i="6"/>
  <c r="I366" i="6"/>
  <c r="O366" i="8" s="1"/>
  <c r="I11" i="6"/>
  <c r="I159" i="6" l="1"/>
  <c r="O154" i="8"/>
  <c r="O290" i="8"/>
  <c r="O11" i="8"/>
  <c r="O84" i="8"/>
  <c r="I76" i="6"/>
  <c r="I397" i="6" s="1"/>
  <c r="O65" i="8"/>
  <c r="I147" i="6"/>
  <c r="O136" i="8"/>
  <c r="I353" i="6"/>
  <c r="O342" i="8"/>
  <c r="O147" i="8" l="1"/>
  <c r="O353" i="8"/>
  <c r="O76" i="8"/>
  <c r="O397" i="8" s="1"/>
  <c r="O159" i="8"/>
  <c r="G51" i="6" l="1"/>
  <c r="G62" i="6" s="1"/>
  <c r="G396" i="6" l="1"/>
  <c r="G398" i="6"/>
  <c r="G51" i="8"/>
  <c r="J122" i="6"/>
  <c r="S122" i="8" s="1"/>
  <c r="J328" i="6"/>
  <c r="S328" i="8" s="1"/>
  <c r="G62" i="8" l="1"/>
  <c r="G137" i="6"/>
  <c r="G138" i="6"/>
  <c r="G155" i="6"/>
  <c r="G69" i="6"/>
  <c r="G349" i="6"/>
  <c r="G139" i="6"/>
  <c r="G343" i="6"/>
  <c r="G157" i="6"/>
  <c r="G74" i="6"/>
  <c r="G346" i="6"/>
  <c r="G72" i="6"/>
  <c r="G13" i="6"/>
  <c r="G143" i="6"/>
  <c r="G344" i="6"/>
  <c r="G345" i="6"/>
  <c r="G67" i="6"/>
  <c r="G141" i="6"/>
  <c r="G144" i="6"/>
  <c r="G156" i="6"/>
  <c r="G347" i="6"/>
  <c r="G12" i="6"/>
  <c r="G70" i="6"/>
  <c r="G350" i="6"/>
  <c r="G140" i="6"/>
  <c r="G66" i="6"/>
  <c r="G68" i="6"/>
  <c r="G145" i="6"/>
  <c r="G73" i="6"/>
  <c r="G351" i="6"/>
  <c r="G342" i="6"/>
  <c r="G154" i="6"/>
  <c r="G136" i="6"/>
  <c r="G65" i="6"/>
  <c r="G358" i="6"/>
  <c r="G84" i="6"/>
  <c r="G290" i="6"/>
  <c r="G366" i="6"/>
  <c r="G11" i="6"/>
  <c r="H328" i="6"/>
  <c r="K328" i="8" s="1"/>
  <c r="E328" i="8" s="1"/>
  <c r="G396" i="8" l="1"/>
  <c r="G398" i="8"/>
  <c r="G351" i="8"/>
  <c r="G366" i="8"/>
  <c r="G143" i="8"/>
  <c r="G84" i="8"/>
  <c r="G145" i="8"/>
  <c r="G155" i="8"/>
  <c r="G358" i="8"/>
  <c r="G68" i="8"/>
  <c r="G144" i="8"/>
  <c r="G346" i="8"/>
  <c r="G138" i="8"/>
  <c r="G12" i="8"/>
  <c r="G73" i="8"/>
  <c r="G156" i="8"/>
  <c r="G76" i="6"/>
  <c r="G65" i="8"/>
  <c r="G66" i="8"/>
  <c r="G141" i="8"/>
  <c r="G74" i="8"/>
  <c r="G137" i="8"/>
  <c r="G347" i="8"/>
  <c r="G69" i="8"/>
  <c r="E328" i="6"/>
  <c r="G72" i="8"/>
  <c r="G147" i="6"/>
  <c r="G136" i="8"/>
  <c r="G140" i="8"/>
  <c r="G67" i="8"/>
  <c r="G157" i="8"/>
  <c r="G349" i="8"/>
  <c r="G290" i="8"/>
  <c r="G13" i="8"/>
  <c r="G159" i="6"/>
  <c r="G154" i="8"/>
  <c r="G350" i="8"/>
  <c r="G345" i="8"/>
  <c r="G343" i="8"/>
  <c r="G11" i="8"/>
  <c r="G353" i="6"/>
  <c r="G342" i="8"/>
  <c r="G70" i="8"/>
  <c r="G344" i="8"/>
  <c r="G139" i="8"/>
  <c r="G353" i="8" l="1"/>
  <c r="G76" i="8"/>
  <c r="G159" i="8"/>
  <c r="G397" i="6"/>
  <c r="G147" i="8"/>
  <c r="G397" i="8" l="1"/>
  <c r="M51" i="6"/>
  <c r="AE51" i="8" s="1"/>
  <c r="H132" i="6"/>
  <c r="K132" i="8" s="1"/>
  <c r="M62" i="6" l="1"/>
  <c r="AE62" i="8"/>
  <c r="H123" i="6"/>
  <c r="J132" i="6"/>
  <c r="E132" i="6" s="1"/>
  <c r="S132" i="8" l="1"/>
  <c r="E132" i="8" s="1"/>
  <c r="AE396" i="8"/>
  <c r="AE398" i="8"/>
  <c r="M396" i="6"/>
  <c r="M398" i="6"/>
  <c r="K123" i="8"/>
  <c r="M141" i="6" l="1"/>
  <c r="AE141" i="8" s="1"/>
  <c r="M349" i="6"/>
  <c r="AE349" i="8" s="1"/>
  <c r="M139" i="6"/>
  <c r="AE139" i="8" s="1"/>
  <c r="M157" i="6"/>
  <c r="AE157" i="8" s="1"/>
  <c r="M137" i="6"/>
  <c r="AE137" i="8" s="1"/>
  <c r="M69" i="6"/>
  <c r="AE69" i="8" s="1"/>
  <c r="M145" i="6"/>
  <c r="AE145" i="8" s="1"/>
  <c r="M156" i="6"/>
  <c r="AE156" i="8" s="1"/>
  <c r="M72" i="6"/>
  <c r="AE72" i="8" s="1"/>
  <c r="M74" i="6"/>
  <c r="AE74" i="8" s="1"/>
  <c r="M350" i="6"/>
  <c r="AE350" i="8" s="1"/>
  <c r="M68" i="6"/>
  <c r="AE68" i="8" s="1"/>
  <c r="M140" i="6"/>
  <c r="AE140" i="8" s="1"/>
  <c r="M143" i="6"/>
  <c r="AE143" i="8" s="1"/>
  <c r="M138" i="6"/>
  <c r="AE138" i="8" s="1"/>
  <c r="M144" i="6"/>
  <c r="AE144" i="8" s="1"/>
  <c r="M347" i="6"/>
  <c r="AE347" i="8" s="1"/>
  <c r="M344" i="6"/>
  <c r="AE344" i="8" s="1"/>
  <c r="M70" i="6"/>
  <c r="AE70" i="8" s="1"/>
  <c r="M66" i="6"/>
  <c r="AE66" i="8" s="1"/>
  <c r="M73" i="6"/>
  <c r="AE73" i="8" s="1"/>
  <c r="M346" i="6"/>
  <c r="AE346" i="8" s="1"/>
  <c r="M351" i="6"/>
  <c r="AE351" i="8" s="1"/>
  <c r="M155" i="6"/>
  <c r="AE155" i="8" s="1"/>
  <c r="M13" i="6"/>
  <c r="AE13" i="8" s="1"/>
  <c r="M67" i="6"/>
  <c r="AE67" i="8" s="1"/>
  <c r="M345" i="6"/>
  <c r="AE345" i="8" s="1"/>
  <c r="M12" i="6"/>
  <c r="AE12" i="8" s="1"/>
  <c r="M343" i="6"/>
  <c r="AE343" i="8" s="1"/>
  <c r="M342" i="6"/>
  <c r="M136" i="6"/>
  <c r="M154" i="6"/>
  <c r="M65" i="6"/>
  <c r="M358" i="6"/>
  <c r="AE358" i="8" s="1"/>
  <c r="M84" i="6"/>
  <c r="M290" i="6"/>
  <c r="M366" i="6"/>
  <c r="AE366" i="8" s="1"/>
  <c r="M11" i="6"/>
  <c r="H338" i="6"/>
  <c r="K338" i="8" s="1"/>
  <c r="J338" i="6"/>
  <c r="S338" i="8" s="1"/>
  <c r="H61" i="6"/>
  <c r="K61" i="8" s="1"/>
  <c r="K51" i="6"/>
  <c r="W51" i="8" s="1"/>
  <c r="H329" i="6"/>
  <c r="E338" i="8" l="1"/>
  <c r="E338" i="6"/>
  <c r="H339" i="6"/>
  <c r="K329" i="8"/>
  <c r="K62" i="6"/>
  <c r="M76" i="6"/>
  <c r="M397" i="6" s="1"/>
  <c r="AE65" i="8"/>
  <c r="M159" i="6"/>
  <c r="AE154" i="8"/>
  <c r="M147" i="6"/>
  <c r="AE136" i="8"/>
  <c r="AE11" i="8"/>
  <c r="M353" i="6"/>
  <c r="AE342" i="8"/>
  <c r="W62" i="8"/>
  <c r="AE290" i="8"/>
  <c r="AE84" i="8"/>
  <c r="J329" i="6"/>
  <c r="J339" i="6" s="1"/>
  <c r="J61" i="6"/>
  <c r="E61" i="6" s="1"/>
  <c r="J123" i="6"/>
  <c r="S123" i="8" s="1"/>
  <c r="E123" i="8" s="1"/>
  <c r="H52" i="6"/>
  <c r="J52" i="6"/>
  <c r="S52" i="8" s="1"/>
  <c r="S61" i="8" l="1"/>
  <c r="E61" i="8" s="1"/>
  <c r="W396" i="8"/>
  <c r="W398" i="8"/>
  <c r="AE353" i="8"/>
  <c r="E52" i="6"/>
  <c r="H62" i="6"/>
  <c r="AE147" i="8"/>
  <c r="K396" i="6"/>
  <c r="K398" i="6"/>
  <c r="K339" i="8"/>
  <c r="S133" i="8"/>
  <c r="E339" i="6"/>
  <c r="AE76" i="8"/>
  <c r="AE397" i="8" s="1"/>
  <c r="E329" i="6"/>
  <c r="J133" i="6"/>
  <c r="E123" i="6"/>
  <c r="K52" i="8"/>
  <c r="E52" i="8" s="1"/>
  <c r="S329" i="8"/>
  <c r="E329" i="8" s="1"/>
  <c r="AE159" i="8"/>
  <c r="K62" i="8" l="1"/>
  <c r="H396" i="6"/>
  <c r="H398" i="6"/>
  <c r="S339" i="8"/>
  <c r="E339" i="8" s="1"/>
  <c r="K72" i="6"/>
  <c r="W72" i="8" s="1"/>
  <c r="K351" i="6"/>
  <c r="W351" i="8" s="1"/>
  <c r="K70" i="6"/>
  <c r="W70" i="8" s="1"/>
  <c r="K157" i="6"/>
  <c r="W157" i="8" s="1"/>
  <c r="K139" i="6"/>
  <c r="W139" i="8" s="1"/>
  <c r="K156" i="6"/>
  <c r="W156" i="8" s="1"/>
  <c r="K144" i="6"/>
  <c r="W144" i="8" s="1"/>
  <c r="K346" i="6"/>
  <c r="W346" i="8" s="1"/>
  <c r="K66" i="6"/>
  <c r="W66" i="8" s="1"/>
  <c r="K13" i="6"/>
  <c r="W13" i="8" s="1"/>
  <c r="K143" i="6"/>
  <c r="W143" i="8" s="1"/>
  <c r="K73" i="6"/>
  <c r="W73" i="8" s="1"/>
  <c r="K137" i="6"/>
  <c r="W137" i="8" s="1"/>
  <c r="K350" i="6"/>
  <c r="W350" i="8" s="1"/>
  <c r="K343" i="6"/>
  <c r="W343" i="8" s="1"/>
  <c r="K345" i="6"/>
  <c r="W345" i="8" s="1"/>
  <c r="K69" i="6"/>
  <c r="W69" i="8" s="1"/>
  <c r="K138" i="6"/>
  <c r="W138" i="8" s="1"/>
  <c r="K141" i="6"/>
  <c r="W141" i="8" s="1"/>
  <c r="K68" i="6"/>
  <c r="W68" i="8" s="1"/>
  <c r="K155" i="6"/>
  <c r="W155" i="8" s="1"/>
  <c r="K347" i="6"/>
  <c r="W347" i="8" s="1"/>
  <c r="K140" i="6"/>
  <c r="W140" i="8" s="1"/>
  <c r="K67" i="6"/>
  <c r="W67" i="8" s="1"/>
  <c r="K344" i="6"/>
  <c r="W344" i="8" s="1"/>
  <c r="K74" i="6"/>
  <c r="W74" i="8" s="1"/>
  <c r="K12" i="6"/>
  <c r="W12" i="8" s="1"/>
  <c r="K349" i="6"/>
  <c r="W349" i="8" s="1"/>
  <c r="K145" i="6"/>
  <c r="W145" i="8" s="1"/>
  <c r="K65" i="6"/>
  <c r="K342" i="6"/>
  <c r="K136" i="6"/>
  <c r="K154" i="6"/>
  <c r="K358" i="6"/>
  <c r="W358" i="8" s="1"/>
  <c r="K84" i="6"/>
  <c r="K290" i="6"/>
  <c r="K366" i="6"/>
  <c r="W366" i="8" s="1"/>
  <c r="K11" i="6"/>
  <c r="H122" i="6"/>
  <c r="K122" i="8" s="1"/>
  <c r="E122" i="8" s="1"/>
  <c r="K396" i="8" l="1"/>
  <c r="K398" i="8"/>
  <c r="K133" i="8"/>
  <c r="E133" i="8" s="1"/>
  <c r="W84" i="8"/>
  <c r="K159" i="6"/>
  <c r="W154" i="8"/>
  <c r="H66" i="6"/>
  <c r="H141" i="6"/>
  <c r="H67" i="6"/>
  <c r="H74" i="6"/>
  <c r="H344" i="6"/>
  <c r="H145" i="6"/>
  <c r="H12" i="6"/>
  <c r="H69" i="6"/>
  <c r="H138" i="6"/>
  <c r="H68" i="6"/>
  <c r="H347" i="6"/>
  <c r="H346" i="6"/>
  <c r="H144" i="6"/>
  <c r="H156" i="6"/>
  <c r="H155" i="6"/>
  <c r="H157" i="6"/>
  <c r="H140" i="6"/>
  <c r="H351" i="6"/>
  <c r="H343" i="6"/>
  <c r="H349" i="6"/>
  <c r="H345" i="6"/>
  <c r="H72" i="6"/>
  <c r="H350" i="6"/>
  <c r="H137" i="6"/>
  <c r="H13" i="6"/>
  <c r="H73" i="6"/>
  <c r="H143" i="6"/>
  <c r="H70" i="6"/>
  <c r="H139" i="6"/>
  <c r="H136" i="6"/>
  <c r="H342" i="6"/>
  <c r="H154" i="6"/>
  <c r="H65" i="6"/>
  <c r="H358" i="6"/>
  <c r="H84" i="6"/>
  <c r="H290" i="6"/>
  <c r="H366" i="6"/>
  <c r="H11" i="6"/>
  <c r="K353" i="6"/>
  <c r="W342" i="8"/>
  <c r="K147" i="6"/>
  <c r="W136" i="8"/>
  <c r="W11" i="8"/>
  <c r="K76" i="6"/>
  <c r="K397" i="6" s="1"/>
  <c r="W65" i="8"/>
  <c r="H133" i="6"/>
  <c r="E133" i="6" s="1"/>
  <c r="E122" i="6"/>
  <c r="W290" i="8"/>
  <c r="K11" i="8" l="1"/>
  <c r="H147" i="6"/>
  <c r="K136" i="8"/>
  <c r="K72" i="8"/>
  <c r="K156" i="8"/>
  <c r="K145" i="8"/>
  <c r="W353" i="8"/>
  <c r="K366" i="8"/>
  <c r="K139" i="8"/>
  <c r="K345" i="8"/>
  <c r="K144" i="8"/>
  <c r="K344" i="8"/>
  <c r="K290" i="8"/>
  <c r="K70" i="8"/>
  <c r="K349" i="8"/>
  <c r="K346" i="8"/>
  <c r="K74" i="8"/>
  <c r="K84" i="8"/>
  <c r="K143" i="8"/>
  <c r="K343" i="8"/>
  <c r="K347" i="8"/>
  <c r="K67" i="8"/>
  <c r="W159" i="8"/>
  <c r="K358" i="8"/>
  <c r="K73" i="8"/>
  <c r="K351" i="8"/>
  <c r="K68" i="8"/>
  <c r="K141" i="8"/>
  <c r="H76" i="6"/>
  <c r="K65" i="8"/>
  <c r="K13" i="8"/>
  <c r="K140" i="8"/>
  <c r="K138" i="8"/>
  <c r="K66" i="8"/>
  <c r="W76" i="8"/>
  <c r="W397" i="8" s="1"/>
  <c r="W147" i="8"/>
  <c r="H159" i="6"/>
  <c r="K154" i="8"/>
  <c r="K137" i="8"/>
  <c r="K157" i="8"/>
  <c r="K69" i="8"/>
  <c r="H353" i="6"/>
  <c r="K342" i="8"/>
  <c r="K350" i="8"/>
  <c r="K155" i="8"/>
  <c r="K12" i="8"/>
  <c r="K159" i="8" l="1"/>
  <c r="K147" i="8"/>
  <c r="K76" i="8"/>
  <c r="K353" i="8"/>
  <c r="H397" i="6"/>
  <c r="K397" i="8" l="1"/>
  <c r="J51" i="6"/>
  <c r="J62" i="6" s="1"/>
  <c r="J396" i="6" l="1"/>
  <c r="E396" i="6" s="1"/>
  <c r="J398" i="6"/>
  <c r="E62" i="6"/>
  <c r="S51" i="8"/>
  <c r="E51" i="8" s="1"/>
  <c r="E51" i="6"/>
  <c r="S62" i="8" l="1"/>
  <c r="E62" i="8" s="1"/>
  <c r="J74" i="6"/>
  <c r="J345" i="6"/>
  <c r="J155" i="6"/>
  <c r="J69" i="6"/>
  <c r="J141" i="6"/>
  <c r="J140" i="6"/>
  <c r="J70" i="6"/>
  <c r="J143" i="6"/>
  <c r="J344" i="6"/>
  <c r="J12" i="6"/>
  <c r="J66" i="6"/>
  <c r="J157" i="6"/>
  <c r="J144" i="6"/>
  <c r="J13" i="6"/>
  <c r="J137" i="6"/>
  <c r="J73" i="6"/>
  <c r="J156" i="6"/>
  <c r="J145" i="6"/>
  <c r="J72" i="6"/>
  <c r="J349" i="6"/>
  <c r="J350" i="6"/>
  <c r="J351" i="6"/>
  <c r="J343" i="6"/>
  <c r="J347" i="6"/>
  <c r="J139" i="6"/>
  <c r="J68" i="6"/>
  <c r="J67" i="6"/>
  <c r="J346" i="6"/>
  <c r="J138" i="6"/>
  <c r="J154" i="6"/>
  <c r="J136" i="6"/>
  <c r="J342" i="6"/>
  <c r="J65" i="6"/>
  <c r="J358" i="6"/>
  <c r="J84" i="6"/>
  <c r="J290" i="6"/>
  <c r="J366" i="6"/>
  <c r="E398" i="6"/>
  <c r="J11" i="6"/>
  <c r="S396" i="8" l="1"/>
  <c r="E396" i="8" s="1"/>
  <c r="S398" i="8"/>
  <c r="E398" i="8" s="1"/>
  <c r="J353" i="6"/>
  <c r="E353" i="6" s="1"/>
  <c r="S342" i="8"/>
  <c r="E342" i="8" s="1"/>
  <c r="E342" i="6"/>
  <c r="S347" i="8"/>
  <c r="E347" i="8" s="1"/>
  <c r="E347" i="6"/>
  <c r="S73" i="8"/>
  <c r="E73" i="8" s="1"/>
  <c r="E73" i="6"/>
  <c r="S143" i="8"/>
  <c r="E143" i="8" s="1"/>
  <c r="E143" i="6"/>
  <c r="E11" i="6"/>
  <c r="S11" i="8"/>
  <c r="E11" i="8" s="1"/>
  <c r="J147" i="6"/>
  <c r="E147" i="6" s="1"/>
  <c r="S136" i="8"/>
  <c r="E136" i="8" s="1"/>
  <c r="E136" i="6"/>
  <c r="S343" i="8"/>
  <c r="E343" i="8" s="1"/>
  <c r="E343" i="6"/>
  <c r="S137" i="8"/>
  <c r="E137" i="8" s="1"/>
  <c r="E137" i="6"/>
  <c r="S70" i="8"/>
  <c r="E70" i="8" s="1"/>
  <c r="E70" i="6"/>
  <c r="J159" i="6"/>
  <c r="E159" i="6" s="1"/>
  <c r="S154" i="8"/>
  <c r="E154" i="8" s="1"/>
  <c r="E154" i="6"/>
  <c r="S351" i="8"/>
  <c r="E351" i="8" s="1"/>
  <c r="E351" i="6"/>
  <c r="S13" i="8"/>
  <c r="E13" i="8" s="1"/>
  <c r="E13" i="6"/>
  <c r="S140" i="8"/>
  <c r="E140" i="8" s="1"/>
  <c r="E140" i="6"/>
  <c r="S366" i="8"/>
  <c r="E366" i="8" s="1"/>
  <c r="E366" i="6"/>
  <c r="S138" i="8"/>
  <c r="E138" i="8" s="1"/>
  <c r="E138" i="6"/>
  <c r="S350" i="8"/>
  <c r="E350" i="8" s="1"/>
  <c r="E350" i="6"/>
  <c r="S144" i="8"/>
  <c r="E144" i="8" s="1"/>
  <c r="E144" i="6"/>
  <c r="S141" i="8"/>
  <c r="E141" i="8" s="1"/>
  <c r="E141" i="6"/>
  <c r="S290" i="8"/>
  <c r="E290" i="8" s="1"/>
  <c r="E290" i="6"/>
  <c r="S346" i="8"/>
  <c r="E346" i="8" s="1"/>
  <c r="E346" i="6"/>
  <c r="S349" i="8"/>
  <c r="E349" i="8" s="1"/>
  <c r="E349" i="6"/>
  <c r="S157" i="8"/>
  <c r="E157" i="8" s="1"/>
  <c r="E157" i="6"/>
  <c r="S69" i="8"/>
  <c r="E69" i="8" s="1"/>
  <c r="E69" i="6"/>
  <c r="S84" i="8"/>
  <c r="E84" i="8" s="1"/>
  <c r="E84" i="6"/>
  <c r="S67" i="8"/>
  <c r="E67" i="8" s="1"/>
  <c r="E67" i="6"/>
  <c r="S72" i="8"/>
  <c r="E72" i="8" s="1"/>
  <c r="E72" i="6"/>
  <c r="S66" i="8"/>
  <c r="E66" i="8" s="1"/>
  <c r="E66" i="6"/>
  <c r="S155" i="8"/>
  <c r="E155" i="8" s="1"/>
  <c r="E155" i="6"/>
  <c r="S358" i="8"/>
  <c r="E358" i="8" s="1"/>
  <c r="E358" i="6"/>
  <c r="S68" i="8"/>
  <c r="E68" i="8" s="1"/>
  <c r="E68" i="6"/>
  <c r="S145" i="8"/>
  <c r="E145" i="8" s="1"/>
  <c r="E145" i="6"/>
  <c r="S12" i="8"/>
  <c r="E12" i="8" s="1"/>
  <c r="E12" i="6"/>
  <c r="S345" i="8"/>
  <c r="E345" i="8" s="1"/>
  <c r="E345" i="6"/>
  <c r="J76" i="6"/>
  <c r="S65" i="8"/>
  <c r="E65" i="8" s="1"/>
  <c r="E65" i="6"/>
  <c r="S139" i="8"/>
  <c r="E139" i="8" s="1"/>
  <c r="E139" i="6"/>
  <c r="S156" i="8"/>
  <c r="E156" i="8" s="1"/>
  <c r="E156" i="6"/>
  <c r="S344" i="8"/>
  <c r="E344" i="8" s="1"/>
  <c r="E344" i="6"/>
  <c r="S74" i="8"/>
  <c r="E74" i="8" s="1"/>
  <c r="E74" i="6"/>
  <c r="S76" i="8" l="1"/>
  <c r="S147" i="8"/>
  <c r="E147" i="8" s="1"/>
  <c r="J397" i="6"/>
  <c r="E397" i="6" s="1"/>
  <c r="E76" i="6"/>
  <c r="S353" i="8"/>
  <c r="E353" i="8" s="1"/>
  <c r="S159" i="8"/>
  <c r="E159" i="8" s="1"/>
  <c r="S397" i="8" l="1"/>
  <c r="E397" i="8" s="1"/>
  <c r="E76" i="8"/>
  <c r="M61" i="8"/>
  <c r="M329" i="8"/>
  <c r="M52" i="8"/>
  <c r="U328" i="8"/>
  <c r="M328" i="8"/>
  <c r="M338" i="8"/>
  <c r="M123" i="8"/>
  <c r="U122" i="8"/>
  <c r="M132" i="8"/>
  <c r="M339" i="8" l="1"/>
  <c r="M122" i="8"/>
  <c r="M133" i="8" l="1"/>
  <c r="U329" i="8"/>
  <c r="U52" i="8"/>
  <c r="U132" i="8"/>
  <c r="U338" i="8"/>
  <c r="U61" i="8"/>
  <c r="U123" i="8"/>
  <c r="U339" i="8" l="1"/>
  <c r="U133" i="8"/>
  <c r="AC122" i="8" l="1"/>
  <c r="AG122" i="8"/>
  <c r="AC328" i="8" l="1"/>
  <c r="AG328" i="8"/>
  <c r="AC329" i="8" l="1"/>
  <c r="AC61" i="8"/>
  <c r="AC123" i="8"/>
  <c r="AC132" i="8"/>
  <c r="AC52" i="8"/>
  <c r="AC338" i="8"/>
  <c r="AC133" i="8" l="1"/>
  <c r="AC339" i="8"/>
  <c r="I338" i="8"/>
  <c r="Q132" i="8"/>
  <c r="Q52" i="8"/>
  <c r="I329" i="8"/>
  <c r="Y328" i="8" l="1"/>
  <c r="I52" i="8"/>
  <c r="I132" i="8"/>
  <c r="D61" i="574"/>
  <c r="E61" i="574" l="1"/>
  <c r="F61" i="574" a="1"/>
  <c r="F61" i="574" s="1"/>
  <c r="H61" i="574" l="1"/>
  <c r="G61" i="574"/>
  <c r="K61" i="574"/>
  <c r="J61" i="574"/>
  <c r="I61" i="574"/>
  <c r="D132" i="574"/>
  <c r="Q61" i="8"/>
  <c r="D132" i="572"/>
  <c r="F132" i="574" l="1" a="1"/>
  <c r="F132" i="574" s="1"/>
  <c r="E132" i="574"/>
  <c r="E132" i="572"/>
  <c r="F132" i="572" a="1"/>
  <c r="F132" i="572" s="1"/>
  <c r="D61" i="572"/>
  <c r="D132" i="575"/>
  <c r="E61" i="572" l="1"/>
  <c r="F61" i="572" a="1"/>
  <c r="F61" i="572" s="1"/>
  <c r="J61" i="572" s="1"/>
  <c r="F132" i="575" a="1"/>
  <c r="F132" i="575" s="1"/>
  <c r="K132" i="575" s="1"/>
  <c r="E132" i="575"/>
  <c r="K132" i="574"/>
  <c r="G132" i="574"/>
  <c r="I132" i="574"/>
  <c r="H132" i="574"/>
  <c r="J132" i="574"/>
  <c r="K132" i="572"/>
  <c r="J132" i="572"/>
  <c r="I132" i="572"/>
  <c r="H132" i="572"/>
  <c r="G132" i="572"/>
  <c r="K61" i="572" l="1"/>
  <c r="G61" i="572"/>
  <c r="H61" i="572"/>
  <c r="I61" i="572"/>
  <c r="I132" i="575"/>
  <c r="J132" i="575"/>
  <c r="G132" i="575"/>
  <c r="H132" i="575"/>
  <c r="Y122" i="8"/>
  <c r="Q338" i="8"/>
  <c r="Q329" i="8"/>
  <c r="D123" i="574"/>
  <c r="F123" i="574" l="1" a="1"/>
  <c r="F123" i="574" s="1"/>
  <c r="E123" i="574"/>
  <c r="I123" i="574" l="1"/>
  <c r="K123" i="574"/>
  <c r="J123" i="574"/>
  <c r="H123" i="574"/>
  <c r="G123" i="574"/>
  <c r="D338" i="572"/>
  <c r="D338" i="574"/>
  <c r="F338" i="574" l="1" a="1"/>
  <c r="F338" i="574" s="1"/>
  <c r="E338" i="574"/>
  <c r="E338" i="572"/>
  <c r="F338" i="572" a="1"/>
  <c r="F338" i="572" s="1"/>
  <c r="D338" i="575"/>
  <c r="F338" i="575" l="1" a="1"/>
  <c r="F338" i="575" s="1"/>
  <c r="K338" i="575" s="1"/>
  <c r="E338" i="575"/>
  <c r="I338" i="574"/>
  <c r="G338" i="574"/>
  <c r="H338" i="574"/>
  <c r="K338" i="574"/>
  <c r="J338" i="574"/>
  <c r="J338" i="572"/>
  <c r="H338" i="572"/>
  <c r="G338" i="572"/>
  <c r="K338" i="572"/>
  <c r="I338" i="572"/>
  <c r="D52" i="575"/>
  <c r="D52" i="572"/>
  <c r="D52" i="574"/>
  <c r="I338" i="575" l="1"/>
  <c r="J338" i="575"/>
  <c r="H338" i="575"/>
  <c r="G338" i="575"/>
  <c r="F52" i="575" a="1"/>
  <c r="F52" i="575" s="1"/>
  <c r="E52" i="575"/>
  <c r="F52" i="574" a="1"/>
  <c r="F52" i="574" s="1"/>
  <c r="E52" i="574"/>
  <c r="F52" i="572" a="1"/>
  <c r="F52" i="572" s="1"/>
  <c r="E52" i="572"/>
  <c r="I61" i="8"/>
  <c r="J52" i="575" l="1"/>
  <c r="I52" i="575"/>
  <c r="H52" i="575"/>
  <c r="G52" i="575"/>
  <c r="K52" i="575"/>
  <c r="J52" i="574"/>
  <c r="G52" i="574"/>
  <c r="K52" i="574"/>
  <c r="I52" i="574"/>
  <c r="H52" i="574"/>
  <c r="G52" i="572"/>
  <c r="J52" i="572"/>
  <c r="I52" i="572"/>
  <c r="H52" i="572"/>
  <c r="K52" i="572"/>
  <c r="D61" i="575"/>
  <c r="D329" i="574"/>
  <c r="D329" i="572"/>
  <c r="I123" i="8"/>
  <c r="E61" i="575" l="1"/>
  <c r="F61" i="575" a="1"/>
  <c r="F61" i="575" s="1"/>
  <c r="K61" i="575" s="1"/>
  <c r="F329" i="574" a="1"/>
  <c r="F329" i="574" s="1"/>
  <c r="E329" i="574"/>
  <c r="F329" i="572" a="1"/>
  <c r="F329" i="572" s="1"/>
  <c r="E329" i="572"/>
  <c r="D329" i="575"/>
  <c r="D123" i="575"/>
  <c r="G61" i="575" l="1"/>
  <c r="E123" i="575"/>
  <c r="F123" i="575" a="1"/>
  <c r="F123" i="575" s="1"/>
  <c r="K123" i="575" s="1"/>
  <c r="E329" i="575"/>
  <c r="F329" i="575" a="1"/>
  <c r="F329" i="575" s="1"/>
  <c r="G329" i="575" s="1"/>
  <c r="H61" i="575"/>
  <c r="I61" i="575"/>
  <c r="J61" i="575"/>
  <c r="I329" i="574"/>
  <c r="K329" i="574"/>
  <c r="J329" i="574"/>
  <c r="H329" i="574"/>
  <c r="G329" i="574"/>
  <c r="J329" i="572"/>
  <c r="H329" i="572"/>
  <c r="G329" i="572"/>
  <c r="K329" i="572"/>
  <c r="I329" i="572"/>
  <c r="H123" i="575" l="1"/>
  <c r="I123" i="575"/>
  <c r="G123" i="575"/>
  <c r="J123" i="575"/>
  <c r="H329" i="575"/>
  <c r="I329" i="575"/>
  <c r="J329" i="575"/>
  <c r="K329" i="575"/>
  <c r="D122" i="574"/>
  <c r="D133" i="574" l="1"/>
  <c r="E133" i="574" s="1"/>
  <c r="F122" i="574" a="1"/>
  <c r="F122" i="574" s="1"/>
  <c r="E122" i="574"/>
  <c r="G122" i="574" l="1"/>
  <c r="G133" i="574" s="1"/>
  <c r="K122" i="574"/>
  <c r="K133" i="574" s="1"/>
  <c r="J122" i="574"/>
  <c r="J133" i="574" s="1"/>
  <c r="I122" i="574"/>
  <c r="I133" i="574" s="1"/>
  <c r="H122" i="574"/>
  <c r="H133" i="574" s="1"/>
  <c r="Q328" i="8"/>
  <c r="Q339" i="8" l="1"/>
  <c r="I328" i="8"/>
  <c r="I339" i="8" l="1"/>
  <c r="Q123" i="8"/>
  <c r="Y52" i="8" l="1"/>
  <c r="Y338" i="8"/>
  <c r="Y132" i="8"/>
  <c r="Y61" i="8"/>
  <c r="Y329" i="8"/>
  <c r="Y123" i="8"/>
  <c r="AG132" i="8"/>
  <c r="AG338" i="8"/>
  <c r="D328" i="574"/>
  <c r="D328" i="572"/>
  <c r="D123" i="572"/>
  <c r="AG52" i="8"/>
  <c r="AG123" i="8"/>
  <c r="I122" i="8"/>
  <c r="AG329" i="8"/>
  <c r="Q122" i="8"/>
  <c r="D328" i="575"/>
  <c r="AG61" i="8"/>
  <c r="D339" i="575" l="1"/>
  <c r="E339" i="575" s="1"/>
  <c r="E328" i="575"/>
  <c r="F328" i="575" a="1"/>
  <c r="F328" i="575" s="1"/>
  <c r="Q133" i="8"/>
  <c r="E328" i="572"/>
  <c r="F328" i="572" a="1"/>
  <c r="F328" i="572" s="1"/>
  <c r="D339" i="572"/>
  <c r="E339" i="572" s="1"/>
  <c r="D339" i="574"/>
  <c r="E339" i="574" s="1"/>
  <c r="F328" i="574" a="1"/>
  <c r="F328" i="574" s="1"/>
  <c r="E328" i="574"/>
  <c r="I133" i="8"/>
  <c r="F123" i="572" a="1"/>
  <c r="F123" i="572" s="1"/>
  <c r="E123" i="572"/>
  <c r="Y133" i="8"/>
  <c r="Y339" i="8"/>
  <c r="AG339" i="8"/>
  <c r="AG133" i="8"/>
  <c r="D122" i="575"/>
  <c r="D122" i="572"/>
  <c r="D133" i="572" l="1"/>
  <c r="E133" i="572" s="1"/>
  <c r="F122" i="572" a="1"/>
  <c r="F122" i="572" s="1"/>
  <c r="H122" i="572" s="1"/>
  <c r="E122" i="572"/>
  <c r="E122" i="575"/>
  <c r="D133" i="575"/>
  <c r="E133" i="575" s="1"/>
  <c r="F122" i="575" a="1"/>
  <c r="F122" i="575" s="1"/>
  <c r="G122" i="575" s="1"/>
  <c r="G133" i="575" s="1"/>
  <c r="G328" i="574"/>
  <c r="G339" i="574" s="1"/>
  <c r="K328" i="574"/>
  <c r="K339" i="574" s="1"/>
  <c r="I328" i="574"/>
  <c r="I339" i="574" s="1"/>
  <c r="H328" i="574"/>
  <c r="H339" i="574" s="1"/>
  <c r="J328" i="574"/>
  <c r="J339" i="574" s="1"/>
  <c r="G328" i="572"/>
  <c r="G339" i="572" s="1"/>
  <c r="H328" i="572"/>
  <c r="H339" i="572" s="1"/>
  <c r="K328" i="572"/>
  <c r="K339" i="572" s="1"/>
  <c r="J328" i="572"/>
  <c r="J339" i="572" s="1"/>
  <c r="I328" i="572"/>
  <c r="I339" i="572" s="1"/>
  <c r="J328" i="575"/>
  <c r="J339" i="575" s="1"/>
  <c r="G328" i="575"/>
  <c r="G339" i="575" s="1"/>
  <c r="H328" i="575"/>
  <c r="H339" i="575" s="1"/>
  <c r="I328" i="575"/>
  <c r="I339" i="575" s="1"/>
  <c r="K328" i="575"/>
  <c r="K339" i="575" s="1"/>
  <c r="J123" i="572"/>
  <c r="G123" i="572"/>
  <c r="K123" i="572"/>
  <c r="H123" i="572"/>
  <c r="I123" i="572"/>
  <c r="AC51" i="8"/>
  <c r="G122" i="572" l="1"/>
  <c r="G133" i="572" s="1"/>
  <c r="J122" i="572"/>
  <c r="J133" i="572" s="1"/>
  <c r="K122" i="572"/>
  <c r="K133" i="572" s="1"/>
  <c r="I122" i="572"/>
  <c r="I133" i="572" s="1"/>
  <c r="K122" i="575"/>
  <c r="K133" i="575" s="1"/>
  <c r="I122" i="575"/>
  <c r="I133" i="575" s="1"/>
  <c r="H122" i="575"/>
  <c r="H133" i="575" s="1"/>
  <c r="J122" i="575"/>
  <c r="J133" i="575" s="1"/>
  <c r="H133" i="572"/>
  <c r="AC62" i="8"/>
  <c r="AC396" i="8" l="1"/>
  <c r="AC398" i="8"/>
  <c r="AC12" i="8" s="1"/>
  <c r="AC358" i="8" l="1"/>
  <c r="AC66" i="8"/>
  <c r="AC65" i="8"/>
  <c r="AC72" i="8"/>
  <c r="AC141" i="8"/>
  <c r="AC140" i="8"/>
  <c r="AC366" i="8"/>
  <c r="AC11" i="8"/>
  <c r="AC84" i="8"/>
  <c r="AC290" i="8"/>
  <c r="AC67" i="8"/>
  <c r="AC342" i="8"/>
  <c r="AC154" i="8"/>
  <c r="AC69" i="8"/>
  <c r="AC136" i="8"/>
  <c r="AC346" i="8"/>
  <c r="AC156" i="8"/>
  <c r="AC343" i="8"/>
  <c r="AC138" i="8"/>
  <c r="AC145" i="8"/>
  <c r="AC344" i="8"/>
  <c r="AC13" i="8"/>
  <c r="AC73" i="8"/>
  <c r="AC70" i="8"/>
  <c r="AC137" i="8"/>
  <c r="AC139" i="8"/>
  <c r="AC351" i="8"/>
  <c r="AC157" i="8"/>
  <c r="AC68" i="8"/>
  <c r="AC74" i="8"/>
  <c r="AC155" i="8"/>
  <c r="AC347" i="8"/>
  <c r="AC143" i="8"/>
  <c r="AC144" i="8"/>
  <c r="AC349" i="8"/>
  <c r="AC345" i="8"/>
  <c r="AC350" i="8"/>
  <c r="AC353" i="8" l="1"/>
  <c r="AC76" i="8"/>
  <c r="AC397" i="8" s="1"/>
  <c r="AC147" i="8"/>
  <c r="AC159" i="8"/>
  <c r="I51" i="8"/>
  <c r="I62" i="8" l="1"/>
  <c r="D51" i="575"/>
  <c r="E51" i="575" l="1"/>
  <c r="F51" i="575" a="1"/>
  <c r="F51" i="575" s="1"/>
  <c r="D62" i="575"/>
  <c r="I396" i="8"/>
  <c r="I398" i="8"/>
  <c r="I72" i="8"/>
  <c r="I68" i="8"/>
  <c r="K51" i="575" l="1"/>
  <c r="K62" i="575" s="1"/>
  <c r="K398" i="575" s="1"/>
  <c r="I51" i="575"/>
  <c r="I62" i="575" s="1"/>
  <c r="H51" i="575"/>
  <c r="H62" i="575" s="1"/>
  <c r="H398" i="575" s="1"/>
  <c r="E62" i="575"/>
  <c r="D398" i="575"/>
  <c r="E398" i="575" s="1"/>
  <c r="D396" i="575"/>
  <c r="E396" i="575" s="1"/>
  <c r="G51" i="575"/>
  <c r="G62" i="575" s="1"/>
  <c r="J51" i="575"/>
  <c r="J62" i="575" s="1"/>
  <c r="I139" i="8"/>
  <c r="I67" i="8"/>
  <c r="I70" i="8"/>
  <c r="I349" i="8"/>
  <c r="I11" i="8"/>
  <c r="I136" i="8"/>
  <c r="I351" i="8"/>
  <c r="I66" i="8"/>
  <c r="I290" i="8"/>
  <c r="I156" i="8"/>
  <c r="I157" i="8"/>
  <c r="I145" i="8"/>
  <c r="I350" i="8"/>
  <c r="I138" i="8"/>
  <c r="I358" i="8"/>
  <c r="I155" i="8"/>
  <c r="I74" i="8"/>
  <c r="I154" i="8"/>
  <c r="I13" i="8"/>
  <c r="I141" i="8"/>
  <c r="I347" i="8"/>
  <c r="I12" i="8"/>
  <c r="I344" i="8"/>
  <c r="I144" i="8"/>
  <c r="I65" i="8"/>
  <c r="I342" i="8"/>
  <c r="I345" i="8"/>
  <c r="I140" i="8"/>
  <c r="I84" i="8"/>
  <c r="D68" i="575"/>
  <c r="I346" i="8"/>
  <c r="I366" i="8"/>
  <c r="I73" i="8"/>
  <c r="D342" i="575"/>
  <c r="D72" i="575"/>
  <c r="I69" i="8"/>
  <c r="I343" i="8"/>
  <c r="I137" i="8"/>
  <c r="I143" i="8"/>
  <c r="K396" i="575" l="1"/>
  <c r="I353" i="8"/>
  <c r="I76" i="8"/>
  <c r="I397" i="8" s="1"/>
  <c r="I159" i="8"/>
  <c r="I147" i="8"/>
  <c r="H396" i="575"/>
  <c r="I396" i="575"/>
  <c r="I398" i="575"/>
  <c r="E68" i="575"/>
  <c r="F68" i="575" a="1"/>
  <c r="F68" i="575" s="1"/>
  <c r="F72" i="575" a="1"/>
  <c r="F72" i="575" s="1"/>
  <c r="G72" i="575" s="1"/>
  <c r="E72" i="575"/>
  <c r="F342" i="575" a="1"/>
  <c r="F342" i="575" s="1"/>
  <c r="E342" i="575"/>
  <c r="J396" i="575"/>
  <c r="J398" i="575"/>
  <c r="G398" i="575"/>
  <c r="G396" i="575"/>
  <c r="D13" i="575"/>
  <c r="D67" i="575"/>
  <c r="D143" i="575"/>
  <c r="D84" i="575"/>
  <c r="D290" i="575"/>
  <c r="D366" i="575"/>
  <c r="D349" i="575"/>
  <c r="D70" i="575"/>
  <c r="D139" i="575"/>
  <c r="D136" i="575"/>
  <c r="D12" i="575"/>
  <c r="D74" i="575"/>
  <c r="D358" i="575"/>
  <c r="D137" i="575"/>
  <c r="D11" i="575"/>
  <c r="D141" i="575"/>
  <c r="D347" i="575"/>
  <c r="D343" i="575"/>
  <c r="D155" i="575"/>
  <c r="D346" i="575"/>
  <c r="D145" i="575"/>
  <c r="D351" i="575"/>
  <c r="D144" i="575"/>
  <c r="D154" i="575"/>
  <c r="D73" i="575"/>
  <c r="D350" i="575"/>
  <c r="D138" i="575"/>
  <c r="D156" i="575"/>
  <c r="D157" i="575"/>
  <c r="D345" i="575"/>
  <c r="D140" i="575"/>
  <c r="D65" i="575"/>
  <c r="D69" i="575"/>
  <c r="D66" i="575"/>
  <c r="D344" i="575"/>
  <c r="E349" i="575" l="1"/>
  <c r="F349" i="575" a="1"/>
  <c r="F349" i="575" s="1"/>
  <c r="I349" i="575" s="1"/>
  <c r="F66" i="575" a="1"/>
  <c r="F66" i="575" s="1"/>
  <c r="J66" i="575" s="1"/>
  <c r="E66" i="575"/>
  <c r="F84" i="575" a="1"/>
  <c r="F84" i="575" s="1"/>
  <c r="K84" i="575" s="1"/>
  <c r="E84" i="575"/>
  <c r="F139" i="575" a="1"/>
  <c r="F139" i="575" s="1"/>
  <c r="H139" i="575" s="1"/>
  <c r="E139" i="575"/>
  <c r="F12" i="575" a="1"/>
  <c r="F12" i="575" s="1"/>
  <c r="G12" i="575" s="1"/>
  <c r="E12" i="575"/>
  <c r="F137" i="575" a="1"/>
  <c r="F137" i="575" s="1"/>
  <c r="G137" i="575" s="1"/>
  <c r="E137" i="575"/>
  <c r="F344" i="575" a="1"/>
  <c r="F344" i="575" s="1"/>
  <c r="H344" i="575" s="1"/>
  <c r="E344" i="575"/>
  <c r="F290" i="575" a="1"/>
  <c r="F290" i="575" s="1"/>
  <c r="G290" i="575" s="1"/>
  <c r="E290" i="575"/>
  <c r="E65" i="575"/>
  <c r="F65" i="575" a="1"/>
  <c r="F65" i="575" s="1"/>
  <c r="G65" i="575" s="1"/>
  <c r="E351" i="575"/>
  <c r="F351" i="575" a="1"/>
  <c r="F351" i="575" s="1"/>
  <c r="H351" i="575" s="1"/>
  <c r="E136" i="575"/>
  <c r="F136" i="575" a="1"/>
  <c r="F136" i="575" s="1"/>
  <c r="K136" i="575" s="1"/>
  <c r="F11" i="575" a="1"/>
  <c r="F11" i="575" s="1"/>
  <c r="J11" i="575" s="1"/>
  <c r="E11" i="575"/>
  <c r="F154" i="575" a="1"/>
  <c r="F154" i="575" s="1"/>
  <c r="J154" i="575" s="1"/>
  <c r="E154" i="575"/>
  <c r="E346" i="575"/>
  <c r="F346" i="575" a="1"/>
  <c r="F346" i="575" s="1"/>
  <c r="H346" i="575" s="1"/>
  <c r="F144" i="575" a="1"/>
  <c r="F144" i="575" s="1"/>
  <c r="I144" i="575" s="1"/>
  <c r="E144" i="575"/>
  <c r="F358" i="575" a="1"/>
  <c r="F358" i="575" s="1"/>
  <c r="H358" i="575" s="1"/>
  <c r="E358" i="575"/>
  <c r="F343" i="575" a="1"/>
  <c r="F343" i="575" s="1"/>
  <c r="I343" i="575" s="1"/>
  <c r="E343" i="575"/>
  <c r="E13" i="575"/>
  <c r="F13" i="575" a="1"/>
  <c r="F13" i="575" s="1"/>
  <c r="G13" i="575" s="1"/>
  <c r="F140" i="575" a="1"/>
  <c r="F140" i="575" s="1"/>
  <c r="J140" i="575" s="1"/>
  <c r="E140" i="575"/>
  <c r="E70" i="575"/>
  <c r="F70" i="575" a="1"/>
  <c r="F70" i="575" s="1"/>
  <c r="J70" i="575" s="1"/>
  <c r="F145" i="575" a="1"/>
  <c r="F145" i="575" s="1"/>
  <c r="I145" i="575" s="1"/>
  <c r="E145" i="575"/>
  <c r="E73" i="575"/>
  <c r="F73" i="575" a="1"/>
  <c r="F73" i="575" s="1"/>
  <c r="K73" i="575" s="1"/>
  <c r="E143" i="575"/>
  <c r="F143" i="575" a="1"/>
  <c r="F143" i="575" s="1"/>
  <c r="I143" i="575" s="1"/>
  <c r="F138" i="575" a="1"/>
  <c r="F138" i="575" s="1"/>
  <c r="H138" i="575" s="1"/>
  <c r="D147" i="575"/>
  <c r="E147" i="575" s="1"/>
  <c r="E138" i="575"/>
  <c r="F345" i="575" a="1"/>
  <c r="F345" i="575" s="1"/>
  <c r="G345" i="575" s="1"/>
  <c r="E345" i="575"/>
  <c r="D353" i="575"/>
  <c r="E353" i="575" s="1"/>
  <c r="E157" i="575"/>
  <c r="F157" i="575" a="1"/>
  <c r="F157" i="575" s="1"/>
  <c r="E366" i="575"/>
  <c r="F366" i="575" a="1"/>
  <c r="F366" i="575" s="1"/>
  <c r="G366" i="575" s="1"/>
  <c r="F155" i="575" a="1"/>
  <c r="F155" i="575" s="1"/>
  <c r="H155" i="575" s="1"/>
  <c r="E155" i="575"/>
  <c r="D159" i="575"/>
  <c r="E159" i="575" s="1"/>
  <c r="E69" i="575"/>
  <c r="F69" i="575" a="1"/>
  <c r="F69" i="575" s="1"/>
  <c r="G69" i="575" s="1"/>
  <c r="F67" i="575" a="1"/>
  <c r="F67" i="575" s="1"/>
  <c r="E67" i="575"/>
  <c r="D76" i="575"/>
  <c r="D397" i="575" s="1"/>
  <c r="E397" i="575" s="1"/>
  <c r="E156" i="575"/>
  <c r="F156" i="575" a="1"/>
  <c r="F156" i="575" s="1"/>
  <c r="J156" i="575" s="1"/>
  <c r="F350" i="575" a="1"/>
  <c r="F350" i="575" s="1"/>
  <c r="K350" i="575" s="1"/>
  <c r="E350" i="575"/>
  <c r="E347" i="575"/>
  <c r="F347" i="575" a="1"/>
  <c r="F347" i="575" s="1"/>
  <c r="J347" i="575" s="1"/>
  <c r="F141" i="575" a="1"/>
  <c r="F141" i="575" s="1"/>
  <c r="E141" i="575"/>
  <c r="E74" i="575"/>
  <c r="F74" i="575" a="1"/>
  <c r="F74" i="575" s="1"/>
  <c r="J74" i="575" s="1"/>
  <c r="H72" i="575"/>
  <c r="J342" i="575"/>
  <c r="H342" i="575"/>
  <c r="K342" i="575"/>
  <c r="G342" i="575"/>
  <c r="I342" i="575"/>
  <c r="I72" i="575"/>
  <c r="J72" i="575"/>
  <c r="K72" i="575"/>
  <c r="J68" i="575"/>
  <c r="I68" i="575"/>
  <c r="H68" i="575"/>
  <c r="G68" i="575"/>
  <c r="K68" i="575"/>
  <c r="K66" i="575"/>
  <c r="H66" i="575"/>
  <c r="G66" i="575"/>
  <c r="J349" i="575" l="1"/>
  <c r="K349" i="575"/>
  <c r="H349" i="575"/>
  <c r="G349" i="575"/>
  <c r="I66" i="575"/>
  <c r="G84" i="575"/>
  <c r="K139" i="575"/>
  <c r="I139" i="575"/>
  <c r="H137" i="575"/>
  <c r="K12" i="575"/>
  <c r="J139" i="575"/>
  <c r="G139" i="575"/>
  <c r="H144" i="575"/>
  <c r="G144" i="575"/>
  <c r="J144" i="575"/>
  <c r="H84" i="575"/>
  <c r="J84" i="575"/>
  <c r="K344" i="575"/>
  <c r="G344" i="575"/>
  <c r="I84" i="575"/>
  <c r="I344" i="575"/>
  <c r="J344" i="575"/>
  <c r="I137" i="575"/>
  <c r="J137" i="575"/>
  <c r="K137" i="575"/>
  <c r="K351" i="575"/>
  <c r="G351" i="575"/>
  <c r="H12" i="575"/>
  <c r="J351" i="575"/>
  <c r="J12" i="575"/>
  <c r="I351" i="575"/>
  <c r="I12" i="575"/>
  <c r="G136" i="575"/>
  <c r="H136" i="575"/>
  <c r="I136" i="575"/>
  <c r="J136" i="575"/>
  <c r="H290" i="575"/>
  <c r="I290" i="575"/>
  <c r="J290" i="575"/>
  <c r="K290" i="575"/>
  <c r="K11" i="575"/>
  <c r="H145" i="575"/>
  <c r="K145" i="575"/>
  <c r="G343" i="575"/>
  <c r="H65" i="575"/>
  <c r="I65" i="575"/>
  <c r="J65" i="575"/>
  <c r="K65" i="575"/>
  <c r="G11" i="575"/>
  <c r="H11" i="575"/>
  <c r="I11" i="575"/>
  <c r="G145" i="575"/>
  <c r="K345" i="575"/>
  <c r="G156" i="575"/>
  <c r="H74" i="575"/>
  <c r="K144" i="575"/>
  <c r="K140" i="575"/>
  <c r="I345" i="575"/>
  <c r="H156" i="575"/>
  <c r="K74" i="575"/>
  <c r="J345" i="575"/>
  <c r="I156" i="575"/>
  <c r="G74" i="575"/>
  <c r="H343" i="575"/>
  <c r="H345" i="575"/>
  <c r="K156" i="575"/>
  <c r="K343" i="575"/>
  <c r="H154" i="575"/>
  <c r="I74" i="575"/>
  <c r="H69" i="575"/>
  <c r="J366" i="575"/>
  <c r="K70" i="575"/>
  <c r="E76" i="575"/>
  <c r="K366" i="575"/>
  <c r="H366" i="575"/>
  <c r="I366" i="575"/>
  <c r="G70" i="575"/>
  <c r="H70" i="575"/>
  <c r="I70" i="575"/>
  <c r="J343" i="575"/>
  <c r="G154" i="575"/>
  <c r="K154" i="575"/>
  <c r="I154" i="575"/>
  <c r="K155" i="575"/>
  <c r="I155" i="575"/>
  <c r="J145" i="575"/>
  <c r="J155" i="575"/>
  <c r="J69" i="575"/>
  <c r="G155" i="575"/>
  <c r="I69" i="575"/>
  <c r="K69" i="575"/>
  <c r="G140" i="575"/>
  <c r="H140" i="575"/>
  <c r="I140" i="575"/>
  <c r="J358" i="575"/>
  <c r="I138" i="575"/>
  <c r="I358" i="575"/>
  <c r="G358" i="575"/>
  <c r="K358" i="575"/>
  <c r="I346" i="575"/>
  <c r="K13" i="575"/>
  <c r="G346" i="575"/>
  <c r="I13" i="575"/>
  <c r="J346" i="575"/>
  <c r="J13" i="575"/>
  <c r="K346" i="575"/>
  <c r="H13" i="575"/>
  <c r="G67" i="575"/>
  <c r="H67" i="575"/>
  <c r="I67" i="575"/>
  <c r="H347" i="575"/>
  <c r="K143" i="575"/>
  <c r="J143" i="575"/>
  <c r="H157" i="575"/>
  <c r="J67" i="575"/>
  <c r="K347" i="575"/>
  <c r="J157" i="575"/>
  <c r="G347" i="575"/>
  <c r="K157" i="575"/>
  <c r="K67" i="575"/>
  <c r="G143" i="575"/>
  <c r="G157" i="575"/>
  <c r="H143" i="575"/>
  <c r="I157" i="575"/>
  <c r="I347" i="575"/>
  <c r="J138" i="575"/>
  <c r="G141" i="575"/>
  <c r="H141" i="575"/>
  <c r="K138" i="575"/>
  <c r="I141" i="575"/>
  <c r="J141" i="575"/>
  <c r="G138" i="575"/>
  <c r="K141" i="575"/>
  <c r="H350" i="575"/>
  <c r="I350" i="575"/>
  <c r="G73" i="575"/>
  <c r="G350" i="575"/>
  <c r="H73" i="575"/>
  <c r="J350" i="575"/>
  <c r="I73" i="575"/>
  <c r="J73" i="575"/>
  <c r="K12" i="281"/>
  <c r="H12" i="281"/>
  <c r="J12" i="281"/>
  <c r="G12" i="281"/>
  <c r="I12" i="281"/>
  <c r="H159" i="575" l="1"/>
  <c r="K76" i="575"/>
  <c r="K397" i="575" s="1"/>
  <c r="H353" i="575"/>
  <c r="J353" i="575"/>
  <c r="I159" i="575"/>
  <c r="G353" i="575"/>
  <c r="K353" i="575"/>
  <c r="G76" i="575"/>
  <c r="G397" i="575" s="1"/>
  <c r="G159" i="575"/>
  <c r="K159" i="575"/>
  <c r="J76" i="575"/>
  <c r="J397" i="575" s="1"/>
  <c r="J159" i="575"/>
  <c r="I147" i="575"/>
  <c r="H76" i="575"/>
  <c r="H397" i="575" s="1"/>
  <c r="J147" i="575"/>
  <c r="K147" i="575"/>
  <c r="H147" i="575"/>
  <c r="I76" i="575"/>
  <c r="I397" i="575" s="1"/>
  <c r="G147" i="575"/>
  <c r="I353" i="575"/>
  <c r="D12" i="281"/>
  <c r="E12" i="281" l="1"/>
  <c r="U51" i="8"/>
  <c r="H62" i="281"/>
  <c r="G62" i="281"/>
  <c r="K62" i="281"/>
  <c r="I62" i="281"/>
  <c r="U62" i="8" l="1"/>
  <c r="J62" i="281"/>
  <c r="D62" i="281" l="1"/>
  <c r="U396" i="8"/>
  <c r="U398" i="8"/>
  <c r="U139" i="8" s="1"/>
  <c r="U137" i="8" l="1"/>
  <c r="U290" i="8"/>
  <c r="U11" i="8"/>
  <c r="U74" i="8"/>
  <c r="U344" i="8"/>
  <c r="U66" i="8"/>
  <c r="U154" i="8"/>
  <c r="U349" i="8"/>
  <c r="U155" i="8"/>
  <c r="U157" i="8"/>
  <c r="U358" i="8"/>
  <c r="U346" i="8"/>
  <c r="U145" i="8"/>
  <c r="U69" i="8"/>
  <c r="U70" i="8"/>
  <c r="U345" i="8"/>
  <c r="U73" i="8"/>
  <c r="U140" i="8"/>
  <c r="U350" i="8"/>
  <c r="U65" i="8"/>
  <c r="U68" i="8"/>
  <c r="U138" i="8"/>
  <c r="U84" i="8"/>
  <c r="U144" i="8"/>
  <c r="U351" i="8"/>
  <c r="U141" i="8"/>
  <c r="U143" i="8"/>
  <c r="U342" i="8"/>
  <c r="U13" i="8"/>
  <c r="U67" i="8"/>
  <c r="U156" i="8"/>
  <c r="U347" i="8"/>
  <c r="U136" i="8"/>
  <c r="U12" i="8"/>
  <c r="U343" i="8"/>
  <c r="U72" i="8"/>
  <c r="E62" i="281"/>
  <c r="U366" i="8"/>
  <c r="U159" i="8" l="1"/>
  <c r="U76" i="8"/>
  <c r="U397" i="8" s="1"/>
  <c r="U353" i="8"/>
  <c r="U147" i="8"/>
  <c r="M51" i="8"/>
  <c r="M62" i="8" l="1"/>
  <c r="D51" i="574"/>
  <c r="E51" i="574" l="1"/>
  <c r="D62" i="574"/>
  <c r="E62" i="574" s="1"/>
  <c r="F51" i="574" a="1"/>
  <c r="F51" i="574" s="1"/>
  <c r="K51" i="574" s="1"/>
  <c r="K62" i="574" s="1"/>
  <c r="M396" i="8"/>
  <c r="M398" i="8"/>
  <c r="M65" i="8" s="1"/>
  <c r="D65" i="574"/>
  <c r="D396" i="574" l="1"/>
  <c r="E396" i="574" s="1"/>
  <c r="D398" i="574"/>
  <c r="M67" i="8"/>
  <c r="M74" i="8"/>
  <c r="M344" i="8"/>
  <c r="M12" i="8"/>
  <c r="M349" i="8"/>
  <c r="M156" i="8"/>
  <c r="M136" i="8"/>
  <c r="M343" i="8"/>
  <c r="M145" i="8"/>
  <c r="M66" i="8"/>
  <c r="M139" i="8"/>
  <c r="M350" i="8"/>
  <c r="M84" i="8"/>
  <c r="I51" i="574"/>
  <c r="I62" i="574" s="1"/>
  <c r="I396" i="574" s="1"/>
  <c r="H51" i="574"/>
  <c r="H62" i="574" s="1"/>
  <c r="H396" i="574" s="1"/>
  <c r="M345" i="8"/>
  <c r="M69" i="8"/>
  <c r="M155" i="8"/>
  <c r="J51" i="574"/>
  <c r="J62" i="574" s="1"/>
  <c r="J396" i="574" s="1"/>
  <c r="M141" i="8"/>
  <c r="M70" i="8"/>
  <c r="M68" i="8"/>
  <c r="M290" i="8"/>
  <c r="M347" i="8"/>
  <c r="M13" i="8"/>
  <c r="M72" i="8"/>
  <c r="M11" i="8"/>
  <c r="M140" i="8"/>
  <c r="M346" i="8"/>
  <c r="M144" i="8"/>
  <c r="M154" i="8"/>
  <c r="G51" i="574"/>
  <c r="G62" i="574" s="1"/>
  <c r="G396" i="574" s="1"/>
  <c r="M358" i="8"/>
  <c r="M73" i="8"/>
  <c r="M351" i="8"/>
  <c r="M157" i="8"/>
  <c r="M342" i="8"/>
  <c r="M138" i="8"/>
  <c r="M143" i="8"/>
  <c r="M137" i="8"/>
  <c r="M366" i="8"/>
  <c r="F65" i="574" a="1"/>
  <c r="F65" i="574" s="1"/>
  <c r="K396" i="574"/>
  <c r="D73" i="574"/>
  <c r="D69" i="574"/>
  <c r="D346" i="574"/>
  <c r="D145" i="574"/>
  <c r="D141" i="574"/>
  <c r="D350" i="574"/>
  <c r="D345" i="574"/>
  <c r="D68" i="574"/>
  <c r="D290" i="574"/>
  <c r="D138" i="574"/>
  <c r="D349" i="574"/>
  <c r="D157" i="574"/>
  <c r="D366" i="574"/>
  <c r="D155" i="574"/>
  <c r="D143" i="574"/>
  <c r="D344" i="574"/>
  <c r="D347" i="574"/>
  <c r="D342" i="574"/>
  <c r="D358" i="574"/>
  <c r="D343" i="574"/>
  <c r="D156" i="574"/>
  <c r="D74" i="574"/>
  <c r="D72" i="574"/>
  <c r="D11" i="574"/>
  <c r="D13" i="574"/>
  <c r="D66" i="574"/>
  <c r="D84" i="574"/>
  <c r="D67" i="574"/>
  <c r="D137" i="574"/>
  <c r="D70" i="574"/>
  <c r="D136" i="574"/>
  <c r="D351" i="574"/>
  <c r="D154" i="574"/>
  <c r="D144" i="574"/>
  <c r="D140" i="574"/>
  <c r="D139" i="574"/>
  <c r="D12" i="574"/>
  <c r="D22" i="557" l="1"/>
  <c r="D24" i="557"/>
  <c r="D23" i="557"/>
  <c r="D25" i="557"/>
  <c r="M159" i="8"/>
  <c r="F74" i="574" a="1"/>
  <c r="F74" i="574" s="1"/>
  <c r="F67" i="574" a="1"/>
  <c r="F67" i="574" s="1"/>
  <c r="F136" i="574" a="1"/>
  <c r="F136" i="574" s="1"/>
  <c r="F156" i="574" a="1"/>
  <c r="F156" i="574" s="1"/>
  <c r="F349" i="574" a="1"/>
  <c r="F349" i="574" s="1"/>
  <c r="F12" i="574" a="1"/>
  <c r="F12" i="574" s="1"/>
  <c r="F344" i="574" a="1"/>
  <c r="F344" i="574" s="1"/>
  <c r="F84" i="574" a="1"/>
  <c r="F84" i="574" s="1"/>
  <c r="F350" i="574" a="1"/>
  <c r="F350" i="574" s="1"/>
  <c r="F139" i="574" a="1"/>
  <c r="F139" i="574" s="1"/>
  <c r="F66" i="574" a="1"/>
  <c r="F66" i="574" s="1"/>
  <c r="F145" i="574" a="1"/>
  <c r="F145" i="574" s="1"/>
  <c r="F343" i="574" a="1"/>
  <c r="F343" i="574" s="1"/>
  <c r="M147" i="8"/>
  <c r="M353" i="8"/>
  <c r="M76" i="8"/>
  <c r="D353" i="574"/>
  <c r="F342" i="574" a="1"/>
  <c r="F342" i="574" s="1"/>
  <c r="F346" i="574" a="1"/>
  <c r="F346" i="574" s="1"/>
  <c r="F290" i="574" a="1"/>
  <c r="F290" i="574" s="1"/>
  <c r="F157" i="574" a="1"/>
  <c r="F157" i="574" s="1"/>
  <c r="F140" i="574" a="1"/>
  <c r="F140" i="574" s="1"/>
  <c r="F68" i="574" a="1"/>
  <c r="F68" i="574" s="1"/>
  <c r="D76" i="574"/>
  <c r="F351" i="574" a="1"/>
  <c r="F351" i="574" s="1"/>
  <c r="F70" i="574" a="1"/>
  <c r="F70" i="574" s="1"/>
  <c r="F73" i="574" a="1"/>
  <c r="F73" i="574" s="1"/>
  <c r="F11" i="574" a="1"/>
  <c r="F11" i="574" s="1"/>
  <c r="F141" i="574" a="1"/>
  <c r="F141" i="574" s="1"/>
  <c r="F358" i="574" a="1"/>
  <c r="F358" i="574" s="1"/>
  <c r="F72" i="574" a="1"/>
  <c r="F72" i="574" s="1"/>
  <c r="F13" i="574" a="1"/>
  <c r="F13" i="574" s="1"/>
  <c r="F155" i="574" a="1"/>
  <c r="F155" i="574" s="1"/>
  <c r="F154" i="574" a="1"/>
  <c r="F154" i="574" s="1"/>
  <c r="D159" i="574"/>
  <c r="F347" i="574" a="1"/>
  <c r="F347" i="574" s="1"/>
  <c r="F69" i="574" a="1"/>
  <c r="F69" i="574" s="1"/>
  <c r="F144" i="574" a="1"/>
  <c r="F144" i="574" s="1"/>
  <c r="F345" i="574" a="1"/>
  <c r="F345" i="574" s="1"/>
  <c r="F366" i="574" a="1"/>
  <c r="F366" i="574" s="1"/>
  <c r="D147" i="574"/>
  <c r="D18" i="557" s="1"/>
  <c r="F137" i="574" a="1"/>
  <c r="F137" i="574" s="1"/>
  <c r="F143" i="574" a="1"/>
  <c r="F143" i="574" s="1"/>
  <c r="F138" i="574" a="1"/>
  <c r="F138" i="574" s="1"/>
  <c r="D26" i="557" l="1"/>
  <c r="D397" i="574"/>
  <c r="D12" i="557"/>
  <c r="M397" i="8"/>
  <c r="Y51" i="8" l="1"/>
  <c r="Y62" i="8" l="1"/>
  <c r="Q51" i="8"/>
  <c r="Q62" i="8" l="1"/>
  <c r="Y396" i="8"/>
  <c r="Y398" i="8"/>
  <c r="Y345" i="8" s="1"/>
  <c r="D51" i="572"/>
  <c r="Y12" i="8" l="1"/>
  <c r="Y84" i="8"/>
  <c r="Y344" i="8"/>
  <c r="Y290" i="8"/>
  <c r="Y145" i="8"/>
  <c r="Y358" i="8"/>
  <c r="Y13" i="8"/>
  <c r="Y349" i="8"/>
  <c r="Y140" i="8"/>
  <c r="Y70" i="8"/>
  <c r="Y139" i="8"/>
  <c r="Y138" i="8"/>
  <c r="Y11" i="8"/>
  <c r="Y155" i="8"/>
  <c r="Y342" i="8"/>
  <c r="Y350" i="8"/>
  <c r="Y69" i="8"/>
  <c r="Y136" i="8"/>
  <c r="Y343" i="8"/>
  <c r="Y157" i="8"/>
  <c r="Y347" i="8"/>
  <c r="Y72" i="8"/>
  <c r="Y66" i="8"/>
  <c r="Y366" i="8"/>
  <c r="Y156" i="8"/>
  <c r="Y74" i="8"/>
  <c r="Y141" i="8"/>
  <c r="D62" i="572"/>
  <c r="D396" i="572" s="1"/>
  <c r="E396" i="572" s="1"/>
  <c r="F51" i="572" a="1"/>
  <c r="F51" i="572" s="1"/>
  <c r="H51" i="572" s="1"/>
  <c r="H62" i="572" s="1"/>
  <c r="E51" i="572"/>
  <c r="Y65" i="8"/>
  <c r="Y137" i="8"/>
  <c r="Y144" i="8"/>
  <c r="Y73" i="8"/>
  <c r="Y143" i="8"/>
  <c r="Y154" i="8"/>
  <c r="Y67" i="8"/>
  <c r="Y68" i="8"/>
  <c r="Y346" i="8"/>
  <c r="Y351" i="8"/>
  <c r="Q396" i="8"/>
  <c r="Q398" i="8"/>
  <c r="Q73" i="8" s="1"/>
  <c r="D73" i="572"/>
  <c r="D398" i="572" l="1"/>
  <c r="E398" i="572" s="1"/>
  <c r="E62" i="572"/>
  <c r="K51" i="572"/>
  <c r="K62" i="572" s="1"/>
  <c r="K396" i="572" s="1"/>
  <c r="Y159" i="8"/>
  <c r="Q137" i="8"/>
  <c r="Q136" i="8"/>
  <c r="Q290" i="8"/>
  <c r="Q156" i="8"/>
  <c r="Q74" i="8"/>
  <c r="Y353" i="8"/>
  <c r="Q140" i="8"/>
  <c r="Q139" i="8"/>
  <c r="Q13" i="8"/>
  <c r="Q155" i="8"/>
  <c r="Q350" i="8"/>
  <c r="Q366" i="8"/>
  <c r="Q11" i="8"/>
  <c r="Q342" i="8"/>
  <c r="Y76" i="8"/>
  <c r="Y397" i="8" s="1"/>
  <c r="Q72" i="8"/>
  <c r="Q66" i="8"/>
  <c r="Y147" i="8"/>
  <c r="J51" i="572"/>
  <c r="J62" i="572" s="1"/>
  <c r="J396" i="572" s="1"/>
  <c r="Q345" i="8"/>
  <c r="Q69" i="8"/>
  <c r="Q144" i="8"/>
  <c r="Q343" i="8"/>
  <c r="Q141" i="8"/>
  <c r="Q12" i="8"/>
  <c r="G51" i="572"/>
  <c r="G62" i="572" s="1"/>
  <c r="G396" i="572" s="1"/>
  <c r="Q143" i="8"/>
  <c r="Q157" i="8"/>
  <c r="Q65" i="8"/>
  <c r="I51" i="572"/>
  <c r="I62" i="572" s="1"/>
  <c r="I396" i="572" s="1"/>
  <c r="Q349" i="8"/>
  <c r="Q70" i="8"/>
  <c r="Q344" i="8"/>
  <c r="Q154" i="8"/>
  <c r="Q358" i="8"/>
  <c r="Q67" i="8"/>
  <c r="Q68" i="8"/>
  <c r="Q145" i="8"/>
  <c r="Q84" i="8"/>
  <c r="Q138" i="8"/>
  <c r="Q351" i="8"/>
  <c r="Q347" i="8"/>
  <c r="Q346" i="8"/>
  <c r="F73" i="572" a="1"/>
  <c r="F73" i="572" s="1"/>
  <c r="E73" i="572"/>
  <c r="H396" i="572"/>
  <c r="H398" i="572"/>
  <c r="D69" i="572"/>
  <c r="D145" i="572"/>
  <c r="D72" i="572"/>
  <c r="D65" i="572"/>
  <c r="D11" i="572"/>
  <c r="D155" i="572"/>
  <c r="D342" i="572"/>
  <c r="D70" i="572"/>
  <c r="D143" i="572"/>
  <c r="D290" i="572"/>
  <c r="D358" i="572"/>
  <c r="D344" i="572"/>
  <c r="D156" i="572"/>
  <c r="D66" i="572"/>
  <c r="D67" i="572"/>
  <c r="D13" i="572"/>
  <c r="D346" i="572"/>
  <c r="D349" i="572"/>
  <c r="D157" i="572"/>
  <c r="D84" i="572"/>
  <c r="D345" i="572"/>
  <c r="D136" i="572"/>
  <c r="D154" i="572"/>
  <c r="D137" i="572"/>
  <c r="D68" i="572"/>
  <c r="D141" i="572"/>
  <c r="D139" i="572"/>
  <c r="D12" i="572"/>
  <c r="D140" i="572"/>
  <c r="D138" i="572"/>
  <c r="D343" i="572"/>
  <c r="D366" i="572"/>
  <c r="D351" i="572"/>
  <c r="D347" i="572"/>
  <c r="D74" i="572"/>
  <c r="D144" i="572"/>
  <c r="D350" i="572"/>
  <c r="K398" i="572" l="1"/>
  <c r="Q159" i="8"/>
  <c r="I398" i="572"/>
  <c r="Q147" i="8"/>
  <c r="E136" i="572"/>
  <c r="F136" i="572" a="1"/>
  <c r="F136" i="572" s="1"/>
  <c r="I136" i="572" s="1"/>
  <c r="F137" i="572" a="1"/>
  <c r="F137" i="572" s="1"/>
  <c r="K137" i="572" s="1"/>
  <c r="E137" i="572"/>
  <c r="F290" i="572" a="1"/>
  <c r="F290" i="572" s="1"/>
  <c r="E290" i="572"/>
  <c r="E74" i="572"/>
  <c r="F74" i="572" a="1"/>
  <c r="F74" i="572" s="1"/>
  <c r="H74" i="572" s="1"/>
  <c r="F156" i="572" a="1"/>
  <c r="F156" i="572" s="1"/>
  <c r="H156" i="572" s="1"/>
  <c r="E156" i="572"/>
  <c r="E366" i="572"/>
  <c r="F366" i="572" a="1"/>
  <c r="F366" i="572" s="1"/>
  <c r="G366" i="572" s="1"/>
  <c r="E350" i="572"/>
  <c r="F350" i="572" a="1"/>
  <c r="F350" i="572" s="1"/>
  <c r="H350" i="572" s="1"/>
  <c r="F155" i="572" a="1"/>
  <c r="F155" i="572" s="1"/>
  <c r="H155" i="572" s="1"/>
  <c r="E155" i="572"/>
  <c r="F13" i="572" a="1"/>
  <c r="F13" i="572" s="1"/>
  <c r="E13" i="572"/>
  <c r="E139" i="572"/>
  <c r="F139" i="572" a="1"/>
  <c r="F139" i="572" s="1"/>
  <c r="H139" i="572" s="1"/>
  <c r="E140" i="572"/>
  <c r="F140" i="572" a="1"/>
  <c r="F140" i="572" s="1"/>
  <c r="J140" i="572" s="1"/>
  <c r="E342" i="572"/>
  <c r="F342" i="572" a="1"/>
  <c r="F342" i="572" s="1"/>
  <c r="H342" i="572" s="1"/>
  <c r="F11" i="572" a="1"/>
  <c r="F11" i="572" s="1"/>
  <c r="E11" i="572"/>
  <c r="J398" i="572"/>
  <c r="E66" i="572"/>
  <c r="F66" i="572" a="1"/>
  <c r="F66" i="572" s="1"/>
  <c r="K66" i="572" s="1"/>
  <c r="E72" i="572"/>
  <c r="F72" i="572" a="1"/>
  <c r="F72" i="572" s="1"/>
  <c r="G72" i="572" s="1"/>
  <c r="Q353" i="8"/>
  <c r="Q76" i="8"/>
  <c r="Q397" i="8" s="1"/>
  <c r="E144" i="572"/>
  <c r="F144" i="572" a="1"/>
  <c r="F144" i="572" s="1"/>
  <c r="G144" i="572" s="1"/>
  <c r="F12" i="572" a="1"/>
  <c r="F12" i="572" s="1"/>
  <c r="I12" i="572" s="1"/>
  <c r="E12" i="572"/>
  <c r="F69" i="572" a="1"/>
  <c r="F69" i="572" s="1"/>
  <c r="J69" i="572" s="1"/>
  <c r="E69" i="572"/>
  <c r="F141" i="572" a="1"/>
  <c r="F141" i="572" s="1"/>
  <c r="J141" i="572" s="1"/>
  <c r="E141" i="572"/>
  <c r="F345" i="572" a="1"/>
  <c r="F345" i="572" s="1"/>
  <c r="H345" i="572" s="1"/>
  <c r="E345" i="572"/>
  <c r="E343" i="572"/>
  <c r="F343" i="572" a="1"/>
  <c r="F343" i="572" s="1"/>
  <c r="I343" i="572" s="1"/>
  <c r="F65" i="572" a="1"/>
  <c r="F65" i="572" s="1"/>
  <c r="E65" i="572"/>
  <c r="F157" i="572" a="1"/>
  <c r="F157" i="572" s="1"/>
  <c r="J157" i="572" s="1"/>
  <c r="E157" i="572"/>
  <c r="F143" i="572" a="1"/>
  <c r="F143" i="572" s="1"/>
  <c r="K143" i="572" s="1"/>
  <c r="E143" i="572"/>
  <c r="G398" i="572"/>
  <c r="F154" i="572" a="1"/>
  <c r="F154" i="572" s="1"/>
  <c r="H154" i="572" s="1"/>
  <c r="D159" i="572"/>
  <c r="E154" i="572"/>
  <c r="F84" i="572" a="1"/>
  <c r="F84" i="572" s="1"/>
  <c r="H84" i="572" s="1"/>
  <c r="E84" i="572"/>
  <c r="F344" i="572" a="1"/>
  <c r="F344" i="572" s="1"/>
  <c r="I344" i="572" s="1"/>
  <c r="D353" i="572"/>
  <c r="E353" i="572" s="1"/>
  <c r="E344" i="572"/>
  <c r="F145" i="572" a="1"/>
  <c r="F145" i="572" s="1"/>
  <c r="G145" i="572" s="1"/>
  <c r="E145" i="572"/>
  <c r="F70" i="572" a="1"/>
  <c r="F70" i="572" s="1"/>
  <c r="E70" i="572"/>
  <c r="E68" i="572"/>
  <c r="F68" i="572" a="1"/>
  <c r="F68" i="572" s="1"/>
  <c r="H68" i="572" s="1"/>
  <c r="F349" i="572" a="1"/>
  <c r="F349" i="572" s="1"/>
  <c r="E349" i="572"/>
  <c r="F346" i="572" a="1"/>
  <c r="F346" i="572" s="1"/>
  <c r="E346" i="572"/>
  <c r="F67" i="572" a="1"/>
  <c r="F67" i="572" s="1"/>
  <c r="J67" i="572" s="1"/>
  <c r="D76" i="572"/>
  <c r="D397" i="572" s="1"/>
  <c r="E397" i="572" s="1"/>
  <c r="E67" i="572"/>
  <c r="F347" i="572" a="1"/>
  <c r="F347" i="572" s="1"/>
  <c r="J347" i="572" s="1"/>
  <c r="E347" i="572"/>
  <c r="E358" i="572"/>
  <c r="F358" i="572" a="1"/>
  <c r="F358" i="572" s="1"/>
  <c r="F351" i="572" a="1"/>
  <c r="F351" i="572" s="1"/>
  <c r="K351" i="572" s="1"/>
  <c r="E351" i="572"/>
  <c r="F138" i="572" a="1"/>
  <c r="F138" i="572" s="1"/>
  <c r="H138" i="572" s="1"/>
  <c r="D147" i="572"/>
  <c r="E147" i="572" s="1"/>
  <c r="E138" i="572"/>
  <c r="J73" i="572"/>
  <c r="K73" i="572"/>
  <c r="I73" i="572"/>
  <c r="H73" i="572"/>
  <c r="G73" i="572"/>
  <c r="H144" i="572" l="1"/>
  <c r="G139" i="572"/>
  <c r="J350" i="572"/>
  <c r="K140" i="572"/>
  <c r="H137" i="572"/>
  <c r="I342" i="572"/>
  <c r="K84" i="572"/>
  <c r="H145" i="572"/>
  <c r="I144" i="572"/>
  <c r="J136" i="572"/>
  <c r="J12" i="572"/>
  <c r="K346" i="572"/>
  <c r="J144" i="572"/>
  <c r="K136" i="572"/>
  <c r="K350" i="572"/>
  <c r="G155" i="572"/>
  <c r="J358" i="572"/>
  <c r="G140" i="572"/>
  <c r="I155" i="572"/>
  <c r="J155" i="572"/>
  <c r="K144" i="572"/>
  <c r="I350" i="572"/>
  <c r="H140" i="572"/>
  <c r="K155" i="572"/>
  <c r="G350" i="572"/>
  <c r="I140" i="572"/>
  <c r="G136" i="572"/>
  <c r="H12" i="572"/>
  <c r="I358" i="572"/>
  <c r="G154" i="572"/>
  <c r="I145" i="572"/>
  <c r="G66" i="572"/>
  <c r="K358" i="572"/>
  <c r="K12" i="572"/>
  <c r="G346" i="572"/>
  <c r="H66" i="572"/>
  <c r="J145" i="572"/>
  <c r="I154" i="572"/>
  <c r="H346" i="572"/>
  <c r="G358" i="572"/>
  <c r="J154" i="572"/>
  <c r="H136" i="572"/>
  <c r="K145" i="572"/>
  <c r="J346" i="572"/>
  <c r="I66" i="572"/>
  <c r="H358" i="572"/>
  <c r="K154" i="572"/>
  <c r="G12" i="572"/>
  <c r="I346" i="572"/>
  <c r="J66" i="572"/>
  <c r="G157" i="572"/>
  <c r="I157" i="572"/>
  <c r="H157" i="572"/>
  <c r="K157" i="572"/>
  <c r="K11" i="572"/>
  <c r="J13" i="572"/>
  <c r="K13" i="572"/>
  <c r="G13" i="572"/>
  <c r="K156" i="572"/>
  <c r="H72" i="572"/>
  <c r="J156" i="572"/>
  <c r="H13" i="572"/>
  <c r="G11" i="572"/>
  <c r="H11" i="572"/>
  <c r="J72" i="572"/>
  <c r="I13" i="572"/>
  <c r="I11" i="572"/>
  <c r="G69" i="572"/>
  <c r="J11" i="572"/>
  <c r="K72" i="572"/>
  <c r="H69" i="572"/>
  <c r="I72" i="572"/>
  <c r="G156" i="572"/>
  <c r="I69" i="572"/>
  <c r="I156" i="572"/>
  <c r="K69" i="572"/>
  <c r="J70" i="572"/>
  <c r="G349" i="572"/>
  <c r="J343" i="572"/>
  <c r="J342" i="572"/>
  <c r="G137" i="572"/>
  <c r="I74" i="572"/>
  <c r="I137" i="572"/>
  <c r="G343" i="572"/>
  <c r="K342" i="572"/>
  <c r="J74" i="572"/>
  <c r="J137" i="572"/>
  <c r="H343" i="572"/>
  <c r="K74" i="572"/>
  <c r="K343" i="572"/>
  <c r="G342" i="572"/>
  <c r="G74" i="572"/>
  <c r="H290" i="572"/>
  <c r="G290" i="572"/>
  <c r="I290" i="572"/>
  <c r="E76" i="572"/>
  <c r="J290" i="572"/>
  <c r="K290" i="572"/>
  <c r="I139" i="572"/>
  <c r="J139" i="572"/>
  <c r="H366" i="572"/>
  <c r="K139" i="572"/>
  <c r="J68" i="572"/>
  <c r="J344" i="572"/>
  <c r="J345" i="572"/>
  <c r="I349" i="572"/>
  <c r="G143" i="572"/>
  <c r="K349" i="572"/>
  <c r="H143" i="572"/>
  <c r="G345" i="572"/>
  <c r="I345" i="572"/>
  <c r="I143" i="572"/>
  <c r="K345" i="572"/>
  <c r="H349" i="572"/>
  <c r="J143" i="572"/>
  <c r="J349" i="572"/>
  <c r="G347" i="572"/>
  <c r="J366" i="572"/>
  <c r="H347" i="572"/>
  <c r="K344" i="572"/>
  <c r="K68" i="572"/>
  <c r="K347" i="572"/>
  <c r="I68" i="572"/>
  <c r="H344" i="572"/>
  <c r="I366" i="572"/>
  <c r="I347" i="572"/>
  <c r="G68" i="572"/>
  <c r="K366" i="572"/>
  <c r="G344" i="572"/>
  <c r="I138" i="572"/>
  <c r="K67" i="572"/>
  <c r="I70" i="572"/>
  <c r="J84" i="572"/>
  <c r="K70" i="572"/>
  <c r="I84" i="572"/>
  <c r="G67" i="572"/>
  <c r="G84" i="572"/>
  <c r="H67" i="572"/>
  <c r="G70" i="572"/>
  <c r="I67" i="572"/>
  <c r="H70" i="572"/>
  <c r="G65" i="572"/>
  <c r="K141" i="572"/>
  <c r="G351" i="572"/>
  <c r="H65" i="572"/>
  <c r="I351" i="572"/>
  <c r="G141" i="572"/>
  <c r="J351" i="572"/>
  <c r="I65" i="572"/>
  <c r="H141" i="572"/>
  <c r="K65" i="572"/>
  <c r="I141" i="572"/>
  <c r="H351" i="572"/>
  <c r="J65" i="572"/>
  <c r="J138" i="572"/>
  <c r="K138" i="572"/>
  <c r="G138" i="572"/>
  <c r="AG51" i="8"/>
  <c r="H147" i="572" l="1"/>
  <c r="J76" i="572"/>
  <c r="J397" i="572" s="1"/>
  <c r="K147" i="572"/>
  <c r="I147" i="572"/>
  <c r="K353" i="572"/>
  <c r="J147" i="572"/>
  <c r="K76" i="572"/>
  <c r="K397" i="572" s="1"/>
  <c r="J353" i="572"/>
  <c r="I353" i="572"/>
  <c r="H353" i="572"/>
  <c r="H76" i="572"/>
  <c r="H397" i="572" s="1"/>
  <c r="I76" i="572"/>
  <c r="I397" i="572" s="1"/>
  <c r="G76" i="572"/>
  <c r="G397" i="572" s="1"/>
  <c r="G353" i="572"/>
  <c r="G147" i="572"/>
  <c r="AG62" i="8"/>
  <c r="AG396" i="8" l="1"/>
  <c r="AG398" i="8"/>
  <c r="AG74" i="8"/>
  <c r="AG154" i="8"/>
  <c r="AG349" i="8"/>
  <c r="AG140" i="8"/>
  <c r="AG347" i="8"/>
  <c r="AG155" i="8"/>
  <c r="AG69" i="8"/>
  <c r="AG351" i="8"/>
  <c r="AG66" i="8"/>
  <c r="AG346" i="8"/>
  <c r="AG137" i="8"/>
  <c r="AG11" i="8"/>
  <c r="AG67" i="8"/>
  <c r="AG13" i="8"/>
  <c r="AG138" i="8"/>
  <c r="AG343" i="8"/>
  <c r="E411" i="65" l="1"/>
  <c r="E412" i="65"/>
  <c r="AG141" i="8"/>
  <c r="AG136" i="8"/>
  <c r="AG68" i="8"/>
  <c r="AG157" i="8"/>
  <c r="AG156" i="8"/>
  <c r="AG84" i="8"/>
  <c r="AG73" i="8"/>
  <c r="AG345" i="8"/>
  <c r="AG144" i="8"/>
  <c r="AG366" i="8"/>
  <c r="AG290" i="8"/>
  <c r="AG143" i="8"/>
  <c r="AG358" i="8"/>
  <c r="AG344" i="8"/>
  <c r="AG65" i="8"/>
  <c r="AG70" i="8"/>
  <c r="AG145" i="8"/>
  <c r="AG12" i="8"/>
  <c r="AG139" i="8"/>
  <c r="AG72" i="8"/>
  <c r="AG342" i="8"/>
  <c r="AG350" i="8"/>
  <c r="AG76" i="8" l="1"/>
  <c r="AG397" i="8" s="1"/>
  <c r="AG147" i="8"/>
  <c r="AG353" i="8"/>
  <c r="AG159" i="8"/>
  <c r="E32" i="486"/>
  <c r="E31" i="486"/>
  <c r="E413" i="65"/>
  <c r="E55" i="486"/>
  <c r="E29" i="486"/>
  <c r="E57" i="486"/>
  <c r="E28" i="486"/>
  <c r="E56" i="486"/>
  <c r="E30" i="486"/>
  <c r="E58" i="486"/>
  <c r="E27" i="486"/>
  <c r="K52" i="485" l="1"/>
  <c r="H158" i="569" l="1"/>
  <c r="J158" i="569"/>
  <c r="K158" i="569"/>
  <c r="P54" i="8"/>
  <c r="AF125" i="8"/>
  <c r="T125" i="8"/>
  <c r="X53" i="8"/>
  <c r="H124" i="8"/>
  <c r="P124" i="8"/>
  <c r="AB331" i="8"/>
  <c r="AB53" i="8"/>
  <c r="L54" i="8"/>
  <c r="T124" i="8"/>
  <c r="H54" i="8"/>
  <c r="P330" i="8"/>
  <c r="L330" i="8"/>
  <c r="L124" i="8"/>
  <c r="P125" i="8"/>
  <c r="AF54" i="8"/>
  <c r="X331" i="8"/>
  <c r="P53" i="8"/>
  <c r="L53" i="8"/>
  <c r="H330" i="8"/>
  <c r="AF53" i="8"/>
  <c r="X330" i="8"/>
  <c r="T53" i="8"/>
  <c r="L125" i="8"/>
  <c r="X124" i="8"/>
  <c r="T330" i="8"/>
  <c r="AF124" i="8"/>
  <c r="AB330" i="8"/>
  <c r="T331" i="8"/>
  <c r="AF330" i="8"/>
  <c r="AF331" i="8"/>
  <c r="AB125" i="8"/>
  <c r="L331" i="8"/>
  <c r="H125" i="8"/>
  <c r="H53" i="8"/>
  <c r="H331" i="8"/>
  <c r="P331" i="8"/>
  <c r="AB54" i="8"/>
  <c r="X54" i="8"/>
  <c r="X125" i="8"/>
  <c r="T54" i="8"/>
  <c r="AB124" i="8"/>
  <c r="C48" i="491" l="1"/>
  <c r="I158" i="569"/>
  <c r="C49" i="491"/>
  <c r="C12" i="491"/>
  <c r="T402" i="8"/>
  <c r="T401" i="8"/>
  <c r="T408" i="8"/>
  <c r="P401" i="8"/>
  <c r="P402" i="8"/>
  <c r="P408" i="8"/>
  <c r="AF402" i="8"/>
  <c r="AF401" i="8"/>
  <c r="AF408" i="8"/>
  <c r="L401" i="8"/>
  <c r="L402" i="8"/>
  <c r="L408" i="8"/>
  <c r="AB402" i="8"/>
  <c r="AB401" i="8"/>
  <c r="AB408" i="8"/>
  <c r="X402" i="8"/>
  <c r="X401" i="8"/>
  <c r="X408" i="8"/>
  <c r="H402" i="8"/>
  <c r="H401" i="8"/>
  <c r="H408" i="8"/>
  <c r="D38" i="3"/>
  <c r="D39" i="3" s="1"/>
  <c r="F26" i="3"/>
  <c r="C26" i="3" s="1"/>
  <c r="C50" i="491"/>
  <c r="G158" i="569"/>
  <c r="F27" i="3"/>
  <c r="C27" i="3" s="1"/>
  <c r="D125" i="571"/>
  <c r="V331" i="8"/>
  <c r="AF328" i="8"/>
  <c r="AD53" i="8"/>
  <c r="AH331" i="8"/>
  <c r="AF123" i="8"/>
  <c r="D54" i="573"/>
  <c r="AF122" i="8"/>
  <c r="D124" i="573"/>
  <c r="D331" i="573"/>
  <c r="H52" i="8"/>
  <c r="AF132" i="8"/>
  <c r="N330" i="8"/>
  <c r="AH54" i="8"/>
  <c r="J124" i="8"/>
  <c r="J125" i="8"/>
  <c r="J330" i="8"/>
  <c r="Z331" i="8"/>
  <c r="D330" i="573"/>
  <c r="AF329" i="8"/>
  <c r="AF51" i="8"/>
  <c r="D53" i="571"/>
  <c r="J54" i="8"/>
  <c r="AH124" i="8"/>
  <c r="H338" i="8"/>
  <c r="V125" i="8"/>
  <c r="Z124" i="8"/>
  <c r="Z53" i="8"/>
  <c r="D53" i="570"/>
  <c r="D330" i="570"/>
  <c r="D54" i="571"/>
  <c r="AD331" i="8"/>
  <c r="L122" i="8"/>
  <c r="AD125" i="8"/>
  <c r="T61" i="8"/>
  <c r="R125" i="8"/>
  <c r="AH330" i="8"/>
  <c r="D54" i="570"/>
  <c r="D331" i="570"/>
  <c r="AF338" i="8"/>
  <c r="Z330" i="8"/>
  <c r="H329" i="8"/>
  <c r="D125" i="573"/>
  <c r="R124" i="8"/>
  <c r="T338" i="8"/>
  <c r="AD54" i="8"/>
  <c r="J331" i="8"/>
  <c r="T132" i="8"/>
  <c r="AD124" i="8"/>
  <c r="H328" i="8"/>
  <c r="N54" i="8"/>
  <c r="N124" i="8"/>
  <c r="N125" i="8"/>
  <c r="AH125" i="8"/>
  <c r="D124" i="570"/>
  <c r="H51" i="8"/>
  <c r="P328" i="8"/>
  <c r="V54" i="8"/>
  <c r="R54" i="8"/>
  <c r="H132" i="8"/>
  <c r="J53" i="8"/>
  <c r="H123" i="8"/>
  <c r="D331" i="571"/>
  <c r="AH53" i="8"/>
  <c r="D330" i="571"/>
  <c r="Z54" i="8"/>
  <c r="R53" i="8"/>
  <c r="N331" i="8"/>
  <c r="T123" i="8"/>
  <c r="V330" i="8"/>
  <c r="H122" i="8"/>
  <c r="AD330" i="8"/>
  <c r="Z125" i="8"/>
  <c r="AF52" i="8"/>
  <c r="D125" i="570"/>
  <c r="D124" i="571"/>
  <c r="V124" i="8"/>
  <c r="T122" i="8"/>
  <c r="D53" i="573"/>
  <c r="R331" i="8"/>
  <c r="N53" i="8"/>
  <c r="T51" i="8"/>
  <c r="V53" i="8"/>
  <c r="R330" i="8"/>
  <c r="T328" i="8"/>
  <c r="F330" i="570" l="1" a="1"/>
  <c r="F330" i="570" s="1"/>
  <c r="E124" i="573"/>
  <c r="F124" i="573" a="1"/>
  <c r="F124" i="573" s="1"/>
  <c r="H124" i="573" s="1"/>
  <c r="E158" i="569"/>
  <c r="F330" i="573" a="1"/>
  <c r="F330" i="573" s="1"/>
  <c r="I330" i="573" s="1"/>
  <c r="E330" i="573"/>
  <c r="E53" i="571"/>
  <c r="F53" i="571" a="1"/>
  <c r="F53" i="571" s="1"/>
  <c r="J53" i="571" s="1"/>
  <c r="F53" i="573" a="1"/>
  <c r="F53" i="573" s="1"/>
  <c r="G53" i="573" s="1"/>
  <c r="E53" i="573"/>
  <c r="F331" i="570" a="1"/>
  <c r="F331" i="570" s="1"/>
  <c r="E124" i="571"/>
  <c r="F124" i="571" a="1"/>
  <c r="F124" i="571" s="1"/>
  <c r="I124" i="571" s="1"/>
  <c r="F54" i="570" a="1"/>
  <c r="F54" i="570" s="1"/>
  <c r="F54" i="571" a="1"/>
  <c r="F54" i="571" s="1"/>
  <c r="H54" i="571" s="1"/>
  <c r="D408" i="571"/>
  <c r="E408" i="571" s="1"/>
  <c r="E54" i="571"/>
  <c r="D401" i="571"/>
  <c r="E401" i="571" s="1"/>
  <c r="D402" i="571"/>
  <c r="E402" i="571" s="1"/>
  <c r="F125" i="570" a="1"/>
  <c r="F125" i="570" s="1"/>
  <c r="E54" i="573"/>
  <c r="D402" i="573"/>
  <c r="E402" i="573" s="1"/>
  <c r="D401" i="573"/>
  <c r="E401" i="573" s="1"/>
  <c r="F54" i="573" a="1"/>
  <c r="F54" i="573" s="1"/>
  <c r="H54" i="573" s="1"/>
  <c r="D408" i="573"/>
  <c r="E408" i="573" s="1"/>
  <c r="F125" i="571" a="1"/>
  <c r="F125" i="571" s="1"/>
  <c r="H125" i="571" s="1"/>
  <c r="E125" i="571"/>
  <c r="F330" i="571" a="1"/>
  <c r="F330" i="571" s="1"/>
  <c r="H330" i="571" s="1"/>
  <c r="E330" i="571"/>
  <c r="E125" i="573"/>
  <c r="F125" i="573" a="1"/>
  <c r="F125" i="573" s="1"/>
  <c r="I125" i="573" s="1"/>
  <c r="D402" i="570"/>
  <c r="F53" i="570" a="1"/>
  <c r="F53" i="570" s="1"/>
  <c r="D401" i="570"/>
  <c r="D408" i="570"/>
  <c r="F331" i="573" a="1"/>
  <c r="F331" i="573" s="1"/>
  <c r="G331" i="573" s="1"/>
  <c r="E331" i="573"/>
  <c r="E331" i="571"/>
  <c r="F331" i="571" a="1"/>
  <c r="F331" i="571" s="1"/>
  <c r="J331" i="571" s="1"/>
  <c r="F124" i="570" a="1"/>
  <c r="F124" i="570" s="1"/>
  <c r="AP125" i="8"/>
  <c r="AJ125" i="8"/>
  <c r="AL124" i="8"/>
  <c r="AN125" i="8"/>
  <c r="AM125" i="8"/>
  <c r="AO124" i="8"/>
  <c r="AM124" i="8"/>
  <c r="AK125" i="8"/>
  <c r="AP124" i="8"/>
  <c r="AL125" i="8"/>
  <c r="AN124" i="8"/>
  <c r="AK124" i="8"/>
  <c r="AO125" i="8"/>
  <c r="AJ124" i="8"/>
  <c r="AP330" i="8"/>
  <c r="AO330" i="8"/>
  <c r="AP331" i="8"/>
  <c r="AN330" i="8"/>
  <c r="AL330" i="8"/>
  <c r="AK330" i="8"/>
  <c r="AM330" i="8"/>
  <c r="AJ330" i="8"/>
  <c r="AO331" i="8"/>
  <c r="AK331" i="8"/>
  <c r="AM331" i="8"/>
  <c r="AJ331" i="8"/>
  <c r="AN331" i="8"/>
  <c r="AL331" i="8"/>
  <c r="AO54" i="8"/>
  <c r="AK54" i="8"/>
  <c r="AJ54" i="8"/>
  <c r="AP54" i="8"/>
  <c r="AN54" i="8"/>
  <c r="AM54" i="8"/>
  <c r="AL54" i="8"/>
  <c r="N402" i="8"/>
  <c r="N401" i="8"/>
  <c r="N408" i="8"/>
  <c r="AK53" i="8"/>
  <c r="AH402" i="8"/>
  <c r="AH401" i="8"/>
  <c r="AH408" i="8"/>
  <c r="AP53" i="8"/>
  <c r="Z402" i="8"/>
  <c r="Z401" i="8"/>
  <c r="Z408" i="8"/>
  <c r="AN53" i="8"/>
  <c r="V402" i="8"/>
  <c r="V401" i="8"/>
  <c r="V408" i="8"/>
  <c r="AM53" i="8"/>
  <c r="R401" i="8"/>
  <c r="R402" i="8"/>
  <c r="R408" i="8"/>
  <c r="AL53" i="8"/>
  <c r="J402" i="8"/>
  <c r="J401" i="8"/>
  <c r="J408" i="8"/>
  <c r="AJ53" i="8"/>
  <c r="AD402" i="8"/>
  <c r="AD401" i="8"/>
  <c r="AD408" i="8"/>
  <c r="AO53" i="8"/>
  <c r="H133" i="8"/>
  <c r="H339" i="8"/>
  <c r="AF339" i="8"/>
  <c r="AF133" i="8"/>
  <c r="T133" i="8"/>
  <c r="X123" i="8"/>
  <c r="X61" i="8"/>
  <c r="X52" i="8"/>
  <c r="X122" i="8"/>
  <c r="X328" i="8"/>
  <c r="X329" i="8"/>
  <c r="X338" i="8"/>
  <c r="X132" i="8"/>
  <c r="X51" i="8"/>
  <c r="AB328" i="8"/>
  <c r="AB52" i="8"/>
  <c r="AB338" i="8"/>
  <c r="AB123" i="8"/>
  <c r="AB61" i="8"/>
  <c r="AB329" i="8"/>
  <c r="AB132" i="8"/>
  <c r="AB122" i="8"/>
  <c r="AB51" i="8"/>
  <c r="L328" i="8"/>
  <c r="D330" i="568"/>
  <c r="D122" i="571"/>
  <c r="D125" i="568"/>
  <c r="P338" i="8"/>
  <c r="D329" i="570"/>
  <c r="D61" i="570"/>
  <c r="D123" i="571"/>
  <c r="V52" i="8"/>
  <c r="R328" i="8"/>
  <c r="D330" i="567"/>
  <c r="P132" i="8"/>
  <c r="D124" i="569"/>
  <c r="D132" i="571"/>
  <c r="D132" i="570"/>
  <c r="L329" i="8"/>
  <c r="D328" i="573"/>
  <c r="AH329" i="8"/>
  <c r="D54" i="568"/>
  <c r="AH338" i="8"/>
  <c r="L132" i="8"/>
  <c r="P122" i="8"/>
  <c r="D53" i="567"/>
  <c r="AH122" i="8"/>
  <c r="D51" i="571"/>
  <c r="D331" i="568"/>
  <c r="D124" i="568"/>
  <c r="P51" i="8"/>
  <c r="D123" i="570"/>
  <c r="L51" i="8"/>
  <c r="AF61" i="8"/>
  <c r="D54" i="567"/>
  <c r="D338" i="570"/>
  <c r="D52" i="570"/>
  <c r="D122" i="570"/>
  <c r="D328" i="570"/>
  <c r="D328" i="571"/>
  <c r="P61" i="8"/>
  <c r="D51" i="570"/>
  <c r="P52" i="8"/>
  <c r="D124" i="567"/>
  <c r="J338" i="8"/>
  <c r="D53" i="569"/>
  <c r="D330" i="569"/>
  <c r="L61" i="8"/>
  <c r="AH132" i="8"/>
  <c r="L123" i="8"/>
  <c r="L52" i="8"/>
  <c r="D54" i="569"/>
  <c r="D331" i="569"/>
  <c r="H61" i="8"/>
  <c r="P123" i="8"/>
  <c r="D125" i="567"/>
  <c r="D125" i="569"/>
  <c r="J122" i="8"/>
  <c r="D331" i="567"/>
  <c r="T52" i="8"/>
  <c r="P329" i="8"/>
  <c r="T329" i="8"/>
  <c r="D338" i="571"/>
  <c r="D61" i="571"/>
  <c r="N338" i="8"/>
  <c r="D53" i="568"/>
  <c r="L338" i="8"/>
  <c r="H62" i="8" l="1"/>
  <c r="H398" i="8" s="1"/>
  <c r="AF62" i="8"/>
  <c r="AF398" i="8" s="1"/>
  <c r="T62" i="8"/>
  <c r="T339" i="8"/>
  <c r="I124" i="573"/>
  <c r="G124" i="573"/>
  <c r="J124" i="573"/>
  <c r="K124" i="573"/>
  <c r="H330" i="573"/>
  <c r="G330" i="573"/>
  <c r="L62" i="8"/>
  <c r="L398" i="8" s="1"/>
  <c r="L133" i="8"/>
  <c r="L339" i="8"/>
  <c r="J330" i="573"/>
  <c r="I53" i="571"/>
  <c r="G53" i="571"/>
  <c r="H53" i="571"/>
  <c r="H402" i="571" s="1"/>
  <c r="K53" i="571"/>
  <c r="E125" i="567"/>
  <c r="F125" i="567" a="1"/>
  <c r="F125" i="567" s="1"/>
  <c r="H125" i="567" s="1"/>
  <c r="H124" i="571"/>
  <c r="K54" i="573"/>
  <c r="K330" i="573"/>
  <c r="F53" i="569" a="1"/>
  <c r="F53" i="569" s="1"/>
  <c r="F330" i="569" a="1"/>
  <c r="F330" i="569" s="1"/>
  <c r="F51" i="571" a="1"/>
  <c r="F51" i="571" s="1"/>
  <c r="I51" i="571" s="1"/>
  <c r="E51" i="571"/>
  <c r="E123" i="571"/>
  <c r="F123" i="571" a="1"/>
  <c r="F123" i="571" s="1"/>
  <c r="H123" i="571" s="1"/>
  <c r="I125" i="571"/>
  <c r="K125" i="571"/>
  <c r="G125" i="571"/>
  <c r="J125" i="571"/>
  <c r="H53" i="573"/>
  <c r="H408" i="573" s="1"/>
  <c r="I53" i="573"/>
  <c r="K53" i="573"/>
  <c r="J53" i="573"/>
  <c r="E124" i="567"/>
  <c r="F124" i="567" a="1"/>
  <c r="F124" i="567" s="1"/>
  <c r="J124" i="567" s="1"/>
  <c r="E338" i="571"/>
  <c r="F338" i="571" a="1"/>
  <c r="F338" i="571" s="1"/>
  <c r="H338" i="571" s="1"/>
  <c r="F331" i="567" a="1"/>
  <c r="F331" i="567" s="1"/>
  <c r="K331" i="567" s="1"/>
  <c r="E331" i="567"/>
  <c r="G54" i="573"/>
  <c r="G401" i="573" s="1"/>
  <c r="I54" i="573"/>
  <c r="K125" i="573"/>
  <c r="J54" i="573"/>
  <c r="F122" i="571" a="1"/>
  <c r="F122" i="571" s="1"/>
  <c r="K122" i="571" s="1"/>
  <c r="E122" i="571"/>
  <c r="F61" i="571" a="1"/>
  <c r="F61" i="571" s="1"/>
  <c r="K61" i="571" s="1"/>
  <c r="E61" i="571"/>
  <c r="K124" i="571"/>
  <c r="J124" i="571"/>
  <c r="G124" i="571"/>
  <c r="K330" i="571"/>
  <c r="I331" i="573"/>
  <c r="H331" i="573"/>
  <c r="J330" i="571"/>
  <c r="K54" i="571"/>
  <c r="J331" i="573"/>
  <c r="G54" i="571"/>
  <c r="G330" i="571"/>
  <c r="K331" i="573"/>
  <c r="I54" i="571"/>
  <c r="I330" i="571"/>
  <c r="J54" i="571"/>
  <c r="J402" i="571" s="1"/>
  <c r="F328" i="571" a="1"/>
  <c r="F328" i="571" s="1"/>
  <c r="G328" i="571" s="1"/>
  <c r="E328" i="571"/>
  <c r="F328" i="573" a="1"/>
  <c r="F328" i="573" s="1"/>
  <c r="I328" i="573" s="1"/>
  <c r="E328" i="573"/>
  <c r="F330" i="568" a="1"/>
  <c r="F330" i="568" s="1"/>
  <c r="K330" i="568" s="1"/>
  <c r="E330" i="568"/>
  <c r="F53" i="568" a="1"/>
  <c r="F53" i="568" s="1"/>
  <c r="H53" i="568" s="1"/>
  <c r="E53" i="568"/>
  <c r="F125" i="569" a="1"/>
  <c r="F125" i="569" s="1"/>
  <c r="F124" i="569" a="1"/>
  <c r="F124" i="569" s="1"/>
  <c r="F331" i="569" a="1"/>
  <c r="F331" i="569" s="1"/>
  <c r="H331" i="571"/>
  <c r="G331" i="571"/>
  <c r="K331" i="571"/>
  <c r="J125" i="573"/>
  <c r="I331" i="571"/>
  <c r="H125" i="573"/>
  <c r="G125" i="573"/>
  <c r="F125" i="568" a="1"/>
  <c r="F125" i="568" s="1"/>
  <c r="K125" i="568" s="1"/>
  <c r="E125" i="568"/>
  <c r="E331" i="568"/>
  <c r="F331" i="568" a="1"/>
  <c r="F331" i="568" s="1"/>
  <c r="G331" i="568" s="1"/>
  <c r="P339" i="8"/>
  <c r="F54" i="567" a="1"/>
  <c r="F54" i="567" s="1"/>
  <c r="J54" i="567" s="1"/>
  <c r="E54" i="567"/>
  <c r="F132" i="571" a="1"/>
  <c r="F132" i="571" s="1"/>
  <c r="I132" i="571" s="1"/>
  <c r="E132" i="571"/>
  <c r="D133" i="571"/>
  <c r="E133" i="571" s="1"/>
  <c r="P62" i="8"/>
  <c r="P396" i="8" s="1"/>
  <c r="D402" i="568"/>
  <c r="E402" i="568" s="1"/>
  <c r="F54" i="568" a="1"/>
  <c r="F54" i="568" s="1"/>
  <c r="K54" i="568" s="1"/>
  <c r="E54" i="568"/>
  <c r="D401" i="568"/>
  <c r="D408" i="568"/>
  <c r="E330" i="567"/>
  <c r="F330" i="567" a="1"/>
  <c r="F330" i="567" s="1"/>
  <c r="K330" i="567" s="1"/>
  <c r="D408" i="569"/>
  <c r="D402" i="569"/>
  <c r="F54" i="569" a="1"/>
  <c r="F54" i="569" s="1"/>
  <c r="D401" i="569"/>
  <c r="P133" i="8"/>
  <c r="E124" i="568"/>
  <c r="F124" i="568" a="1"/>
  <c r="F124" i="568" s="1"/>
  <c r="G124" i="568" s="1"/>
  <c r="D402" i="567"/>
  <c r="E402" i="567" s="1"/>
  <c r="F53" i="567" a="1"/>
  <c r="F53" i="567" s="1"/>
  <c r="J53" i="567" s="1"/>
  <c r="E53" i="567"/>
  <c r="D401" i="567"/>
  <c r="E401" i="567" s="1"/>
  <c r="D408" i="567"/>
  <c r="E408" i="567" s="1"/>
  <c r="F338" i="570" a="1"/>
  <c r="F338" i="570" s="1"/>
  <c r="F329" i="570" a="1"/>
  <c r="F329" i="570" s="1"/>
  <c r="F132" i="570" a="1"/>
  <c r="F132" i="570" s="1"/>
  <c r="F328" i="570" a="1"/>
  <c r="F328" i="570" s="1"/>
  <c r="D339" i="570"/>
  <c r="AL328" i="8"/>
  <c r="AK338" i="8"/>
  <c r="F122" i="570" a="1"/>
  <c r="F122" i="570" s="1"/>
  <c r="D133" i="570"/>
  <c r="AJ122" i="8"/>
  <c r="AJ338" i="8"/>
  <c r="AM52" i="8"/>
  <c r="AP122" i="8"/>
  <c r="AP329" i="8"/>
  <c r="AP132" i="8"/>
  <c r="AP338" i="8"/>
  <c r="F52" i="570" a="1"/>
  <c r="F52" i="570" s="1"/>
  <c r="F61" i="570" a="1"/>
  <c r="F61" i="570" s="1"/>
  <c r="D62" i="570"/>
  <c r="F51" i="570" a="1"/>
  <c r="F51" i="570" s="1"/>
  <c r="F123" i="570" a="1"/>
  <c r="F123" i="570" s="1"/>
  <c r="T398" i="8"/>
  <c r="T396" i="8"/>
  <c r="AD61" i="8"/>
  <c r="AO61" i="8" s="1"/>
  <c r="AD132" i="8"/>
  <c r="AO132" i="8" s="1"/>
  <c r="AD328" i="8"/>
  <c r="AD52" i="8"/>
  <c r="AD338" i="8"/>
  <c r="AO338" i="8" s="1"/>
  <c r="AD123" i="8"/>
  <c r="AO123" i="8" s="1"/>
  <c r="AD329" i="8"/>
  <c r="AO329" i="8" s="1"/>
  <c r="AD122" i="8"/>
  <c r="AO122" i="8" s="1"/>
  <c r="AD51" i="8"/>
  <c r="AB62" i="8"/>
  <c r="AB339" i="8"/>
  <c r="Z329" i="8"/>
  <c r="Z61" i="8"/>
  <c r="AN61" i="8" s="1"/>
  <c r="Z52" i="8"/>
  <c r="AN52" i="8" s="1"/>
  <c r="Z338" i="8"/>
  <c r="Z132" i="8"/>
  <c r="AN132" i="8" s="1"/>
  <c r="Z328" i="8"/>
  <c r="AN328" i="8" s="1"/>
  <c r="Z123" i="8"/>
  <c r="Z122" i="8"/>
  <c r="AN122" i="8" s="1"/>
  <c r="Z51" i="8"/>
  <c r="AN51" i="8" s="1"/>
  <c r="AB133" i="8"/>
  <c r="X339" i="8"/>
  <c r="X133" i="8"/>
  <c r="X62" i="8"/>
  <c r="AF155" i="8"/>
  <c r="R132" i="8"/>
  <c r="D61" i="569"/>
  <c r="R51" i="8"/>
  <c r="J123" i="8"/>
  <c r="D329" i="568"/>
  <c r="AH52" i="8"/>
  <c r="N61" i="8"/>
  <c r="R52" i="8"/>
  <c r="D328" i="568"/>
  <c r="D329" i="573"/>
  <c r="D51" i="569"/>
  <c r="R122" i="8"/>
  <c r="H73" i="8"/>
  <c r="D51" i="568"/>
  <c r="J132" i="8"/>
  <c r="H155" i="8"/>
  <c r="D132" i="573"/>
  <c r="V329" i="8"/>
  <c r="AH328" i="8"/>
  <c r="D338" i="569"/>
  <c r="H290" i="8"/>
  <c r="D338" i="567"/>
  <c r="H65" i="8"/>
  <c r="AH61" i="8"/>
  <c r="J329" i="8"/>
  <c r="V51" i="8"/>
  <c r="H366" i="8"/>
  <c r="D123" i="569"/>
  <c r="D338" i="568"/>
  <c r="N52" i="8"/>
  <c r="AH51" i="8"/>
  <c r="D123" i="568"/>
  <c r="D61" i="573"/>
  <c r="D338" i="573"/>
  <c r="V328" i="8"/>
  <c r="V132" i="8"/>
  <c r="J52" i="8"/>
  <c r="D123" i="573"/>
  <c r="AH123" i="8"/>
  <c r="H342" i="8"/>
  <c r="D61" i="568"/>
  <c r="J328" i="8"/>
  <c r="R123" i="8"/>
  <c r="D329" i="567"/>
  <c r="R329" i="8"/>
  <c r="D328" i="569"/>
  <c r="N328" i="8"/>
  <c r="N329" i="8"/>
  <c r="V122" i="8"/>
  <c r="D52" i="569"/>
  <c r="H350" i="8"/>
  <c r="V338" i="8"/>
  <c r="D122" i="569"/>
  <c r="D122" i="573"/>
  <c r="N132" i="8"/>
  <c r="D51" i="573"/>
  <c r="D52" i="573"/>
  <c r="D122" i="568"/>
  <c r="H157" i="8"/>
  <c r="N51" i="8"/>
  <c r="D132" i="567"/>
  <c r="D132" i="569"/>
  <c r="H156" i="8"/>
  <c r="N123" i="8"/>
  <c r="D329" i="571"/>
  <c r="R338" i="8"/>
  <c r="D52" i="568"/>
  <c r="N122" i="8"/>
  <c r="H358" i="8"/>
  <c r="D132" i="568"/>
  <c r="D122" i="567"/>
  <c r="R61" i="8"/>
  <c r="J51" i="8"/>
  <c r="D52" i="571"/>
  <c r="J61" i="8"/>
  <c r="D329" i="569"/>
  <c r="V123" i="8"/>
  <c r="V61" i="8"/>
  <c r="AF396" i="8" l="1"/>
  <c r="H396" i="8"/>
  <c r="F61" i="573" a="1"/>
  <c r="F61" i="573" s="1"/>
  <c r="H61" i="573" s="1"/>
  <c r="E61" i="573"/>
  <c r="AJ123" i="8"/>
  <c r="AJ328" i="8"/>
  <c r="AM51" i="8"/>
  <c r="AM328" i="8"/>
  <c r="AM338" i="8"/>
  <c r="F52" i="571" a="1"/>
  <c r="F52" i="571" s="1"/>
  <c r="G52" i="571" s="1"/>
  <c r="D62" i="571"/>
  <c r="D398" i="571" s="1"/>
  <c r="E52" i="571"/>
  <c r="D339" i="571"/>
  <c r="E339" i="571" s="1"/>
  <c r="F329" i="571" a="1"/>
  <c r="F329" i="571" s="1"/>
  <c r="H329" i="571" s="1"/>
  <c r="E329" i="571"/>
  <c r="L396" i="8"/>
  <c r="K123" i="571"/>
  <c r="J125" i="567"/>
  <c r="G123" i="571"/>
  <c r="I402" i="571"/>
  <c r="G125" i="567"/>
  <c r="K125" i="567"/>
  <c r="H51" i="571"/>
  <c r="G51" i="571"/>
  <c r="AL338" i="8"/>
  <c r="AK52" i="8"/>
  <c r="AL329" i="8"/>
  <c r="R339" i="8"/>
  <c r="AL339" i="8" s="1"/>
  <c r="N133" i="8"/>
  <c r="AK133" i="8" s="1"/>
  <c r="AK122" i="8"/>
  <c r="R62" i="8"/>
  <c r="AL62" i="8" s="1"/>
  <c r="AL51" i="8"/>
  <c r="AK123" i="8"/>
  <c r="N339" i="8"/>
  <c r="AK339" i="8" s="1"/>
  <c r="AK328" i="8"/>
  <c r="AL132" i="8"/>
  <c r="AL52" i="8"/>
  <c r="AL61" i="8"/>
  <c r="AL123" i="8"/>
  <c r="R133" i="8"/>
  <c r="AL133" i="8" s="1"/>
  <c r="AL122" i="8"/>
  <c r="AK132" i="8"/>
  <c r="AK61" i="8"/>
  <c r="N62" i="8"/>
  <c r="AK62" i="8" s="1"/>
  <c r="AK51" i="8"/>
  <c r="AK329" i="8"/>
  <c r="I125" i="567"/>
  <c r="J51" i="571"/>
  <c r="K51" i="571"/>
  <c r="H61" i="571"/>
  <c r="G61" i="571"/>
  <c r="I123" i="571"/>
  <c r="J123" i="571"/>
  <c r="G402" i="571"/>
  <c r="H408" i="571"/>
  <c r="H401" i="571"/>
  <c r="K408" i="571"/>
  <c r="AM123" i="8"/>
  <c r="AH62" i="8"/>
  <c r="AP62" i="8" s="1"/>
  <c r="AP51" i="8"/>
  <c r="V133" i="8"/>
  <c r="AM133" i="8" s="1"/>
  <c r="AM122" i="8"/>
  <c r="J133" i="8"/>
  <c r="AJ133" i="8" s="1"/>
  <c r="AJ132" i="8"/>
  <c r="AM132" i="8"/>
  <c r="AJ61" i="8"/>
  <c r="AM61" i="8"/>
  <c r="V62" i="8"/>
  <c r="AM62" i="8" s="1"/>
  <c r="AJ52" i="8"/>
  <c r="AP61" i="8"/>
  <c r="AM329" i="8"/>
  <c r="V339" i="8"/>
  <c r="AM339" i="8" s="1"/>
  <c r="AP52" i="8"/>
  <c r="J339" i="8"/>
  <c r="AJ339" i="8" s="1"/>
  <c r="AJ329" i="8"/>
  <c r="J62" i="8"/>
  <c r="AJ62" i="8" s="1"/>
  <c r="AJ51" i="8"/>
  <c r="AH339" i="8"/>
  <c r="AP339" i="8" s="1"/>
  <c r="AP328" i="8"/>
  <c r="AP123" i="8"/>
  <c r="AH133" i="8"/>
  <c r="AP133" i="8" s="1"/>
  <c r="K401" i="573"/>
  <c r="G331" i="567"/>
  <c r="H401" i="573"/>
  <c r="H402" i="573"/>
  <c r="G124" i="567"/>
  <c r="K124" i="567"/>
  <c r="G122" i="571"/>
  <c r="J331" i="567"/>
  <c r="I122" i="571"/>
  <c r="I331" i="567"/>
  <c r="H331" i="567"/>
  <c r="G402" i="573"/>
  <c r="K408" i="573"/>
  <c r="H330" i="568"/>
  <c r="K402" i="573"/>
  <c r="G408" i="573"/>
  <c r="J402" i="573"/>
  <c r="I331" i="568"/>
  <c r="H331" i="568"/>
  <c r="J408" i="573"/>
  <c r="I61" i="571"/>
  <c r="J401" i="573"/>
  <c r="J331" i="568"/>
  <c r="K331" i="568"/>
  <c r="G328" i="573"/>
  <c r="J61" i="571"/>
  <c r="H328" i="573"/>
  <c r="I402" i="573"/>
  <c r="H124" i="567"/>
  <c r="I124" i="567"/>
  <c r="J338" i="571"/>
  <c r="G338" i="571"/>
  <c r="I338" i="571"/>
  <c r="K338" i="571"/>
  <c r="I408" i="573"/>
  <c r="I401" i="573"/>
  <c r="G53" i="568"/>
  <c r="F122" i="567" a="1"/>
  <c r="F122" i="567" s="1"/>
  <c r="I122" i="567" s="1"/>
  <c r="E122" i="567"/>
  <c r="J122" i="571"/>
  <c r="K402" i="571"/>
  <c r="H122" i="571"/>
  <c r="K328" i="571"/>
  <c r="J330" i="568"/>
  <c r="G330" i="568"/>
  <c r="I330" i="568"/>
  <c r="E132" i="567"/>
  <c r="F132" i="567" a="1"/>
  <c r="F132" i="567" s="1"/>
  <c r="H132" i="567" s="1"/>
  <c r="E329" i="573"/>
  <c r="F329" i="573" a="1"/>
  <c r="F329" i="573" s="1"/>
  <c r="H329" i="573" s="1"/>
  <c r="G401" i="571"/>
  <c r="G408" i="571"/>
  <c r="H328" i="571"/>
  <c r="K401" i="571"/>
  <c r="J328" i="571"/>
  <c r="I328" i="571"/>
  <c r="K53" i="568"/>
  <c r="K402" i="568" s="1"/>
  <c r="K124" i="568"/>
  <c r="I53" i="568"/>
  <c r="J53" i="568"/>
  <c r="I408" i="571"/>
  <c r="I401" i="571"/>
  <c r="J408" i="571"/>
  <c r="J401" i="571"/>
  <c r="J328" i="573"/>
  <c r="K328" i="573"/>
  <c r="D339" i="573"/>
  <c r="E339" i="573" s="1"/>
  <c r="F338" i="573" a="1"/>
  <c r="F338" i="573" s="1"/>
  <c r="J338" i="573" s="1"/>
  <c r="E338" i="573"/>
  <c r="E338" i="567"/>
  <c r="F338" i="567" a="1"/>
  <c r="F338" i="567" s="1"/>
  <c r="J338" i="567" s="1"/>
  <c r="G132" i="571"/>
  <c r="J330" i="567"/>
  <c r="H330" i="567"/>
  <c r="J125" i="568"/>
  <c r="H125" i="568"/>
  <c r="P398" i="8"/>
  <c r="P141" i="8" s="1"/>
  <c r="H124" i="568"/>
  <c r="J124" i="568"/>
  <c r="I124" i="568"/>
  <c r="I330" i="567"/>
  <c r="G330" i="567"/>
  <c r="G54" i="568"/>
  <c r="J54" i="568"/>
  <c r="J132" i="571"/>
  <c r="K132" i="571"/>
  <c r="H132" i="571"/>
  <c r="I54" i="568"/>
  <c r="G125" i="568"/>
  <c r="H54" i="568"/>
  <c r="H402" i="568" s="1"/>
  <c r="I125" i="568"/>
  <c r="G54" i="567"/>
  <c r="I54" i="567"/>
  <c r="K54" i="567"/>
  <c r="I53" i="567"/>
  <c r="K53" i="567"/>
  <c r="G53" i="567"/>
  <c r="H53" i="567"/>
  <c r="H54" i="567"/>
  <c r="E132" i="573"/>
  <c r="F132" i="573" a="1"/>
  <c r="F132" i="573" s="1"/>
  <c r="D62" i="573"/>
  <c r="F51" i="573" a="1"/>
  <c r="F51" i="573" s="1"/>
  <c r="E51" i="573"/>
  <c r="E329" i="567"/>
  <c r="F329" i="567" a="1"/>
  <c r="F329" i="567" s="1"/>
  <c r="K329" i="567" s="1"/>
  <c r="F123" i="573" a="1"/>
  <c r="F123" i="573" s="1"/>
  <c r="E123" i="573"/>
  <c r="E52" i="573"/>
  <c r="F52" i="573" a="1"/>
  <c r="F52" i="573" s="1"/>
  <c r="F122" i="573" a="1"/>
  <c r="F122" i="573" s="1"/>
  <c r="D133" i="573"/>
  <c r="E133" i="573" s="1"/>
  <c r="E122" i="573"/>
  <c r="F123" i="569" a="1"/>
  <c r="F123" i="569" s="1"/>
  <c r="F51" i="569" a="1"/>
  <c r="F51" i="569" s="1"/>
  <c r="D62" i="569"/>
  <c r="F329" i="569" a="1"/>
  <c r="F329" i="569" s="1"/>
  <c r="F123" i="568" a="1"/>
  <c r="F123" i="568" s="1"/>
  <c r="F122" i="569" a="1"/>
  <c r="F122" i="569" s="1"/>
  <c r="D133" i="569"/>
  <c r="F338" i="568" a="1"/>
  <c r="F338" i="568" s="1"/>
  <c r="D339" i="569"/>
  <c r="F328" i="569" a="1"/>
  <c r="F328" i="569" s="1"/>
  <c r="D339" i="568"/>
  <c r="F328" i="568" a="1"/>
  <c r="F328" i="568" s="1"/>
  <c r="F52" i="568" a="1"/>
  <c r="F52" i="568" s="1"/>
  <c r="F132" i="569" a="1"/>
  <c r="F132" i="569" s="1"/>
  <c r="F132" i="568" a="1"/>
  <c r="F132" i="568" s="1"/>
  <c r="F338" i="569" a="1"/>
  <c r="F338" i="569" s="1"/>
  <c r="F51" i="568" a="1"/>
  <c r="F51" i="568" s="1"/>
  <c r="D62" i="568"/>
  <c r="F61" i="568" a="1"/>
  <c r="F61" i="568" s="1"/>
  <c r="F52" i="569" a="1"/>
  <c r="F52" i="569" s="1"/>
  <c r="F122" i="568" a="1"/>
  <c r="F122" i="568" s="1"/>
  <c r="D133" i="568"/>
  <c r="F61" i="569" a="1"/>
  <c r="F61" i="569" s="1"/>
  <c r="F329" i="568" a="1"/>
  <c r="F329" i="568" s="1"/>
  <c r="Z62" i="8"/>
  <c r="AN62" i="8" s="1"/>
  <c r="AN329" i="8"/>
  <c r="Z133" i="8"/>
  <c r="AN133" i="8" s="1"/>
  <c r="J402" i="567"/>
  <c r="J401" i="567"/>
  <c r="J408" i="567"/>
  <c r="Z339" i="8"/>
  <c r="AN339" i="8" s="1"/>
  <c r="AD339" i="8"/>
  <c r="AO339" i="8" s="1"/>
  <c r="T66" i="8"/>
  <c r="T344" i="8"/>
  <c r="T141" i="8"/>
  <c r="T140" i="8"/>
  <c r="T145" i="8"/>
  <c r="T68" i="8"/>
  <c r="T11" i="8"/>
  <c r="T70" i="8"/>
  <c r="T290" i="8"/>
  <c r="T139" i="8"/>
  <c r="T350" i="8"/>
  <c r="T144" i="8"/>
  <c r="T73" i="8"/>
  <c r="T366" i="8"/>
  <c r="T155" i="8"/>
  <c r="T351" i="8"/>
  <c r="T13" i="8"/>
  <c r="T345" i="8"/>
  <c r="T343" i="8"/>
  <c r="T347" i="8"/>
  <c r="T349" i="8"/>
  <c r="T69" i="8"/>
  <c r="T72" i="8"/>
  <c r="T65" i="8"/>
  <c r="T342" i="8"/>
  <c r="T136" i="8"/>
  <c r="T138" i="8"/>
  <c r="T12" i="8"/>
  <c r="T137" i="8"/>
  <c r="T74" i="8"/>
  <c r="T157" i="8"/>
  <c r="T156" i="8"/>
  <c r="T67" i="8"/>
  <c r="T346" i="8"/>
  <c r="T154" i="8"/>
  <c r="T84" i="8"/>
  <c r="T143" i="8"/>
  <c r="T358" i="8"/>
  <c r="D398" i="570"/>
  <c r="D396" i="570"/>
  <c r="AN123" i="8"/>
  <c r="L342" i="8"/>
  <c r="L366" i="8"/>
  <c r="L139" i="8"/>
  <c r="L155" i="8"/>
  <c r="L349" i="8"/>
  <c r="L344" i="8"/>
  <c r="L67" i="8"/>
  <c r="L74" i="8"/>
  <c r="L12" i="8"/>
  <c r="L66" i="8"/>
  <c r="L69" i="8"/>
  <c r="L343" i="8"/>
  <c r="L84" i="8"/>
  <c r="L73" i="8"/>
  <c r="L136" i="8"/>
  <c r="L154" i="8"/>
  <c r="L138" i="8"/>
  <c r="L70" i="8"/>
  <c r="L290" i="8"/>
  <c r="L145" i="8"/>
  <c r="L65" i="8"/>
  <c r="L346" i="8"/>
  <c r="L140" i="8"/>
  <c r="L350" i="8"/>
  <c r="L144" i="8"/>
  <c r="L68" i="8"/>
  <c r="L11" i="8"/>
  <c r="L157" i="8"/>
  <c r="L13" i="8"/>
  <c r="L143" i="8"/>
  <c r="L72" i="8"/>
  <c r="L156" i="8"/>
  <c r="L347" i="8"/>
  <c r="L141" i="8"/>
  <c r="L345" i="8"/>
  <c r="L137" i="8"/>
  <c r="L358" i="8"/>
  <c r="L351" i="8"/>
  <c r="AO328" i="8"/>
  <c r="AD62" i="8"/>
  <c r="X396" i="8"/>
  <c r="X398" i="8"/>
  <c r="AB396" i="8"/>
  <c r="AB398" i="8"/>
  <c r="AD133" i="8"/>
  <c r="AO133" i="8" s="1"/>
  <c r="AN338" i="8"/>
  <c r="AO52" i="8"/>
  <c r="AO51" i="8"/>
  <c r="AF73" i="8"/>
  <c r="D345" i="571"/>
  <c r="D12" i="571"/>
  <c r="H141" i="8"/>
  <c r="AF144" i="8"/>
  <c r="D347" i="571"/>
  <c r="D66" i="571"/>
  <c r="H144" i="8"/>
  <c r="AF290" i="8"/>
  <c r="H139" i="8"/>
  <c r="AF66" i="8"/>
  <c r="D349" i="571"/>
  <c r="D144" i="571"/>
  <c r="H69" i="8"/>
  <c r="D343" i="571"/>
  <c r="AF351" i="8"/>
  <c r="D145" i="571"/>
  <c r="D138" i="571"/>
  <c r="H347" i="8"/>
  <c r="D350" i="571"/>
  <c r="D157" i="571"/>
  <c r="AF157" i="8"/>
  <c r="AF139" i="8"/>
  <c r="H349" i="8"/>
  <c r="H136" i="8"/>
  <c r="H74" i="8"/>
  <c r="D70" i="571"/>
  <c r="AF72" i="8"/>
  <c r="H70" i="8"/>
  <c r="H143" i="8"/>
  <c r="AF68" i="8"/>
  <c r="D342" i="571"/>
  <c r="H344" i="8"/>
  <c r="AF143" i="8"/>
  <c r="AF366" i="8"/>
  <c r="D11" i="571"/>
  <c r="H67" i="8"/>
  <c r="D351" i="571"/>
  <c r="D155" i="571"/>
  <c r="H346" i="8"/>
  <c r="D74" i="571"/>
  <c r="D346" i="571"/>
  <c r="H137" i="8"/>
  <c r="D72" i="571"/>
  <c r="AF11" i="8"/>
  <c r="AF342" i="8"/>
  <c r="D328" i="567"/>
  <c r="D51" i="567"/>
  <c r="H351" i="8"/>
  <c r="H72" i="8"/>
  <c r="AF350" i="8"/>
  <c r="AF154" i="8"/>
  <c r="H11" i="8"/>
  <c r="H343" i="8"/>
  <c r="D137" i="571"/>
  <c r="AF141" i="8"/>
  <c r="D366" i="571"/>
  <c r="AF346" i="8"/>
  <c r="AF67" i="8"/>
  <c r="AF136" i="8"/>
  <c r="AF344" i="8"/>
  <c r="D13" i="571"/>
  <c r="D358" i="571"/>
  <c r="AF358" i="8"/>
  <c r="D84" i="571"/>
  <c r="AF137" i="8"/>
  <c r="AF12" i="8"/>
  <c r="AF69" i="8"/>
  <c r="D136" i="571"/>
  <c r="AF140" i="8"/>
  <c r="AF13" i="8"/>
  <c r="D61" i="567"/>
  <c r="H66" i="8"/>
  <c r="H154" i="8"/>
  <c r="H138" i="8"/>
  <c r="D73" i="571"/>
  <c r="AF74" i="8"/>
  <c r="D52" i="567"/>
  <c r="AF343" i="8"/>
  <c r="D68" i="571"/>
  <c r="D156" i="571"/>
  <c r="D141" i="571"/>
  <c r="D65" i="571"/>
  <c r="H12" i="8"/>
  <c r="D290" i="571"/>
  <c r="D141" i="573"/>
  <c r="D140" i="571"/>
  <c r="D344" i="571"/>
  <c r="AF347" i="8"/>
  <c r="H140" i="8"/>
  <c r="AF349" i="8"/>
  <c r="D143" i="571"/>
  <c r="D139" i="571"/>
  <c r="AF84" i="8"/>
  <c r="AF145" i="8"/>
  <c r="D69" i="571"/>
  <c r="D154" i="571"/>
  <c r="H345" i="8"/>
  <c r="AF138" i="8"/>
  <c r="AF156" i="8"/>
  <c r="D67" i="571"/>
  <c r="AF345" i="8"/>
  <c r="H68" i="8"/>
  <c r="H145" i="8"/>
  <c r="H84" i="8"/>
  <c r="AF70" i="8"/>
  <c r="AF65" i="8"/>
  <c r="D123" i="567"/>
  <c r="H13" i="8"/>
  <c r="G61" i="573" l="1"/>
  <c r="K61" i="573"/>
  <c r="I61" i="573"/>
  <c r="J61" i="573"/>
  <c r="E62" i="571"/>
  <c r="K52" i="571"/>
  <c r="K62" i="571" s="1"/>
  <c r="K396" i="571" s="1"/>
  <c r="J52" i="571"/>
  <c r="J62" i="571" s="1"/>
  <c r="J396" i="571" s="1"/>
  <c r="D396" i="571"/>
  <c r="E396" i="571" s="1"/>
  <c r="I52" i="571"/>
  <c r="I62" i="571" s="1"/>
  <c r="I396" i="571" s="1"/>
  <c r="H52" i="571"/>
  <c r="H62" i="571" s="1"/>
  <c r="H396" i="571" s="1"/>
  <c r="G329" i="571"/>
  <c r="G339" i="571" s="1"/>
  <c r="I329" i="571"/>
  <c r="I339" i="571" s="1"/>
  <c r="J329" i="571"/>
  <c r="J339" i="571" s="1"/>
  <c r="K329" i="571"/>
  <c r="K339" i="571" s="1"/>
  <c r="H339" i="571"/>
  <c r="E61" i="567"/>
  <c r="F61" i="567" a="1"/>
  <c r="F61" i="567" s="1"/>
  <c r="J61" i="567" s="1"/>
  <c r="E51" i="567"/>
  <c r="F51" i="567" a="1"/>
  <c r="F51" i="567" s="1"/>
  <c r="J51" i="567" s="1"/>
  <c r="K133" i="571"/>
  <c r="H159" i="8"/>
  <c r="D62" i="567"/>
  <c r="D396" i="567" s="1"/>
  <c r="E396" i="567" s="1"/>
  <c r="F52" i="567" a="1"/>
  <c r="F52" i="567" s="1"/>
  <c r="G52" i="567" s="1"/>
  <c r="E52" i="567"/>
  <c r="F328" i="567" a="1"/>
  <c r="F328" i="567" s="1"/>
  <c r="H328" i="567" s="1"/>
  <c r="E328" i="567"/>
  <c r="D339" i="567"/>
  <c r="D133" i="567"/>
  <c r="F123" i="567" a="1"/>
  <c r="F123" i="567" s="1"/>
  <c r="J123" i="567" s="1"/>
  <c r="E123" i="567"/>
  <c r="G62" i="571"/>
  <c r="G396" i="571" s="1"/>
  <c r="N398" i="8"/>
  <c r="AK398" i="8" s="1"/>
  <c r="N396" i="8"/>
  <c r="AK396" i="8" s="1"/>
  <c r="I402" i="568"/>
  <c r="AF159" i="8"/>
  <c r="AF76" i="8"/>
  <c r="AF397" i="8" s="1"/>
  <c r="AF353" i="8"/>
  <c r="R398" i="8"/>
  <c r="AL398" i="8" s="1"/>
  <c r="R396" i="8"/>
  <c r="AL396" i="8" s="1"/>
  <c r="I133" i="571"/>
  <c r="AH396" i="8"/>
  <c r="AP396" i="8" s="1"/>
  <c r="AH398" i="8"/>
  <c r="AP398" i="8" s="1"/>
  <c r="V398" i="8"/>
  <c r="V345" i="8" s="1"/>
  <c r="AM345" i="8" s="1"/>
  <c r="V396" i="8"/>
  <c r="AM396" i="8" s="1"/>
  <c r="J402" i="568"/>
  <c r="AF147" i="8"/>
  <c r="H147" i="8"/>
  <c r="H76" i="8"/>
  <c r="H397" i="8" s="1"/>
  <c r="H353" i="8"/>
  <c r="J398" i="8"/>
  <c r="J396" i="8"/>
  <c r="AJ396" i="8" s="1"/>
  <c r="K122" i="567"/>
  <c r="G122" i="567"/>
  <c r="J122" i="567"/>
  <c r="H122" i="567"/>
  <c r="G133" i="571"/>
  <c r="K329" i="573"/>
  <c r="P154" i="8"/>
  <c r="P65" i="8"/>
  <c r="P72" i="8"/>
  <c r="P344" i="8"/>
  <c r="P69" i="8"/>
  <c r="P350" i="8"/>
  <c r="P349" i="8"/>
  <c r="P67" i="8"/>
  <c r="P366" i="8"/>
  <c r="G329" i="573"/>
  <c r="J329" i="573"/>
  <c r="J339" i="573" s="1"/>
  <c r="I329" i="573"/>
  <c r="G402" i="568"/>
  <c r="K132" i="567"/>
  <c r="J133" i="571"/>
  <c r="I132" i="567"/>
  <c r="H133" i="571"/>
  <c r="J132" i="567"/>
  <c r="G132" i="567"/>
  <c r="I338" i="567"/>
  <c r="K338" i="567"/>
  <c r="H338" i="567"/>
  <c r="G338" i="567"/>
  <c r="P138" i="8"/>
  <c r="P155" i="8"/>
  <c r="P345" i="8"/>
  <c r="P351" i="8"/>
  <c r="P11" i="8"/>
  <c r="P73" i="8"/>
  <c r="P358" i="8"/>
  <c r="P157" i="8"/>
  <c r="P144" i="8"/>
  <c r="P342" i="8"/>
  <c r="P66" i="8"/>
  <c r="P343" i="8"/>
  <c r="P137" i="8"/>
  <c r="P346" i="8"/>
  <c r="P290" i="8"/>
  <c r="P70" i="8"/>
  <c r="P74" i="8"/>
  <c r="P143" i="8"/>
  <c r="P145" i="8"/>
  <c r="P68" i="8"/>
  <c r="P136" i="8"/>
  <c r="P84" i="8"/>
  <c r="P13" i="8"/>
  <c r="P156" i="8"/>
  <c r="P347" i="8"/>
  <c r="P140" i="8"/>
  <c r="P139" i="8"/>
  <c r="P12" i="8"/>
  <c r="H338" i="573"/>
  <c r="H339" i="573" s="1"/>
  <c r="K338" i="573"/>
  <c r="G338" i="573"/>
  <c r="I338" i="573"/>
  <c r="I329" i="567"/>
  <c r="G329" i="567"/>
  <c r="J329" i="567"/>
  <c r="H329" i="567"/>
  <c r="I402" i="567"/>
  <c r="I408" i="567"/>
  <c r="I401" i="567"/>
  <c r="G401" i="567"/>
  <c r="K402" i="567"/>
  <c r="G408" i="567"/>
  <c r="G402" i="567"/>
  <c r="K408" i="567"/>
  <c r="K401" i="567"/>
  <c r="H402" i="567"/>
  <c r="H408" i="567"/>
  <c r="H401" i="567"/>
  <c r="G51" i="573"/>
  <c r="I51" i="573"/>
  <c r="J51" i="573"/>
  <c r="K51" i="573"/>
  <c r="H51" i="573"/>
  <c r="G122" i="573"/>
  <c r="J122" i="573"/>
  <c r="H122" i="573"/>
  <c r="I122" i="573"/>
  <c r="K122" i="573"/>
  <c r="E62" i="573"/>
  <c r="D398" i="573"/>
  <c r="D396" i="573"/>
  <c r="E396" i="573" s="1"/>
  <c r="K52" i="573"/>
  <c r="I52" i="573"/>
  <c r="J52" i="573"/>
  <c r="G52" i="573"/>
  <c r="H52" i="573"/>
  <c r="G123" i="573"/>
  <c r="K123" i="573"/>
  <c r="J123" i="573"/>
  <c r="I123" i="573"/>
  <c r="H123" i="573"/>
  <c r="K132" i="573"/>
  <c r="H132" i="573"/>
  <c r="J132" i="573"/>
  <c r="I132" i="573"/>
  <c r="G132" i="573"/>
  <c r="F358" i="571" a="1"/>
  <c r="F358" i="571" s="1"/>
  <c r="F74" i="571" a="1"/>
  <c r="F74" i="571" s="1"/>
  <c r="F69" i="571" a="1"/>
  <c r="F69" i="571" s="1"/>
  <c r="F366" i="571" a="1"/>
  <c r="F366" i="571" s="1"/>
  <c r="F68" i="571" a="1"/>
  <c r="F68" i="571" s="1"/>
  <c r="F12" i="571" a="1"/>
  <c r="F12" i="571" s="1"/>
  <c r="F143" i="571" a="1"/>
  <c r="F143" i="571" s="1"/>
  <c r="F137" i="571" a="1"/>
  <c r="F137" i="571" s="1"/>
  <c r="F349" i="571" a="1"/>
  <c r="F349" i="571" s="1"/>
  <c r="F73" i="571" a="1"/>
  <c r="F73" i="571" s="1"/>
  <c r="F145" i="571" a="1"/>
  <c r="F145" i="571" s="1"/>
  <c r="F84" i="571" a="1"/>
  <c r="F84" i="571" s="1"/>
  <c r="F154" i="571" a="1"/>
  <c r="F154" i="571" s="1"/>
  <c r="D159" i="571"/>
  <c r="F138" i="571" a="1"/>
  <c r="F138" i="571" s="1"/>
  <c r="F343" i="571" a="1"/>
  <c r="F343" i="571" s="1"/>
  <c r="F350" i="571" a="1"/>
  <c r="F350" i="571" s="1"/>
  <c r="F141" i="571" a="1"/>
  <c r="F141" i="571" s="1"/>
  <c r="F140" i="571" a="1"/>
  <c r="F140" i="571" s="1"/>
  <c r="F346" i="571" a="1"/>
  <c r="F346" i="571" s="1"/>
  <c r="F136" i="571" a="1"/>
  <c r="F136" i="571" s="1"/>
  <c r="D147" i="571"/>
  <c r="F345" i="571" a="1"/>
  <c r="F345" i="571" s="1"/>
  <c r="F139" i="571" a="1"/>
  <c r="F139" i="571" s="1"/>
  <c r="F344" i="571" a="1"/>
  <c r="F344" i="571" s="1"/>
  <c r="F141" i="573" a="1"/>
  <c r="F141" i="573" s="1"/>
  <c r="F347" i="571" a="1"/>
  <c r="F347" i="571" s="1"/>
  <c r="F67" i="571" a="1"/>
  <c r="F67" i="571" s="1"/>
  <c r="D353" i="571"/>
  <c r="F342" i="571" a="1"/>
  <c r="F342" i="571" s="1"/>
  <c r="F13" i="571" a="1"/>
  <c r="F13" i="571" s="1"/>
  <c r="F290" i="571" a="1"/>
  <c r="F290" i="571" s="1"/>
  <c r="F66" i="571" a="1"/>
  <c r="F66" i="571" s="1"/>
  <c r="F144" i="571" a="1"/>
  <c r="F144" i="571" s="1"/>
  <c r="F156" i="571" a="1"/>
  <c r="F156" i="571" s="1"/>
  <c r="D76" i="571"/>
  <c r="F65" i="571" a="1"/>
  <c r="F65" i="571" s="1"/>
  <c r="F351" i="571" a="1"/>
  <c r="F351" i="571" s="1"/>
  <c r="F70" i="571" a="1"/>
  <c r="F70" i="571" s="1"/>
  <c r="F157" i="571" a="1"/>
  <c r="F157" i="571" s="1"/>
  <c r="F72" i="571" a="1"/>
  <c r="F72" i="571" s="1"/>
  <c r="F155" i="571" a="1"/>
  <c r="F155" i="571" s="1"/>
  <c r="F11" i="571" a="1"/>
  <c r="F11" i="571" s="1"/>
  <c r="L76" i="8"/>
  <c r="D398" i="568"/>
  <c r="D396" i="568"/>
  <c r="AD396" i="8"/>
  <c r="AO396" i="8" s="1"/>
  <c r="AD398" i="8"/>
  <c r="AO398" i="8" s="1"/>
  <c r="T159" i="8"/>
  <c r="D398" i="569"/>
  <c r="D396" i="569"/>
  <c r="L353" i="8"/>
  <c r="T147" i="8"/>
  <c r="Z398" i="8"/>
  <c r="AN398" i="8" s="1"/>
  <c r="Z396" i="8"/>
  <c r="AN396" i="8" s="1"/>
  <c r="AO62" i="8"/>
  <c r="X347" i="8"/>
  <c r="X84" i="8"/>
  <c r="X138" i="8"/>
  <c r="X290" i="8"/>
  <c r="X140" i="8"/>
  <c r="X366" i="8"/>
  <c r="X139" i="8"/>
  <c r="X350" i="8"/>
  <c r="X68" i="8"/>
  <c r="X67" i="8"/>
  <c r="X72" i="8"/>
  <c r="X156" i="8"/>
  <c r="X143" i="8"/>
  <c r="X351" i="8"/>
  <c r="X144" i="8"/>
  <c r="X69" i="8"/>
  <c r="X66" i="8"/>
  <c r="X154" i="8"/>
  <c r="X342" i="8"/>
  <c r="X12" i="8"/>
  <c r="X70" i="8"/>
  <c r="X137" i="8"/>
  <c r="X65" i="8"/>
  <c r="X73" i="8"/>
  <c r="X136" i="8"/>
  <c r="X13" i="8"/>
  <c r="X358" i="8"/>
  <c r="X157" i="8"/>
  <c r="X349" i="8"/>
  <c r="X345" i="8"/>
  <c r="X74" i="8"/>
  <c r="X11" i="8"/>
  <c r="X141" i="8"/>
  <c r="X155" i="8"/>
  <c r="X344" i="8"/>
  <c r="X343" i="8"/>
  <c r="X145" i="8"/>
  <c r="X346" i="8"/>
  <c r="L159" i="8"/>
  <c r="T353" i="8"/>
  <c r="L147" i="8"/>
  <c r="T76" i="8"/>
  <c r="AB65" i="8"/>
  <c r="AB350" i="8"/>
  <c r="AB155" i="8"/>
  <c r="AB366" i="8"/>
  <c r="AB347" i="8"/>
  <c r="AB343" i="8"/>
  <c r="AB141" i="8"/>
  <c r="AB12" i="8"/>
  <c r="AB156" i="8"/>
  <c r="AB143" i="8"/>
  <c r="AB13" i="8"/>
  <c r="AB70" i="8"/>
  <c r="AB349" i="8"/>
  <c r="AB73" i="8"/>
  <c r="AB72" i="8"/>
  <c r="AB138" i="8"/>
  <c r="AB345" i="8"/>
  <c r="AB66" i="8"/>
  <c r="AB342" i="8"/>
  <c r="AB84" i="8"/>
  <c r="AB136" i="8"/>
  <c r="AB358" i="8"/>
  <c r="AB344" i="8"/>
  <c r="AB290" i="8"/>
  <c r="AB137" i="8"/>
  <c r="AB74" i="8"/>
  <c r="AB67" i="8"/>
  <c r="AB140" i="8"/>
  <c r="AB145" i="8"/>
  <c r="AB139" i="8"/>
  <c r="AB11" i="8"/>
  <c r="AB144" i="8"/>
  <c r="AB68" i="8"/>
  <c r="AB346" i="8"/>
  <c r="AB351" i="8"/>
  <c r="AB154" i="8"/>
  <c r="AB157" i="8"/>
  <c r="AB69" i="8"/>
  <c r="AH68" i="8"/>
  <c r="D69" i="570"/>
  <c r="D156" i="573"/>
  <c r="D157" i="570"/>
  <c r="D139" i="570"/>
  <c r="D143" i="573"/>
  <c r="D140" i="573"/>
  <c r="D346" i="570"/>
  <c r="D140" i="570"/>
  <c r="D74" i="573"/>
  <c r="D138" i="570"/>
  <c r="D84" i="570"/>
  <c r="D358" i="570"/>
  <c r="D73" i="570"/>
  <c r="D343" i="573"/>
  <c r="D145" i="570"/>
  <c r="AH343" i="8"/>
  <c r="D84" i="573"/>
  <c r="D74" i="570"/>
  <c r="D66" i="570"/>
  <c r="D155" i="570"/>
  <c r="D68" i="573"/>
  <c r="D65" i="570"/>
  <c r="D138" i="573"/>
  <c r="D155" i="573"/>
  <c r="D347" i="573"/>
  <c r="D349" i="573"/>
  <c r="D137" i="573"/>
  <c r="D67" i="570"/>
  <c r="D366" i="573"/>
  <c r="D290" i="573"/>
  <c r="D144" i="570"/>
  <c r="D145" i="573"/>
  <c r="D154" i="570"/>
  <c r="D12" i="570"/>
  <c r="D136" i="573"/>
  <c r="D137" i="570"/>
  <c r="D136" i="570"/>
  <c r="D67" i="573"/>
  <c r="D157" i="573"/>
  <c r="AH154" i="8"/>
  <c r="AH65" i="8"/>
  <c r="D350" i="570"/>
  <c r="D12" i="573"/>
  <c r="D351" i="573"/>
  <c r="D72" i="570"/>
  <c r="D68" i="570"/>
  <c r="D351" i="570"/>
  <c r="D143" i="570"/>
  <c r="AH69" i="8"/>
  <c r="D139" i="573"/>
  <c r="D349" i="570"/>
  <c r="D343" i="570"/>
  <c r="D350" i="573"/>
  <c r="D366" i="570"/>
  <c r="D290" i="570"/>
  <c r="D72" i="573"/>
  <c r="D66" i="573"/>
  <c r="D344" i="573"/>
  <c r="D342" i="570"/>
  <c r="D141" i="570"/>
  <c r="D346" i="573"/>
  <c r="D358" i="573"/>
  <c r="D11" i="570"/>
  <c r="D65" i="573"/>
  <c r="D73" i="573"/>
  <c r="D347" i="570"/>
  <c r="D70" i="570"/>
  <c r="D154" i="573"/>
  <c r="D144" i="573"/>
  <c r="D345" i="573"/>
  <c r="D70" i="573"/>
  <c r="D345" i="570"/>
  <c r="D344" i="570"/>
  <c r="D69" i="573"/>
  <c r="D11" i="573"/>
  <c r="D156" i="570"/>
  <c r="D342" i="573"/>
  <c r="D13" i="573"/>
  <c r="D13" i="570"/>
  <c r="K61" i="567" l="1"/>
  <c r="I61" i="567"/>
  <c r="H61" i="567"/>
  <c r="G61" i="567"/>
  <c r="D398" i="567"/>
  <c r="E398" i="567" s="1"/>
  <c r="K51" i="567"/>
  <c r="I51" i="567"/>
  <c r="H51" i="567"/>
  <c r="K52" i="567"/>
  <c r="J52" i="567"/>
  <c r="J62" i="567" s="1"/>
  <c r="J396" i="567" s="1"/>
  <c r="H52" i="567"/>
  <c r="I52" i="567"/>
  <c r="N350" i="8"/>
  <c r="AK350" i="8" s="1"/>
  <c r="N342" i="8"/>
  <c r="AK342" i="8" s="1"/>
  <c r="N157" i="8"/>
  <c r="AK157" i="8" s="1"/>
  <c r="N344" i="8"/>
  <c r="AK344" i="8" s="1"/>
  <c r="N351" i="8"/>
  <c r="AK351" i="8" s="1"/>
  <c r="N349" i="8"/>
  <c r="AK349" i="8" s="1"/>
  <c r="G51" i="567"/>
  <c r="N11" i="8"/>
  <c r="AK11" i="8" s="1"/>
  <c r="N155" i="8"/>
  <c r="AK155" i="8" s="1"/>
  <c r="N366" i="8"/>
  <c r="AK366" i="8" s="1"/>
  <c r="N141" i="8"/>
  <c r="AK141" i="8" s="1"/>
  <c r="N345" i="8"/>
  <c r="AK345" i="8" s="1"/>
  <c r="N84" i="8"/>
  <c r="AK84" i="8" s="1"/>
  <c r="N13" i="8"/>
  <c r="AK13" i="8" s="1"/>
  <c r="N343" i="8"/>
  <c r="AK343" i="8" s="1"/>
  <c r="N139" i="8"/>
  <c r="AK139" i="8" s="1"/>
  <c r="N138" i="8"/>
  <c r="AK138" i="8" s="1"/>
  <c r="N145" i="8"/>
  <c r="AK145" i="8" s="1"/>
  <c r="N12" i="8"/>
  <c r="AK12" i="8" s="1"/>
  <c r="N73" i="8"/>
  <c r="AK73" i="8" s="1"/>
  <c r="N74" i="8"/>
  <c r="AK74" i="8" s="1"/>
  <c r="N136" i="8"/>
  <c r="AK136" i="8" s="1"/>
  <c r="N290" i="8"/>
  <c r="AK290" i="8" s="1"/>
  <c r="N69" i="8"/>
  <c r="AK69" i="8" s="1"/>
  <c r="N65" i="8"/>
  <c r="N143" i="8"/>
  <c r="AK143" i="8" s="1"/>
  <c r="N144" i="8"/>
  <c r="AK144" i="8" s="1"/>
  <c r="N140" i="8"/>
  <c r="AK140" i="8" s="1"/>
  <c r="N347" i="8"/>
  <c r="AK347" i="8" s="1"/>
  <c r="N72" i="8"/>
  <c r="AK72" i="8" s="1"/>
  <c r="N137" i="8"/>
  <c r="AK137" i="8" s="1"/>
  <c r="N70" i="8"/>
  <c r="AK70" i="8" s="1"/>
  <c r="N66" i="8"/>
  <c r="AK66" i="8" s="1"/>
  <c r="N156" i="8"/>
  <c r="AK156" i="8" s="1"/>
  <c r="N68" i="8"/>
  <c r="AK68" i="8" s="1"/>
  <c r="N358" i="8"/>
  <c r="AK358" i="8" s="1"/>
  <c r="N154" i="8"/>
  <c r="AK154" i="8" s="1"/>
  <c r="N67" i="8"/>
  <c r="AK67" i="8" s="1"/>
  <c r="N346" i="8"/>
  <c r="AK346" i="8" s="1"/>
  <c r="E62" i="567"/>
  <c r="H123" i="567"/>
  <c r="H133" i="567" s="1"/>
  <c r="G123" i="567"/>
  <c r="G133" i="567" s="1"/>
  <c r="K123" i="567"/>
  <c r="K133" i="567" s="1"/>
  <c r="I123" i="567"/>
  <c r="I133" i="567" s="1"/>
  <c r="K328" i="567"/>
  <c r="K339" i="567" s="1"/>
  <c r="I328" i="567"/>
  <c r="I339" i="567" s="1"/>
  <c r="G328" i="567"/>
  <c r="G339" i="567" s="1"/>
  <c r="J328" i="567"/>
  <c r="J339" i="567" s="1"/>
  <c r="E133" i="567"/>
  <c r="E339" i="567"/>
  <c r="I339" i="573"/>
  <c r="R70" i="8"/>
  <c r="AL70" i="8" s="1"/>
  <c r="R139" i="8"/>
  <c r="AL139" i="8" s="1"/>
  <c r="R342" i="8"/>
  <c r="AL342" i="8" s="1"/>
  <c r="R137" i="8"/>
  <c r="AL137" i="8" s="1"/>
  <c r="R138" i="8"/>
  <c r="AL138" i="8" s="1"/>
  <c r="R349" i="8"/>
  <c r="AL349" i="8" s="1"/>
  <c r="R155" i="8"/>
  <c r="AL155" i="8" s="1"/>
  <c r="R140" i="8"/>
  <c r="AL140" i="8" s="1"/>
  <c r="R69" i="8"/>
  <c r="AL69" i="8" s="1"/>
  <c r="R73" i="8"/>
  <c r="AL73" i="8" s="1"/>
  <c r="R141" i="8"/>
  <c r="AL141" i="8" s="1"/>
  <c r="R290" i="8"/>
  <c r="AL290" i="8" s="1"/>
  <c r="R84" i="8"/>
  <c r="AL84" i="8" s="1"/>
  <c r="R136" i="8"/>
  <c r="AL136" i="8" s="1"/>
  <c r="R145" i="8"/>
  <c r="AL145" i="8" s="1"/>
  <c r="R345" i="8"/>
  <c r="AL345" i="8" s="1"/>
  <c r="R12" i="8"/>
  <c r="AL12" i="8" s="1"/>
  <c r="R154" i="8"/>
  <c r="AL154" i="8" s="1"/>
  <c r="R350" i="8"/>
  <c r="AL350" i="8" s="1"/>
  <c r="R347" i="8"/>
  <c r="AL347" i="8" s="1"/>
  <c r="R157" i="8"/>
  <c r="R344" i="8"/>
  <c r="AL344" i="8" s="1"/>
  <c r="R66" i="8"/>
  <c r="AL66" i="8" s="1"/>
  <c r="R366" i="8"/>
  <c r="AL366" i="8" s="1"/>
  <c r="R67" i="8"/>
  <c r="AL67" i="8" s="1"/>
  <c r="R13" i="8"/>
  <c r="AL13" i="8" s="1"/>
  <c r="R68" i="8"/>
  <c r="AL68" i="8" s="1"/>
  <c r="R156" i="8"/>
  <c r="AL156" i="8" s="1"/>
  <c r="R143" i="8"/>
  <c r="AL143" i="8" s="1"/>
  <c r="R65" i="8"/>
  <c r="AL65" i="8" s="1"/>
  <c r="R11" i="8"/>
  <c r="AL11" i="8" s="1"/>
  <c r="R343" i="8"/>
  <c r="R358" i="8"/>
  <c r="AL358" i="8" s="1"/>
  <c r="R144" i="8"/>
  <c r="AL144" i="8" s="1"/>
  <c r="R351" i="8"/>
  <c r="AL351" i="8" s="1"/>
  <c r="R346" i="8"/>
  <c r="AL346" i="8" s="1"/>
  <c r="R72" i="8"/>
  <c r="AL72" i="8" s="1"/>
  <c r="R74" i="8"/>
  <c r="AL74" i="8" s="1"/>
  <c r="V366" i="8"/>
  <c r="AM366" i="8" s="1"/>
  <c r="V67" i="8"/>
  <c r="AM67" i="8" s="1"/>
  <c r="V72" i="8"/>
  <c r="AM72" i="8" s="1"/>
  <c r="V343" i="8"/>
  <c r="AM343" i="8" s="1"/>
  <c r="V73" i="8"/>
  <c r="AM73" i="8" s="1"/>
  <c r="V141" i="8"/>
  <c r="AM141" i="8" s="1"/>
  <c r="V70" i="8"/>
  <c r="AM70" i="8" s="1"/>
  <c r="V66" i="8"/>
  <c r="AM66" i="8" s="1"/>
  <c r="V144" i="8"/>
  <c r="AM144" i="8" s="1"/>
  <c r="V139" i="8"/>
  <c r="AM139" i="8" s="1"/>
  <c r="V68" i="8"/>
  <c r="AM68" i="8" s="1"/>
  <c r="V143" i="8"/>
  <c r="AM143" i="8" s="1"/>
  <c r="V347" i="8"/>
  <c r="AM347" i="8" s="1"/>
  <c r="V342" i="8"/>
  <c r="AM342" i="8" s="1"/>
  <c r="V351" i="8"/>
  <c r="AM351" i="8" s="1"/>
  <c r="V350" i="8"/>
  <c r="AM350" i="8" s="1"/>
  <c r="V137" i="8"/>
  <c r="AM137" i="8" s="1"/>
  <c r="V74" i="8"/>
  <c r="AM74" i="8" s="1"/>
  <c r="V344" i="8"/>
  <c r="AM344" i="8" s="1"/>
  <c r="AM398" i="8"/>
  <c r="V13" i="8"/>
  <c r="AM13" i="8" s="1"/>
  <c r="V12" i="8"/>
  <c r="AM12" i="8" s="1"/>
  <c r="V346" i="8"/>
  <c r="AM346" i="8" s="1"/>
  <c r="V65" i="8"/>
  <c r="AM65" i="8" s="1"/>
  <c r="V157" i="8"/>
  <c r="AM157" i="8" s="1"/>
  <c r="V349" i="8"/>
  <c r="AM349" i="8" s="1"/>
  <c r="V84" i="8"/>
  <c r="AM84" i="8" s="1"/>
  <c r="V145" i="8"/>
  <c r="AM145" i="8" s="1"/>
  <c r="V358" i="8"/>
  <c r="AM358" i="8" s="1"/>
  <c r="V136" i="8"/>
  <c r="AM136" i="8" s="1"/>
  <c r="V69" i="8"/>
  <c r="AM69" i="8" s="1"/>
  <c r="V140" i="8"/>
  <c r="AM140" i="8" s="1"/>
  <c r="V290" i="8"/>
  <c r="AM290" i="8" s="1"/>
  <c r="V11" i="8"/>
  <c r="AM11" i="8" s="1"/>
  <c r="V155" i="8"/>
  <c r="AM155" i="8" s="1"/>
  <c r="V138" i="8"/>
  <c r="AM138" i="8" s="1"/>
  <c r="V156" i="8"/>
  <c r="AM156" i="8" s="1"/>
  <c r="V154" i="8"/>
  <c r="AM154" i="8" s="1"/>
  <c r="AP154" i="8"/>
  <c r="J133" i="567"/>
  <c r="AJ398" i="8"/>
  <c r="K339" i="573"/>
  <c r="G339" i="573"/>
  <c r="H339" i="567"/>
  <c r="F154" i="573" a="1"/>
  <c r="F154" i="573" s="1"/>
  <c r="F67" i="573" a="1"/>
  <c r="F67" i="573" s="1"/>
  <c r="F349" i="573" a="1"/>
  <c r="F349" i="573" s="1"/>
  <c r="F350" i="573" a="1"/>
  <c r="F350" i="573" s="1"/>
  <c r="F69" i="573" a="1"/>
  <c r="F69" i="573" s="1"/>
  <c r="F344" i="573" a="1"/>
  <c r="F344" i="573" s="1"/>
  <c r="F72" i="573" a="1"/>
  <c r="F72" i="573" s="1"/>
  <c r="F366" i="573" a="1"/>
  <c r="F366" i="573" s="1"/>
  <c r="F65" i="573" a="1"/>
  <c r="F65" i="573" s="1"/>
  <c r="P147" i="8"/>
  <c r="P353" i="8"/>
  <c r="P159" i="8"/>
  <c r="P76" i="8"/>
  <c r="P397" i="8" s="1"/>
  <c r="F156" i="573" a="1"/>
  <c r="F156" i="573" s="1"/>
  <c r="F70" i="573" a="1"/>
  <c r="F70" i="573" s="1"/>
  <c r="F157" i="573" a="1"/>
  <c r="F157" i="573" s="1"/>
  <c r="F84" i="573" a="1"/>
  <c r="F84" i="573" s="1"/>
  <c r="F346" i="573" a="1"/>
  <c r="F346" i="573" s="1"/>
  <c r="F73" i="573" a="1"/>
  <c r="F73" i="573" s="1"/>
  <c r="F358" i="573" a="1"/>
  <c r="F358" i="573" s="1"/>
  <c r="F136" i="573" a="1"/>
  <c r="F136" i="573" s="1"/>
  <c r="D147" i="573"/>
  <c r="F137" i="573" a="1"/>
  <c r="F137" i="573" s="1"/>
  <c r="F11" i="573" a="1"/>
  <c r="F11" i="573" s="1"/>
  <c r="F12" i="573" a="1"/>
  <c r="F12" i="573" s="1"/>
  <c r="F68" i="573" a="1"/>
  <c r="F68" i="573" s="1"/>
  <c r="F343" i="573" a="1"/>
  <c r="F343" i="573" s="1"/>
  <c r="F351" i="573" a="1"/>
  <c r="F351" i="573" s="1"/>
  <c r="F290" i="573" a="1"/>
  <c r="F290" i="573" s="1"/>
  <c r="F139" i="573" a="1"/>
  <c r="F139" i="573" s="1"/>
  <c r="F145" i="573" a="1"/>
  <c r="F145" i="573" s="1"/>
  <c r="F66" i="573" a="1"/>
  <c r="F66" i="573" s="1"/>
  <c r="D76" i="573"/>
  <c r="D397" i="573" s="1"/>
  <c r="F345" i="573" a="1"/>
  <c r="F345" i="573" s="1"/>
  <c r="F13" i="573" a="1"/>
  <c r="F13" i="573" s="1"/>
  <c r="F140" i="573" a="1"/>
  <c r="F140" i="573" s="1"/>
  <c r="F143" i="573" a="1"/>
  <c r="F143" i="573" s="1"/>
  <c r="F342" i="573" a="1"/>
  <c r="F342" i="573" s="1"/>
  <c r="D353" i="573"/>
  <c r="D159" i="573"/>
  <c r="F155" i="573" a="1"/>
  <c r="F155" i="573" s="1"/>
  <c r="F347" i="573" a="1"/>
  <c r="F347" i="573" s="1"/>
  <c r="F74" i="573" a="1"/>
  <c r="F74" i="573" s="1"/>
  <c r="F144" i="573" a="1"/>
  <c r="F144" i="573" s="1"/>
  <c r="F138" i="573" a="1"/>
  <c r="F138" i="573" s="1"/>
  <c r="K62" i="573"/>
  <c r="K396" i="573" s="1"/>
  <c r="I133" i="573"/>
  <c r="J133" i="573"/>
  <c r="G133" i="573"/>
  <c r="H62" i="573"/>
  <c r="H396" i="573" s="1"/>
  <c r="J62" i="573"/>
  <c r="J396" i="573" s="1"/>
  <c r="K133" i="573"/>
  <c r="I62" i="573"/>
  <c r="I396" i="573" s="1"/>
  <c r="G62" i="573"/>
  <c r="G396" i="573" s="1"/>
  <c r="H133" i="573"/>
  <c r="AP68" i="8"/>
  <c r="AP69" i="8"/>
  <c r="AP65" i="8"/>
  <c r="AP343" i="8"/>
  <c r="F344" i="570" a="1"/>
  <c r="F344" i="570" s="1"/>
  <c r="F358" i="570" a="1"/>
  <c r="F358" i="570" s="1"/>
  <c r="F342" i="570" a="1"/>
  <c r="F342" i="570" s="1"/>
  <c r="D353" i="570"/>
  <c r="F72" i="570" a="1"/>
  <c r="F72" i="570" s="1"/>
  <c r="F138" i="570" a="1"/>
  <c r="F138" i="570" s="1"/>
  <c r="F155" i="570" a="1"/>
  <c r="F155" i="570" s="1"/>
  <c r="F13" i="570" a="1"/>
  <c r="F13" i="570" s="1"/>
  <c r="F154" i="570" a="1"/>
  <c r="F154" i="570" s="1"/>
  <c r="D159" i="570"/>
  <c r="F67" i="570" a="1"/>
  <c r="F67" i="570" s="1"/>
  <c r="F84" i="570" a="1"/>
  <c r="F84" i="570" s="1"/>
  <c r="F141" i="570" a="1"/>
  <c r="F141" i="570" s="1"/>
  <c r="D147" i="570"/>
  <c r="F136" i="570" a="1"/>
  <c r="F136" i="570" s="1"/>
  <c r="F66" i="570" a="1"/>
  <c r="F66" i="570" s="1"/>
  <c r="F68" i="570" a="1"/>
  <c r="F68" i="570" s="1"/>
  <c r="F347" i="570" a="1"/>
  <c r="F347" i="570" s="1"/>
  <c r="F11" i="570" a="1"/>
  <c r="F11" i="570" s="1"/>
  <c r="F73" i="570" a="1"/>
  <c r="F73" i="570" s="1"/>
  <c r="F69" i="570" a="1"/>
  <c r="F69" i="570" s="1"/>
  <c r="F350" i="570" a="1"/>
  <c r="F350" i="570" s="1"/>
  <c r="F74" i="570" a="1"/>
  <c r="F74" i="570" s="1"/>
  <c r="F65" i="570" a="1"/>
  <c r="F65" i="570" s="1"/>
  <c r="D76" i="570"/>
  <c r="F144" i="570" a="1"/>
  <c r="F144" i="570" s="1"/>
  <c r="F139" i="570" a="1"/>
  <c r="F139" i="570" s="1"/>
  <c r="F346" i="570" a="1"/>
  <c r="F346" i="570" s="1"/>
  <c r="F345" i="570" a="1"/>
  <c r="F345" i="570" s="1"/>
  <c r="F137" i="570" a="1"/>
  <c r="F137" i="570" s="1"/>
  <c r="F351" i="570" a="1"/>
  <c r="F351" i="570" s="1"/>
  <c r="F366" i="570" a="1"/>
  <c r="F366" i="570" s="1"/>
  <c r="F145" i="570" a="1"/>
  <c r="F145" i="570" s="1"/>
  <c r="F349" i="570" a="1"/>
  <c r="F349" i="570" s="1"/>
  <c r="F70" i="570" a="1"/>
  <c r="F70" i="570" s="1"/>
  <c r="F143" i="570" a="1"/>
  <c r="F143" i="570" s="1"/>
  <c r="F140" i="570" a="1"/>
  <c r="F140" i="570" s="1"/>
  <c r="F343" i="570" a="1"/>
  <c r="F343" i="570" s="1"/>
  <c r="F157" i="570" a="1"/>
  <c r="F157" i="570" s="1"/>
  <c r="F12" i="570" a="1"/>
  <c r="F12" i="570" s="1"/>
  <c r="F156" i="570" a="1"/>
  <c r="F156" i="570" s="1"/>
  <c r="F290" i="570" a="1"/>
  <c r="F290" i="570" s="1"/>
  <c r="X353" i="8"/>
  <c r="X159" i="8"/>
  <c r="AD84" i="8"/>
  <c r="AO84" i="8" s="1"/>
  <c r="AD72" i="8"/>
  <c r="AO72" i="8" s="1"/>
  <c r="AD73" i="8"/>
  <c r="AO73" i="8" s="1"/>
  <c r="AD350" i="8"/>
  <c r="AD137" i="8"/>
  <c r="AD74" i="8"/>
  <c r="AD12" i="8"/>
  <c r="AO12" i="8" s="1"/>
  <c r="AD69" i="8"/>
  <c r="AO69" i="8" s="1"/>
  <c r="AD156" i="8"/>
  <c r="AD13" i="8"/>
  <c r="AO13" i="8" s="1"/>
  <c r="AD344" i="8"/>
  <c r="AO344" i="8" s="1"/>
  <c r="AD65" i="8"/>
  <c r="AO65" i="8" s="1"/>
  <c r="AD347" i="8"/>
  <c r="AO347" i="8" s="1"/>
  <c r="AD157" i="8"/>
  <c r="AO157" i="8" s="1"/>
  <c r="AD136" i="8"/>
  <c r="AO136" i="8" s="1"/>
  <c r="AD345" i="8"/>
  <c r="AO345" i="8" s="1"/>
  <c r="AD66" i="8"/>
  <c r="AD343" i="8"/>
  <c r="AO343" i="8" s="1"/>
  <c r="AD342" i="8"/>
  <c r="AO342" i="8" s="1"/>
  <c r="AD346" i="8"/>
  <c r="AD140" i="8"/>
  <c r="AO140" i="8" s="1"/>
  <c r="AD155" i="8"/>
  <c r="AD67" i="8"/>
  <c r="AO67" i="8" s="1"/>
  <c r="AD141" i="8"/>
  <c r="AO141" i="8" s="1"/>
  <c r="AD290" i="8"/>
  <c r="AO290" i="8" s="1"/>
  <c r="AD145" i="8"/>
  <c r="AO145" i="8" s="1"/>
  <c r="AD70" i="8"/>
  <c r="AO70" i="8" s="1"/>
  <c r="AD68" i="8"/>
  <c r="AD139" i="8"/>
  <c r="AO139" i="8" s="1"/>
  <c r="AD11" i="8"/>
  <c r="AO11" i="8" s="1"/>
  <c r="AD138" i="8"/>
  <c r="AO138" i="8" s="1"/>
  <c r="AD144" i="8"/>
  <c r="AO144" i="8" s="1"/>
  <c r="AD154" i="8"/>
  <c r="AO154" i="8" s="1"/>
  <c r="AD366" i="8"/>
  <c r="AO366" i="8" s="1"/>
  <c r="AD143" i="8"/>
  <c r="AD358" i="8"/>
  <c r="AO358" i="8" s="1"/>
  <c r="AD351" i="8"/>
  <c r="AO351" i="8" s="1"/>
  <c r="AD349" i="8"/>
  <c r="AO349" i="8" s="1"/>
  <c r="AB76" i="8"/>
  <c r="X147" i="8"/>
  <c r="X76" i="8"/>
  <c r="Z11" i="8"/>
  <c r="AN11" i="8" s="1"/>
  <c r="Z143" i="8"/>
  <c r="AN143" i="8" s="1"/>
  <c r="Z358" i="8"/>
  <c r="Z349" i="8"/>
  <c r="AN349" i="8" s="1"/>
  <c r="Z344" i="8"/>
  <c r="Z12" i="8"/>
  <c r="AN12" i="8" s="1"/>
  <c r="Z65" i="8"/>
  <c r="AN65" i="8" s="1"/>
  <c r="Z290" i="8"/>
  <c r="AN290" i="8" s="1"/>
  <c r="Z144" i="8"/>
  <c r="AN144" i="8" s="1"/>
  <c r="Z137" i="8"/>
  <c r="AN137" i="8" s="1"/>
  <c r="Z145" i="8"/>
  <c r="AN145" i="8" s="1"/>
  <c r="Z66" i="8"/>
  <c r="Z157" i="8"/>
  <c r="AN157" i="8" s="1"/>
  <c r="Z138" i="8"/>
  <c r="AN138" i="8" s="1"/>
  <c r="Z67" i="8"/>
  <c r="Z155" i="8"/>
  <c r="AN155" i="8" s="1"/>
  <c r="Z69" i="8"/>
  <c r="AN69" i="8" s="1"/>
  <c r="Z141" i="8"/>
  <c r="AN141" i="8" s="1"/>
  <c r="Z156" i="8"/>
  <c r="AN156" i="8" s="1"/>
  <c r="Z136" i="8"/>
  <c r="AN136" i="8" s="1"/>
  <c r="Z343" i="8"/>
  <c r="AN343" i="8" s="1"/>
  <c r="Z345" i="8"/>
  <c r="AN345" i="8" s="1"/>
  <c r="Z84" i="8"/>
  <c r="Z350" i="8"/>
  <c r="Z140" i="8"/>
  <c r="AN140" i="8" s="1"/>
  <c r="Z72" i="8"/>
  <c r="Z351" i="8"/>
  <c r="AN351" i="8" s="1"/>
  <c r="Z13" i="8"/>
  <c r="Z68" i="8"/>
  <c r="Z346" i="8"/>
  <c r="AN346" i="8" s="1"/>
  <c r="Z154" i="8"/>
  <c r="AN154" i="8" s="1"/>
  <c r="Z70" i="8"/>
  <c r="AN70" i="8" s="1"/>
  <c r="Z366" i="8"/>
  <c r="AN366" i="8" s="1"/>
  <c r="Z139" i="8"/>
  <c r="Z74" i="8"/>
  <c r="Z342" i="8"/>
  <c r="Z73" i="8"/>
  <c r="Z347" i="8"/>
  <c r="AN347" i="8" s="1"/>
  <c r="L397" i="8"/>
  <c r="AB147" i="8"/>
  <c r="T397" i="8"/>
  <c r="AB159" i="8"/>
  <c r="AB353" i="8"/>
  <c r="D397" i="571"/>
  <c r="AH290" i="8"/>
  <c r="D66" i="569"/>
  <c r="J155" i="8"/>
  <c r="AH145" i="8"/>
  <c r="D66" i="568"/>
  <c r="D136" i="568"/>
  <c r="J290" i="8"/>
  <c r="J345" i="8"/>
  <c r="D138" i="568"/>
  <c r="D347" i="569"/>
  <c r="D157" i="569"/>
  <c r="J74" i="8"/>
  <c r="J70" i="8"/>
  <c r="D138" i="569"/>
  <c r="D144" i="568"/>
  <c r="AH73" i="8"/>
  <c r="D290" i="568"/>
  <c r="AH72" i="8"/>
  <c r="D73" i="569"/>
  <c r="J358" i="8"/>
  <c r="D65" i="569"/>
  <c r="J349" i="8"/>
  <c r="J344" i="8"/>
  <c r="AH138" i="8"/>
  <c r="AH349" i="8"/>
  <c r="D290" i="569"/>
  <c r="D154" i="568"/>
  <c r="J154" i="8"/>
  <c r="J136" i="8"/>
  <c r="D12" i="569"/>
  <c r="D349" i="568"/>
  <c r="AH84" i="8"/>
  <c r="J138" i="8"/>
  <c r="D145" i="569"/>
  <c r="AH141" i="8"/>
  <c r="AH66" i="8"/>
  <c r="AH366" i="8"/>
  <c r="D143" i="569"/>
  <c r="D154" i="569"/>
  <c r="J11" i="8"/>
  <c r="D351" i="569"/>
  <c r="J68" i="8"/>
  <c r="J13" i="8"/>
  <c r="D156" i="569"/>
  <c r="D349" i="569"/>
  <c r="D346" i="568"/>
  <c r="D344" i="569"/>
  <c r="AH74" i="8"/>
  <c r="AH70" i="8"/>
  <c r="D343" i="567"/>
  <c r="AH155" i="8"/>
  <c r="J157" i="8"/>
  <c r="J139" i="8"/>
  <c r="AH350" i="8"/>
  <c r="D345" i="568"/>
  <c r="D347" i="568"/>
  <c r="AH11" i="8"/>
  <c r="D84" i="569"/>
  <c r="D69" i="569"/>
  <c r="D13" i="569"/>
  <c r="J350" i="8"/>
  <c r="AH347" i="8"/>
  <c r="D70" i="568"/>
  <c r="J141" i="8"/>
  <c r="AH140" i="8"/>
  <c r="J69" i="8"/>
  <c r="D366" i="568"/>
  <c r="D72" i="569"/>
  <c r="AH351" i="8"/>
  <c r="D65" i="567"/>
  <c r="D156" i="568"/>
  <c r="D346" i="569"/>
  <c r="D72" i="568"/>
  <c r="J66" i="8"/>
  <c r="J12" i="8"/>
  <c r="D343" i="568"/>
  <c r="J343" i="8"/>
  <c r="D73" i="568"/>
  <c r="J145" i="8"/>
  <c r="AH344" i="8"/>
  <c r="J73" i="8"/>
  <c r="AH13" i="8"/>
  <c r="J347" i="8"/>
  <c r="J143" i="8"/>
  <c r="J366" i="8"/>
  <c r="J140" i="8"/>
  <c r="D155" i="568"/>
  <c r="D342" i="569"/>
  <c r="D141" i="569"/>
  <c r="D67" i="569"/>
  <c r="AH139" i="8"/>
  <c r="D350" i="569"/>
  <c r="D68" i="568"/>
  <c r="D366" i="569"/>
  <c r="AH358" i="8"/>
  <c r="D143" i="568"/>
  <c r="D155" i="569"/>
  <c r="AH137" i="8"/>
  <c r="D12" i="568"/>
  <c r="D344" i="568"/>
  <c r="D136" i="569"/>
  <c r="AH156" i="8"/>
  <c r="J144" i="8"/>
  <c r="D68" i="569"/>
  <c r="D65" i="568"/>
  <c r="D13" i="568"/>
  <c r="D358" i="568"/>
  <c r="D140" i="569"/>
  <c r="AH346" i="8"/>
  <c r="D145" i="568"/>
  <c r="D74" i="569"/>
  <c r="D345" i="569"/>
  <c r="D144" i="569"/>
  <c r="J156" i="8"/>
  <c r="D343" i="569"/>
  <c r="J342" i="8"/>
  <c r="D70" i="569"/>
  <c r="J65" i="8"/>
  <c r="D68" i="567"/>
  <c r="D342" i="568"/>
  <c r="J67" i="8"/>
  <c r="D351" i="568"/>
  <c r="J346" i="8"/>
  <c r="AH144" i="8"/>
  <c r="AH12" i="8"/>
  <c r="AH136" i="8"/>
  <c r="J84" i="8"/>
  <c r="D137" i="569"/>
  <c r="D154" i="567"/>
  <c r="D157" i="568"/>
  <c r="AH157" i="8"/>
  <c r="D141" i="568"/>
  <c r="D358" i="569"/>
  <c r="AH67" i="8"/>
  <c r="D139" i="568"/>
  <c r="D74" i="568"/>
  <c r="AH345" i="8"/>
  <c r="D67" i="568"/>
  <c r="D137" i="568"/>
  <c r="D139" i="569"/>
  <c r="D69" i="568"/>
  <c r="D11" i="569"/>
  <c r="D84" i="568"/>
  <c r="J72" i="8"/>
  <c r="D350" i="568"/>
  <c r="D11" i="568"/>
  <c r="J137" i="8"/>
  <c r="J351" i="8"/>
  <c r="D69" i="567"/>
  <c r="D140" i="568"/>
  <c r="AH342" i="8"/>
  <c r="AH143" i="8"/>
  <c r="G62" i="567" l="1"/>
  <c r="G398" i="567" s="1"/>
  <c r="AH76" i="8"/>
  <c r="AH397" i="8" s="1"/>
  <c r="AP397" i="8" s="1"/>
  <c r="AP66" i="8"/>
  <c r="AP138" i="8"/>
  <c r="AP346" i="8"/>
  <c r="AP344" i="8"/>
  <c r="AP347" i="8"/>
  <c r="AP12" i="8"/>
  <c r="AP11" i="8"/>
  <c r="AP349" i="8"/>
  <c r="AP139" i="8"/>
  <c r="AP13" i="8"/>
  <c r="AP345" i="8"/>
  <c r="AP136" i="8"/>
  <c r="AH147" i="8"/>
  <c r="AP147" i="8" s="1"/>
  <c r="AP84" i="8"/>
  <c r="AP351" i="8"/>
  <c r="AP145" i="8"/>
  <c r="AH353" i="8"/>
  <c r="AP353" i="8" s="1"/>
  <c r="AP342" i="8"/>
  <c r="AP144" i="8"/>
  <c r="AP140" i="8"/>
  <c r="AP157" i="8"/>
  <c r="AP74" i="8"/>
  <c r="AP67" i="8"/>
  <c r="AP73" i="8"/>
  <c r="AP350" i="8"/>
  <c r="AH159" i="8"/>
  <c r="AP159" i="8" s="1"/>
  <c r="AP155" i="8"/>
  <c r="AP366" i="8"/>
  <c r="AP143" i="8"/>
  <c r="AP137" i="8"/>
  <c r="AP70" i="8"/>
  <c r="AP358" i="8"/>
  <c r="AP290" i="8"/>
  <c r="AP156" i="8"/>
  <c r="AP72" i="8"/>
  <c r="AP141" i="8"/>
  <c r="J398" i="567"/>
  <c r="K62" i="567"/>
  <c r="K398" i="567" s="1"/>
  <c r="H62" i="567"/>
  <c r="H396" i="567" s="1"/>
  <c r="I62" i="567"/>
  <c r="I398" i="567" s="1"/>
  <c r="N159" i="8"/>
  <c r="AK159" i="8" s="1"/>
  <c r="N353" i="8"/>
  <c r="AK353" i="8" s="1"/>
  <c r="N76" i="8"/>
  <c r="N397" i="8" s="1"/>
  <c r="AK397" i="8" s="1"/>
  <c r="N147" i="8"/>
  <c r="AK147" i="8" s="1"/>
  <c r="AK65" i="8"/>
  <c r="E154" i="567"/>
  <c r="F154" i="567" a="1"/>
  <c r="F154" i="567" s="1"/>
  <c r="I154" i="567" s="1"/>
  <c r="R159" i="8"/>
  <c r="AL159" i="8" s="1"/>
  <c r="AL157" i="8"/>
  <c r="R147" i="8"/>
  <c r="AL147" i="8" s="1"/>
  <c r="R353" i="8"/>
  <c r="AL353" i="8" s="1"/>
  <c r="AL343" i="8"/>
  <c r="R76" i="8"/>
  <c r="R397" i="8" s="1"/>
  <c r="AL397" i="8" s="1"/>
  <c r="V76" i="8"/>
  <c r="V397" i="8" s="1"/>
  <c r="AM397" i="8" s="1"/>
  <c r="V353" i="8"/>
  <c r="AM353" i="8" s="1"/>
  <c r="V147" i="8"/>
  <c r="AM147" i="8" s="1"/>
  <c r="V159" i="8"/>
  <c r="AM159" i="8" s="1"/>
  <c r="J76" i="8"/>
  <c r="AJ65" i="8"/>
  <c r="AJ155" i="8"/>
  <c r="AJ350" i="8"/>
  <c r="AJ290" i="8"/>
  <c r="AJ74" i="8"/>
  <c r="AJ351" i="8"/>
  <c r="AJ12" i="8"/>
  <c r="AJ138" i="8"/>
  <c r="AJ157" i="8"/>
  <c r="AJ345" i="8"/>
  <c r="AJ154" i="8"/>
  <c r="J159" i="8"/>
  <c r="AJ159" i="8" s="1"/>
  <c r="AJ73" i="8"/>
  <c r="AJ70" i="8"/>
  <c r="AJ343" i="8"/>
  <c r="AJ156" i="8"/>
  <c r="AJ358" i="8"/>
  <c r="AJ13" i="8"/>
  <c r="AJ347" i="8"/>
  <c r="AJ67" i="8"/>
  <c r="AJ66" i="8"/>
  <c r="AJ145" i="8"/>
  <c r="AJ11" i="8"/>
  <c r="AJ141" i="8"/>
  <c r="AJ69" i="8"/>
  <c r="AJ68" i="8"/>
  <c r="AJ144" i="8"/>
  <c r="AJ366" i="8"/>
  <c r="AJ139" i="8"/>
  <c r="AJ346" i="8"/>
  <c r="AJ344" i="8"/>
  <c r="AJ137" i="8"/>
  <c r="AJ84" i="8"/>
  <c r="AJ349" i="8"/>
  <c r="AJ143" i="8"/>
  <c r="AJ342" i="8"/>
  <c r="J353" i="8"/>
  <c r="AJ353" i="8" s="1"/>
  <c r="AJ72" i="8"/>
  <c r="AJ140" i="8"/>
  <c r="J147" i="8"/>
  <c r="AJ147" i="8" s="1"/>
  <c r="AJ136" i="8"/>
  <c r="E343" i="567"/>
  <c r="F343" i="567" a="1"/>
  <c r="F343" i="567" s="1"/>
  <c r="K343" i="567" s="1"/>
  <c r="F65" i="567" a="1"/>
  <c r="F65" i="567" s="1"/>
  <c r="G65" i="567" s="1"/>
  <c r="E65" i="567"/>
  <c r="F69" i="567" a="1"/>
  <c r="F69" i="567" s="1"/>
  <c r="I69" i="567" s="1"/>
  <c r="E69" i="567"/>
  <c r="F68" i="567" a="1"/>
  <c r="F68" i="567" s="1"/>
  <c r="I68" i="567" s="1"/>
  <c r="E68" i="567"/>
  <c r="F73" i="569" a="1"/>
  <c r="F73" i="569" s="1"/>
  <c r="F68" i="569" a="1"/>
  <c r="F68" i="569" s="1"/>
  <c r="F343" i="569" a="1"/>
  <c r="F343" i="569" s="1"/>
  <c r="F157" i="569" a="1"/>
  <c r="F157" i="569" s="1"/>
  <c r="F344" i="569" a="1"/>
  <c r="F344" i="569" s="1"/>
  <c r="F349" i="568" a="1"/>
  <c r="F349" i="568" s="1"/>
  <c r="F11" i="568" a="1"/>
  <c r="F11" i="568" s="1"/>
  <c r="F155" i="568" a="1"/>
  <c r="F155" i="568" s="1"/>
  <c r="F157" i="568" a="1"/>
  <c r="F157" i="568" s="1"/>
  <c r="F74" i="568" a="1"/>
  <c r="F74" i="568" s="1"/>
  <c r="D353" i="569"/>
  <c r="F342" i="569" a="1"/>
  <c r="F342" i="569" s="1"/>
  <c r="F13" i="569" a="1"/>
  <c r="F13" i="569" s="1"/>
  <c r="F136" i="569" a="1"/>
  <c r="F136" i="569" s="1"/>
  <c r="D147" i="569"/>
  <c r="F66" i="569" a="1"/>
  <c r="F66" i="569" s="1"/>
  <c r="F349" i="569" a="1"/>
  <c r="F349" i="569" s="1"/>
  <c r="F351" i="568" a="1"/>
  <c r="F351" i="568" s="1"/>
  <c r="F139" i="568" a="1"/>
  <c r="F139" i="568" s="1"/>
  <c r="F140" i="568" a="1"/>
  <c r="F140" i="568" s="1"/>
  <c r="F347" i="568" a="1"/>
  <c r="F347" i="568" s="1"/>
  <c r="F137" i="568" a="1"/>
  <c r="F137" i="568" s="1"/>
  <c r="F74" i="569" a="1"/>
  <c r="F74" i="569" s="1"/>
  <c r="F351" i="569" a="1"/>
  <c r="F351" i="569" s="1"/>
  <c r="F156" i="569" a="1"/>
  <c r="F156" i="569" s="1"/>
  <c r="F145" i="569" a="1"/>
  <c r="F145" i="569" s="1"/>
  <c r="F358" i="569" a="1"/>
  <c r="F358" i="569" s="1"/>
  <c r="F358" i="568" a="1"/>
  <c r="F358" i="568" s="1"/>
  <c r="F68" i="568" a="1"/>
  <c r="F68" i="568" s="1"/>
  <c r="F346" i="568" a="1"/>
  <c r="F346" i="568" s="1"/>
  <c r="F65" i="568" a="1"/>
  <c r="F65" i="568" s="1"/>
  <c r="D76" i="568"/>
  <c r="F350" i="568" a="1"/>
  <c r="F350" i="568" s="1"/>
  <c r="F139" i="569" a="1"/>
  <c r="F139" i="569" s="1"/>
  <c r="F72" i="569" a="1"/>
  <c r="F72" i="569" s="1"/>
  <c r="F141" i="569" a="1"/>
  <c r="F141" i="569" s="1"/>
  <c r="F137" i="569" a="1"/>
  <c r="F137" i="569" s="1"/>
  <c r="F143" i="569" a="1"/>
  <c r="F143" i="569" s="1"/>
  <c r="F143" i="568" a="1"/>
  <c r="F143" i="568" s="1"/>
  <c r="F70" i="568" a="1"/>
  <c r="F70" i="568" s="1"/>
  <c r="D353" i="568"/>
  <c r="F342" i="568" a="1"/>
  <c r="F342" i="568" s="1"/>
  <c r="F344" i="568" a="1"/>
  <c r="F344" i="568" s="1"/>
  <c r="F73" i="568" a="1"/>
  <c r="F73" i="568" s="1"/>
  <c r="F366" i="569" a="1"/>
  <c r="F366" i="569" s="1"/>
  <c r="F140" i="569" a="1"/>
  <c r="F140" i="569" s="1"/>
  <c r="F69" i="569" a="1"/>
  <c r="F69" i="569" s="1"/>
  <c r="F144" i="569" a="1"/>
  <c r="F144" i="569" s="1"/>
  <c r="F11" i="569" a="1"/>
  <c r="F11" i="569" s="1"/>
  <c r="F366" i="568" a="1"/>
  <c r="F366" i="568" s="1"/>
  <c r="F145" i="568" a="1"/>
  <c r="F145" i="568" s="1"/>
  <c r="F343" i="568" a="1"/>
  <c r="F343" i="568" s="1"/>
  <c r="F13" i="568" a="1"/>
  <c r="F13" i="568" s="1"/>
  <c r="F72" i="568" a="1"/>
  <c r="F72" i="568" s="1"/>
  <c r="F70" i="569" a="1"/>
  <c r="F70" i="569" s="1"/>
  <c r="F350" i="569" a="1"/>
  <c r="F350" i="569" s="1"/>
  <c r="F155" i="569" a="1"/>
  <c r="F155" i="569" s="1"/>
  <c r="F290" i="569" a="1"/>
  <c r="F290" i="569" s="1"/>
  <c r="D159" i="568"/>
  <c r="F154" i="568" a="1"/>
  <c r="F154" i="568" s="1"/>
  <c r="F290" i="568" a="1"/>
  <c r="F290" i="568" s="1"/>
  <c r="F66" i="568" a="1"/>
  <c r="F66" i="568" s="1"/>
  <c r="F156" i="568" a="1"/>
  <c r="F156" i="568" s="1"/>
  <c r="F84" i="568" a="1"/>
  <c r="F84" i="568" s="1"/>
  <c r="D159" i="569"/>
  <c r="F154" i="569" a="1"/>
  <c r="F154" i="569" s="1"/>
  <c r="F84" i="569" a="1"/>
  <c r="F84" i="569" s="1"/>
  <c r="F67" i="569" a="1"/>
  <c r="F67" i="569" s="1"/>
  <c r="F65" i="569" a="1"/>
  <c r="F65" i="569" s="1"/>
  <c r="D76" i="569"/>
  <c r="F144" i="568" a="1"/>
  <c r="F144" i="568" s="1"/>
  <c r="F141" i="568" a="1"/>
  <c r="F141" i="568" s="1"/>
  <c r="F345" i="568" a="1"/>
  <c r="F345" i="568" s="1"/>
  <c r="F69" i="568" a="1"/>
  <c r="F69" i="568" s="1"/>
  <c r="F347" i="569" a="1"/>
  <c r="F347" i="569" s="1"/>
  <c r="F346" i="569" a="1"/>
  <c r="F346" i="569" s="1"/>
  <c r="F345" i="569" a="1"/>
  <c r="F345" i="569" s="1"/>
  <c r="F138" i="569" a="1"/>
  <c r="F138" i="569" s="1"/>
  <c r="F12" i="569" a="1"/>
  <c r="F12" i="569" s="1"/>
  <c r="F138" i="568" a="1"/>
  <c r="F138" i="568" s="1"/>
  <c r="F67" i="568" a="1"/>
  <c r="F67" i="568" s="1"/>
  <c r="D147" i="568"/>
  <c r="F136" i="568" a="1"/>
  <c r="F136" i="568" s="1"/>
  <c r="F12" i="568" a="1"/>
  <c r="F12" i="568" s="1"/>
  <c r="AN344" i="8"/>
  <c r="Z353" i="8"/>
  <c r="AN353" i="8" s="1"/>
  <c r="Z147" i="8"/>
  <c r="AN147" i="8" s="1"/>
  <c r="AN73" i="8"/>
  <c r="AO137" i="8"/>
  <c r="D397" i="570"/>
  <c r="X397" i="8"/>
  <c r="AD76" i="8"/>
  <c r="AD397" i="8" s="1"/>
  <c r="AN13" i="8"/>
  <c r="AO68" i="8"/>
  <c r="AN74" i="8"/>
  <c r="AD353" i="8"/>
  <c r="AO353" i="8" s="1"/>
  <c r="AO155" i="8"/>
  <c r="AB397" i="8"/>
  <c r="AN72" i="8"/>
  <c r="AO143" i="8"/>
  <c r="AD159" i="8"/>
  <c r="AO159" i="8" s="1"/>
  <c r="AN342" i="8"/>
  <c r="AO66" i="8"/>
  <c r="Z159" i="8"/>
  <c r="AN159" i="8" s="1"/>
  <c r="Z76" i="8"/>
  <c r="Z397" i="8" s="1"/>
  <c r="AN68" i="8"/>
  <c r="AN84" i="8"/>
  <c r="AO350" i="8"/>
  <c r="AO74" i="8"/>
  <c r="AN139" i="8"/>
  <c r="AN350" i="8"/>
  <c r="AN66" i="8"/>
  <c r="AD147" i="8"/>
  <c r="AO147" i="8" s="1"/>
  <c r="AN67" i="8"/>
  <c r="AO156" i="8"/>
  <c r="AN358" i="8"/>
  <c r="AO346" i="8"/>
  <c r="D84" i="567"/>
  <c r="D144" i="567"/>
  <c r="D358" i="567"/>
  <c r="D156" i="567"/>
  <c r="D344" i="567"/>
  <c r="D13" i="567"/>
  <c r="D72" i="567"/>
  <c r="D290" i="567"/>
  <c r="D73" i="567"/>
  <c r="D11" i="567"/>
  <c r="D157" i="567"/>
  <c r="D346" i="567"/>
  <c r="D366" i="567"/>
  <c r="D67" i="567"/>
  <c r="D138" i="567"/>
  <c r="D350" i="567"/>
  <c r="D140" i="567"/>
  <c r="D155" i="567"/>
  <c r="D345" i="567"/>
  <c r="D66" i="567"/>
  <c r="D136" i="567"/>
  <c r="D141" i="567"/>
  <c r="D342" i="567"/>
  <c r="D137" i="567"/>
  <c r="D349" i="567"/>
  <c r="D74" i="567"/>
  <c r="D145" i="567"/>
  <c r="D347" i="567"/>
  <c r="D143" i="567"/>
  <c r="D12" i="567"/>
  <c r="D139" i="567"/>
  <c r="D70" i="567"/>
  <c r="D351" i="567"/>
  <c r="F67" i="567" l="1" a="1"/>
  <c r="F67" i="567" s="1"/>
  <c r="K67" i="567" s="1"/>
  <c r="E67" i="567"/>
  <c r="E137" i="567"/>
  <c r="F137" i="567" a="1"/>
  <c r="F137" i="567" s="1"/>
  <c r="I137" i="567" s="1"/>
  <c r="E140" i="567"/>
  <c r="F140" i="567" a="1"/>
  <c r="F140" i="567" s="1"/>
  <c r="G140" i="567" s="1"/>
  <c r="F138" i="567" a="1"/>
  <c r="F138" i="567" s="1"/>
  <c r="I138" i="567" s="1"/>
  <c r="E138" i="567"/>
  <c r="F144" i="567" a="1"/>
  <c r="F144" i="567" s="1"/>
  <c r="J144" i="567" s="1"/>
  <c r="E144" i="567"/>
  <c r="E143" i="567"/>
  <c r="F143" i="567" a="1"/>
  <c r="F143" i="567" s="1"/>
  <c r="G143" i="567" s="1"/>
  <c r="F157" i="567" a="1"/>
  <c r="F157" i="567" s="1"/>
  <c r="K157" i="567" s="1"/>
  <c r="E157" i="567"/>
  <c r="F347" i="567" a="1"/>
  <c r="F347" i="567" s="1"/>
  <c r="G347" i="567" s="1"/>
  <c r="E347" i="567"/>
  <c r="E145" i="567"/>
  <c r="F145" i="567" a="1"/>
  <c r="F145" i="567" s="1"/>
  <c r="I145" i="567" s="1"/>
  <c r="F66" i="567" a="1"/>
  <c r="F66" i="567" s="1"/>
  <c r="J66" i="567" s="1"/>
  <c r="E66" i="567"/>
  <c r="F344" i="567" a="1"/>
  <c r="F344" i="567" s="1"/>
  <c r="G344" i="567" s="1"/>
  <c r="E344" i="567"/>
  <c r="E74" i="567"/>
  <c r="F74" i="567" a="1"/>
  <c r="F74" i="567" s="1"/>
  <c r="I74" i="567" s="1"/>
  <c r="E342" i="567"/>
  <c r="F342" i="567" a="1"/>
  <c r="F342" i="567" s="1"/>
  <c r="I342" i="567" s="1"/>
  <c r="F12" i="567" a="1"/>
  <c r="F12" i="567" s="1"/>
  <c r="I12" i="567" s="1"/>
  <c r="E12" i="567"/>
  <c r="E70" i="567"/>
  <c r="F70" i="567" a="1"/>
  <c r="F70" i="567" s="1"/>
  <c r="I70" i="567" s="1"/>
  <c r="G396" i="567"/>
  <c r="AP76" i="8"/>
  <c r="F156" i="567" a="1"/>
  <c r="F156" i="567" s="1"/>
  <c r="G156" i="567" s="1"/>
  <c r="E156" i="567"/>
  <c r="E350" i="567"/>
  <c r="F350" i="567" a="1"/>
  <c r="F350" i="567" s="1"/>
  <c r="H350" i="567" s="1"/>
  <c r="E290" i="567"/>
  <c r="F290" i="567" a="1"/>
  <c r="F290" i="567" s="1"/>
  <c r="K290" i="567" s="1"/>
  <c r="E345" i="567"/>
  <c r="F345" i="567" a="1"/>
  <c r="F345" i="567" s="1"/>
  <c r="H345" i="567" s="1"/>
  <c r="D353" i="567"/>
  <c r="E353" i="567" s="1"/>
  <c r="F155" i="567" a="1"/>
  <c r="F155" i="567" s="1"/>
  <c r="G155" i="567" s="1"/>
  <c r="D159" i="567"/>
  <c r="E159" i="567" s="1"/>
  <c r="E155" i="567"/>
  <c r="F349" i="567" a="1"/>
  <c r="F349" i="567" s="1"/>
  <c r="G349" i="567" s="1"/>
  <c r="E349" i="567"/>
  <c r="F84" i="567" a="1"/>
  <c r="F84" i="567" s="1"/>
  <c r="J84" i="567" s="1"/>
  <c r="E84" i="567"/>
  <c r="F358" i="567" a="1"/>
  <c r="F358" i="567" s="1"/>
  <c r="K358" i="567" s="1"/>
  <c r="E358" i="567"/>
  <c r="F346" i="567" a="1"/>
  <c r="F346" i="567" s="1"/>
  <c r="H346" i="567" s="1"/>
  <c r="E346" i="567"/>
  <c r="E13" i="567"/>
  <c r="F13" i="567" a="1"/>
  <c r="F13" i="567" s="1"/>
  <c r="K13" i="567" s="1"/>
  <c r="E366" i="567"/>
  <c r="F366" i="567" a="1"/>
  <c r="F366" i="567" s="1"/>
  <c r="J366" i="567" s="1"/>
  <c r="E141" i="567"/>
  <c r="F141" i="567" a="1"/>
  <c r="F141" i="567" s="1"/>
  <c r="K141" i="567" s="1"/>
  <c r="F139" i="567" a="1"/>
  <c r="F139" i="567" s="1"/>
  <c r="J139" i="567" s="1"/>
  <c r="E139" i="567"/>
  <c r="E73" i="567"/>
  <c r="F73" i="567" a="1"/>
  <c r="F73" i="567" s="1"/>
  <c r="I73" i="567" s="1"/>
  <c r="E11" i="567"/>
  <c r="F11" i="567" a="1"/>
  <c r="F11" i="567" s="1"/>
  <c r="G11" i="567" s="1"/>
  <c r="F351" i="567" a="1"/>
  <c r="F351" i="567" s="1"/>
  <c r="I351" i="567" s="1"/>
  <c r="E351" i="567"/>
  <c r="F72" i="567" a="1"/>
  <c r="F72" i="567" s="1"/>
  <c r="K72" i="567" s="1"/>
  <c r="D76" i="567"/>
  <c r="D397" i="567" s="1"/>
  <c r="E397" i="567" s="1"/>
  <c r="E72" i="567"/>
  <c r="F136" i="567" a="1"/>
  <c r="F136" i="567" s="1"/>
  <c r="K136" i="567" s="1"/>
  <c r="D147" i="567"/>
  <c r="E147" i="567" s="1"/>
  <c r="E136" i="567"/>
  <c r="K396" i="567"/>
  <c r="H398" i="567"/>
  <c r="I396" i="567"/>
  <c r="AK76" i="8"/>
  <c r="G154" i="567"/>
  <c r="J154" i="567"/>
  <c r="H154" i="567"/>
  <c r="K154" i="567"/>
  <c r="AL76" i="8"/>
  <c r="AM76" i="8"/>
  <c r="J397" i="8"/>
  <c r="AJ397" i="8" s="1"/>
  <c r="AJ76" i="8"/>
  <c r="H67" i="567"/>
  <c r="G68" i="567"/>
  <c r="I67" i="567"/>
  <c r="G343" i="567"/>
  <c r="J68" i="567"/>
  <c r="G137" i="567"/>
  <c r="H68" i="567"/>
  <c r="K68" i="567"/>
  <c r="J157" i="567"/>
  <c r="I157" i="567"/>
  <c r="J65" i="567"/>
  <c r="I66" i="567"/>
  <c r="I343" i="567"/>
  <c r="J343" i="567"/>
  <c r="H343" i="567"/>
  <c r="K65" i="567"/>
  <c r="H65" i="567"/>
  <c r="I65" i="567"/>
  <c r="J69" i="567"/>
  <c r="G69" i="567"/>
  <c r="H344" i="567"/>
  <c r="K69" i="567"/>
  <c r="H69" i="567"/>
  <c r="AO397" i="8"/>
  <c r="AO76" i="8"/>
  <c r="AN76" i="8"/>
  <c r="AN397" i="8"/>
  <c r="D397" i="569"/>
  <c r="D397" i="568"/>
  <c r="K66" i="567" l="1"/>
  <c r="G66" i="567"/>
  <c r="G138" i="567"/>
  <c r="J137" i="567"/>
  <c r="I143" i="567"/>
  <c r="I140" i="567"/>
  <c r="G70" i="567"/>
  <c r="K140" i="567"/>
  <c r="G67" i="567"/>
  <c r="H70" i="567"/>
  <c r="J67" i="567"/>
  <c r="J138" i="567"/>
  <c r="K137" i="567"/>
  <c r="J143" i="567"/>
  <c r="H347" i="567"/>
  <c r="H144" i="567"/>
  <c r="H66" i="567"/>
  <c r="K144" i="567"/>
  <c r="K138" i="567"/>
  <c r="G157" i="567"/>
  <c r="G159" i="567" s="1"/>
  <c r="H157" i="567"/>
  <c r="H137" i="567"/>
  <c r="H138" i="567"/>
  <c r="G144" i="567"/>
  <c r="J70" i="567"/>
  <c r="I144" i="567"/>
  <c r="K70" i="567"/>
  <c r="J140" i="567"/>
  <c r="H140" i="567"/>
  <c r="H143" i="567"/>
  <c r="K347" i="567"/>
  <c r="J347" i="567"/>
  <c r="K143" i="567"/>
  <c r="I347" i="567"/>
  <c r="G145" i="567"/>
  <c r="J145" i="567"/>
  <c r="H145" i="567"/>
  <c r="K145" i="567"/>
  <c r="K344" i="567"/>
  <c r="J344" i="567"/>
  <c r="I344" i="567"/>
  <c r="H366" i="567"/>
  <c r="K74" i="567"/>
  <c r="G74" i="567"/>
  <c r="H156" i="567"/>
  <c r="J358" i="567"/>
  <c r="G351" i="567"/>
  <c r="G366" i="567"/>
  <c r="J74" i="567"/>
  <c r="H74" i="567"/>
  <c r="G345" i="567"/>
  <c r="I366" i="567"/>
  <c r="K156" i="567"/>
  <c r="G358" i="567"/>
  <c r="H358" i="567"/>
  <c r="I358" i="567"/>
  <c r="I156" i="567"/>
  <c r="J156" i="567"/>
  <c r="J72" i="567"/>
  <c r="G72" i="567"/>
  <c r="J12" i="567"/>
  <c r="G12" i="567"/>
  <c r="K12" i="567"/>
  <c r="H12" i="567"/>
  <c r="H72" i="567"/>
  <c r="G342" i="567"/>
  <c r="H342" i="567"/>
  <c r="J155" i="567"/>
  <c r="K342" i="567"/>
  <c r="J342" i="567"/>
  <c r="K139" i="567"/>
  <c r="J73" i="567"/>
  <c r="H290" i="567"/>
  <c r="H73" i="567"/>
  <c r="E76" i="567"/>
  <c r="K350" i="567"/>
  <c r="J136" i="567"/>
  <c r="I350" i="567"/>
  <c r="H136" i="567"/>
  <c r="G290" i="567"/>
  <c r="J350" i="567"/>
  <c r="G350" i="567"/>
  <c r="G346" i="567"/>
  <c r="H139" i="567"/>
  <c r="H351" i="567"/>
  <c r="K349" i="567"/>
  <c r="I349" i="567"/>
  <c r="K345" i="567"/>
  <c r="K366" i="567"/>
  <c r="H11" i="567"/>
  <c r="J345" i="567"/>
  <c r="J11" i="567"/>
  <c r="I345" i="567"/>
  <c r="I11" i="567"/>
  <c r="K11" i="567"/>
  <c r="H349" i="567"/>
  <c r="J351" i="567"/>
  <c r="K351" i="567"/>
  <c r="K155" i="567"/>
  <c r="J141" i="567"/>
  <c r="I72" i="567"/>
  <c r="I76" i="567" s="1"/>
  <c r="I397" i="567" s="1"/>
  <c r="J346" i="567"/>
  <c r="H141" i="567"/>
  <c r="H155" i="567"/>
  <c r="I155" i="567"/>
  <c r="I159" i="567" s="1"/>
  <c r="G13" i="567"/>
  <c r="I141" i="567"/>
  <c r="G141" i="567"/>
  <c r="I346" i="567"/>
  <c r="K346" i="567"/>
  <c r="J349" i="567"/>
  <c r="I84" i="567"/>
  <c r="G73" i="567"/>
  <c r="I136" i="567"/>
  <c r="G139" i="567"/>
  <c r="K73" i="567"/>
  <c r="J290" i="567"/>
  <c r="I139" i="567"/>
  <c r="G84" i="567"/>
  <c r="H84" i="567"/>
  <c r="I290" i="567"/>
  <c r="G136" i="567"/>
  <c r="H13" i="567"/>
  <c r="I13" i="567"/>
  <c r="K84" i="567"/>
  <c r="J13" i="567"/>
  <c r="K76" i="567" l="1"/>
  <c r="K397" i="567" s="1"/>
  <c r="K147" i="567"/>
  <c r="H159" i="567"/>
  <c r="J159" i="567"/>
  <c r="K159" i="567"/>
  <c r="J76" i="567"/>
  <c r="J397" i="567" s="1"/>
  <c r="G76" i="567"/>
  <c r="G397" i="567" s="1"/>
  <c r="H76" i="567"/>
  <c r="H397" i="567" s="1"/>
  <c r="G353" i="567"/>
  <c r="J147" i="567"/>
  <c r="H147" i="567"/>
  <c r="H353" i="567"/>
  <c r="I353" i="567"/>
  <c r="J353" i="567"/>
  <c r="K353" i="567"/>
  <c r="I147" i="567"/>
  <c r="G147" i="567"/>
  <c r="D175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3" i="2"/>
  <c r="D262" i="2"/>
  <c r="D258" i="2"/>
  <c r="D257" i="2"/>
  <c r="D253" i="2"/>
  <c r="D252" i="2"/>
  <c r="D251" i="2"/>
  <c r="D244" i="2"/>
  <c r="D243" i="2"/>
  <c r="D242" i="2"/>
  <c r="D241" i="2"/>
  <c r="D240" i="2"/>
  <c r="D239" i="2"/>
  <c r="D235" i="2"/>
  <c r="D234" i="2"/>
  <c r="D233" i="2"/>
  <c r="D232" i="2"/>
  <c r="D231" i="2"/>
  <c r="D230" i="2"/>
  <c r="D229" i="2"/>
  <c r="D225" i="2"/>
  <c r="D224" i="2"/>
  <c r="D223" i="2"/>
  <c r="D222" i="2"/>
  <c r="D221" i="2"/>
  <c r="D220" i="2"/>
  <c r="D216" i="2"/>
  <c r="D215" i="2"/>
  <c r="D214" i="2"/>
  <c r="D213" i="2"/>
  <c r="D212" i="2"/>
  <c r="D211" i="2"/>
  <c r="D210" i="2"/>
  <c r="D206" i="2"/>
  <c r="D205" i="2"/>
  <c r="D204" i="2"/>
  <c r="D203" i="2"/>
  <c r="D202" i="2"/>
  <c r="D201" i="2"/>
  <c r="D197" i="2"/>
  <c r="D196" i="2"/>
  <c r="D195" i="2"/>
  <c r="D194" i="2"/>
  <c r="D193" i="2"/>
  <c r="D192" i="2"/>
  <c r="D191" i="2"/>
  <c r="D187" i="2"/>
  <c r="D186" i="2"/>
  <c r="D185" i="2"/>
  <c r="D180" i="2"/>
  <c r="D179" i="2"/>
  <c r="L179" i="2" s="1"/>
  <c r="D178" i="2"/>
  <c r="D177" i="2"/>
  <c r="D176" i="2"/>
  <c r="D171" i="2"/>
  <c r="D170" i="2"/>
  <c r="L170" i="2" s="1"/>
  <c r="D169" i="2"/>
  <c r="L169" i="2" s="1"/>
  <c r="D168" i="2"/>
  <c r="L168" i="2" s="1"/>
  <c r="D167" i="2"/>
  <c r="L167" i="2" s="1"/>
  <c r="D166" i="2"/>
  <c r="L166" i="2" s="1"/>
  <c r="L220" i="2" l="1"/>
  <c r="L242" i="2"/>
  <c r="L196" i="2"/>
  <c r="L210" i="2"/>
  <c r="L221" i="2"/>
  <c r="L232" i="2"/>
  <c r="L243" i="2"/>
  <c r="L263" i="2"/>
  <c r="L231" i="2"/>
  <c r="L206" i="2"/>
  <c r="L171" i="2"/>
  <c r="L195" i="2"/>
  <c r="L262" i="2"/>
  <c r="L178" i="2"/>
  <c r="L191" i="2"/>
  <c r="L202" i="2"/>
  <c r="L213" i="2"/>
  <c r="L224" i="2"/>
  <c r="L235" i="2"/>
  <c r="L252" i="2"/>
  <c r="L177" i="2"/>
  <c r="L194" i="2"/>
  <c r="L205" i="2"/>
  <c r="L216" i="2"/>
  <c r="L230" i="2"/>
  <c r="L241" i="2"/>
  <c r="L258" i="2"/>
  <c r="L192" i="2"/>
  <c r="L203" i="2"/>
  <c r="L214" i="2"/>
  <c r="L225" i="2"/>
  <c r="L239" i="2"/>
  <c r="L253" i="2"/>
  <c r="L222" i="2"/>
  <c r="L244" i="2"/>
  <c r="L197" i="2"/>
  <c r="L211" i="2"/>
  <c r="L233" i="2"/>
  <c r="L176" i="2"/>
  <c r="L193" i="2"/>
  <c r="L204" i="2"/>
  <c r="L215" i="2"/>
  <c r="L229" i="2"/>
  <c r="L240" i="2"/>
  <c r="L257" i="2"/>
  <c r="L180" i="2"/>
  <c r="L187" i="2"/>
  <c r="L201" i="2"/>
  <c r="L212" i="2"/>
  <c r="L223" i="2"/>
  <c r="L234" i="2"/>
  <c r="L251" i="2"/>
  <c r="L175" i="2"/>
  <c r="D176" i="65"/>
  <c r="D176" i="6"/>
  <c r="D279" i="65"/>
  <c r="D279" i="6"/>
  <c r="D197" i="65"/>
  <c r="D197" i="6"/>
  <c r="D211" i="6"/>
  <c r="D211" i="65"/>
  <c r="D222" i="6"/>
  <c r="D222" i="65"/>
  <c r="D233" i="65"/>
  <c r="D233" i="6"/>
  <c r="D244" i="65"/>
  <c r="D244" i="6"/>
  <c r="D269" i="6"/>
  <c r="D281" i="2"/>
  <c r="D281" i="65" s="1"/>
  <c r="D269" i="65"/>
  <c r="D277" i="65"/>
  <c r="D277" i="6"/>
  <c r="D202" i="65"/>
  <c r="D202" i="6"/>
  <c r="D252" i="6"/>
  <c r="D252" i="65"/>
  <c r="D170" i="65"/>
  <c r="D170" i="6"/>
  <c r="D186" i="6"/>
  <c r="D186" i="65"/>
  <c r="D171" i="6"/>
  <c r="D171" i="65"/>
  <c r="D187" i="6"/>
  <c r="D187" i="65"/>
  <c r="D201" i="6"/>
  <c r="D207" i="2"/>
  <c r="D207" i="65" s="1"/>
  <c r="D201" i="65"/>
  <c r="D212" i="6"/>
  <c r="D212" i="65"/>
  <c r="D223" i="65"/>
  <c r="D223" i="6"/>
  <c r="D234" i="6"/>
  <c r="D234" i="65"/>
  <c r="D251" i="6"/>
  <c r="D254" i="2"/>
  <c r="D254" i="65" s="1"/>
  <c r="D251" i="65"/>
  <c r="D270" i="65"/>
  <c r="D270" i="6"/>
  <c r="D278" i="6"/>
  <c r="D278" i="65"/>
  <c r="D177" i="6"/>
  <c r="D177" i="65"/>
  <c r="D192" i="65"/>
  <c r="D192" i="6"/>
  <c r="D203" i="65"/>
  <c r="D203" i="6"/>
  <c r="D214" i="6"/>
  <c r="D214" i="65"/>
  <c r="D225" i="6"/>
  <c r="D225" i="65"/>
  <c r="D239" i="65"/>
  <c r="D245" i="2"/>
  <c r="D245" i="65" s="1"/>
  <c r="D239" i="6"/>
  <c r="D253" i="65"/>
  <c r="D253" i="6"/>
  <c r="D272" i="6"/>
  <c r="D272" i="65"/>
  <c r="D280" i="6"/>
  <c r="D280" i="65"/>
  <c r="D236" i="2"/>
  <c r="D236" i="65" s="1"/>
  <c r="D229" i="65"/>
  <c r="D229" i="6"/>
  <c r="D240" i="6"/>
  <c r="D240" i="65"/>
  <c r="D257" i="65"/>
  <c r="D257" i="6"/>
  <c r="D259" i="2"/>
  <c r="D259" i="65" s="1"/>
  <c r="D273" i="6"/>
  <c r="D273" i="65"/>
  <c r="D213" i="65"/>
  <c r="D213" i="6"/>
  <c r="D235" i="65"/>
  <c r="D235" i="6"/>
  <c r="D178" i="65"/>
  <c r="D178" i="6"/>
  <c r="D204" i="6"/>
  <c r="D204" i="65"/>
  <c r="D167" i="6"/>
  <c r="D167" i="65"/>
  <c r="D179" i="6"/>
  <c r="D179" i="65"/>
  <c r="D194" i="6"/>
  <c r="D194" i="65"/>
  <c r="D205" i="65"/>
  <c r="D205" i="6"/>
  <c r="D216" i="65"/>
  <c r="D216" i="6"/>
  <c r="D230" i="65"/>
  <c r="D409" i="2"/>
  <c r="D230" i="6"/>
  <c r="D241" i="65"/>
  <c r="D241" i="6"/>
  <c r="D258" i="65"/>
  <c r="D258" i="6"/>
  <c r="D274" i="65"/>
  <c r="D274" i="6"/>
  <c r="D180" i="6"/>
  <c r="D180" i="65"/>
  <c r="D195" i="65"/>
  <c r="D195" i="6"/>
  <c r="D206" i="65"/>
  <c r="D206" i="6"/>
  <c r="D220" i="65"/>
  <c r="D226" i="2"/>
  <c r="D226" i="65" s="1"/>
  <c r="D220" i="6"/>
  <c r="D231" i="6"/>
  <c r="D231" i="65"/>
  <c r="D242" i="6"/>
  <c r="D242" i="65"/>
  <c r="D264" i="2"/>
  <c r="D264" i="65" s="1"/>
  <c r="D262" i="65"/>
  <c r="D262" i="6"/>
  <c r="D275" i="6"/>
  <c r="D275" i="65"/>
  <c r="D191" i="65"/>
  <c r="D191" i="6"/>
  <c r="D198" i="2"/>
  <c r="D198" i="65" s="1"/>
  <c r="D224" i="65"/>
  <c r="D224" i="6"/>
  <c r="D271" i="65"/>
  <c r="D271" i="6"/>
  <c r="L186" i="2"/>
  <c r="L185" i="2"/>
  <c r="D166" i="6"/>
  <c r="D172" i="2"/>
  <c r="D172" i="65" s="1"/>
  <c r="D166" i="65"/>
  <c r="D193" i="6"/>
  <c r="D193" i="65"/>
  <c r="D215" i="6"/>
  <c r="D215" i="65"/>
  <c r="D168" i="65"/>
  <c r="D168" i="6"/>
  <c r="D169" i="65"/>
  <c r="D169" i="6"/>
  <c r="D185" i="6"/>
  <c r="D185" i="65"/>
  <c r="D196" i="65"/>
  <c r="D196" i="6"/>
  <c r="D217" i="2"/>
  <c r="D217" i="65" s="1"/>
  <c r="D210" i="6"/>
  <c r="D210" i="65"/>
  <c r="D221" i="6"/>
  <c r="D221" i="65"/>
  <c r="D232" i="65"/>
  <c r="D232" i="6"/>
  <c r="D243" i="6"/>
  <c r="D243" i="65"/>
  <c r="D263" i="6"/>
  <c r="D263" i="65"/>
  <c r="D276" i="65"/>
  <c r="D276" i="6"/>
  <c r="D175" i="6"/>
  <c r="D181" i="2"/>
  <c r="D181" i="65" s="1"/>
  <c r="D175" i="65"/>
  <c r="D242" i="8" l="1"/>
  <c r="F242" i="6"/>
  <c r="M242" i="6" s="1"/>
  <c r="AE242" i="8" s="1"/>
  <c r="F241" i="6"/>
  <c r="G241" i="6" s="1"/>
  <c r="G241" i="8" s="1"/>
  <c r="D241" i="8"/>
  <c r="F204" i="6"/>
  <c r="I204" i="6" s="1"/>
  <c r="O204" i="8" s="1"/>
  <c r="D204" i="8"/>
  <c r="F273" i="6"/>
  <c r="D273" i="8"/>
  <c r="D181" i="6"/>
  <c r="D175" i="8"/>
  <c r="F175" i="6"/>
  <c r="H175" i="6" s="1"/>
  <c r="D215" i="8"/>
  <c r="F215" i="6"/>
  <c r="G215" i="6" s="1"/>
  <c r="G215" i="8" s="1"/>
  <c r="D172" i="6"/>
  <c r="F166" i="6"/>
  <c r="I166" i="6" s="1"/>
  <c r="D166" i="8"/>
  <c r="D191" i="8"/>
  <c r="F191" i="6"/>
  <c r="I191" i="6" s="1"/>
  <c r="D198" i="6"/>
  <c r="F178" i="6"/>
  <c r="G178" i="6" s="1"/>
  <c r="G178" i="8" s="1"/>
  <c r="D178" i="8"/>
  <c r="D225" i="8"/>
  <c r="F225" i="6"/>
  <c r="G225" i="6" s="1"/>
  <c r="G225" i="8" s="1"/>
  <c r="F177" i="6"/>
  <c r="I177" i="6" s="1"/>
  <c r="O177" i="8" s="1"/>
  <c r="D177" i="8"/>
  <c r="D201" i="8"/>
  <c r="F201" i="6"/>
  <c r="J201" i="6" s="1"/>
  <c r="D207" i="6"/>
  <c r="D195" i="8"/>
  <c r="F195" i="6"/>
  <c r="I195" i="6" s="1"/>
  <c r="O195" i="8" s="1"/>
  <c r="D276" i="8"/>
  <c r="F276" i="6"/>
  <c r="F185" i="6"/>
  <c r="H185" i="6" s="1"/>
  <c r="D185" i="8"/>
  <c r="F231" i="6"/>
  <c r="K231" i="6" s="1"/>
  <c r="W231" i="8" s="1"/>
  <c r="D231" i="8"/>
  <c r="D409" i="6"/>
  <c r="D230" i="8"/>
  <c r="F230" i="6"/>
  <c r="J230" i="6" s="1"/>
  <c r="F194" i="6"/>
  <c r="M194" i="6" s="1"/>
  <c r="AE194" i="8" s="1"/>
  <c r="D194" i="8"/>
  <c r="F257" i="6"/>
  <c r="J257" i="6" s="1"/>
  <c r="D257" i="8"/>
  <c r="D259" i="6"/>
  <c r="D272" i="8"/>
  <c r="F272" i="6"/>
  <c r="F278" i="6"/>
  <c r="D278" i="8"/>
  <c r="D234" i="8"/>
  <c r="F234" i="6"/>
  <c r="D281" i="6"/>
  <c r="F269" i="6"/>
  <c r="D269" i="8"/>
  <c r="F211" i="6"/>
  <c r="L211" i="6" s="1"/>
  <c r="AA211" i="8" s="1"/>
  <c r="D211" i="8"/>
  <c r="F221" i="6"/>
  <c r="M221" i="6" s="1"/>
  <c r="AE221" i="8" s="1"/>
  <c r="D221" i="8"/>
  <c r="D193" i="8"/>
  <c r="F193" i="6"/>
  <c r="L193" i="6" s="1"/>
  <c r="AA193" i="8" s="1"/>
  <c r="D275" i="8"/>
  <c r="F275" i="6"/>
  <c r="D226" i="6"/>
  <c r="F220" i="6"/>
  <c r="I220" i="6" s="1"/>
  <c r="D220" i="8"/>
  <c r="F180" i="6"/>
  <c r="H180" i="6" s="1"/>
  <c r="K180" i="8" s="1"/>
  <c r="D180" i="8"/>
  <c r="D253" i="8"/>
  <c r="F253" i="6"/>
  <c r="L253" i="6" s="1"/>
  <c r="AA253" i="8" s="1"/>
  <c r="F214" i="6"/>
  <c r="M214" i="6" s="1"/>
  <c r="AE214" i="8" s="1"/>
  <c r="D214" i="8"/>
  <c r="D270" i="8"/>
  <c r="F270" i="6"/>
  <c r="D223" i="8"/>
  <c r="F223" i="6"/>
  <c r="D187" i="8"/>
  <c r="F187" i="6"/>
  <c r="K187" i="6" s="1"/>
  <c r="W187" i="8" s="1"/>
  <c r="D252" i="8"/>
  <c r="F252" i="6"/>
  <c r="I252" i="6" s="1"/>
  <c r="O252" i="8" s="1"/>
  <c r="F244" i="6"/>
  <c r="D244" i="8"/>
  <c r="D197" i="8"/>
  <c r="F197" i="6"/>
  <c r="K197" i="6" s="1"/>
  <c r="W197" i="8" s="1"/>
  <c r="D235" i="8"/>
  <c r="F235" i="6"/>
  <c r="D203" i="8"/>
  <c r="F203" i="6"/>
  <c r="M203" i="6" s="1"/>
  <c r="AE203" i="8" s="1"/>
  <c r="D202" i="8"/>
  <c r="F202" i="6"/>
  <c r="M202" i="6" s="1"/>
  <c r="AE202" i="8" s="1"/>
  <c r="D169" i="8"/>
  <c r="F169" i="6"/>
  <c r="I169" i="6" s="1"/>
  <c r="O169" i="8" s="1"/>
  <c r="F262" i="6"/>
  <c r="M262" i="6" s="1"/>
  <c r="D264" i="6"/>
  <c r="D262" i="8"/>
  <c r="D179" i="8"/>
  <c r="F179" i="6"/>
  <c r="I179" i="6" s="1"/>
  <c r="O179" i="8" s="1"/>
  <c r="D217" i="6"/>
  <c r="D210" i="8"/>
  <c r="F210" i="6"/>
  <c r="L210" i="6" s="1"/>
  <c r="D216" i="8"/>
  <c r="F216" i="6"/>
  <c r="K216" i="6" s="1"/>
  <c r="W216" i="8" s="1"/>
  <c r="D240" i="8"/>
  <c r="F240" i="6"/>
  <c r="G240" i="6" s="1"/>
  <c r="G240" i="8" s="1"/>
  <c r="D239" i="8"/>
  <c r="F239" i="6"/>
  <c r="G239" i="6" s="1"/>
  <c r="D245" i="6"/>
  <c r="D266" i="2"/>
  <c r="D266" i="65" s="1"/>
  <c r="F171" i="6"/>
  <c r="I171" i="6" s="1"/>
  <c r="O171" i="8" s="1"/>
  <c r="D171" i="8"/>
  <c r="D233" i="8"/>
  <c r="F233" i="6"/>
  <c r="H233" i="6" s="1"/>
  <c r="K233" i="8" s="1"/>
  <c r="F279" i="6"/>
  <c r="D279" i="8"/>
  <c r="D274" i="8"/>
  <c r="F274" i="6"/>
  <c r="F263" i="6"/>
  <c r="D263" i="8"/>
  <c r="D168" i="8"/>
  <c r="F168" i="6"/>
  <c r="H168" i="6" s="1"/>
  <c r="K168" i="8" s="1"/>
  <c r="D224" i="8"/>
  <c r="F224" i="6"/>
  <c r="F206" i="6"/>
  <c r="K206" i="6" s="1"/>
  <c r="W206" i="8" s="1"/>
  <c r="D206" i="8"/>
  <c r="D258" i="8"/>
  <c r="F258" i="6"/>
  <c r="H258" i="6" s="1"/>
  <c r="K258" i="8" s="1"/>
  <c r="F167" i="6"/>
  <c r="G167" i="6" s="1"/>
  <c r="G167" i="8" s="1"/>
  <c r="D167" i="8"/>
  <c r="D213" i="8"/>
  <c r="F213" i="6"/>
  <c r="J213" i="6" s="1"/>
  <c r="S213" i="8" s="1"/>
  <c r="F229" i="6"/>
  <c r="D229" i="8"/>
  <c r="D236" i="6"/>
  <c r="F192" i="6"/>
  <c r="J192" i="6" s="1"/>
  <c r="S192" i="8" s="1"/>
  <c r="D192" i="8"/>
  <c r="F212" i="6"/>
  <c r="L212" i="6" s="1"/>
  <c r="AA212" i="8" s="1"/>
  <c r="D212" i="8"/>
  <c r="D277" i="8"/>
  <c r="F277" i="6"/>
  <c r="F232" i="6"/>
  <c r="H232" i="6" s="1"/>
  <c r="K232" i="8" s="1"/>
  <c r="D232" i="8"/>
  <c r="F271" i="6"/>
  <c r="D271" i="8"/>
  <c r="D409" i="65"/>
  <c r="F243" i="6"/>
  <c r="L243" i="6" s="1"/>
  <c r="AA243" i="8" s="1"/>
  <c r="D243" i="8"/>
  <c r="D196" i="8"/>
  <c r="F196" i="6"/>
  <c r="K196" i="6" s="1"/>
  <c r="W196" i="8" s="1"/>
  <c r="F205" i="6"/>
  <c r="J205" i="6" s="1"/>
  <c r="S205" i="8" s="1"/>
  <c r="D205" i="8"/>
  <c r="F186" i="6"/>
  <c r="L186" i="6" s="1"/>
  <c r="AA186" i="8" s="1"/>
  <c r="D186" i="8"/>
  <c r="F176" i="6"/>
  <c r="J176" i="6" s="1"/>
  <c r="S176" i="8" s="1"/>
  <c r="D176" i="8"/>
  <c r="D280" i="8"/>
  <c r="F280" i="6"/>
  <c r="F251" i="6"/>
  <c r="D251" i="8"/>
  <c r="D254" i="6"/>
  <c r="F170" i="6"/>
  <c r="G170" i="6" s="1"/>
  <c r="G170" i="8" s="1"/>
  <c r="D170" i="8"/>
  <c r="F222" i="6"/>
  <c r="M222" i="6" s="1"/>
  <c r="AE222" i="8" s="1"/>
  <c r="D222" i="8"/>
  <c r="I213" i="6" l="1"/>
  <c r="O213" i="8" s="1"/>
  <c r="I262" i="6"/>
  <c r="M170" i="6"/>
  <c r="AE170" i="8" s="1"/>
  <c r="L195" i="6"/>
  <c r="AA195" i="8" s="1"/>
  <c r="J187" i="6"/>
  <c r="S187" i="8" s="1"/>
  <c r="I222" i="6"/>
  <c r="O222" i="8" s="1"/>
  <c r="I168" i="6"/>
  <c r="O168" i="8" s="1"/>
  <c r="K193" i="6"/>
  <c r="W193" i="8" s="1"/>
  <c r="K202" i="6"/>
  <c r="W202" i="8" s="1"/>
  <c r="I170" i="6"/>
  <c r="O170" i="8" s="1"/>
  <c r="G262" i="6"/>
  <c r="G262" i="8" s="1"/>
  <c r="J210" i="6"/>
  <c r="S210" i="8" s="1"/>
  <c r="M220" i="6"/>
  <c r="L194" i="6"/>
  <c r="AA194" i="8" s="1"/>
  <c r="J177" i="6"/>
  <c r="S177" i="8" s="1"/>
  <c r="G222" i="6"/>
  <c r="G222" i="8" s="1"/>
  <c r="I202" i="6"/>
  <c r="O202" i="8" s="1"/>
  <c r="H213" i="6"/>
  <c r="K213" i="8" s="1"/>
  <c r="J202" i="6"/>
  <c r="S202" i="8" s="1"/>
  <c r="H211" i="6"/>
  <c r="K211" i="8" s="1"/>
  <c r="L177" i="6"/>
  <c r="AA177" i="8" s="1"/>
  <c r="K191" i="6"/>
  <c r="W191" i="8" s="1"/>
  <c r="J241" i="6"/>
  <c r="S241" i="8" s="1"/>
  <c r="L196" i="6"/>
  <c r="AA196" i="8" s="1"/>
  <c r="G232" i="6"/>
  <c r="G232" i="8" s="1"/>
  <c r="G192" i="6"/>
  <c r="G192" i="8" s="1"/>
  <c r="M171" i="6"/>
  <c r="AE171" i="8" s="1"/>
  <c r="G202" i="6"/>
  <c r="G202" i="8" s="1"/>
  <c r="I193" i="6"/>
  <c r="O193" i="8" s="1"/>
  <c r="I231" i="6"/>
  <c r="O231" i="8" s="1"/>
  <c r="K177" i="6"/>
  <c r="W177" i="8" s="1"/>
  <c r="K241" i="6"/>
  <c r="W241" i="8" s="1"/>
  <c r="M232" i="6"/>
  <c r="AE232" i="8" s="1"/>
  <c r="H169" i="6"/>
  <c r="K169" i="8" s="1"/>
  <c r="J193" i="6"/>
  <c r="S193" i="8" s="1"/>
  <c r="I230" i="6"/>
  <c r="O230" i="8" s="1"/>
  <c r="J169" i="6"/>
  <c r="S169" i="8" s="1"/>
  <c r="L230" i="6"/>
  <c r="K168" i="6"/>
  <c r="W168" i="8" s="1"/>
  <c r="M230" i="6"/>
  <c r="AE230" i="8" s="1"/>
  <c r="G168" i="6"/>
  <c r="G168" i="8" s="1"/>
  <c r="I239" i="6"/>
  <c r="O239" i="8" s="1"/>
  <c r="H210" i="6"/>
  <c r="K210" i="8" s="1"/>
  <c r="J262" i="6"/>
  <c r="S262" i="8" s="1"/>
  <c r="H230" i="6"/>
  <c r="J222" i="6"/>
  <c r="S222" i="8" s="1"/>
  <c r="K262" i="6"/>
  <c r="M169" i="6"/>
  <c r="AE169" i="8" s="1"/>
  <c r="L202" i="6"/>
  <c r="AA202" i="8" s="1"/>
  <c r="H193" i="6"/>
  <c r="K193" i="8" s="1"/>
  <c r="G194" i="6"/>
  <c r="G194" i="8" s="1"/>
  <c r="K230" i="6"/>
  <c r="W230" i="8" s="1"/>
  <c r="L241" i="6"/>
  <c r="AA241" i="8" s="1"/>
  <c r="I178" i="6"/>
  <c r="O178" i="8" s="1"/>
  <c r="H171" i="6"/>
  <c r="K171" i="8" s="1"/>
  <c r="J178" i="6"/>
  <c r="S178" i="8" s="1"/>
  <c r="K212" i="6"/>
  <c r="W212" i="8" s="1"/>
  <c r="J171" i="6"/>
  <c r="S171" i="8" s="1"/>
  <c r="H202" i="6"/>
  <c r="K202" i="8" s="1"/>
  <c r="L221" i="6"/>
  <c r="AA221" i="8" s="1"/>
  <c r="I257" i="6"/>
  <c r="M206" i="6"/>
  <c r="AE206" i="8" s="1"/>
  <c r="M257" i="6"/>
  <c r="AE257" i="8" s="1"/>
  <c r="H204" i="6"/>
  <c r="K204" i="8" s="1"/>
  <c r="G206" i="6"/>
  <c r="G206" i="8" s="1"/>
  <c r="L216" i="6"/>
  <c r="AA216" i="8" s="1"/>
  <c r="G252" i="6"/>
  <c r="G252" i="8" s="1"/>
  <c r="K170" i="6"/>
  <c r="W170" i="8" s="1"/>
  <c r="G233" i="6"/>
  <c r="G233" i="8" s="1"/>
  <c r="M252" i="6"/>
  <c r="AE252" i="8" s="1"/>
  <c r="G211" i="6"/>
  <c r="G211" i="8" s="1"/>
  <c r="H191" i="6"/>
  <c r="K191" i="8" s="1"/>
  <c r="H196" i="6"/>
  <c r="K196" i="8" s="1"/>
  <c r="L192" i="6"/>
  <c r="AA192" i="8" s="1"/>
  <c r="M168" i="6"/>
  <c r="AE168" i="8" s="1"/>
  <c r="I233" i="6"/>
  <c r="O233" i="8" s="1"/>
  <c r="L171" i="6"/>
  <c r="AA171" i="8" s="1"/>
  <c r="K239" i="6"/>
  <c r="W239" i="8" s="1"/>
  <c r="I210" i="6"/>
  <c r="O210" i="8" s="1"/>
  <c r="L262" i="6"/>
  <c r="AA262" i="8" s="1"/>
  <c r="I203" i="6"/>
  <c r="O203" i="8" s="1"/>
  <c r="G187" i="6"/>
  <c r="G187" i="8" s="1"/>
  <c r="G214" i="6"/>
  <c r="G214" i="8" s="1"/>
  <c r="G220" i="6"/>
  <c r="G220" i="8" s="1"/>
  <c r="G221" i="6"/>
  <c r="G221" i="8" s="1"/>
  <c r="M195" i="6"/>
  <c r="AE195" i="8" s="1"/>
  <c r="H239" i="6"/>
  <c r="K239" i="8" s="1"/>
  <c r="L203" i="6"/>
  <c r="AA203" i="8" s="1"/>
  <c r="H187" i="6"/>
  <c r="K187" i="8" s="1"/>
  <c r="L187" i="6"/>
  <c r="AA187" i="8" s="1"/>
  <c r="J214" i="6"/>
  <c r="S214" i="8" s="1"/>
  <c r="G180" i="6"/>
  <c r="G180" i="8" s="1"/>
  <c r="H257" i="6"/>
  <c r="K257" i="8" s="1"/>
  <c r="G257" i="6"/>
  <c r="G257" i="8" s="1"/>
  <c r="K222" i="6"/>
  <c r="W222" i="8" s="1"/>
  <c r="K205" i="6"/>
  <c r="W205" i="8" s="1"/>
  <c r="K232" i="6"/>
  <c r="W232" i="8" s="1"/>
  <c r="K192" i="6"/>
  <c r="W192" i="8" s="1"/>
  <c r="I258" i="6"/>
  <c r="O258" i="8" s="1"/>
  <c r="J168" i="6"/>
  <c r="S168" i="8" s="1"/>
  <c r="J239" i="6"/>
  <c r="M187" i="6"/>
  <c r="AE187" i="8" s="1"/>
  <c r="L214" i="6"/>
  <c r="AA214" i="8" s="1"/>
  <c r="L180" i="6"/>
  <c r="AA180" i="8" s="1"/>
  <c r="I212" i="6"/>
  <c r="O212" i="8" s="1"/>
  <c r="L213" i="6"/>
  <c r="AA213" i="8" s="1"/>
  <c r="L222" i="6"/>
  <c r="AA222" i="8" s="1"/>
  <c r="J170" i="6"/>
  <c r="S170" i="8" s="1"/>
  <c r="L205" i="6"/>
  <c r="AA205" i="8" s="1"/>
  <c r="J243" i="6"/>
  <c r="S243" i="8" s="1"/>
  <c r="L232" i="6"/>
  <c r="AA232" i="8" s="1"/>
  <c r="J212" i="6"/>
  <c r="S212" i="8" s="1"/>
  <c r="G213" i="6"/>
  <c r="G213" i="8" s="1"/>
  <c r="J258" i="6"/>
  <c r="S258" i="8" s="1"/>
  <c r="L168" i="6"/>
  <c r="AA168" i="8" s="1"/>
  <c r="K171" i="6"/>
  <c r="W171" i="8" s="1"/>
  <c r="H262" i="6"/>
  <c r="K262" i="8" s="1"/>
  <c r="H203" i="6"/>
  <c r="K203" i="8" s="1"/>
  <c r="J252" i="6"/>
  <c r="S252" i="8" s="1"/>
  <c r="I187" i="6"/>
  <c r="O187" i="8" s="1"/>
  <c r="H214" i="6"/>
  <c r="K214" i="8" s="1"/>
  <c r="I211" i="6"/>
  <c r="O211" i="8" s="1"/>
  <c r="L257" i="6"/>
  <c r="K194" i="6"/>
  <c r="W194" i="8" s="1"/>
  <c r="H231" i="6"/>
  <c r="K231" i="8" s="1"/>
  <c r="K195" i="6"/>
  <c r="W195" i="8" s="1"/>
  <c r="M177" i="6"/>
  <c r="AE177" i="8" s="1"/>
  <c r="K178" i="6"/>
  <c r="W178" i="8" s="1"/>
  <c r="M215" i="6"/>
  <c r="AE215" i="8" s="1"/>
  <c r="K258" i="6"/>
  <c r="W258" i="8" s="1"/>
  <c r="L239" i="6"/>
  <c r="AA239" i="8" s="1"/>
  <c r="K257" i="6"/>
  <c r="W257" i="8" s="1"/>
  <c r="G195" i="6"/>
  <c r="G195" i="8" s="1"/>
  <c r="M166" i="6"/>
  <c r="AE166" i="8" s="1"/>
  <c r="M212" i="6"/>
  <c r="AE212" i="8" s="1"/>
  <c r="M233" i="6"/>
  <c r="AE233" i="8" s="1"/>
  <c r="L170" i="6"/>
  <c r="AA170" i="8" s="1"/>
  <c r="M196" i="6"/>
  <c r="AE196" i="8" s="1"/>
  <c r="G258" i="6"/>
  <c r="G258" i="8" s="1"/>
  <c r="K233" i="6"/>
  <c r="W233" i="8" s="1"/>
  <c r="M239" i="6"/>
  <c r="AE239" i="8" s="1"/>
  <c r="K240" i="6"/>
  <c r="W240" i="8" s="1"/>
  <c r="G210" i="6"/>
  <c r="G210" i="8" s="1"/>
  <c r="G203" i="6"/>
  <c r="G203" i="8" s="1"/>
  <c r="K252" i="6"/>
  <c r="W252" i="8" s="1"/>
  <c r="I214" i="6"/>
  <c r="O214" i="8" s="1"/>
  <c r="G253" i="6"/>
  <c r="G253" i="8" s="1"/>
  <c r="H220" i="6"/>
  <c r="K220" i="8" s="1"/>
  <c r="H221" i="6"/>
  <c r="K221" i="8" s="1"/>
  <c r="I194" i="6"/>
  <c r="O194" i="8" s="1"/>
  <c r="J195" i="6"/>
  <c r="S195" i="8" s="1"/>
  <c r="J225" i="6"/>
  <c r="S225" i="8" s="1"/>
  <c r="J166" i="6"/>
  <c r="S166" i="8" s="1"/>
  <c r="L220" i="6"/>
  <c r="AA220" i="8" s="1"/>
  <c r="G177" i="6"/>
  <c r="G177" i="8" s="1"/>
  <c r="K166" i="6"/>
  <c r="W166" i="8" s="1"/>
  <c r="H176" i="6"/>
  <c r="K176" i="8" s="1"/>
  <c r="K186" i="6"/>
  <c r="W186" i="8" s="1"/>
  <c r="F213" i="8"/>
  <c r="F187" i="8"/>
  <c r="F270" i="8"/>
  <c r="AE220" i="8"/>
  <c r="F221" i="8"/>
  <c r="F211" i="8"/>
  <c r="F272" i="8"/>
  <c r="K185" i="8"/>
  <c r="S201" i="8"/>
  <c r="O166" i="8"/>
  <c r="F280" i="8"/>
  <c r="M176" i="6"/>
  <c r="AE176" i="8" s="1"/>
  <c r="H186" i="6"/>
  <c r="K186" i="8" s="1"/>
  <c r="F212" i="8"/>
  <c r="F192" i="8"/>
  <c r="D236" i="8"/>
  <c r="F229" i="8"/>
  <c r="I167" i="6"/>
  <c r="O167" i="8" s="1"/>
  <c r="F206" i="8"/>
  <c r="G224" i="6"/>
  <c r="F224" i="8"/>
  <c r="K263" i="6"/>
  <c r="W263" i="8" s="1"/>
  <c r="F274" i="8"/>
  <c r="H216" i="6"/>
  <c r="K216" i="8" s="1"/>
  <c r="AA210" i="8"/>
  <c r="G179" i="6"/>
  <c r="F179" i="8"/>
  <c r="F202" i="8"/>
  <c r="M197" i="6"/>
  <c r="AE197" i="8" s="1"/>
  <c r="F197" i="8"/>
  <c r="I223" i="6"/>
  <c r="O223" i="8" s="1"/>
  <c r="F223" i="8"/>
  <c r="I253" i="6"/>
  <c r="O253" i="8" s="1"/>
  <c r="M253" i="6"/>
  <c r="AE253" i="8" s="1"/>
  <c r="M180" i="6"/>
  <c r="AE180" i="8" s="1"/>
  <c r="F234" i="8"/>
  <c r="J231" i="6"/>
  <c r="S231" i="8" s="1"/>
  <c r="M201" i="6"/>
  <c r="G201" i="6"/>
  <c r="H225" i="6"/>
  <c r="K225" i="8" s="1"/>
  <c r="L178" i="6"/>
  <c r="AA178" i="8" s="1"/>
  <c r="H215" i="6"/>
  <c r="M175" i="6"/>
  <c r="F273" i="8"/>
  <c r="F204" i="8"/>
  <c r="J242" i="6"/>
  <c r="S242" i="8" s="1"/>
  <c r="G239" i="8"/>
  <c r="F239" i="8"/>
  <c r="D245" i="8"/>
  <c r="M251" i="6"/>
  <c r="L167" i="6"/>
  <c r="AA167" i="8" s="1"/>
  <c r="M167" i="6"/>
  <c r="AE167" i="8" s="1"/>
  <c r="M224" i="6"/>
  <c r="AE224" i="8" s="1"/>
  <c r="M179" i="6"/>
  <c r="AE179" i="8" s="1"/>
  <c r="F193" i="8"/>
  <c r="AA230" i="8"/>
  <c r="G185" i="6"/>
  <c r="L185" i="6"/>
  <c r="L201" i="6"/>
  <c r="O191" i="8"/>
  <c r="K175" i="6"/>
  <c r="L175" i="6"/>
  <c r="I241" i="6"/>
  <c r="O241" i="8" s="1"/>
  <c r="H242" i="6"/>
  <c r="K242" i="8" s="1"/>
  <c r="I242" i="6"/>
  <c r="O242" i="8" s="1"/>
  <c r="I224" i="6"/>
  <c r="O224" i="8" s="1"/>
  <c r="F168" i="8"/>
  <c r="J251" i="6"/>
  <c r="I243" i="6"/>
  <c r="O243" i="8" s="1"/>
  <c r="H243" i="6"/>
  <c r="K243" i="8" s="1"/>
  <c r="F271" i="8"/>
  <c r="F258" i="8"/>
  <c r="M263" i="6"/>
  <c r="AE263" i="8" s="1"/>
  <c r="L240" i="6"/>
  <c r="AA240" i="8" s="1"/>
  <c r="D217" i="8"/>
  <c r="F210" i="8"/>
  <c r="F203" i="8"/>
  <c r="G197" i="6"/>
  <c r="H222" i="6"/>
  <c r="K222" i="8" s="1"/>
  <c r="H170" i="6"/>
  <c r="L251" i="6"/>
  <c r="H251" i="6"/>
  <c r="I205" i="6"/>
  <c r="O205" i="8" s="1"/>
  <c r="G205" i="6"/>
  <c r="I196" i="6"/>
  <c r="O196" i="8" s="1"/>
  <c r="F196" i="8"/>
  <c r="K243" i="6"/>
  <c r="W243" i="8" s="1"/>
  <c r="G212" i="6"/>
  <c r="F167" i="8"/>
  <c r="L258" i="6"/>
  <c r="AA258" i="8" s="1"/>
  <c r="L206" i="6"/>
  <c r="AA206" i="8" s="1"/>
  <c r="L233" i="6"/>
  <c r="AA233" i="8" s="1"/>
  <c r="J233" i="6"/>
  <c r="S233" i="8" s="1"/>
  <c r="I240" i="6"/>
  <c r="O240" i="8" s="1"/>
  <c r="G216" i="6"/>
  <c r="J179" i="6"/>
  <c r="S179" i="8" s="1"/>
  <c r="AE262" i="8"/>
  <c r="K169" i="6"/>
  <c r="W169" i="8" s="1"/>
  <c r="F235" i="8"/>
  <c r="H252" i="6"/>
  <c r="M223" i="6"/>
  <c r="AE223" i="8" s="1"/>
  <c r="K214" i="6"/>
  <c r="W214" i="8" s="1"/>
  <c r="J253" i="6"/>
  <c r="S253" i="8" s="1"/>
  <c r="J220" i="6"/>
  <c r="F220" i="8"/>
  <c r="D226" i="8"/>
  <c r="K221" i="6"/>
  <c r="W221" i="8" s="1"/>
  <c r="S257" i="8"/>
  <c r="H194" i="6"/>
  <c r="K194" i="8" s="1"/>
  <c r="S230" i="8"/>
  <c r="G231" i="6"/>
  <c r="F231" i="8"/>
  <c r="I185" i="6"/>
  <c r="I201" i="6"/>
  <c r="K225" i="6"/>
  <c r="W225" i="8" s="1"/>
  <c r="F225" i="8"/>
  <c r="M178" i="6"/>
  <c r="AE178" i="8" s="1"/>
  <c r="F178" i="8"/>
  <c r="L166" i="6"/>
  <c r="J215" i="6"/>
  <c r="S215" i="8" s="1"/>
  <c r="I175" i="6"/>
  <c r="J204" i="6"/>
  <c r="S204" i="8" s="1"/>
  <c r="K242" i="6"/>
  <c r="W242" i="8" s="1"/>
  <c r="I251" i="6"/>
  <c r="L176" i="6"/>
  <c r="AA176" i="8" s="1"/>
  <c r="I186" i="6"/>
  <c r="O186" i="8" s="1"/>
  <c r="F277" i="8"/>
  <c r="L224" i="6"/>
  <c r="AA224" i="8" s="1"/>
  <c r="I263" i="6"/>
  <c r="O263" i="8" s="1"/>
  <c r="H263" i="6"/>
  <c r="K263" i="8" s="1"/>
  <c r="M240" i="6"/>
  <c r="AE240" i="8" s="1"/>
  <c r="M216" i="6"/>
  <c r="AE216" i="8" s="1"/>
  <c r="W262" i="8"/>
  <c r="J197" i="6"/>
  <c r="S197" i="8" s="1"/>
  <c r="G223" i="6"/>
  <c r="F214" i="8"/>
  <c r="H253" i="6"/>
  <c r="K253" i="8" s="1"/>
  <c r="F253" i="8"/>
  <c r="K180" i="6"/>
  <c r="W180" i="8" s="1"/>
  <c r="F180" i="8"/>
  <c r="O220" i="8"/>
  <c r="F275" i="8"/>
  <c r="D409" i="8"/>
  <c r="F230" i="8"/>
  <c r="J185" i="6"/>
  <c r="M185" i="6"/>
  <c r="F195" i="8"/>
  <c r="H201" i="6"/>
  <c r="L225" i="6"/>
  <c r="AA225" i="8" s="1"/>
  <c r="M225" i="6"/>
  <c r="AE225" i="8" s="1"/>
  <c r="G166" i="6"/>
  <c r="K215" i="6"/>
  <c r="W215" i="8" s="1"/>
  <c r="L215" i="6"/>
  <c r="AA215" i="8" s="1"/>
  <c r="G175" i="6"/>
  <c r="K204" i="6"/>
  <c r="W204" i="8" s="1"/>
  <c r="G242" i="6"/>
  <c r="K176" i="6"/>
  <c r="W176" i="8" s="1"/>
  <c r="M186" i="6"/>
  <c r="AE186" i="8" s="1"/>
  <c r="J186" i="6"/>
  <c r="S186" i="8" s="1"/>
  <c r="H167" i="6"/>
  <c r="K167" i="8" s="1"/>
  <c r="J167" i="6"/>
  <c r="K224" i="6"/>
  <c r="W224" i="8" s="1"/>
  <c r="L263" i="6"/>
  <c r="AA263" i="8" s="1"/>
  <c r="L197" i="6"/>
  <c r="AA197" i="8" s="1"/>
  <c r="F252" i="8"/>
  <c r="F257" i="8"/>
  <c r="D259" i="8"/>
  <c r="F194" i="8"/>
  <c r="K230" i="8"/>
  <c r="K185" i="6"/>
  <c r="F276" i="8"/>
  <c r="F177" i="8"/>
  <c r="F191" i="8"/>
  <c r="D198" i="8"/>
  <c r="K175" i="8"/>
  <c r="F243" i="8"/>
  <c r="F232" i="8"/>
  <c r="F279" i="8"/>
  <c r="F205" i="8"/>
  <c r="M243" i="6"/>
  <c r="AE243" i="8" s="1"/>
  <c r="G263" i="6"/>
  <c r="L223" i="6"/>
  <c r="AA223" i="8" s="1"/>
  <c r="J223" i="6"/>
  <c r="S223" i="8" s="1"/>
  <c r="F170" i="8"/>
  <c r="D266" i="6"/>
  <c r="K251" i="6"/>
  <c r="I176" i="6"/>
  <c r="O176" i="8" s="1"/>
  <c r="F186" i="8"/>
  <c r="H205" i="6"/>
  <c r="K205" i="8" s="1"/>
  <c r="H192" i="6"/>
  <c r="K192" i="8" s="1"/>
  <c r="M192" i="6"/>
  <c r="AE192" i="8" s="1"/>
  <c r="K167" i="6"/>
  <c r="W167" i="8" s="1"/>
  <c r="J240" i="6"/>
  <c r="S240" i="8" s="1"/>
  <c r="F240" i="8"/>
  <c r="J216" i="6"/>
  <c r="S216" i="8" s="1"/>
  <c r="F216" i="8"/>
  <c r="K210" i="6"/>
  <c r="H179" i="6"/>
  <c r="K179" i="8" s="1"/>
  <c r="K179" i="6"/>
  <c r="W179" i="8" s="1"/>
  <c r="L169" i="6"/>
  <c r="AA169" i="8" s="1"/>
  <c r="F169" i="8"/>
  <c r="I197" i="6"/>
  <c r="O197" i="8" s="1"/>
  <c r="F244" i="8"/>
  <c r="I180" i="6"/>
  <c r="O180" i="8" s="1"/>
  <c r="J180" i="6"/>
  <c r="S180" i="8" s="1"/>
  <c r="K220" i="6"/>
  <c r="M193" i="6"/>
  <c r="AE193" i="8" s="1"/>
  <c r="J221" i="6"/>
  <c r="S221" i="8" s="1"/>
  <c r="J211" i="6"/>
  <c r="S211" i="8" s="1"/>
  <c r="D281" i="8"/>
  <c r="F269" i="8"/>
  <c r="L231" i="6"/>
  <c r="AA231" i="8" s="1"/>
  <c r="K201" i="6"/>
  <c r="F201" i="8"/>
  <c r="D207" i="8"/>
  <c r="I225" i="6"/>
  <c r="O225" i="8" s="1"/>
  <c r="L191" i="6"/>
  <c r="M191" i="6"/>
  <c r="I215" i="6"/>
  <c r="O215" i="8" s="1"/>
  <c r="J175" i="6"/>
  <c r="F175" i="8"/>
  <c r="D181" i="8"/>
  <c r="L204" i="6"/>
  <c r="AA204" i="8" s="1"/>
  <c r="G204" i="6"/>
  <c r="M241" i="6"/>
  <c r="AE241" i="8" s="1"/>
  <c r="F242" i="8"/>
  <c r="D26" i="486"/>
  <c r="F171" i="8"/>
  <c r="D264" i="8"/>
  <c r="F262" i="8"/>
  <c r="F222" i="8"/>
  <c r="G196" i="6"/>
  <c r="G243" i="6"/>
  <c r="I232" i="6"/>
  <c r="O232" i="8" s="1"/>
  <c r="J206" i="6"/>
  <c r="S206" i="8" s="1"/>
  <c r="J224" i="6"/>
  <c r="S224" i="8" s="1"/>
  <c r="J263" i="6"/>
  <c r="S263" i="8" s="1"/>
  <c r="G251" i="6"/>
  <c r="F251" i="8"/>
  <c r="D254" i="8"/>
  <c r="G176" i="6"/>
  <c r="F176" i="8"/>
  <c r="G186" i="6"/>
  <c r="M205" i="6"/>
  <c r="AE205" i="8" s="1"/>
  <c r="J196" i="6"/>
  <c r="S196" i="8" s="1"/>
  <c r="J232" i="6"/>
  <c r="S232" i="8" s="1"/>
  <c r="H212" i="6"/>
  <c r="K212" i="8" s="1"/>
  <c r="I192" i="6"/>
  <c r="O192" i="8" s="1"/>
  <c r="K213" i="6"/>
  <c r="W213" i="8" s="1"/>
  <c r="M213" i="6"/>
  <c r="AE213" i="8" s="1"/>
  <c r="M258" i="6"/>
  <c r="AE258" i="8" s="1"/>
  <c r="H206" i="6"/>
  <c r="I206" i="6"/>
  <c r="O206" i="8" s="1"/>
  <c r="H224" i="6"/>
  <c r="K224" i="8" s="1"/>
  <c r="F263" i="8"/>
  <c r="F233" i="8"/>
  <c r="G171" i="6"/>
  <c r="H240" i="6"/>
  <c r="K240" i="8" s="1"/>
  <c r="I216" i="6"/>
  <c r="O216" i="8" s="1"/>
  <c r="M210" i="6"/>
  <c r="L179" i="6"/>
  <c r="AA179" i="8" s="1"/>
  <c r="O262" i="8"/>
  <c r="G169" i="6"/>
  <c r="J203" i="6"/>
  <c r="K203" i="6"/>
  <c r="W203" i="8" s="1"/>
  <c r="H197" i="6"/>
  <c r="K197" i="8" s="1"/>
  <c r="L252" i="6"/>
  <c r="AA252" i="8" s="1"/>
  <c r="H223" i="6"/>
  <c r="K223" i="8" s="1"/>
  <c r="K223" i="6"/>
  <c r="W223" i="8" s="1"/>
  <c r="K253" i="6"/>
  <c r="W253" i="8" s="1"/>
  <c r="G193" i="6"/>
  <c r="I221" i="6"/>
  <c r="O221" i="8" s="1"/>
  <c r="M211" i="6"/>
  <c r="AE211" i="8" s="1"/>
  <c r="K211" i="6"/>
  <c r="W211" i="8" s="1"/>
  <c r="F278" i="8"/>
  <c r="J194" i="6"/>
  <c r="S194" i="8" s="1"/>
  <c r="G230" i="6"/>
  <c r="M231" i="6"/>
  <c r="AE231" i="8" s="1"/>
  <c r="F185" i="8"/>
  <c r="H195" i="6"/>
  <c r="K195" i="8" s="1"/>
  <c r="H177" i="6"/>
  <c r="K177" i="8" s="1"/>
  <c r="H178" i="6"/>
  <c r="K178" i="8" s="1"/>
  <c r="G191" i="6"/>
  <c r="J191" i="6"/>
  <c r="H166" i="6"/>
  <c r="F166" i="8"/>
  <c r="D172" i="8"/>
  <c r="F215" i="8"/>
  <c r="M204" i="6"/>
  <c r="AE204" i="8" s="1"/>
  <c r="H241" i="6"/>
  <c r="K241" i="8" s="1"/>
  <c r="F241" i="8"/>
  <c r="L242" i="6"/>
  <c r="AA242" i="8" s="1"/>
  <c r="I264" i="6" l="1"/>
  <c r="R202" i="8"/>
  <c r="E257" i="6"/>
  <c r="L259" i="6"/>
  <c r="AA257" i="8"/>
  <c r="AA259" i="8" s="1"/>
  <c r="G259" i="6"/>
  <c r="K259" i="6"/>
  <c r="K198" i="6"/>
  <c r="J259" i="6"/>
  <c r="K264" i="6"/>
  <c r="E202" i="6"/>
  <c r="E168" i="6"/>
  <c r="E187" i="6"/>
  <c r="K409" i="6"/>
  <c r="K244" i="6" s="1"/>
  <c r="W244" i="8" s="1"/>
  <c r="W245" i="8" s="1"/>
  <c r="M172" i="6"/>
  <c r="E232" i="8"/>
  <c r="E222" i="8"/>
  <c r="E240" i="8"/>
  <c r="M264" i="6"/>
  <c r="E192" i="8"/>
  <c r="E239" i="6"/>
  <c r="I259" i="6"/>
  <c r="G217" i="6"/>
  <c r="E220" i="6"/>
  <c r="E168" i="8"/>
  <c r="E178" i="8"/>
  <c r="E241" i="8"/>
  <c r="E225" i="8"/>
  <c r="E202" i="8"/>
  <c r="E213" i="8"/>
  <c r="E262" i="8"/>
  <c r="E211" i="8"/>
  <c r="E195" i="8"/>
  <c r="E221" i="8"/>
  <c r="E233" i="8"/>
  <c r="E180" i="8"/>
  <c r="E177" i="8"/>
  <c r="E253" i="8"/>
  <c r="E258" i="8"/>
  <c r="E214" i="8"/>
  <c r="E194" i="8"/>
  <c r="E187" i="8"/>
  <c r="O257" i="8"/>
  <c r="H259" i="6"/>
  <c r="E262" i="6"/>
  <c r="S239" i="8"/>
  <c r="E239" i="8" s="1"/>
  <c r="G226" i="6"/>
  <c r="E222" i="6"/>
  <c r="D266" i="8"/>
  <c r="E210" i="6"/>
  <c r="E258" i="6"/>
  <c r="H181" i="6"/>
  <c r="AE191" i="8"/>
  <c r="M198" i="6"/>
  <c r="G171" i="8"/>
  <c r="E171" i="8" s="1"/>
  <c r="E171" i="6"/>
  <c r="D54" i="486"/>
  <c r="AA191" i="8"/>
  <c r="L198" i="6"/>
  <c r="W201" i="8"/>
  <c r="K207" i="6"/>
  <c r="AE172" i="8"/>
  <c r="K409" i="8"/>
  <c r="W198" i="8"/>
  <c r="K201" i="8"/>
  <c r="H207" i="6"/>
  <c r="E211" i="6"/>
  <c r="H226" i="6"/>
  <c r="O251" i="8"/>
  <c r="I254" i="6"/>
  <c r="E213" i="6"/>
  <c r="Q196" i="8"/>
  <c r="P196" i="8"/>
  <c r="R196" i="8"/>
  <c r="AA251" i="8"/>
  <c r="L254" i="6"/>
  <c r="R203" i="8"/>
  <c r="P203" i="8"/>
  <c r="Q203" i="8"/>
  <c r="AA409" i="8"/>
  <c r="H217" i="6"/>
  <c r="M207" i="6"/>
  <c r="AE201" i="8"/>
  <c r="E240" i="6"/>
  <c r="Q192" i="8"/>
  <c r="P192" i="8"/>
  <c r="R192" i="8"/>
  <c r="AE409" i="8"/>
  <c r="E232" i="6"/>
  <c r="W210" i="8"/>
  <c r="K217" i="6"/>
  <c r="G263" i="8"/>
  <c r="E263" i="8" s="1"/>
  <c r="E263" i="6"/>
  <c r="Q205" i="8"/>
  <c r="P205" i="8"/>
  <c r="R205" i="8"/>
  <c r="G242" i="8"/>
  <c r="E242" i="8" s="1"/>
  <c r="E242" i="6"/>
  <c r="K226" i="8"/>
  <c r="E241" i="6"/>
  <c r="AA166" i="8"/>
  <c r="L172" i="6"/>
  <c r="AE264" i="8"/>
  <c r="E233" i="6"/>
  <c r="G179" i="8"/>
  <c r="E179" i="8" s="1"/>
  <c r="E179" i="6"/>
  <c r="I409" i="6"/>
  <c r="E195" i="6"/>
  <c r="G186" i="8"/>
  <c r="E186" i="8" s="1"/>
  <c r="E186" i="6"/>
  <c r="S175" i="8"/>
  <c r="J181" i="6"/>
  <c r="P197" i="8"/>
  <c r="W185" i="8"/>
  <c r="P194" i="8"/>
  <c r="R194" i="8"/>
  <c r="Q194" i="8"/>
  <c r="R195" i="8"/>
  <c r="P195" i="8"/>
  <c r="Q195" i="8"/>
  <c r="AC230" i="8"/>
  <c r="X230" i="8"/>
  <c r="AD230" i="8"/>
  <c r="AB230" i="8"/>
  <c r="Y230" i="8"/>
  <c r="Z230" i="8"/>
  <c r="K259" i="8"/>
  <c r="E221" i="6"/>
  <c r="W264" i="8"/>
  <c r="J409" i="6"/>
  <c r="S220" i="8"/>
  <c r="J226" i="6"/>
  <c r="G205" i="8"/>
  <c r="E205" i="8" s="1"/>
  <c r="E205" i="6"/>
  <c r="K170" i="8"/>
  <c r="E170" i="8" s="1"/>
  <c r="E170" i="6"/>
  <c r="S251" i="8"/>
  <c r="J254" i="6"/>
  <c r="AA185" i="8"/>
  <c r="AE251" i="8"/>
  <c r="M254" i="6"/>
  <c r="E214" i="6"/>
  <c r="Q202" i="8"/>
  <c r="P202" i="8"/>
  <c r="L217" i="6"/>
  <c r="E167" i="6"/>
  <c r="O409" i="8"/>
  <c r="G191" i="8"/>
  <c r="G198" i="6"/>
  <c r="E191" i="6"/>
  <c r="K181" i="8"/>
  <c r="M217" i="6"/>
  <c r="AE210" i="8"/>
  <c r="E178" i="6"/>
  <c r="E253" i="6"/>
  <c r="G251" i="8"/>
  <c r="E251" i="6"/>
  <c r="G259" i="8"/>
  <c r="W220" i="8"/>
  <c r="K226" i="6"/>
  <c r="AD239" i="8"/>
  <c r="W251" i="8"/>
  <c r="K254" i="6"/>
  <c r="P191" i="8"/>
  <c r="R191" i="8"/>
  <c r="Q191" i="8"/>
  <c r="L226" i="6"/>
  <c r="S167" i="8"/>
  <c r="S172" i="8" s="1"/>
  <c r="G172" i="6"/>
  <c r="G166" i="8"/>
  <c r="E166" i="6"/>
  <c r="G223" i="8"/>
  <c r="E223" i="8" s="1"/>
  <c r="E223" i="6"/>
  <c r="O185" i="8"/>
  <c r="J264" i="6"/>
  <c r="G185" i="8"/>
  <c r="E185" i="6"/>
  <c r="P193" i="8"/>
  <c r="R193" i="8"/>
  <c r="Q193" i="8"/>
  <c r="AE175" i="8"/>
  <c r="M181" i="6"/>
  <c r="Q197" i="8"/>
  <c r="R197" i="8"/>
  <c r="AA217" i="8"/>
  <c r="G224" i="8"/>
  <c r="E224" i="8" s="1"/>
  <c r="E224" i="6"/>
  <c r="I172" i="6"/>
  <c r="AE226" i="8"/>
  <c r="Y240" i="8"/>
  <c r="X240" i="8"/>
  <c r="Z240" i="8"/>
  <c r="H409" i="6"/>
  <c r="G169" i="8"/>
  <c r="E169" i="8" s="1"/>
  <c r="E169" i="6"/>
  <c r="E225" i="6"/>
  <c r="G193" i="8"/>
  <c r="E193" i="8" s="1"/>
  <c r="E193" i="6"/>
  <c r="G204" i="8"/>
  <c r="E204" i="8" s="1"/>
  <c r="E204" i="6"/>
  <c r="K172" i="6"/>
  <c r="K198" i="8"/>
  <c r="AA226" i="8"/>
  <c r="M409" i="6"/>
  <c r="G212" i="8"/>
  <c r="E212" i="8" s="1"/>
  <c r="E212" i="6"/>
  <c r="S264" i="8"/>
  <c r="I198" i="6"/>
  <c r="W259" i="8"/>
  <c r="G254" i="6"/>
  <c r="Y239" i="8"/>
  <c r="Z239" i="8"/>
  <c r="X239" i="8"/>
  <c r="AB239" i="8"/>
  <c r="AC239" i="8"/>
  <c r="K215" i="8"/>
  <c r="E215" i="6"/>
  <c r="E194" i="6"/>
  <c r="O217" i="8"/>
  <c r="O172" i="8"/>
  <c r="AE259" i="8"/>
  <c r="M226" i="6"/>
  <c r="S191" i="8"/>
  <c r="J198" i="6"/>
  <c r="K206" i="8"/>
  <c r="E206" i="8" s="1"/>
  <c r="E206" i="6"/>
  <c r="S217" i="8"/>
  <c r="L264" i="6"/>
  <c r="W172" i="8"/>
  <c r="H198" i="6"/>
  <c r="AE185" i="8"/>
  <c r="O175" i="8"/>
  <c r="I181" i="6"/>
  <c r="K252" i="8"/>
  <c r="E252" i="8" s="1"/>
  <c r="E252" i="6"/>
  <c r="AA175" i="8"/>
  <c r="L181" i="6"/>
  <c r="O198" i="8"/>
  <c r="AA201" i="8"/>
  <c r="L207" i="6"/>
  <c r="P206" i="8"/>
  <c r="R206" i="8"/>
  <c r="Q206" i="8"/>
  <c r="I217" i="6"/>
  <c r="M259" i="6"/>
  <c r="O264" i="8"/>
  <c r="G176" i="8"/>
  <c r="E176" i="8" s="1"/>
  <c r="E176" i="6"/>
  <c r="G243" i="8"/>
  <c r="E243" i="8" s="1"/>
  <c r="E243" i="6"/>
  <c r="H172" i="6"/>
  <c r="K166" i="8"/>
  <c r="G230" i="8"/>
  <c r="E230" i="8" s="1"/>
  <c r="G409" i="6"/>
  <c r="E230" i="6"/>
  <c r="S203" i="8"/>
  <c r="S207" i="8" s="1"/>
  <c r="E203" i="6"/>
  <c r="G196" i="8"/>
  <c r="E196" i="8" s="1"/>
  <c r="E196" i="6"/>
  <c r="J217" i="6"/>
  <c r="AA264" i="8"/>
  <c r="E192" i="6"/>
  <c r="S185" i="8"/>
  <c r="I226" i="6"/>
  <c r="O201" i="8"/>
  <c r="P201" i="8" s="1"/>
  <c r="I207" i="6"/>
  <c r="K264" i="8"/>
  <c r="G197" i="8"/>
  <c r="E197" i="8" s="1"/>
  <c r="E197" i="6"/>
  <c r="W175" i="8"/>
  <c r="K181" i="6"/>
  <c r="E177" i="6"/>
  <c r="E180" i="6"/>
  <c r="J172" i="6"/>
  <c r="G175" i="8"/>
  <c r="G181" i="6"/>
  <c r="E175" i="6"/>
  <c r="O226" i="8"/>
  <c r="G264" i="6"/>
  <c r="G231" i="8"/>
  <c r="E231" i="8" s="1"/>
  <c r="E231" i="6"/>
  <c r="S259" i="8"/>
  <c r="H264" i="6"/>
  <c r="G216" i="8"/>
  <c r="E216" i="8" s="1"/>
  <c r="E216" i="6"/>
  <c r="K251" i="8"/>
  <c r="H254" i="6"/>
  <c r="W409" i="8"/>
  <c r="L409" i="6"/>
  <c r="R204" i="8"/>
  <c r="P204" i="8"/>
  <c r="Q204" i="8"/>
  <c r="G207" i="6"/>
  <c r="G201" i="8"/>
  <c r="E201" i="6"/>
  <c r="J207" i="6"/>
  <c r="K234" i="6" l="1"/>
  <c r="W234" i="8" s="1"/>
  <c r="K245" i="6"/>
  <c r="K235" i="6"/>
  <c r="W235" i="8" s="1"/>
  <c r="K229" i="6"/>
  <c r="W229" i="8" s="1"/>
  <c r="E257" i="8"/>
  <c r="K266" i="6"/>
  <c r="I266" i="6"/>
  <c r="O259" i="8"/>
  <c r="E259" i="8" s="1"/>
  <c r="S409" i="8"/>
  <c r="E175" i="8"/>
  <c r="E201" i="8"/>
  <c r="E220" i="8"/>
  <c r="E210" i="8"/>
  <c r="E185" i="8"/>
  <c r="K217" i="8"/>
  <c r="E215" i="8"/>
  <c r="E191" i="8"/>
  <c r="E203" i="8"/>
  <c r="E166" i="8"/>
  <c r="G254" i="8"/>
  <c r="E251" i="8"/>
  <c r="E167" i="8"/>
  <c r="AL205" i="8"/>
  <c r="AL191" i="8"/>
  <c r="AL196" i="8"/>
  <c r="AN239" i="8"/>
  <c r="E226" i="6"/>
  <c r="AN230" i="8"/>
  <c r="J266" i="6"/>
  <c r="AL197" i="8"/>
  <c r="E217" i="6"/>
  <c r="H266" i="6"/>
  <c r="E198" i="6"/>
  <c r="E207" i="6"/>
  <c r="E259" i="6"/>
  <c r="M266" i="6"/>
  <c r="G266" i="6"/>
  <c r="G217" i="8"/>
  <c r="G226" i="8"/>
  <c r="AO230" i="8"/>
  <c r="AL192" i="8"/>
  <c r="P207" i="8"/>
  <c r="G207" i="8"/>
  <c r="L244" i="6"/>
  <c r="L229" i="6"/>
  <c r="L234" i="6"/>
  <c r="AA234" i="8" s="1"/>
  <c r="L235" i="6"/>
  <c r="AA235" i="8" s="1"/>
  <c r="E264" i="6"/>
  <c r="G198" i="8"/>
  <c r="J229" i="6"/>
  <c r="J234" i="6"/>
  <c r="S234" i="8" s="1"/>
  <c r="J244" i="6"/>
  <c r="J235" i="6"/>
  <c r="S235" i="8" s="1"/>
  <c r="AA172" i="8"/>
  <c r="W217" i="8"/>
  <c r="AA198" i="8"/>
  <c r="O181" i="8"/>
  <c r="H244" i="6"/>
  <c r="H229" i="6"/>
  <c r="H235" i="6"/>
  <c r="K235" i="8" s="1"/>
  <c r="H234" i="6"/>
  <c r="K234" i="8" s="1"/>
  <c r="AL203" i="8"/>
  <c r="AL206" i="8"/>
  <c r="AN240" i="8"/>
  <c r="AE181" i="8"/>
  <c r="G172" i="8"/>
  <c r="S254" i="8"/>
  <c r="L266" i="6"/>
  <c r="AE198" i="8"/>
  <c r="G244" i="6"/>
  <c r="E409" i="6"/>
  <c r="G229" i="6"/>
  <c r="G235" i="6"/>
  <c r="G234" i="6"/>
  <c r="AA181" i="8"/>
  <c r="AL193" i="8"/>
  <c r="E172" i="6"/>
  <c r="W254" i="8"/>
  <c r="AL202" i="8"/>
  <c r="I244" i="6"/>
  <c r="I235" i="6"/>
  <c r="O235" i="8" s="1"/>
  <c r="I229" i="6"/>
  <c r="I234" i="6"/>
  <c r="O234" i="8" s="1"/>
  <c r="AA254" i="8"/>
  <c r="AE217" i="8"/>
  <c r="O207" i="8"/>
  <c r="G409" i="8"/>
  <c r="S198" i="8"/>
  <c r="E254" i="6"/>
  <c r="W226" i="8"/>
  <c r="Q201" i="8"/>
  <c r="S181" i="8"/>
  <c r="K207" i="8"/>
  <c r="AL204" i="8"/>
  <c r="M244" i="6"/>
  <c r="M235" i="6"/>
  <c r="AE235" i="8" s="1"/>
  <c r="M229" i="6"/>
  <c r="M234" i="6"/>
  <c r="AE234" i="8" s="1"/>
  <c r="Q198" i="8"/>
  <c r="R201" i="8"/>
  <c r="R207" i="8" s="1"/>
  <c r="AL194" i="8"/>
  <c r="AE207" i="8"/>
  <c r="W181" i="8"/>
  <c r="AE254" i="8"/>
  <c r="O254" i="8"/>
  <c r="K254" i="8"/>
  <c r="E181" i="6"/>
  <c r="R198" i="8"/>
  <c r="AO239" i="8"/>
  <c r="AL195" i="8"/>
  <c r="G181" i="8"/>
  <c r="K172" i="8"/>
  <c r="AA207" i="8"/>
  <c r="P198" i="8"/>
  <c r="S226" i="8"/>
  <c r="G264" i="8"/>
  <c r="E264" i="8" s="1"/>
  <c r="W207" i="8"/>
  <c r="K236" i="6" l="1"/>
  <c r="W236" i="8"/>
  <c r="E409" i="8"/>
  <c r="E181" i="8"/>
  <c r="E254" i="8"/>
  <c r="E172" i="8"/>
  <c r="E226" i="8"/>
  <c r="E207" i="8"/>
  <c r="E217" i="8"/>
  <c r="E198" i="8"/>
  <c r="E266" i="6"/>
  <c r="AE266" i="8"/>
  <c r="S266" i="8"/>
  <c r="L236" i="6"/>
  <c r="AA229" i="8"/>
  <c r="Q207" i="8"/>
  <c r="AL207" i="8" s="1"/>
  <c r="AA266" i="8"/>
  <c r="O244" i="8"/>
  <c r="I245" i="6"/>
  <c r="W266" i="8"/>
  <c r="G234" i="8"/>
  <c r="E234" i="8" s="1"/>
  <c r="E234" i="6"/>
  <c r="AA244" i="8"/>
  <c r="L245" i="6"/>
  <c r="AL201" i="8"/>
  <c r="G235" i="8"/>
  <c r="E235" i="8" s="1"/>
  <c r="E235" i="6"/>
  <c r="G236" i="6"/>
  <c r="G229" i="8"/>
  <c r="E229" i="6"/>
  <c r="H236" i="6"/>
  <c r="K229" i="8"/>
  <c r="AE229" i="8"/>
  <c r="M236" i="6"/>
  <c r="K244" i="8"/>
  <c r="H245" i="6"/>
  <c r="O266" i="8"/>
  <c r="G244" i="8"/>
  <c r="E244" i="6"/>
  <c r="G245" i="6"/>
  <c r="S244" i="8"/>
  <c r="J245" i="6"/>
  <c r="K266" i="8"/>
  <c r="AE244" i="8"/>
  <c r="M245" i="6"/>
  <c r="G266" i="8"/>
  <c r="I236" i="6"/>
  <c r="O229" i="8"/>
  <c r="J236" i="6"/>
  <c r="S229" i="8"/>
  <c r="AL198" i="8"/>
  <c r="E266" i="8" l="1"/>
  <c r="E229" i="8"/>
  <c r="E244" i="8"/>
  <c r="E236" i="6"/>
  <c r="G245" i="8"/>
  <c r="O236" i="8"/>
  <c r="S236" i="8"/>
  <c r="S245" i="8"/>
  <c r="K245" i="8"/>
  <c r="AA245" i="8"/>
  <c r="M20" i="68"/>
  <c r="M11" i="68" s="1"/>
  <c r="D35" i="68" s="1"/>
  <c r="M59" i="68" s="1"/>
  <c r="AE245" i="8"/>
  <c r="AA236" i="8"/>
  <c r="AE236" i="8"/>
  <c r="O245" i="8"/>
  <c r="K236" i="8"/>
  <c r="E245" i="6"/>
  <c r="G236" i="8"/>
  <c r="E236" i="8" l="1"/>
  <c r="E245" i="8"/>
  <c r="L20" i="68"/>
  <c r="L11" i="68" s="1"/>
  <c r="D34" i="68" s="1"/>
  <c r="M58" i="68" s="1"/>
  <c r="M19" i="68"/>
  <c r="M10" i="68" s="1"/>
  <c r="C35" i="68" s="1"/>
  <c r="M47" i="68" s="1"/>
  <c r="K19" i="68"/>
  <c r="K10" i="68" s="1"/>
  <c r="C33" i="68" s="1"/>
  <c r="M45" i="68" s="1"/>
  <c r="J19" i="68"/>
  <c r="J10" i="68" s="1"/>
  <c r="C32" i="68" s="1"/>
  <c r="M44" i="68" s="1"/>
  <c r="K18" i="68"/>
  <c r="K9" i="68" s="1"/>
  <c r="B33" i="68" s="1"/>
  <c r="M33" i="68" s="1"/>
  <c r="M18" i="68"/>
  <c r="M9" i="68" s="1"/>
  <c r="B35" i="68" s="1"/>
  <c r="M35" i="68" s="1"/>
  <c r="J18" i="68"/>
  <c r="J9" i="68" s="1"/>
  <c r="B32" i="68" s="1"/>
  <c r="M32" i="68" s="1"/>
  <c r="L18" i="68"/>
  <c r="L9" i="68" s="1"/>
  <c r="B34" i="68" s="1"/>
  <c r="M34" i="68" s="1"/>
  <c r="J20" i="68"/>
  <c r="J11" i="68" s="1"/>
  <c r="D32" i="68" s="1"/>
  <c r="M56" i="68" s="1"/>
  <c r="K20" i="68"/>
  <c r="K11" i="68" s="1"/>
  <c r="D33" i="68" s="1"/>
  <c r="M57" i="68" s="1"/>
  <c r="L19" i="68" l="1"/>
  <c r="L10" i="68" s="1"/>
  <c r="C34" i="68" s="1"/>
  <c r="M46" i="68" s="1"/>
  <c r="I19" i="68" l="1"/>
  <c r="I10" i="68" s="1"/>
  <c r="I20" i="68"/>
  <c r="I11" i="68" s="1"/>
  <c r="D31" i="68" s="1"/>
  <c r="M55" i="68" s="1"/>
  <c r="C31" i="68" l="1"/>
  <c r="M43" i="68" s="1"/>
  <c r="I18" i="68" l="1"/>
  <c r="I9" i="68" s="1"/>
  <c r="B31" i="68" s="1"/>
  <c r="M31" i="68" s="1"/>
  <c r="E36" i="1" l="1"/>
  <c r="D72" i="63"/>
  <c r="D75" i="63" l="1"/>
  <c r="E11" i="490" s="1"/>
  <c r="J52" i="485" l="1"/>
  <c r="K332" i="570" l="1"/>
  <c r="K126" i="570"/>
  <c r="K55" i="570"/>
  <c r="C46" i="491" l="1"/>
  <c r="C31" i="491" l="1"/>
  <c r="J60" i="568" l="1"/>
  <c r="J334" i="568"/>
  <c r="J129" i="568"/>
  <c r="J128" i="568"/>
  <c r="J335" i="568"/>
  <c r="J131" i="568"/>
  <c r="J58" i="568"/>
  <c r="J57" i="568"/>
  <c r="H57" i="568" l="1"/>
  <c r="H58" i="568"/>
  <c r="H129" i="568"/>
  <c r="H334" i="568"/>
  <c r="H335" i="568"/>
  <c r="H128" i="568"/>
  <c r="H131" i="568"/>
  <c r="H60" i="568"/>
  <c r="G60" i="568"/>
  <c r="G128" i="568"/>
  <c r="G129" i="568"/>
  <c r="G335" i="568"/>
  <c r="G57" i="568"/>
  <c r="G334" i="568"/>
  <c r="G131" i="568"/>
  <c r="G58" i="568"/>
  <c r="K58" i="568"/>
  <c r="K334" i="568"/>
  <c r="K128" i="568"/>
  <c r="K335" i="568"/>
  <c r="K129" i="568"/>
  <c r="K60" i="568"/>
  <c r="K131" i="568"/>
  <c r="K57" i="568"/>
  <c r="I58" i="568"/>
  <c r="I57" i="568"/>
  <c r="I60" i="568"/>
  <c r="I334" i="568"/>
  <c r="I335" i="568"/>
  <c r="I129" i="568"/>
  <c r="I128" i="568"/>
  <c r="I131" i="568"/>
  <c r="C39" i="491"/>
  <c r="E128" i="568" l="1"/>
  <c r="E60" i="568"/>
  <c r="E58" i="568"/>
  <c r="E131" i="568"/>
  <c r="E334" i="568"/>
  <c r="E57" i="568"/>
  <c r="E335" i="568"/>
  <c r="E129" i="568"/>
  <c r="D431" i="2" l="1"/>
  <c r="D431" i="65" l="1"/>
  <c r="D184" i="2"/>
  <c r="R179" i="8"/>
  <c r="T168" i="8"/>
  <c r="V166" i="8"/>
  <c r="AF221" i="8"/>
  <c r="I224" i="8"/>
  <c r="N232" i="8"/>
  <c r="D203" i="572"/>
  <c r="AD205" i="8"/>
  <c r="Z176" i="8"/>
  <c r="AB166" i="8"/>
  <c r="AD204" i="8"/>
  <c r="I231" i="8"/>
  <c r="Z168" i="8"/>
  <c r="I220" i="8"/>
  <c r="T185" i="8"/>
  <c r="Z197" i="8"/>
  <c r="AC169" i="8"/>
  <c r="AH169" i="8"/>
  <c r="X201" i="8"/>
  <c r="I171" i="8"/>
  <c r="R166" i="8"/>
  <c r="AH192" i="8"/>
  <c r="P177" i="8"/>
  <c r="M204" i="8"/>
  <c r="AH242" i="8"/>
  <c r="V176" i="8"/>
  <c r="AD222" i="8"/>
  <c r="V223" i="8"/>
  <c r="Q212" i="8"/>
  <c r="N206" i="8"/>
  <c r="Z220" i="8"/>
  <c r="AB194" i="8"/>
  <c r="P214" i="8"/>
  <c r="L231" i="8"/>
  <c r="AB214" i="8"/>
  <c r="AD167" i="8"/>
  <c r="AH193" i="8"/>
  <c r="L213" i="8"/>
  <c r="J192" i="8"/>
  <c r="D196" i="573"/>
  <c r="R224" i="8"/>
  <c r="X204" i="8"/>
  <c r="M167" i="8"/>
  <c r="AB197" i="8"/>
  <c r="AF213" i="8"/>
  <c r="AH210" i="8"/>
  <c r="AH232" i="8"/>
  <c r="Y214" i="8"/>
  <c r="AF230" i="8"/>
  <c r="AG213" i="8"/>
  <c r="AB170" i="8"/>
  <c r="Y213" i="8"/>
  <c r="AD216" i="8"/>
  <c r="Z233" i="8"/>
  <c r="Y222" i="8"/>
  <c r="Z171" i="8"/>
  <c r="H206" i="8"/>
  <c r="T258" i="8"/>
  <c r="U216" i="8"/>
  <c r="M241" i="8"/>
  <c r="AH220" i="8"/>
  <c r="X194" i="8"/>
  <c r="Y232" i="8"/>
  <c r="U204" i="8"/>
  <c r="M233" i="8"/>
  <c r="AH240" i="8"/>
  <c r="M211" i="8"/>
  <c r="U176" i="8"/>
  <c r="L178" i="8"/>
  <c r="V216" i="8"/>
  <c r="H213" i="8"/>
  <c r="I252" i="8"/>
  <c r="Q185" i="8"/>
  <c r="AB263" i="8"/>
  <c r="U232" i="8"/>
  <c r="I203" i="8"/>
  <c r="AG166" i="8"/>
  <c r="AC192" i="8"/>
  <c r="I193" i="8"/>
  <c r="AH201" i="8"/>
  <c r="X221" i="8"/>
  <c r="Q242" i="8"/>
  <c r="X169" i="8"/>
  <c r="M195" i="8"/>
  <c r="AH231" i="8"/>
  <c r="N225" i="8"/>
  <c r="AF210" i="8"/>
  <c r="AB232" i="8"/>
  <c r="T206" i="8"/>
  <c r="T197" i="8"/>
  <c r="AB168" i="8"/>
  <c r="Y202" i="8"/>
  <c r="AC187" i="8"/>
  <c r="U251" i="8"/>
  <c r="T230" i="8"/>
  <c r="AD203" i="8"/>
  <c r="F203" i="572" l="1" a="1"/>
  <c r="F203" i="572" s="1"/>
  <c r="E203" i="572"/>
  <c r="F196" i="573" a="1"/>
  <c r="F196" i="573" s="1"/>
  <c r="L184" i="2"/>
  <c r="D184" i="6"/>
  <c r="D184" i="65"/>
  <c r="D188" i="2"/>
  <c r="D188" i="65" s="1"/>
  <c r="D16" i="63"/>
  <c r="D15" i="485"/>
  <c r="F431" i="65"/>
  <c r="D432" i="2"/>
  <c r="J203" i="572" l="1"/>
  <c r="H203" i="572"/>
  <c r="K203" i="572"/>
  <c r="I203" i="572"/>
  <c r="G203" i="572"/>
  <c r="D247" i="2"/>
  <c r="D247" i="65" s="1"/>
  <c r="D25" i="485"/>
  <c r="D65" i="63"/>
  <c r="D283" i="2"/>
  <c r="D432" i="65"/>
  <c r="D24" i="63"/>
  <c r="D184" i="8"/>
  <c r="F184" i="6"/>
  <c r="M184" i="6" s="1"/>
  <c r="D188" i="6"/>
  <c r="D247" i="6" s="1"/>
  <c r="D283" i="6" s="1"/>
  <c r="D403" i="2"/>
  <c r="D404" i="2" s="1"/>
  <c r="D403" i="65"/>
  <c r="U196" i="8"/>
  <c r="I210" i="8"/>
  <c r="J206" i="8"/>
  <c r="Y233" i="8"/>
  <c r="J211" i="8"/>
  <c r="D206" i="573"/>
  <c r="Z214" i="8"/>
  <c r="AB223" i="8"/>
  <c r="R168" i="8"/>
  <c r="Q223" i="8"/>
  <c r="Q220" i="8"/>
  <c r="Q170" i="8"/>
  <c r="Q241" i="8"/>
  <c r="R220" i="8"/>
  <c r="AD166" i="8"/>
  <c r="R213" i="8"/>
  <c r="Z213" i="8"/>
  <c r="M185" i="8"/>
  <c r="I212" i="8"/>
  <c r="AH215" i="8"/>
  <c r="I215" i="8"/>
  <c r="R180" i="8"/>
  <c r="U242" i="8"/>
  <c r="AC253" i="8"/>
  <c r="AD225" i="8"/>
  <c r="N211" i="8"/>
  <c r="X251" i="8"/>
  <c r="X171" i="8"/>
  <c r="V167" i="8"/>
  <c r="D201" i="567"/>
  <c r="AF220" i="8"/>
  <c r="H230" i="8"/>
  <c r="AH239" i="8"/>
  <c r="J186" i="8"/>
  <c r="M180" i="8"/>
  <c r="AF215" i="8"/>
  <c r="T178" i="8"/>
  <c r="U230" i="8"/>
  <c r="P242" i="8"/>
  <c r="Y170" i="8"/>
  <c r="V222" i="8"/>
  <c r="L167" i="8"/>
  <c r="X185" i="8"/>
  <c r="Z215" i="8"/>
  <c r="Q166" i="8"/>
  <c r="Z211" i="8"/>
  <c r="I257" i="8"/>
  <c r="N201" i="8"/>
  <c r="M220" i="8"/>
  <c r="M197" i="8"/>
  <c r="T232" i="8"/>
  <c r="N210" i="8"/>
  <c r="AC206" i="8"/>
  <c r="AG201" i="8"/>
  <c r="V191" i="8"/>
  <c r="Y206" i="8"/>
  <c r="AB185" i="8"/>
  <c r="L185" i="8"/>
  <c r="AB241" i="8"/>
  <c r="L251" i="8"/>
  <c r="M223" i="8"/>
  <c r="R169" i="8"/>
  <c r="L175" i="8"/>
  <c r="AC201" i="8"/>
  <c r="I175" i="8"/>
  <c r="AG242" i="8"/>
  <c r="AF205" i="8"/>
  <c r="X167" i="8"/>
  <c r="D230" i="570"/>
  <c r="H176" i="8"/>
  <c r="AB220" i="8"/>
  <c r="J204" i="8"/>
  <c r="J176" i="8"/>
  <c r="Q216" i="8"/>
  <c r="D211" i="569"/>
  <c r="J196" i="8"/>
  <c r="P243" i="8"/>
  <c r="Y169" i="8"/>
  <c r="AB192" i="8"/>
  <c r="AF258" i="8"/>
  <c r="U225" i="8"/>
  <c r="AH175" i="8"/>
  <c r="D204" i="574"/>
  <c r="D175" i="567"/>
  <c r="AB224" i="8"/>
  <c r="D191" i="572"/>
  <c r="R210" i="8"/>
  <c r="D257" i="575"/>
  <c r="AF252" i="8"/>
  <c r="AF201" i="8"/>
  <c r="AG232" i="8"/>
  <c r="T257" i="8"/>
  <c r="AC166" i="8"/>
  <c r="AB252" i="8"/>
  <c r="AD258" i="8"/>
  <c r="Y263" i="8"/>
  <c r="N243" i="8"/>
  <c r="M177" i="8"/>
  <c r="U169" i="8"/>
  <c r="Y167" i="8"/>
  <c r="X203" i="8"/>
  <c r="AC176" i="8"/>
  <c r="P187" i="8"/>
  <c r="AD241" i="8"/>
  <c r="U192" i="8"/>
  <c r="AH211" i="8"/>
  <c r="N251" i="8"/>
  <c r="T240" i="8"/>
  <c r="I230" i="8"/>
  <c r="AC202" i="8"/>
  <c r="AD169" i="8"/>
  <c r="Y187" i="8"/>
  <c r="Y224" i="8"/>
  <c r="Q167" i="8"/>
  <c r="AG239" i="8"/>
  <c r="AB221" i="8"/>
  <c r="AD224" i="8"/>
  <c r="AD263" i="8"/>
  <c r="V168" i="8"/>
  <c r="AC213" i="8"/>
  <c r="L196" i="8"/>
  <c r="I180" i="8"/>
  <c r="Z241" i="8"/>
  <c r="AF187" i="8"/>
  <c r="AF204" i="8"/>
  <c r="AC168" i="8"/>
  <c r="H197" i="8"/>
  <c r="AC225" i="8"/>
  <c r="U223" i="8"/>
  <c r="AF232" i="8"/>
  <c r="I204" i="8"/>
  <c r="D204" i="575" s="1"/>
  <c r="N204" i="8"/>
  <c r="AG204" i="8"/>
  <c r="N222" i="8"/>
  <c r="Q171" i="8"/>
  <c r="X210" i="8"/>
  <c r="AH178" i="8"/>
  <c r="Q230" i="8"/>
  <c r="J263" i="8"/>
  <c r="X177" i="8"/>
  <c r="AD262" i="8"/>
  <c r="N224" i="8"/>
  <c r="R187" i="8"/>
  <c r="T191" i="8"/>
  <c r="D203" i="573"/>
  <c r="Y258" i="8"/>
  <c r="AD178" i="8"/>
  <c r="P171" i="8"/>
  <c r="L170" i="8"/>
  <c r="V186" i="8"/>
  <c r="U211" i="8"/>
  <c r="M215" i="8"/>
  <c r="M251" i="8"/>
  <c r="Z201" i="8"/>
  <c r="D232" i="571"/>
  <c r="AD215" i="8"/>
  <c r="Q186" i="8"/>
  <c r="J180" i="8"/>
  <c r="D197" i="571"/>
  <c r="AF170" i="8"/>
  <c r="Z179" i="8"/>
  <c r="D179" i="569" s="1"/>
  <c r="Z212" i="8"/>
  <c r="U193" i="8"/>
  <c r="M196" i="8"/>
  <c r="AB243" i="8"/>
  <c r="D232" i="567"/>
  <c r="AG202" i="8"/>
  <c r="D233" i="569"/>
  <c r="Y171" i="8"/>
  <c r="U214" i="8"/>
  <c r="H253" i="8"/>
  <c r="X202" i="8"/>
  <c r="AD180" i="8"/>
  <c r="AH170" i="8"/>
  <c r="D201" i="572"/>
  <c r="AG220" i="8"/>
  <c r="D176" i="569"/>
  <c r="M166" i="8"/>
  <c r="D177" i="570"/>
  <c r="U210" i="8"/>
  <c r="N233" i="8"/>
  <c r="L180" i="8"/>
  <c r="AB203" i="8"/>
  <c r="D205" i="568"/>
  <c r="I253" i="8"/>
  <c r="N263" i="8"/>
  <c r="AH166" i="8"/>
  <c r="N196" i="8"/>
  <c r="J232" i="8"/>
  <c r="U258" i="8"/>
  <c r="AH225" i="8"/>
  <c r="AH263" i="8"/>
  <c r="X175" i="8"/>
  <c r="N179" i="8"/>
  <c r="AB201" i="8"/>
  <c r="M206" i="8"/>
  <c r="Z242" i="8"/>
  <c r="T204" i="8"/>
  <c r="AD243" i="8"/>
  <c r="AH224" i="8"/>
  <c r="AF242" i="8"/>
  <c r="V195" i="8"/>
  <c r="AC205" i="8"/>
  <c r="AC231" i="8"/>
  <c r="J185" i="8"/>
  <c r="X212" i="8"/>
  <c r="Q210" i="8"/>
  <c r="I241" i="8"/>
  <c r="U171" i="8"/>
  <c r="Z170" i="8"/>
  <c r="H211" i="8"/>
  <c r="Y201" i="8"/>
  <c r="AC171" i="8"/>
  <c r="AG263" i="8"/>
  <c r="I205" i="8"/>
  <c r="AC214" i="8"/>
  <c r="D223" i="572"/>
  <c r="X214" i="8"/>
  <c r="V213" i="8"/>
  <c r="U205" i="8"/>
  <c r="AH230" i="8"/>
  <c r="AG210" i="8"/>
  <c r="Z231" i="8"/>
  <c r="AC216" i="8"/>
  <c r="X215" i="8"/>
  <c r="Y225" i="8"/>
  <c r="V231" i="8"/>
  <c r="H239" i="8"/>
  <c r="Q225" i="8"/>
  <c r="U178" i="8"/>
  <c r="T251" i="8"/>
  <c r="M231" i="8"/>
  <c r="D205" i="572"/>
  <c r="P213" i="8"/>
  <c r="Z191" i="8"/>
  <c r="X257" i="8"/>
  <c r="AH185" i="8"/>
  <c r="V230" i="8"/>
  <c r="J187" i="8"/>
  <c r="AF177" i="8"/>
  <c r="L230" i="8"/>
  <c r="AD220" i="8"/>
  <c r="AF211" i="8"/>
  <c r="L186" i="8"/>
  <c r="AF239" i="8"/>
  <c r="M212" i="8"/>
  <c r="D212" i="574" s="1"/>
  <c r="V206" i="8"/>
  <c r="L239" i="8"/>
  <c r="AC179" i="8"/>
  <c r="P263" i="8"/>
  <c r="D201" i="569"/>
  <c r="AD187" i="8"/>
  <c r="D263" i="567"/>
  <c r="Z251" i="8"/>
  <c r="D202" i="573"/>
  <c r="AG216" i="8"/>
  <c r="H221" i="8"/>
  <c r="D191" i="571"/>
  <c r="U203" i="8"/>
  <c r="D240" i="571"/>
  <c r="D240" i="569"/>
  <c r="H193" i="8"/>
  <c r="J197" i="8"/>
  <c r="U166" i="8"/>
  <c r="AF203" i="8"/>
  <c r="AG212" i="8"/>
  <c r="V179" i="8"/>
  <c r="R178" i="8"/>
  <c r="D185" i="571"/>
  <c r="X178" i="8"/>
  <c r="AB169" i="8"/>
  <c r="U213" i="8"/>
  <c r="AD171" i="8"/>
  <c r="AD257" i="8"/>
  <c r="H203" i="8"/>
  <c r="AC257" i="8"/>
  <c r="T225" i="8"/>
  <c r="AH196" i="8"/>
  <c r="D211" i="574"/>
  <c r="D171" i="570"/>
  <c r="N220" i="8"/>
  <c r="AH177" i="8"/>
  <c r="D177" i="567" s="1"/>
  <c r="AC223" i="8"/>
  <c r="X232" i="8"/>
  <c r="X252" i="8"/>
  <c r="N258" i="8"/>
  <c r="AG187" i="8"/>
  <c r="J177" i="8"/>
  <c r="J171" i="8"/>
  <c r="P253" i="8"/>
  <c r="AC233" i="8"/>
  <c r="R222" i="8"/>
  <c r="I177" i="8"/>
  <c r="Y211" i="8"/>
  <c r="AF251" i="8"/>
  <c r="X192" i="8"/>
  <c r="V177" i="8"/>
  <c r="Q175" i="8"/>
  <c r="V178" i="8"/>
  <c r="H185" i="8"/>
  <c r="M257" i="8"/>
  <c r="X196" i="8"/>
  <c r="AB212" i="8"/>
  <c r="AG257" i="8"/>
  <c r="H191" i="8"/>
  <c r="P178" i="8"/>
  <c r="Z178" i="8"/>
  <c r="P212" i="8"/>
  <c r="X180" i="8"/>
  <c r="J253" i="8"/>
  <c r="H204" i="8"/>
  <c r="AF231" i="8"/>
  <c r="N239" i="8"/>
  <c r="I168" i="8"/>
  <c r="AC191" i="8"/>
  <c r="I258" i="8"/>
  <c r="Q178" i="8"/>
  <c r="I232" i="8"/>
  <c r="J166" i="8"/>
  <c r="Z167" i="8"/>
  <c r="X206" i="8"/>
  <c r="H196" i="8"/>
  <c r="AG193" i="8"/>
  <c r="AD170" i="8"/>
  <c r="AG195" i="8"/>
  <c r="H167" i="8"/>
  <c r="Y216" i="8"/>
  <c r="D221" i="570"/>
  <c r="V194" i="8"/>
  <c r="N171" i="8"/>
  <c r="U185" i="8"/>
  <c r="Z216" i="8"/>
  <c r="D216" i="569" s="1"/>
  <c r="AG186" i="8"/>
  <c r="AD242" i="8"/>
  <c r="D242" i="568" s="1"/>
  <c r="P240" i="8"/>
  <c r="N180" i="8"/>
  <c r="I240" i="8"/>
  <c r="H205" i="8"/>
  <c r="M21" i="68"/>
  <c r="M187" i="8"/>
  <c r="J212" i="8"/>
  <c r="T221" i="8"/>
  <c r="AD177" i="8"/>
  <c r="AF253" i="8"/>
  <c r="L232" i="8"/>
  <c r="T196" i="8"/>
  <c r="D197" i="574"/>
  <c r="T223" i="8"/>
  <c r="V192" i="8"/>
  <c r="L197" i="8"/>
  <c r="D193" i="572"/>
  <c r="D230" i="568"/>
  <c r="T203" i="8"/>
  <c r="D258" i="571"/>
  <c r="D239" i="568"/>
  <c r="L257" i="8"/>
  <c r="Q213" i="8"/>
  <c r="D185" i="572"/>
  <c r="D187" i="573"/>
  <c r="J201" i="8"/>
  <c r="T241" i="8"/>
  <c r="Q214" i="8"/>
  <c r="N212" i="8"/>
  <c r="D167" i="570"/>
  <c r="R185" i="8"/>
  <c r="D194" i="570"/>
  <c r="L223" i="8"/>
  <c r="AD233" i="8"/>
  <c r="AC175" i="8"/>
  <c r="AD240" i="8"/>
  <c r="D251" i="574"/>
  <c r="U215" i="8"/>
  <c r="H220" i="8"/>
  <c r="M175" i="8"/>
  <c r="D230" i="567"/>
  <c r="AB186" i="8"/>
  <c r="AC221" i="8"/>
  <c r="AH176" i="8"/>
  <c r="D216" i="568"/>
  <c r="D195" i="572"/>
  <c r="AF167" i="8"/>
  <c r="R262" i="8"/>
  <c r="Q176" i="8"/>
  <c r="D176" i="572" s="1"/>
  <c r="D205" i="573"/>
  <c r="AG203" i="8"/>
  <c r="J194" i="8"/>
  <c r="N170" i="8"/>
  <c r="Y196" i="8"/>
  <c r="AF176" i="8"/>
  <c r="I197" i="8"/>
  <c r="V214" i="8"/>
  <c r="N216" i="8"/>
  <c r="P186" i="8"/>
  <c r="AC193" i="8"/>
  <c r="L224" i="8"/>
  <c r="J178" i="8"/>
  <c r="D168" i="569"/>
  <c r="AH197" i="8"/>
  <c r="D214" i="573"/>
  <c r="P252" i="8"/>
  <c r="AH195" i="8"/>
  <c r="AB177" i="8"/>
  <c r="AD213" i="8"/>
  <c r="D213" i="568" s="1"/>
  <c r="U253" i="8"/>
  <c r="V169" i="8"/>
  <c r="M239" i="8"/>
  <c r="D239" i="574" s="1"/>
  <c r="J220" i="8"/>
  <c r="U201" i="8"/>
  <c r="Z185" i="8"/>
  <c r="V251" i="8"/>
  <c r="L221" i="8"/>
  <c r="Z169" i="8"/>
  <c r="N253" i="8"/>
  <c r="H166" i="8"/>
  <c r="T239" i="8"/>
  <c r="AH171" i="8"/>
  <c r="H201" i="8"/>
  <c r="AH186" i="8"/>
  <c r="R216" i="8"/>
  <c r="V170" i="8"/>
  <c r="AD193" i="8"/>
  <c r="D193" i="568" s="1"/>
  <c r="L253" i="8"/>
  <c r="M216" i="8"/>
  <c r="D216" i="574" s="1"/>
  <c r="T193" i="8"/>
  <c r="N221" i="8"/>
  <c r="V225" i="8"/>
  <c r="Z177" i="8"/>
  <c r="AG223" i="8"/>
  <c r="I187" i="8"/>
  <c r="H258" i="8"/>
  <c r="R167" i="8"/>
  <c r="D194" i="573"/>
  <c r="AG240" i="8"/>
  <c r="V211" i="8"/>
  <c r="V171" i="8"/>
  <c r="AC197" i="8"/>
  <c r="H233" i="8"/>
  <c r="N231" i="8"/>
  <c r="AF214" i="8"/>
  <c r="V221" i="8"/>
  <c r="P231" i="8"/>
  <c r="Y192" i="8"/>
  <c r="D223" i="574"/>
  <c r="P176" i="8"/>
  <c r="D201" i="570"/>
  <c r="AG180" i="8"/>
  <c r="J215" i="8"/>
  <c r="AC243" i="8"/>
  <c r="D175" i="570"/>
  <c r="D171" i="573"/>
  <c r="N215" i="8"/>
  <c r="D166" i="572"/>
  <c r="D187" i="574"/>
  <c r="AH203" i="8"/>
  <c r="T180" i="8"/>
  <c r="D197" i="569"/>
  <c r="V204" i="8"/>
  <c r="D240" i="573"/>
  <c r="Y212" i="8"/>
  <c r="Y203" i="8"/>
  <c r="D203" i="575"/>
  <c r="D241" i="568"/>
  <c r="AG211" i="8"/>
  <c r="J221" i="8"/>
  <c r="D177" i="568"/>
  <c r="D171" i="572"/>
  <c r="Q240" i="8"/>
  <c r="AD194" i="8"/>
  <c r="D241" i="569"/>
  <c r="J170" i="8"/>
  <c r="D171" i="567"/>
  <c r="D178" i="570"/>
  <c r="AC241" i="8"/>
  <c r="AC211" i="8"/>
  <c r="D178" i="568"/>
  <c r="AD176" i="8"/>
  <c r="T201" i="8"/>
  <c r="L168" i="8"/>
  <c r="Q233" i="8"/>
  <c r="X233" i="8"/>
  <c r="D176" i="573"/>
  <c r="D214" i="572"/>
  <c r="D178" i="572"/>
  <c r="D220" i="567"/>
  <c r="AG168" i="8"/>
  <c r="AG205" i="8"/>
  <c r="AH206" i="8"/>
  <c r="D206" i="567" s="1"/>
  <c r="H231" i="8"/>
  <c r="X225" i="8"/>
  <c r="Q263" i="8"/>
  <c r="AC242" i="8"/>
  <c r="M171" i="8"/>
  <c r="Z180" i="8"/>
  <c r="D180" i="569" s="1"/>
  <c r="N257" i="8"/>
  <c r="T179" i="8"/>
  <c r="T169" i="8"/>
  <c r="Z252" i="8"/>
  <c r="U257" i="8"/>
  <c r="X205" i="8"/>
  <c r="H263" i="8"/>
  <c r="AB196" i="8"/>
  <c r="V196" i="8"/>
  <c r="R186" i="8"/>
  <c r="AC170" i="8"/>
  <c r="M258" i="8"/>
  <c r="AC167" i="8"/>
  <c r="J167" i="8"/>
  <c r="L258" i="8"/>
  <c r="Z257" i="8"/>
  <c r="AB211" i="8"/>
  <c r="D204" i="572"/>
  <c r="AC210" i="8"/>
  <c r="L169" i="8"/>
  <c r="R233" i="8"/>
  <c r="AH168" i="8"/>
  <c r="P232" i="8"/>
  <c r="D214" i="570"/>
  <c r="D240" i="570"/>
  <c r="M262" i="8"/>
  <c r="AC212" i="8"/>
  <c r="V202" i="8"/>
  <c r="AD179" i="8"/>
  <c r="AH212" i="8"/>
  <c r="D212" i="567" s="1"/>
  <c r="P175" i="8"/>
  <c r="P221" i="8"/>
  <c r="N230" i="8"/>
  <c r="R251" i="8"/>
  <c r="J262" i="8"/>
  <c r="X216" i="8"/>
  <c r="AG196" i="8"/>
  <c r="D204" i="573"/>
  <c r="J243" i="8"/>
  <c r="AH167" i="8"/>
  <c r="J195" i="8"/>
  <c r="X179" i="8"/>
  <c r="J213" i="8"/>
  <c r="AC262" i="8"/>
  <c r="AB171" i="8"/>
  <c r="L204" i="8"/>
  <c r="X262" i="8"/>
  <c r="AF195" i="8"/>
  <c r="I263" i="8"/>
  <c r="Q239" i="8"/>
  <c r="T262" i="8"/>
  <c r="R223" i="8"/>
  <c r="Z258" i="8"/>
  <c r="D169" i="567"/>
  <c r="D197" i="575"/>
  <c r="J240" i="8"/>
  <c r="AF233" i="8"/>
  <c r="D258" i="574"/>
  <c r="D224" i="575"/>
  <c r="AB215" i="8"/>
  <c r="V193" i="8"/>
  <c r="Y215" i="8"/>
  <c r="AB258" i="8"/>
  <c r="Y251" i="8"/>
  <c r="U206" i="8"/>
  <c r="D225" i="570"/>
  <c r="D167" i="567"/>
  <c r="I21" i="68"/>
  <c r="D206" i="571"/>
  <c r="D203" i="570"/>
  <c r="V212" i="8"/>
  <c r="D257" i="570"/>
  <c r="L171" i="8"/>
  <c r="Q262" i="8"/>
  <c r="P169" i="8"/>
  <c r="D196" i="570"/>
  <c r="T167" i="8"/>
  <c r="D193" i="571"/>
  <c r="I169" i="8"/>
  <c r="Q187" i="8"/>
  <c r="D187" i="572" s="1"/>
  <c r="N191" i="8"/>
  <c r="D230" i="571"/>
  <c r="P257" i="8"/>
  <c r="D175" i="573"/>
  <c r="AD252" i="8"/>
  <c r="AG192" i="8"/>
  <c r="T205" i="8"/>
  <c r="I201" i="8"/>
  <c r="H215" i="8"/>
  <c r="R242" i="8"/>
  <c r="U233" i="8"/>
  <c r="D175" i="575"/>
  <c r="D252" i="573"/>
  <c r="D251" i="569"/>
  <c r="M203" i="8"/>
  <c r="D195" i="567"/>
  <c r="Y243" i="8"/>
  <c r="D258" i="575"/>
  <c r="J257" i="8"/>
  <c r="L263" i="8"/>
  <c r="AB202" i="8"/>
  <c r="L252" i="8"/>
  <c r="U239" i="8"/>
  <c r="Q211" i="8"/>
  <c r="D211" i="572" s="1"/>
  <c r="R221" i="8"/>
  <c r="AG170" i="8"/>
  <c r="P220" i="8"/>
  <c r="AB257" i="8"/>
  <c r="X170" i="8"/>
  <c r="R170" i="8"/>
  <c r="AH243" i="8"/>
  <c r="AF257" i="8"/>
  <c r="Z225" i="8"/>
  <c r="AG197" i="8"/>
  <c r="I186" i="8"/>
  <c r="D186" i="575" s="1"/>
  <c r="I166" i="8"/>
  <c r="D230" i="569"/>
  <c r="Z196" i="8"/>
  <c r="D196" i="569" s="1"/>
  <c r="AB187" i="8"/>
  <c r="L212" i="8"/>
  <c r="P239" i="8"/>
  <c r="X191" i="8"/>
  <c r="V253" i="8"/>
  <c r="I192" i="8"/>
  <c r="L240" i="8"/>
  <c r="AF180" i="8"/>
  <c r="AC185" i="8"/>
  <c r="M214" i="8"/>
  <c r="N193" i="8"/>
  <c r="AG191" i="8"/>
  <c r="R211" i="8"/>
  <c r="X241" i="8"/>
  <c r="AF212" i="8"/>
  <c r="L205" i="8"/>
  <c r="I179" i="8"/>
  <c r="AG185" i="8"/>
  <c r="AG230" i="8"/>
  <c r="D242" i="572"/>
  <c r="H178" i="8"/>
  <c r="D197" i="573"/>
  <c r="R214" i="8"/>
  <c r="T202" i="8"/>
  <c r="M210" i="8"/>
  <c r="T187" i="8"/>
  <c r="M225" i="8"/>
  <c r="H170" i="8"/>
  <c r="P170" i="8"/>
  <c r="AF169" i="8"/>
  <c r="X243" i="8"/>
  <c r="Y262" i="8"/>
  <c r="Q222" i="8"/>
  <c r="P166" i="8"/>
  <c r="Y252" i="8"/>
  <c r="T175" i="8"/>
  <c r="AF216" i="8"/>
  <c r="R212" i="8"/>
  <c r="Z202" i="8"/>
  <c r="N203" i="8"/>
  <c r="I213" i="8"/>
  <c r="Q252" i="8"/>
  <c r="N192" i="8"/>
  <c r="AD251" i="8"/>
  <c r="H251" i="8"/>
  <c r="Z192" i="8"/>
  <c r="AB206" i="8"/>
  <c r="N262" i="8"/>
  <c r="Y193" i="8"/>
  <c r="D166" i="568"/>
  <c r="D213" i="575"/>
  <c r="Q224" i="8"/>
  <c r="D166" i="573"/>
  <c r="AC240" i="8"/>
  <c r="D178" i="573"/>
  <c r="L243" i="8"/>
  <c r="AB216" i="8"/>
  <c r="D171" i="569"/>
  <c r="T176" i="8"/>
  <c r="Y180" i="8"/>
  <c r="D251" i="571"/>
  <c r="J251" i="8"/>
  <c r="J214" i="8"/>
  <c r="M168" i="8"/>
  <c r="I194" i="8"/>
  <c r="D185" i="569"/>
  <c r="AH204" i="8"/>
  <c r="D204" i="567" s="1"/>
  <c r="I195" i="8"/>
  <c r="AD231" i="8"/>
  <c r="D220" i="574"/>
  <c r="AF222" i="8"/>
  <c r="AG252" i="8"/>
  <c r="H179" i="8"/>
  <c r="U222" i="8"/>
  <c r="D204" i="568"/>
  <c r="AG171" i="8"/>
  <c r="D220" i="568"/>
  <c r="D185" i="570"/>
  <c r="D239" i="572"/>
  <c r="R175" i="8"/>
  <c r="D242" i="569"/>
  <c r="Z224" i="8"/>
  <c r="R258" i="8"/>
  <c r="Y194" i="8"/>
  <c r="Y223" i="8"/>
  <c r="R230" i="8"/>
  <c r="T213" i="8"/>
  <c r="AD210" i="8"/>
  <c r="X258" i="8"/>
  <c r="U180" i="8"/>
  <c r="U194" i="8"/>
  <c r="H241" i="8"/>
  <c r="Z232" i="8"/>
  <c r="AB191" i="8"/>
  <c r="Q243" i="8"/>
  <c r="H169" i="8"/>
  <c r="AG176" i="8"/>
  <c r="V258" i="8"/>
  <c r="H252" i="8"/>
  <c r="M186" i="8"/>
  <c r="D186" i="574" s="1"/>
  <c r="M224" i="8"/>
  <c r="D224" i="574" s="1"/>
  <c r="T214" i="8"/>
  <c r="T195" i="8"/>
  <c r="Y253" i="8"/>
  <c r="AF175" i="8"/>
  <c r="AG222" i="8"/>
  <c r="J224" i="8"/>
  <c r="J252" i="8"/>
  <c r="AC232" i="8"/>
  <c r="J231" i="8"/>
  <c r="I262" i="8"/>
  <c r="AG251" i="8"/>
  <c r="M243" i="8"/>
  <c r="D201" i="573"/>
  <c r="AF185" i="8"/>
  <c r="AH180" i="8"/>
  <c r="D180" i="567" s="1"/>
  <c r="V242" i="8"/>
  <c r="Z253" i="8"/>
  <c r="D253" i="569" s="1"/>
  <c r="K21" i="68"/>
  <c r="AG231" i="8"/>
  <c r="AG243" i="8"/>
  <c r="AG262" i="8"/>
  <c r="AC194" i="8"/>
  <c r="L201" i="8"/>
  <c r="H210" i="8"/>
  <c r="V262" i="8"/>
  <c r="L206" i="8"/>
  <c r="J202" i="8"/>
  <c r="AB180" i="8"/>
  <c r="AD186" i="8"/>
  <c r="D186" i="568" s="1"/>
  <c r="U243" i="8"/>
  <c r="P258" i="8"/>
  <c r="V257" i="8"/>
  <c r="N195" i="8"/>
  <c r="AC252" i="8"/>
  <c r="V203" i="8"/>
  <c r="H177" i="8"/>
  <c r="AD223" i="8"/>
  <c r="D223" i="568" s="1"/>
  <c r="M201" i="8"/>
  <c r="AD232" i="8"/>
  <c r="N223" i="8"/>
  <c r="M263" i="8"/>
  <c r="I243" i="8"/>
  <c r="D243" i="575" s="1"/>
  <c r="AB233" i="8"/>
  <c r="R171" i="8"/>
  <c r="AH191" i="8"/>
  <c r="AD196" i="8"/>
  <c r="D196" i="568" s="1"/>
  <c r="D231" i="573"/>
  <c r="AD185" i="8"/>
  <c r="D210" i="572"/>
  <c r="J191" i="8"/>
  <c r="T222" i="8"/>
  <c r="N178" i="8"/>
  <c r="D242" i="567"/>
  <c r="D170" i="568"/>
  <c r="AB262" i="8"/>
  <c r="D225" i="569"/>
  <c r="AF179" i="8"/>
  <c r="I170" i="8"/>
  <c r="X242" i="8"/>
  <c r="D220" i="569"/>
  <c r="M253" i="8"/>
  <c r="V187" i="8"/>
  <c r="L242" i="8"/>
  <c r="V210" i="8"/>
  <c r="D263" i="574"/>
  <c r="T211" i="8"/>
  <c r="D175" i="571"/>
  <c r="M242" i="8"/>
  <c r="AF202" i="8"/>
  <c r="H257" i="8"/>
  <c r="D177" i="573"/>
  <c r="I216" i="8"/>
  <c r="D239" i="570"/>
  <c r="D225" i="572"/>
  <c r="T253" i="8"/>
  <c r="L262" i="8"/>
  <c r="AB176" i="8"/>
  <c r="D215" i="568"/>
  <c r="D231" i="575"/>
  <c r="V215" i="8"/>
  <c r="D243" i="572"/>
  <c r="M202" i="8"/>
  <c r="AF262" i="8"/>
  <c r="T224" i="8"/>
  <c r="D213" i="571"/>
  <c r="Y179" i="8"/>
  <c r="AG177" i="8"/>
  <c r="D212" i="572"/>
  <c r="J239" i="8"/>
  <c r="X211" i="8"/>
  <c r="X263" i="8"/>
  <c r="Y241" i="8"/>
  <c r="AF224" i="8"/>
  <c r="AG179" i="8"/>
  <c r="AC186" i="8"/>
  <c r="H187" i="8"/>
  <c r="AG225" i="8"/>
  <c r="P216" i="8"/>
  <c r="I22" i="68"/>
  <c r="AD214" i="8"/>
  <c r="D214" i="568" s="1"/>
  <c r="U191" i="8"/>
  <c r="AG194" i="8"/>
  <c r="U170" i="8"/>
  <c r="Y195" i="8"/>
  <c r="N177" i="8"/>
  <c r="I211" i="8"/>
  <c r="T192" i="8"/>
  <c r="M176" i="8"/>
  <c r="D176" i="574" s="1"/>
  <c r="R239" i="8"/>
  <c r="D203" i="568"/>
  <c r="AH214" i="8"/>
  <c r="D195" i="573"/>
  <c r="N185" i="8"/>
  <c r="X224" i="8"/>
  <c r="V240" i="8"/>
  <c r="I185" i="8"/>
  <c r="D185" i="575" s="1"/>
  <c r="N187" i="8"/>
  <c r="I223" i="8"/>
  <c r="D223" i="575" s="1"/>
  <c r="P223" i="8"/>
  <c r="J203" i="8"/>
  <c r="P241" i="8"/>
  <c r="AB205" i="8"/>
  <c r="D194" i="572"/>
  <c r="AH262" i="8"/>
  <c r="H195" i="8"/>
  <c r="AB242" i="8"/>
  <c r="D177" i="575"/>
  <c r="R176" i="8"/>
  <c r="M192" i="8"/>
  <c r="R240" i="8"/>
  <c r="R263" i="8"/>
  <c r="AF192" i="8"/>
  <c r="AG175" i="8"/>
  <c r="N175" i="8"/>
  <c r="L192" i="8"/>
  <c r="V232" i="8"/>
  <c r="T171" i="8"/>
  <c r="Q253" i="8"/>
  <c r="D253" i="572" s="1"/>
  <c r="AG258" i="8"/>
  <c r="Z222" i="8"/>
  <c r="D191" i="570"/>
  <c r="X220" i="8"/>
  <c r="V239" i="8"/>
  <c r="AH216" i="8"/>
  <c r="J175" i="8"/>
  <c r="AC196" i="8"/>
  <c r="AH221" i="8"/>
  <c r="AD253" i="8"/>
  <c r="D220" i="575"/>
  <c r="M222" i="8"/>
  <c r="D222" i="574" s="1"/>
  <c r="D221" i="573"/>
  <c r="D167" i="574"/>
  <c r="D220" i="570"/>
  <c r="D193" i="567"/>
  <c r="I202" i="8"/>
  <c r="Y176" i="8"/>
  <c r="AF240" i="8"/>
  <c r="AF178" i="8"/>
  <c r="L195" i="8"/>
  <c r="AC203" i="8"/>
  <c r="T166" i="8"/>
  <c r="D192" i="572"/>
  <c r="D213" i="573"/>
  <c r="J169" i="8"/>
  <c r="D168" i="567"/>
  <c r="AH251" i="8"/>
  <c r="D167" i="569"/>
  <c r="X213" i="8"/>
  <c r="V233" i="8"/>
  <c r="L222" i="8"/>
  <c r="AH194" i="8"/>
  <c r="Q221" i="8"/>
  <c r="D221" i="572" s="1"/>
  <c r="D210" i="574"/>
  <c r="P233" i="8"/>
  <c r="P222" i="8"/>
  <c r="U241" i="8"/>
  <c r="U177" i="8"/>
  <c r="L220" i="8"/>
  <c r="Y185" i="8"/>
  <c r="T252" i="8"/>
  <c r="D206" i="574"/>
  <c r="AB195" i="8"/>
  <c r="T170" i="8"/>
  <c r="D203" i="571"/>
  <c r="D232" i="569"/>
  <c r="D257" i="568"/>
  <c r="AD168" i="8"/>
  <c r="D168" i="568" s="1"/>
  <c r="P180" i="8"/>
  <c r="AG169" i="8"/>
  <c r="I214" i="8"/>
  <c r="Z187" i="8"/>
  <c r="X222" i="8"/>
  <c r="I225" i="8"/>
  <c r="D225" i="575" s="1"/>
  <c r="V220" i="8"/>
  <c r="AC180" i="8"/>
  <c r="D202" i="572"/>
  <c r="AD221" i="8"/>
  <c r="N194" i="8"/>
  <c r="L225" i="8"/>
  <c r="AD211" i="8"/>
  <c r="D211" i="568" s="1"/>
  <c r="AF166" i="8"/>
  <c r="U175" i="8"/>
  <c r="H223" i="8"/>
  <c r="Y220" i="8"/>
  <c r="Z263" i="8"/>
  <c r="D263" i="569" s="1"/>
  <c r="J242" i="8"/>
  <c r="Z204" i="8"/>
  <c r="D204" i="569" s="1"/>
  <c r="H171" i="8"/>
  <c r="J168" i="8"/>
  <c r="M232" i="8"/>
  <c r="D232" i="574" s="1"/>
  <c r="U187" i="8"/>
  <c r="M252" i="8"/>
  <c r="AF263" i="8"/>
  <c r="AD191" i="8"/>
  <c r="Q180" i="8"/>
  <c r="H262" i="8"/>
  <c r="AC204" i="8"/>
  <c r="AB253" i="8"/>
  <c r="D241" i="574"/>
  <c r="AF206" i="8"/>
  <c r="N176" i="8"/>
  <c r="AH222" i="8"/>
  <c r="V241" i="8"/>
  <c r="Q257" i="8"/>
  <c r="AB179" i="8"/>
  <c r="I191" i="8"/>
  <c r="Y177" i="8"/>
  <c r="D197" i="572"/>
  <c r="AC251" i="8"/>
  <c r="Z243" i="8"/>
  <c r="D243" i="569" s="1"/>
  <c r="H216" i="8"/>
  <c r="R225" i="8"/>
  <c r="AF191" i="8"/>
  <c r="T220" i="8"/>
  <c r="U221" i="8"/>
  <c r="N242" i="8"/>
  <c r="AH179" i="8"/>
  <c r="D179" i="567" s="1"/>
  <c r="AD192" i="8"/>
  <c r="D192" i="568" s="1"/>
  <c r="H214" i="8"/>
  <c r="L21" i="68"/>
  <c r="H222" i="8"/>
  <c r="I196" i="8"/>
  <c r="L176" i="8"/>
  <c r="U202" i="8"/>
  <c r="H242" i="8"/>
  <c r="Z203" i="8"/>
  <c r="D203" i="569" s="1"/>
  <c r="N214" i="8"/>
  <c r="AH252" i="8"/>
  <c r="T243" i="8"/>
  <c r="M205" i="8"/>
  <c r="AB231" i="8"/>
  <c r="P179" i="8"/>
  <c r="M191" i="8"/>
  <c r="AD202" i="8"/>
  <c r="D185" i="567"/>
  <c r="D257" i="574"/>
  <c r="H175" i="8"/>
  <c r="J216" i="8"/>
  <c r="D214" i="569"/>
  <c r="R177" i="8"/>
  <c r="D191" i="573"/>
  <c r="D168" i="571"/>
  <c r="D253" i="568"/>
  <c r="Y231" i="8"/>
  <c r="D211" i="567"/>
  <c r="T186" i="8"/>
  <c r="D230" i="572"/>
  <c r="P167" i="8"/>
  <c r="I242" i="8"/>
  <c r="Y221" i="8"/>
  <c r="Q231" i="8"/>
  <c r="N168" i="8"/>
  <c r="D222" i="569"/>
  <c r="D214" i="574"/>
  <c r="Z205" i="8"/>
  <c r="D205" i="569" s="1"/>
  <c r="D169" i="569"/>
  <c r="D187" i="569"/>
  <c r="D179" i="575"/>
  <c r="AF168" i="8"/>
  <c r="Z195" i="8"/>
  <c r="I239" i="8"/>
  <c r="D239" i="575" s="1"/>
  <c r="V175" i="8"/>
  <c r="AG221" i="8"/>
  <c r="Z221" i="8"/>
  <c r="Q258" i="8"/>
  <c r="L210" i="8"/>
  <c r="D221" i="568"/>
  <c r="D213" i="570"/>
  <c r="D202" i="569"/>
  <c r="H225" i="8"/>
  <c r="AC220" i="8"/>
  <c r="H186" i="8"/>
  <c r="J205" i="8"/>
  <c r="D211" i="575"/>
  <c r="D224" i="568"/>
  <c r="D252" i="571"/>
  <c r="T242" i="8"/>
  <c r="L194" i="8"/>
  <c r="X168" i="8"/>
  <c r="AB167" i="8"/>
  <c r="U224" i="8"/>
  <c r="U263" i="8"/>
  <c r="N213" i="8"/>
  <c r="X193" i="8"/>
  <c r="L166" i="8"/>
  <c r="AB193" i="8"/>
  <c r="T212" i="8"/>
  <c r="M213" i="8"/>
  <c r="U167" i="8"/>
  <c r="AG241" i="8"/>
  <c r="M179" i="8"/>
  <c r="D179" i="574" s="1"/>
  <c r="T233" i="8"/>
  <c r="J222" i="8"/>
  <c r="X195" i="8"/>
  <c r="N205" i="8"/>
  <c r="D210" i="567"/>
  <c r="L215" i="8"/>
  <c r="L191" i="8"/>
  <c r="M170" i="8"/>
  <c r="AG215" i="8"/>
  <c r="L233" i="8"/>
  <c r="AD212" i="8"/>
  <c r="U212" i="8"/>
  <c r="AG224" i="8"/>
  <c r="Q168" i="8"/>
  <c r="D168" i="572" s="1"/>
  <c r="T210" i="8"/>
  <c r="N241" i="8"/>
  <c r="AF241" i="8"/>
  <c r="AC178" i="8"/>
  <c r="AD195" i="8"/>
  <c r="U197" i="8"/>
  <c r="Y175" i="8"/>
  <c r="T263" i="8"/>
  <c r="Z175" i="8"/>
  <c r="J230" i="8"/>
  <c r="Y178" i="8"/>
  <c r="D193" i="573"/>
  <c r="AB222" i="8"/>
  <c r="V243" i="8"/>
  <c r="R215" i="8"/>
  <c r="AH253" i="8"/>
  <c r="D253" i="567" s="1"/>
  <c r="Y186" i="8"/>
  <c r="U220" i="8"/>
  <c r="V252" i="8"/>
  <c r="Z186" i="8"/>
  <c r="AD197" i="8"/>
  <c r="D197" i="568" s="1"/>
  <c r="AF243" i="8"/>
  <c r="I251" i="8"/>
  <c r="D239" i="569"/>
  <c r="U231" i="8"/>
  <c r="V185" i="8"/>
  <c r="Z206" i="8"/>
  <c r="D206" i="569" s="1"/>
  <c r="AB175" i="8"/>
  <c r="Q179" i="8"/>
  <c r="M193" i="8"/>
  <c r="L216" i="8"/>
  <c r="Y242" i="8"/>
  <c r="H180" i="8"/>
  <c r="D196" i="572"/>
  <c r="Y204" i="8"/>
  <c r="R243" i="8"/>
  <c r="J179" i="8"/>
  <c r="D191" i="567"/>
  <c r="U240" i="8"/>
  <c r="T177" i="8"/>
  <c r="D212" i="571"/>
  <c r="AC258" i="8"/>
  <c r="V205" i="8"/>
  <c r="AG206" i="8"/>
  <c r="P215" i="8"/>
  <c r="D262" i="568"/>
  <c r="D214" i="567"/>
  <c r="R252" i="8"/>
  <c r="AF225" i="8"/>
  <c r="D230" i="575"/>
  <c r="D251" i="568"/>
  <c r="D252" i="575"/>
  <c r="I222" i="8"/>
  <c r="L187" i="8"/>
  <c r="X223" i="8"/>
  <c r="D242" i="573"/>
  <c r="N197" i="8"/>
  <c r="I221" i="8"/>
  <c r="D180" i="574"/>
  <c r="D169" i="568"/>
  <c r="V197" i="8"/>
  <c r="X197" i="8"/>
  <c r="D191" i="569"/>
  <c r="D258" i="570"/>
  <c r="D196" i="571"/>
  <c r="P210" i="8"/>
  <c r="L202" i="8"/>
  <c r="H192" i="8"/>
  <c r="V180" i="8"/>
  <c r="Z166" i="8"/>
  <c r="I233" i="8"/>
  <c r="T231" i="8"/>
  <c r="D192" i="569"/>
  <c r="D211" i="571"/>
  <c r="D241" i="572"/>
  <c r="L211" i="8"/>
  <c r="D177" i="569"/>
  <c r="N252" i="8"/>
  <c r="H243" i="8"/>
  <c r="U252" i="8"/>
  <c r="P168" i="8"/>
  <c r="P185" i="8"/>
  <c r="AC222" i="8"/>
  <c r="L179" i="8"/>
  <c r="N169" i="8"/>
  <c r="U168" i="8"/>
  <c r="Y168" i="8"/>
  <c r="R231" i="8"/>
  <c r="AF186" i="8"/>
  <c r="V224" i="8"/>
  <c r="U195" i="8"/>
  <c r="L214" i="8"/>
  <c r="L177" i="8"/>
  <c r="N166" i="8"/>
  <c r="AF223" i="8"/>
  <c r="H212" i="8"/>
  <c r="M178" i="8"/>
  <c r="P224" i="8"/>
  <c r="AH205" i="8"/>
  <c r="Z194" i="8"/>
  <c r="Q169" i="8"/>
  <c r="D169" i="572" s="1"/>
  <c r="N167" i="8"/>
  <c r="AG167" i="8"/>
  <c r="Q251" i="8"/>
  <c r="AG178" i="8"/>
  <c r="J21" i="68"/>
  <c r="V201" i="8"/>
  <c r="Z210" i="8"/>
  <c r="J210" i="8"/>
  <c r="Y191" i="8"/>
  <c r="H194" i="8"/>
  <c r="AD206" i="8"/>
  <c r="D206" i="568" s="1"/>
  <c r="AF194" i="8"/>
  <c r="U186" i="8"/>
  <c r="Z262" i="8"/>
  <c r="AB240" i="8"/>
  <c r="P262" i="8"/>
  <c r="AH223" i="8"/>
  <c r="D223" i="567" s="1"/>
  <c r="M230" i="8"/>
  <c r="J258" i="8"/>
  <c r="AH258" i="8"/>
  <c r="D258" i="567" s="1"/>
  <c r="J193" i="8"/>
  <c r="R241" i="8"/>
  <c r="AF196" i="8"/>
  <c r="AB213" i="8"/>
  <c r="H202" i="8"/>
  <c r="AB210" i="8"/>
  <c r="L241" i="8"/>
  <c r="P211" i="8"/>
  <c r="Q232" i="8"/>
  <c r="U262" i="8"/>
  <c r="U179" i="8"/>
  <c r="AC177" i="8"/>
  <c r="R253" i="8"/>
  <c r="T216" i="8"/>
  <c r="AH187" i="8"/>
  <c r="D206" i="572"/>
  <c r="Y166" i="8"/>
  <c r="Z193" i="8"/>
  <c r="D193" i="569" s="1"/>
  <c r="AH213" i="8"/>
  <c r="AH233" i="8"/>
  <c r="D233" i="567" s="1"/>
  <c r="Q215" i="8"/>
  <c r="D215" i="572" s="1"/>
  <c r="D243" i="568"/>
  <c r="D180" i="575"/>
  <c r="D240" i="575"/>
  <c r="D262" i="567"/>
  <c r="AD201" i="8"/>
  <c r="D192" i="571"/>
  <c r="D233" i="574"/>
  <c r="H168" i="8"/>
  <c r="D239" i="573"/>
  <c r="D179" i="570"/>
  <c r="X253" i="8"/>
  <c r="I176" i="8"/>
  <c r="X231" i="8"/>
  <c r="D231" i="570"/>
  <c r="P225" i="8"/>
  <c r="AC195" i="8"/>
  <c r="AB178" i="8"/>
  <c r="R232" i="8"/>
  <c r="D178" i="571"/>
  <c r="AC263" i="8"/>
  <c r="D185" i="568"/>
  <c r="D225" i="573"/>
  <c r="Q177" i="8"/>
  <c r="D170" i="572"/>
  <c r="V263" i="8"/>
  <c r="Y257" i="8"/>
  <c r="Y210" i="8"/>
  <c r="D192" i="575"/>
  <c r="N202" i="8"/>
  <c r="D169" i="570"/>
  <c r="X187" i="8"/>
  <c r="D171" i="575"/>
  <c r="D225" i="568"/>
  <c r="D263" i="573"/>
  <c r="N240" i="8"/>
  <c r="D204" i="570"/>
  <c r="X186" i="8"/>
  <c r="Y197" i="8"/>
  <c r="D216" i="571"/>
  <c r="D210" i="573"/>
  <c r="D195" i="568"/>
  <c r="D166" i="569"/>
  <c r="J225" i="8"/>
  <c r="D257" i="569"/>
  <c r="M194" i="8"/>
  <c r="D194" i="574" s="1"/>
  <c r="AF197" i="8"/>
  <c r="AD175" i="8"/>
  <c r="AF193" i="8"/>
  <c r="D196" i="575"/>
  <c r="D231" i="574"/>
  <c r="D175" i="568"/>
  <c r="D252" i="569"/>
  <c r="H240" i="8"/>
  <c r="D233" i="573"/>
  <c r="D167" i="572"/>
  <c r="D213" i="569"/>
  <c r="D242" i="574"/>
  <c r="D241" i="575"/>
  <c r="AB251" i="8"/>
  <c r="AG233" i="8"/>
  <c r="AG214" i="8"/>
  <c r="D215" i="569"/>
  <c r="D216" i="567"/>
  <c r="D171" i="571"/>
  <c r="D192" i="573"/>
  <c r="D222" i="568"/>
  <c r="D262" i="575"/>
  <c r="D180" i="572"/>
  <c r="D169" i="573"/>
  <c r="D185" i="574"/>
  <c r="D251" i="570"/>
  <c r="I206" i="8"/>
  <c r="D205" i="575"/>
  <c r="D220" i="572"/>
  <c r="D215" i="567"/>
  <c r="D225" i="567"/>
  <c r="D171" i="568"/>
  <c r="D166" i="567"/>
  <c r="D224" i="567"/>
  <c r="M240" i="8"/>
  <c r="D231" i="568"/>
  <c r="D251" i="575"/>
  <c r="D258" i="569"/>
  <c r="D171" i="574"/>
  <c r="D170" i="567"/>
  <c r="D193" i="575"/>
  <c r="D252" i="572"/>
  <c r="AG253" i="8"/>
  <c r="D240" i="567"/>
  <c r="D202" i="570"/>
  <c r="D201" i="571"/>
  <c r="P230" i="8"/>
  <c r="I167" i="8"/>
  <c r="D212" i="570"/>
  <c r="D243" i="573"/>
  <c r="D258" i="568"/>
  <c r="D221" i="571"/>
  <c r="D210" i="570"/>
  <c r="AH202" i="8"/>
  <c r="T194" i="8"/>
  <c r="D194" i="567"/>
  <c r="D233" i="571"/>
  <c r="D263" i="572"/>
  <c r="D187" i="567"/>
  <c r="D216" i="575"/>
  <c r="D233" i="570"/>
  <c r="D192" i="570"/>
  <c r="D178" i="574"/>
  <c r="D223" i="571"/>
  <c r="D166" i="574"/>
  <c r="H232" i="8"/>
  <c r="D231" i="569"/>
  <c r="M169" i="8"/>
  <c r="D215" i="575"/>
  <c r="D231" i="571"/>
  <c r="D169" i="574"/>
  <c r="D213" i="574"/>
  <c r="D175" i="574"/>
  <c r="D201" i="575"/>
  <c r="D179" i="568"/>
  <c r="D252" i="574"/>
  <c r="N186" i="8"/>
  <c r="P251" i="8"/>
  <c r="AC224" i="8"/>
  <c r="D253" i="570"/>
  <c r="D224" i="571"/>
  <c r="D168" i="575"/>
  <c r="D167" i="568"/>
  <c r="M221" i="8"/>
  <c r="D242" i="575"/>
  <c r="D205" i="574"/>
  <c r="D216" i="572"/>
  <c r="D192" i="574"/>
  <c r="Z223" i="8"/>
  <c r="D166" i="575"/>
  <c r="D215" i="574"/>
  <c r="D186" i="570"/>
  <c r="J223" i="8"/>
  <c r="AH257" i="8"/>
  <c r="R257" i="8"/>
  <c r="D257" i="571"/>
  <c r="T215" i="8"/>
  <c r="Y205" i="8"/>
  <c r="D214" i="575"/>
  <c r="D257" i="573"/>
  <c r="D262" i="571"/>
  <c r="J241" i="8"/>
  <c r="L193" i="8"/>
  <c r="AF171" i="8"/>
  <c r="D177" i="572"/>
  <c r="D196" i="567"/>
  <c r="D262" i="572"/>
  <c r="X166" i="8"/>
  <c r="D194" i="571"/>
  <c r="D204" i="571"/>
  <c r="D231" i="567"/>
  <c r="D186" i="572"/>
  <c r="AB225" i="8"/>
  <c r="X176" i="8"/>
  <c r="I178" i="8"/>
  <c r="AH241" i="8"/>
  <c r="D191" i="575"/>
  <c r="D243" i="574"/>
  <c r="D233" i="575"/>
  <c r="D192" i="567"/>
  <c r="J233" i="8"/>
  <c r="AC215" i="8"/>
  <c r="D225" i="571"/>
  <c r="AB204" i="8"/>
  <c r="D179" i="572"/>
  <c r="D178" i="569"/>
  <c r="D221" i="575"/>
  <c r="D230" i="573"/>
  <c r="D210" i="575"/>
  <c r="D170" i="574"/>
  <c r="D263" i="575"/>
  <c r="D195" i="574"/>
  <c r="L203" i="8"/>
  <c r="D220" i="573"/>
  <c r="D214" i="571"/>
  <c r="D230" i="574"/>
  <c r="D202" i="568"/>
  <c r="D224" i="572"/>
  <c r="D167" i="571"/>
  <c r="D212" i="568"/>
  <c r="D232" i="572"/>
  <c r="D194" i="569"/>
  <c r="D205" i="571"/>
  <c r="D193" i="574"/>
  <c r="D166" i="570"/>
  <c r="D257" i="567"/>
  <c r="D176" i="570"/>
  <c r="D213" i="572"/>
  <c r="D263" i="568"/>
  <c r="H224" i="8"/>
  <c r="D202" i="575"/>
  <c r="D224" i="569"/>
  <c r="D202" i="574"/>
  <c r="D223" i="569"/>
  <c r="D186" i="567"/>
  <c r="D221" i="569"/>
  <c r="D197" i="567"/>
  <c r="D187" i="575"/>
  <c r="D194" i="568"/>
  <c r="D240" i="568"/>
  <c r="D222" i="567"/>
  <c r="D195" i="569"/>
  <c r="D195" i="575"/>
  <c r="D205" i="567"/>
  <c r="D186" i="569"/>
  <c r="D168" i="574"/>
  <c r="D178" i="567"/>
  <c r="D252" i="567"/>
  <c r="D203" i="574"/>
  <c r="D232" i="568"/>
  <c r="D203" i="567"/>
  <c r="D206" i="575"/>
  <c r="D252" i="568"/>
  <c r="D170" i="575"/>
  <c r="D258" i="572"/>
  <c r="D239" i="567"/>
  <c r="D212" i="569"/>
  <c r="D176" i="568"/>
  <c r="D253" i="575"/>
  <c r="D177" i="574"/>
  <c r="D233" i="568"/>
  <c r="D232" i="575"/>
  <c r="D240" i="574"/>
  <c r="D202" i="567"/>
  <c r="D212" i="575"/>
  <c r="D187" i="568"/>
  <c r="D167" i="575"/>
  <c r="D176" i="567"/>
  <c r="D225" i="574"/>
  <c r="D240" i="572"/>
  <c r="D253" i="574"/>
  <c r="D178" i="575"/>
  <c r="D215" i="570"/>
  <c r="D232" i="570"/>
  <c r="D252" i="570"/>
  <c r="D253" i="573"/>
  <c r="D175" i="572"/>
  <c r="D212" i="573"/>
  <c r="D180" i="570"/>
  <c r="D206" i="570"/>
  <c r="D241" i="571"/>
  <c r="D186" i="573"/>
  <c r="D239" i="571"/>
  <c r="D180" i="571"/>
  <c r="D179" i="571"/>
  <c r="D169" i="571"/>
  <c r="D205" i="570"/>
  <c r="D232" i="573"/>
  <c r="D262" i="574"/>
  <c r="D216" i="570"/>
  <c r="D262" i="570"/>
  <c r="D170" i="570"/>
  <c r="D241" i="570"/>
  <c r="D202" i="571"/>
  <c r="D187" i="571"/>
  <c r="D170" i="573"/>
  <c r="D243" i="570"/>
  <c r="D176" i="571"/>
  <c r="D210" i="568"/>
  <c r="D195" i="571"/>
  <c r="D258" i="573"/>
  <c r="D201" i="574"/>
  <c r="D222" i="571"/>
  <c r="D242" i="570"/>
  <c r="D253" i="571"/>
  <c r="D211" i="570"/>
  <c r="D263" i="570"/>
  <c r="D216" i="573"/>
  <c r="D224" i="570"/>
  <c r="D223" i="573"/>
  <c r="D241" i="573"/>
  <c r="D221" i="567"/>
  <c r="D166" i="571"/>
  <c r="D251" i="567"/>
  <c r="D222" i="573"/>
  <c r="D170" i="571"/>
  <c r="D180" i="573"/>
  <c r="D222" i="570"/>
  <c r="D191" i="568"/>
  <c r="D257" i="572"/>
  <c r="D220" i="571"/>
  <c r="D243" i="571"/>
  <c r="D179" i="573"/>
  <c r="D191" i="574"/>
  <c r="D186" i="571"/>
  <c r="D167" i="573"/>
  <c r="D242" i="571"/>
  <c r="D168" i="570"/>
  <c r="D193" i="570"/>
  <c r="D195" i="570"/>
  <c r="D210" i="571"/>
  <c r="D263" i="571"/>
  <c r="D175" i="569"/>
  <c r="D177" i="571"/>
  <c r="D215" i="573"/>
  <c r="D223" i="570"/>
  <c r="D197" i="570"/>
  <c r="D168" i="573"/>
  <c r="D185" i="573"/>
  <c r="D224" i="573"/>
  <c r="D251" i="572"/>
  <c r="D210" i="569"/>
  <c r="D262" i="569"/>
  <c r="D262" i="573"/>
  <c r="D211" i="573"/>
  <c r="D213" i="567"/>
  <c r="D201" i="568"/>
  <c r="D187" i="570"/>
  <c r="D251" i="573"/>
  <c r="D215" i="571"/>
  <c r="F215" i="571" l="1" a="1"/>
  <c r="F215" i="571" s="1"/>
  <c r="F251" i="573" a="1"/>
  <c r="F251" i="573" s="1"/>
  <c r="D254" i="573"/>
  <c r="E254" i="573" s="1"/>
  <c r="E251" i="573"/>
  <c r="E187" i="570"/>
  <c r="F187" i="570" a="1"/>
  <c r="F187" i="570" s="1"/>
  <c r="E201" i="568"/>
  <c r="F201" i="568" a="1"/>
  <c r="F201" i="568" s="1"/>
  <c r="D207" i="568"/>
  <c r="E207" i="568" s="1"/>
  <c r="F213" i="567" a="1"/>
  <c r="F213" i="567" s="1"/>
  <c r="E213" i="567"/>
  <c r="E211" i="573"/>
  <c r="F211" i="573" a="1"/>
  <c r="F211" i="573" s="1"/>
  <c r="E262" i="573"/>
  <c r="D264" i="573"/>
  <c r="E264" i="573" s="1"/>
  <c r="F262" i="573" a="1"/>
  <c r="F262" i="573" s="1"/>
  <c r="D264" i="569"/>
  <c r="E264" i="569" s="1"/>
  <c r="F262" i="569" a="1"/>
  <c r="F262" i="569" s="1"/>
  <c r="E262" i="569"/>
  <c r="E210" i="569"/>
  <c r="F210" i="569" a="1"/>
  <c r="F210" i="569" s="1"/>
  <c r="E251" i="572"/>
  <c r="F251" i="572" a="1"/>
  <c r="F251" i="572" s="1"/>
  <c r="D254" i="572"/>
  <c r="E254" i="572" s="1"/>
  <c r="E224" i="573"/>
  <c r="F224" i="573" a="1"/>
  <c r="F224" i="573" s="1"/>
  <c r="E185" i="573"/>
  <c r="F185" i="573" a="1"/>
  <c r="F185" i="573" s="1"/>
  <c r="F168" i="573" a="1"/>
  <c r="F168" i="573" s="1"/>
  <c r="E168" i="573"/>
  <c r="F197" i="570" a="1"/>
  <c r="F197" i="570" s="1"/>
  <c r="E197" i="570"/>
  <c r="F223" i="570" a="1"/>
  <c r="F223" i="570" s="1"/>
  <c r="E223" i="570"/>
  <c r="E215" i="573"/>
  <c r="F215" i="573" a="1"/>
  <c r="F215" i="573" s="1"/>
  <c r="E177" i="571"/>
  <c r="F177" i="571" a="1"/>
  <c r="F177" i="571" s="1"/>
  <c r="E175" i="569"/>
  <c r="F175" i="569" a="1"/>
  <c r="F175" i="569" s="1"/>
  <c r="D181" i="569"/>
  <c r="E181" i="569" s="1"/>
  <c r="F263" i="571" a="1"/>
  <c r="F263" i="571" s="1"/>
  <c r="E263" i="571"/>
  <c r="D217" i="571"/>
  <c r="F210" i="571" a="1"/>
  <c r="F210" i="571" s="1"/>
  <c r="F195" i="570" a="1"/>
  <c r="F195" i="570" s="1"/>
  <c r="E195" i="570"/>
  <c r="E193" i="570"/>
  <c r="F193" i="570" a="1"/>
  <c r="F193" i="570" s="1"/>
  <c r="E168" i="570"/>
  <c r="F168" i="570" a="1"/>
  <c r="F168" i="570" s="1"/>
  <c r="F242" i="571" a="1"/>
  <c r="F242" i="571" s="1"/>
  <c r="E242" i="571"/>
  <c r="F167" i="573" a="1"/>
  <c r="F167" i="573" s="1"/>
  <c r="E167" i="573"/>
  <c r="F186" i="571" a="1"/>
  <c r="F186" i="571" s="1"/>
  <c r="E186" i="571"/>
  <c r="E191" i="574"/>
  <c r="F191" i="574" a="1"/>
  <c r="F191" i="574" s="1"/>
  <c r="E179" i="573"/>
  <c r="F179" i="573" a="1"/>
  <c r="F179" i="573" s="1"/>
  <c r="E243" i="571"/>
  <c r="F243" i="571" a="1"/>
  <c r="F243" i="571" s="1"/>
  <c r="D226" i="571"/>
  <c r="F220" i="571" a="1"/>
  <c r="F220" i="571" s="1"/>
  <c r="F257" i="572" a="1"/>
  <c r="F257" i="572" s="1"/>
  <c r="E257" i="572"/>
  <c r="F191" i="568" a="1"/>
  <c r="F191" i="568" s="1"/>
  <c r="E191" i="568"/>
  <c r="E222" i="570"/>
  <c r="F222" i="570" a="1"/>
  <c r="F222" i="570" s="1"/>
  <c r="F180" i="573" a="1"/>
  <c r="F180" i="573" s="1"/>
  <c r="E180" i="573"/>
  <c r="F170" i="571" a="1"/>
  <c r="F170" i="571" s="1"/>
  <c r="E170" i="571"/>
  <c r="E222" i="573"/>
  <c r="F222" i="573" a="1"/>
  <c r="F222" i="573" s="1"/>
  <c r="F251" i="567" a="1"/>
  <c r="F251" i="567" s="1"/>
  <c r="D172" i="571"/>
  <c r="E172" i="571" s="1"/>
  <c r="F166" i="571" a="1"/>
  <c r="F166" i="571" s="1"/>
  <c r="E166" i="571"/>
  <c r="F221" i="567" a="1"/>
  <c r="F221" i="567" s="1"/>
  <c r="E221" i="567"/>
  <c r="E241" i="573"/>
  <c r="F241" i="573" a="1"/>
  <c r="F241" i="573" s="1"/>
  <c r="E223" i="573"/>
  <c r="F223" i="573" a="1"/>
  <c r="F223" i="573" s="1"/>
  <c r="F224" i="570" a="1"/>
  <c r="F224" i="570" s="1"/>
  <c r="E224" i="570"/>
  <c r="F216" i="573" a="1"/>
  <c r="F216" i="573" s="1"/>
  <c r="E216" i="573"/>
  <c r="E263" i="570"/>
  <c r="F263" i="570" a="1"/>
  <c r="F263" i="570" s="1"/>
  <c r="E211" i="570"/>
  <c r="F211" i="570" a="1"/>
  <c r="F211" i="570" s="1"/>
  <c r="E253" i="571"/>
  <c r="F253" i="571" a="1"/>
  <c r="F253" i="571" s="1"/>
  <c r="F242" i="570" a="1"/>
  <c r="F242" i="570" s="1"/>
  <c r="E242" i="570"/>
  <c r="F222" i="571" a="1"/>
  <c r="F222" i="571" s="1"/>
  <c r="F201" i="574" a="1"/>
  <c r="F201" i="574" s="1"/>
  <c r="E201" i="574"/>
  <c r="F258" i="573" a="1"/>
  <c r="F258" i="573" s="1"/>
  <c r="E258" i="573"/>
  <c r="F195" i="571" a="1"/>
  <c r="F195" i="571" s="1"/>
  <c r="E195" i="571"/>
  <c r="F210" i="568" a="1"/>
  <c r="F210" i="568" s="1"/>
  <c r="D217" i="568"/>
  <c r="E217" i="568" s="1"/>
  <c r="E210" i="568"/>
  <c r="F176" i="571" a="1"/>
  <c r="F176" i="571" s="1"/>
  <c r="E176" i="571"/>
  <c r="E243" i="570"/>
  <c r="F243" i="570" a="1"/>
  <c r="F243" i="570" s="1"/>
  <c r="F170" i="573" a="1"/>
  <c r="F170" i="573" s="1"/>
  <c r="E170" i="573"/>
  <c r="E187" i="571"/>
  <c r="F187" i="571" a="1"/>
  <c r="F187" i="571" s="1"/>
  <c r="F202" i="571" a="1"/>
  <c r="F202" i="571" s="1"/>
  <c r="E202" i="571"/>
  <c r="F241" i="570" a="1"/>
  <c r="F241" i="570" s="1"/>
  <c r="F170" i="570" a="1"/>
  <c r="F170" i="570" s="1"/>
  <c r="E170" i="570"/>
  <c r="E262" i="570"/>
  <c r="D264" i="570"/>
  <c r="E264" i="570" s="1"/>
  <c r="F262" i="570" a="1"/>
  <c r="F262" i="570" s="1"/>
  <c r="E216" i="570"/>
  <c r="F216" i="570" a="1"/>
  <c r="F216" i="570" s="1"/>
  <c r="E262" i="574"/>
  <c r="D264" i="574"/>
  <c r="E264" i="574" s="1"/>
  <c r="F262" i="574" a="1"/>
  <c r="F262" i="574" s="1"/>
  <c r="E232" i="573"/>
  <c r="F232" i="573" a="1"/>
  <c r="F232" i="573" s="1"/>
  <c r="E205" i="570"/>
  <c r="F205" i="570" a="1"/>
  <c r="F205" i="570" s="1"/>
  <c r="E169" i="571"/>
  <c r="F169" i="571" a="1"/>
  <c r="F169" i="571" s="1"/>
  <c r="E179" i="571"/>
  <c r="F179" i="571" a="1"/>
  <c r="F179" i="571" s="1"/>
  <c r="F180" i="571" a="1"/>
  <c r="F180" i="571" s="1"/>
  <c r="E180" i="571"/>
  <c r="F239" i="571" a="1"/>
  <c r="F239" i="571" s="1"/>
  <c r="E239" i="571"/>
  <c r="E186" i="573"/>
  <c r="F186" i="573" a="1"/>
  <c r="F186" i="573" s="1"/>
  <c r="F241" i="571" a="1"/>
  <c r="F241" i="571" s="1"/>
  <c r="E241" i="571"/>
  <c r="F206" i="570" a="1"/>
  <c r="F206" i="570" s="1"/>
  <c r="E206" i="570"/>
  <c r="F180" i="570" a="1"/>
  <c r="F180" i="570" s="1"/>
  <c r="E180" i="570"/>
  <c r="F212" i="573" a="1"/>
  <c r="F212" i="573" s="1"/>
  <c r="E212" i="573"/>
  <c r="F175" i="572" a="1"/>
  <c r="F175" i="572" s="1"/>
  <c r="E175" i="572"/>
  <c r="D181" i="572"/>
  <c r="E181" i="572" s="1"/>
  <c r="E253" i="573"/>
  <c r="F253" i="573" a="1"/>
  <c r="F253" i="573" s="1"/>
  <c r="F252" i="570" a="1"/>
  <c r="F252" i="570" s="1"/>
  <c r="E252" i="570"/>
  <c r="F232" i="570" a="1"/>
  <c r="F232" i="570" s="1"/>
  <c r="E232" i="570"/>
  <c r="F215" i="570" a="1"/>
  <c r="F215" i="570" s="1"/>
  <c r="E215" i="570"/>
  <c r="AJ224" i="8"/>
  <c r="F263" i="568" a="1"/>
  <c r="F263" i="568" s="1"/>
  <c r="E263" i="568"/>
  <c r="F213" i="572" a="1"/>
  <c r="F213" i="572" s="1"/>
  <c r="E213" i="572"/>
  <c r="F176" i="570" a="1"/>
  <c r="F176" i="570" s="1"/>
  <c r="E176" i="570"/>
  <c r="F257" i="567" a="1"/>
  <c r="F257" i="567" s="1"/>
  <c r="D259" i="567"/>
  <c r="D172" i="570"/>
  <c r="E172" i="570" s="1"/>
  <c r="E166" i="570"/>
  <c r="F166" i="570" a="1"/>
  <c r="F166" i="570" s="1"/>
  <c r="F193" i="574" a="1"/>
  <c r="F193" i="574" s="1"/>
  <c r="E193" i="574"/>
  <c r="F205" i="571" a="1"/>
  <c r="F205" i="571" s="1"/>
  <c r="E205" i="571"/>
  <c r="F194" i="569" a="1"/>
  <c r="F194" i="569" s="1"/>
  <c r="E194" i="569"/>
  <c r="E232" i="572"/>
  <c r="F232" i="572" a="1"/>
  <c r="F232" i="572" s="1"/>
  <c r="E212" i="568"/>
  <c r="F212" i="568" a="1"/>
  <c r="F212" i="568" s="1"/>
  <c r="E167" i="571"/>
  <c r="F167" i="571" a="1"/>
  <c r="F167" i="571" s="1"/>
  <c r="E224" i="572"/>
  <c r="F224" i="572" a="1"/>
  <c r="F224" i="572" s="1"/>
  <c r="F202" i="568" a="1"/>
  <c r="F202" i="568" s="1"/>
  <c r="E202" i="568"/>
  <c r="E230" i="574"/>
  <c r="F230" i="574" a="1"/>
  <c r="F230" i="574" s="1"/>
  <c r="F214" i="571" a="1"/>
  <c r="F214" i="571" s="1"/>
  <c r="D226" i="573"/>
  <c r="E226" i="573" s="1"/>
  <c r="E220" i="573"/>
  <c r="F220" i="573" a="1"/>
  <c r="F220" i="573" s="1"/>
  <c r="AK203" i="8"/>
  <c r="E195" i="574"/>
  <c r="F195" i="574" a="1"/>
  <c r="F195" i="574" s="1"/>
  <c r="F263" i="575" a="1"/>
  <c r="F263" i="575" s="1"/>
  <c r="E263" i="575"/>
  <c r="F170" i="574" a="1"/>
  <c r="F170" i="574" s="1"/>
  <c r="F210" i="575" a="1"/>
  <c r="F210" i="575" s="1"/>
  <c r="E210" i="575"/>
  <c r="E230" i="573"/>
  <c r="D409" i="573"/>
  <c r="E409" i="573" s="1"/>
  <c r="F230" i="573" a="1"/>
  <c r="F230" i="573" s="1"/>
  <c r="E221" i="575"/>
  <c r="F221" i="575" a="1"/>
  <c r="F221" i="575" s="1"/>
  <c r="E178" i="569"/>
  <c r="F178" i="569" a="1"/>
  <c r="F178" i="569" s="1"/>
  <c r="F179" i="572" a="1"/>
  <c r="F179" i="572" s="1"/>
  <c r="E179" i="572"/>
  <c r="AO204" i="8"/>
  <c r="F225" i="571" a="1"/>
  <c r="F225" i="571" s="1"/>
  <c r="E192" i="567"/>
  <c r="F192" i="567" a="1"/>
  <c r="F192" i="567" s="1"/>
  <c r="E233" i="575"/>
  <c r="F233" i="575" a="1"/>
  <c r="F233" i="575" s="1"/>
  <c r="E243" i="574"/>
  <c r="F243" i="574" a="1"/>
  <c r="F243" i="574" s="1"/>
  <c r="F191" i="575" a="1"/>
  <c r="F191" i="575" s="1"/>
  <c r="E191" i="575"/>
  <c r="AN176" i="8"/>
  <c r="AO225" i="8"/>
  <c r="E186" i="572"/>
  <c r="F186" i="572" a="1"/>
  <c r="F186" i="572" s="1"/>
  <c r="F231" i="567" a="1"/>
  <c r="F231" i="567" s="1"/>
  <c r="E231" i="567"/>
  <c r="E204" i="571"/>
  <c r="F204" i="571" a="1"/>
  <c r="F204" i="571" s="1"/>
  <c r="F194" i="571" a="1"/>
  <c r="F194" i="571" s="1"/>
  <c r="E194" i="571"/>
  <c r="X172" i="8"/>
  <c r="AN166" i="8"/>
  <c r="E262" i="572"/>
  <c r="F262" i="572" a="1"/>
  <c r="F262" i="572" s="1"/>
  <c r="D264" i="572"/>
  <c r="E264" i="572" s="1"/>
  <c r="E196" i="567"/>
  <c r="F196" i="567" a="1"/>
  <c r="F196" i="567" s="1"/>
  <c r="E177" i="572"/>
  <c r="F177" i="572" a="1"/>
  <c r="F177" i="572" s="1"/>
  <c r="AP171" i="8"/>
  <c r="AK193" i="8"/>
  <c r="F262" i="571" a="1"/>
  <c r="F262" i="571" s="1"/>
  <c r="E262" i="571"/>
  <c r="D264" i="571"/>
  <c r="E264" i="571" s="1"/>
  <c r="E257" i="573"/>
  <c r="D259" i="573"/>
  <c r="E259" i="573" s="1"/>
  <c r="F257" i="573" a="1"/>
  <c r="F257" i="573" s="1"/>
  <c r="E214" i="575"/>
  <c r="F214" i="575" a="1"/>
  <c r="F214" i="575" s="1"/>
  <c r="AM215" i="8"/>
  <c r="E257" i="571"/>
  <c r="F257" i="571" a="1"/>
  <c r="F257" i="571" s="1"/>
  <c r="D259" i="571"/>
  <c r="E259" i="571" s="1"/>
  <c r="R259" i="8"/>
  <c r="AH259" i="8"/>
  <c r="E186" i="570"/>
  <c r="F186" i="570" a="1"/>
  <c r="F186" i="570" s="1"/>
  <c r="F215" i="574" a="1"/>
  <c r="F215" i="574" s="1"/>
  <c r="E215" i="574"/>
  <c r="E166" i="575"/>
  <c r="F166" i="575" a="1"/>
  <c r="F166" i="575" s="1"/>
  <c r="F192" i="574" a="1"/>
  <c r="F192" i="574" s="1"/>
  <c r="E192" i="574"/>
  <c r="F216" i="572" a="1"/>
  <c r="F216" i="572" s="1"/>
  <c r="E216" i="572"/>
  <c r="E205" i="574"/>
  <c r="F205" i="574" a="1"/>
  <c r="F205" i="574" s="1"/>
  <c r="E242" i="575"/>
  <c r="F242" i="575" a="1"/>
  <c r="F242" i="575" s="1"/>
  <c r="F167" i="568" a="1"/>
  <c r="F167" i="568" s="1"/>
  <c r="E167" i="568"/>
  <c r="E168" i="575"/>
  <c r="F168" i="575" a="1"/>
  <c r="F168" i="575" s="1"/>
  <c r="F224" i="571" a="1"/>
  <c r="F224" i="571" s="1"/>
  <c r="F253" i="570" a="1"/>
  <c r="F253" i="570" s="1"/>
  <c r="E253" i="570"/>
  <c r="P254" i="8"/>
  <c r="AL251" i="8"/>
  <c r="E252" i="574"/>
  <c r="F252" i="574" a="1"/>
  <c r="F252" i="574" s="1"/>
  <c r="F179" i="568" a="1"/>
  <c r="F179" i="568" s="1"/>
  <c r="E179" i="568"/>
  <c r="E201" i="575"/>
  <c r="F201" i="575" a="1"/>
  <c r="F201" i="575" s="1"/>
  <c r="F175" i="574" a="1"/>
  <c r="F175" i="574" s="1"/>
  <c r="F213" i="574" a="1"/>
  <c r="F213" i="574" s="1"/>
  <c r="E213" i="574"/>
  <c r="F169" i="574" a="1"/>
  <c r="F169" i="574" s="1"/>
  <c r="E231" i="571"/>
  <c r="F231" i="571" a="1"/>
  <c r="F231" i="571" s="1"/>
  <c r="E215" i="575"/>
  <c r="F215" i="575" a="1"/>
  <c r="F215" i="575" s="1"/>
  <c r="F231" i="569" a="1"/>
  <c r="F231" i="569" s="1"/>
  <c r="E231" i="569"/>
  <c r="AJ232" i="8"/>
  <c r="F166" i="574" a="1"/>
  <c r="F166" i="574" s="1"/>
  <c r="F223" i="571" a="1"/>
  <c r="F223" i="571" s="1"/>
  <c r="F178" i="574" a="1"/>
  <c r="F178" i="574" s="1"/>
  <c r="F192" i="570" a="1"/>
  <c r="F192" i="570" s="1"/>
  <c r="E192" i="570"/>
  <c r="F233" i="570" a="1"/>
  <c r="F233" i="570" s="1"/>
  <c r="E233" i="570"/>
  <c r="E216" i="575"/>
  <c r="F216" i="575" a="1"/>
  <c r="F216" i="575" s="1"/>
  <c r="E187" i="567"/>
  <c r="F187" i="567" a="1"/>
  <c r="F187" i="567" s="1"/>
  <c r="F263" i="572" a="1"/>
  <c r="F263" i="572" s="1"/>
  <c r="E263" i="572"/>
  <c r="E233" i="571"/>
  <c r="F233" i="571" a="1"/>
  <c r="F233" i="571" s="1"/>
  <c r="E194" i="567"/>
  <c r="F194" i="567" a="1"/>
  <c r="F194" i="567" s="1"/>
  <c r="AM194" i="8"/>
  <c r="AH207" i="8"/>
  <c r="E210" i="570"/>
  <c r="D217" i="570"/>
  <c r="E217" i="570" s="1"/>
  <c r="F210" i="570" a="1"/>
  <c r="F210" i="570" s="1"/>
  <c r="F221" i="571" a="1"/>
  <c r="F221" i="571" s="1"/>
  <c r="F258" i="568" a="1"/>
  <c r="F258" i="568" s="1"/>
  <c r="E258" i="568"/>
  <c r="F243" i="573" a="1"/>
  <c r="F243" i="573" s="1"/>
  <c r="E243" i="573"/>
  <c r="E212" i="570"/>
  <c r="F212" i="570" a="1"/>
  <c r="F212" i="570" s="1"/>
  <c r="P409" i="8"/>
  <c r="AL230" i="8"/>
  <c r="E201" i="571"/>
  <c r="F201" i="571" a="1"/>
  <c r="F201" i="571" s="1"/>
  <c r="D207" i="571"/>
  <c r="E207" i="571" s="1"/>
  <c r="F202" i="570" a="1"/>
  <c r="F202" i="570" s="1"/>
  <c r="E202" i="570"/>
  <c r="E240" i="567"/>
  <c r="F240" i="567" a="1"/>
  <c r="F240" i="567" s="1"/>
  <c r="E252" i="572"/>
  <c r="F252" i="572" a="1"/>
  <c r="F252" i="572" s="1"/>
  <c r="E193" i="575"/>
  <c r="F193" i="575" a="1"/>
  <c r="F193" i="575" s="1"/>
  <c r="F170" i="567" a="1"/>
  <c r="F170" i="567" s="1"/>
  <c r="E170" i="567"/>
  <c r="F171" i="574" a="1"/>
  <c r="F171" i="574" s="1"/>
  <c r="E258" i="569"/>
  <c r="F258" i="569" a="1"/>
  <c r="F258" i="569" s="1"/>
  <c r="E251" i="575"/>
  <c r="F251" i="575" a="1"/>
  <c r="F251" i="575" s="1"/>
  <c r="F231" i="568" a="1"/>
  <c r="F231" i="568" s="1"/>
  <c r="E231" i="568"/>
  <c r="E224" i="567"/>
  <c r="F224" i="567" a="1"/>
  <c r="F224" i="567" s="1"/>
  <c r="D172" i="567"/>
  <c r="E172" i="567" s="1"/>
  <c r="E166" i="567"/>
  <c r="F166" i="567" a="1"/>
  <c r="F166" i="567" s="1"/>
  <c r="F171" i="568" a="1"/>
  <c r="F171" i="568" s="1"/>
  <c r="E171" i="568"/>
  <c r="F225" i="567" a="1"/>
  <c r="F225" i="567" s="1"/>
  <c r="E225" i="567"/>
  <c r="F215" i="567" a="1"/>
  <c r="F215" i="567" s="1"/>
  <c r="E215" i="567"/>
  <c r="E220" i="572"/>
  <c r="F220" i="572" a="1"/>
  <c r="F220" i="572" s="1"/>
  <c r="F205" i="575" a="1"/>
  <c r="F205" i="575" s="1"/>
  <c r="E205" i="575"/>
  <c r="AJ206" i="8"/>
  <c r="E251" i="570"/>
  <c r="D254" i="570"/>
  <c r="E254" i="570" s="1"/>
  <c r="F251" i="570" a="1"/>
  <c r="F251" i="570" s="1"/>
  <c r="E185" i="574"/>
  <c r="F185" i="574" a="1"/>
  <c r="F185" i="574" s="1"/>
  <c r="F169" i="573" a="1"/>
  <c r="F169" i="573" s="1"/>
  <c r="E169" i="573"/>
  <c r="E180" i="572"/>
  <c r="F180" i="572" a="1"/>
  <c r="F180" i="572" s="1"/>
  <c r="F262" i="575" a="1"/>
  <c r="F262" i="575" s="1"/>
  <c r="E262" i="575"/>
  <c r="D264" i="575"/>
  <c r="E264" i="575" s="1"/>
  <c r="F222" i="568" a="1"/>
  <c r="F222" i="568" s="1"/>
  <c r="E222" i="568"/>
  <c r="F192" i="573" a="1"/>
  <c r="F192" i="573" s="1"/>
  <c r="E171" i="571"/>
  <c r="F171" i="571" a="1"/>
  <c r="F171" i="571" s="1"/>
  <c r="F216" i="567" a="1"/>
  <c r="F216" i="567" s="1"/>
  <c r="E216" i="567"/>
  <c r="E215" i="569"/>
  <c r="F215" i="569" a="1"/>
  <c r="F215" i="569" s="1"/>
  <c r="AB254" i="8"/>
  <c r="AO251" i="8"/>
  <c r="F241" i="575" a="1"/>
  <c r="F241" i="575" s="1"/>
  <c r="E241" i="575"/>
  <c r="E242" i="574"/>
  <c r="F242" i="574" a="1"/>
  <c r="F242" i="574" s="1"/>
  <c r="E213" i="569"/>
  <c r="F213" i="569" a="1"/>
  <c r="F213" i="569" s="1"/>
  <c r="E167" i="572"/>
  <c r="F167" i="572" a="1"/>
  <c r="F167" i="572" s="1"/>
  <c r="E233" i="573"/>
  <c r="F233" i="573" a="1"/>
  <c r="F233" i="573" s="1"/>
  <c r="AJ240" i="8"/>
  <c r="E252" i="569"/>
  <c r="F252" i="569" a="1"/>
  <c r="F252" i="569" s="1"/>
  <c r="E175" i="568"/>
  <c r="F175" i="568" a="1"/>
  <c r="F175" i="568" s="1"/>
  <c r="F231" i="574" a="1"/>
  <c r="F231" i="574" s="1"/>
  <c r="E231" i="574"/>
  <c r="F196" i="575" a="1"/>
  <c r="F196" i="575" s="1"/>
  <c r="E196" i="575"/>
  <c r="AP193" i="8"/>
  <c r="AD181" i="8"/>
  <c r="AP197" i="8"/>
  <c r="F194" i="574" a="1"/>
  <c r="F194" i="574" s="1"/>
  <c r="E194" i="574"/>
  <c r="F257" i="569" a="1"/>
  <c r="F257" i="569" s="1"/>
  <c r="D259" i="569"/>
  <c r="E259" i="569" s="1"/>
  <c r="E257" i="569"/>
  <c r="E166" i="569"/>
  <c r="F166" i="569" a="1"/>
  <c r="F166" i="569" s="1"/>
  <c r="E195" i="568"/>
  <c r="F195" i="568" a="1"/>
  <c r="F195" i="568" s="1"/>
  <c r="F210" i="573" a="1"/>
  <c r="F210" i="573" s="1"/>
  <c r="D217" i="573"/>
  <c r="E217" i="573" s="1"/>
  <c r="E210" i="573"/>
  <c r="F216" i="571" a="1"/>
  <c r="F216" i="571" s="1"/>
  <c r="AN186" i="8"/>
  <c r="E204" i="570"/>
  <c r="F204" i="570" a="1"/>
  <c r="F204" i="570" s="1"/>
  <c r="F263" i="573" a="1"/>
  <c r="F263" i="573" s="1"/>
  <c r="E263" i="573"/>
  <c r="F225" i="568" a="1"/>
  <c r="F225" i="568" s="1"/>
  <c r="E225" i="568"/>
  <c r="F171" i="575" a="1"/>
  <c r="F171" i="575" s="1"/>
  <c r="G171" i="575" s="1"/>
  <c r="E171" i="575"/>
  <c r="AN187" i="8"/>
  <c r="E169" i="570"/>
  <c r="F169" i="570" a="1"/>
  <c r="F169" i="570" s="1"/>
  <c r="F192" i="575" a="1"/>
  <c r="F192" i="575" s="1"/>
  <c r="E192" i="575"/>
  <c r="Y217" i="8"/>
  <c r="Y259" i="8"/>
  <c r="E170" i="572"/>
  <c r="F170" i="572" a="1"/>
  <c r="F170" i="572" s="1"/>
  <c r="AL177" i="8"/>
  <c r="E225" i="573"/>
  <c r="F225" i="573" a="1"/>
  <c r="F225" i="573" s="1"/>
  <c r="E185" i="568"/>
  <c r="F185" i="568" a="1"/>
  <c r="F185" i="568" s="1"/>
  <c r="AO263" i="8"/>
  <c r="F178" i="571" a="1"/>
  <c r="F178" i="571" s="1"/>
  <c r="E178" i="571"/>
  <c r="AO178" i="8"/>
  <c r="AL225" i="8"/>
  <c r="F231" i="570" a="1"/>
  <c r="F231" i="570" s="1"/>
  <c r="AN231" i="8"/>
  <c r="X409" i="8"/>
  <c r="AN253" i="8"/>
  <c r="F179" i="570" a="1"/>
  <c r="F179" i="570" s="1"/>
  <c r="E179" i="570"/>
  <c r="E239" i="573"/>
  <c r="F239" i="573" a="1"/>
  <c r="F239" i="573" s="1"/>
  <c r="AJ168" i="8"/>
  <c r="F233" i="574" a="1"/>
  <c r="F233" i="574" s="1"/>
  <c r="E233" i="574"/>
  <c r="F192" i="571" a="1"/>
  <c r="F192" i="571" s="1"/>
  <c r="E192" i="571"/>
  <c r="AD207" i="8"/>
  <c r="D264" i="567"/>
  <c r="F262" i="567" a="1"/>
  <c r="F262" i="567" s="1"/>
  <c r="E240" i="575"/>
  <c r="F240" i="575" a="1"/>
  <c r="F240" i="575" s="1"/>
  <c r="E180" i="575"/>
  <c r="F180" i="575" a="1"/>
  <c r="F180" i="575" s="1"/>
  <c r="F243" i="568" a="1"/>
  <c r="F243" i="568" s="1"/>
  <c r="E215" i="572"/>
  <c r="F215" i="572" a="1"/>
  <c r="F215" i="572" s="1"/>
  <c r="F233" i="567" a="1"/>
  <c r="F233" i="567" s="1"/>
  <c r="E233" i="567"/>
  <c r="AP213" i="8"/>
  <c r="E193" i="569"/>
  <c r="F193" i="569" a="1"/>
  <c r="F193" i="569" s="1"/>
  <c r="Y172" i="8"/>
  <c r="F206" i="572" a="1"/>
  <c r="F206" i="572" s="1"/>
  <c r="E206" i="572"/>
  <c r="AM216" i="8"/>
  <c r="U264" i="8"/>
  <c r="AL211" i="8"/>
  <c r="AK241" i="8"/>
  <c r="AB217" i="8"/>
  <c r="AO210" i="8"/>
  <c r="AJ202" i="8"/>
  <c r="AO213" i="8"/>
  <c r="AP196" i="8"/>
  <c r="F258" i="567" a="1"/>
  <c r="F258" i="567" s="1"/>
  <c r="M409" i="8"/>
  <c r="E223" i="567"/>
  <c r="F223" i="567" a="1"/>
  <c r="F223" i="567" s="1"/>
  <c r="AL262" i="8"/>
  <c r="P264" i="8"/>
  <c r="AO240" i="8"/>
  <c r="Z264" i="8"/>
  <c r="AP194" i="8"/>
  <c r="F206" i="568" a="1"/>
  <c r="F206" i="568" s="1"/>
  <c r="E206" i="568"/>
  <c r="AJ194" i="8"/>
  <c r="Y198" i="8"/>
  <c r="J217" i="8"/>
  <c r="Z217" i="8"/>
  <c r="V207" i="8"/>
  <c r="Q254" i="8"/>
  <c r="AG172" i="8"/>
  <c r="F169" i="572" a="1"/>
  <c r="F169" i="572" s="1"/>
  <c r="E169" i="572"/>
  <c r="AL224" i="8"/>
  <c r="AK178" i="8"/>
  <c r="AJ212" i="8"/>
  <c r="AP223" i="8"/>
  <c r="N172" i="8"/>
  <c r="AK177" i="8"/>
  <c r="AK214" i="8"/>
  <c r="AP186" i="8"/>
  <c r="AM168" i="8"/>
  <c r="AK179" i="8"/>
  <c r="AL185" i="8"/>
  <c r="AL168" i="8"/>
  <c r="U254" i="8"/>
  <c r="AJ243" i="8"/>
  <c r="F177" i="569" a="1"/>
  <c r="F177" i="569" s="1"/>
  <c r="E177" i="569"/>
  <c r="AK211" i="8"/>
  <c r="F241" i="572" a="1"/>
  <c r="F241" i="572" s="1"/>
  <c r="E241" i="572"/>
  <c r="F211" i="571" a="1"/>
  <c r="F211" i="571" s="1"/>
  <c r="E192" i="569"/>
  <c r="F192" i="569" a="1"/>
  <c r="F192" i="569" s="1"/>
  <c r="T409" i="8"/>
  <c r="AM231" i="8"/>
  <c r="Z172" i="8"/>
  <c r="AJ192" i="8"/>
  <c r="AK202" i="8"/>
  <c r="P217" i="8"/>
  <c r="AL210" i="8"/>
  <c r="F196" i="571" a="1"/>
  <c r="F196" i="571" s="1"/>
  <c r="E196" i="571"/>
  <c r="F258" i="570" a="1"/>
  <c r="F258" i="570" s="1"/>
  <c r="E258" i="570"/>
  <c r="E191" i="569"/>
  <c r="F191" i="569" a="1"/>
  <c r="F191" i="569" s="1"/>
  <c r="AN197" i="8"/>
  <c r="F169" i="568" a="1"/>
  <c r="F169" i="568" s="1"/>
  <c r="E169" i="568"/>
  <c r="F180" i="574" a="1"/>
  <c r="F180" i="574" s="1"/>
  <c r="I226" i="8"/>
  <c r="AJ226" i="8" s="1"/>
  <c r="F242" i="573" a="1"/>
  <c r="F242" i="573" s="1"/>
  <c r="E242" i="573"/>
  <c r="AN223" i="8"/>
  <c r="AK187" i="8"/>
  <c r="F252" i="575" a="1"/>
  <c r="F252" i="575" s="1"/>
  <c r="E252" i="575"/>
  <c r="F251" i="568" a="1"/>
  <c r="F251" i="568" s="1"/>
  <c r="E251" i="568"/>
  <c r="E230" i="575"/>
  <c r="F230" i="575" a="1"/>
  <c r="F230" i="575" s="1"/>
  <c r="AP225" i="8"/>
  <c r="F214" i="567" a="1"/>
  <c r="F214" i="567" s="1"/>
  <c r="G214" i="567" s="1"/>
  <c r="E214" i="567"/>
  <c r="E262" i="568"/>
  <c r="D264" i="568"/>
  <c r="E264" i="568" s="1"/>
  <c r="F262" i="568" a="1"/>
  <c r="F262" i="568" s="1"/>
  <c r="AL215" i="8"/>
  <c r="F212" i="571" a="1"/>
  <c r="F212" i="571" s="1"/>
  <c r="AM177" i="8"/>
  <c r="F191" i="567" a="1"/>
  <c r="F191" i="567" s="1"/>
  <c r="E191" i="567"/>
  <c r="AN204" i="8"/>
  <c r="F196" i="572" a="1"/>
  <c r="F196" i="572" s="1"/>
  <c r="E196" i="572"/>
  <c r="AJ180" i="8"/>
  <c r="AK216" i="8"/>
  <c r="AB181" i="8"/>
  <c r="AO175" i="8"/>
  <c r="F206" i="569" a="1"/>
  <c r="F206" i="569" s="1"/>
  <c r="E206" i="569"/>
  <c r="F239" i="569" a="1"/>
  <c r="F239" i="569" s="1"/>
  <c r="I254" i="8"/>
  <c r="AP243" i="8"/>
  <c r="F197" i="568" a="1"/>
  <c r="F197" i="568" s="1"/>
  <c r="E197" i="568"/>
  <c r="U226" i="8"/>
  <c r="F253" i="567" a="1"/>
  <c r="F253" i="567" s="1"/>
  <c r="AO222" i="8"/>
  <c r="F193" i="573" a="1"/>
  <c r="F193" i="573" s="1"/>
  <c r="J409" i="8"/>
  <c r="Z181" i="8"/>
  <c r="AM263" i="8"/>
  <c r="Y181" i="8"/>
  <c r="AM197" i="8"/>
  <c r="AP241" i="8"/>
  <c r="AM210" i="8"/>
  <c r="T217" i="8"/>
  <c r="F168" i="572" a="1"/>
  <c r="F168" i="572" s="1"/>
  <c r="H168" i="572" s="1"/>
  <c r="E168" i="572"/>
  <c r="AK233" i="8"/>
  <c r="AK191" i="8"/>
  <c r="L198" i="8"/>
  <c r="AK215" i="8"/>
  <c r="F210" i="567" a="1"/>
  <c r="F210" i="567" s="1"/>
  <c r="E210" i="567"/>
  <c r="D217" i="567"/>
  <c r="E217" i="567" s="1"/>
  <c r="AN195" i="8"/>
  <c r="AM233" i="8"/>
  <c r="F179" i="574" a="1"/>
  <c r="F179" i="574" s="1"/>
  <c r="AK213" i="8"/>
  <c r="AM212" i="8"/>
  <c r="AO193" i="8"/>
  <c r="L172" i="8"/>
  <c r="AK166" i="8"/>
  <c r="AN193" i="8"/>
  <c r="AB172" i="8"/>
  <c r="AO167" i="8"/>
  <c r="AN168" i="8"/>
  <c r="AK194" i="8"/>
  <c r="AM242" i="8"/>
  <c r="F252" i="571" a="1"/>
  <c r="F252" i="571" s="1"/>
  <c r="E252" i="571"/>
  <c r="E224" i="568"/>
  <c r="F224" i="568" a="1"/>
  <c r="F224" i="568" s="1"/>
  <c r="F211" i="575" a="1"/>
  <c r="F211" i="575" s="1"/>
  <c r="E211" i="575"/>
  <c r="AJ186" i="8"/>
  <c r="AC226" i="8"/>
  <c r="AJ225" i="8"/>
  <c r="F202" i="569" a="1"/>
  <c r="F202" i="569" s="1"/>
  <c r="E202" i="569"/>
  <c r="E213" i="570"/>
  <c r="F213" i="570" a="1"/>
  <c r="F213" i="570" s="1"/>
  <c r="F221" i="568" a="1"/>
  <c r="F221" i="568" s="1"/>
  <c r="E221" i="568"/>
  <c r="AK210" i="8"/>
  <c r="L217" i="8"/>
  <c r="Z226" i="8"/>
  <c r="AP221" i="8"/>
  <c r="V181" i="8"/>
  <c r="E239" i="575"/>
  <c r="F239" i="575" a="1"/>
  <c r="F239" i="575" s="1"/>
  <c r="AP168" i="8"/>
  <c r="E179" i="575"/>
  <c r="F179" i="575" a="1"/>
  <c r="F179" i="575" s="1"/>
  <c r="F187" i="569" a="1"/>
  <c r="F187" i="569" s="1"/>
  <c r="K187" i="569" s="1"/>
  <c r="E187" i="569"/>
  <c r="E169" i="569"/>
  <c r="F169" i="569" a="1"/>
  <c r="F169" i="569" s="1"/>
  <c r="F205" i="569" a="1"/>
  <c r="F205" i="569" s="1"/>
  <c r="E205" i="569"/>
  <c r="E214" i="574"/>
  <c r="F214" i="574" a="1"/>
  <c r="F214" i="574" s="1"/>
  <c r="F222" i="569" a="1"/>
  <c r="F222" i="569" s="1"/>
  <c r="E222" i="569"/>
  <c r="AN221" i="8"/>
  <c r="AL167" i="8"/>
  <c r="E230" i="572"/>
  <c r="F230" i="572" a="1"/>
  <c r="F230" i="572" s="1"/>
  <c r="AM186" i="8"/>
  <c r="F211" i="567" a="1"/>
  <c r="F211" i="567" s="1"/>
  <c r="E211" i="567"/>
  <c r="Y409" i="8"/>
  <c r="E253" i="568"/>
  <c r="F253" i="568" a="1"/>
  <c r="F253" i="568" s="1"/>
  <c r="E168" i="571"/>
  <c r="F168" i="571" a="1"/>
  <c r="F168" i="571" s="1"/>
  <c r="F191" i="573" a="1"/>
  <c r="F191" i="573" s="1"/>
  <c r="D198" i="573"/>
  <c r="F214" i="569" a="1"/>
  <c r="F214" i="569" s="1"/>
  <c r="I214" i="569" s="1"/>
  <c r="E214" i="569"/>
  <c r="H181" i="8"/>
  <c r="AJ175" i="8"/>
  <c r="F257" i="574" a="1"/>
  <c r="F257" i="574" s="1"/>
  <c r="D259" i="574"/>
  <c r="E259" i="574" s="1"/>
  <c r="E257" i="574"/>
  <c r="E185" i="567"/>
  <c r="F185" i="567" a="1"/>
  <c r="F185" i="567" s="1"/>
  <c r="M198" i="8"/>
  <c r="AL179" i="8"/>
  <c r="AO231" i="8"/>
  <c r="AB409" i="8"/>
  <c r="AB235" i="8" s="1"/>
  <c r="AM243" i="8"/>
  <c r="E203" i="569"/>
  <c r="F203" i="569" a="1"/>
  <c r="F203" i="569" s="1"/>
  <c r="AJ242" i="8"/>
  <c r="AK176" i="8"/>
  <c r="AJ222" i="8"/>
  <c r="AJ214" i="8"/>
  <c r="E192" i="568"/>
  <c r="F192" i="568" a="1"/>
  <c r="F192" i="568" s="1"/>
  <c r="F179" i="567" a="1"/>
  <c r="F179" i="567" s="1"/>
  <c r="E179" i="567"/>
  <c r="AM220" i="8"/>
  <c r="T226" i="8"/>
  <c r="AF198" i="8"/>
  <c r="AP191" i="8"/>
  <c r="AJ216" i="8"/>
  <c r="F243" i="569" a="1"/>
  <c r="F243" i="569" s="1"/>
  <c r="E243" i="569"/>
  <c r="AC254" i="8"/>
  <c r="F197" i="572" a="1"/>
  <c r="F197" i="572" s="1"/>
  <c r="E197" i="572"/>
  <c r="I198" i="8"/>
  <c r="AO179" i="8"/>
  <c r="Q259" i="8"/>
  <c r="Q266" i="8" s="1"/>
  <c r="AP206" i="8"/>
  <c r="E241" i="574"/>
  <c r="F241" i="574" a="1"/>
  <c r="F241" i="574" s="1"/>
  <c r="AO253" i="8"/>
  <c r="H264" i="8"/>
  <c r="AJ262" i="8"/>
  <c r="AD198" i="8"/>
  <c r="AP263" i="8"/>
  <c r="E232" i="574"/>
  <c r="F232" i="574" a="1"/>
  <c r="F232" i="574" s="1"/>
  <c r="AJ171" i="8"/>
  <c r="F204" i="569" a="1"/>
  <c r="F204" i="569" s="1"/>
  <c r="K204" i="569" s="1"/>
  <c r="E204" i="569"/>
  <c r="E263" i="569"/>
  <c r="F263" i="569" a="1"/>
  <c r="F263" i="569" s="1"/>
  <c r="Y226" i="8"/>
  <c r="AJ223" i="8"/>
  <c r="U181" i="8"/>
  <c r="AP166" i="8"/>
  <c r="AF172" i="8"/>
  <c r="E211" i="568"/>
  <c r="F211" i="568" a="1"/>
  <c r="F211" i="568" s="1"/>
  <c r="AK225" i="8"/>
  <c r="E202" i="572"/>
  <c r="F202" i="572" a="1"/>
  <c r="F202" i="572" s="1"/>
  <c r="V226" i="8"/>
  <c r="E225" i="575"/>
  <c r="F225" i="575" a="1"/>
  <c r="F225" i="575" s="1"/>
  <c r="AN222" i="8"/>
  <c r="AL180" i="8"/>
  <c r="E168" i="568"/>
  <c r="F168" i="568" a="1"/>
  <c r="F168" i="568" s="1"/>
  <c r="E257" i="568"/>
  <c r="F257" i="568" a="1"/>
  <c r="F257" i="568" s="1"/>
  <c r="D259" i="568"/>
  <c r="E259" i="568" s="1"/>
  <c r="F232" i="569" a="1"/>
  <c r="F232" i="569" s="1"/>
  <c r="E232" i="569"/>
  <c r="E203" i="571"/>
  <c r="F203" i="571" a="1"/>
  <c r="F203" i="571" s="1"/>
  <c r="AM170" i="8"/>
  <c r="AO195" i="8"/>
  <c r="E206" i="574"/>
  <c r="F206" i="574" a="1"/>
  <c r="F206" i="574" s="1"/>
  <c r="AM252" i="8"/>
  <c r="L226" i="8"/>
  <c r="AK220" i="8"/>
  <c r="AL222" i="8"/>
  <c r="AL233" i="8"/>
  <c r="E210" i="574"/>
  <c r="F210" i="574" a="1"/>
  <c r="F210" i="574" s="1"/>
  <c r="D217" i="574"/>
  <c r="E217" i="574" s="1"/>
  <c r="F221" i="572" a="1"/>
  <c r="F221" i="572" s="1"/>
  <c r="E221" i="572"/>
  <c r="AK222" i="8"/>
  <c r="AN213" i="8"/>
  <c r="F167" i="569" a="1"/>
  <c r="F167" i="569" s="1"/>
  <c r="E167" i="569"/>
  <c r="AH254" i="8"/>
  <c r="E168" i="567"/>
  <c r="F168" i="567" a="1"/>
  <c r="F168" i="567" s="1"/>
  <c r="F213" i="573" a="1"/>
  <c r="F213" i="573" s="1"/>
  <c r="E213" i="573"/>
  <c r="E192" i="572"/>
  <c r="F192" i="572" a="1"/>
  <c r="F192" i="572" s="1"/>
  <c r="AM166" i="8"/>
  <c r="T172" i="8"/>
  <c r="AK195" i="8"/>
  <c r="AP178" i="8"/>
  <c r="AP240" i="8"/>
  <c r="E193" i="567"/>
  <c r="F193" i="567" a="1"/>
  <c r="F193" i="567" s="1"/>
  <c r="D226" i="570"/>
  <c r="E226" i="570" s="1"/>
  <c r="E220" i="570"/>
  <c r="F220" i="570" a="1"/>
  <c r="F220" i="570" s="1"/>
  <c r="F167" i="574" a="1"/>
  <c r="F167" i="574" s="1"/>
  <c r="E221" i="573"/>
  <c r="F221" i="573" a="1"/>
  <c r="F221" i="573" s="1"/>
  <c r="F222" i="574" a="1"/>
  <c r="F222" i="574" s="1"/>
  <c r="E222" i="574"/>
  <c r="F220" i="575" a="1"/>
  <c r="F220" i="575" s="1"/>
  <c r="E220" i="575"/>
  <c r="AH226" i="8"/>
  <c r="J181" i="8"/>
  <c r="X226" i="8"/>
  <c r="AN226" i="8" s="1"/>
  <c r="AN220" i="8"/>
  <c r="E191" i="570"/>
  <c r="D198" i="570"/>
  <c r="E198" i="570" s="1"/>
  <c r="F191" i="570" a="1"/>
  <c r="F191" i="570" s="1"/>
  <c r="F253" i="572" a="1"/>
  <c r="F253" i="572" s="1"/>
  <c r="E253" i="572"/>
  <c r="AM171" i="8"/>
  <c r="AK192" i="8"/>
  <c r="N181" i="8"/>
  <c r="AG181" i="8"/>
  <c r="AP192" i="8"/>
  <c r="F177" i="575" a="1"/>
  <c r="F177" i="575" s="1"/>
  <c r="I177" i="575" s="1"/>
  <c r="E177" i="575"/>
  <c r="AO242" i="8"/>
  <c r="AJ195" i="8"/>
  <c r="AH264" i="8"/>
  <c r="F194" i="572" a="1"/>
  <c r="F194" i="572" s="1"/>
  <c r="E194" i="572"/>
  <c r="AO205" i="8"/>
  <c r="AL241" i="8"/>
  <c r="AL223" i="8"/>
  <c r="F223" i="575" a="1"/>
  <c r="F223" i="575" s="1"/>
  <c r="E223" i="575"/>
  <c r="F185" i="575" a="1"/>
  <c r="F185" i="575" s="1"/>
  <c r="AN224" i="8"/>
  <c r="F195" i="573" a="1"/>
  <c r="F195" i="573" s="1"/>
  <c r="E203" i="568"/>
  <c r="F203" i="568" a="1"/>
  <c r="F203" i="568" s="1"/>
  <c r="F176" i="574" a="1"/>
  <c r="F176" i="574" s="1"/>
  <c r="AM192" i="8"/>
  <c r="U198" i="8"/>
  <c r="F214" i="568" a="1"/>
  <c r="F214" i="568" s="1"/>
  <c r="E214" i="568"/>
  <c r="AL216" i="8"/>
  <c r="AJ187" i="8"/>
  <c r="AP224" i="8"/>
  <c r="AN263" i="8"/>
  <c r="AN211" i="8"/>
  <c r="E212" i="572"/>
  <c r="F212" i="572" a="1"/>
  <c r="F212" i="572" s="1"/>
  <c r="F213" i="571" a="1"/>
  <c r="F213" i="571" s="1"/>
  <c r="AM224" i="8"/>
  <c r="AF264" i="8"/>
  <c r="AP264" i="8" s="1"/>
  <c r="AP262" i="8"/>
  <c r="F243" i="572" a="1"/>
  <c r="F243" i="572" s="1"/>
  <c r="E243" i="572"/>
  <c r="F231" i="575" a="1"/>
  <c r="F231" i="575" s="1"/>
  <c r="E231" i="575"/>
  <c r="F215" i="568" a="1"/>
  <c r="F215" i="568" s="1"/>
  <c r="E215" i="568"/>
  <c r="AO176" i="8"/>
  <c r="L264" i="8"/>
  <c r="AK262" i="8"/>
  <c r="AM253" i="8"/>
  <c r="F225" i="572" a="1"/>
  <c r="F225" i="572" s="1"/>
  <c r="E225" i="572"/>
  <c r="F239" i="570" a="1"/>
  <c r="F239" i="570" s="1"/>
  <c r="F177" i="573" a="1"/>
  <c r="F177" i="573" s="1"/>
  <c r="E177" i="573"/>
  <c r="H259" i="8"/>
  <c r="AJ259" i="8" s="1"/>
  <c r="AJ257" i="8"/>
  <c r="AP202" i="8"/>
  <c r="F175" i="571" a="1"/>
  <c r="F175" i="571" s="1"/>
  <c r="D181" i="571"/>
  <c r="E181" i="571" s="1"/>
  <c r="E175" i="571"/>
  <c r="AM211" i="8"/>
  <c r="E263" i="574"/>
  <c r="F263" i="574" a="1"/>
  <c r="F263" i="574" s="1"/>
  <c r="V217" i="8"/>
  <c r="AK242" i="8"/>
  <c r="E220" i="569"/>
  <c r="F220" i="569" a="1"/>
  <c r="F220" i="569" s="1"/>
  <c r="AN242" i="8"/>
  <c r="AP179" i="8"/>
  <c r="F225" i="569" a="1"/>
  <c r="F225" i="569" s="1"/>
  <c r="E225" i="569"/>
  <c r="AB264" i="8"/>
  <c r="AO262" i="8"/>
  <c r="F170" i="568" a="1"/>
  <c r="F170" i="568" s="1"/>
  <c r="E170" i="568"/>
  <c r="E242" i="567"/>
  <c r="F242" i="567" a="1"/>
  <c r="F242" i="567" s="1"/>
  <c r="AM222" i="8"/>
  <c r="J198" i="8"/>
  <c r="E210" i="572"/>
  <c r="F210" i="572" a="1"/>
  <c r="F210" i="572" s="1"/>
  <c r="D217" i="572"/>
  <c r="E217" i="572" s="1"/>
  <c r="E231" i="573"/>
  <c r="F231" i="573" a="1"/>
  <c r="F231" i="573" s="1"/>
  <c r="F196" i="568" a="1"/>
  <c r="F196" i="568" s="1"/>
  <c r="E196" i="568"/>
  <c r="AH198" i="8"/>
  <c r="AO233" i="8"/>
  <c r="E243" i="575"/>
  <c r="F243" i="575" a="1"/>
  <c r="F243" i="575" s="1"/>
  <c r="M207" i="8"/>
  <c r="E223" i="568"/>
  <c r="F223" i="568" a="1"/>
  <c r="F223" i="568" s="1"/>
  <c r="AJ177" i="8"/>
  <c r="V259" i="8"/>
  <c r="AL258" i="8"/>
  <c r="E186" i="568"/>
  <c r="F186" i="568" a="1"/>
  <c r="F186" i="568" s="1"/>
  <c r="AO180" i="8"/>
  <c r="AK206" i="8"/>
  <c r="V264" i="8"/>
  <c r="H217" i="8"/>
  <c r="AJ210" i="8"/>
  <c r="AK201" i="8"/>
  <c r="L207" i="8"/>
  <c r="AO194" i="8"/>
  <c r="AG264" i="8"/>
  <c r="F253" i="569" a="1"/>
  <c r="F253" i="569" s="1"/>
  <c r="E253" i="569"/>
  <c r="F180" i="567" a="1"/>
  <c r="F180" i="567" s="1"/>
  <c r="E180" i="567"/>
  <c r="AP185" i="8"/>
  <c r="F201" i="573" a="1"/>
  <c r="F201" i="573" s="1"/>
  <c r="D207" i="573"/>
  <c r="AG254" i="8"/>
  <c r="I264" i="8"/>
  <c r="AO232" i="8"/>
  <c r="AF181" i="8"/>
  <c r="AP175" i="8"/>
  <c r="AM195" i="8"/>
  <c r="AM214" i="8"/>
  <c r="F224" i="574" a="1"/>
  <c r="F224" i="574" s="1"/>
  <c r="E224" i="574"/>
  <c r="F186" i="574" a="1"/>
  <c r="F186" i="574" s="1"/>
  <c r="E186" i="574"/>
  <c r="AJ252" i="8"/>
  <c r="AJ169" i="8"/>
  <c r="AO191" i="8"/>
  <c r="AB198" i="8"/>
  <c r="AJ241" i="8"/>
  <c r="AN258" i="8"/>
  <c r="AD217" i="8"/>
  <c r="AM213" i="8"/>
  <c r="R409" i="8"/>
  <c r="AN194" i="8"/>
  <c r="E242" i="569"/>
  <c r="F242" i="569" a="1"/>
  <c r="F242" i="569" s="1"/>
  <c r="R181" i="8"/>
  <c r="E239" i="572"/>
  <c r="F239" i="572" a="1"/>
  <c r="F239" i="572" s="1"/>
  <c r="F185" i="570" a="1"/>
  <c r="F185" i="570" s="1"/>
  <c r="E185" i="570"/>
  <c r="E220" i="568"/>
  <c r="F220" i="568" a="1"/>
  <c r="F220" i="568" s="1"/>
  <c r="D226" i="568"/>
  <c r="E226" i="568" s="1"/>
  <c r="E204" i="568"/>
  <c r="F204" i="568" a="1"/>
  <c r="F204" i="568" s="1"/>
  <c r="AJ179" i="8"/>
  <c r="AP222" i="8"/>
  <c r="F220" i="574" a="1"/>
  <c r="F220" i="574" s="1"/>
  <c r="E220" i="574"/>
  <c r="AD409" i="8"/>
  <c r="F204" i="567" a="1"/>
  <c r="F204" i="567" s="1"/>
  <c r="E204" i="567"/>
  <c r="E185" i="569"/>
  <c r="F185" i="569" a="1"/>
  <c r="F185" i="569" s="1"/>
  <c r="J254" i="8"/>
  <c r="D254" i="571"/>
  <c r="E254" i="571" s="1"/>
  <c r="F251" i="571" a="1"/>
  <c r="F251" i="571" s="1"/>
  <c r="E251" i="571"/>
  <c r="AM176" i="8"/>
  <c r="F171" i="569" a="1"/>
  <c r="F171" i="569" s="1"/>
  <c r="E171" i="569"/>
  <c r="AO216" i="8"/>
  <c r="AK243" i="8"/>
  <c r="E178" i="573"/>
  <c r="F178" i="573" a="1"/>
  <c r="F178" i="573" s="1"/>
  <c r="F166" i="573" a="1"/>
  <c r="F166" i="573" s="1"/>
  <c r="E166" i="573"/>
  <c r="D172" i="573"/>
  <c r="E172" i="573" s="1"/>
  <c r="F213" i="575" a="1"/>
  <c r="F213" i="575" s="1"/>
  <c r="E213" i="575"/>
  <c r="F166" i="568" a="1"/>
  <c r="F166" i="568" s="1"/>
  <c r="E166" i="568"/>
  <c r="D172" i="568"/>
  <c r="E172" i="568" s="1"/>
  <c r="N264" i="8"/>
  <c r="AO206" i="8"/>
  <c r="AJ251" i="8"/>
  <c r="H254" i="8"/>
  <c r="AD254" i="8"/>
  <c r="AJ213" i="8"/>
  <c r="AP216" i="8"/>
  <c r="T181" i="8"/>
  <c r="AM181" i="8" s="1"/>
  <c r="AM175" i="8"/>
  <c r="AL166" i="8"/>
  <c r="P172" i="8"/>
  <c r="Y264" i="8"/>
  <c r="AN264" i="8" s="1"/>
  <c r="AN243" i="8"/>
  <c r="AP169" i="8"/>
  <c r="AL170" i="8"/>
  <c r="AJ170" i="8"/>
  <c r="AM187" i="8"/>
  <c r="M217" i="8"/>
  <c r="AM202" i="8"/>
  <c r="F197" i="573" a="1"/>
  <c r="F197" i="573" s="1"/>
  <c r="AJ178" i="8"/>
  <c r="F242" i="572" a="1"/>
  <c r="F242" i="572" s="1"/>
  <c r="E242" i="572"/>
  <c r="AG409" i="8"/>
  <c r="AP230" i="8"/>
  <c r="AK205" i="8"/>
  <c r="AP212" i="8"/>
  <c r="AN241" i="8"/>
  <c r="AG198" i="8"/>
  <c r="AP180" i="8"/>
  <c r="AK240" i="8"/>
  <c r="AN191" i="8"/>
  <c r="X198" i="8"/>
  <c r="AL239" i="8"/>
  <c r="AK212" i="8"/>
  <c r="AO187" i="8"/>
  <c r="E196" i="569"/>
  <c r="F196" i="569" a="1"/>
  <c r="F196" i="569" s="1"/>
  <c r="F230" i="569" a="1"/>
  <c r="F230" i="569" s="1"/>
  <c r="D409" i="569"/>
  <c r="I172" i="8"/>
  <c r="F186" i="575" a="1"/>
  <c r="F186" i="575" s="1"/>
  <c r="AF259" i="8"/>
  <c r="AP257" i="8"/>
  <c r="AN170" i="8"/>
  <c r="AO257" i="8"/>
  <c r="AB259" i="8"/>
  <c r="AB266" i="8" s="1"/>
  <c r="P226" i="8"/>
  <c r="AL220" i="8"/>
  <c r="E211" i="572"/>
  <c r="F211" i="572" a="1"/>
  <c r="F211" i="572" s="1"/>
  <c r="AK252" i="8"/>
  <c r="AO202" i="8"/>
  <c r="AK263" i="8"/>
  <c r="J259" i="8"/>
  <c r="E258" i="575"/>
  <c r="F258" i="575" a="1"/>
  <c r="F258" i="575" s="1"/>
  <c r="E195" i="567"/>
  <c r="F195" i="567" a="1"/>
  <c r="F195" i="567" s="1"/>
  <c r="E251" i="569"/>
  <c r="F251" i="569" a="1"/>
  <c r="F251" i="569" s="1"/>
  <c r="D254" i="569"/>
  <c r="E254" i="569" s="1"/>
  <c r="E252" i="573"/>
  <c r="F252" i="573" a="1"/>
  <c r="F252" i="573" s="1"/>
  <c r="E175" i="575"/>
  <c r="F175" i="575" a="1"/>
  <c r="F175" i="575" s="1"/>
  <c r="AJ215" i="8"/>
  <c r="I207" i="8"/>
  <c r="AM205" i="8"/>
  <c r="E175" i="573"/>
  <c r="F175" i="573" a="1"/>
  <c r="F175" i="573" s="1"/>
  <c r="D181" i="573"/>
  <c r="E181" i="573" s="1"/>
  <c r="AL257" i="8"/>
  <c r="P259" i="8"/>
  <c r="D409" i="571"/>
  <c r="E409" i="571" s="1"/>
  <c r="E230" i="571"/>
  <c r="F230" i="571" a="1"/>
  <c r="F230" i="571" s="1"/>
  <c r="N198" i="8"/>
  <c r="F187" i="572" a="1"/>
  <c r="F187" i="572" s="1"/>
  <c r="E187" i="572"/>
  <c r="F193" i="571" a="1"/>
  <c r="F193" i="571" s="1"/>
  <c r="E193" i="571"/>
  <c r="AM167" i="8"/>
  <c r="E196" i="570"/>
  <c r="F196" i="570" a="1"/>
  <c r="F196" i="570" s="1"/>
  <c r="AL169" i="8"/>
  <c r="Q264" i="8"/>
  <c r="AK171" i="8"/>
  <c r="F257" i="570" a="1"/>
  <c r="F257" i="570" s="1"/>
  <c r="D259" i="570"/>
  <c r="E259" i="570" s="1"/>
  <c r="E257" i="570"/>
  <c r="F203" i="570" a="1"/>
  <c r="F203" i="570" s="1"/>
  <c r="E203" i="570"/>
  <c r="E206" i="571"/>
  <c r="F206" i="571" a="1"/>
  <c r="F206" i="571" s="1"/>
  <c r="E167" i="567"/>
  <c r="F167" i="567" a="1"/>
  <c r="F167" i="567" s="1"/>
  <c r="E225" i="570"/>
  <c r="F225" i="570" a="1"/>
  <c r="F225" i="570" s="1"/>
  <c r="AM206" i="8"/>
  <c r="Y254" i="8"/>
  <c r="Y266" i="8" s="1"/>
  <c r="AO258" i="8"/>
  <c r="AO215" i="8"/>
  <c r="E224" i="575"/>
  <c r="F224" i="575" a="1"/>
  <c r="F224" i="575" s="1"/>
  <c r="E258" i="574"/>
  <c r="F258" i="574" a="1"/>
  <c r="F258" i="574" s="1"/>
  <c r="H258" i="574" s="1"/>
  <c r="AP233" i="8"/>
  <c r="E197" i="575"/>
  <c r="F197" i="575" a="1"/>
  <c r="F197" i="575" s="1"/>
  <c r="E169" i="567"/>
  <c r="F169" i="567" a="1"/>
  <c r="F169" i="567" s="1"/>
  <c r="AM262" i="8"/>
  <c r="T264" i="8"/>
  <c r="AP195" i="8"/>
  <c r="X264" i="8"/>
  <c r="AN262" i="8"/>
  <c r="AK204" i="8"/>
  <c r="AO171" i="8"/>
  <c r="AC264" i="8"/>
  <c r="AN179" i="8"/>
  <c r="F204" i="573" a="1"/>
  <c r="F204" i="573" s="1"/>
  <c r="AN216" i="8"/>
  <c r="J264" i="8"/>
  <c r="J266" i="8" s="1"/>
  <c r="R254" i="8"/>
  <c r="N409" i="8"/>
  <c r="AL221" i="8"/>
  <c r="AL175" i="8"/>
  <c r="P181" i="8"/>
  <c r="F212" i="567" a="1"/>
  <c r="F212" i="567" s="1"/>
  <c r="E212" i="567"/>
  <c r="M264" i="8"/>
  <c r="F240" i="570" a="1"/>
  <c r="F240" i="570" s="1"/>
  <c r="F214" i="570" a="1"/>
  <c r="F214" i="570" s="1"/>
  <c r="E214" i="570"/>
  <c r="AL232" i="8"/>
  <c r="AK169" i="8"/>
  <c r="AC217" i="8"/>
  <c r="E204" i="572"/>
  <c r="F204" i="572" a="1"/>
  <c r="F204" i="572" s="1"/>
  <c r="AO211" i="8"/>
  <c r="Z259" i="8"/>
  <c r="AK258" i="8"/>
  <c r="AO170" i="8"/>
  <c r="AO196" i="8"/>
  <c r="AJ263" i="8"/>
  <c r="AN205" i="8"/>
  <c r="U259" i="8"/>
  <c r="AM169" i="8"/>
  <c r="AM179" i="8"/>
  <c r="N259" i="8"/>
  <c r="F180" i="569" a="1"/>
  <c r="F180" i="569" s="1"/>
  <c r="E180" i="569"/>
  <c r="AN225" i="8"/>
  <c r="AJ231" i="8"/>
  <c r="E206" i="567"/>
  <c r="F206" i="567" a="1"/>
  <c r="F206" i="567" s="1"/>
  <c r="E220" i="567"/>
  <c r="F220" i="567" a="1"/>
  <c r="F220" i="567" s="1"/>
  <c r="E178" i="572"/>
  <c r="F178" i="572" a="1"/>
  <c r="F178" i="572" s="1"/>
  <c r="F214" i="572" a="1"/>
  <c r="F214" i="572" s="1"/>
  <c r="E214" i="572"/>
  <c r="E176" i="573"/>
  <c r="F176" i="573" a="1"/>
  <c r="F176" i="573" s="1"/>
  <c r="AN233" i="8"/>
  <c r="AK168" i="8"/>
  <c r="T207" i="8"/>
  <c r="AM201" i="8"/>
  <c r="F178" i="568" a="1"/>
  <c r="F178" i="568" s="1"/>
  <c r="E178" i="568"/>
  <c r="F178" i="570" a="1"/>
  <c r="F178" i="570" s="1"/>
  <c r="E178" i="570"/>
  <c r="E171" i="567"/>
  <c r="F171" i="567" a="1"/>
  <c r="F171" i="567" s="1"/>
  <c r="F241" i="569" a="1"/>
  <c r="F241" i="569" s="1"/>
  <c r="E241" i="569"/>
  <c r="E171" i="572"/>
  <c r="F171" i="572" a="1"/>
  <c r="F171" i="572" s="1"/>
  <c r="E177" i="568"/>
  <c r="F177" i="568" a="1"/>
  <c r="F177" i="568" s="1"/>
  <c r="E241" i="568"/>
  <c r="F241" i="568" a="1"/>
  <c r="F241" i="568" s="1"/>
  <c r="E203" i="575"/>
  <c r="F203" i="575" a="1"/>
  <c r="F203" i="575" s="1"/>
  <c r="E240" i="573"/>
  <c r="F240" i="573" a="1"/>
  <c r="F240" i="573" s="1"/>
  <c r="F197" i="569" a="1"/>
  <c r="F197" i="569" s="1"/>
  <c r="E197" i="569"/>
  <c r="AM180" i="8"/>
  <c r="E187" i="574"/>
  <c r="F187" i="574" a="1"/>
  <c r="F187" i="574" s="1"/>
  <c r="F166" i="572" a="1"/>
  <c r="F166" i="572" s="1"/>
  <c r="D172" i="572"/>
  <c r="E172" i="572" s="1"/>
  <c r="E166" i="572"/>
  <c r="E171" i="573"/>
  <c r="F171" i="573" a="1"/>
  <c r="F171" i="573" s="1"/>
  <c r="D181" i="570"/>
  <c r="E181" i="570" s="1"/>
  <c r="F175" i="570" a="1"/>
  <c r="F175" i="570" s="1"/>
  <c r="E175" i="570"/>
  <c r="D207" i="570"/>
  <c r="E207" i="570" s="1"/>
  <c r="F201" i="570" a="1"/>
  <c r="F201" i="570" s="1"/>
  <c r="E201" i="570"/>
  <c r="AL176" i="8"/>
  <c r="F223" i="574" a="1"/>
  <c r="F223" i="574" s="1"/>
  <c r="E223" i="574"/>
  <c r="AL231" i="8"/>
  <c r="AP214" i="8"/>
  <c r="AJ233" i="8"/>
  <c r="AO197" i="8"/>
  <c r="F194" i="573" a="1"/>
  <c r="F194" i="573" s="1"/>
  <c r="R172" i="8"/>
  <c r="AJ258" i="8"/>
  <c r="AM193" i="8"/>
  <c r="F216" i="574" a="1"/>
  <c r="F216" i="574" s="1"/>
  <c r="K216" i="574" s="1"/>
  <c r="E216" i="574"/>
  <c r="AK253" i="8"/>
  <c r="F193" i="568" a="1"/>
  <c r="F193" i="568" s="1"/>
  <c r="E193" i="568"/>
  <c r="AJ201" i="8"/>
  <c r="H207" i="8"/>
  <c r="AM239" i="8"/>
  <c r="AJ166" i="8"/>
  <c r="H172" i="8"/>
  <c r="AJ172" i="8" s="1"/>
  <c r="AK221" i="8"/>
  <c r="V254" i="8"/>
  <c r="V266" i="8" s="1"/>
  <c r="U207" i="8"/>
  <c r="J226" i="8"/>
  <c r="E239" i="574"/>
  <c r="F239" i="574" a="1"/>
  <c r="F239" i="574" s="1"/>
  <c r="E213" i="568"/>
  <c r="F213" i="568" a="1"/>
  <c r="F213" i="568" s="1"/>
  <c r="AO177" i="8"/>
  <c r="AL252" i="8"/>
  <c r="E214" i="573"/>
  <c r="F214" i="573" a="1"/>
  <c r="F214" i="573" s="1"/>
  <c r="E168" i="569"/>
  <c r="F168" i="569" a="1"/>
  <c r="F168" i="569" s="1"/>
  <c r="AK224" i="8"/>
  <c r="AL186" i="8"/>
  <c r="AP176" i="8"/>
  <c r="F205" i="573" a="1"/>
  <c r="F205" i="573" s="1"/>
  <c r="E176" i="572"/>
  <c r="F176" i="572" a="1"/>
  <c r="F176" i="572" s="1"/>
  <c r="R264" i="8"/>
  <c r="AL264" i="8" s="1"/>
  <c r="AP167" i="8"/>
  <c r="E195" i="572"/>
  <c r="F195" i="572" a="1"/>
  <c r="F195" i="572" s="1"/>
  <c r="E216" i="568"/>
  <c r="F216" i="568" a="1"/>
  <c r="F216" i="568" s="1"/>
  <c r="AO186" i="8"/>
  <c r="F230" i="567" a="1"/>
  <c r="F230" i="567" s="1"/>
  <c r="E230" i="567"/>
  <c r="M181" i="8"/>
  <c r="H226" i="8"/>
  <c r="AJ220" i="8"/>
  <c r="E251" i="574"/>
  <c r="F251" i="574" a="1"/>
  <c r="F251" i="574" s="1"/>
  <c r="AC181" i="8"/>
  <c r="AK223" i="8"/>
  <c r="F194" i="570" a="1"/>
  <c r="F194" i="570" s="1"/>
  <c r="E194" i="570"/>
  <c r="E167" i="570"/>
  <c r="F167" i="570" a="1"/>
  <c r="F167" i="570" s="1"/>
  <c r="AL214" i="8"/>
  <c r="AM241" i="8"/>
  <c r="J207" i="8"/>
  <c r="F187" i="573" a="1"/>
  <c r="F187" i="573" s="1"/>
  <c r="E187" i="573"/>
  <c r="E185" i="572"/>
  <c r="F185" i="572" a="1"/>
  <c r="F185" i="572" s="1"/>
  <c r="L259" i="8"/>
  <c r="AK257" i="8"/>
  <c r="F239" i="568" a="1"/>
  <c r="F239" i="568" s="1"/>
  <c r="F258" i="571" a="1"/>
  <c r="F258" i="571" s="1"/>
  <c r="E258" i="571"/>
  <c r="AM203" i="8"/>
  <c r="F230" i="568" a="1"/>
  <c r="F230" i="568" s="1"/>
  <c r="F193" i="572" a="1"/>
  <c r="F193" i="572" s="1"/>
  <c r="E193" i="572"/>
  <c r="AK197" i="8"/>
  <c r="AM223" i="8"/>
  <c r="E197" i="574"/>
  <c r="F197" i="574" a="1"/>
  <c r="F197" i="574" s="1"/>
  <c r="AM196" i="8"/>
  <c r="AK232" i="8"/>
  <c r="AP253" i="8"/>
  <c r="AM221" i="8"/>
  <c r="AJ205" i="8"/>
  <c r="AL240" i="8"/>
  <c r="F242" i="568" a="1"/>
  <c r="F242" i="568" s="1"/>
  <c r="F216" i="569" a="1"/>
  <c r="F216" i="569" s="1"/>
  <c r="E216" i="569"/>
  <c r="AM185" i="8"/>
  <c r="F221" i="570" a="1"/>
  <c r="F221" i="570" s="1"/>
  <c r="E221" i="570"/>
  <c r="AJ167" i="8"/>
  <c r="AJ196" i="8"/>
  <c r="AN206" i="8"/>
  <c r="J172" i="8"/>
  <c r="AC198" i="8"/>
  <c r="AP231" i="8"/>
  <c r="AF409" i="8"/>
  <c r="AJ204" i="8"/>
  <c r="AN180" i="8"/>
  <c r="AL212" i="8"/>
  <c r="AL178" i="8"/>
  <c r="AJ191" i="8"/>
  <c r="H198" i="8"/>
  <c r="AG259" i="8"/>
  <c r="AO212" i="8"/>
  <c r="AN196" i="8"/>
  <c r="M259" i="8"/>
  <c r="AJ185" i="8"/>
  <c r="Q181" i="8"/>
  <c r="AN192" i="8"/>
  <c r="AP251" i="8"/>
  <c r="AF254" i="8"/>
  <c r="AL253" i="8"/>
  <c r="AN252" i="8"/>
  <c r="AN232" i="8"/>
  <c r="E177" i="567"/>
  <c r="F177" i="567" a="1"/>
  <c r="F177" i="567" s="1"/>
  <c r="H177" i="567" s="1"/>
  <c r="N226" i="8"/>
  <c r="E171" i="570"/>
  <c r="F171" i="570" a="1"/>
  <c r="F171" i="570" s="1"/>
  <c r="F211" i="574" a="1"/>
  <c r="F211" i="574" s="1"/>
  <c r="E211" i="574"/>
  <c r="AM225" i="8"/>
  <c r="AC259" i="8"/>
  <c r="AJ203" i="8"/>
  <c r="AD259" i="8"/>
  <c r="AO169" i="8"/>
  <c r="AN178" i="8"/>
  <c r="F185" i="571" a="1"/>
  <c r="F185" i="571" s="1"/>
  <c r="E185" i="571"/>
  <c r="AP203" i="8"/>
  <c r="U172" i="8"/>
  <c r="AJ193" i="8"/>
  <c r="F240" i="569" a="1"/>
  <c r="F240" i="569" s="1"/>
  <c r="E240" i="571"/>
  <c r="F240" i="571" a="1"/>
  <c r="F240" i="571" s="1"/>
  <c r="D198" i="571"/>
  <c r="E198" i="571" s="1"/>
  <c r="F191" i="571" a="1"/>
  <c r="F191" i="571" s="1"/>
  <c r="E191" i="571"/>
  <c r="AJ221" i="8"/>
  <c r="F202" i="573" a="1"/>
  <c r="F202" i="573" s="1"/>
  <c r="Z254" i="8"/>
  <c r="Z266" i="8" s="1"/>
  <c r="F263" i="567" a="1"/>
  <c r="F263" i="567" s="1"/>
  <c r="F201" i="569" a="1"/>
  <c r="F201" i="569" s="1"/>
  <c r="E201" i="569"/>
  <c r="D207" i="569"/>
  <c r="E207" i="569" s="1"/>
  <c r="AL263" i="8"/>
  <c r="AK239" i="8"/>
  <c r="E212" i="574"/>
  <c r="F212" i="574" a="1"/>
  <c r="F212" i="574" s="1"/>
  <c r="AP239" i="8"/>
  <c r="AK186" i="8"/>
  <c r="AF217" i="8"/>
  <c r="AP211" i="8"/>
  <c r="AD226" i="8"/>
  <c r="AK230" i="8"/>
  <c r="L409" i="8"/>
  <c r="AP177" i="8"/>
  <c r="V409" i="8"/>
  <c r="X259" i="8"/>
  <c r="AN257" i="8"/>
  <c r="Z198" i="8"/>
  <c r="AL213" i="8"/>
  <c r="E205" i="572"/>
  <c r="F205" i="572" a="1"/>
  <c r="F205" i="572" s="1"/>
  <c r="G205" i="572" s="1"/>
  <c r="AK231" i="8"/>
  <c r="T254" i="8"/>
  <c r="AM251" i="8"/>
  <c r="AJ239" i="8"/>
  <c r="AN215" i="8"/>
  <c r="Z409" i="8"/>
  <c r="AP210" i="8"/>
  <c r="AG217" i="8"/>
  <c r="AH409" i="8"/>
  <c r="AN214" i="8"/>
  <c r="F223" i="572" a="1"/>
  <c r="F223" i="572" s="1"/>
  <c r="E223" i="572"/>
  <c r="AO214" i="8"/>
  <c r="Y207" i="8"/>
  <c r="AN201" i="8"/>
  <c r="AJ211" i="8"/>
  <c r="Q217" i="8"/>
  <c r="AN212" i="8"/>
  <c r="AC409" i="8"/>
  <c r="AP242" i="8"/>
  <c r="AM204" i="8"/>
  <c r="AB207" i="8"/>
  <c r="AO201" i="8"/>
  <c r="AN175" i="8"/>
  <c r="X181" i="8"/>
  <c r="AN181" i="8" s="1"/>
  <c r="AM258" i="8"/>
  <c r="AH172" i="8"/>
  <c r="E205" i="568"/>
  <c r="F205" i="568" a="1"/>
  <c r="F205" i="568" s="1"/>
  <c r="AO203" i="8"/>
  <c r="AK180" i="8"/>
  <c r="U217" i="8"/>
  <c r="F177" i="570" a="1"/>
  <c r="F177" i="570" s="1"/>
  <c r="E177" i="570"/>
  <c r="M172" i="8"/>
  <c r="F176" i="569" a="1"/>
  <c r="F176" i="569" s="1"/>
  <c r="E176" i="569"/>
  <c r="AG226" i="8"/>
  <c r="E201" i="572"/>
  <c r="D207" i="572"/>
  <c r="E207" i="572" s="1"/>
  <c r="F201" i="572" a="1"/>
  <c r="F201" i="572" s="1"/>
  <c r="AN202" i="8"/>
  <c r="X207" i="8"/>
  <c r="AJ253" i="8"/>
  <c r="E233" i="569"/>
  <c r="F233" i="569" a="1"/>
  <c r="F233" i="569" s="1"/>
  <c r="E232" i="567"/>
  <c r="F232" i="567" a="1"/>
  <c r="F232" i="567" s="1"/>
  <c r="AO243" i="8"/>
  <c r="E179" i="569"/>
  <c r="F179" i="569" a="1"/>
  <c r="F179" i="569" s="1"/>
  <c r="AP170" i="8"/>
  <c r="E197" i="571"/>
  <c r="F197" i="571" a="1"/>
  <c r="F197" i="571" s="1"/>
  <c r="F232" i="571" a="1"/>
  <c r="F232" i="571" s="1"/>
  <c r="G232" i="571" s="1"/>
  <c r="E232" i="571"/>
  <c r="Z207" i="8"/>
  <c r="M254" i="8"/>
  <c r="M266" i="8" s="1"/>
  <c r="AK170" i="8"/>
  <c r="AL171" i="8"/>
  <c r="F203" i="573" a="1"/>
  <c r="F203" i="573" s="1"/>
  <c r="T198" i="8"/>
  <c r="AM191" i="8"/>
  <c r="AD264" i="8"/>
  <c r="AN177" i="8"/>
  <c r="Q409" i="8"/>
  <c r="X217" i="8"/>
  <c r="AN217" i="8" s="1"/>
  <c r="AN210" i="8"/>
  <c r="F204" i="575" a="1"/>
  <c r="F204" i="575" s="1"/>
  <c r="E204" i="575"/>
  <c r="AP232" i="8"/>
  <c r="AJ197" i="8"/>
  <c r="AO168" i="8"/>
  <c r="AP204" i="8"/>
  <c r="AP187" i="8"/>
  <c r="AK196" i="8"/>
  <c r="AO221" i="8"/>
  <c r="I409" i="8"/>
  <c r="AM240" i="8"/>
  <c r="N254" i="8"/>
  <c r="N266" i="8" s="1"/>
  <c r="AH217" i="8"/>
  <c r="AL187" i="8"/>
  <c r="AN203" i="8"/>
  <c r="AO252" i="8"/>
  <c r="AC172" i="8"/>
  <c r="AO166" i="8"/>
  <c r="AM257" i="8"/>
  <c r="T259" i="8"/>
  <c r="AF207" i="8"/>
  <c r="AP201" i="8"/>
  <c r="AP252" i="8"/>
  <c r="E257" i="575"/>
  <c r="D259" i="575"/>
  <c r="E259" i="575" s="1"/>
  <c r="F257" i="575" a="1"/>
  <c r="F257" i="575" s="1"/>
  <c r="R217" i="8"/>
  <c r="E191" i="572"/>
  <c r="D198" i="572"/>
  <c r="E198" i="572" s="1"/>
  <c r="F191" i="572" a="1"/>
  <c r="F191" i="572" s="1"/>
  <c r="AO224" i="8"/>
  <c r="E175" i="567"/>
  <c r="F175" i="567" a="1"/>
  <c r="F175" i="567" s="1"/>
  <c r="E204" i="574"/>
  <c r="F204" i="574" a="1"/>
  <c r="F204" i="574" s="1"/>
  <c r="AH181" i="8"/>
  <c r="AP258" i="8"/>
  <c r="AO192" i="8"/>
  <c r="AN169" i="8"/>
  <c r="AL243" i="8"/>
  <c r="E211" i="569"/>
  <c r="F211" i="569" a="1"/>
  <c r="F211" i="569" s="1"/>
  <c r="AB226" i="8"/>
  <c r="AO226" i="8" s="1"/>
  <c r="AO220" i="8"/>
  <c r="AJ176" i="8"/>
  <c r="D409" i="570"/>
  <c r="F230" i="570" a="1"/>
  <c r="F230" i="570" s="1"/>
  <c r="AN167" i="8"/>
  <c r="AP205" i="8"/>
  <c r="I181" i="8"/>
  <c r="AC207" i="8"/>
  <c r="AK175" i="8"/>
  <c r="L181" i="8"/>
  <c r="AK181" i="8" s="1"/>
  <c r="AK251" i="8"/>
  <c r="L254" i="8"/>
  <c r="AO241" i="8"/>
  <c r="AK185" i="8"/>
  <c r="AO185" i="8"/>
  <c r="V198" i="8"/>
  <c r="AG207" i="8"/>
  <c r="N217" i="8"/>
  <c r="AM232" i="8"/>
  <c r="M226" i="8"/>
  <c r="N207" i="8"/>
  <c r="I259" i="8"/>
  <c r="Q172" i="8"/>
  <c r="AN185" i="8"/>
  <c r="AK167" i="8"/>
  <c r="AL242" i="8"/>
  <c r="U409" i="8"/>
  <c r="AM230" i="8"/>
  <c r="AM178" i="8"/>
  <c r="AP215" i="8"/>
  <c r="AJ230" i="8"/>
  <c r="H409" i="8"/>
  <c r="AP220" i="8"/>
  <c r="AF226" i="8"/>
  <c r="AP226" i="8" s="1"/>
  <c r="F201" i="567" a="1"/>
  <c r="F201" i="567" s="1"/>
  <c r="I201" i="567" s="1"/>
  <c r="E201" i="567"/>
  <c r="V172" i="8"/>
  <c r="AN171" i="8"/>
  <c r="X254" i="8"/>
  <c r="AN254" i="8" s="1"/>
  <c r="AN251" i="8"/>
  <c r="AD172" i="8"/>
  <c r="R226" i="8"/>
  <c r="Q226" i="8"/>
  <c r="AO223" i="8"/>
  <c r="F206" i="573" a="1"/>
  <c r="F206" i="573" s="1"/>
  <c r="I217" i="8"/>
  <c r="E222" i="567"/>
  <c r="F222" i="567" a="1"/>
  <c r="F222" i="567" s="1"/>
  <c r="D226" i="567"/>
  <c r="E226" i="567" s="1"/>
  <c r="F187" i="575" a="1"/>
  <c r="F187" i="575" s="1"/>
  <c r="F232" i="568" a="1"/>
  <c r="F232" i="568" s="1"/>
  <c r="D409" i="568"/>
  <c r="F170" i="575" a="1"/>
  <c r="F170" i="575" s="1"/>
  <c r="E170" i="575"/>
  <c r="E253" i="574"/>
  <c r="F253" i="574" a="1"/>
  <c r="F253" i="574" s="1"/>
  <c r="D254" i="574"/>
  <c r="E254" i="574" s="1"/>
  <c r="F240" i="572" a="1"/>
  <c r="F240" i="572" s="1"/>
  <c r="E240" i="572"/>
  <c r="F233" i="568" a="1"/>
  <c r="F233" i="568" s="1"/>
  <c r="E253" i="575"/>
  <c r="F253" i="575" a="1"/>
  <c r="F253" i="575" s="1"/>
  <c r="D254" i="575"/>
  <c r="E254" i="575" s="1"/>
  <c r="E176" i="568"/>
  <c r="F176" i="568" a="1"/>
  <c r="F176" i="568" s="1"/>
  <c r="E197" i="567"/>
  <c r="F197" i="567" a="1"/>
  <c r="F197" i="567" s="1"/>
  <c r="D198" i="567"/>
  <c r="E198" i="567" s="1"/>
  <c r="E205" i="567"/>
  <c r="F205" i="567" a="1"/>
  <c r="F205" i="567" s="1"/>
  <c r="F232" i="575" a="1"/>
  <c r="F232" i="575" s="1"/>
  <c r="E232" i="575"/>
  <c r="D409" i="575"/>
  <c r="E409" i="575" s="1"/>
  <c r="E186" i="567"/>
  <c r="F186" i="567" a="1"/>
  <c r="F186" i="567" s="1"/>
  <c r="F225" i="574" a="1"/>
  <c r="F225" i="574" s="1"/>
  <c r="E225" i="574"/>
  <c r="F252" i="567" a="1"/>
  <c r="F252" i="567" s="1"/>
  <c r="D254" i="567"/>
  <c r="D266" i="567" s="1"/>
  <c r="F187" i="568" a="1"/>
  <c r="F187" i="568" s="1"/>
  <c r="E187" i="568"/>
  <c r="E212" i="569"/>
  <c r="F212" i="569" a="1"/>
  <c r="F212" i="569" s="1"/>
  <c r="D217" i="569"/>
  <c r="E217" i="569" s="1"/>
  <c r="F203" i="567" a="1"/>
  <c r="F203" i="567" s="1"/>
  <c r="E203" i="567"/>
  <c r="F168" i="574" a="1"/>
  <c r="F168" i="574" s="1"/>
  <c r="D172" i="574"/>
  <c r="E195" i="575"/>
  <c r="F195" i="575" a="1"/>
  <c r="F195" i="575" s="1"/>
  <c r="F224" i="569" a="1"/>
  <c r="F224" i="569" s="1"/>
  <c r="E224" i="569"/>
  <c r="E240" i="568"/>
  <c r="F240" i="568" a="1"/>
  <c r="F240" i="568" s="1"/>
  <c r="F240" i="574" a="1"/>
  <c r="F240" i="574" s="1"/>
  <c r="E240" i="574"/>
  <c r="D409" i="574"/>
  <c r="E409" i="574" s="1"/>
  <c r="E203" i="574"/>
  <c r="F203" i="574" a="1"/>
  <c r="F203" i="574" s="1"/>
  <c r="E178" i="575"/>
  <c r="F178" i="575" a="1"/>
  <c r="F178" i="575" s="1"/>
  <c r="E223" i="569"/>
  <c r="F223" i="569" a="1"/>
  <c r="F223" i="569" s="1"/>
  <c r="E176" i="567"/>
  <c r="F176" i="567" a="1"/>
  <c r="F176" i="567" s="1"/>
  <c r="D181" i="567"/>
  <c r="E181" i="567" s="1"/>
  <c r="F177" i="574" a="1"/>
  <c r="F177" i="574" s="1"/>
  <c r="D181" i="574"/>
  <c r="E212" i="575"/>
  <c r="F212" i="575" a="1"/>
  <c r="F212" i="575" s="1"/>
  <c r="D217" i="575"/>
  <c r="E217" i="575" s="1"/>
  <c r="E239" i="567"/>
  <c r="F239" i="567" a="1"/>
  <c r="F239" i="567" s="1"/>
  <c r="F178" i="567" a="1"/>
  <c r="F178" i="567" s="1"/>
  <c r="E178" i="567"/>
  <c r="E186" i="569"/>
  <c r="F186" i="569" a="1"/>
  <c r="F186" i="569" s="1"/>
  <c r="E202" i="575"/>
  <c r="F202" i="575" a="1"/>
  <c r="F202" i="575" s="1"/>
  <c r="D207" i="575"/>
  <c r="E207" i="575" s="1"/>
  <c r="F195" i="569" a="1"/>
  <c r="F195" i="569" s="1"/>
  <c r="E195" i="569"/>
  <c r="D198" i="569"/>
  <c r="E198" i="569" s="1"/>
  <c r="F194" i="568" a="1"/>
  <c r="F194" i="568" s="1"/>
  <c r="E194" i="568"/>
  <c r="D198" i="568"/>
  <c r="E198" i="568" s="1"/>
  <c r="E221" i="569"/>
  <c r="F221" i="569" a="1"/>
  <c r="F221" i="569" s="1"/>
  <c r="D226" i="569"/>
  <c r="E226" i="569" s="1"/>
  <c r="F258" i="572" a="1"/>
  <c r="F258" i="572" s="1"/>
  <c r="E258" i="572"/>
  <c r="D259" i="572"/>
  <c r="E259" i="572" s="1"/>
  <c r="E252" i="568"/>
  <c r="F252" i="568" a="1"/>
  <c r="F252" i="568" s="1"/>
  <c r="D254" i="568"/>
  <c r="E254" i="568" s="1"/>
  <c r="F202" i="574" a="1"/>
  <c r="F202" i="574" s="1"/>
  <c r="E202" i="574"/>
  <c r="D207" i="574"/>
  <c r="E207" i="574" s="1"/>
  <c r="F167" i="575" a="1"/>
  <c r="F167" i="575" s="1"/>
  <c r="E167" i="575"/>
  <c r="F206" i="575" a="1"/>
  <c r="F206" i="575" s="1"/>
  <c r="E206" i="575"/>
  <c r="E202" i="567"/>
  <c r="F202" i="567" a="1"/>
  <c r="F202" i="567" s="1"/>
  <c r="D207" i="567"/>
  <c r="E207" i="567" s="1"/>
  <c r="G202" i="572"/>
  <c r="H202" i="572"/>
  <c r="I202" i="572"/>
  <c r="G168" i="569"/>
  <c r="I168" i="569"/>
  <c r="J201" i="567"/>
  <c r="K201" i="567"/>
  <c r="G201" i="567"/>
  <c r="H201" i="567"/>
  <c r="I224" i="570"/>
  <c r="J224" i="570"/>
  <c r="H242" i="572"/>
  <c r="J242" i="572"/>
  <c r="G242" i="572"/>
  <c r="AM254" i="8"/>
  <c r="AC266" i="8"/>
  <c r="K191" i="570"/>
  <c r="I191" i="570"/>
  <c r="AM264" i="8"/>
  <c r="J223" i="574"/>
  <c r="G223" i="574"/>
  <c r="K223" i="574"/>
  <c r="H223" i="574"/>
  <c r="I223" i="574"/>
  <c r="J232" i="571"/>
  <c r="H232" i="571"/>
  <c r="I212" i="574"/>
  <c r="K212" i="574"/>
  <c r="H212" i="574"/>
  <c r="J212" i="574"/>
  <c r="G212" i="574"/>
  <c r="I186" i="568"/>
  <c r="J186" i="568"/>
  <c r="G186" i="568"/>
  <c r="K186" i="568"/>
  <c r="H186" i="568"/>
  <c r="I191" i="567"/>
  <c r="J191" i="567"/>
  <c r="H191" i="567"/>
  <c r="K191" i="567"/>
  <c r="G191" i="567"/>
  <c r="I211" i="568"/>
  <c r="H211" i="568"/>
  <c r="G211" i="568"/>
  <c r="K211" i="568"/>
  <c r="J211" i="568"/>
  <c r="K197" i="571"/>
  <c r="I197" i="571"/>
  <c r="J197" i="571"/>
  <c r="G197" i="571"/>
  <c r="H197" i="571"/>
  <c r="H180" i="569"/>
  <c r="G180" i="569"/>
  <c r="K180" i="569"/>
  <c r="J239" i="573"/>
  <c r="K239" i="573"/>
  <c r="I239" i="573"/>
  <c r="J204" i="569"/>
  <c r="G175" i="570"/>
  <c r="I175" i="570"/>
  <c r="K223" i="567"/>
  <c r="H223" i="567"/>
  <c r="I223" i="567"/>
  <c r="J223" i="567"/>
  <c r="G223" i="567"/>
  <c r="H193" i="572"/>
  <c r="J193" i="572"/>
  <c r="I193" i="572"/>
  <c r="K193" i="572"/>
  <c r="G193" i="572"/>
  <c r="Y234" i="8"/>
  <c r="Y244" i="8"/>
  <c r="Y245" i="8" s="1"/>
  <c r="Y229" i="8"/>
  <c r="Y235" i="8"/>
  <c r="I240" i="571"/>
  <c r="G240" i="571"/>
  <c r="H240" i="571"/>
  <c r="K240" i="571"/>
  <c r="J240" i="571"/>
  <c r="H187" i="574"/>
  <c r="I187" i="574"/>
  <c r="K187" i="574"/>
  <c r="J187" i="574"/>
  <c r="G187" i="574"/>
  <c r="G211" i="567"/>
  <c r="J211" i="567"/>
  <c r="K211" i="567"/>
  <c r="H211" i="567"/>
  <c r="I211" i="567"/>
  <c r="K239" i="571"/>
  <c r="G239" i="571"/>
  <c r="J239" i="571"/>
  <c r="I239" i="571"/>
  <c r="H239" i="571"/>
  <c r="J206" i="571"/>
  <c r="I206" i="571"/>
  <c r="K206" i="571"/>
  <c r="I197" i="569"/>
  <c r="K197" i="569"/>
  <c r="J197" i="569"/>
  <c r="G197" i="569"/>
  <c r="H197" i="569"/>
  <c r="K167" i="569"/>
  <c r="H167" i="569"/>
  <c r="J167" i="569"/>
  <c r="K263" i="574"/>
  <c r="H263" i="574"/>
  <c r="J263" i="574"/>
  <c r="I263" i="574"/>
  <c r="G263" i="574"/>
  <c r="I210" i="569"/>
  <c r="H210" i="569"/>
  <c r="K210" i="569"/>
  <c r="J210" i="569"/>
  <c r="G210" i="569"/>
  <c r="J185" i="572"/>
  <c r="G185" i="572"/>
  <c r="H185" i="572"/>
  <c r="I185" i="572"/>
  <c r="K185" i="572"/>
  <c r="H210" i="574"/>
  <c r="G210" i="574"/>
  <c r="I210" i="574"/>
  <c r="K210" i="574"/>
  <c r="J210" i="574"/>
  <c r="I243" i="570"/>
  <c r="K243" i="570"/>
  <c r="J243" i="570"/>
  <c r="I220" i="574"/>
  <c r="H220" i="574"/>
  <c r="G220" i="574"/>
  <c r="K220" i="574"/>
  <c r="J220" i="574"/>
  <c r="K195" i="571"/>
  <c r="G195" i="571"/>
  <c r="J195" i="571"/>
  <c r="J193" i="570"/>
  <c r="G193" i="570"/>
  <c r="K193" i="570"/>
  <c r="H193" i="570"/>
  <c r="I193" i="570"/>
  <c r="H191" i="569"/>
  <c r="I191" i="569"/>
  <c r="G191" i="569"/>
  <c r="J191" i="569"/>
  <c r="K191" i="569"/>
  <c r="I241" i="571"/>
  <c r="G241" i="571"/>
  <c r="K241" i="571"/>
  <c r="H241" i="571"/>
  <c r="J241" i="571"/>
  <c r="K167" i="570"/>
  <c r="G167" i="570"/>
  <c r="J167" i="570"/>
  <c r="H167" i="570"/>
  <c r="I167" i="570"/>
  <c r="K196" i="571"/>
  <c r="G196" i="571"/>
  <c r="I177" i="568"/>
  <c r="J177" i="568"/>
  <c r="K177" i="568"/>
  <c r="H177" i="568"/>
  <c r="G177" i="568"/>
  <c r="H263" i="573"/>
  <c r="J263" i="573"/>
  <c r="K263" i="573"/>
  <c r="G263" i="573"/>
  <c r="I263" i="573"/>
  <c r="G206" i="570"/>
  <c r="I206" i="570"/>
  <c r="K206" i="570"/>
  <c r="H206" i="570"/>
  <c r="J206" i="570"/>
  <c r="G185" i="570"/>
  <c r="I185" i="570"/>
  <c r="K185" i="570"/>
  <c r="J185" i="570"/>
  <c r="H185" i="570"/>
  <c r="G239" i="572"/>
  <c r="H239" i="572"/>
  <c r="J239" i="572"/>
  <c r="K231" i="575"/>
  <c r="J231" i="575"/>
  <c r="I231" i="575"/>
  <c r="AK217" i="8"/>
  <c r="I175" i="572"/>
  <c r="G175" i="572"/>
  <c r="J175" i="572"/>
  <c r="K175" i="572"/>
  <c r="H175" i="572"/>
  <c r="J171" i="570"/>
  <c r="H171" i="570"/>
  <c r="G171" i="570"/>
  <c r="I171" i="570"/>
  <c r="K171" i="570"/>
  <c r="J213" i="570"/>
  <c r="G213" i="570"/>
  <c r="I213" i="570"/>
  <c r="H213" i="570"/>
  <c r="K213" i="570"/>
  <c r="G191" i="572"/>
  <c r="H191" i="572"/>
  <c r="J191" i="572"/>
  <c r="I191" i="572"/>
  <c r="K191" i="572"/>
  <c r="AN172" i="8"/>
  <c r="I178" i="568"/>
  <c r="G178" i="568"/>
  <c r="H178" i="568"/>
  <c r="I169" i="573"/>
  <c r="K169" i="573"/>
  <c r="G169" i="573"/>
  <c r="H169" i="573"/>
  <c r="J169" i="573"/>
  <c r="H170" i="571"/>
  <c r="I170" i="571"/>
  <c r="K170" i="571"/>
  <c r="G170" i="571"/>
  <c r="J170" i="571"/>
  <c r="I263" i="568"/>
  <c r="J263" i="568"/>
  <c r="G263" i="568"/>
  <c r="H263" i="568"/>
  <c r="K263" i="568"/>
  <c r="D266" i="570"/>
  <c r="E266" i="570" s="1"/>
  <c r="I168" i="575"/>
  <c r="K168" i="575"/>
  <c r="H168" i="575"/>
  <c r="J168" i="575"/>
  <c r="G168" i="575"/>
  <c r="J253" i="571"/>
  <c r="G253" i="571"/>
  <c r="K253" i="571"/>
  <c r="H253" i="571"/>
  <c r="I253" i="571"/>
  <c r="AO254" i="8"/>
  <c r="H258" i="569"/>
  <c r="K258" i="569"/>
  <c r="J258" i="569"/>
  <c r="G258" i="569"/>
  <c r="I258" i="569"/>
  <c r="I210" i="570"/>
  <c r="K210" i="570"/>
  <c r="G167" i="568"/>
  <c r="H167" i="568"/>
  <c r="K167" i="568"/>
  <c r="I167" i="568"/>
  <c r="J167" i="568"/>
  <c r="G233" i="571"/>
  <c r="J233" i="571"/>
  <c r="G170" i="567"/>
  <c r="K170" i="567"/>
  <c r="H170" i="567"/>
  <c r="J170" i="567"/>
  <c r="I170" i="567"/>
  <c r="K191" i="568"/>
  <c r="J191" i="568"/>
  <c r="H191" i="568"/>
  <c r="I191" i="568"/>
  <c r="G191" i="568"/>
  <c r="H177" i="572"/>
  <c r="I177" i="572"/>
  <c r="G177" i="572"/>
  <c r="K177" i="572"/>
  <c r="J177" i="572"/>
  <c r="G167" i="571"/>
  <c r="I167" i="571"/>
  <c r="H167" i="571"/>
  <c r="G257" i="571"/>
  <c r="H257" i="571"/>
  <c r="I257" i="571"/>
  <c r="J230" i="573"/>
  <c r="H230" i="573"/>
  <c r="G230" i="573"/>
  <c r="I230" i="573"/>
  <c r="K230" i="573"/>
  <c r="H195" i="572"/>
  <c r="G195" i="572"/>
  <c r="J195" i="572"/>
  <c r="K195" i="572"/>
  <c r="I195" i="572"/>
  <c r="K212" i="572"/>
  <c r="J212" i="572"/>
  <c r="I212" i="572"/>
  <c r="H212" i="572"/>
  <c r="G212" i="572"/>
  <c r="AC235" i="8"/>
  <c r="AC229" i="8"/>
  <c r="AC244" i="8"/>
  <c r="AC245" i="8" s="1"/>
  <c r="AC234" i="8"/>
  <c r="G214" i="573"/>
  <c r="I214" i="573"/>
  <c r="H214" i="573"/>
  <c r="J214" i="573"/>
  <c r="K214" i="573"/>
  <c r="J203" i="568"/>
  <c r="H203" i="568"/>
  <c r="K203" i="568"/>
  <c r="G203" i="568"/>
  <c r="I203" i="568"/>
  <c r="H204" i="572"/>
  <c r="J204" i="572"/>
  <c r="J223" i="572"/>
  <c r="G223" i="572"/>
  <c r="H223" i="572"/>
  <c r="I223" i="572"/>
  <c r="K223" i="572"/>
  <c r="J197" i="572"/>
  <c r="K197" i="572"/>
  <c r="H177" i="575"/>
  <c r="AJ217" i="8"/>
  <c r="T266" i="8"/>
  <c r="R266" i="8"/>
  <c r="J224" i="573"/>
  <c r="K224" i="573"/>
  <c r="G224" i="573"/>
  <c r="H224" i="573"/>
  <c r="I224" i="573"/>
  <c r="AP198" i="8"/>
  <c r="I180" i="570"/>
  <c r="J180" i="570"/>
  <c r="K205" i="572"/>
  <c r="AO217" i="8"/>
  <c r="AN259" i="8"/>
  <c r="AM198" i="8"/>
  <c r="K206" i="572"/>
  <c r="H206" i="572"/>
  <c r="J206" i="572"/>
  <c r="I206" i="572"/>
  <c r="G206" i="572"/>
  <c r="J197" i="568"/>
  <c r="I197" i="568"/>
  <c r="H197" i="568"/>
  <c r="G197" i="568"/>
  <c r="K197" i="568"/>
  <c r="J169" i="567"/>
  <c r="H169" i="567"/>
  <c r="K169" i="567"/>
  <c r="G169" i="567"/>
  <c r="I169" i="567"/>
  <c r="AJ254" i="8"/>
  <c r="H220" i="575"/>
  <c r="I220" i="575"/>
  <c r="G220" i="575"/>
  <c r="J220" i="575"/>
  <c r="K220" i="575"/>
  <c r="H240" i="575"/>
  <c r="J240" i="575"/>
  <c r="K240" i="575"/>
  <c r="G240" i="575"/>
  <c r="I240" i="575"/>
  <c r="H222" i="570"/>
  <c r="K222" i="570"/>
  <c r="I222" i="570"/>
  <c r="I180" i="567"/>
  <c r="H180" i="567"/>
  <c r="G180" i="567"/>
  <c r="J180" i="567"/>
  <c r="K180" i="567"/>
  <c r="K210" i="572"/>
  <c r="H210" i="572"/>
  <c r="G257" i="574"/>
  <c r="I257" i="574"/>
  <c r="K257" i="574"/>
  <c r="H257" i="574"/>
  <c r="J257" i="574"/>
  <c r="I224" i="575"/>
  <c r="K224" i="575"/>
  <c r="H224" i="575"/>
  <c r="G224" i="575"/>
  <c r="J224" i="575"/>
  <c r="H166" i="568"/>
  <c r="I166" i="568"/>
  <c r="K166" i="568"/>
  <c r="J166" i="568"/>
  <c r="G166" i="568"/>
  <c r="AJ181" i="8"/>
  <c r="J179" i="570"/>
  <c r="K179" i="570"/>
  <c r="H179" i="570"/>
  <c r="I179" i="570"/>
  <c r="G179" i="570"/>
  <c r="I169" i="571"/>
  <c r="J169" i="571"/>
  <c r="H169" i="571"/>
  <c r="K169" i="571"/>
  <c r="G169" i="571"/>
  <c r="K166" i="573"/>
  <c r="G166" i="573"/>
  <c r="I166" i="573"/>
  <c r="H166" i="573"/>
  <c r="J166" i="573"/>
  <c r="K168" i="571"/>
  <c r="I168" i="571"/>
  <c r="J168" i="571"/>
  <c r="H168" i="571"/>
  <c r="G168" i="571"/>
  <c r="K191" i="571"/>
  <c r="J191" i="571"/>
  <c r="H243" i="575"/>
  <c r="G243" i="575"/>
  <c r="K243" i="575"/>
  <c r="J243" i="575"/>
  <c r="I243" i="575"/>
  <c r="AM172" i="8"/>
  <c r="K192" i="572"/>
  <c r="H192" i="572"/>
  <c r="I192" i="572"/>
  <c r="J192" i="572"/>
  <c r="G192" i="572"/>
  <c r="J223" i="568"/>
  <c r="G223" i="568"/>
  <c r="K223" i="568"/>
  <c r="I223" i="568"/>
  <c r="H223" i="568"/>
  <c r="G171" i="569"/>
  <c r="I171" i="569"/>
  <c r="J171" i="569"/>
  <c r="K171" i="569"/>
  <c r="H171" i="569"/>
  <c r="G213" i="573"/>
  <c r="J213" i="573"/>
  <c r="I213" i="573"/>
  <c r="H213" i="573"/>
  <c r="K213" i="573"/>
  <c r="G233" i="569"/>
  <c r="H233" i="569"/>
  <c r="K233" i="569"/>
  <c r="I233" i="569"/>
  <c r="J233" i="569"/>
  <c r="J252" i="575"/>
  <c r="H252" i="575"/>
  <c r="K252" i="575"/>
  <c r="I252" i="575"/>
  <c r="G252" i="575"/>
  <c r="K203" i="570"/>
  <c r="I203" i="570"/>
  <c r="G203" i="570"/>
  <c r="J203" i="570"/>
  <c r="H203" i="570"/>
  <c r="AN207" i="8"/>
  <c r="J242" i="573"/>
  <c r="I242" i="573"/>
  <c r="G242" i="573"/>
  <c r="K242" i="573"/>
  <c r="H242" i="573"/>
  <c r="K206" i="568"/>
  <c r="J206" i="568"/>
  <c r="I206" i="568"/>
  <c r="G206" i="568"/>
  <c r="H206" i="568"/>
  <c r="G222" i="569"/>
  <c r="H222" i="569"/>
  <c r="K222" i="569"/>
  <c r="J222" i="569"/>
  <c r="I222" i="569"/>
  <c r="G166" i="571"/>
  <c r="H166" i="571"/>
  <c r="I168" i="573"/>
  <c r="G168" i="573"/>
  <c r="K168" i="573"/>
  <c r="H168" i="573"/>
  <c r="J168" i="573"/>
  <c r="H192" i="568"/>
  <c r="J192" i="568"/>
  <c r="G192" i="568"/>
  <c r="K192" i="568"/>
  <c r="I192" i="568"/>
  <c r="I168" i="570"/>
  <c r="G168" i="570"/>
  <c r="H168" i="570"/>
  <c r="K168" i="570"/>
  <c r="J168" i="570"/>
  <c r="K192" i="575"/>
  <c r="H192" i="575"/>
  <c r="I192" i="575"/>
  <c r="J192" i="575"/>
  <c r="G192" i="575"/>
  <c r="H225" i="575"/>
  <c r="J225" i="575"/>
  <c r="K225" i="575"/>
  <c r="G225" i="575"/>
  <c r="I225" i="575"/>
  <c r="J211" i="569"/>
  <c r="K211" i="569"/>
  <c r="I211" i="569"/>
  <c r="G211" i="569"/>
  <c r="H211" i="569"/>
  <c r="J215" i="570"/>
  <c r="H215" i="570"/>
  <c r="I215" i="570"/>
  <c r="K213" i="567"/>
  <c r="J213" i="567"/>
  <c r="H213" i="567"/>
  <c r="I213" i="567"/>
  <c r="G213" i="567"/>
  <c r="H175" i="569"/>
  <c r="I175" i="569"/>
  <c r="G175" i="569"/>
  <c r="K179" i="575"/>
  <c r="I179" i="575"/>
  <c r="J179" i="575"/>
  <c r="H179" i="575"/>
  <c r="G179" i="575"/>
  <c r="K225" i="572"/>
  <c r="J225" i="572"/>
  <c r="G225" i="572"/>
  <c r="I225" i="572"/>
  <c r="H225" i="572"/>
  <c r="J230" i="571"/>
  <c r="H230" i="571"/>
  <c r="I230" i="571"/>
  <c r="G230" i="571"/>
  <c r="K230" i="571"/>
  <c r="AK264" i="8"/>
  <c r="I195" i="570"/>
  <c r="G195" i="570"/>
  <c r="K195" i="570"/>
  <c r="J195" i="570"/>
  <c r="H195" i="570"/>
  <c r="J232" i="573"/>
  <c r="G232" i="573"/>
  <c r="H232" i="573"/>
  <c r="I232" i="573"/>
  <c r="K232" i="573"/>
  <c r="J203" i="571"/>
  <c r="H203" i="571"/>
  <c r="G203" i="571"/>
  <c r="K203" i="571"/>
  <c r="I203" i="571"/>
  <c r="I186" i="571"/>
  <c r="G186" i="571"/>
  <c r="H186" i="571"/>
  <c r="K257" i="568"/>
  <c r="H257" i="568"/>
  <c r="J257" i="568"/>
  <c r="I257" i="568"/>
  <c r="G257" i="568"/>
  <c r="K166" i="569"/>
  <c r="I166" i="569"/>
  <c r="G166" i="569"/>
  <c r="H166" i="569"/>
  <c r="J166" i="569"/>
  <c r="J233" i="573"/>
  <c r="G233" i="573"/>
  <c r="K257" i="569"/>
  <c r="K259" i="569" s="1"/>
  <c r="H257" i="569"/>
  <c r="H259" i="569" s="1"/>
  <c r="G257" i="569"/>
  <c r="G259" i="569" s="1"/>
  <c r="J257" i="569"/>
  <c r="J259" i="569" s="1"/>
  <c r="I257" i="569"/>
  <c r="I259" i="569" s="1"/>
  <c r="I253" i="572"/>
  <c r="H253" i="572"/>
  <c r="J253" i="572"/>
  <c r="K253" i="572"/>
  <c r="G253" i="572"/>
  <c r="K192" i="570"/>
  <c r="H192" i="570"/>
  <c r="I192" i="570"/>
  <c r="G180" i="573"/>
  <c r="J180" i="573"/>
  <c r="I180" i="573"/>
  <c r="H180" i="573"/>
  <c r="K180" i="573"/>
  <c r="K251" i="574"/>
  <c r="J251" i="574"/>
  <c r="H251" i="574"/>
  <c r="I251" i="574"/>
  <c r="G251" i="574"/>
  <c r="G194" i="574"/>
  <c r="J194" i="574"/>
  <c r="I194" i="574"/>
  <c r="I210" i="575"/>
  <c r="G210" i="575"/>
  <c r="H210" i="575"/>
  <c r="J180" i="571"/>
  <c r="I180" i="571"/>
  <c r="H180" i="571"/>
  <c r="G180" i="571"/>
  <c r="K180" i="571"/>
  <c r="J175" i="575"/>
  <c r="G175" i="575"/>
  <c r="K175" i="575"/>
  <c r="H175" i="575"/>
  <c r="I175" i="575"/>
  <c r="J252" i="571"/>
  <c r="K252" i="571"/>
  <c r="H252" i="571"/>
  <c r="H168" i="568"/>
  <c r="K168" i="568"/>
  <c r="I168" i="568"/>
  <c r="J230" i="567"/>
  <c r="I230" i="567"/>
  <c r="G230" i="567"/>
  <c r="K230" i="567"/>
  <c r="H230" i="567"/>
  <c r="K231" i="569"/>
  <c r="G231" i="569"/>
  <c r="H231" i="569"/>
  <c r="J231" i="569"/>
  <c r="I231" i="569"/>
  <c r="K220" i="573"/>
  <c r="H220" i="573"/>
  <c r="G220" i="573"/>
  <c r="J220" i="573"/>
  <c r="I220" i="573"/>
  <c r="K187" i="567"/>
  <c r="I187" i="567"/>
  <c r="H187" i="567"/>
  <c r="J187" i="567"/>
  <c r="G187" i="567"/>
  <c r="D266" i="573"/>
  <c r="E266" i="573" s="1"/>
  <c r="I251" i="573"/>
  <c r="H251" i="573"/>
  <c r="J251" i="573"/>
  <c r="G251" i="573"/>
  <c r="K251" i="573"/>
  <c r="H194" i="572"/>
  <c r="J194" i="572"/>
  <c r="G194" i="572"/>
  <c r="I194" i="572"/>
  <c r="K194" i="572"/>
  <c r="H252" i="570"/>
  <c r="K252" i="570"/>
  <c r="I252" i="570"/>
  <c r="G252" i="570"/>
  <c r="J252" i="570"/>
  <c r="AL181" i="8"/>
  <c r="J221" i="570"/>
  <c r="I221" i="570"/>
  <c r="G221" i="570"/>
  <c r="H221" i="570"/>
  <c r="K221" i="570"/>
  <c r="G196" i="572"/>
  <c r="J196" i="572"/>
  <c r="H196" i="572"/>
  <c r="G243" i="569"/>
  <c r="I243" i="569"/>
  <c r="J243" i="569"/>
  <c r="H243" i="569"/>
  <c r="K243" i="569"/>
  <c r="G201" i="569"/>
  <c r="I201" i="569"/>
  <c r="J201" i="569"/>
  <c r="K201" i="569"/>
  <c r="H201" i="569"/>
  <c r="J204" i="575"/>
  <c r="H204" i="575"/>
  <c r="K204" i="575"/>
  <c r="G204" i="575"/>
  <c r="I204" i="575"/>
  <c r="I211" i="572"/>
  <c r="K211" i="572"/>
  <c r="H211" i="572"/>
  <c r="G211" i="572"/>
  <c r="J211" i="572"/>
  <c r="H197" i="575"/>
  <c r="G197" i="575"/>
  <c r="K197" i="575"/>
  <c r="I197" i="575"/>
  <c r="J197" i="575"/>
  <c r="I221" i="573"/>
  <c r="K221" i="573"/>
  <c r="H221" i="573"/>
  <c r="G221" i="573"/>
  <c r="J221" i="573"/>
  <c r="I206" i="569"/>
  <c r="G206" i="569"/>
  <c r="J206" i="569"/>
  <c r="J177" i="567"/>
  <c r="J197" i="574"/>
  <c r="H197" i="574"/>
  <c r="G197" i="574"/>
  <c r="K197" i="574"/>
  <c r="I197" i="574"/>
  <c r="J179" i="569"/>
  <c r="I179" i="569"/>
  <c r="K179" i="569"/>
  <c r="H179" i="569"/>
  <c r="G179" i="569"/>
  <c r="K171" i="573"/>
  <c r="G171" i="573"/>
  <c r="I171" i="573"/>
  <c r="J171" i="573"/>
  <c r="H171" i="573"/>
  <c r="J178" i="573"/>
  <c r="K178" i="573"/>
  <c r="G178" i="573"/>
  <c r="H178" i="573"/>
  <c r="I178" i="573"/>
  <c r="I225" i="569"/>
  <c r="H225" i="569"/>
  <c r="I262" i="568"/>
  <c r="I264" i="568" s="1"/>
  <c r="H262" i="568"/>
  <c r="H264" i="568" s="1"/>
  <c r="G262" i="568"/>
  <c r="G264" i="568" s="1"/>
  <c r="K262" i="568"/>
  <c r="K264" i="568" s="1"/>
  <c r="J262" i="568"/>
  <c r="J264" i="568" s="1"/>
  <c r="K179" i="567"/>
  <c r="I179" i="567"/>
  <c r="J179" i="567"/>
  <c r="H179" i="567"/>
  <c r="G179" i="567"/>
  <c r="G211" i="570"/>
  <c r="I211" i="570"/>
  <c r="I232" i="570"/>
  <c r="G232" i="570"/>
  <c r="H232" i="570"/>
  <c r="K232" i="570"/>
  <c r="J232" i="570"/>
  <c r="H225" i="570"/>
  <c r="K225" i="570"/>
  <c r="I225" i="570"/>
  <c r="J242" i="571"/>
  <c r="I242" i="571"/>
  <c r="K242" i="571"/>
  <c r="H242" i="571"/>
  <c r="G242" i="571"/>
  <c r="K202" i="571"/>
  <c r="I202" i="571"/>
  <c r="G202" i="571"/>
  <c r="J202" i="571"/>
  <c r="H202" i="571"/>
  <c r="G167" i="567"/>
  <c r="H167" i="567"/>
  <c r="J167" i="567"/>
  <c r="I167" i="567"/>
  <c r="K167" i="567"/>
  <c r="H178" i="571"/>
  <c r="J178" i="571"/>
  <c r="K178" i="571"/>
  <c r="K263" i="569"/>
  <c r="J263" i="569"/>
  <c r="I263" i="569"/>
  <c r="H263" i="569"/>
  <c r="G263" i="569"/>
  <c r="H240" i="573"/>
  <c r="I240" i="573"/>
  <c r="J240" i="573"/>
  <c r="G240" i="573"/>
  <c r="K240" i="573"/>
  <c r="G257" i="570"/>
  <c r="I257" i="570"/>
  <c r="J257" i="570"/>
  <c r="H257" i="570"/>
  <c r="K257" i="570"/>
  <c r="I185" i="573"/>
  <c r="G185" i="573"/>
  <c r="J185" i="573"/>
  <c r="H185" i="573"/>
  <c r="K185" i="573"/>
  <c r="G175" i="571"/>
  <c r="I175" i="571"/>
  <c r="K175" i="571"/>
  <c r="J175" i="571"/>
  <c r="H175" i="571"/>
  <c r="J170" i="572"/>
  <c r="G170" i="572"/>
  <c r="H170" i="572"/>
  <c r="K170" i="572"/>
  <c r="I170" i="572"/>
  <c r="I239" i="574"/>
  <c r="H239" i="574"/>
  <c r="K239" i="574"/>
  <c r="G239" i="574"/>
  <c r="J239" i="574"/>
  <c r="H262" i="574"/>
  <c r="I262" i="574"/>
  <c r="I264" i="574" s="1"/>
  <c r="J262" i="574"/>
  <c r="J264" i="574" s="1"/>
  <c r="G262" i="574"/>
  <c r="G264" i="574" s="1"/>
  <c r="K262" i="574"/>
  <c r="K264" i="574" s="1"/>
  <c r="I203" i="575"/>
  <c r="J203" i="575"/>
  <c r="K203" i="575"/>
  <c r="G203" i="575"/>
  <c r="H203" i="575"/>
  <c r="I214" i="574"/>
  <c r="G214" i="574"/>
  <c r="J214" i="574"/>
  <c r="K214" i="574"/>
  <c r="H214" i="574"/>
  <c r="G169" i="568"/>
  <c r="H169" i="568"/>
  <c r="J169" i="568"/>
  <c r="K169" i="568"/>
  <c r="I169" i="568"/>
  <c r="G251" i="572"/>
  <c r="H251" i="572"/>
  <c r="K251" i="572"/>
  <c r="J251" i="572"/>
  <c r="I251" i="572"/>
  <c r="H253" i="569"/>
  <c r="G253" i="569"/>
  <c r="K253" i="569"/>
  <c r="H177" i="573"/>
  <c r="I177" i="573"/>
  <c r="J177" i="573"/>
  <c r="I169" i="570"/>
  <c r="J169" i="570"/>
  <c r="K169" i="570"/>
  <c r="H169" i="570"/>
  <c r="G169" i="570"/>
  <c r="H201" i="572"/>
  <c r="K201" i="572"/>
  <c r="J201" i="572"/>
  <c r="G201" i="572"/>
  <c r="I201" i="572"/>
  <c r="H170" i="573"/>
  <c r="I170" i="573"/>
  <c r="J170" i="573"/>
  <c r="J225" i="568"/>
  <c r="G225" i="568"/>
  <c r="H225" i="568"/>
  <c r="I225" i="568"/>
  <c r="K225" i="568"/>
  <c r="J194" i="570"/>
  <c r="H194" i="570"/>
  <c r="H204" i="568"/>
  <c r="G204" i="568"/>
  <c r="I204" i="568"/>
  <c r="K204" i="568"/>
  <c r="J204" i="568"/>
  <c r="K170" i="570"/>
  <c r="J170" i="570"/>
  <c r="I170" i="570"/>
  <c r="G170" i="570"/>
  <c r="H170" i="570"/>
  <c r="H204" i="570"/>
  <c r="J204" i="570"/>
  <c r="K220" i="568"/>
  <c r="H220" i="568"/>
  <c r="J220" i="568"/>
  <c r="I206" i="574"/>
  <c r="H206" i="574"/>
  <c r="K206" i="574"/>
  <c r="G258" i="573"/>
  <c r="I258" i="573"/>
  <c r="J258" i="573"/>
  <c r="K258" i="573"/>
  <c r="H258" i="573"/>
  <c r="J215" i="568"/>
  <c r="G215" i="568"/>
  <c r="H215" i="568"/>
  <c r="K215" i="568"/>
  <c r="I215" i="568"/>
  <c r="H241" i="569"/>
  <c r="I241" i="569"/>
  <c r="G241" i="569"/>
  <c r="K167" i="573"/>
  <c r="I167" i="573"/>
  <c r="H167" i="573"/>
  <c r="G167" i="573"/>
  <c r="J167" i="573"/>
  <c r="K187" i="572"/>
  <c r="I187" i="572"/>
  <c r="J187" i="572"/>
  <c r="H187" i="572"/>
  <c r="G187" i="572"/>
  <c r="G262" i="575"/>
  <c r="J262" i="575"/>
  <c r="G224" i="567"/>
  <c r="J224" i="567"/>
  <c r="K224" i="567"/>
  <c r="H224" i="567"/>
  <c r="I224" i="567"/>
  <c r="G211" i="573"/>
  <c r="K211" i="573"/>
  <c r="J211" i="573"/>
  <c r="H211" i="573"/>
  <c r="I211" i="573"/>
  <c r="J216" i="570"/>
  <c r="H216" i="570"/>
  <c r="I216" i="570"/>
  <c r="K216" i="570"/>
  <c r="G216" i="570"/>
  <c r="I224" i="574"/>
  <c r="K224" i="574"/>
  <c r="J224" i="574"/>
  <c r="H224" i="574"/>
  <c r="G224" i="574"/>
  <c r="J166" i="575"/>
  <c r="G166" i="575"/>
  <c r="I166" i="575"/>
  <c r="H166" i="575"/>
  <c r="K166" i="575"/>
  <c r="K204" i="571"/>
  <c r="H204" i="571"/>
  <c r="G204" i="571"/>
  <c r="I204" i="571"/>
  <c r="J204" i="571"/>
  <c r="H167" i="572"/>
  <c r="J167" i="572"/>
  <c r="K167" i="572"/>
  <c r="I167" i="572"/>
  <c r="G167" i="572"/>
  <c r="I257" i="575"/>
  <c r="K257" i="575"/>
  <c r="H257" i="575"/>
  <c r="G257" i="575"/>
  <c r="J257" i="575"/>
  <c r="I180" i="572"/>
  <c r="G180" i="572"/>
  <c r="K180" i="572"/>
  <c r="K231" i="568"/>
  <c r="J231" i="568"/>
  <c r="I187" i="570"/>
  <c r="H187" i="570"/>
  <c r="J187" i="570"/>
  <c r="G253" i="570"/>
  <c r="K253" i="570"/>
  <c r="H253" i="570"/>
  <c r="K257" i="573"/>
  <c r="K259" i="573" s="1"/>
  <c r="I257" i="573"/>
  <c r="I259" i="573" s="1"/>
  <c r="H257" i="573"/>
  <c r="H259" i="573" s="1"/>
  <c r="G252" i="573"/>
  <c r="I252" i="573"/>
  <c r="J252" i="573"/>
  <c r="K252" i="573"/>
  <c r="H252" i="573"/>
  <c r="K222" i="573"/>
  <c r="G222" i="573"/>
  <c r="J222" i="573"/>
  <c r="J192" i="567"/>
  <c r="G192" i="567"/>
  <c r="K192" i="567"/>
  <c r="I192" i="567"/>
  <c r="H192" i="567"/>
  <c r="G195" i="574"/>
  <c r="I195" i="574"/>
  <c r="H195" i="574"/>
  <c r="J195" i="574"/>
  <c r="K195" i="574"/>
  <c r="K241" i="575"/>
  <c r="J241" i="575"/>
  <c r="I241" i="575"/>
  <c r="G241" i="575"/>
  <c r="H241" i="575"/>
  <c r="H179" i="571"/>
  <c r="J179" i="571"/>
  <c r="K179" i="571"/>
  <c r="J195" i="567"/>
  <c r="H195" i="567"/>
  <c r="K195" i="567"/>
  <c r="I195" i="567"/>
  <c r="G195" i="567"/>
  <c r="AM259" i="8"/>
  <c r="K258" i="575"/>
  <c r="H258" i="575"/>
  <c r="G258" i="575"/>
  <c r="K215" i="575"/>
  <c r="G215" i="575"/>
  <c r="H215" i="575"/>
  <c r="I230" i="574"/>
  <c r="J230" i="574"/>
  <c r="G230" i="574"/>
  <c r="K230" i="574"/>
  <c r="H230" i="574"/>
  <c r="K176" i="573"/>
  <c r="G176" i="573"/>
  <c r="I176" i="573"/>
  <c r="J176" i="573"/>
  <c r="H176" i="573"/>
  <c r="K171" i="571"/>
  <c r="I171" i="571"/>
  <c r="J171" i="571"/>
  <c r="H171" i="571"/>
  <c r="G171" i="571"/>
  <c r="K166" i="567"/>
  <c r="G166" i="567"/>
  <c r="J166" i="567"/>
  <c r="I233" i="570"/>
  <c r="J233" i="570"/>
  <c r="H233" i="570"/>
  <c r="K233" i="570"/>
  <c r="G233" i="570"/>
  <c r="D266" i="574"/>
  <c r="E266" i="574" s="1"/>
  <c r="I171" i="568"/>
  <c r="G171" i="568"/>
  <c r="K171" i="568"/>
  <c r="J171" i="568"/>
  <c r="H171" i="568"/>
  <c r="H221" i="572"/>
  <c r="J221" i="572"/>
  <c r="K221" i="572"/>
  <c r="I221" i="572"/>
  <c r="G221" i="572"/>
  <c r="J178" i="572"/>
  <c r="K178" i="572"/>
  <c r="I178" i="572"/>
  <c r="G178" i="572"/>
  <c r="H178" i="572"/>
  <c r="J216" i="572"/>
  <c r="H216" i="572"/>
  <c r="K216" i="572"/>
  <c r="I216" i="572"/>
  <c r="G216" i="572"/>
  <c r="J252" i="572"/>
  <c r="J254" i="572" s="1"/>
  <c r="H252" i="572"/>
  <c r="K252" i="572"/>
  <c r="I252" i="572"/>
  <c r="G252" i="572"/>
  <c r="J216" i="568"/>
  <c r="H216" i="568"/>
  <c r="I216" i="568"/>
  <c r="K216" i="568"/>
  <c r="G216" i="568"/>
  <c r="I242" i="575"/>
  <c r="H242" i="575"/>
  <c r="K242" i="575"/>
  <c r="G242" i="575"/>
  <c r="J242" i="575"/>
  <c r="J193" i="574"/>
  <c r="H193" i="574"/>
  <c r="K193" i="574"/>
  <c r="G193" i="574"/>
  <c r="I193" i="574"/>
  <c r="I222" i="568"/>
  <c r="J222" i="568"/>
  <c r="H222" i="568"/>
  <c r="G222" i="568"/>
  <c r="K222" i="568"/>
  <c r="K216" i="567"/>
  <c r="H216" i="567"/>
  <c r="G216" i="567"/>
  <c r="I216" i="567"/>
  <c r="J216" i="567"/>
  <c r="I179" i="568"/>
  <c r="H179" i="568"/>
  <c r="J179" i="568"/>
  <c r="G179" i="568"/>
  <c r="K179" i="568"/>
  <c r="J215" i="569"/>
  <c r="H215" i="569"/>
  <c r="G215" i="569"/>
  <c r="I215" i="569"/>
  <c r="K215" i="569"/>
  <c r="K179" i="572"/>
  <c r="H179" i="572"/>
  <c r="I179" i="572"/>
  <c r="J179" i="572"/>
  <c r="G179" i="572"/>
  <c r="G194" i="567"/>
  <c r="J194" i="567"/>
  <c r="H194" i="567"/>
  <c r="I194" i="567"/>
  <c r="K194" i="567"/>
  <c r="J216" i="574"/>
  <c r="I178" i="569"/>
  <c r="G178" i="569"/>
  <c r="J178" i="569"/>
  <c r="K178" i="569"/>
  <c r="H178" i="569"/>
  <c r="K196" i="567"/>
  <c r="H196" i="567"/>
  <c r="I196" i="567"/>
  <c r="J196" i="567"/>
  <c r="G196" i="567"/>
  <c r="J193" i="575"/>
  <c r="H193" i="575"/>
  <c r="I193" i="575"/>
  <c r="K193" i="575"/>
  <c r="G193" i="575"/>
  <c r="I213" i="572"/>
  <c r="J213" i="572"/>
  <c r="K213" i="572"/>
  <c r="G213" i="572"/>
  <c r="H213" i="572"/>
  <c r="I214" i="572"/>
  <c r="J214" i="572"/>
  <c r="H214" i="572"/>
  <c r="G214" i="572"/>
  <c r="K214" i="572"/>
  <c r="G202" i="568"/>
  <c r="H202" i="568"/>
  <c r="J202" i="568"/>
  <c r="K202" i="568"/>
  <c r="I202" i="568"/>
  <c r="H232" i="572"/>
  <c r="K232" i="572"/>
  <c r="G232" i="572"/>
  <c r="I232" i="572"/>
  <c r="J232" i="572"/>
  <c r="G205" i="574"/>
  <c r="K205" i="574"/>
  <c r="I205" i="574"/>
  <c r="H205" i="574"/>
  <c r="J205" i="574"/>
  <c r="G224" i="572"/>
  <c r="K224" i="572"/>
  <c r="I224" i="572"/>
  <c r="J224" i="572"/>
  <c r="H224" i="572"/>
  <c r="I252" i="574"/>
  <c r="H252" i="574"/>
  <c r="G252" i="574"/>
  <c r="J252" i="574"/>
  <c r="K252" i="574"/>
  <c r="J225" i="567"/>
  <c r="I225" i="567"/>
  <c r="H225" i="567"/>
  <c r="K225" i="567"/>
  <c r="G225" i="567"/>
  <c r="H216" i="575"/>
  <c r="J216" i="575"/>
  <c r="K216" i="575"/>
  <c r="I216" i="575"/>
  <c r="G216" i="575"/>
  <c r="I194" i="569"/>
  <c r="H194" i="569"/>
  <c r="K194" i="569"/>
  <c r="J194" i="569"/>
  <c r="G194" i="569"/>
  <c r="D266" i="572"/>
  <c r="E266" i="572" s="1"/>
  <c r="K213" i="574"/>
  <c r="G213" i="574"/>
  <c r="J213" i="574"/>
  <c r="H213" i="574"/>
  <c r="I213" i="574"/>
  <c r="K263" i="572"/>
  <c r="J263" i="572"/>
  <c r="H263" i="572"/>
  <c r="I263" i="572"/>
  <c r="G263" i="572"/>
  <c r="I184" i="6"/>
  <c r="I188" i="6" s="1"/>
  <c r="G184" i="6"/>
  <c r="G188" i="6" s="1"/>
  <c r="G247" i="6" s="1"/>
  <c r="G403" i="6" s="1"/>
  <c r="L184" i="6"/>
  <c r="L188" i="6" s="1"/>
  <c r="L247" i="6" s="1"/>
  <c r="L403" i="6" s="1"/>
  <c r="H184" i="6"/>
  <c r="H188" i="6" s="1"/>
  <c r="H247" i="6" s="1"/>
  <c r="H403" i="6" s="1"/>
  <c r="J184" i="6"/>
  <c r="J188" i="6" s="1"/>
  <c r="J247" i="6" s="1"/>
  <c r="J403" i="6" s="1"/>
  <c r="K184" i="6"/>
  <c r="W184" i="8" s="1"/>
  <c r="AE184" i="8"/>
  <c r="M188" i="6"/>
  <c r="M247" i="6" s="1"/>
  <c r="M403" i="6" s="1"/>
  <c r="D406" i="6"/>
  <c r="D54" i="63"/>
  <c r="D44" i="63"/>
  <c r="D380" i="6"/>
  <c r="D20" i="486"/>
  <c r="D404" i="65"/>
  <c r="D17" i="63"/>
  <c r="F432" i="65"/>
  <c r="D403" i="6"/>
  <c r="F184" i="8"/>
  <c r="D188" i="8"/>
  <c r="D247" i="8" s="1"/>
  <c r="D380" i="2"/>
  <c r="D283" i="65"/>
  <c r="D406" i="2"/>
  <c r="D39" i="485"/>
  <c r="D222" i="575"/>
  <c r="D243" i="567"/>
  <c r="D196" i="574"/>
  <c r="AG229" i="8"/>
  <c r="U229" i="8"/>
  <c r="I234" i="8"/>
  <c r="J235" i="8"/>
  <c r="N244" i="8"/>
  <c r="V234" i="8"/>
  <c r="H244" i="8"/>
  <c r="D170" i="569"/>
  <c r="AG184" i="8"/>
  <c r="AG235" i="8"/>
  <c r="N229" i="8"/>
  <c r="Y184" i="8"/>
  <c r="Z184" i="8"/>
  <c r="V229" i="8"/>
  <c r="AG234" i="8"/>
  <c r="D222" i="572"/>
  <c r="D169" i="575"/>
  <c r="T229" i="8"/>
  <c r="D229" i="571"/>
  <c r="AH184" i="8"/>
  <c r="D180" i="568"/>
  <c r="U234" i="8"/>
  <c r="Q244" i="8"/>
  <c r="AF244" i="8"/>
  <c r="D244" i="572"/>
  <c r="H234" i="8"/>
  <c r="N235" i="8"/>
  <c r="I229" i="8"/>
  <c r="D229" i="575" s="1"/>
  <c r="T235" i="8"/>
  <c r="D235" i="571" s="1"/>
  <c r="H229" i="8"/>
  <c r="AH244" i="8"/>
  <c r="D244" i="567" s="1"/>
  <c r="D176" i="575"/>
  <c r="I244" i="8"/>
  <c r="D244" i="575" s="1"/>
  <c r="X184" i="8"/>
  <c r="AF229" i="8"/>
  <c r="D194" i="575"/>
  <c r="D233" i="572"/>
  <c r="U235" i="8"/>
  <c r="L234" i="8"/>
  <c r="D231" i="572"/>
  <c r="D241" i="567"/>
  <c r="L244" i="8"/>
  <c r="H235" i="8"/>
  <c r="AF184" i="8"/>
  <c r="J244" i="8"/>
  <c r="AH229" i="8"/>
  <c r="Q229" i="8"/>
  <c r="D229" i="572" s="1"/>
  <c r="AG244" i="8"/>
  <c r="I235" i="8"/>
  <c r="D221" i="574"/>
  <c r="T234" i="8"/>
  <c r="L235" i="8"/>
  <c r="U244" i="8"/>
  <c r="T244" i="8"/>
  <c r="D244" i="571" s="1"/>
  <c r="L229" i="8"/>
  <c r="N234" i="8"/>
  <c r="H216" i="574" l="1"/>
  <c r="K254" i="572"/>
  <c r="G187" i="569"/>
  <c r="I177" i="567"/>
  <c r="G177" i="575"/>
  <c r="I204" i="569"/>
  <c r="AG266" i="8"/>
  <c r="J187" i="569"/>
  <c r="G177" i="567"/>
  <c r="K177" i="575"/>
  <c r="H204" i="569"/>
  <c r="H266" i="8"/>
  <c r="AJ198" i="8"/>
  <c r="H187" i="569"/>
  <c r="K177" i="567"/>
  <c r="K214" i="569"/>
  <c r="J177" i="575"/>
  <c r="I171" i="575"/>
  <c r="G204" i="569"/>
  <c r="I187" i="569"/>
  <c r="J214" i="569"/>
  <c r="H171" i="575"/>
  <c r="I266" i="8"/>
  <c r="J168" i="572"/>
  <c r="G214" i="569"/>
  <c r="K171" i="575"/>
  <c r="I168" i="572"/>
  <c r="H214" i="569"/>
  <c r="J171" i="575"/>
  <c r="K168" i="572"/>
  <c r="I258" i="574"/>
  <c r="Y236" i="8"/>
  <c r="G168" i="572"/>
  <c r="J258" i="574"/>
  <c r="J205" i="572"/>
  <c r="AB244" i="8"/>
  <c r="AB245" i="8" s="1"/>
  <c r="I216" i="574"/>
  <c r="K258" i="574"/>
  <c r="I205" i="572"/>
  <c r="AL259" i="8"/>
  <c r="AB234" i="8"/>
  <c r="G216" i="574"/>
  <c r="G258" i="574"/>
  <c r="H205" i="572"/>
  <c r="H207" i="572" s="1"/>
  <c r="K214" i="567"/>
  <c r="AB229" i="8"/>
  <c r="AB236" i="8" s="1"/>
  <c r="AM226" i="8"/>
  <c r="F221" i="574" a="1"/>
  <c r="F221" i="574" s="1"/>
  <c r="E221" i="574"/>
  <c r="D226" i="574"/>
  <c r="E226" i="574" s="1"/>
  <c r="F241" i="567" a="1"/>
  <c r="F241" i="567" s="1"/>
  <c r="E241" i="567"/>
  <c r="D409" i="567"/>
  <c r="E409" i="567" s="1"/>
  <c r="F231" i="572" a="1"/>
  <c r="F231" i="572" s="1"/>
  <c r="E231" i="572"/>
  <c r="D409" i="572"/>
  <c r="E409" i="572" s="1"/>
  <c r="E233" i="572"/>
  <c r="F233" i="572" a="1"/>
  <c r="F233" i="572" s="1"/>
  <c r="F194" i="575" a="1"/>
  <c r="F194" i="575" s="1"/>
  <c r="E194" i="575"/>
  <c r="D198" i="575"/>
  <c r="E198" i="575" s="1"/>
  <c r="E176" i="575"/>
  <c r="F176" i="575" a="1"/>
  <c r="F176" i="575" s="1"/>
  <c r="D181" i="575"/>
  <c r="E181" i="575" s="1"/>
  <c r="E180" i="568"/>
  <c r="F180" i="568" a="1"/>
  <c r="F180" i="568" s="1"/>
  <c r="D181" i="568"/>
  <c r="E181" i="568" s="1"/>
  <c r="E169" i="575"/>
  <c r="F169" i="575" a="1"/>
  <c r="F169" i="575" s="1"/>
  <c r="D172" i="575"/>
  <c r="E172" i="575" s="1"/>
  <c r="F222" i="572" a="1"/>
  <c r="F222" i="572" s="1"/>
  <c r="E222" i="572"/>
  <c r="D226" i="572"/>
  <c r="E226" i="572" s="1"/>
  <c r="F170" i="569" a="1"/>
  <c r="F170" i="569" s="1"/>
  <c r="E170" i="569"/>
  <c r="D172" i="569"/>
  <c r="E172" i="569" s="1"/>
  <c r="F196" i="574" a="1"/>
  <c r="F196" i="574" s="1"/>
  <c r="E196" i="574"/>
  <c r="D198" i="574"/>
  <c r="E198" i="574" s="1"/>
  <c r="F243" i="567" a="1"/>
  <c r="F243" i="567" s="1"/>
  <c r="E243" i="567"/>
  <c r="E222" i="575"/>
  <c r="F222" i="575" a="1"/>
  <c r="F222" i="575" s="1"/>
  <c r="D226" i="575"/>
  <c r="E226" i="575" s="1"/>
  <c r="H241" i="568"/>
  <c r="J241" i="568"/>
  <c r="K241" i="568"/>
  <c r="I241" i="568"/>
  <c r="G241" i="568"/>
  <c r="D266" i="571"/>
  <c r="E266" i="571" s="1"/>
  <c r="J220" i="569"/>
  <c r="K220" i="569"/>
  <c r="I220" i="569"/>
  <c r="G220" i="569"/>
  <c r="H220" i="569"/>
  <c r="K202" i="572"/>
  <c r="J202" i="572"/>
  <c r="K230" i="572"/>
  <c r="G230" i="572"/>
  <c r="H230" i="572"/>
  <c r="J230" i="572"/>
  <c r="I230" i="572"/>
  <c r="H224" i="568"/>
  <c r="K224" i="568"/>
  <c r="I224" i="568"/>
  <c r="J224" i="568"/>
  <c r="G224" i="568"/>
  <c r="AO181" i="8"/>
  <c r="K258" i="570"/>
  <c r="J258" i="570"/>
  <c r="G258" i="570"/>
  <c r="H258" i="570"/>
  <c r="H259" i="570" s="1"/>
  <c r="I258" i="570"/>
  <c r="AL254" i="8"/>
  <c r="G243" i="568"/>
  <c r="I243" i="568"/>
  <c r="H243" i="568"/>
  <c r="J243" i="568"/>
  <c r="K243" i="568"/>
  <c r="H210" i="570"/>
  <c r="J210" i="570"/>
  <c r="G210" i="570"/>
  <c r="I215" i="574"/>
  <c r="J215" i="574"/>
  <c r="K215" i="574"/>
  <c r="H215" i="574"/>
  <c r="G215" i="574"/>
  <c r="G262" i="572"/>
  <c r="J262" i="572"/>
  <c r="H262" i="572"/>
  <c r="H264" i="572" s="1"/>
  <c r="I262" i="572"/>
  <c r="I264" i="572" s="1"/>
  <c r="K262" i="572"/>
  <c r="G210" i="568"/>
  <c r="I210" i="568"/>
  <c r="H210" i="568"/>
  <c r="K210" i="568"/>
  <c r="J210" i="568"/>
  <c r="J211" i="570"/>
  <c r="K211" i="570"/>
  <c r="H211" i="570"/>
  <c r="J222" i="570"/>
  <c r="G222" i="570"/>
  <c r="J215" i="573"/>
  <c r="G215" i="573"/>
  <c r="I215" i="573"/>
  <c r="H215" i="573"/>
  <c r="K215" i="573"/>
  <c r="G264" i="572"/>
  <c r="J259" i="570"/>
  <c r="H232" i="567"/>
  <c r="G232" i="567"/>
  <c r="J232" i="567"/>
  <c r="I232" i="567"/>
  <c r="K232" i="567"/>
  <c r="H193" i="568"/>
  <c r="J193" i="568"/>
  <c r="G193" i="568"/>
  <c r="I193" i="568"/>
  <c r="K193" i="568"/>
  <c r="K178" i="568"/>
  <c r="J178" i="568"/>
  <c r="J220" i="567"/>
  <c r="K220" i="567"/>
  <c r="I220" i="567"/>
  <c r="H220" i="567"/>
  <c r="H226" i="567" s="1"/>
  <c r="G220" i="567"/>
  <c r="AP259" i="8"/>
  <c r="H213" i="575"/>
  <c r="I213" i="575"/>
  <c r="G213" i="575"/>
  <c r="J213" i="575"/>
  <c r="K213" i="575"/>
  <c r="G242" i="569"/>
  <c r="J242" i="569"/>
  <c r="K242" i="569"/>
  <c r="I242" i="569"/>
  <c r="H242" i="569"/>
  <c r="H231" i="575"/>
  <c r="G231" i="575"/>
  <c r="K168" i="567"/>
  <c r="H168" i="567"/>
  <c r="G168" i="567"/>
  <c r="I168" i="567"/>
  <c r="J168" i="567"/>
  <c r="J232" i="569"/>
  <c r="H232" i="569"/>
  <c r="K232" i="569"/>
  <c r="G232" i="569"/>
  <c r="I232" i="569"/>
  <c r="AM207" i="8"/>
  <c r="I180" i="575"/>
  <c r="K180" i="575"/>
  <c r="J180" i="575"/>
  <c r="G180" i="575"/>
  <c r="H180" i="575"/>
  <c r="G239" i="573"/>
  <c r="H239" i="573"/>
  <c r="G178" i="571"/>
  <c r="I178" i="571"/>
  <c r="G252" i="569"/>
  <c r="I252" i="569"/>
  <c r="H252" i="569"/>
  <c r="J252" i="569"/>
  <c r="K252" i="569"/>
  <c r="K201" i="571"/>
  <c r="I201" i="571"/>
  <c r="H201" i="571"/>
  <c r="G201" i="571"/>
  <c r="J201" i="571"/>
  <c r="J215" i="575"/>
  <c r="I215" i="575"/>
  <c r="J186" i="570"/>
  <c r="I186" i="570"/>
  <c r="G186" i="570"/>
  <c r="K186" i="570"/>
  <c r="H186" i="570"/>
  <c r="I205" i="571"/>
  <c r="H205" i="571"/>
  <c r="K205" i="571"/>
  <c r="J205" i="571"/>
  <c r="G205" i="571"/>
  <c r="K221" i="567"/>
  <c r="J221" i="567"/>
  <c r="H221" i="567"/>
  <c r="G221" i="567"/>
  <c r="I221" i="567"/>
  <c r="G191" i="574"/>
  <c r="I191" i="574"/>
  <c r="J191" i="574"/>
  <c r="H191" i="574"/>
  <c r="K191" i="574"/>
  <c r="J264" i="572"/>
  <c r="I259" i="570"/>
  <c r="D266" i="575"/>
  <c r="E266" i="575" s="1"/>
  <c r="AP217" i="8"/>
  <c r="K176" i="569"/>
  <c r="J176" i="569"/>
  <c r="H176" i="569"/>
  <c r="G176" i="569"/>
  <c r="I176" i="569"/>
  <c r="I166" i="572"/>
  <c r="K166" i="572"/>
  <c r="G166" i="572"/>
  <c r="J166" i="572"/>
  <c r="H166" i="572"/>
  <c r="K214" i="570"/>
  <c r="J214" i="570"/>
  <c r="G214" i="570"/>
  <c r="I214" i="570"/>
  <c r="H214" i="570"/>
  <c r="J225" i="570"/>
  <c r="G225" i="570"/>
  <c r="K251" i="571"/>
  <c r="H251" i="571"/>
  <c r="I251" i="571"/>
  <c r="G251" i="571"/>
  <c r="J251" i="571"/>
  <c r="H186" i="574"/>
  <c r="G186" i="574"/>
  <c r="J186" i="574"/>
  <c r="I186" i="574"/>
  <c r="K186" i="574"/>
  <c r="G242" i="567"/>
  <c r="H242" i="567"/>
  <c r="K242" i="567"/>
  <c r="I242" i="567"/>
  <c r="J242" i="567"/>
  <c r="G177" i="573"/>
  <c r="K177" i="573"/>
  <c r="J223" i="575"/>
  <c r="G223" i="575"/>
  <c r="H223" i="575"/>
  <c r="K223" i="575"/>
  <c r="I223" i="575"/>
  <c r="I193" i="567"/>
  <c r="G193" i="567"/>
  <c r="H193" i="567"/>
  <c r="K193" i="567"/>
  <c r="J193" i="567"/>
  <c r="H221" i="568"/>
  <c r="H226" i="568" s="1"/>
  <c r="G221" i="568"/>
  <c r="K221" i="568"/>
  <c r="K226" i="568" s="1"/>
  <c r="J221" i="568"/>
  <c r="I221" i="568"/>
  <c r="I196" i="571"/>
  <c r="H196" i="571"/>
  <c r="J196" i="571"/>
  <c r="G241" i="572"/>
  <c r="I241" i="572"/>
  <c r="H241" i="572"/>
  <c r="J241" i="572"/>
  <c r="K241" i="572"/>
  <c r="I166" i="567"/>
  <c r="H166" i="567"/>
  <c r="J263" i="575"/>
  <c r="G263" i="575"/>
  <c r="G264" i="575" s="1"/>
  <c r="H263" i="575"/>
  <c r="I263" i="575"/>
  <c r="K263" i="575"/>
  <c r="I187" i="571"/>
  <c r="J187" i="571"/>
  <c r="G187" i="571"/>
  <c r="K187" i="571"/>
  <c r="H187" i="571"/>
  <c r="H195" i="571"/>
  <c r="I195" i="571"/>
  <c r="H263" i="570"/>
  <c r="J263" i="570"/>
  <c r="I263" i="570"/>
  <c r="K263" i="570"/>
  <c r="G263" i="570"/>
  <c r="G259" i="570"/>
  <c r="J185" i="571"/>
  <c r="H185" i="571"/>
  <c r="I185" i="571"/>
  <c r="K185" i="571"/>
  <c r="G185" i="571"/>
  <c r="K258" i="571"/>
  <c r="J258" i="571"/>
  <c r="G258" i="571"/>
  <c r="G259" i="571" s="1"/>
  <c r="H258" i="571"/>
  <c r="I258" i="571"/>
  <c r="I259" i="571" s="1"/>
  <c r="H206" i="567"/>
  <c r="K206" i="567"/>
  <c r="I206" i="567"/>
  <c r="G206" i="567"/>
  <c r="J206" i="567"/>
  <c r="H243" i="572"/>
  <c r="K243" i="572"/>
  <c r="J243" i="572"/>
  <c r="G243" i="572"/>
  <c r="I243" i="572"/>
  <c r="AH266" i="8"/>
  <c r="H232" i="574"/>
  <c r="K232" i="574"/>
  <c r="I232" i="574"/>
  <c r="G232" i="574"/>
  <c r="J232" i="574"/>
  <c r="I252" i="571"/>
  <c r="I254" i="571" s="1"/>
  <c r="G252" i="571"/>
  <c r="AM217" i="8"/>
  <c r="I214" i="567"/>
  <c r="H214" i="567"/>
  <c r="J214" i="567"/>
  <c r="I185" i="568"/>
  <c r="G185" i="568"/>
  <c r="H185" i="568"/>
  <c r="J185" i="568"/>
  <c r="K185" i="568"/>
  <c r="K194" i="574"/>
  <c r="H194" i="574"/>
  <c r="K231" i="571"/>
  <c r="H231" i="571"/>
  <c r="I231" i="571"/>
  <c r="G231" i="571"/>
  <c r="G409" i="571" s="1"/>
  <c r="J231" i="571"/>
  <c r="J166" i="571"/>
  <c r="K166" i="571"/>
  <c r="I166" i="571"/>
  <c r="I223" i="570"/>
  <c r="H223" i="570"/>
  <c r="K223" i="570"/>
  <c r="G223" i="570"/>
  <c r="J223" i="570"/>
  <c r="H259" i="571"/>
  <c r="X266" i="8"/>
  <c r="AN266" i="8" s="1"/>
  <c r="G204" i="574"/>
  <c r="I204" i="574"/>
  <c r="J204" i="574"/>
  <c r="H204" i="574"/>
  <c r="K204" i="574"/>
  <c r="AO207" i="8"/>
  <c r="J168" i="569"/>
  <c r="K168" i="569"/>
  <c r="H168" i="569"/>
  <c r="J171" i="572"/>
  <c r="I171" i="572"/>
  <c r="H171" i="572"/>
  <c r="K171" i="572"/>
  <c r="G171" i="572"/>
  <c r="G196" i="570"/>
  <c r="J196" i="570"/>
  <c r="K196" i="570"/>
  <c r="I196" i="570"/>
  <c r="H196" i="570"/>
  <c r="D266" i="569"/>
  <c r="E266" i="569" s="1"/>
  <c r="AD266" i="8"/>
  <c r="AO266" i="8" s="1"/>
  <c r="J214" i="568"/>
  <c r="K214" i="568"/>
  <c r="H214" i="568"/>
  <c r="I214" i="568"/>
  <c r="G214" i="568"/>
  <c r="AK226" i="8"/>
  <c r="K196" i="572"/>
  <c r="I196" i="572"/>
  <c r="AL217" i="8"/>
  <c r="K233" i="573"/>
  <c r="H233" i="573"/>
  <c r="I233" i="573"/>
  <c r="H262" i="575"/>
  <c r="I262" i="575"/>
  <c r="K262" i="575"/>
  <c r="G205" i="575"/>
  <c r="K205" i="575"/>
  <c r="I205" i="575"/>
  <c r="J205" i="575"/>
  <c r="H205" i="575"/>
  <c r="P266" i="8"/>
  <c r="K262" i="571"/>
  <c r="I262" i="571"/>
  <c r="H262" i="571"/>
  <c r="G262" i="571"/>
  <c r="J262" i="571"/>
  <c r="J191" i="575"/>
  <c r="K191" i="575"/>
  <c r="G191" i="575"/>
  <c r="I191" i="575"/>
  <c r="H191" i="575"/>
  <c r="J167" i="571"/>
  <c r="K167" i="571"/>
  <c r="K166" i="570"/>
  <c r="J166" i="570"/>
  <c r="I166" i="570"/>
  <c r="H166" i="570"/>
  <c r="G166" i="570"/>
  <c r="I212" i="573"/>
  <c r="I217" i="573" s="1"/>
  <c r="G212" i="573"/>
  <c r="K212" i="573"/>
  <c r="J212" i="573"/>
  <c r="H212" i="573"/>
  <c r="K186" i="571"/>
  <c r="J186" i="571"/>
  <c r="J201" i="568"/>
  <c r="J207" i="568" s="1"/>
  <c r="H201" i="568"/>
  <c r="G201" i="568"/>
  <c r="K201" i="568"/>
  <c r="I201" i="568"/>
  <c r="J254" i="571"/>
  <c r="K172" i="573"/>
  <c r="I232" i="571"/>
  <c r="K232" i="571"/>
  <c r="I177" i="570"/>
  <c r="G177" i="570"/>
  <c r="K177" i="570"/>
  <c r="H177" i="570"/>
  <c r="J177" i="570"/>
  <c r="K194" i="570"/>
  <c r="I194" i="570"/>
  <c r="G194" i="570"/>
  <c r="J201" i="570"/>
  <c r="J207" i="570" s="1"/>
  <c r="G201" i="570"/>
  <c r="H201" i="570"/>
  <c r="I201" i="570"/>
  <c r="K201" i="570"/>
  <c r="H170" i="568"/>
  <c r="G170" i="568"/>
  <c r="K170" i="568"/>
  <c r="J170" i="568"/>
  <c r="I170" i="568"/>
  <c r="I172" i="568" s="1"/>
  <c r="G167" i="569"/>
  <c r="I167" i="569"/>
  <c r="G168" i="568"/>
  <c r="J168" i="568"/>
  <c r="J172" i="568" s="1"/>
  <c r="AP172" i="8"/>
  <c r="I197" i="572"/>
  <c r="G197" i="572"/>
  <c r="G198" i="572" s="1"/>
  <c r="H197" i="572"/>
  <c r="K185" i="567"/>
  <c r="G185" i="567"/>
  <c r="J185" i="567"/>
  <c r="H185" i="567"/>
  <c r="I185" i="567"/>
  <c r="G230" i="575"/>
  <c r="I230" i="575"/>
  <c r="J230" i="575"/>
  <c r="K230" i="575"/>
  <c r="H230" i="575"/>
  <c r="H177" i="569"/>
  <c r="J177" i="569"/>
  <c r="G177" i="569"/>
  <c r="K177" i="569"/>
  <c r="I177" i="569"/>
  <c r="G193" i="569"/>
  <c r="H193" i="569"/>
  <c r="I193" i="569"/>
  <c r="J193" i="569"/>
  <c r="K193" i="569"/>
  <c r="H225" i="573"/>
  <c r="K225" i="573"/>
  <c r="I225" i="573"/>
  <c r="G225" i="573"/>
  <c r="J225" i="573"/>
  <c r="J210" i="573"/>
  <c r="H210" i="573"/>
  <c r="G210" i="573"/>
  <c r="K210" i="573"/>
  <c r="I210" i="573"/>
  <c r="J180" i="572"/>
  <c r="J181" i="572" s="1"/>
  <c r="H180" i="572"/>
  <c r="H181" i="572" s="1"/>
  <c r="H212" i="570"/>
  <c r="J212" i="570"/>
  <c r="K212" i="570"/>
  <c r="G212" i="570"/>
  <c r="I212" i="570"/>
  <c r="J194" i="571"/>
  <c r="I194" i="571"/>
  <c r="H194" i="571"/>
  <c r="K194" i="571"/>
  <c r="G194" i="571"/>
  <c r="G243" i="574"/>
  <c r="J243" i="574"/>
  <c r="I243" i="574"/>
  <c r="K243" i="574"/>
  <c r="H243" i="574"/>
  <c r="H221" i="575"/>
  <c r="G221" i="575"/>
  <c r="I221" i="575"/>
  <c r="J221" i="575"/>
  <c r="K221" i="575"/>
  <c r="G215" i="570"/>
  <c r="K215" i="570"/>
  <c r="G179" i="571"/>
  <c r="I179" i="571"/>
  <c r="G170" i="573"/>
  <c r="G172" i="573" s="1"/>
  <c r="K170" i="573"/>
  <c r="J216" i="573"/>
  <c r="I216" i="573"/>
  <c r="K216" i="573"/>
  <c r="G216" i="573"/>
  <c r="H216" i="573"/>
  <c r="K257" i="572"/>
  <c r="I257" i="572"/>
  <c r="H257" i="572"/>
  <c r="G257" i="572"/>
  <c r="J257" i="572"/>
  <c r="I197" i="570"/>
  <c r="H197" i="570"/>
  <c r="J197" i="570"/>
  <c r="G197" i="570"/>
  <c r="K197" i="570"/>
  <c r="H181" i="569"/>
  <c r="K175" i="567"/>
  <c r="H175" i="567"/>
  <c r="J175" i="567"/>
  <c r="I175" i="567"/>
  <c r="G175" i="567"/>
  <c r="AP207" i="8"/>
  <c r="G191" i="571"/>
  <c r="H191" i="571"/>
  <c r="I191" i="571"/>
  <c r="AK259" i="8"/>
  <c r="J212" i="567"/>
  <c r="G212" i="567"/>
  <c r="I212" i="567"/>
  <c r="K212" i="567"/>
  <c r="H212" i="567"/>
  <c r="G206" i="571"/>
  <c r="G207" i="571" s="1"/>
  <c r="H206" i="571"/>
  <c r="H207" i="571" s="1"/>
  <c r="J251" i="569"/>
  <c r="G251" i="569"/>
  <c r="G254" i="569" s="1"/>
  <c r="I251" i="569"/>
  <c r="H251" i="569"/>
  <c r="K251" i="569"/>
  <c r="K254" i="569" s="1"/>
  <c r="H196" i="569"/>
  <c r="G196" i="569"/>
  <c r="J196" i="569"/>
  <c r="I196" i="569"/>
  <c r="K196" i="569"/>
  <c r="J185" i="569"/>
  <c r="H185" i="569"/>
  <c r="I185" i="569"/>
  <c r="G185" i="569"/>
  <c r="K185" i="569"/>
  <c r="I220" i="568"/>
  <c r="G220" i="568"/>
  <c r="I196" i="568"/>
  <c r="K196" i="568"/>
  <c r="J196" i="568"/>
  <c r="G196" i="568"/>
  <c r="H196" i="568"/>
  <c r="G206" i="574"/>
  <c r="J206" i="574"/>
  <c r="G253" i="568"/>
  <c r="K253" i="568"/>
  <c r="I253" i="568"/>
  <c r="J253" i="568"/>
  <c r="H253" i="568"/>
  <c r="H239" i="575"/>
  <c r="K239" i="575"/>
  <c r="I239" i="575"/>
  <c r="G239" i="575"/>
  <c r="J239" i="575"/>
  <c r="I202" i="569"/>
  <c r="I207" i="569" s="1"/>
  <c r="K202" i="569"/>
  <c r="H202" i="569"/>
  <c r="G202" i="569"/>
  <c r="J202" i="569"/>
  <c r="I195" i="568"/>
  <c r="H195" i="568"/>
  <c r="G195" i="568"/>
  <c r="J195" i="568"/>
  <c r="K195" i="568"/>
  <c r="K220" i="572"/>
  <c r="G220" i="572"/>
  <c r="J220" i="572"/>
  <c r="H220" i="572"/>
  <c r="I220" i="572"/>
  <c r="G192" i="570"/>
  <c r="J192" i="570"/>
  <c r="I253" i="570"/>
  <c r="J253" i="570"/>
  <c r="K257" i="571"/>
  <c r="J257" i="571"/>
  <c r="H212" i="568"/>
  <c r="K212" i="568"/>
  <c r="I212" i="568"/>
  <c r="G212" i="568"/>
  <c r="J212" i="568"/>
  <c r="H180" i="570"/>
  <c r="G180" i="570"/>
  <c r="K180" i="570"/>
  <c r="I262" i="570"/>
  <c r="K262" i="570"/>
  <c r="G262" i="570"/>
  <c r="G264" i="570" s="1"/>
  <c r="J262" i="570"/>
  <c r="H262" i="570"/>
  <c r="H264" i="570" s="1"/>
  <c r="G243" i="570"/>
  <c r="H243" i="570"/>
  <c r="G201" i="574"/>
  <c r="H201" i="574"/>
  <c r="K201" i="574"/>
  <c r="I201" i="574"/>
  <c r="J201" i="574"/>
  <c r="H222" i="573"/>
  <c r="I222" i="573"/>
  <c r="H263" i="571"/>
  <c r="G263" i="571"/>
  <c r="K263" i="571"/>
  <c r="J263" i="571"/>
  <c r="I263" i="571"/>
  <c r="I262" i="569"/>
  <c r="I264" i="569" s="1"/>
  <c r="H262" i="569"/>
  <c r="H264" i="569" s="1"/>
  <c r="K262" i="569"/>
  <c r="K264" i="569" s="1"/>
  <c r="G262" i="569"/>
  <c r="J262" i="569"/>
  <c r="J264" i="569" s="1"/>
  <c r="G187" i="570"/>
  <c r="K187" i="570"/>
  <c r="H172" i="568"/>
  <c r="J241" i="569"/>
  <c r="K241" i="569"/>
  <c r="I175" i="573"/>
  <c r="K175" i="573"/>
  <c r="K181" i="573" s="1"/>
  <c r="H175" i="573"/>
  <c r="H181" i="573" s="1"/>
  <c r="G175" i="573"/>
  <c r="J175" i="573"/>
  <c r="AL226" i="8"/>
  <c r="J253" i="569"/>
  <c r="I253" i="569"/>
  <c r="J231" i="573"/>
  <c r="K231" i="573"/>
  <c r="H231" i="573"/>
  <c r="G231" i="573"/>
  <c r="I231" i="573"/>
  <c r="AO264" i="8"/>
  <c r="I222" i="574"/>
  <c r="K222" i="574"/>
  <c r="H222" i="574"/>
  <c r="J222" i="574"/>
  <c r="G222" i="574"/>
  <c r="U266" i="8"/>
  <c r="X229" i="8"/>
  <c r="X235" i="8"/>
  <c r="X234" i="8"/>
  <c r="X244" i="8"/>
  <c r="H233" i="571"/>
  <c r="K233" i="571"/>
  <c r="K409" i="571" s="1"/>
  <c r="I233" i="571"/>
  <c r="H233" i="575"/>
  <c r="J233" i="575"/>
  <c r="K233" i="575"/>
  <c r="G233" i="575"/>
  <c r="I233" i="575"/>
  <c r="K224" i="570"/>
  <c r="G224" i="570"/>
  <c r="H224" i="570"/>
  <c r="K264" i="572"/>
  <c r="J264" i="575"/>
  <c r="J207" i="572"/>
  <c r="L266" i="8"/>
  <c r="AK266" i="8" s="1"/>
  <c r="AK254" i="8"/>
  <c r="AF266" i="8"/>
  <c r="AP266" i="8" s="1"/>
  <c r="AP254" i="8"/>
  <c r="H175" i="570"/>
  <c r="J175" i="570"/>
  <c r="K175" i="570"/>
  <c r="H171" i="567"/>
  <c r="H172" i="567" s="1"/>
  <c r="G171" i="567"/>
  <c r="G172" i="567" s="1"/>
  <c r="J171" i="567"/>
  <c r="K171" i="567"/>
  <c r="I171" i="567"/>
  <c r="I172" i="567" s="1"/>
  <c r="I180" i="569"/>
  <c r="J180" i="569"/>
  <c r="G204" i="572"/>
  <c r="G207" i="572" s="1"/>
  <c r="K204" i="572"/>
  <c r="I204" i="572"/>
  <c r="I207" i="572" s="1"/>
  <c r="K193" i="571"/>
  <c r="J193" i="571"/>
  <c r="I193" i="571"/>
  <c r="H193" i="571"/>
  <c r="G193" i="571"/>
  <c r="AO259" i="8"/>
  <c r="AP181" i="8"/>
  <c r="G191" i="570"/>
  <c r="G198" i="570" s="1"/>
  <c r="H191" i="570"/>
  <c r="H198" i="570" s="1"/>
  <c r="J191" i="570"/>
  <c r="AJ264" i="8"/>
  <c r="AO172" i="8"/>
  <c r="G210" i="567"/>
  <c r="J210" i="567"/>
  <c r="H210" i="567"/>
  <c r="I210" i="567"/>
  <c r="K210" i="567"/>
  <c r="G251" i="568"/>
  <c r="K251" i="568"/>
  <c r="J251" i="568"/>
  <c r="H251" i="568"/>
  <c r="I251" i="568"/>
  <c r="K196" i="575"/>
  <c r="J196" i="575"/>
  <c r="G196" i="575"/>
  <c r="H196" i="575"/>
  <c r="I196" i="575"/>
  <c r="H213" i="569"/>
  <c r="I213" i="569"/>
  <c r="J213" i="569"/>
  <c r="K213" i="569"/>
  <c r="G213" i="569"/>
  <c r="H231" i="568"/>
  <c r="G231" i="568"/>
  <c r="I231" i="568"/>
  <c r="H240" i="567"/>
  <c r="G240" i="567"/>
  <c r="K240" i="567"/>
  <c r="I240" i="567"/>
  <c r="J240" i="567"/>
  <c r="G243" i="573"/>
  <c r="H243" i="573"/>
  <c r="K243" i="573"/>
  <c r="I243" i="573"/>
  <c r="J243" i="573"/>
  <c r="K192" i="574"/>
  <c r="G192" i="574"/>
  <c r="J192" i="574"/>
  <c r="H192" i="574"/>
  <c r="I192" i="574"/>
  <c r="K223" i="573"/>
  <c r="H223" i="573"/>
  <c r="J223" i="573"/>
  <c r="J226" i="573" s="1"/>
  <c r="I223" i="573"/>
  <c r="G223" i="573"/>
  <c r="G226" i="573" s="1"/>
  <c r="H243" i="571"/>
  <c r="G243" i="571"/>
  <c r="J243" i="571"/>
  <c r="K243" i="571"/>
  <c r="I243" i="571"/>
  <c r="K175" i="569"/>
  <c r="J175" i="569"/>
  <c r="K262" i="573"/>
  <c r="K264" i="573" s="1"/>
  <c r="J262" i="573"/>
  <c r="J264" i="573" s="1"/>
  <c r="I262" i="573"/>
  <c r="I264" i="573" s="1"/>
  <c r="G262" i="573"/>
  <c r="G264" i="573" s="1"/>
  <c r="H262" i="573"/>
  <c r="H264" i="573" s="1"/>
  <c r="K172" i="568"/>
  <c r="K207" i="572"/>
  <c r="G264" i="569"/>
  <c r="H205" i="568"/>
  <c r="H207" i="568" s="1"/>
  <c r="G205" i="568"/>
  <c r="G207" i="568" s="1"/>
  <c r="K205" i="568"/>
  <c r="J205" i="568"/>
  <c r="I205" i="568"/>
  <c r="Z235" i="8"/>
  <c r="Z234" i="8"/>
  <c r="Z229" i="8"/>
  <c r="Z244" i="8"/>
  <c r="K204" i="567"/>
  <c r="G204" i="567"/>
  <c r="H204" i="567"/>
  <c r="I204" i="567"/>
  <c r="J204" i="567"/>
  <c r="AO198" i="8"/>
  <c r="J225" i="569"/>
  <c r="K225" i="569"/>
  <c r="G225" i="569"/>
  <c r="G169" i="572"/>
  <c r="K169" i="572"/>
  <c r="K172" i="572" s="1"/>
  <c r="J169" i="572"/>
  <c r="I169" i="572"/>
  <c r="H169" i="572"/>
  <c r="I233" i="567"/>
  <c r="G233" i="567"/>
  <c r="J233" i="567"/>
  <c r="H233" i="567"/>
  <c r="K233" i="567"/>
  <c r="H192" i="571"/>
  <c r="I192" i="571"/>
  <c r="J192" i="571"/>
  <c r="J198" i="571" s="1"/>
  <c r="G192" i="571"/>
  <c r="K192" i="571"/>
  <c r="K198" i="571" s="1"/>
  <c r="J185" i="574"/>
  <c r="H185" i="574"/>
  <c r="I185" i="574"/>
  <c r="K185" i="574"/>
  <c r="G185" i="574"/>
  <c r="K215" i="567"/>
  <c r="G215" i="567"/>
  <c r="I215" i="567"/>
  <c r="J215" i="567"/>
  <c r="H215" i="567"/>
  <c r="H251" i="575"/>
  <c r="G251" i="575"/>
  <c r="J251" i="575"/>
  <c r="I251" i="575"/>
  <c r="K251" i="575"/>
  <c r="J201" i="575"/>
  <c r="I201" i="575"/>
  <c r="K201" i="575"/>
  <c r="H201" i="575"/>
  <c r="G201" i="575"/>
  <c r="H214" i="575"/>
  <c r="J214" i="575"/>
  <c r="K214" i="575"/>
  <c r="G214" i="575"/>
  <c r="I214" i="575"/>
  <c r="I231" i="567"/>
  <c r="H231" i="567"/>
  <c r="K231" i="567"/>
  <c r="G231" i="567"/>
  <c r="J231" i="567"/>
  <c r="G205" i="570"/>
  <c r="H205" i="570"/>
  <c r="J205" i="570"/>
  <c r="K205" i="570"/>
  <c r="I205" i="570"/>
  <c r="G176" i="571"/>
  <c r="K176" i="571"/>
  <c r="H176" i="571"/>
  <c r="I176" i="571"/>
  <c r="J176" i="571"/>
  <c r="H242" i="570"/>
  <c r="I242" i="570"/>
  <c r="G242" i="570"/>
  <c r="J242" i="570"/>
  <c r="K242" i="570"/>
  <c r="I181" i="569"/>
  <c r="G172" i="568"/>
  <c r="AL266" i="8"/>
  <c r="H216" i="569"/>
  <c r="K216" i="569"/>
  <c r="I216" i="569"/>
  <c r="J216" i="569"/>
  <c r="G216" i="569"/>
  <c r="I187" i="573"/>
  <c r="G187" i="573"/>
  <c r="H187" i="573"/>
  <c r="K187" i="573"/>
  <c r="J187" i="573"/>
  <c r="G176" i="572"/>
  <c r="G181" i="572" s="1"/>
  <c r="J176" i="572"/>
  <c r="H176" i="572"/>
  <c r="K176" i="572"/>
  <c r="I176" i="572"/>
  <c r="K213" i="568"/>
  <c r="I213" i="568"/>
  <c r="J213" i="568"/>
  <c r="G213" i="568"/>
  <c r="H213" i="568"/>
  <c r="AJ207" i="8"/>
  <c r="J258" i="575"/>
  <c r="J259" i="575" s="1"/>
  <c r="I258" i="575"/>
  <c r="I259" i="575" s="1"/>
  <c r="K242" i="572"/>
  <c r="I242" i="572"/>
  <c r="AL172" i="8"/>
  <c r="AD229" i="8"/>
  <c r="AD235" i="8"/>
  <c r="AD244" i="8"/>
  <c r="AD234" i="8"/>
  <c r="K239" i="572"/>
  <c r="I239" i="572"/>
  <c r="AK207" i="8"/>
  <c r="I210" i="572"/>
  <c r="G210" i="572"/>
  <c r="J210" i="572"/>
  <c r="J241" i="574"/>
  <c r="K241" i="574"/>
  <c r="I241" i="574"/>
  <c r="G241" i="574"/>
  <c r="H241" i="574"/>
  <c r="I203" i="569"/>
  <c r="J203" i="569"/>
  <c r="K203" i="569"/>
  <c r="H203" i="569"/>
  <c r="H207" i="569" s="1"/>
  <c r="G203" i="569"/>
  <c r="K205" i="569"/>
  <c r="G205" i="569"/>
  <c r="H205" i="569"/>
  <c r="I205" i="569"/>
  <c r="J205" i="569"/>
  <c r="AK198" i="8"/>
  <c r="K206" i="569"/>
  <c r="H206" i="569"/>
  <c r="G192" i="569"/>
  <c r="J192" i="569"/>
  <c r="I192" i="569"/>
  <c r="K192" i="569"/>
  <c r="H192" i="569"/>
  <c r="I215" i="572"/>
  <c r="J215" i="572"/>
  <c r="G215" i="572"/>
  <c r="K215" i="572"/>
  <c r="H215" i="572"/>
  <c r="I231" i="574"/>
  <c r="J231" i="574"/>
  <c r="H231" i="574"/>
  <c r="G231" i="574"/>
  <c r="K231" i="574"/>
  <c r="J242" i="574"/>
  <c r="I242" i="574"/>
  <c r="G242" i="574"/>
  <c r="K242" i="574"/>
  <c r="H242" i="574"/>
  <c r="J258" i="568"/>
  <c r="J259" i="568" s="1"/>
  <c r="G258" i="568"/>
  <c r="G259" i="568" s="1"/>
  <c r="I258" i="568"/>
  <c r="I259" i="568" s="1"/>
  <c r="K258" i="568"/>
  <c r="K259" i="568" s="1"/>
  <c r="H258" i="568"/>
  <c r="H259" i="568" s="1"/>
  <c r="H186" i="572"/>
  <c r="K186" i="572"/>
  <c r="J186" i="572"/>
  <c r="G186" i="572"/>
  <c r="I186" i="572"/>
  <c r="G176" i="570"/>
  <c r="K176" i="570"/>
  <c r="H176" i="570"/>
  <c r="J176" i="570"/>
  <c r="I176" i="570"/>
  <c r="J253" i="573"/>
  <c r="H253" i="573"/>
  <c r="I253" i="573"/>
  <c r="I254" i="573" s="1"/>
  <c r="K253" i="573"/>
  <c r="K254" i="573" s="1"/>
  <c r="K266" i="573" s="1"/>
  <c r="G253" i="573"/>
  <c r="I241" i="573"/>
  <c r="G241" i="573"/>
  <c r="J241" i="573"/>
  <c r="H241" i="573"/>
  <c r="K241" i="573"/>
  <c r="I179" i="573"/>
  <c r="J179" i="573"/>
  <c r="G179" i="573"/>
  <c r="K179" i="573"/>
  <c r="H179" i="573"/>
  <c r="K177" i="571"/>
  <c r="I177" i="571"/>
  <c r="G177" i="571"/>
  <c r="J177" i="571"/>
  <c r="H177" i="571"/>
  <c r="K259" i="570"/>
  <c r="J207" i="571"/>
  <c r="G259" i="574"/>
  <c r="AM266" i="8"/>
  <c r="J211" i="574"/>
  <c r="I211" i="574"/>
  <c r="I217" i="574" s="1"/>
  <c r="G211" i="574"/>
  <c r="G217" i="574" s="1"/>
  <c r="K211" i="574"/>
  <c r="K217" i="574" s="1"/>
  <c r="H211" i="574"/>
  <c r="H217" i="574" s="1"/>
  <c r="H178" i="570"/>
  <c r="I178" i="570"/>
  <c r="J178" i="570"/>
  <c r="K178" i="570"/>
  <c r="G178" i="570"/>
  <c r="AN198" i="8"/>
  <c r="K220" i="570"/>
  <c r="G220" i="570"/>
  <c r="I220" i="570"/>
  <c r="I226" i="570" s="1"/>
  <c r="J220" i="570"/>
  <c r="J226" i="570" s="1"/>
  <c r="H220" i="570"/>
  <c r="J169" i="569"/>
  <c r="K169" i="569"/>
  <c r="G169" i="569"/>
  <c r="I169" i="569"/>
  <c r="H169" i="569"/>
  <c r="I211" i="575"/>
  <c r="G211" i="575"/>
  <c r="K211" i="575"/>
  <c r="H211" i="575"/>
  <c r="J211" i="575"/>
  <c r="AK172" i="8"/>
  <c r="G233" i="574"/>
  <c r="K233" i="574"/>
  <c r="H233" i="574"/>
  <c r="I233" i="574"/>
  <c r="J233" i="574"/>
  <c r="I204" i="570"/>
  <c r="G204" i="570"/>
  <c r="K204" i="570"/>
  <c r="J175" i="568"/>
  <c r="I175" i="568"/>
  <c r="H175" i="568"/>
  <c r="G175" i="568"/>
  <c r="K175" i="568"/>
  <c r="H251" i="570"/>
  <c r="I251" i="570"/>
  <c r="I254" i="570" s="1"/>
  <c r="G251" i="570"/>
  <c r="G254" i="570" s="1"/>
  <c r="K251" i="570"/>
  <c r="K254" i="570" s="1"/>
  <c r="J251" i="570"/>
  <c r="J254" i="570" s="1"/>
  <c r="H202" i="570"/>
  <c r="G202" i="570"/>
  <c r="I202" i="570"/>
  <c r="J202" i="570"/>
  <c r="K202" i="570"/>
  <c r="G257" i="573"/>
  <c r="G259" i="573" s="1"/>
  <c r="J257" i="573"/>
  <c r="J259" i="573" s="1"/>
  <c r="K210" i="575"/>
  <c r="J210" i="575"/>
  <c r="J186" i="573"/>
  <c r="G186" i="573"/>
  <c r="I186" i="573"/>
  <c r="K186" i="573"/>
  <c r="H186" i="573"/>
  <c r="E244" i="571"/>
  <c r="D245" i="571"/>
  <c r="E245" i="571" s="1"/>
  <c r="F244" i="571" a="1"/>
  <c r="F244" i="571" s="1"/>
  <c r="F229" i="572" a="1"/>
  <c r="F229" i="572" s="1"/>
  <c r="G229" i="572" s="1"/>
  <c r="E229" i="572"/>
  <c r="E244" i="567"/>
  <c r="F244" i="567" a="1"/>
  <c r="F244" i="567" s="1"/>
  <c r="D245" i="567"/>
  <c r="E245" i="567" s="1"/>
  <c r="F229" i="571" a="1"/>
  <c r="F229" i="571" s="1"/>
  <c r="E229" i="571"/>
  <c r="E235" i="571"/>
  <c r="F235" i="571" a="1"/>
  <c r="F235" i="571" s="1"/>
  <c r="F244" i="572" a="1"/>
  <c r="F244" i="572" s="1"/>
  <c r="E244" i="572"/>
  <c r="D245" i="572"/>
  <c r="E245" i="572" s="1"/>
  <c r="F244" i="575" a="1"/>
  <c r="F244" i="575" s="1"/>
  <c r="J244" i="575" s="1"/>
  <c r="J245" i="575" s="1"/>
  <c r="E244" i="575"/>
  <c r="D245" i="575"/>
  <c r="E245" i="575" s="1"/>
  <c r="F229" i="575" a="1"/>
  <c r="F229" i="575" s="1"/>
  <c r="E229" i="575"/>
  <c r="T245" i="8"/>
  <c r="J245" i="8"/>
  <c r="L236" i="8"/>
  <c r="AH245" i="8"/>
  <c r="H236" i="8"/>
  <c r="AP244" i="8"/>
  <c r="AF245" i="8"/>
  <c r="N236" i="8"/>
  <c r="U236" i="8"/>
  <c r="U245" i="8"/>
  <c r="AM229" i="8"/>
  <c r="T236" i="8"/>
  <c r="Q245" i="8"/>
  <c r="AG236" i="8"/>
  <c r="AJ235" i="8"/>
  <c r="AP229" i="8"/>
  <c r="I245" i="8"/>
  <c r="I236" i="8"/>
  <c r="AM234" i="8"/>
  <c r="AG245" i="8"/>
  <c r="L245" i="8"/>
  <c r="AJ244" i="8"/>
  <c r="H245" i="8"/>
  <c r="N245" i="8"/>
  <c r="K259" i="575"/>
  <c r="H181" i="571"/>
  <c r="J254" i="573"/>
  <c r="J409" i="571"/>
  <c r="G172" i="571"/>
  <c r="K172" i="571"/>
  <c r="I172" i="573"/>
  <c r="K259" i="574"/>
  <c r="I172" i="571"/>
  <c r="J198" i="572"/>
  <c r="H172" i="570"/>
  <c r="K172" i="570"/>
  <c r="J198" i="570"/>
  <c r="H264" i="574"/>
  <c r="I186" i="569"/>
  <c r="G186" i="569"/>
  <c r="K186" i="569"/>
  <c r="J186" i="569"/>
  <c r="H186" i="569"/>
  <c r="J178" i="567"/>
  <c r="G178" i="567"/>
  <c r="H178" i="567"/>
  <c r="I178" i="567"/>
  <c r="K178" i="567"/>
  <c r="G239" i="567"/>
  <c r="K239" i="567"/>
  <c r="J239" i="567"/>
  <c r="H239" i="567"/>
  <c r="I239" i="567"/>
  <c r="J212" i="575"/>
  <c r="I212" i="575"/>
  <c r="I217" i="575" s="1"/>
  <c r="G212" i="575"/>
  <c r="G217" i="575" s="1"/>
  <c r="K212" i="575"/>
  <c r="H212" i="575"/>
  <c r="H217" i="575" s="1"/>
  <c r="I203" i="574"/>
  <c r="G203" i="574"/>
  <c r="K203" i="574"/>
  <c r="H203" i="574"/>
  <c r="J203" i="574"/>
  <c r="J203" i="567"/>
  <c r="G203" i="567"/>
  <c r="I203" i="567"/>
  <c r="H203" i="567"/>
  <c r="K203" i="567"/>
  <c r="G186" i="567"/>
  <c r="I186" i="567"/>
  <c r="K186" i="567"/>
  <c r="J186" i="567"/>
  <c r="H186" i="567"/>
  <c r="G259" i="575"/>
  <c r="J181" i="571"/>
  <c r="I207" i="571"/>
  <c r="H254" i="570"/>
  <c r="H254" i="573"/>
  <c r="H266" i="573" s="1"/>
  <c r="K226" i="573"/>
  <c r="K254" i="571"/>
  <c r="J172" i="571"/>
  <c r="J172" i="573"/>
  <c r="J259" i="574"/>
  <c r="K198" i="572"/>
  <c r="H198" i="572"/>
  <c r="J217" i="570"/>
  <c r="J172" i="570"/>
  <c r="K202" i="567"/>
  <c r="H202" i="567"/>
  <c r="I202" i="567"/>
  <c r="G202" i="567"/>
  <c r="J202" i="567"/>
  <c r="K206" i="575"/>
  <c r="H206" i="575"/>
  <c r="J206" i="575"/>
  <c r="I206" i="575"/>
  <c r="G206" i="575"/>
  <c r="J167" i="575"/>
  <c r="G167" i="575"/>
  <c r="K167" i="575"/>
  <c r="H167" i="575"/>
  <c r="I167" i="575"/>
  <c r="J202" i="574"/>
  <c r="K202" i="574"/>
  <c r="K207" i="574" s="1"/>
  <c r="I202" i="574"/>
  <c r="G202" i="574"/>
  <c r="H202" i="574"/>
  <c r="H252" i="568"/>
  <c r="H254" i="568" s="1"/>
  <c r="K252" i="568"/>
  <c r="J252" i="568"/>
  <c r="I252" i="568"/>
  <c r="G252" i="568"/>
  <c r="J221" i="569"/>
  <c r="K221" i="569"/>
  <c r="G221" i="569"/>
  <c r="I221" i="569"/>
  <c r="H221" i="569"/>
  <c r="K202" i="575"/>
  <c r="K207" i="575" s="1"/>
  <c r="G202" i="575"/>
  <c r="J202" i="575"/>
  <c r="H202" i="575"/>
  <c r="I202" i="575"/>
  <c r="I223" i="569"/>
  <c r="G223" i="569"/>
  <c r="J223" i="569"/>
  <c r="K223" i="569"/>
  <c r="H223" i="569"/>
  <c r="K178" i="575"/>
  <c r="J178" i="575"/>
  <c r="G178" i="575"/>
  <c r="H178" i="575"/>
  <c r="I178" i="575"/>
  <c r="H240" i="574"/>
  <c r="I240" i="574"/>
  <c r="I409" i="574" s="1"/>
  <c r="K240" i="574"/>
  <c r="K409" i="574" s="1"/>
  <c r="J240" i="574"/>
  <c r="G240" i="574"/>
  <c r="J195" i="575"/>
  <c r="H195" i="575"/>
  <c r="G195" i="575"/>
  <c r="K195" i="575"/>
  <c r="I195" i="575"/>
  <c r="K232" i="575"/>
  <c r="K409" i="575" s="1"/>
  <c r="J232" i="575"/>
  <c r="G232" i="575"/>
  <c r="G409" i="575" s="1"/>
  <c r="H232" i="575"/>
  <c r="I232" i="575"/>
  <c r="I409" i="575" s="1"/>
  <c r="H176" i="568"/>
  <c r="K176" i="568"/>
  <c r="I176" i="568"/>
  <c r="J176" i="568"/>
  <c r="G176" i="568"/>
  <c r="K253" i="574"/>
  <c r="I253" i="574"/>
  <c r="J253" i="574"/>
  <c r="J254" i="574" s="1"/>
  <c r="J266" i="574" s="1"/>
  <c r="G253" i="574"/>
  <c r="G254" i="574" s="1"/>
  <c r="H253" i="574"/>
  <c r="K170" i="575"/>
  <c r="H170" i="575"/>
  <c r="I170" i="575"/>
  <c r="G170" i="575"/>
  <c r="J170" i="575"/>
  <c r="G232" i="568"/>
  <c r="K232" i="568"/>
  <c r="I232" i="568"/>
  <c r="J232" i="568"/>
  <c r="H232" i="568"/>
  <c r="J222" i="567"/>
  <c r="J226" i="567" s="1"/>
  <c r="G222" i="567"/>
  <c r="K222" i="567"/>
  <c r="K226" i="567" s="1"/>
  <c r="I222" i="567"/>
  <c r="I226" i="567" s="1"/>
  <c r="H222" i="567"/>
  <c r="K254" i="574"/>
  <c r="K266" i="574" s="1"/>
  <c r="H259" i="575"/>
  <c r="K207" i="571"/>
  <c r="H226" i="570"/>
  <c r="G254" i="573"/>
  <c r="H409" i="571"/>
  <c r="H172" i="571"/>
  <c r="H172" i="573"/>
  <c r="I259" i="574"/>
  <c r="H259" i="574"/>
  <c r="AC236" i="8"/>
  <c r="I172" i="570"/>
  <c r="G172" i="570"/>
  <c r="D266" i="568"/>
  <c r="E266" i="568" s="1"/>
  <c r="J258" i="572"/>
  <c r="H258" i="572"/>
  <c r="H259" i="572" s="1"/>
  <c r="K258" i="572"/>
  <c r="K259" i="572" s="1"/>
  <c r="G258" i="572"/>
  <c r="G259" i="572" s="1"/>
  <c r="I258" i="572"/>
  <c r="I259" i="572" s="1"/>
  <c r="H194" i="568"/>
  <c r="H198" i="568" s="1"/>
  <c r="J194" i="568"/>
  <c r="J198" i="568" s="1"/>
  <c r="K194" i="568"/>
  <c r="K198" i="568" s="1"/>
  <c r="G194" i="568"/>
  <c r="G198" i="568" s="1"/>
  <c r="I194" i="568"/>
  <c r="I198" i="568" s="1"/>
  <c r="G195" i="569"/>
  <c r="G198" i="569" s="1"/>
  <c r="H195" i="569"/>
  <c r="H198" i="569" s="1"/>
  <c r="I195" i="569"/>
  <c r="K195" i="569"/>
  <c r="J195" i="569"/>
  <c r="J198" i="569" s="1"/>
  <c r="J176" i="567"/>
  <c r="J181" i="567" s="1"/>
  <c r="G176" i="567"/>
  <c r="K176" i="567"/>
  <c r="K181" i="567" s="1"/>
  <c r="I176" i="567"/>
  <c r="H176" i="567"/>
  <c r="H181" i="567" s="1"/>
  <c r="K240" i="568"/>
  <c r="J240" i="568"/>
  <c r="G240" i="568"/>
  <c r="H240" i="568"/>
  <c r="I240" i="568"/>
  <c r="J224" i="569"/>
  <c r="K224" i="569"/>
  <c r="I224" i="569"/>
  <c r="H224" i="569"/>
  <c r="G224" i="569"/>
  <c r="J212" i="569"/>
  <c r="I212" i="569"/>
  <c r="K212" i="569"/>
  <c r="K217" i="569" s="1"/>
  <c r="G212" i="569"/>
  <c r="G217" i="569" s="1"/>
  <c r="H212" i="569"/>
  <c r="G187" i="568"/>
  <c r="I187" i="568"/>
  <c r="K187" i="568"/>
  <c r="J187" i="568"/>
  <c r="H187" i="568"/>
  <c r="H225" i="574"/>
  <c r="I225" i="574"/>
  <c r="J225" i="574"/>
  <c r="K225" i="574"/>
  <c r="G225" i="574"/>
  <c r="H205" i="567"/>
  <c r="G205" i="567"/>
  <c r="K205" i="567"/>
  <c r="I205" i="567"/>
  <c r="J205" i="567"/>
  <c r="J197" i="567"/>
  <c r="J198" i="567" s="1"/>
  <c r="K197" i="567"/>
  <c r="K198" i="567" s="1"/>
  <c r="G197" i="567"/>
  <c r="H197" i="567"/>
  <c r="H198" i="567" s="1"/>
  <c r="I197" i="567"/>
  <c r="I198" i="567" s="1"/>
  <c r="G253" i="575"/>
  <c r="I253" i="575"/>
  <c r="J253" i="575"/>
  <c r="H253" i="575"/>
  <c r="K253" i="575"/>
  <c r="I233" i="568"/>
  <c r="K233" i="568"/>
  <c r="H233" i="568"/>
  <c r="J233" i="568"/>
  <c r="G233" i="568"/>
  <c r="H240" i="572"/>
  <c r="J240" i="572"/>
  <c r="G240" i="572"/>
  <c r="K240" i="572"/>
  <c r="I240" i="572"/>
  <c r="K217" i="572"/>
  <c r="H217" i="572"/>
  <c r="K181" i="572"/>
  <c r="J217" i="574"/>
  <c r="I217" i="572"/>
  <c r="G254" i="572"/>
  <c r="I254" i="572"/>
  <c r="H254" i="572"/>
  <c r="G198" i="567"/>
  <c r="I181" i="572"/>
  <c r="H244" i="572"/>
  <c r="H245" i="572" s="1"/>
  <c r="I244" i="572"/>
  <c r="K244" i="572"/>
  <c r="K245" i="572" s="1"/>
  <c r="J244" i="572"/>
  <c r="G244" i="572"/>
  <c r="K229" i="575"/>
  <c r="J229" i="575"/>
  <c r="G229" i="575"/>
  <c r="I229" i="575"/>
  <c r="H229" i="575"/>
  <c r="H244" i="575"/>
  <c r="H245" i="575" s="1"/>
  <c r="O184" i="8"/>
  <c r="O188" i="8" s="1"/>
  <c r="O247" i="8" s="1"/>
  <c r="K184" i="8"/>
  <c r="S184" i="8"/>
  <c r="S188" i="8" s="1"/>
  <c r="S247" i="8" s="1"/>
  <c r="S403" i="8" s="1"/>
  <c r="AA184" i="8"/>
  <c r="AA188" i="8" s="1"/>
  <c r="G184" i="8"/>
  <c r="G188" i="8" s="1"/>
  <c r="E184" i="6"/>
  <c r="K188" i="6"/>
  <c r="K247" i="6" s="1"/>
  <c r="K403" i="6" s="1"/>
  <c r="K275" i="6" s="1"/>
  <c r="W275" i="8" s="1"/>
  <c r="I247" i="6"/>
  <c r="I403" i="6" s="1"/>
  <c r="I86" i="6" s="1"/>
  <c r="Y188" i="8"/>
  <c r="Y247" i="8" s="1"/>
  <c r="Y403" i="8" s="1"/>
  <c r="X188" i="8"/>
  <c r="AH188" i="8"/>
  <c r="AF188" i="8"/>
  <c r="AG188" i="8"/>
  <c r="Z188" i="8"/>
  <c r="J86" i="6"/>
  <c r="J272" i="6"/>
  <c r="S272" i="8" s="1"/>
  <c r="J270" i="6"/>
  <c r="S270" i="8" s="1"/>
  <c r="J277" i="6"/>
  <c r="S277" i="8" s="1"/>
  <c r="J275" i="6"/>
  <c r="S275" i="8" s="1"/>
  <c r="J271" i="6"/>
  <c r="S271" i="8" s="1"/>
  <c r="J278" i="6"/>
  <c r="S278" i="8" s="1"/>
  <c r="J279" i="6"/>
  <c r="S279" i="8" s="1"/>
  <c r="J280" i="6"/>
  <c r="S280" i="8" s="1"/>
  <c r="J292" i="6"/>
  <c r="J15" i="6"/>
  <c r="J269" i="6"/>
  <c r="J365" i="6"/>
  <c r="D403" i="8"/>
  <c r="D283" i="8"/>
  <c r="D380" i="8" s="1"/>
  <c r="D387" i="8" s="1"/>
  <c r="D405" i="8" s="1"/>
  <c r="D58" i="485"/>
  <c r="D66" i="63"/>
  <c r="L269" i="6"/>
  <c r="L270" i="6"/>
  <c r="AA270" i="8" s="1"/>
  <c r="L292" i="6"/>
  <c r="L271" i="6"/>
  <c r="AA271" i="8" s="1"/>
  <c r="L15" i="6"/>
  <c r="L272" i="6"/>
  <c r="AA272" i="8" s="1"/>
  <c r="L86" i="6"/>
  <c r="L275" i="6"/>
  <c r="AA275" i="8" s="1"/>
  <c r="L365" i="6"/>
  <c r="L278" i="6"/>
  <c r="AA278" i="8" s="1"/>
  <c r="L277" i="6"/>
  <c r="AA277" i="8" s="1"/>
  <c r="L280" i="6"/>
  <c r="AA280" i="8" s="1"/>
  <c r="L279" i="6"/>
  <c r="AA279" i="8" s="1"/>
  <c r="AN184" i="8"/>
  <c r="W188" i="8"/>
  <c r="W247" i="8" s="1"/>
  <c r="D55" i="63"/>
  <c r="D61" i="63" s="1"/>
  <c r="D406" i="65"/>
  <c r="D25" i="63"/>
  <c r="H271" i="6"/>
  <c r="K271" i="8" s="1"/>
  <c r="H275" i="6"/>
  <c r="K275" i="8" s="1"/>
  <c r="H86" i="6"/>
  <c r="H279" i="6"/>
  <c r="K279" i="8" s="1"/>
  <c r="H272" i="6"/>
  <c r="K272" i="8" s="1"/>
  <c r="H292" i="6"/>
  <c r="H15" i="6"/>
  <c r="H269" i="6"/>
  <c r="H365" i="6"/>
  <c r="H280" i="6"/>
  <c r="K280" i="8" s="1"/>
  <c r="H277" i="6"/>
  <c r="K277" i="8" s="1"/>
  <c r="H278" i="6"/>
  <c r="K278" i="8" s="1"/>
  <c r="H270" i="6"/>
  <c r="K270" i="8" s="1"/>
  <c r="G292" i="6"/>
  <c r="G279" i="6"/>
  <c r="G86" i="6"/>
  <c r="G280" i="6"/>
  <c r="G269" i="6"/>
  <c r="G270" i="6"/>
  <c r="G275" i="6"/>
  <c r="G365" i="6"/>
  <c r="G277" i="6"/>
  <c r="G278" i="6"/>
  <c r="G15" i="6"/>
  <c r="G271" i="6"/>
  <c r="G272" i="6"/>
  <c r="D387" i="2"/>
  <c r="D380" i="65"/>
  <c r="D21" i="486"/>
  <c r="D48" i="486"/>
  <c r="M269" i="6"/>
  <c r="M271" i="6"/>
  <c r="AE271" i="8" s="1"/>
  <c r="M280" i="6"/>
  <c r="AE280" i="8" s="1"/>
  <c r="M275" i="6"/>
  <c r="AE275" i="8" s="1"/>
  <c r="M279" i="6"/>
  <c r="AE279" i="8" s="1"/>
  <c r="M86" i="6"/>
  <c r="M277" i="6"/>
  <c r="AE277" i="8" s="1"/>
  <c r="M15" i="6"/>
  <c r="M292" i="6"/>
  <c r="M270" i="6"/>
  <c r="AE270" i="8" s="1"/>
  <c r="M272" i="6"/>
  <c r="AE272" i="8" s="1"/>
  <c r="M278" i="6"/>
  <c r="AE278" i="8" s="1"/>
  <c r="M365" i="6"/>
  <c r="D387" i="6"/>
  <c r="K269" i="6"/>
  <c r="K15" i="6"/>
  <c r="D404" i="6"/>
  <c r="AP184" i="8"/>
  <c r="AE188" i="8"/>
  <c r="AE247" i="8" s="1"/>
  <c r="R234" i="8"/>
  <c r="P229" i="8"/>
  <c r="AF234" i="8"/>
  <c r="M184" i="8"/>
  <c r="P184" i="8"/>
  <c r="R235" i="8"/>
  <c r="P244" i="8"/>
  <c r="AF235" i="8"/>
  <c r="D184" i="567"/>
  <c r="J184" i="8"/>
  <c r="D229" i="570"/>
  <c r="R244" i="8"/>
  <c r="P235" i="8"/>
  <c r="D235" i="575"/>
  <c r="R229" i="8"/>
  <c r="P234" i="8"/>
  <c r="AH234" i="8"/>
  <c r="D235" i="570"/>
  <c r="D184" i="570"/>
  <c r="N184" i="8"/>
  <c r="U184" i="8"/>
  <c r="AH235" i="8"/>
  <c r="D235" i="567" s="1"/>
  <c r="D234" i="570"/>
  <c r="AD184" i="8"/>
  <c r="AB184" i="8"/>
  <c r="Q184" i="8"/>
  <c r="Q234" i="8"/>
  <c r="D244" i="570"/>
  <c r="T184" i="8"/>
  <c r="R184" i="8"/>
  <c r="V184" i="8"/>
  <c r="D234" i="575"/>
  <c r="Q235" i="8"/>
  <c r="D235" i="572" s="1"/>
  <c r="D235" i="569"/>
  <c r="D229" i="568"/>
  <c r="L184" i="8"/>
  <c r="D234" i="569"/>
  <c r="D235" i="568"/>
  <c r="D184" i="569"/>
  <c r="I184" i="8"/>
  <c r="M244" i="8"/>
  <c r="D229" i="569"/>
  <c r="D244" i="568"/>
  <c r="J229" i="8"/>
  <c r="AC184" i="8"/>
  <c r="D229" i="567"/>
  <c r="M229" i="8"/>
  <c r="D244" i="569"/>
  <c r="D234" i="568"/>
  <c r="J234" i="8"/>
  <c r="M235" i="8"/>
  <c r="V235" i="8"/>
  <c r="D234" i="571"/>
  <c r="M234" i="8"/>
  <c r="V244" i="8"/>
  <c r="H184" i="8"/>
  <c r="D229" i="573"/>
  <c r="D244" i="573"/>
  <c r="D235" i="573"/>
  <c r="D234" i="567"/>
  <c r="D244" i="574"/>
  <c r="D229" i="574"/>
  <c r="D235" i="574"/>
  <c r="D234" i="574"/>
  <c r="AJ266" i="8" l="1"/>
  <c r="I244" i="575"/>
  <c r="I245" i="575" s="1"/>
  <c r="K198" i="569"/>
  <c r="G226" i="567"/>
  <c r="G226" i="570"/>
  <c r="I217" i="567"/>
  <c r="I181" i="573"/>
  <c r="J226" i="568"/>
  <c r="K244" i="575"/>
  <c r="K245" i="575" s="1"/>
  <c r="J259" i="572"/>
  <c r="J266" i="572" s="1"/>
  <c r="J409" i="575"/>
  <c r="AO244" i="8"/>
  <c r="I207" i="570"/>
  <c r="K217" i="573"/>
  <c r="I198" i="570"/>
  <c r="K207" i="568"/>
  <c r="H264" i="575"/>
  <c r="G207" i="575"/>
  <c r="H207" i="574"/>
  <c r="I181" i="570"/>
  <c r="I217" i="568"/>
  <c r="J217" i="567"/>
  <c r="G217" i="573"/>
  <c r="K198" i="570"/>
  <c r="H172" i="572"/>
  <c r="AO229" i="8"/>
  <c r="K181" i="569"/>
  <c r="G217" i="567"/>
  <c r="J264" i="570"/>
  <c r="J266" i="570" s="1"/>
  <c r="J259" i="571"/>
  <c r="G244" i="575"/>
  <c r="G245" i="575" s="1"/>
  <c r="AG247" i="8"/>
  <c r="AG403" i="8" s="1"/>
  <c r="K229" i="572"/>
  <c r="I207" i="574"/>
  <c r="H181" i="570"/>
  <c r="K226" i="570"/>
  <c r="J409" i="573"/>
  <c r="K259" i="571"/>
  <c r="J217" i="573"/>
  <c r="J172" i="567"/>
  <c r="J229" i="572"/>
  <c r="I266" i="572"/>
  <c r="I226" i="573"/>
  <c r="G226" i="568"/>
  <c r="I217" i="570"/>
  <c r="H229" i="572"/>
  <c r="I217" i="569"/>
  <c r="J207" i="574"/>
  <c r="K217" i="575"/>
  <c r="I181" i="571"/>
  <c r="H226" i="573"/>
  <c r="I226" i="568"/>
  <c r="H254" i="569"/>
  <c r="H266" i="569" s="1"/>
  <c r="I198" i="572"/>
  <c r="I229" i="572"/>
  <c r="J217" i="569"/>
  <c r="I181" i="567"/>
  <c r="J217" i="575"/>
  <c r="J217" i="572"/>
  <c r="J181" i="569"/>
  <c r="K207" i="570"/>
  <c r="H217" i="573"/>
  <c r="H409" i="575"/>
  <c r="G409" i="574"/>
  <c r="K207" i="569"/>
  <c r="G217" i="572"/>
  <c r="J181" i="573"/>
  <c r="G266" i="569"/>
  <c r="G181" i="569"/>
  <c r="G181" i="567"/>
  <c r="J409" i="574"/>
  <c r="G254" i="568"/>
  <c r="G181" i="571"/>
  <c r="H217" i="570"/>
  <c r="E234" i="574"/>
  <c r="F234" i="574" a="1"/>
  <c r="F234" i="574" s="1"/>
  <c r="F235" i="574" a="1"/>
  <c r="F235" i="574" s="1"/>
  <c r="E235" i="574"/>
  <c r="D236" i="574"/>
  <c r="E236" i="574" s="1"/>
  <c r="F229" i="574" a="1"/>
  <c r="F229" i="574" s="1"/>
  <c r="E229" i="574"/>
  <c r="E244" i="574"/>
  <c r="F244" i="574" a="1"/>
  <c r="F244" i="574" s="1"/>
  <c r="D245" i="574"/>
  <c r="E245" i="574" s="1"/>
  <c r="E234" i="567"/>
  <c r="F234" i="567" a="1"/>
  <c r="F234" i="567" s="1"/>
  <c r="F235" i="573" a="1"/>
  <c r="F235" i="573" s="1"/>
  <c r="E235" i="573"/>
  <c r="F244" i="573" a="1"/>
  <c r="F244" i="573" s="1"/>
  <c r="D245" i="573"/>
  <c r="E245" i="573" s="1"/>
  <c r="E244" i="573"/>
  <c r="F229" i="573" a="1"/>
  <c r="F229" i="573" s="1"/>
  <c r="E229" i="573"/>
  <c r="V245" i="8"/>
  <c r="AM245" i="8" s="1"/>
  <c r="AM244" i="8"/>
  <c r="AK234" i="8"/>
  <c r="AM235" i="8"/>
  <c r="V236" i="8"/>
  <c r="AK235" i="8"/>
  <c r="AJ234" i="8"/>
  <c r="F234" i="568" a="1"/>
  <c r="F234" i="568" s="1"/>
  <c r="D245" i="569"/>
  <c r="F244" i="569" a="1"/>
  <c r="F244" i="569" s="1"/>
  <c r="M236" i="8"/>
  <c r="AK229" i="8"/>
  <c r="AJ229" i="8"/>
  <c r="J236" i="8"/>
  <c r="F244" i="568" a="1"/>
  <c r="F244" i="568" s="1"/>
  <c r="D245" i="568"/>
  <c r="F229" i="569" a="1"/>
  <c r="F229" i="569" s="1"/>
  <c r="D236" i="569"/>
  <c r="M245" i="8"/>
  <c r="AK244" i="8"/>
  <c r="F235" i="568" a="1"/>
  <c r="F235" i="568" s="1"/>
  <c r="F234" i="569" a="1"/>
  <c r="F234" i="569" s="1"/>
  <c r="F229" i="568" a="1"/>
  <c r="F229" i="568" s="1"/>
  <c r="D236" i="568"/>
  <c r="F235" i="569" a="1"/>
  <c r="F235" i="569" s="1"/>
  <c r="E235" i="572"/>
  <c r="F235" i="572" a="1"/>
  <c r="F235" i="572" s="1"/>
  <c r="F234" i="575" a="1"/>
  <c r="F234" i="575" s="1"/>
  <c r="E234" i="575"/>
  <c r="D236" i="575"/>
  <c r="E236" i="575" s="1"/>
  <c r="D245" i="570"/>
  <c r="F244" i="570" a="1"/>
  <c r="F244" i="570" s="1"/>
  <c r="Q236" i="8"/>
  <c r="F234" i="570" a="1"/>
  <c r="F234" i="570" s="1"/>
  <c r="E235" i="567"/>
  <c r="F235" i="567" a="1"/>
  <c r="F235" i="567" s="1"/>
  <c r="F235" i="570" a="1"/>
  <c r="F235" i="570" s="1"/>
  <c r="AH236" i="8"/>
  <c r="AL234" i="8"/>
  <c r="R236" i="8"/>
  <c r="E235" i="575"/>
  <c r="F235" i="575" a="1"/>
  <c r="F235" i="575" s="1"/>
  <c r="AL235" i="8"/>
  <c r="R245" i="8"/>
  <c r="D236" i="570"/>
  <c r="F229" i="570" a="1"/>
  <c r="F229" i="570" s="1"/>
  <c r="AP235" i="8"/>
  <c r="P245" i="8"/>
  <c r="AL244" i="8"/>
  <c r="AF236" i="8"/>
  <c r="AP236" i="8" s="1"/>
  <c r="AP234" i="8"/>
  <c r="P236" i="8"/>
  <c r="AL236" i="8" s="1"/>
  <c r="AL229" i="8"/>
  <c r="K266" i="569"/>
  <c r="H266" i="570"/>
  <c r="J181" i="570"/>
  <c r="G217" i="568"/>
  <c r="G233" i="572"/>
  <c r="H233" i="572"/>
  <c r="J233" i="572"/>
  <c r="K233" i="572"/>
  <c r="I233" i="572"/>
  <c r="J207" i="575"/>
  <c r="H243" i="567"/>
  <c r="J243" i="567"/>
  <c r="G243" i="567"/>
  <c r="I243" i="567"/>
  <c r="K243" i="567"/>
  <c r="K169" i="575"/>
  <c r="J169" i="575"/>
  <c r="H169" i="575"/>
  <c r="I169" i="575"/>
  <c r="I172" i="575" s="1"/>
  <c r="G169" i="575"/>
  <c r="G172" i="575" s="1"/>
  <c r="Z247" i="8"/>
  <c r="Z403" i="8" s="1"/>
  <c r="AF247" i="8"/>
  <c r="AF403" i="8" s="1"/>
  <c r="G207" i="574"/>
  <c r="AK245" i="8"/>
  <c r="AO234" i="8"/>
  <c r="Z245" i="8"/>
  <c r="G181" i="573"/>
  <c r="I207" i="568"/>
  <c r="J264" i="571"/>
  <c r="J266" i="571" s="1"/>
  <c r="I409" i="571"/>
  <c r="AH247" i="8"/>
  <c r="AH403" i="8" s="1"/>
  <c r="I198" i="569"/>
  <c r="G266" i="570"/>
  <c r="AD245" i="8"/>
  <c r="AO245" i="8" s="1"/>
  <c r="Z236" i="8"/>
  <c r="K264" i="570"/>
  <c r="K266" i="570" s="1"/>
  <c r="G264" i="571"/>
  <c r="G266" i="571"/>
  <c r="G254" i="571"/>
  <c r="J172" i="572"/>
  <c r="I198" i="574"/>
  <c r="K172" i="567"/>
  <c r="E243" i="568"/>
  <c r="J207" i="567"/>
  <c r="AO235" i="8"/>
  <c r="I198" i="571"/>
  <c r="H207" i="570"/>
  <c r="H264" i="571"/>
  <c r="G172" i="572"/>
  <c r="G196" i="574"/>
  <c r="G198" i="574" s="1"/>
  <c r="H196" i="574"/>
  <c r="H198" i="574" s="1"/>
  <c r="K196" i="574"/>
  <c r="K198" i="574" s="1"/>
  <c r="J196" i="574"/>
  <c r="J198" i="574" s="1"/>
  <c r="I196" i="574"/>
  <c r="J180" i="568"/>
  <c r="J181" i="568" s="1"/>
  <c r="H180" i="568"/>
  <c r="H181" i="568" s="1"/>
  <c r="I180" i="568"/>
  <c r="I181" i="568" s="1"/>
  <c r="G180" i="568"/>
  <c r="G181" i="568" s="1"/>
  <c r="K180" i="568"/>
  <c r="I231" i="572"/>
  <c r="I409" i="572" s="1"/>
  <c r="G231" i="572"/>
  <c r="J231" i="572"/>
  <c r="J409" i="572" s="1"/>
  <c r="H231" i="572"/>
  <c r="K231" i="572"/>
  <c r="H217" i="569"/>
  <c r="I266" i="573"/>
  <c r="G181" i="570"/>
  <c r="AD236" i="8"/>
  <c r="AO236" i="8" s="1"/>
  <c r="I409" i="573"/>
  <c r="J207" i="569"/>
  <c r="H198" i="571"/>
  <c r="G207" i="570"/>
  <c r="I264" i="571"/>
  <c r="I266" i="571" s="1"/>
  <c r="H254" i="571"/>
  <c r="H266" i="572"/>
  <c r="G266" i="573"/>
  <c r="I207" i="567"/>
  <c r="AL245" i="8"/>
  <c r="X245" i="8"/>
  <c r="AN245" i="8" s="1"/>
  <c r="AN244" i="8"/>
  <c r="G409" i="573"/>
  <c r="G207" i="569"/>
  <c r="G198" i="571"/>
  <c r="K264" i="571"/>
  <c r="K266" i="571" s="1"/>
  <c r="I264" i="575"/>
  <c r="I172" i="572"/>
  <c r="I254" i="569"/>
  <c r="I266" i="569" s="1"/>
  <c r="K217" i="570"/>
  <c r="H266" i="568"/>
  <c r="K181" i="568"/>
  <c r="H172" i="575"/>
  <c r="AN234" i="8"/>
  <c r="H409" i="573"/>
  <c r="J254" i="569"/>
  <c r="J266" i="569" s="1"/>
  <c r="K176" i="575"/>
  <c r="K181" i="575" s="1"/>
  <c r="G176" i="575"/>
  <c r="G181" i="575" s="1"/>
  <c r="I176" i="575"/>
  <c r="I181" i="575" s="1"/>
  <c r="J176" i="575"/>
  <c r="J181" i="575" s="1"/>
  <c r="H176" i="575"/>
  <c r="H181" i="575" s="1"/>
  <c r="I241" i="567"/>
  <c r="J241" i="567"/>
  <c r="G241" i="567"/>
  <c r="G409" i="567" s="1"/>
  <c r="K241" i="567"/>
  <c r="H241" i="567"/>
  <c r="H409" i="567" s="1"/>
  <c r="J266" i="573"/>
  <c r="G409" i="572"/>
  <c r="K172" i="575"/>
  <c r="AM236" i="8"/>
  <c r="K217" i="567"/>
  <c r="AN235" i="8"/>
  <c r="K409" i="573"/>
  <c r="K264" i="575"/>
  <c r="J217" i="568"/>
  <c r="H170" i="569"/>
  <c r="H172" i="569" s="1"/>
  <c r="J170" i="569"/>
  <c r="J172" i="569" s="1"/>
  <c r="I170" i="569"/>
  <c r="I172" i="569" s="1"/>
  <c r="K170" i="569"/>
  <c r="K172" i="569" s="1"/>
  <c r="G170" i="569"/>
  <c r="G172" i="569" s="1"/>
  <c r="K217" i="568"/>
  <c r="AN229" i="8"/>
  <c r="X236" i="8"/>
  <c r="AN236" i="8" s="1"/>
  <c r="G245" i="572"/>
  <c r="H409" i="572"/>
  <c r="I226" i="574"/>
  <c r="J172" i="575"/>
  <c r="AJ245" i="8"/>
  <c r="H217" i="567"/>
  <c r="I264" i="570"/>
  <c r="I266" i="570" s="1"/>
  <c r="H217" i="568"/>
  <c r="I222" i="575"/>
  <c r="I226" i="575" s="1"/>
  <c r="H222" i="575"/>
  <c r="H226" i="575" s="1"/>
  <c r="G222" i="575"/>
  <c r="G226" i="575" s="1"/>
  <c r="K222" i="575"/>
  <c r="K226" i="575" s="1"/>
  <c r="J222" i="575"/>
  <c r="J226" i="575" s="1"/>
  <c r="J245" i="572"/>
  <c r="H409" i="574"/>
  <c r="H207" i="575"/>
  <c r="K181" i="571"/>
  <c r="K181" i="570"/>
  <c r="G217" i="570"/>
  <c r="I222" i="572"/>
  <c r="I226" i="572" s="1"/>
  <c r="H222" i="572"/>
  <c r="H226" i="572" s="1"/>
  <c r="G222" i="572"/>
  <c r="G226" i="572" s="1"/>
  <c r="K222" i="572"/>
  <c r="K226" i="572" s="1"/>
  <c r="J222" i="572"/>
  <c r="J226" i="572" s="1"/>
  <c r="H194" i="575"/>
  <c r="H198" i="575" s="1"/>
  <c r="G194" i="575"/>
  <c r="G198" i="575" s="1"/>
  <c r="I194" i="575"/>
  <c r="I198" i="575" s="1"/>
  <c r="K194" i="575"/>
  <c r="K198" i="575" s="1"/>
  <c r="J194" i="575"/>
  <c r="J198" i="575" s="1"/>
  <c r="G221" i="574"/>
  <c r="G226" i="574" s="1"/>
  <c r="I221" i="574"/>
  <c r="K221" i="574"/>
  <c r="K226" i="574" s="1"/>
  <c r="J221" i="574"/>
  <c r="J226" i="574" s="1"/>
  <c r="H221" i="574"/>
  <c r="H226" i="574" s="1"/>
  <c r="F234" i="571" a="1"/>
  <c r="F234" i="571" s="1"/>
  <c r="E234" i="571"/>
  <c r="D236" i="571"/>
  <c r="E236" i="571" s="1"/>
  <c r="F229" i="567" a="1"/>
  <c r="F229" i="567" s="1"/>
  <c r="E229" i="567"/>
  <c r="D236" i="567"/>
  <c r="E236" i="567" s="1"/>
  <c r="I226" i="569"/>
  <c r="J226" i="569"/>
  <c r="J254" i="568"/>
  <c r="J266" i="568" s="1"/>
  <c r="H207" i="567"/>
  <c r="G254" i="575"/>
  <c r="G266" i="575" s="1"/>
  <c r="J409" i="567"/>
  <c r="G266" i="568"/>
  <c r="H244" i="571"/>
  <c r="H245" i="571" s="1"/>
  <c r="I244" i="571"/>
  <c r="I245" i="571" s="1"/>
  <c r="K244" i="571"/>
  <c r="K245" i="571" s="1"/>
  <c r="J244" i="571"/>
  <c r="J245" i="571" s="1"/>
  <c r="G244" i="571"/>
  <c r="G245" i="571" s="1"/>
  <c r="G266" i="572"/>
  <c r="K254" i="575"/>
  <c r="K266" i="575"/>
  <c r="E232" i="568"/>
  <c r="G226" i="569"/>
  <c r="K254" i="568"/>
  <c r="K266" i="568" s="1"/>
  <c r="G207" i="567"/>
  <c r="K207" i="567"/>
  <c r="I409" i="567"/>
  <c r="I254" i="574"/>
  <c r="I266" i="574" s="1"/>
  <c r="J235" i="572"/>
  <c r="H235" i="572"/>
  <c r="I235" i="572"/>
  <c r="G235" i="572"/>
  <c r="K235" i="572"/>
  <c r="I234" i="575"/>
  <c r="G234" i="575"/>
  <c r="J234" i="575"/>
  <c r="H234" i="575"/>
  <c r="K234" i="575"/>
  <c r="K235" i="571"/>
  <c r="G235" i="571"/>
  <c r="J235" i="571"/>
  <c r="H235" i="571"/>
  <c r="I235" i="571"/>
  <c r="J244" i="567"/>
  <c r="I244" i="567"/>
  <c r="I245" i="567" s="1"/>
  <c r="K244" i="567"/>
  <c r="G244" i="567"/>
  <c r="H244" i="567"/>
  <c r="H245" i="567" s="1"/>
  <c r="I245" i="572"/>
  <c r="E233" i="568"/>
  <c r="J254" i="575"/>
  <c r="J266" i="575" s="1"/>
  <c r="H254" i="574"/>
  <c r="H266" i="574" s="1"/>
  <c r="K266" i="572"/>
  <c r="G266" i="574"/>
  <c r="H226" i="569"/>
  <c r="K226" i="569"/>
  <c r="I254" i="568"/>
  <c r="I266" i="568" s="1"/>
  <c r="I207" i="575"/>
  <c r="H254" i="575"/>
  <c r="I254" i="575"/>
  <c r="H235" i="567"/>
  <c r="G235" i="567"/>
  <c r="J235" i="567"/>
  <c r="K235" i="567"/>
  <c r="I235" i="567"/>
  <c r="AJ236" i="8"/>
  <c r="H235" i="575"/>
  <c r="K235" i="575"/>
  <c r="G235" i="575"/>
  <c r="G236" i="575" s="1"/>
  <c r="J235" i="575"/>
  <c r="I235" i="575"/>
  <c r="AP245" i="8"/>
  <c r="AK236" i="8"/>
  <c r="K229" i="571"/>
  <c r="H229" i="571"/>
  <c r="G229" i="571"/>
  <c r="I229" i="571"/>
  <c r="J229" i="571"/>
  <c r="K234" i="567"/>
  <c r="I234" i="567"/>
  <c r="H234" i="567"/>
  <c r="J234" i="567"/>
  <c r="G234" i="567"/>
  <c r="G244" i="574"/>
  <c r="G245" i="574" s="1"/>
  <c r="I244" i="574"/>
  <c r="I245" i="574" s="1"/>
  <c r="H244" i="574"/>
  <c r="H245" i="574" s="1"/>
  <c r="J244" i="574"/>
  <c r="J245" i="574" s="1"/>
  <c r="K244" i="574"/>
  <c r="K245" i="574" s="1"/>
  <c r="H229" i="574"/>
  <c r="J229" i="574"/>
  <c r="K229" i="574"/>
  <c r="G229" i="574"/>
  <c r="I229" i="574"/>
  <c r="K279" i="6"/>
  <c r="W279" i="8" s="1"/>
  <c r="K270" i="6"/>
  <c r="W270" i="8" s="1"/>
  <c r="K278" i="6"/>
  <c r="W278" i="8" s="1"/>
  <c r="K292" i="6"/>
  <c r="K272" i="6"/>
  <c r="W272" i="8" s="1"/>
  <c r="K365" i="6"/>
  <c r="K277" i="6"/>
  <c r="W277" i="8" s="1"/>
  <c r="I280" i="6"/>
  <c r="O280" i="8" s="1"/>
  <c r="I278" i="6"/>
  <c r="O278" i="8" s="1"/>
  <c r="I365" i="6"/>
  <c r="Q188" i="8"/>
  <c r="Q247" i="8" s="1"/>
  <c r="Q403" i="8" s="1"/>
  <c r="R188" i="8"/>
  <c r="R247" i="8" s="1"/>
  <c r="R403" i="8" s="1"/>
  <c r="AL184" i="8"/>
  <c r="P188" i="8"/>
  <c r="P247" i="8" s="1"/>
  <c r="P403" i="8" s="1"/>
  <c r="L188" i="8"/>
  <c r="L247" i="8" s="1"/>
  <c r="L403" i="8" s="1"/>
  <c r="M188" i="8"/>
  <c r="M247" i="8" s="1"/>
  <c r="M403" i="8" s="1"/>
  <c r="N188" i="8"/>
  <c r="N247" i="8" s="1"/>
  <c r="N403" i="8" s="1"/>
  <c r="AK184" i="8"/>
  <c r="K188" i="8"/>
  <c r="K247" i="8" s="1"/>
  <c r="K403" i="8" s="1"/>
  <c r="I270" i="6"/>
  <c r="O270" i="8" s="1"/>
  <c r="I272" i="6"/>
  <c r="O272" i="8" s="1"/>
  <c r="E403" i="6"/>
  <c r="I15" i="6"/>
  <c r="I16" i="6" s="1"/>
  <c r="I392" i="6" s="1"/>
  <c r="I275" i="6"/>
  <c r="O275" i="8" s="1"/>
  <c r="I269" i="6"/>
  <c r="O269" i="8" s="1"/>
  <c r="I271" i="6"/>
  <c r="O271" i="8" s="1"/>
  <c r="I277" i="6"/>
  <c r="O277" i="8" s="1"/>
  <c r="K280" i="6"/>
  <c r="W280" i="8" s="1"/>
  <c r="K271" i="6"/>
  <c r="W271" i="8" s="1"/>
  <c r="I279" i="6"/>
  <c r="O279" i="8" s="1"/>
  <c r="I292" i="6"/>
  <c r="I293" i="6" s="1"/>
  <c r="I355" i="6" s="1"/>
  <c r="I359" i="6" s="1"/>
  <c r="I361" i="6" s="1"/>
  <c r="K86" i="6"/>
  <c r="E86" i="6" s="1"/>
  <c r="E247" i="6"/>
  <c r="E184" i="8"/>
  <c r="V188" i="8"/>
  <c r="U188" i="8"/>
  <c r="U247" i="8" s="1"/>
  <c r="U403" i="8" s="1"/>
  <c r="U280" i="8" s="1"/>
  <c r="T188" i="8"/>
  <c r="T247" i="8" s="1"/>
  <c r="T403" i="8" s="1"/>
  <c r="T271" i="8" s="1"/>
  <c r="AM184" i="8"/>
  <c r="H188" i="8"/>
  <c r="H247" i="8" s="1"/>
  <c r="H403" i="8" s="1"/>
  <c r="AJ184" i="8"/>
  <c r="J188" i="8"/>
  <c r="J247" i="8" s="1"/>
  <c r="J403" i="8" s="1"/>
  <c r="I188" i="8"/>
  <c r="I247" i="8" s="1"/>
  <c r="I403" i="8" s="1"/>
  <c r="AC188" i="8"/>
  <c r="AC247" i="8" s="1"/>
  <c r="AC403" i="8" s="1"/>
  <c r="AB188" i="8"/>
  <c r="AB247" i="8" s="1"/>
  <c r="AB403" i="8" s="1"/>
  <c r="AO184" i="8"/>
  <c r="AD188" i="8"/>
  <c r="AD247" i="8" s="1"/>
  <c r="AD403" i="8" s="1"/>
  <c r="E184" i="570"/>
  <c r="F184" i="570" a="1"/>
  <c r="F184" i="570" s="1"/>
  <c r="I184" i="570" s="1"/>
  <c r="I188" i="570" s="1"/>
  <c r="D188" i="570"/>
  <c r="E188" i="570" s="1"/>
  <c r="E188" i="6"/>
  <c r="D188" i="567"/>
  <c r="D247" i="567" s="1"/>
  <c r="F184" i="567" a="1"/>
  <c r="F184" i="567" s="1"/>
  <c r="G184" i="567" s="1"/>
  <c r="E184" i="567"/>
  <c r="F184" i="569" a="1"/>
  <c r="F184" i="569" s="1"/>
  <c r="G184" i="569" s="1"/>
  <c r="E184" i="569"/>
  <c r="D188" i="569"/>
  <c r="E188" i="569" s="1"/>
  <c r="AA247" i="8"/>
  <c r="AA403" i="8" s="1"/>
  <c r="O403" i="8"/>
  <c r="AE403" i="8"/>
  <c r="AG272" i="8" s="1"/>
  <c r="W292" i="8"/>
  <c r="K293" i="6"/>
  <c r="K355" i="6" s="1"/>
  <c r="K359" i="6" s="1"/>
  <c r="G270" i="8"/>
  <c r="E270" i="6"/>
  <c r="K365" i="8"/>
  <c r="K269" i="8"/>
  <c r="AE365" i="8"/>
  <c r="G272" i="8"/>
  <c r="G269" i="8"/>
  <c r="L87" i="6"/>
  <c r="L149" i="6" s="1"/>
  <c r="AA86" i="8"/>
  <c r="D404" i="8"/>
  <c r="W365" i="8"/>
  <c r="G271" i="8"/>
  <c r="G280" i="8"/>
  <c r="H16" i="6"/>
  <c r="H392" i="6" s="1"/>
  <c r="K15" i="8"/>
  <c r="D29" i="63"/>
  <c r="S365" i="8"/>
  <c r="AP188" i="8"/>
  <c r="O365" i="8"/>
  <c r="G16" i="6"/>
  <c r="G15" i="8"/>
  <c r="G86" i="8"/>
  <c r="G87" i="6"/>
  <c r="W269" i="8"/>
  <c r="K292" i="8"/>
  <c r="H293" i="6"/>
  <c r="H355" i="6" s="1"/>
  <c r="H359" i="6" s="1"/>
  <c r="D23" i="486"/>
  <c r="AA15" i="8"/>
  <c r="L16" i="6"/>
  <c r="L392" i="6" s="1"/>
  <c r="S269" i="8"/>
  <c r="K16" i="6"/>
  <c r="K392" i="6" s="1"/>
  <c r="W15" i="8"/>
  <c r="AE292" i="8"/>
  <c r="M293" i="6"/>
  <c r="M355" i="6" s="1"/>
  <c r="M359" i="6" s="1"/>
  <c r="AE269" i="8"/>
  <c r="D405" i="2"/>
  <c r="D387" i="65"/>
  <c r="G278" i="8"/>
  <c r="G279" i="8"/>
  <c r="J16" i="6"/>
  <c r="J392" i="6" s="1"/>
  <c r="S15" i="8"/>
  <c r="AN188" i="8"/>
  <c r="D63" i="63"/>
  <c r="W403" i="8"/>
  <c r="M16" i="6"/>
  <c r="M392" i="6" s="1"/>
  <c r="AE15" i="8"/>
  <c r="G277" i="8"/>
  <c r="G292" i="8"/>
  <c r="G293" i="6"/>
  <c r="G355" i="6" s="1"/>
  <c r="L293" i="6"/>
  <c r="L355" i="6" s="1"/>
  <c r="L359" i="6" s="1"/>
  <c r="L361" i="6" s="1"/>
  <c r="AA292" i="8"/>
  <c r="S292" i="8"/>
  <c r="J293" i="6"/>
  <c r="J355" i="6" s="1"/>
  <c r="J359" i="6" s="1"/>
  <c r="O86" i="8"/>
  <c r="I87" i="6"/>
  <c r="I149" i="6" s="1"/>
  <c r="D405" i="6"/>
  <c r="D49" i="486"/>
  <c r="E365" i="6"/>
  <c r="G365" i="8"/>
  <c r="H87" i="6"/>
  <c r="H149" i="6" s="1"/>
  <c r="K86" i="8"/>
  <c r="D93" i="63"/>
  <c r="J87" i="6"/>
  <c r="J149" i="6" s="1"/>
  <c r="S86" i="8"/>
  <c r="AE86" i="8"/>
  <c r="M87" i="6"/>
  <c r="M149" i="6" s="1"/>
  <c r="G247" i="8"/>
  <c r="E275" i="6"/>
  <c r="G275" i="8"/>
  <c r="AA365" i="8"/>
  <c r="AA269" i="8"/>
  <c r="D406" i="8"/>
  <c r="D184" i="574"/>
  <c r="D271" i="571"/>
  <c r="D184" i="568"/>
  <c r="D184" i="575"/>
  <c r="D234" i="572"/>
  <c r="D184" i="573"/>
  <c r="D184" i="572"/>
  <c r="D184" i="571"/>
  <c r="D234" i="573"/>
  <c r="I266" i="575" l="1"/>
  <c r="H266" i="575"/>
  <c r="G245" i="567"/>
  <c r="K409" i="572"/>
  <c r="K245" i="567"/>
  <c r="I236" i="575"/>
  <c r="V247" i="8"/>
  <c r="V403" i="8" s="1"/>
  <c r="V270" i="8" s="1"/>
  <c r="AP247" i="8"/>
  <c r="H236" i="575"/>
  <c r="H266" i="571"/>
  <c r="K409" i="567"/>
  <c r="F234" i="573" a="1"/>
  <c r="F234" i="573" s="1"/>
  <c r="E234" i="573"/>
  <c r="D236" i="573"/>
  <c r="E236" i="573" s="1"/>
  <c r="F234" i="572" a="1"/>
  <c r="F234" i="572" s="1"/>
  <c r="E234" i="572"/>
  <c r="D236" i="572"/>
  <c r="E236" i="572" s="1"/>
  <c r="K236" i="575"/>
  <c r="X247" i="8"/>
  <c r="J236" i="575"/>
  <c r="J245" i="567"/>
  <c r="I229" i="573"/>
  <c r="G229" i="573"/>
  <c r="K229" i="573"/>
  <c r="J229" i="573"/>
  <c r="H229" i="573"/>
  <c r="K244" i="573"/>
  <c r="K245" i="573" s="1"/>
  <c r="I244" i="573"/>
  <c r="I245" i="573" s="1"/>
  <c r="G244" i="573"/>
  <c r="G245" i="573" s="1"/>
  <c r="H244" i="573"/>
  <c r="H245" i="573" s="1"/>
  <c r="J244" i="573"/>
  <c r="J245" i="573" s="1"/>
  <c r="K235" i="574"/>
  <c r="J235" i="574"/>
  <c r="I235" i="574"/>
  <c r="G235" i="574"/>
  <c r="H235" i="574"/>
  <c r="J234" i="574"/>
  <c r="J236" i="574" s="1"/>
  <c r="G234" i="574"/>
  <c r="I234" i="574"/>
  <c r="H234" i="574"/>
  <c r="K234" i="574"/>
  <c r="K236" i="574" s="1"/>
  <c r="K235" i="573"/>
  <c r="I235" i="573"/>
  <c r="J235" i="573"/>
  <c r="H235" i="573"/>
  <c r="G235" i="573"/>
  <c r="H229" i="567"/>
  <c r="H236" i="567" s="1"/>
  <c r="K229" i="567"/>
  <c r="K236" i="567" s="1"/>
  <c r="G229" i="567"/>
  <c r="G236" i="567" s="1"/>
  <c r="I229" i="567"/>
  <c r="I236" i="567" s="1"/>
  <c r="J229" i="567"/>
  <c r="J236" i="567" s="1"/>
  <c r="G234" i="571"/>
  <c r="G236" i="571" s="1"/>
  <c r="K234" i="571"/>
  <c r="K236" i="571" s="1"/>
  <c r="H234" i="571"/>
  <c r="H236" i="571" s="1"/>
  <c r="I234" i="571"/>
  <c r="I236" i="571" s="1"/>
  <c r="J234" i="571"/>
  <c r="J236" i="571" s="1"/>
  <c r="W86" i="8"/>
  <c r="E278" i="6"/>
  <c r="D188" i="573"/>
  <c r="E188" i="573" s="1"/>
  <c r="F184" i="573" a="1"/>
  <c r="F184" i="573" s="1"/>
  <c r="K184" i="573" s="1"/>
  <c r="K188" i="573" s="1"/>
  <c r="E184" i="573"/>
  <c r="E272" i="6"/>
  <c r="F184" i="575" a="1"/>
  <c r="F184" i="575" s="1"/>
  <c r="D188" i="575"/>
  <c r="D247" i="575" s="1"/>
  <c r="E184" i="568"/>
  <c r="D188" i="568"/>
  <c r="D247" i="568" s="1"/>
  <c r="D403" i="568" s="1"/>
  <c r="F184" i="568" a="1"/>
  <c r="F184" i="568" s="1"/>
  <c r="K184" i="568" s="1"/>
  <c r="K188" i="568" s="1"/>
  <c r="F184" i="571" a="1"/>
  <c r="F184" i="571" s="1"/>
  <c r="G184" i="571" s="1"/>
  <c r="G188" i="571" s="1"/>
  <c r="D188" i="571"/>
  <c r="E188" i="571" s="1"/>
  <c r="E184" i="571"/>
  <c r="F184" i="572" a="1"/>
  <c r="F184" i="572" s="1"/>
  <c r="I184" i="572" s="1"/>
  <c r="I188" i="572" s="1"/>
  <c r="E184" i="572"/>
  <c r="D188" i="572"/>
  <c r="E188" i="572" s="1"/>
  <c r="F184" i="574" a="1"/>
  <c r="F184" i="574" s="1"/>
  <c r="J184" i="574" s="1"/>
  <c r="J188" i="574" s="1"/>
  <c r="E184" i="574"/>
  <c r="D188" i="574"/>
  <c r="E188" i="574" s="1"/>
  <c r="E188" i="8"/>
  <c r="E279" i="6"/>
  <c r="AL188" i="8"/>
  <c r="K87" i="6"/>
  <c r="K149" i="6" s="1"/>
  <c r="N272" i="8"/>
  <c r="N270" i="8"/>
  <c r="M292" i="8"/>
  <c r="M293" i="8" s="1"/>
  <c r="M355" i="8" s="1"/>
  <c r="M359" i="8" s="1"/>
  <c r="R275" i="8"/>
  <c r="M272" i="8"/>
  <c r="N279" i="8"/>
  <c r="AL247" i="8"/>
  <c r="T277" i="8"/>
  <c r="T279" i="8"/>
  <c r="N278" i="8"/>
  <c r="N280" i="8"/>
  <c r="N365" i="8"/>
  <c r="N275" i="8"/>
  <c r="N277" i="8"/>
  <c r="M271" i="8"/>
  <c r="N271" i="8"/>
  <c r="M269" i="8"/>
  <c r="M279" i="8"/>
  <c r="M278" i="8"/>
  <c r="M15" i="8"/>
  <c r="M16" i="8" s="1"/>
  <c r="M392" i="8" s="1"/>
  <c r="M270" i="8"/>
  <c r="AK188" i="8"/>
  <c r="U271" i="8"/>
  <c r="E15" i="6"/>
  <c r="L278" i="8"/>
  <c r="L270" i="8"/>
  <c r="L272" i="8"/>
  <c r="L275" i="8"/>
  <c r="E292" i="6"/>
  <c r="L277" i="8"/>
  <c r="O292" i="8"/>
  <c r="P292" i="8" s="1"/>
  <c r="P293" i="8" s="1"/>
  <c r="P355" i="8" s="1"/>
  <c r="P359" i="8" s="1"/>
  <c r="O15" i="8"/>
  <c r="Q15" i="8" s="1"/>
  <c r="Q16" i="8" s="1"/>
  <c r="Q392" i="8" s="1"/>
  <c r="L280" i="8"/>
  <c r="L271" i="8"/>
  <c r="L279" i="8"/>
  <c r="AK247" i="8"/>
  <c r="M277" i="8"/>
  <c r="U272" i="8"/>
  <c r="M280" i="8"/>
  <c r="M275" i="8"/>
  <c r="U277" i="8"/>
  <c r="E269" i="6"/>
  <c r="V279" i="8"/>
  <c r="V278" i="8"/>
  <c r="V277" i="8"/>
  <c r="AM188" i="8"/>
  <c r="V275" i="8"/>
  <c r="T270" i="8"/>
  <c r="T280" i="8"/>
  <c r="Z271" i="8"/>
  <c r="U270" i="8"/>
  <c r="V271" i="8"/>
  <c r="T278" i="8"/>
  <c r="U275" i="8"/>
  <c r="V86" i="8"/>
  <c r="V87" i="8" s="1"/>
  <c r="V149" i="8" s="1"/>
  <c r="U292" i="8"/>
  <c r="U293" i="8" s="1"/>
  <c r="U355" i="8" s="1"/>
  <c r="U359" i="8" s="1"/>
  <c r="E277" i="6"/>
  <c r="T275" i="8"/>
  <c r="T15" i="8"/>
  <c r="T16" i="8" s="1"/>
  <c r="U269" i="8"/>
  <c r="V365" i="8"/>
  <c r="E280" i="6"/>
  <c r="AM247" i="8"/>
  <c r="U279" i="8"/>
  <c r="U278" i="8"/>
  <c r="T272" i="8"/>
  <c r="E271" i="6"/>
  <c r="V272" i="8"/>
  <c r="AC270" i="8"/>
  <c r="V280" i="8"/>
  <c r="AJ188" i="8"/>
  <c r="AO188" i="8"/>
  <c r="H184" i="567"/>
  <c r="H188" i="567" s="1"/>
  <c r="K184" i="567"/>
  <c r="K188" i="567" s="1"/>
  <c r="J184" i="570"/>
  <c r="J188" i="570" s="1"/>
  <c r="I184" i="567"/>
  <c r="I188" i="567" s="1"/>
  <c r="D247" i="570"/>
  <c r="D403" i="570" s="1"/>
  <c r="H184" i="570"/>
  <c r="H188" i="570" s="1"/>
  <c r="K184" i="570"/>
  <c r="K188" i="570" s="1"/>
  <c r="G184" i="570"/>
  <c r="G188" i="570" s="1"/>
  <c r="J184" i="567"/>
  <c r="J188" i="567" s="1"/>
  <c r="K184" i="569"/>
  <c r="K188" i="569" s="1"/>
  <c r="Q271" i="8"/>
  <c r="P278" i="8"/>
  <c r="Q280" i="8"/>
  <c r="P272" i="8"/>
  <c r="R277" i="8"/>
  <c r="Q277" i="8"/>
  <c r="P275" i="8"/>
  <c r="R271" i="8"/>
  <c r="Q270" i="8"/>
  <c r="P270" i="8"/>
  <c r="R272" i="8"/>
  <c r="Q86" i="8"/>
  <c r="Q87" i="8" s="1"/>
  <c r="Q149" i="8" s="1"/>
  <c r="L365" i="8"/>
  <c r="Q275" i="8"/>
  <c r="P277" i="8"/>
  <c r="R279" i="8"/>
  <c r="Q272" i="8"/>
  <c r="P280" i="8"/>
  <c r="R280" i="8"/>
  <c r="Q278" i="8"/>
  <c r="P279" i="8"/>
  <c r="P365" i="8"/>
  <c r="R270" i="8"/>
  <c r="Q279" i="8"/>
  <c r="P271" i="8"/>
  <c r="R269" i="8"/>
  <c r="D247" i="569"/>
  <c r="D403" i="569" s="1"/>
  <c r="I184" i="569"/>
  <c r="I188" i="569" s="1"/>
  <c r="J184" i="569"/>
  <c r="J188" i="569" s="1"/>
  <c r="H184" i="569"/>
  <c r="H188" i="569" s="1"/>
  <c r="H361" i="6"/>
  <c r="K78" i="6"/>
  <c r="K399" i="6" s="1"/>
  <c r="K404" i="6" s="1"/>
  <c r="K274" i="6" s="1"/>
  <c r="W274" i="8" s="1"/>
  <c r="L78" i="6"/>
  <c r="L399" i="6" s="1"/>
  <c r="L273" i="6" s="1"/>
  <c r="E188" i="567"/>
  <c r="R278" i="8"/>
  <c r="Q365" i="8"/>
  <c r="L292" i="8"/>
  <c r="L293" i="8" s="1"/>
  <c r="L355" i="8" s="1"/>
  <c r="L359" i="8" s="1"/>
  <c r="N292" i="8"/>
  <c r="N293" i="8" s="1"/>
  <c r="N355" i="8" s="1"/>
  <c r="N359" i="8" s="1"/>
  <c r="N361" i="8" s="1"/>
  <c r="Q269" i="8"/>
  <c r="N15" i="8"/>
  <c r="N16" i="8" s="1"/>
  <c r="N392" i="8" s="1"/>
  <c r="P269" i="8"/>
  <c r="AO247" i="8"/>
  <c r="L15" i="8"/>
  <c r="L16" i="8" s="1"/>
  <c r="L392" i="8" s="1"/>
  <c r="T269" i="8"/>
  <c r="T365" i="8"/>
  <c r="AH86" i="8"/>
  <c r="AH87" i="8" s="1"/>
  <c r="AH149" i="8" s="1"/>
  <c r="AH275" i="8"/>
  <c r="AF270" i="8"/>
  <c r="AF292" i="8"/>
  <c r="AF293" i="8" s="1"/>
  <c r="AF355" i="8" s="1"/>
  <c r="AG280" i="8"/>
  <c r="AF280" i="8"/>
  <c r="AH278" i="8"/>
  <c r="AG271" i="8"/>
  <c r="AF272" i="8"/>
  <c r="AH279" i="8"/>
  <c r="AG277" i="8"/>
  <c r="AF271" i="8"/>
  <c r="AH277" i="8"/>
  <c r="AG278" i="8"/>
  <c r="AF279" i="8"/>
  <c r="AH270" i="8"/>
  <c r="AG275" i="8"/>
  <c r="L269" i="8"/>
  <c r="AF277" i="8"/>
  <c r="AH280" i="8"/>
  <c r="AH365" i="8"/>
  <c r="AG270" i="8"/>
  <c r="N269" i="8"/>
  <c r="AG269" i="8"/>
  <c r="AF275" i="8"/>
  <c r="AF365" i="8"/>
  <c r="AH272" i="8"/>
  <c r="AG279" i="8"/>
  <c r="AF278" i="8"/>
  <c r="AH271" i="8"/>
  <c r="V292" i="8"/>
  <c r="V293" i="8" s="1"/>
  <c r="V355" i="8" s="1"/>
  <c r="V359" i="8" s="1"/>
  <c r="Y277" i="8"/>
  <c r="Y292" i="8"/>
  <c r="Y293" i="8" s="1"/>
  <c r="Y355" i="8" s="1"/>
  <c r="Y359" i="8" s="1"/>
  <c r="U365" i="8"/>
  <c r="T292" i="8"/>
  <c r="T293" i="8" s="1"/>
  <c r="T355" i="8" s="1"/>
  <c r="T359" i="8" s="1"/>
  <c r="F271" i="571" a="1"/>
  <c r="F271" i="571" s="1"/>
  <c r="AE16" i="8"/>
  <c r="AE78" i="8" s="1"/>
  <c r="E365" i="8"/>
  <c r="E293" i="6"/>
  <c r="Y279" i="8"/>
  <c r="AB278" i="8"/>
  <c r="AD279" i="8"/>
  <c r="Z365" i="8"/>
  <c r="AC271" i="8"/>
  <c r="AE87" i="8"/>
  <c r="E247" i="567"/>
  <c r="AA293" i="8"/>
  <c r="AA355" i="8" s="1"/>
  <c r="G293" i="8"/>
  <c r="J78" i="6"/>
  <c r="J399" i="6" s="1"/>
  <c r="E278" i="8"/>
  <c r="AE293" i="8"/>
  <c r="AF86" i="8"/>
  <c r="Y272" i="8"/>
  <c r="G87" i="8"/>
  <c r="G149" i="8" s="1"/>
  <c r="E86" i="8"/>
  <c r="E280" i="8"/>
  <c r="AB271" i="8"/>
  <c r="AB270" i="8"/>
  <c r="AD277" i="8"/>
  <c r="AD280" i="8"/>
  <c r="Z292" i="8"/>
  <c r="AC272" i="8"/>
  <c r="G359" i="6"/>
  <c r="E359" i="6" s="1"/>
  <c r="E355" i="6"/>
  <c r="K273" i="6"/>
  <c r="E269" i="8"/>
  <c r="AD271" i="8"/>
  <c r="Z275" i="8"/>
  <c r="O87" i="8"/>
  <c r="O149" i="8" s="1"/>
  <c r="J361" i="6"/>
  <c r="S16" i="8"/>
  <c r="S78" i="8" s="1"/>
  <c r="K293" i="8"/>
  <c r="K355" i="8" s="1"/>
  <c r="D403" i="567"/>
  <c r="Y278" i="8"/>
  <c r="P86" i="8"/>
  <c r="AB277" i="8"/>
  <c r="AB365" i="8"/>
  <c r="AD270" i="8"/>
  <c r="AD15" i="8"/>
  <c r="R365" i="8"/>
  <c r="Z269" i="8"/>
  <c r="AG365" i="8"/>
  <c r="AC292" i="8"/>
  <c r="K87" i="8"/>
  <c r="D405" i="65"/>
  <c r="E272" i="8"/>
  <c r="AB279" i="8"/>
  <c r="E270" i="8"/>
  <c r="AC15" i="8"/>
  <c r="AC280" i="8"/>
  <c r="D42" i="63"/>
  <c r="AB292" i="8"/>
  <c r="AD292" i="8"/>
  <c r="Z279" i="8"/>
  <c r="W87" i="8"/>
  <c r="S293" i="8"/>
  <c r="N86" i="8"/>
  <c r="N87" i="8" s="1"/>
  <c r="N149" i="8" s="1"/>
  <c r="G403" i="8"/>
  <c r="AF15" i="8"/>
  <c r="Y15" i="8"/>
  <c r="Y269" i="8"/>
  <c r="G16" i="8"/>
  <c r="G78" i="8" s="1"/>
  <c r="E271" i="8"/>
  <c r="AB275" i="8"/>
  <c r="AB280" i="8"/>
  <c r="AD272" i="8"/>
  <c r="K361" i="6"/>
  <c r="Z270" i="8"/>
  <c r="Z280" i="8"/>
  <c r="AG292" i="8"/>
  <c r="AG293" i="8" s="1"/>
  <c r="AG355" i="8" s="1"/>
  <c r="AG359" i="8" s="1"/>
  <c r="AG361" i="8" s="1"/>
  <c r="AC86" i="8"/>
  <c r="AC87" i="8" s="1"/>
  <c r="AC149" i="8" s="1"/>
  <c r="AC365" i="8"/>
  <c r="M86" i="8"/>
  <c r="V269" i="8"/>
  <c r="V15" i="8"/>
  <c r="S87" i="8"/>
  <c r="E277" i="8"/>
  <c r="E275" i="8"/>
  <c r="M78" i="6"/>
  <c r="M399" i="6" s="1"/>
  <c r="G188" i="569"/>
  <c r="AA16" i="8"/>
  <c r="Y270" i="8"/>
  <c r="Y275" i="8"/>
  <c r="AH15" i="8"/>
  <c r="G78" i="6"/>
  <c r="G392" i="6"/>
  <c r="E392" i="6" s="1"/>
  <c r="E16" i="6"/>
  <c r="AA87" i="8"/>
  <c r="AA149" i="8" s="1"/>
  <c r="I78" i="6"/>
  <c r="I399" i="6" s="1"/>
  <c r="AB272" i="8"/>
  <c r="AB86" i="8"/>
  <c r="AD278" i="8"/>
  <c r="U15" i="8"/>
  <c r="U86" i="8"/>
  <c r="U87" i="8" s="1"/>
  <c r="U149" i="8" s="1"/>
  <c r="Z15" i="8"/>
  <c r="Z86" i="8"/>
  <c r="AG15" i="8"/>
  <c r="AC279" i="8"/>
  <c r="AC278" i="8"/>
  <c r="Y86" i="8"/>
  <c r="Y87" i="8" s="1"/>
  <c r="Y149" i="8" s="1"/>
  <c r="Y271" i="8"/>
  <c r="H78" i="6"/>
  <c r="H399" i="6" s="1"/>
  <c r="G188" i="567"/>
  <c r="AB269" i="8"/>
  <c r="AD365" i="8"/>
  <c r="AD275" i="8"/>
  <c r="R86" i="8"/>
  <c r="R87" i="8" s="1"/>
  <c r="R149" i="8" s="1"/>
  <c r="W293" i="8"/>
  <c r="Z272" i="8"/>
  <c r="Z278" i="8"/>
  <c r="AC269" i="8"/>
  <c r="AC277" i="8"/>
  <c r="M365" i="8"/>
  <c r="AH292" i="8"/>
  <c r="T86" i="8"/>
  <c r="AJ247" i="8"/>
  <c r="E247" i="8"/>
  <c r="L86" i="8"/>
  <c r="L87" i="8" s="1"/>
  <c r="L149" i="8" s="1"/>
  <c r="E279" i="8"/>
  <c r="M361" i="6"/>
  <c r="W16" i="8"/>
  <c r="AF269" i="8"/>
  <c r="D51" i="486"/>
  <c r="Y280" i="8"/>
  <c r="Y365" i="8"/>
  <c r="AH269" i="8"/>
  <c r="G149" i="6"/>
  <c r="K16" i="8"/>
  <c r="K78" i="8" s="1"/>
  <c r="AB15" i="8"/>
  <c r="AD269" i="8"/>
  <c r="AD86" i="8"/>
  <c r="Z277" i="8"/>
  <c r="AG86" i="8"/>
  <c r="AG87" i="8" s="1"/>
  <c r="AG149" i="8" s="1"/>
  <c r="AC275" i="8"/>
  <c r="D270" i="572"/>
  <c r="D270" i="569"/>
  <c r="D277" i="568"/>
  <c r="D15" i="571"/>
  <c r="D280" i="569"/>
  <c r="D280" i="574"/>
  <c r="D365" i="567"/>
  <c r="D280" i="568"/>
  <c r="D270" i="571"/>
  <c r="D277" i="573"/>
  <c r="D275" i="573"/>
  <c r="D270" i="567"/>
  <c r="D86" i="571"/>
  <c r="D271" i="567"/>
  <c r="D272" i="573"/>
  <c r="D86" i="572"/>
  <c r="D272" i="569"/>
  <c r="D272" i="571"/>
  <c r="D86" i="567"/>
  <c r="D275" i="568"/>
  <c r="D279" i="571"/>
  <c r="D279" i="567"/>
  <c r="D272" i="567"/>
  <c r="D86" i="568"/>
  <c r="D271" i="569"/>
  <c r="D278" i="567"/>
  <c r="D278" i="568"/>
  <c r="D280" i="572"/>
  <c r="D365" i="572"/>
  <c r="D279" i="573"/>
  <c r="D278" i="572"/>
  <c r="D15" i="574"/>
  <c r="D279" i="572"/>
  <c r="D15" i="568"/>
  <c r="D292" i="574"/>
  <c r="D272" i="572"/>
  <c r="D277" i="574"/>
  <c r="D15" i="567"/>
  <c r="D271" i="573"/>
  <c r="D292" i="568"/>
  <c r="D269" i="568"/>
  <c r="D365" i="568"/>
  <c r="D292" i="569"/>
  <c r="D270" i="573"/>
  <c r="D277" i="572"/>
  <c r="D275" i="567"/>
  <c r="D292" i="571"/>
  <c r="D365" i="569"/>
  <c r="D269" i="573"/>
  <c r="D278" i="573"/>
  <c r="D280" i="571"/>
  <c r="D278" i="571"/>
  <c r="D365" i="574"/>
  <c r="D272" i="574"/>
  <c r="D277" i="571"/>
  <c r="D15" i="569"/>
  <c r="D271" i="568"/>
  <c r="D86" i="573"/>
  <c r="D275" i="571"/>
  <c r="D86" i="569"/>
  <c r="D269" i="574"/>
  <c r="D15" i="572"/>
  <c r="D271" i="574"/>
  <c r="D271" i="572"/>
  <c r="D272" i="568"/>
  <c r="D292" i="567"/>
  <c r="D275" i="574"/>
  <c r="D277" i="567"/>
  <c r="D292" i="573"/>
  <c r="D365" i="571"/>
  <c r="D269" i="567"/>
  <c r="D269" i="569"/>
  <c r="D270" i="568"/>
  <c r="D280" i="573"/>
  <c r="D280" i="567"/>
  <c r="D269" i="572"/>
  <c r="D365" i="573"/>
  <c r="D279" i="569"/>
  <c r="D277" i="569"/>
  <c r="D279" i="568"/>
  <c r="D279" i="574"/>
  <c r="D269" i="571"/>
  <c r="D86" i="574"/>
  <c r="D278" i="574"/>
  <c r="D270" i="574"/>
  <c r="D275" i="569"/>
  <c r="D278" i="569"/>
  <c r="D275" i="572"/>
  <c r="H236" i="574" l="1"/>
  <c r="I236" i="574"/>
  <c r="G236" i="574"/>
  <c r="X403" i="8"/>
  <c r="AN247" i="8"/>
  <c r="I234" i="572"/>
  <c r="I236" i="572" s="1"/>
  <c r="K234" i="572"/>
  <c r="K236" i="572" s="1"/>
  <c r="J234" i="572"/>
  <c r="J236" i="572" s="1"/>
  <c r="G234" i="572"/>
  <c r="G236" i="572" s="1"/>
  <c r="H234" i="572"/>
  <c r="H236" i="572" s="1"/>
  <c r="I234" i="573"/>
  <c r="I236" i="573" s="1"/>
  <c r="K234" i="573"/>
  <c r="K236" i="573" s="1"/>
  <c r="G234" i="573"/>
  <c r="G236" i="573" s="1"/>
  <c r="J234" i="573"/>
  <c r="J236" i="573" s="1"/>
  <c r="H234" i="573"/>
  <c r="H236" i="573" s="1"/>
  <c r="G247" i="567"/>
  <c r="I247" i="567"/>
  <c r="H247" i="567"/>
  <c r="J247" i="567"/>
  <c r="K247" i="567"/>
  <c r="E87" i="6"/>
  <c r="E149" i="6"/>
  <c r="D247" i="573"/>
  <c r="D403" i="573" s="1"/>
  <c r="G184" i="573"/>
  <c r="G188" i="573" s="1"/>
  <c r="I184" i="573"/>
  <c r="I188" i="573" s="1"/>
  <c r="J184" i="573"/>
  <c r="J188" i="573" s="1"/>
  <c r="G184" i="568"/>
  <c r="G188" i="568" s="1"/>
  <c r="H184" i="573"/>
  <c r="H188" i="573" s="1"/>
  <c r="D403" i="575"/>
  <c r="H184" i="568"/>
  <c r="H188" i="568" s="1"/>
  <c r="I184" i="568"/>
  <c r="I188" i="568" s="1"/>
  <c r="J184" i="568"/>
  <c r="J188" i="568" s="1"/>
  <c r="D247" i="572"/>
  <c r="E247" i="572" s="1"/>
  <c r="D247" i="571"/>
  <c r="D403" i="571" s="1"/>
  <c r="E188" i="568"/>
  <c r="H184" i="572"/>
  <c r="H188" i="572" s="1"/>
  <c r="H247" i="572" s="1"/>
  <c r="H403" i="572" s="1"/>
  <c r="K184" i="572"/>
  <c r="K188" i="572" s="1"/>
  <c r="J184" i="572"/>
  <c r="J188" i="572" s="1"/>
  <c r="J247" i="572" s="1"/>
  <c r="J403" i="572" s="1"/>
  <c r="G184" i="572"/>
  <c r="G188" i="572" s="1"/>
  <c r="G247" i="572" s="1"/>
  <c r="G403" i="572" s="1"/>
  <c r="H184" i="571"/>
  <c r="H188" i="571" s="1"/>
  <c r="K184" i="571"/>
  <c r="K188" i="571" s="1"/>
  <c r="I184" i="571"/>
  <c r="I188" i="571" s="1"/>
  <c r="J184" i="571"/>
  <c r="J188" i="571" s="1"/>
  <c r="H184" i="574"/>
  <c r="H188" i="574" s="1"/>
  <c r="K184" i="574"/>
  <c r="K188" i="574" s="1"/>
  <c r="I184" i="574"/>
  <c r="I188" i="574" s="1"/>
  <c r="G184" i="574"/>
  <c r="G188" i="574" s="1"/>
  <c r="D247" i="574"/>
  <c r="D403" i="574" s="1"/>
  <c r="E15" i="8"/>
  <c r="AK272" i="8"/>
  <c r="F292" i="574" a="1"/>
  <c r="F292" i="574" s="1"/>
  <c r="D293" i="574"/>
  <c r="D355" i="574" s="1"/>
  <c r="D359" i="574" s="1"/>
  <c r="D361" i="574" s="1"/>
  <c r="AM270" i="8"/>
  <c r="F272" i="574" a="1"/>
  <c r="F272" i="574" s="1"/>
  <c r="AM279" i="8"/>
  <c r="AK279" i="8"/>
  <c r="F277" i="571" a="1"/>
  <c r="F277" i="571" s="1"/>
  <c r="F279" i="571" a="1"/>
  <c r="F279" i="571" s="1"/>
  <c r="O16" i="8"/>
  <c r="O78" i="8" s="1"/>
  <c r="O161" i="8" s="1"/>
  <c r="R15" i="8"/>
  <c r="R16" i="8" s="1"/>
  <c r="R392" i="8" s="1"/>
  <c r="P15" i="8"/>
  <c r="P16" i="8" s="1"/>
  <c r="P78" i="8" s="1"/>
  <c r="AK278" i="8"/>
  <c r="AK271" i="8"/>
  <c r="AK270" i="8"/>
  <c r="F15" i="574" a="1"/>
  <c r="F15" i="574" s="1"/>
  <c r="D16" i="574"/>
  <c r="D78" i="574" s="1"/>
  <c r="F278" i="574" a="1"/>
  <c r="F278" i="574" s="1"/>
  <c r="F279" i="574" a="1"/>
  <c r="F279" i="574" s="1"/>
  <c r="F269" i="574" a="1"/>
  <c r="F269" i="574" s="1"/>
  <c r="F271" i="574" a="1"/>
  <c r="F271" i="574" s="1"/>
  <c r="AK275" i="8"/>
  <c r="F270" i="574" a="1"/>
  <c r="F270" i="574" s="1"/>
  <c r="AM271" i="8"/>
  <c r="AK277" i="8"/>
  <c r="O293" i="8"/>
  <c r="O355" i="8" s="1"/>
  <c r="E292" i="8"/>
  <c r="R292" i="8"/>
  <c r="R293" i="8" s="1"/>
  <c r="R355" i="8" s="1"/>
  <c r="R359" i="8" s="1"/>
  <c r="Q292" i="8"/>
  <c r="Q293" i="8" s="1"/>
  <c r="Q355" i="8" s="1"/>
  <c r="Q359" i="8" s="1"/>
  <c r="Q361" i="8" s="1"/>
  <c r="AM277" i="8"/>
  <c r="AK280" i="8"/>
  <c r="AM280" i="8"/>
  <c r="F277" i="574" a="1"/>
  <c r="F277" i="574" s="1"/>
  <c r="F275" i="574" a="1"/>
  <c r="F275" i="574" s="1"/>
  <c r="F280" i="574" a="1"/>
  <c r="F280" i="574" s="1"/>
  <c r="AM275" i="8"/>
  <c r="AM272" i="8"/>
  <c r="F15" i="571" a="1"/>
  <c r="F15" i="571" s="1"/>
  <c r="D16" i="571"/>
  <c r="D78" i="571" s="1"/>
  <c r="D399" i="571" s="1"/>
  <c r="F278" i="571" a="1"/>
  <c r="F278" i="571" s="1"/>
  <c r="F272" i="571" a="1"/>
  <c r="F272" i="571" s="1"/>
  <c r="F275" i="571" a="1"/>
  <c r="F275" i="571" s="1"/>
  <c r="F271" i="569" a="1"/>
  <c r="F271" i="569" s="1"/>
  <c r="F280" i="571" a="1"/>
  <c r="F280" i="571" s="1"/>
  <c r="F270" i="571" a="1"/>
  <c r="F270" i="571" s="1"/>
  <c r="AM278" i="8"/>
  <c r="L404" i="6"/>
  <c r="L274" i="6" s="1"/>
  <c r="AA274" i="8" s="1"/>
  <c r="AL272" i="8"/>
  <c r="AL271" i="8"/>
  <c r="AL279" i="8"/>
  <c r="AL275" i="8"/>
  <c r="AL365" i="8"/>
  <c r="AL277" i="8"/>
  <c r="AK365" i="8"/>
  <c r="AL278" i="8"/>
  <c r="F278" i="573" a="1"/>
  <c r="F278" i="573" s="1"/>
  <c r="F271" i="572" a="1"/>
  <c r="F271" i="572" s="1"/>
  <c r="H271" i="572" s="1"/>
  <c r="E271" i="572"/>
  <c r="F292" i="573" a="1"/>
  <c r="F292" i="573" s="1"/>
  <c r="D293" i="573"/>
  <c r="D355" i="573" s="1"/>
  <c r="D359" i="573" s="1"/>
  <c r="D361" i="573" s="1"/>
  <c r="F271" i="573" a="1"/>
  <c r="F271" i="573" s="1"/>
  <c r="F280" i="573" a="1"/>
  <c r="F280" i="573" s="1"/>
  <c r="F270" i="573" a="1"/>
  <c r="F270" i="573" s="1"/>
  <c r="F279" i="572" a="1"/>
  <c r="F279" i="572" s="1"/>
  <c r="K279" i="572" s="1"/>
  <c r="E279" i="572"/>
  <c r="F272" i="572" a="1"/>
  <c r="F272" i="572" s="1"/>
  <c r="H272" i="572" s="1"/>
  <c r="E272" i="572"/>
  <c r="E270" i="572"/>
  <c r="F270" i="572" a="1"/>
  <c r="F270" i="572" s="1"/>
  <c r="J270" i="572" s="1"/>
  <c r="F365" i="573" a="1"/>
  <c r="F365" i="573" s="1"/>
  <c r="F277" i="573" a="1"/>
  <c r="F277" i="573" s="1"/>
  <c r="F275" i="573" a="1"/>
  <c r="F275" i="573" s="1"/>
  <c r="F279" i="573" a="1"/>
  <c r="F279" i="573" s="1"/>
  <c r="E275" i="572"/>
  <c r="F275" i="572" a="1"/>
  <c r="F275" i="572" s="1"/>
  <c r="J275" i="572" s="1"/>
  <c r="F277" i="572" a="1"/>
  <c r="F277" i="572" s="1"/>
  <c r="H277" i="572" s="1"/>
  <c r="E277" i="572"/>
  <c r="F278" i="572" a="1"/>
  <c r="F278" i="572" s="1"/>
  <c r="J278" i="572" s="1"/>
  <c r="E278" i="572"/>
  <c r="F86" i="572" a="1"/>
  <c r="F86" i="572" s="1"/>
  <c r="K86" i="572" s="1"/>
  <c r="K87" i="572" s="1"/>
  <c r="K149" i="572" s="1"/>
  <c r="D87" i="572"/>
  <c r="E87" i="572" s="1"/>
  <c r="E86" i="572"/>
  <c r="F272" i="573" a="1"/>
  <c r="F272" i="573" s="1"/>
  <c r="F280" i="572" a="1"/>
  <c r="F280" i="572" s="1"/>
  <c r="I280" i="572" s="1"/>
  <c r="E280" i="572"/>
  <c r="AL280" i="8"/>
  <c r="AL270" i="8"/>
  <c r="K161" i="6"/>
  <c r="K400" i="6" s="1"/>
  <c r="K381" i="6" s="1"/>
  <c r="W381" i="8" s="1"/>
  <c r="J161" i="6"/>
  <c r="J400" i="6" s="1"/>
  <c r="J381" i="6" s="1"/>
  <c r="S381" i="8" s="1"/>
  <c r="L161" i="6"/>
  <c r="L400" i="6" s="1"/>
  <c r="L381" i="6" s="1"/>
  <c r="AA381" i="8" s="1"/>
  <c r="G361" i="6"/>
  <c r="E361" i="6" s="1"/>
  <c r="AM292" i="8"/>
  <c r="G161" i="6"/>
  <c r="G400" i="6" s="1"/>
  <c r="M161" i="6"/>
  <c r="M400" i="6" s="1"/>
  <c r="M276" i="6" s="1"/>
  <c r="AE276" i="8" s="1"/>
  <c r="AP278" i="8"/>
  <c r="AO280" i="8"/>
  <c r="AP275" i="8"/>
  <c r="AK292" i="8"/>
  <c r="AO292" i="8"/>
  <c r="AL269" i="8"/>
  <c r="AM365" i="8"/>
  <c r="AK269" i="8"/>
  <c r="E365" i="572"/>
  <c r="F365" i="572" a="1"/>
  <c r="F365" i="572" s="1"/>
  <c r="K365" i="572" s="1"/>
  <c r="AK15" i="8"/>
  <c r="F269" i="572" a="1"/>
  <c r="F269" i="572" s="1"/>
  <c r="H269" i="572" s="1"/>
  <c r="E269" i="572"/>
  <c r="AP270" i="8"/>
  <c r="F269" i="573" a="1"/>
  <c r="F269" i="573" s="1"/>
  <c r="AM269" i="8"/>
  <c r="AM15" i="8"/>
  <c r="D16" i="572"/>
  <c r="D78" i="572" s="1"/>
  <c r="E78" i="572" s="1"/>
  <c r="E15" i="572"/>
  <c r="F15" i="572" a="1"/>
  <c r="F15" i="572" s="1"/>
  <c r="J15" i="572" s="1"/>
  <c r="AP277" i="8"/>
  <c r="F269" i="571" a="1"/>
  <c r="F269" i="571" s="1"/>
  <c r="F275" i="567" a="1"/>
  <c r="F275" i="567" s="1"/>
  <c r="F86" i="567" a="1"/>
  <c r="F86" i="567" s="1"/>
  <c r="D87" i="567"/>
  <c r="D149" i="567" s="1"/>
  <c r="F365" i="571" a="1"/>
  <c r="F365" i="571" s="1"/>
  <c r="F279" i="567" a="1"/>
  <c r="F279" i="567" s="1"/>
  <c r="F270" i="567" a="1"/>
  <c r="F270" i="567" s="1"/>
  <c r="F271" i="567" a="1"/>
  <c r="F271" i="567" s="1"/>
  <c r="F278" i="567" a="1"/>
  <c r="F278" i="567" s="1"/>
  <c r="F365" i="567" a="1"/>
  <c r="F365" i="567" s="1"/>
  <c r="F277" i="567" a="1"/>
  <c r="F277" i="567" s="1"/>
  <c r="F280" i="567" a="1"/>
  <c r="F280" i="567" s="1"/>
  <c r="F272" i="567" a="1"/>
  <c r="F272" i="567" s="1"/>
  <c r="AO15" i="8"/>
  <c r="AP272" i="8"/>
  <c r="AP279" i="8"/>
  <c r="AP365" i="8"/>
  <c r="AP280" i="8"/>
  <c r="AO271" i="8"/>
  <c r="AP271" i="8"/>
  <c r="AM86" i="8"/>
  <c r="AO269" i="8"/>
  <c r="AO272" i="8"/>
  <c r="M78" i="8"/>
  <c r="M399" i="8" s="1"/>
  <c r="M404" i="8" s="1"/>
  <c r="AP15" i="8"/>
  <c r="D293" i="571"/>
  <c r="D355" i="571" s="1"/>
  <c r="F292" i="571" a="1"/>
  <c r="F292" i="571" s="1"/>
  <c r="M361" i="8"/>
  <c r="AO365" i="8"/>
  <c r="P361" i="8"/>
  <c r="AO86" i="8"/>
  <c r="L78" i="8"/>
  <c r="L399" i="8" s="1"/>
  <c r="L404" i="8" s="1"/>
  <c r="U361" i="8"/>
  <c r="AO279" i="8"/>
  <c r="G161" i="8"/>
  <c r="G400" i="8" s="1"/>
  <c r="F275" i="568" a="1"/>
  <c r="F275" i="568" s="1"/>
  <c r="F270" i="569" a="1"/>
  <c r="F270" i="569" s="1"/>
  <c r="F275" i="569" a="1"/>
  <c r="F275" i="569" s="1"/>
  <c r="F277" i="569" a="1"/>
  <c r="F277" i="569" s="1"/>
  <c r="F278" i="569" a="1"/>
  <c r="F278" i="569" s="1"/>
  <c r="F365" i="568" a="1"/>
  <c r="F365" i="568" s="1"/>
  <c r="F279" i="569" a="1"/>
  <c r="F279" i="569" s="1"/>
  <c r="F270" i="568" a="1"/>
  <c r="F270" i="568" s="1"/>
  <c r="D87" i="573"/>
  <c r="D149" i="573" s="1"/>
  <c r="F86" i="573" a="1"/>
  <c r="F86" i="573" s="1"/>
  <c r="F269" i="567" a="1"/>
  <c r="F269" i="567" s="1"/>
  <c r="F271" i="568" a="1"/>
  <c r="F271" i="568" s="1"/>
  <c r="F86" i="574" a="1"/>
  <c r="F86" i="574" s="1"/>
  <c r="D87" i="574"/>
  <c r="D16" i="557" s="1"/>
  <c r="D19" i="557" s="1"/>
  <c r="F272" i="568" a="1"/>
  <c r="F272" i="568" s="1"/>
  <c r="F279" i="568" a="1"/>
  <c r="F279" i="568" s="1"/>
  <c r="F272" i="569" a="1"/>
  <c r="F272" i="569" s="1"/>
  <c r="D87" i="568"/>
  <c r="D149" i="568" s="1"/>
  <c r="F86" i="568" a="1"/>
  <c r="F86" i="568" s="1"/>
  <c r="F278" i="568" a="1"/>
  <c r="F278" i="568" s="1"/>
  <c r="D293" i="568"/>
  <c r="D355" i="568" s="1"/>
  <c r="F292" i="568" a="1"/>
  <c r="F292" i="568" s="1"/>
  <c r="F269" i="569" a="1"/>
  <c r="F269" i="569" s="1"/>
  <c r="D16" i="568"/>
  <c r="F15" i="568" a="1"/>
  <c r="F15" i="568" s="1"/>
  <c r="F269" i="568" a="1"/>
  <c r="F269" i="568" s="1"/>
  <c r="F86" i="569" a="1"/>
  <c r="F86" i="569" s="1"/>
  <c r="D87" i="569"/>
  <c r="D149" i="569" s="1"/>
  <c r="F280" i="568" a="1"/>
  <c r="F280" i="568" s="1"/>
  <c r="F365" i="569" a="1"/>
  <c r="F365" i="569" s="1"/>
  <c r="D293" i="567"/>
  <c r="D355" i="567" s="1"/>
  <c r="F292" i="567" a="1"/>
  <c r="F292" i="567" s="1"/>
  <c r="F365" i="574" a="1"/>
  <c r="F365" i="574" s="1"/>
  <c r="F15" i="569" a="1"/>
  <c r="F15" i="569" s="1"/>
  <c r="D16" i="569"/>
  <c r="D78" i="569" s="1"/>
  <c r="F292" i="569" a="1"/>
  <c r="F292" i="569" s="1"/>
  <c r="D293" i="569"/>
  <c r="F277" i="568" a="1"/>
  <c r="F277" i="568" s="1"/>
  <c r="F86" i="571" a="1"/>
  <c r="F86" i="571" s="1"/>
  <c r="D87" i="571"/>
  <c r="D149" i="571" s="1"/>
  <c r="F15" i="567" a="1"/>
  <c r="F15" i="567" s="1"/>
  <c r="D16" i="567"/>
  <c r="D78" i="567" s="1"/>
  <c r="F280" i="569" a="1"/>
  <c r="F280" i="569" s="1"/>
  <c r="AF359" i="8"/>
  <c r="AF361" i="8" s="1"/>
  <c r="S399" i="8"/>
  <c r="AE399" i="8"/>
  <c r="AA359" i="8"/>
  <c r="AA361" i="8" s="1"/>
  <c r="N78" i="8"/>
  <c r="AA78" i="8"/>
  <c r="AA392" i="8"/>
  <c r="M404" i="6"/>
  <c r="M274" i="6" s="1"/>
  <c r="AE274" i="8" s="1"/>
  <c r="M273" i="6"/>
  <c r="AA273" i="8"/>
  <c r="V16" i="8"/>
  <c r="V392" i="8" s="1"/>
  <c r="Y361" i="8"/>
  <c r="AC293" i="8"/>
  <c r="AC355" i="8" s="1"/>
  <c r="AC359" i="8" s="1"/>
  <c r="P87" i="8"/>
  <c r="P149" i="8" s="1"/>
  <c r="AL149" i="8" s="1"/>
  <c r="H161" i="6"/>
  <c r="H400" i="6" s="1"/>
  <c r="G399" i="8"/>
  <c r="AF16" i="8"/>
  <c r="W149" i="8"/>
  <c r="AF87" i="8"/>
  <c r="AF149" i="8" s="1"/>
  <c r="AE392" i="8"/>
  <c r="T78" i="8"/>
  <c r="T392" i="8"/>
  <c r="U16" i="8"/>
  <c r="U392" i="8" s="1"/>
  <c r="M87" i="8"/>
  <c r="M149" i="8" s="1"/>
  <c r="I161" i="6"/>
  <c r="I400" i="6" s="1"/>
  <c r="Y16" i="8"/>
  <c r="Y392" i="8" s="1"/>
  <c r="T361" i="8"/>
  <c r="AO277" i="8"/>
  <c r="AP292" i="8"/>
  <c r="AD87" i="8"/>
  <c r="AD149" i="8" s="1"/>
  <c r="AG16" i="8"/>
  <c r="AG392" i="8" s="1"/>
  <c r="I404" i="6"/>
  <c r="I274" i="6" s="1"/>
  <c r="O274" i="8" s="1"/>
  <c r="I273" i="6"/>
  <c r="AD293" i="8"/>
  <c r="AD355" i="8" s="1"/>
  <c r="AD359" i="8" s="1"/>
  <c r="AC16" i="8"/>
  <c r="AC392" i="8" s="1"/>
  <c r="S392" i="8"/>
  <c r="AL86" i="8"/>
  <c r="AE355" i="8"/>
  <c r="AO278" i="8"/>
  <c r="S355" i="8"/>
  <c r="AM293" i="8"/>
  <c r="AD16" i="8"/>
  <c r="AD392" i="8" s="1"/>
  <c r="Z87" i="8"/>
  <c r="Z149" i="8" s="1"/>
  <c r="AO275" i="8"/>
  <c r="G392" i="8"/>
  <c r="I269" i="8"/>
  <c r="I275" i="8"/>
  <c r="H270" i="8"/>
  <c r="H86" i="8"/>
  <c r="J292" i="8"/>
  <c r="J293" i="8" s="1"/>
  <c r="J355" i="8" s="1"/>
  <c r="J359" i="8" s="1"/>
  <c r="J361" i="8" s="1"/>
  <c r="J275" i="8"/>
  <c r="J278" i="8"/>
  <c r="I271" i="8"/>
  <c r="I270" i="8"/>
  <c r="H272" i="8"/>
  <c r="H271" i="8"/>
  <c r="I292" i="8"/>
  <c r="H269" i="8"/>
  <c r="H277" i="8"/>
  <c r="J270" i="8"/>
  <c r="I277" i="8"/>
  <c r="H15" i="8"/>
  <c r="H365" i="8"/>
  <c r="J277" i="8"/>
  <c r="H278" i="8"/>
  <c r="I86" i="8"/>
  <c r="J15" i="8"/>
  <c r="I15" i="8"/>
  <c r="I278" i="8"/>
  <c r="H280" i="8"/>
  <c r="J272" i="8"/>
  <c r="J86" i="8"/>
  <c r="J87" i="8" s="1"/>
  <c r="J149" i="8" s="1"/>
  <c r="I272" i="8"/>
  <c r="H292" i="8"/>
  <c r="H275" i="8"/>
  <c r="J271" i="8"/>
  <c r="J269" i="8"/>
  <c r="I279" i="8"/>
  <c r="I280" i="8"/>
  <c r="H279" i="8"/>
  <c r="E403" i="8"/>
  <c r="J280" i="8"/>
  <c r="J365" i="8"/>
  <c r="I365" i="8"/>
  <c r="J279" i="8"/>
  <c r="AB293" i="8"/>
  <c r="AB355" i="8" s="1"/>
  <c r="AB359" i="8" s="1"/>
  <c r="AK355" i="8"/>
  <c r="K359" i="8"/>
  <c r="AK359" i="8" s="1"/>
  <c r="W78" i="8"/>
  <c r="W392" i="8"/>
  <c r="K149" i="8"/>
  <c r="K161" i="8" s="1"/>
  <c r="AH293" i="8"/>
  <c r="AH355" i="8" s="1"/>
  <c r="AH359" i="8" s="1"/>
  <c r="H404" i="6"/>
  <c r="H274" i="6" s="1"/>
  <c r="K274" i="8" s="1"/>
  <c r="H273" i="6"/>
  <c r="AB87" i="8"/>
  <c r="G399" i="6"/>
  <c r="E78" i="6"/>
  <c r="AB16" i="8"/>
  <c r="W355" i="8"/>
  <c r="Z16" i="8"/>
  <c r="Z392" i="8" s="1"/>
  <c r="V361" i="8"/>
  <c r="D22" i="486"/>
  <c r="W273" i="8"/>
  <c r="Z293" i="8"/>
  <c r="Z355" i="8" s="1"/>
  <c r="Z359" i="8" s="1"/>
  <c r="Z361" i="8" s="1"/>
  <c r="G355" i="8"/>
  <c r="AP86" i="8"/>
  <c r="K399" i="8"/>
  <c r="AP269" i="8"/>
  <c r="K392" i="8"/>
  <c r="AK392" i="8" s="1"/>
  <c r="AK16" i="8"/>
  <c r="T87" i="8"/>
  <c r="T149" i="8" s="1"/>
  <c r="AH16" i="8"/>
  <c r="AH392" i="8" s="1"/>
  <c r="S149" i="8"/>
  <c r="S161" i="8" s="1"/>
  <c r="Q78" i="8"/>
  <c r="Q399" i="8" s="1"/>
  <c r="L361" i="8"/>
  <c r="AK86" i="8"/>
  <c r="AK293" i="8"/>
  <c r="AO270" i="8"/>
  <c r="E87" i="8"/>
  <c r="J273" i="6"/>
  <c r="J404" i="6"/>
  <c r="J274" i="6" s="1"/>
  <c r="S274" i="8" s="1"/>
  <c r="AE149" i="8"/>
  <c r="AE161" i="8" s="1"/>
  <c r="D271" i="575"/>
  <c r="D15" i="573"/>
  <c r="D275" i="575"/>
  <c r="D277" i="575"/>
  <c r="D280" i="575"/>
  <c r="D272" i="575"/>
  <c r="D365" i="575"/>
  <c r="D270" i="575"/>
  <c r="D292" i="575"/>
  <c r="D15" i="575"/>
  <c r="D278" i="575"/>
  <c r="D279" i="575"/>
  <c r="D269" i="575"/>
  <c r="D292" i="572"/>
  <c r="D86" i="575"/>
  <c r="K247" i="572" l="1"/>
  <c r="K403" i="572" s="1"/>
  <c r="I247" i="572"/>
  <c r="I403" i="572" s="1"/>
  <c r="X272" i="8"/>
  <c r="X275" i="8"/>
  <c r="X86" i="8"/>
  <c r="X280" i="8"/>
  <c r="X292" i="8"/>
  <c r="X365" i="8"/>
  <c r="X279" i="8"/>
  <c r="X269" i="8"/>
  <c r="X270" i="8"/>
  <c r="X271" i="8"/>
  <c r="X15" i="8"/>
  <c r="X278" i="8"/>
  <c r="X277" i="8"/>
  <c r="J276" i="6"/>
  <c r="S276" i="8" s="1"/>
  <c r="L373" i="6"/>
  <c r="D403" i="572"/>
  <c r="E403" i="572" s="1"/>
  <c r="D33" i="557"/>
  <c r="E16" i="8"/>
  <c r="E293" i="8"/>
  <c r="O392" i="8"/>
  <c r="E392" i="8" s="1"/>
  <c r="R78" i="8"/>
  <c r="R399" i="8" s="1"/>
  <c r="D392" i="574"/>
  <c r="D10" i="557"/>
  <c r="D13" i="557" s="1"/>
  <c r="D28" i="557" s="1"/>
  <c r="D30" i="557" s="1"/>
  <c r="D399" i="574"/>
  <c r="D404" i="574" s="1"/>
  <c r="AL15" i="8"/>
  <c r="F15" i="573" a="1"/>
  <c r="F15" i="573" s="1"/>
  <c r="D16" i="573"/>
  <c r="D78" i="573" s="1"/>
  <c r="D399" i="573" s="1"/>
  <c r="D404" i="573" s="1"/>
  <c r="L276" i="6"/>
  <c r="AA276" i="8" s="1"/>
  <c r="AA281" i="8" s="1"/>
  <c r="AL292" i="8"/>
  <c r="D392" i="571"/>
  <c r="D161" i="571"/>
  <c r="D400" i="571" s="1"/>
  <c r="E292" i="572"/>
  <c r="F292" i="572" a="1"/>
  <c r="F292" i="572" s="1"/>
  <c r="J292" i="572" s="1"/>
  <c r="J293" i="572" s="1"/>
  <c r="J355" i="572" s="1"/>
  <c r="J359" i="572" s="1"/>
  <c r="J361" i="572" s="1"/>
  <c r="D293" i="572"/>
  <c r="E293" i="572" s="1"/>
  <c r="L383" i="6"/>
  <c r="AA383" i="8" s="1"/>
  <c r="M383" i="6"/>
  <c r="AE383" i="8" s="1"/>
  <c r="J373" i="6"/>
  <c r="S373" i="8" s="1"/>
  <c r="M381" i="6"/>
  <c r="AE381" i="8" s="1"/>
  <c r="K276" i="6"/>
  <c r="W276" i="8" s="1"/>
  <c r="W281" i="8" s="1"/>
  <c r="W283" i="8" s="1"/>
  <c r="J383" i="6"/>
  <c r="S383" i="8" s="1"/>
  <c r="M373" i="6"/>
  <c r="M375" i="6" s="1"/>
  <c r="K373" i="6"/>
  <c r="K383" i="6"/>
  <c r="W383" i="8" s="1"/>
  <c r="K275" i="572"/>
  <c r="H270" i="572"/>
  <c r="I271" i="572"/>
  <c r="H275" i="572"/>
  <c r="G275" i="572"/>
  <c r="I275" i="572"/>
  <c r="G272" i="572"/>
  <c r="I272" i="572"/>
  <c r="J272" i="572"/>
  <c r="K272" i="572"/>
  <c r="K280" i="572"/>
  <c r="H278" i="572"/>
  <c r="I278" i="572"/>
  <c r="K270" i="572"/>
  <c r="G270" i="572"/>
  <c r="I270" i="572"/>
  <c r="K278" i="572"/>
  <c r="G278" i="572"/>
  <c r="H86" i="572"/>
  <c r="H87" i="572" s="1"/>
  <c r="H149" i="572" s="1"/>
  <c r="J279" i="572"/>
  <c r="G86" i="572"/>
  <c r="G87" i="572" s="1"/>
  <c r="G149" i="572" s="1"/>
  <c r="H279" i="572"/>
  <c r="J86" i="572"/>
  <c r="J87" i="572" s="1"/>
  <c r="J149" i="572" s="1"/>
  <c r="I86" i="572"/>
  <c r="I87" i="572" s="1"/>
  <c r="I149" i="572" s="1"/>
  <c r="I279" i="572"/>
  <c r="G279" i="572"/>
  <c r="G271" i="572"/>
  <c r="D149" i="572"/>
  <c r="E149" i="572" s="1"/>
  <c r="K271" i="572"/>
  <c r="J271" i="572"/>
  <c r="G277" i="572"/>
  <c r="J277" i="572"/>
  <c r="I277" i="572"/>
  <c r="G280" i="572"/>
  <c r="K277" i="572"/>
  <c r="H280" i="572"/>
  <c r="J280" i="572"/>
  <c r="I269" i="572"/>
  <c r="D392" i="572"/>
  <c r="E392" i="572" s="1"/>
  <c r="D399" i="572"/>
  <c r="D404" i="572" s="1"/>
  <c r="L281" i="6"/>
  <c r="L283" i="6" s="1"/>
  <c r="L406" i="6" s="1"/>
  <c r="L367" i="6" s="1"/>
  <c r="AL16" i="8"/>
  <c r="P392" i="8"/>
  <c r="J269" i="572"/>
  <c r="E16" i="572"/>
  <c r="G269" i="572"/>
  <c r="K269" i="572"/>
  <c r="L161" i="8"/>
  <c r="L400" i="8" s="1"/>
  <c r="H365" i="572"/>
  <c r="I365" i="572"/>
  <c r="J365" i="572"/>
  <c r="G365" i="572"/>
  <c r="AO87" i="8"/>
  <c r="H15" i="572"/>
  <c r="H16" i="572" s="1"/>
  <c r="H392" i="572" s="1"/>
  <c r="G15" i="572"/>
  <c r="G16" i="572" s="1"/>
  <c r="G392" i="572" s="1"/>
  <c r="K15" i="572"/>
  <c r="K16" i="572" s="1"/>
  <c r="K392" i="572" s="1"/>
  <c r="I15" i="572"/>
  <c r="I16" i="572" s="1"/>
  <c r="I392" i="572" s="1"/>
  <c r="W161" i="8"/>
  <c r="W400" i="8" s="1"/>
  <c r="AP87" i="8"/>
  <c r="AL87" i="8"/>
  <c r="AO359" i="8"/>
  <c r="U78" i="8"/>
  <c r="U399" i="8" s="1"/>
  <c r="U404" i="8" s="1"/>
  <c r="AC78" i="8"/>
  <c r="AC399" i="8" s="1"/>
  <c r="AC404" i="8" s="1"/>
  <c r="AK78" i="8"/>
  <c r="AC361" i="8"/>
  <c r="AM16" i="8"/>
  <c r="AB361" i="8"/>
  <c r="AB149" i="8"/>
  <c r="AO149" i="8" s="1"/>
  <c r="AG78" i="8"/>
  <c r="AG399" i="8" s="1"/>
  <c r="AG404" i="8" s="1"/>
  <c r="V78" i="8"/>
  <c r="V399" i="8" s="1"/>
  <c r="V404" i="8" s="1"/>
  <c r="Y78" i="8"/>
  <c r="Y399" i="8" s="1"/>
  <c r="Y404" i="8" s="1"/>
  <c r="AM149" i="8"/>
  <c r="E78" i="8"/>
  <c r="AK149" i="8"/>
  <c r="AP16" i="8"/>
  <c r="AD78" i="8"/>
  <c r="AD399" i="8" s="1"/>
  <c r="AD404" i="8" s="1"/>
  <c r="F270" i="575" a="1"/>
  <c r="F270" i="575" s="1"/>
  <c r="F278" i="575" a="1"/>
  <c r="F278" i="575" s="1"/>
  <c r="F277" i="575" a="1"/>
  <c r="F277" i="575" s="1"/>
  <c r="F271" i="575" a="1"/>
  <c r="F271" i="575" s="1"/>
  <c r="F279" i="575" a="1"/>
  <c r="F279" i="575" s="1"/>
  <c r="F269" i="575" a="1"/>
  <c r="F269" i="575" s="1"/>
  <c r="F365" i="575" a="1"/>
  <c r="F365" i="575" s="1"/>
  <c r="D16" i="575"/>
  <c r="D78" i="575" s="1"/>
  <c r="F15" i="575" a="1"/>
  <c r="F15" i="575" s="1"/>
  <c r="F86" i="575" a="1"/>
  <c r="F86" i="575" s="1"/>
  <c r="D87" i="575"/>
  <c r="D149" i="575" s="1"/>
  <c r="F272" i="575" a="1"/>
  <c r="F272" i="575" s="1"/>
  <c r="F292" i="575" a="1"/>
  <c r="F292" i="575" s="1"/>
  <c r="D293" i="575"/>
  <c r="D355" i="575" s="1"/>
  <c r="F280" i="575" a="1"/>
  <c r="F280" i="575" s="1"/>
  <c r="F275" i="575" a="1"/>
  <c r="F275" i="575" s="1"/>
  <c r="S400" i="8"/>
  <c r="D35" i="557"/>
  <c r="K400" i="8"/>
  <c r="AE400" i="8"/>
  <c r="D359" i="567"/>
  <c r="E359" i="567" s="1"/>
  <c r="J16" i="572"/>
  <c r="J392" i="572" s="1"/>
  <c r="AO16" i="8"/>
  <c r="K361" i="8"/>
  <c r="AK361" i="8" s="1"/>
  <c r="G373" i="6"/>
  <c r="G383" i="6"/>
  <c r="G381" i="6"/>
  <c r="G276" i="6"/>
  <c r="E400" i="6"/>
  <c r="W359" i="8"/>
  <c r="AJ280" i="8"/>
  <c r="Q161" i="8"/>
  <c r="Q400" i="8" s="1"/>
  <c r="E149" i="8"/>
  <c r="W373" i="8"/>
  <c r="K375" i="6"/>
  <c r="S359" i="8"/>
  <c r="AM355" i="8"/>
  <c r="AO293" i="8"/>
  <c r="AM87" i="8"/>
  <c r="D399" i="567"/>
  <c r="H16" i="8"/>
  <c r="H78" i="8" s="1"/>
  <c r="AJ15" i="8"/>
  <c r="K273" i="8"/>
  <c r="I16" i="8"/>
  <c r="I392" i="8" s="1"/>
  <c r="AP293" i="8"/>
  <c r="AL293" i="8"/>
  <c r="I383" i="6"/>
  <c r="O383" i="8" s="1"/>
  <c r="I373" i="6"/>
  <c r="I381" i="6"/>
  <c r="O381" i="8" s="1"/>
  <c r="I276" i="6"/>
  <c r="O276" i="8" s="1"/>
  <c r="AF78" i="8"/>
  <c r="AF392" i="8"/>
  <c r="AP392" i="8" s="1"/>
  <c r="AA399" i="8"/>
  <c r="AO355" i="8"/>
  <c r="D392" i="567"/>
  <c r="D78" i="568"/>
  <c r="D392" i="568"/>
  <c r="D359" i="568"/>
  <c r="J16" i="8"/>
  <c r="J392" i="8" s="1"/>
  <c r="O359" i="8"/>
  <c r="AL359" i="8" s="1"/>
  <c r="AL355" i="8"/>
  <c r="AH78" i="8"/>
  <c r="Z78" i="8"/>
  <c r="AH361" i="8"/>
  <c r="H293" i="8"/>
  <c r="AJ292" i="8"/>
  <c r="I87" i="8"/>
  <c r="I149" i="8" s="1"/>
  <c r="AJ269" i="8"/>
  <c r="M161" i="8"/>
  <c r="M400" i="8" s="1"/>
  <c r="R361" i="8"/>
  <c r="O273" i="8"/>
  <c r="AM392" i="8"/>
  <c r="P399" i="8"/>
  <c r="P161" i="8"/>
  <c r="P400" i="8" s="1"/>
  <c r="D161" i="569"/>
  <c r="D399" i="569"/>
  <c r="AJ275" i="8"/>
  <c r="AE359" i="8"/>
  <c r="AP355" i="8"/>
  <c r="AB78" i="8"/>
  <c r="AB399" i="8" s="1"/>
  <c r="AB392" i="8"/>
  <c r="AO392" i="8" s="1"/>
  <c r="AJ278" i="8"/>
  <c r="I293" i="8"/>
  <c r="I355" i="8" s="1"/>
  <c r="I359" i="8" s="1"/>
  <c r="I361" i="8" s="1"/>
  <c r="H87" i="8"/>
  <c r="AJ86" i="8"/>
  <c r="O399" i="8"/>
  <c r="T399" i="8"/>
  <c r="T161" i="8"/>
  <c r="T400" i="8" s="1"/>
  <c r="D359" i="571"/>
  <c r="G404" i="8"/>
  <c r="AE273" i="8"/>
  <c r="M281" i="6"/>
  <c r="M283" i="6" s="1"/>
  <c r="M406" i="6" s="1"/>
  <c r="N399" i="8"/>
  <c r="AK399" i="8" s="1"/>
  <c r="N161" i="8"/>
  <c r="N400" i="8" s="1"/>
  <c r="D404" i="571"/>
  <c r="S404" i="8"/>
  <c r="D392" i="569"/>
  <c r="W399" i="8"/>
  <c r="D50" i="486"/>
  <c r="AK87" i="8"/>
  <c r="O400" i="8"/>
  <c r="AJ279" i="8"/>
  <c r="AJ271" i="8"/>
  <c r="AJ270" i="8"/>
  <c r="AA373" i="8"/>
  <c r="L375" i="6"/>
  <c r="AP149" i="8"/>
  <c r="H381" i="6"/>
  <c r="H373" i="6"/>
  <c r="H383" i="6"/>
  <c r="K383" i="8" s="1"/>
  <c r="H276" i="6"/>
  <c r="K276" i="8" s="1"/>
  <c r="AA161" i="8"/>
  <c r="D149" i="574"/>
  <c r="S273" i="8"/>
  <c r="J281" i="6"/>
  <c r="J283" i="6" s="1"/>
  <c r="J406" i="6" s="1"/>
  <c r="AJ277" i="8"/>
  <c r="Q404" i="8"/>
  <c r="K404" i="8"/>
  <c r="L274" i="8" s="1"/>
  <c r="G359" i="8"/>
  <c r="G361" i="8" s="1"/>
  <c r="E355" i="8"/>
  <c r="E399" i="6"/>
  <c r="G273" i="6"/>
  <c r="G404" i="6"/>
  <c r="AJ365" i="8"/>
  <c r="AJ272" i="8"/>
  <c r="AD361" i="8"/>
  <c r="AE404" i="8"/>
  <c r="E161" i="6"/>
  <c r="D161" i="567"/>
  <c r="D355" i="569"/>
  <c r="D278" i="570"/>
  <c r="D272" i="570"/>
  <c r="D277" i="570"/>
  <c r="D275" i="570"/>
  <c r="D86" i="570"/>
  <c r="D280" i="570"/>
  <c r="D292" i="570"/>
  <c r="D365" i="570"/>
  <c r="D279" i="570"/>
  <c r="D269" i="570"/>
  <c r="D270" i="570"/>
  <c r="D271" i="570"/>
  <c r="D15" i="570"/>
  <c r="D16" i="570" l="1"/>
  <c r="D392" i="570" s="1"/>
  <c r="F15" i="570" a="1"/>
  <c r="F15" i="570" s="1"/>
  <c r="D78" i="570"/>
  <c r="F271" i="570" a="1"/>
  <c r="F271" i="570" s="1"/>
  <c r="F270" i="570" a="1"/>
  <c r="F270" i="570" s="1"/>
  <c r="F269" i="570" a="1"/>
  <c r="F269" i="570" s="1"/>
  <c r="F279" i="570" a="1"/>
  <c r="F279" i="570" s="1"/>
  <c r="F365" i="570" a="1"/>
  <c r="F365" i="570" s="1"/>
  <c r="D293" i="570"/>
  <c r="D355" i="570" s="1"/>
  <c r="D359" i="570" s="1"/>
  <c r="D361" i="570" s="1"/>
  <c r="F292" i="570" a="1"/>
  <c r="F292" i="570" s="1"/>
  <c r="F280" i="570" a="1"/>
  <c r="F280" i="570" s="1"/>
  <c r="D87" i="570"/>
  <c r="D149" i="570" s="1"/>
  <c r="F86" i="570" a="1"/>
  <c r="F86" i="570" s="1"/>
  <c r="F275" i="570" a="1"/>
  <c r="F275" i="570" s="1"/>
  <c r="F277" i="570" a="1"/>
  <c r="F277" i="570" s="1"/>
  <c r="F272" i="570" a="1"/>
  <c r="F272" i="570" s="1"/>
  <c r="F278" i="570" a="1"/>
  <c r="F278" i="570" s="1"/>
  <c r="X16" i="8"/>
  <c r="AN15" i="8"/>
  <c r="AN271" i="8"/>
  <c r="AN270" i="8"/>
  <c r="AN269" i="8"/>
  <c r="AN279" i="8"/>
  <c r="AN365" i="8"/>
  <c r="X293" i="8"/>
  <c r="AN292" i="8"/>
  <c r="AN280" i="8"/>
  <c r="AN86" i="8"/>
  <c r="X87" i="8"/>
  <c r="AN275" i="8"/>
  <c r="AN277" i="8"/>
  <c r="AN272" i="8"/>
  <c r="AN278" i="8"/>
  <c r="E399" i="572"/>
  <c r="AL392" i="8"/>
  <c r="H292" i="572"/>
  <c r="H293" i="572" s="1"/>
  <c r="H355" i="572" s="1"/>
  <c r="H359" i="572" s="1"/>
  <c r="K292" i="572"/>
  <c r="K293" i="572" s="1"/>
  <c r="K355" i="572" s="1"/>
  <c r="K359" i="572" s="1"/>
  <c r="G292" i="572"/>
  <c r="G293" i="572" s="1"/>
  <c r="G355" i="572" s="1"/>
  <c r="G359" i="572" s="1"/>
  <c r="G361" i="572" s="1"/>
  <c r="AL78" i="8"/>
  <c r="R161" i="8"/>
  <c r="AL161" i="8" s="1"/>
  <c r="J375" i="6"/>
  <c r="D161" i="573"/>
  <c r="D400" i="573" s="1"/>
  <c r="D392" i="573"/>
  <c r="I292" i="572"/>
  <c r="I293" i="572" s="1"/>
  <c r="I355" i="572" s="1"/>
  <c r="I359" i="572" s="1"/>
  <c r="D355" i="572"/>
  <c r="D359" i="572" s="1"/>
  <c r="E359" i="572" s="1"/>
  <c r="K281" i="6"/>
  <c r="K283" i="6" s="1"/>
  <c r="K406" i="6" s="1"/>
  <c r="AE373" i="8"/>
  <c r="AE375" i="8" s="1"/>
  <c r="L368" i="6"/>
  <c r="AA368" i="8" s="1"/>
  <c r="D161" i="572"/>
  <c r="D400" i="572" s="1"/>
  <c r="E404" i="572"/>
  <c r="V273" i="8"/>
  <c r="E161" i="8"/>
  <c r="AC273" i="8"/>
  <c r="AC161" i="8"/>
  <c r="AC400" i="8" s="1"/>
  <c r="Q273" i="8"/>
  <c r="AG161" i="8"/>
  <c r="AG400" i="8" s="1"/>
  <c r="AG381" i="8" s="1"/>
  <c r="U161" i="8"/>
  <c r="U400" i="8" s="1"/>
  <c r="U373" i="8" s="1"/>
  <c r="U375" i="8" s="1"/>
  <c r="AM399" i="8"/>
  <c r="AO361" i="8"/>
  <c r="Y161" i="8"/>
  <c r="Y400" i="8" s="1"/>
  <c r="Y373" i="8" s="1"/>
  <c r="Y375" i="8" s="1"/>
  <c r="L276" i="8"/>
  <c r="AM78" i="8"/>
  <c r="I78" i="8"/>
  <c r="I399" i="8" s="1"/>
  <c r="I404" i="8" s="1"/>
  <c r="I78" i="572"/>
  <c r="I399" i="572" s="1"/>
  <c r="I404" i="572" s="1"/>
  <c r="J78" i="8"/>
  <c r="J399" i="8" s="1"/>
  <c r="J404" i="8" s="1"/>
  <c r="U273" i="8"/>
  <c r="E399" i="8"/>
  <c r="AD161" i="8"/>
  <c r="AD400" i="8" s="1"/>
  <c r="AD273" i="8"/>
  <c r="V161" i="8"/>
  <c r="V400" i="8" s="1"/>
  <c r="V373" i="8" s="1"/>
  <c r="D359" i="575"/>
  <c r="E359" i="575" s="1"/>
  <c r="D400" i="567"/>
  <c r="AE281" i="8"/>
  <c r="G78" i="572"/>
  <c r="G399" i="572" s="1"/>
  <c r="G404" i="572" s="1"/>
  <c r="AB273" i="8"/>
  <c r="AB404" i="8"/>
  <c r="H78" i="572"/>
  <c r="H399" i="572" s="1"/>
  <c r="H404" i="572" s="1"/>
  <c r="T381" i="8"/>
  <c r="T373" i="8"/>
  <c r="T276" i="8"/>
  <c r="T383" i="8"/>
  <c r="AE361" i="8"/>
  <c r="AP359" i="8"/>
  <c r="M276" i="8"/>
  <c r="M383" i="8"/>
  <c r="D399" i="568"/>
  <c r="D161" i="568"/>
  <c r="S361" i="8"/>
  <c r="AM359" i="8"/>
  <c r="Q381" i="8"/>
  <c r="Q383" i="8"/>
  <c r="Q276" i="8"/>
  <c r="W361" i="8"/>
  <c r="AK161" i="8"/>
  <c r="K381" i="8"/>
  <c r="M381" i="8" s="1"/>
  <c r="T404" i="8"/>
  <c r="T274" i="8" s="1"/>
  <c r="T273" i="8"/>
  <c r="H149" i="8"/>
  <c r="AJ149" i="8" s="1"/>
  <c r="AJ87" i="8"/>
  <c r="Z399" i="8"/>
  <c r="Z161" i="8"/>
  <c r="Z400" i="8" s="1"/>
  <c r="AF399" i="8"/>
  <c r="AP78" i="8"/>
  <c r="AF161" i="8"/>
  <c r="K367" i="6"/>
  <c r="K368" i="6"/>
  <c r="W368" i="8" s="1"/>
  <c r="J78" i="572"/>
  <c r="J399" i="572" s="1"/>
  <c r="J404" i="572" s="1"/>
  <c r="D399" i="570"/>
  <c r="H375" i="6"/>
  <c r="K373" i="8"/>
  <c r="N373" i="8" s="1"/>
  <c r="N375" i="8" s="1"/>
  <c r="AH399" i="8"/>
  <c r="AH161" i="8"/>
  <c r="AH400" i="8" s="1"/>
  <c r="AO78" i="8"/>
  <c r="I375" i="6"/>
  <c r="O373" i="8"/>
  <c r="Q373" i="8" s="1"/>
  <c r="H281" i="6"/>
  <c r="H283" i="6" s="1"/>
  <c r="H406" i="6" s="1"/>
  <c r="H399" i="8"/>
  <c r="D404" i="567"/>
  <c r="W375" i="8"/>
  <c r="G276" i="8"/>
  <c r="E276" i="6"/>
  <c r="AB161" i="8"/>
  <c r="AB400" i="8" s="1"/>
  <c r="AA400" i="8"/>
  <c r="D359" i="569"/>
  <c r="D361" i="569" s="1"/>
  <c r="G274" i="6"/>
  <c r="E404" i="6"/>
  <c r="AA404" i="8"/>
  <c r="AD274" i="8" s="1"/>
  <c r="AO399" i="8"/>
  <c r="K281" i="8"/>
  <c r="M273" i="8"/>
  <c r="L273" i="8"/>
  <c r="H392" i="8"/>
  <c r="AJ392" i="8" s="1"/>
  <c r="AJ16" i="8"/>
  <c r="G381" i="8"/>
  <c r="E381" i="6"/>
  <c r="D161" i="575"/>
  <c r="D399" i="575"/>
  <c r="G273" i="8"/>
  <c r="E273" i="6"/>
  <c r="J368" i="6"/>
  <c r="S368" i="8" s="1"/>
  <c r="J367" i="6"/>
  <c r="K78" i="572"/>
  <c r="K399" i="572" s="1"/>
  <c r="K404" i="572" s="1"/>
  <c r="N383" i="8"/>
  <c r="N276" i="8"/>
  <c r="O404" i="8"/>
  <c r="Q274" i="8" s="1"/>
  <c r="AL399" i="8"/>
  <c r="D404" i="569"/>
  <c r="P381" i="8"/>
  <c r="P383" i="8"/>
  <c r="P276" i="8"/>
  <c r="I281" i="6"/>
  <c r="I283" i="6" s="1"/>
  <c r="I406" i="6" s="1"/>
  <c r="H355" i="8"/>
  <c r="AJ293" i="8"/>
  <c r="AA367" i="8"/>
  <c r="G383" i="8"/>
  <c r="E383" i="6"/>
  <c r="AG274" i="8"/>
  <c r="E359" i="8"/>
  <c r="U274" i="8"/>
  <c r="AA375" i="8"/>
  <c r="S281" i="8"/>
  <c r="D161" i="574"/>
  <c r="N404" i="8"/>
  <c r="N274" i="8" s="1"/>
  <c r="N273" i="8"/>
  <c r="D361" i="571"/>
  <c r="D400" i="569"/>
  <c r="P404" i="8"/>
  <c r="P273" i="8"/>
  <c r="O281" i="8"/>
  <c r="O283" i="8" s="1"/>
  <c r="S375" i="8"/>
  <c r="D361" i="568"/>
  <c r="V274" i="8"/>
  <c r="G375" i="6"/>
  <c r="G373" i="8"/>
  <c r="E373" i="6"/>
  <c r="AG273" i="8"/>
  <c r="D392" i="575"/>
  <c r="W404" i="8"/>
  <c r="Y274" i="8" s="1"/>
  <c r="M367" i="6"/>
  <c r="M368" i="6"/>
  <c r="AE368" i="8" s="1"/>
  <c r="AA283" i="8"/>
  <c r="AA406" i="8" s="1"/>
  <c r="M274" i="8"/>
  <c r="O361" i="8"/>
  <c r="AL361" i="8" s="1"/>
  <c r="L383" i="8"/>
  <c r="R273" i="8"/>
  <c r="R404" i="8"/>
  <c r="Y273" i="8"/>
  <c r="D361" i="567"/>
  <c r="D161" i="570"/>
  <c r="D383" i="573"/>
  <c r="D383" i="571"/>
  <c r="D273" i="571"/>
  <c r="D381" i="574"/>
  <c r="D274" i="574"/>
  <c r="D273" i="572"/>
  <c r="D274" i="572"/>
  <c r="D383" i="574"/>
  <c r="D276" i="572"/>
  <c r="D274" i="571"/>
  <c r="D381" i="573"/>
  <c r="D276" i="573"/>
  <c r="D273" i="573"/>
  <c r="D381" i="571"/>
  <c r="D276" i="571"/>
  <c r="D276" i="574"/>
  <c r="D274" i="568"/>
  <c r="D373" i="571"/>
  <c r="D381" i="572"/>
  <c r="D373" i="572"/>
  <c r="D383" i="572"/>
  <c r="D273" i="574"/>
  <c r="D273" i="568"/>
  <c r="X149" i="8" l="1"/>
  <c r="AN149" i="8" s="1"/>
  <c r="AN87" i="8"/>
  <c r="AN16" i="8"/>
  <c r="X78" i="8"/>
  <c r="X392" i="8"/>
  <c r="AN392" i="8" s="1"/>
  <c r="X355" i="8"/>
  <c r="AN293" i="8"/>
  <c r="D361" i="572"/>
  <c r="E361" i="572" s="1"/>
  <c r="R400" i="8"/>
  <c r="R381" i="8" s="1"/>
  <c r="E355" i="572"/>
  <c r="L370" i="6"/>
  <c r="L377" i="6" s="1"/>
  <c r="L380" i="6" s="1"/>
  <c r="L387" i="6" s="1"/>
  <c r="L405" i="6" s="1"/>
  <c r="AG276" i="8"/>
  <c r="AG281" i="8" s="1"/>
  <c r="AG283" i="8" s="1"/>
  <c r="AG406" i="8" s="1"/>
  <c r="AG373" i="8"/>
  <c r="AG375" i="8" s="1"/>
  <c r="AG383" i="8"/>
  <c r="AC373" i="8"/>
  <c r="AC375" i="8" s="1"/>
  <c r="J273" i="8"/>
  <c r="F273" i="572" a="1"/>
  <c r="F273" i="572" s="1"/>
  <c r="I273" i="572" s="1"/>
  <c r="E273" i="572"/>
  <c r="Q281" i="8"/>
  <c r="Q283" i="8" s="1"/>
  <c r="Q406" i="8" s="1"/>
  <c r="Y276" i="8"/>
  <c r="Y281" i="8" s="1"/>
  <c r="Y283" i="8" s="1"/>
  <c r="AM273" i="8"/>
  <c r="U381" i="8"/>
  <c r="U276" i="8"/>
  <c r="U281" i="8" s="1"/>
  <c r="U283" i="8" s="1"/>
  <c r="U383" i="8"/>
  <c r="Y381" i="8"/>
  <c r="Y383" i="8"/>
  <c r="W406" i="8"/>
  <c r="AK276" i="8"/>
  <c r="AM161" i="8"/>
  <c r="AJ78" i="8"/>
  <c r="I161" i="8"/>
  <c r="I400" i="8" s="1"/>
  <c r="I373" i="8" s="1"/>
  <c r="AK383" i="8"/>
  <c r="AC383" i="8"/>
  <c r="AC274" i="8"/>
  <c r="AC276" i="8"/>
  <c r="AC381" i="8"/>
  <c r="J161" i="8"/>
  <c r="J400" i="8" s="1"/>
  <c r="J373" i="8" s="1"/>
  <c r="J375" i="8" s="1"/>
  <c r="N381" i="8"/>
  <c r="D361" i="575"/>
  <c r="AL273" i="8"/>
  <c r="K361" i="572"/>
  <c r="P373" i="8"/>
  <c r="P375" i="8" s="1"/>
  <c r="I361" i="572"/>
  <c r="R274" i="8"/>
  <c r="P274" i="8"/>
  <c r="P281" i="8" s="1"/>
  <c r="P283" i="8" s="1"/>
  <c r="H361" i="572"/>
  <c r="F273" i="568" a="1"/>
  <c r="F273" i="568" s="1"/>
  <c r="V375" i="8"/>
  <c r="AM373" i="8"/>
  <c r="E404" i="8"/>
  <c r="AO161" i="8"/>
  <c r="V276" i="8"/>
  <c r="V281" i="8" s="1"/>
  <c r="V283" i="8" s="1"/>
  <c r="V383" i="8"/>
  <c r="V381" i="8"/>
  <c r="D375" i="572"/>
  <c r="F373" i="572" a="1"/>
  <c r="F373" i="572" s="1"/>
  <c r="F274" i="568" a="1"/>
  <c r="F274" i="568" s="1"/>
  <c r="F381" i="574" a="1"/>
  <c r="F381" i="574" s="1"/>
  <c r="F381" i="573" a="1"/>
  <c r="F381" i="573" s="1"/>
  <c r="F381" i="572" a="1"/>
  <c r="F381" i="572" s="1"/>
  <c r="F381" i="571" a="1"/>
  <c r="F381" i="571" s="1"/>
  <c r="F274" i="574" a="1"/>
  <c r="F274" i="574" s="1"/>
  <c r="E274" i="572"/>
  <c r="F274" i="572" a="1"/>
  <c r="F274" i="572" s="1"/>
  <c r="D281" i="572"/>
  <c r="F273" i="573" a="1"/>
  <c r="F273" i="573" s="1"/>
  <c r="F273" i="574" a="1"/>
  <c r="F273" i="574" s="1"/>
  <c r="D281" i="574"/>
  <c r="D283" i="574" s="1"/>
  <c r="F273" i="571" a="1"/>
  <c r="F273" i="571" s="1"/>
  <c r="D281" i="571"/>
  <c r="D283" i="571" s="1"/>
  <c r="D406" i="571" s="1"/>
  <c r="F276" i="573" a="1"/>
  <c r="F276" i="573" s="1"/>
  <c r="F274" i="571" a="1"/>
  <c r="F274" i="571" s="1"/>
  <c r="F383" i="574" a="1"/>
  <c r="F383" i="574" s="1"/>
  <c r="F383" i="571" a="1"/>
  <c r="F383" i="571" s="1"/>
  <c r="F276" i="572" a="1"/>
  <c r="F276" i="572" s="1"/>
  <c r="F276" i="574" a="1"/>
  <c r="F276" i="574" s="1"/>
  <c r="F276" i="571" a="1"/>
  <c r="F276" i="571" s="1"/>
  <c r="F383" i="573" a="1"/>
  <c r="F383" i="573" s="1"/>
  <c r="F383" i="572" a="1"/>
  <c r="F383" i="572" s="1"/>
  <c r="F373" i="571" a="1"/>
  <c r="F373" i="571" s="1"/>
  <c r="D375" i="571"/>
  <c r="Q375" i="8"/>
  <c r="H367" i="6"/>
  <c r="H368" i="6"/>
  <c r="K368" i="8" s="1"/>
  <c r="D400" i="570"/>
  <c r="AA370" i="8"/>
  <c r="AA377" i="8" s="1"/>
  <c r="E381" i="8"/>
  <c r="I273" i="8"/>
  <c r="K375" i="8"/>
  <c r="L373" i="8"/>
  <c r="L375" i="8" s="1"/>
  <c r="W367" i="8"/>
  <c r="K370" i="6"/>
  <c r="K377" i="6" s="1"/>
  <c r="K380" i="6" s="1"/>
  <c r="K387" i="6" s="1"/>
  <c r="K405" i="6" s="1"/>
  <c r="S283" i="8"/>
  <c r="S406" i="8" s="1"/>
  <c r="D404" i="575"/>
  <c r="E375" i="6"/>
  <c r="D400" i="568"/>
  <c r="H359" i="8"/>
  <c r="AJ355" i="8"/>
  <c r="N281" i="8"/>
  <c r="N283" i="8" s="1"/>
  <c r="D400" i="575"/>
  <c r="O375" i="8"/>
  <c r="Z373" i="8"/>
  <c r="Z383" i="8"/>
  <c r="Z276" i="8"/>
  <c r="Z381" i="8"/>
  <c r="E383" i="8"/>
  <c r="I368" i="6"/>
  <c r="O368" i="8" s="1"/>
  <c r="I367" i="6"/>
  <c r="L281" i="8"/>
  <c r="L283" i="8" s="1"/>
  <c r="AD373" i="8"/>
  <c r="AD383" i="8"/>
  <c r="AD381" i="8"/>
  <c r="E400" i="8"/>
  <c r="AD276" i="8"/>
  <c r="AD281" i="8" s="1"/>
  <c r="AD283" i="8" s="1"/>
  <c r="O406" i="8"/>
  <c r="Z404" i="8"/>
  <c r="Z274" i="8" s="1"/>
  <c r="Z273" i="8"/>
  <c r="AM361" i="8"/>
  <c r="D404" i="568"/>
  <c r="AE283" i="8"/>
  <c r="AE406" i="8" s="1"/>
  <c r="H161" i="8"/>
  <c r="AE367" i="8"/>
  <c r="M370" i="6"/>
  <c r="M377" i="6" s="1"/>
  <c r="M380" i="6" s="1"/>
  <c r="M387" i="6" s="1"/>
  <c r="M405" i="6" s="1"/>
  <c r="M281" i="8"/>
  <c r="M283" i="8" s="1"/>
  <c r="M406" i="8" s="1"/>
  <c r="E276" i="8"/>
  <c r="H404" i="8"/>
  <c r="H273" i="8"/>
  <c r="AJ399" i="8"/>
  <c r="AF400" i="8"/>
  <c r="AP161" i="8"/>
  <c r="T281" i="8"/>
  <c r="AP361" i="8"/>
  <c r="E361" i="8"/>
  <c r="K283" i="8"/>
  <c r="K406" i="8" s="1"/>
  <c r="G281" i="6"/>
  <c r="E274" i="6"/>
  <c r="G274" i="8"/>
  <c r="J274" i="8" s="1"/>
  <c r="D404" i="570"/>
  <c r="AM274" i="8"/>
  <c r="AH373" i="8"/>
  <c r="AH276" i="8"/>
  <c r="AH381" i="8"/>
  <c r="AH383" i="8"/>
  <c r="AF404" i="8"/>
  <c r="AF274" i="8" s="1"/>
  <c r="AF273" i="8"/>
  <c r="AP399" i="8"/>
  <c r="AB274" i="8"/>
  <c r="AK274" i="8"/>
  <c r="G375" i="8"/>
  <c r="E373" i="8"/>
  <c r="D400" i="574"/>
  <c r="S367" i="8"/>
  <c r="J370" i="6"/>
  <c r="J377" i="6" s="1"/>
  <c r="J380" i="6" s="1"/>
  <c r="J387" i="6" s="1"/>
  <c r="J405" i="6" s="1"/>
  <c r="E273" i="8"/>
  <c r="AK273" i="8"/>
  <c r="AB373" i="8"/>
  <c r="AB276" i="8"/>
  <c r="AB381" i="8"/>
  <c r="AB383" i="8"/>
  <c r="AH404" i="8"/>
  <c r="AH274" i="8" s="1"/>
  <c r="AH273" i="8"/>
  <c r="L381" i="8"/>
  <c r="M373" i="8"/>
  <c r="T375" i="8"/>
  <c r="AO273" i="8"/>
  <c r="D373" i="574"/>
  <c r="D273" i="575"/>
  <c r="D273" i="569"/>
  <c r="D276" i="569"/>
  <c r="D381" i="568"/>
  <c r="D276" i="568"/>
  <c r="D273" i="567"/>
  <c r="D274" i="573"/>
  <c r="D381" i="569"/>
  <c r="D373" i="568"/>
  <c r="D373" i="575"/>
  <c r="D383" i="568"/>
  <c r="D381" i="567"/>
  <c r="D373" i="567"/>
  <c r="D373" i="573"/>
  <c r="D373" i="569"/>
  <c r="D276" i="567"/>
  <c r="D274" i="569"/>
  <c r="D383" i="569"/>
  <c r="D383" i="567"/>
  <c r="D274" i="567"/>
  <c r="X359" i="8" l="1"/>
  <c r="AN355" i="8"/>
  <c r="AN78" i="8"/>
  <c r="X161" i="8"/>
  <c r="X399" i="8"/>
  <c r="R373" i="8"/>
  <c r="R375" i="8" s="1"/>
  <c r="AL375" i="8" s="1"/>
  <c r="R276" i="8"/>
  <c r="R281" i="8" s="1"/>
  <c r="R283" i="8" s="1"/>
  <c r="AL283" i="8" s="1"/>
  <c r="R383" i="8"/>
  <c r="AL383" i="8" s="1"/>
  <c r="H273" i="572"/>
  <c r="G273" i="572"/>
  <c r="K273" i="572"/>
  <c r="J273" i="572"/>
  <c r="Y406" i="8"/>
  <c r="Y368" i="8" s="1"/>
  <c r="AK373" i="8"/>
  <c r="V406" i="8"/>
  <c r="V368" i="8" s="1"/>
  <c r="N406" i="8"/>
  <c r="N368" i="8" s="1"/>
  <c r="I381" i="8"/>
  <c r="AM383" i="8"/>
  <c r="AL274" i="8"/>
  <c r="I383" i="8"/>
  <c r="U406" i="8"/>
  <c r="U368" i="8" s="1"/>
  <c r="I276" i="8"/>
  <c r="AM381" i="8"/>
  <c r="AO274" i="8"/>
  <c r="J276" i="8"/>
  <c r="J281" i="8" s="1"/>
  <c r="J283" i="8" s="1"/>
  <c r="AO383" i="8"/>
  <c r="AJ273" i="8"/>
  <c r="AC281" i="8"/>
  <c r="AC283" i="8" s="1"/>
  <c r="AC406" i="8" s="1"/>
  <c r="AM375" i="8"/>
  <c r="L406" i="8"/>
  <c r="L368" i="8" s="1"/>
  <c r="J381" i="8"/>
  <c r="J383" i="8"/>
  <c r="AM276" i="8"/>
  <c r="D375" i="573"/>
  <c r="F373" i="573" a="1"/>
  <c r="F373" i="573" s="1"/>
  <c r="AK381" i="8"/>
  <c r="G281" i="8"/>
  <c r="E281" i="8" s="1"/>
  <c r="F274" i="573" a="1"/>
  <c r="F274" i="573" s="1"/>
  <c r="D281" i="573"/>
  <c r="D283" i="573" s="1"/>
  <c r="F274" i="569" a="1"/>
  <c r="F274" i="569" s="1"/>
  <c r="F383" i="568" a="1"/>
  <c r="F383" i="568" s="1"/>
  <c r="F373" i="575" a="1"/>
  <c r="F373" i="575" s="1"/>
  <c r="D375" i="575"/>
  <c r="F381" i="568" a="1"/>
  <c r="F381" i="568" s="1"/>
  <c r="F274" i="567" a="1"/>
  <c r="F274" i="567" s="1"/>
  <c r="F373" i="568" a="1"/>
  <c r="F373" i="568" s="1"/>
  <c r="D375" i="568"/>
  <c r="F381" i="569" a="1"/>
  <c r="F381" i="569" s="1"/>
  <c r="F273" i="575" a="1"/>
  <c r="F273" i="575" s="1"/>
  <c r="F273" i="567" a="1"/>
  <c r="F273" i="567" s="1"/>
  <c r="D281" i="567"/>
  <c r="D283" i="567" s="1"/>
  <c r="D406" i="567" s="1"/>
  <c r="F276" i="569" a="1"/>
  <c r="F276" i="569" s="1"/>
  <c r="F273" i="569" a="1"/>
  <c r="F273" i="569" s="1"/>
  <c r="D281" i="569"/>
  <c r="D283" i="569" s="1"/>
  <c r="F383" i="567" a="1"/>
  <c r="F383" i="567" s="1"/>
  <c r="F383" i="569" a="1"/>
  <c r="F383" i="569" s="1"/>
  <c r="F381" i="567" a="1"/>
  <c r="F381" i="567" s="1"/>
  <c r="D375" i="569"/>
  <c r="F373" i="569" a="1"/>
  <c r="F373" i="569" s="1"/>
  <c r="F276" i="568" a="1"/>
  <c r="F276" i="568" s="1"/>
  <c r="D281" i="568"/>
  <c r="D283" i="568" s="1"/>
  <c r="D375" i="574"/>
  <c r="F373" i="574" a="1"/>
  <c r="F373" i="574" s="1"/>
  <c r="F276" i="567" a="1"/>
  <c r="F276" i="567" s="1"/>
  <c r="D375" i="567"/>
  <c r="F373" i="567" a="1"/>
  <c r="F373" i="567" s="1"/>
  <c r="I375" i="8"/>
  <c r="E375" i="8"/>
  <c r="AD406" i="8"/>
  <c r="AK281" i="8"/>
  <c r="AD375" i="8"/>
  <c r="P406" i="8"/>
  <c r="AH281" i="8"/>
  <c r="AH283" i="8" s="1"/>
  <c r="AH406" i="8" s="1"/>
  <c r="AO381" i="8"/>
  <c r="AK283" i="8"/>
  <c r="AF383" i="8"/>
  <c r="AP383" i="8" s="1"/>
  <c r="AF276" i="8"/>
  <c r="AP276" i="8" s="1"/>
  <c r="AF373" i="8"/>
  <c r="AF381" i="8"/>
  <c r="M368" i="8"/>
  <c r="O367" i="8"/>
  <c r="Q367" i="8" s="1"/>
  <c r="I370" i="6"/>
  <c r="I377" i="6" s="1"/>
  <c r="I380" i="6" s="1"/>
  <c r="I387" i="6" s="1"/>
  <c r="I405" i="6" s="1"/>
  <c r="W370" i="8"/>
  <c r="W377" i="8" s="1"/>
  <c r="AL381" i="8"/>
  <c r="D34" i="557"/>
  <c r="E281" i="6"/>
  <c r="G283" i="6"/>
  <c r="Z281" i="8"/>
  <c r="Z283" i="8" s="1"/>
  <c r="Z406" i="8" s="1"/>
  <c r="AP273" i="8"/>
  <c r="AB281" i="8"/>
  <c r="AO276" i="8"/>
  <c r="S370" i="8"/>
  <c r="S377" i="8" s="1"/>
  <c r="S380" i="8" s="1"/>
  <c r="S387" i="8" s="1"/>
  <c r="AP274" i="8"/>
  <c r="AE370" i="8"/>
  <c r="AE377" i="8" s="1"/>
  <c r="AE380" i="8" s="1"/>
  <c r="AM281" i="8"/>
  <c r="AA380" i="8"/>
  <c r="K367" i="8"/>
  <c r="H370" i="6"/>
  <c r="H377" i="6" s="1"/>
  <c r="H380" i="6" s="1"/>
  <c r="H387" i="6" s="1"/>
  <c r="H405" i="6" s="1"/>
  <c r="D406" i="574"/>
  <c r="AB375" i="8"/>
  <c r="AO373" i="8"/>
  <c r="AG368" i="8"/>
  <c r="AG367" i="8"/>
  <c r="Z375" i="8"/>
  <c r="H361" i="8"/>
  <c r="AJ361" i="8" s="1"/>
  <c r="AJ359" i="8"/>
  <c r="D283" i="572"/>
  <c r="E274" i="8"/>
  <c r="T283" i="8"/>
  <c r="T406" i="8" s="1"/>
  <c r="H274" i="8"/>
  <c r="Q368" i="8"/>
  <c r="M375" i="8"/>
  <c r="AK375" i="8" s="1"/>
  <c r="AH375" i="8"/>
  <c r="H400" i="8"/>
  <c r="AJ161" i="8"/>
  <c r="I274" i="8"/>
  <c r="H274" i="572"/>
  <c r="I274" i="572"/>
  <c r="J274" i="572"/>
  <c r="K274" i="572"/>
  <c r="G274" i="572"/>
  <c r="D381" i="575"/>
  <c r="D368" i="572"/>
  <c r="D274" i="575"/>
  <c r="D367" i="572"/>
  <c r="D368" i="574"/>
  <c r="D383" i="575"/>
  <c r="D276" i="575"/>
  <c r="X273" i="8" l="1"/>
  <c r="X404" i="8"/>
  <c r="X274" i="8" s="1"/>
  <c r="AN399" i="8"/>
  <c r="X400" i="8"/>
  <c r="AN161" i="8"/>
  <c r="AN359" i="8"/>
  <c r="X361" i="8"/>
  <c r="AN361" i="8" s="1"/>
  <c r="AL373" i="8"/>
  <c r="AL276" i="8"/>
  <c r="R406" i="8"/>
  <c r="R367" i="8" s="1"/>
  <c r="AL281" i="8"/>
  <c r="Y367" i="8"/>
  <c r="Y370" i="8" s="1"/>
  <c r="Y377" i="8" s="1"/>
  <c r="Y380" i="8" s="1"/>
  <c r="Y387" i="8" s="1"/>
  <c r="Y405" i="8" s="1"/>
  <c r="F19" i="68" s="1"/>
  <c r="F10" i="68" s="1"/>
  <c r="C28" i="68" s="1"/>
  <c r="M40" i="68" s="1"/>
  <c r="V367" i="8"/>
  <c r="V370" i="8" s="1"/>
  <c r="V377" i="8" s="1"/>
  <c r="V380" i="8" s="1"/>
  <c r="V387" i="8" s="1"/>
  <c r="V405" i="8" s="1"/>
  <c r="E20" i="68" s="1"/>
  <c r="E11" i="68" s="1"/>
  <c r="D27" i="68" s="1"/>
  <c r="M51" i="68" s="1"/>
  <c r="L367" i="8"/>
  <c r="L370" i="8" s="1"/>
  <c r="L377" i="8" s="1"/>
  <c r="L380" i="8" s="1"/>
  <c r="L387" i="8" s="1"/>
  <c r="L405" i="8" s="1"/>
  <c r="C18" i="68" s="1"/>
  <c r="C9" i="68" s="1"/>
  <c r="B25" i="68" s="1"/>
  <c r="M25" i="68" s="1"/>
  <c r="U367" i="8"/>
  <c r="U370" i="8" s="1"/>
  <c r="U377" i="8" s="1"/>
  <c r="U380" i="8" s="1"/>
  <c r="U387" i="8" s="1"/>
  <c r="U405" i="8" s="1"/>
  <c r="E19" i="68" s="1"/>
  <c r="E10" i="68" s="1"/>
  <c r="I281" i="8"/>
  <c r="I283" i="8" s="1"/>
  <c r="I406" i="8" s="1"/>
  <c r="F381" i="575" a="1"/>
  <c r="F381" i="575" s="1"/>
  <c r="F383" i="575" a="1"/>
  <c r="F383" i="575" s="1"/>
  <c r="F276" i="575" a="1"/>
  <c r="F276" i="575" s="1"/>
  <c r="J406" i="8"/>
  <c r="AC368" i="8"/>
  <c r="AC367" i="8"/>
  <c r="G283" i="8"/>
  <c r="E283" i="8" s="1"/>
  <c r="AJ274" i="8"/>
  <c r="AG370" i="8"/>
  <c r="AG377" i="8" s="1"/>
  <c r="AG380" i="8" s="1"/>
  <c r="AG387" i="8" s="1"/>
  <c r="AG405" i="8" s="1"/>
  <c r="H19" i="68" s="1"/>
  <c r="H10" i="68" s="1"/>
  <c r="AO375" i="8"/>
  <c r="AK368" i="8"/>
  <c r="F368" i="572" a="1"/>
  <c r="F368" i="572" s="1"/>
  <c r="F274" i="575" a="1"/>
  <c r="F274" i="575" s="1"/>
  <c r="D281" i="575"/>
  <c r="F367" i="572" a="1"/>
  <c r="F367" i="572" s="1"/>
  <c r="D370" i="572"/>
  <c r="D377" i="572" s="1"/>
  <c r="D380" i="572" s="1"/>
  <c r="F368" i="574" a="1"/>
  <c r="F368" i="574" s="1"/>
  <c r="D406" i="568"/>
  <c r="AM283" i="8"/>
  <c r="H373" i="8"/>
  <c r="H381" i="8"/>
  <c r="H276" i="8"/>
  <c r="H383" i="8"/>
  <c r="E283" i="6"/>
  <c r="G406" i="6"/>
  <c r="M367" i="8"/>
  <c r="AD367" i="8"/>
  <c r="AD368" i="8"/>
  <c r="AA387" i="8"/>
  <c r="AO281" i="8"/>
  <c r="AB283" i="8"/>
  <c r="AF281" i="8"/>
  <c r="AF375" i="8"/>
  <c r="AP375" i="8" s="1"/>
  <c r="AP373" i="8"/>
  <c r="P368" i="8"/>
  <c r="P367" i="8"/>
  <c r="D406" i="569"/>
  <c r="O370" i="8"/>
  <c r="O377" i="8" s="1"/>
  <c r="T367" i="8"/>
  <c r="T368" i="8"/>
  <c r="K370" i="8"/>
  <c r="K377" i="8" s="1"/>
  <c r="AP381" i="8"/>
  <c r="D406" i="572"/>
  <c r="AH368" i="8"/>
  <c r="AH367" i="8"/>
  <c r="Q370" i="8"/>
  <c r="Q377" i="8" s="1"/>
  <c r="Q380" i="8" s="1"/>
  <c r="Q387" i="8" s="1"/>
  <c r="Q405" i="8" s="1"/>
  <c r="D19" i="68" s="1"/>
  <c r="D10" i="68" s="1"/>
  <c r="C26" i="68" s="1"/>
  <c r="M38" i="68" s="1"/>
  <c r="Z367" i="8"/>
  <c r="Z368" i="8"/>
  <c r="N367" i="8"/>
  <c r="N370" i="8" s="1"/>
  <c r="N377" i="8" s="1"/>
  <c r="N380" i="8" s="1"/>
  <c r="N387" i="8" s="1"/>
  <c r="N405" i="8" s="1"/>
  <c r="C20" i="68" s="1"/>
  <c r="C11" i="68" s="1"/>
  <c r="D25" i="68" s="1"/>
  <c r="M49" i="68" s="1"/>
  <c r="AE387" i="8"/>
  <c r="D406" i="573"/>
  <c r="S405" i="8"/>
  <c r="W380" i="8"/>
  <c r="D273" i="570"/>
  <c r="D274" i="570"/>
  <c r="D368" i="567"/>
  <c r="D367" i="573"/>
  <c r="D367" i="568"/>
  <c r="D368" i="569"/>
  <c r="D367" i="567"/>
  <c r="D368" i="573"/>
  <c r="D367" i="574"/>
  <c r="D367" i="571"/>
  <c r="D368" i="571"/>
  <c r="D368" i="568"/>
  <c r="D367" i="569"/>
  <c r="H22" i="68"/>
  <c r="E22" i="68"/>
  <c r="F274" i="570" l="1" a="1"/>
  <c r="F274" i="570" s="1"/>
  <c r="F273" i="570" a="1"/>
  <c r="F273" i="570" s="1"/>
  <c r="X276" i="8"/>
  <c r="X381" i="8"/>
  <c r="X383" i="8"/>
  <c r="X373" i="8"/>
  <c r="AN274" i="8"/>
  <c r="AN273" i="8"/>
  <c r="R368" i="8"/>
  <c r="R370" i="8" s="1"/>
  <c r="R377" i="8" s="1"/>
  <c r="R380" i="8" s="1"/>
  <c r="R387" i="8" s="1"/>
  <c r="R405" i="8" s="1"/>
  <c r="D20" i="68" s="1"/>
  <c r="D11" i="68" s="1"/>
  <c r="D26" i="68" s="1"/>
  <c r="M50" i="68" s="1"/>
  <c r="D163" i="281"/>
  <c r="AC370" i="8"/>
  <c r="AC377" i="8" s="1"/>
  <c r="AC380" i="8" s="1"/>
  <c r="AC387" i="8" s="1"/>
  <c r="AC405" i="8" s="1"/>
  <c r="G19" i="68" s="1"/>
  <c r="G10" i="68" s="1"/>
  <c r="C29" i="68" s="1"/>
  <c r="M41" i="68" s="1"/>
  <c r="G406" i="8"/>
  <c r="E406" i="8" s="1"/>
  <c r="C27" i="68"/>
  <c r="M39" i="68" s="1"/>
  <c r="C30" i="68"/>
  <c r="M42" i="68" s="1"/>
  <c r="F368" i="567" a="1"/>
  <c r="F368" i="567" s="1"/>
  <c r="F367" i="571" a="1"/>
  <c r="F367" i="571" s="1"/>
  <c r="D370" i="571"/>
  <c r="D377" i="571" s="1"/>
  <c r="D380" i="571" s="1"/>
  <c r="F368" i="569" a="1"/>
  <c r="F368" i="569" s="1"/>
  <c r="F367" i="569" a="1"/>
  <c r="F367" i="569" s="1"/>
  <c r="D370" i="569"/>
  <c r="D377" i="569" s="1"/>
  <c r="D380" i="569" s="1"/>
  <c r="F367" i="573" a="1"/>
  <c r="F367" i="573" s="1"/>
  <c r="D370" i="573"/>
  <c r="F368" i="573" a="1"/>
  <c r="F368" i="573" s="1"/>
  <c r="F368" i="568" a="1"/>
  <c r="F368" i="568" s="1"/>
  <c r="F367" i="574" a="1"/>
  <c r="F367" i="574" s="1"/>
  <c r="D370" i="574"/>
  <c r="F367" i="568" a="1"/>
  <c r="F367" i="568" s="1"/>
  <c r="D370" i="568"/>
  <c r="F367" i="567" a="1"/>
  <c r="F367" i="567" s="1"/>
  <c r="D370" i="567"/>
  <c r="D377" i="567" s="1"/>
  <c r="F368" i="571" a="1"/>
  <c r="F368" i="571" s="1"/>
  <c r="O380" i="8"/>
  <c r="T370" i="8"/>
  <c r="AM370" i="8" s="1"/>
  <c r="AM367" i="8"/>
  <c r="AL367" i="8"/>
  <c r="AP281" i="8"/>
  <c r="AF283" i="8"/>
  <c r="AA405" i="8"/>
  <c r="AJ381" i="8"/>
  <c r="H375" i="8"/>
  <c r="AJ375" i="8" s="1"/>
  <c r="AJ373" i="8"/>
  <c r="AE405" i="8"/>
  <c r="Z370" i="8"/>
  <c r="Z377" i="8" s="1"/>
  <c r="Z380" i="8" s="1"/>
  <c r="Z387" i="8" s="1"/>
  <c r="Z405" i="8" s="1"/>
  <c r="F20" i="68" s="1"/>
  <c r="F11" i="68" s="1"/>
  <c r="D28" i="68" s="1"/>
  <c r="M52" i="68" s="1"/>
  <c r="AO283" i="8"/>
  <c r="AB406" i="8"/>
  <c r="W387" i="8"/>
  <c r="K380" i="8"/>
  <c r="P370" i="8"/>
  <c r="P377" i="8" s="1"/>
  <c r="AK367" i="8"/>
  <c r="AD370" i="8"/>
  <c r="AD377" i="8" s="1"/>
  <c r="AD380" i="8" s="1"/>
  <c r="AD387" i="8" s="1"/>
  <c r="AD405" i="8" s="1"/>
  <c r="G20" i="68" s="1"/>
  <c r="G11" i="68" s="1"/>
  <c r="D29" i="68" s="1"/>
  <c r="M53" i="68" s="1"/>
  <c r="M370" i="8"/>
  <c r="M377" i="8" s="1"/>
  <c r="M380" i="8" s="1"/>
  <c r="M387" i="8" s="1"/>
  <c r="M405" i="8" s="1"/>
  <c r="C19" i="68" s="1"/>
  <c r="C10" i="68" s="1"/>
  <c r="C25" i="68" s="1"/>
  <c r="M37" i="68" s="1"/>
  <c r="G368" i="6"/>
  <c r="G367" i="6"/>
  <c r="E406" i="6"/>
  <c r="AJ383" i="8"/>
  <c r="D387" i="572"/>
  <c r="D283" i="575"/>
  <c r="AH370" i="8"/>
  <c r="AH377" i="8" s="1"/>
  <c r="AH380" i="8" s="1"/>
  <c r="AH387" i="8" s="1"/>
  <c r="AH405" i="8" s="1"/>
  <c r="H20" i="68" s="1"/>
  <c r="H11" i="68" s="1"/>
  <c r="D30" i="68" s="1"/>
  <c r="M54" i="68" s="1"/>
  <c r="AM368" i="8"/>
  <c r="AJ276" i="8"/>
  <c r="H281" i="8"/>
  <c r="D276" i="570"/>
  <c r="E23" i="68"/>
  <c r="D381" i="570"/>
  <c r="F22" i="68"/>
  <c r="D383" i="570"/>
  <c r="D373" i="570"/>
  <c r="D375" i="570" l="1"/>
  <c r="F373" i="570" a="1"/>
  <c r="F373" i="570" s="1"/>
  <c r="F383" i="570" a="1"/>
  <c r="F383" i="570" s="1"/>
  <c r="F381" i="570" a="1"/>
  <c r="F381" i="570" s="1"/>
  <c r="F276" i="570" a="1"/>
  <c r="F276" i="570" s="1"/>
  <c r="D281" i="570"/>
  <c r="D283" i="570" s="1"/>
  <c r="D406" i="570" s="1"/>
  <c r="X375" i="8"/>
  <c r="AN375" i="8" s="1"/>
  <c r="AN373" i="8"/>
  <c r="AN383" i="8"/>
  <c r="AN381" i="8"/>
  <c r="X281" i="8"/>
  <c r="AN281" i="8" s="1"/>
  <c r="AN276" i="8"/>
  <c r="D377" i="574"/>
  <c r="D380" i="574" s="1"/>
  <c r="AL368" i="8"/>
  <c r="G163" i="281"/>
  <c r="G45" i="571"/>
  <c r="G311" i="573"/>
  <c r="G117" i="571"/>
  <c r="G116" i="571"/>
  <c r="G319" i="571"/>
  <c r="G46" i="571"/>
  <c r="G118" i="571"/>
  <c r="G105" i="573"/>
  <c r="G42" i="571"/>
  <c r="G320" i="571"/>
  <c r="G114" i="571"/>
  <c r="G107" i="573"/>
  <c r="G47" i="571"/>
  <c r="G115" i="571"/>
  <c r="G113" i="571"/>
  <c r="G36" i="573"/>
  <c r="G324" i="571"/>
  <c r="G44" i="571"/>
  <c r="G322" i="571"/>
  <c r="G321" i="571"/>
  <c r="G43" i="571"/>
  <c r="G323" i="571"/>
  <c r="G313" i="573"/>
  <c r="G34" i="573"/>
  <c r="G214" i="571"/>
  <c r="G212" i="571"/>
  <c r="G215" i="571"/>
  <c r="G211" i="571"/>
  <c r="G223" i="571"/>
  <c r="G210" i="571"/>
  <c r="G221" i="571"/>
  <c r="G231" i="570"/>
  <c r="G225" i="571"/>
  <c r="G216" i="571"/>
  <c r="G222" i="571"/>
  <c r="G241" i="570"/>
  <c r="G213" i="571"/>
  <c r="G224" i="571"/>
  <c r="G220" i="571"/>
  <c r="C11" i="491"/>
  <c r="G55" i="570"/>
  <c r="G126" i="570"/>
  <c r="G332" i="570"/>
  <c r="J126" i="570"/>
  <c r="J55" i="570"/>
  <c r="J332" i="570"/>
  <c r="H55" i="570"/>
  <c r="H126" i="570"/>
  <c r="H332" i="570"/>
  <c r="D152" i="281"/>
  <c r="D146" i="281"/>
  <c r="D122" i="281"/>
  <c r="D116" i="281"/>
  <c r="I55" i="570"/>
  <c r="I332" i="570"/>
  <c r="I126" i="570"/>
  <c r="J46" i="571"/>
  <c r="J323" i="571"/>
  <c r="J114" i="571"/>
  <c r="J107" i="573"/>
  <c r="J163" i="281"/>
  <c r="J34" i="573"/>
  <c r="J105" i="573"/>
  <c r="J42" i="571"/>
  <c r="J321" i="571"/>
  <c r="J113" i="571"/>
  <c r="J47" i="571"/>
  <c r="J319" i="571"/>
  <c r="J117" i="571"/>
  <c r="J43" i="571"/>
  <c r="J115" i="571"/>
  <c r="J116" i="571"/>
  <c r="J44" i="571"/>
  <c r="J311" i="573"/>
  <c r="J118" i="571"/>
  <c r="J45" i="571"/>
  <c r="J320" i="571"/>
  <c r="J313" i="573"/>
  <c r="J36" i="573"/>
  <c r="J322" i="571"/>
  <c r="J324" i="571"/>
  <c r="J211" i="571"/>
  <c r="J223" i="571"/>
  <c r="J215" i="571"/>
  <c r="J225" i="571"/>
  <c r="J212" i="571"/>
  <c r="J216" i="571"/>
  <c r="J222" i="571"/>
  <c r="J224" i="571"/>
  <c r="J241" i="570"/>
  <c r="J214" i="571"/>
  <c r="J221" i="571"/>
  <c r="J231" i="570"/>
  <c r="J213" i="571"/>
  <c r="J210" i="571"/>
  <c r="J220" i="571"/>
  <c r="AL377" i="8"/>
  <c r="P380" i="8"/>
  <c r="P387" i="8" s="1"/>
  <c r="P405" i="8" s="1"/>
  <c r="D18" i="68" s="1"/>
  <c r="D9" i="68" s="1"/>
  <c r="B26" i="68" s="1"/>
  <c r="M26" i="68" s="1"/>
  <c r="AL370" i="8"/>
  <c r="O387" i="8"/>
  <c r="D380" i="567"/>
  <c r="G367" i="8"/>
  <c r="E367" i="6"/>
  <c r="G370" i="6"/>
  <c r="D406" i="575"/>
  <c r="G368" i="8"/>
  <c r="E368" i="6"/>
  <c r="AP283" i="8"/>
  <c r="AF406" i="8"/>
  <c r="T377" i="8"/>
  <c r="D377" i="573"/>
  <c r="AK370" i="8"/>
  <c r="AJ281" i="8"/>
  <c r="H283" i="8"/>
  <c r="D405" i="572"/>
  <c r="AB367" i="8"/>
  <c r="AB368" i="8"/>
  <c r="AO368" i="8" s="1"/>
  <c r="D387" i="569"/>
  <c r="K387" i="8"/>
  <c r="AK380" i="8"/>
  <c r="D36" i="557"/>
  <c r="D37" i="557" s="1"/>
  <c r="D41" i="557" s="1"/>
  <c r="AK377" i="8"/>
  <c r="W405" i="8"/>
  <c r="D377" i="568"/>
  <c r="D387" i="571"/>
  <c r="X283" i="8" l="1"/>
  <c r="AN283" i="8" s="1"/>
  <c r="C10" i="491"/>
  <c r="J217" i="571"/>
  <c r="G217" i="571"/>
  <c r="J122" i="281"/>
  <c r="J116" i="281"/>
  <c r="J146" i="281"/>
  <c r="J152" i="281"/>
  <c r="I44" i="571"/>
  <c r="I118" i="571"/>
  <c r="I311" i="573"/>
  <c r="I45" i="571"/>
  <c r="I319" i="571"/>
  <c r="I116" i="571"/>
  <c r="I47" i="571"/>
  <c r="I323" i="571"/>
  <c r="I320" i="571"/>
  <c r="I34" i="573"/>
  <c r="I105" i="573"/>
  <c r="I115" i="571"/>
  <c r="I163" i="281"/>
  <c r="I46" i="571"/>
  <c r="I107" i="573"/>
  <c r="I117" i="571"/>
  <c r="I42" i="571"/>
  <c r="I114" i="571"/>
  <c r="I113" i="571"/>
  <c r="I36" i="573"/>
  <c r="I324" i="571"/>
  <c r="I321" i="571"/>
  <c r="I43" i="571"/>
  <c r="I322" i="571"/>
  <c r="I313" i="573"/>
  <c r="I216" i="571"/>
  <c r="I214" i="571"/>
  <c r="I211" i="571"/>
  <c r="I225" i="571"/>
  <c r="I215" i="571"/>
  <c r="I223" i="571"/>
  <c r="I224" i="571"/>
  <c r="I221" i="571"/>
  <c r="I241" i="570"/>
  <c r="I212" i="571"/>
  <c r="I222" i="571"/>
  <c r="I213" i="571"/>
  <c r="I231" i="570"/>
  <c r="I210" i="571"/>
  <c r="I220" i="571"/>
  <c r="G325" i="571"/>
  <c r="J325" i="571"/>
  <c r="E332" i="570"/>
  <c r="H45" i="571"/>
  <c r="H324" i="571"/>
  <c r="H115" i="571"/>
  <c r="H34" i="573"/>
  <c r="H323" i="571"/>
  <c r="H105" i="573"/>
  <c r="H163" i="281"/>
  <c r="H46" i="571"/>
  <c r="H107" i="573"/>
  <c r="H320" i="571"/>
  <c r="H42" i="571"/>
  <c r="H117" i="571"/>
  <c r="H313" i="573"/>
  <c r="H44" i="571"/>
  <c r="H118" i="571"/>
  <c r="H116" i="571"/>
  <c r="H47" i="571"/>
  <c r="H311" i="573"/>
  <c r="H321" i="571"/>
  <c r="H43" i="571"/>
  <c r="H319" i="571"/>
  <c r="H114" i="571"/>
  <c r="H36" i="573"/>
  <c r="H113" i="571"/>
  <c r="H322" i="571"/>
  <c r="H216" i="571"/>
  <c r="H215" i="571"/>
  <c r="H223" i="571"/>
  <c r="H214" i="571"/>
  <c r="H225" i="571"/>
  <c r="H231" i="570"/>
  <c r="H224" i="571"/>
  <c r="H241" i="570"/>
  <c r="H221" i="571"/>
  <c r="H222" i="571"/>
  <c r="H212" i="571"/>
  <c r="H213" i="571"/>
  <c r="H210" i="571"/>
  <c r="H211" i="571"/>
  <c r="H220" i="571"/>
  <c r="E126" i="570"/>
  <c r="J119" i="571"/>
  <c r="K46" i="571"/>
  <c r="K311" i="573"/>
  <c r="K313" i="573"/>
  <c r="K163" i="281"/>
  <c r="K34" i="573"/>
  <c r="K319" i="571"/>
  <c r="K322" i="571"/>
  <c r="K42" i="571"/>
  <c r="K118" i="571"/>
  <c r="K115" i="571"/>
  <c r="K36" i="573"/>
  <c r="K105" i="573"/>
  <c r="K323" i="571"/>
  <c r="K47" i="571"/>
  <c r="K107" i="573"/>
  <c r="K117" i="571"/>
  <c r="K45" i="571"/>
  <c r="K324" i="571"/>
  <c r="K113" i="571"/>
  <c r="K44" i="571"/>
  <c r="K320" i="571"/>
  <c r="K321" i="571"/>
  <c r="K43" i="571"/>
  <c r="K116" i="571"/>
  <c r="K114" i="571"/>
  <c r="K212" i="571"/>
  <c r="K223" i="571"/>
  <c r="K211" i="571"/>
  <c r="K214" i="571"/>
  <c r="K216" i="571"/>
  <c r="K225" i="571"/>
  <c r="K224" i="571"/>
  <c r="K222" i="571"/>
  <c r="K215" i="571"/>
  <c r="K231" i="570"/>
  <c r="K221" i="571"/>
  <c r="K241" i="570"/>
  <c r="K213" i="571"/>
  <c r="K210" i="571"/>
  <c r="K220" i="571"/>
  <c r="E55" i="570"/>
  <c r="G48" i="571"/>
  <c r="J226" i="571"/>
  <c r="J48" i="571"/>
  <c r="G226" i="571"/>
  <c r="G119" i="571"/>
  <c r="G116" i="281"/>
  <c r="G146" i="281"/>
  <c r="G152" i="281"/>
  <c r="G122" i="281"/>
  <c r="AL380" i="8"/>
  <c r="G370" i="8"/>
  <c r="E370" i="8" s="1"/>
  <c r="E367" i="8"/>
  <c r="J367" i="8"/>
  <c r="I367" i="8"/>
  <c r="O405" i="8"/>
  <c r="AL387" i="8"/>
  <c r="D380" i="573"/>
  <c r="E368" i="8"/>
  <c r="I368" i="8"/>
  <c r="J368" i="8"/>
  <c r="D405" i="571"/>
  <c r="D380" i="568"/>
  <c r="D387" i="567"/>
  <c r="AM377" i="8"/>
  <c r="T380" i="8"/>
  <c r="AF367" i="8"/>
  <c r="AF368" i="8"/>
  <c r="AP368" i="8" s="1"/>
  <c r="K405" i="8"/>
  <c r="AK387" i="8"/>
  <c r="C7" i="390" s="1"/>
  <c r="C8" i="390" s="1"/>
  <c r="G377" i="6"/>
  <c r="E370" i="6"/>
  <c r="D405" i="569"/>
  <c r="D387" i="574"/>
  <c r="AB370" i="8"/>
  <c r="AO370" i="8" s="1"/>
  <c r="AO367" i="8"/>
  <c r="AJ283" i="8"/>
  <c r="H406" i="8"/>
  <c r="D367" i="575"/>
  <c r="D368" i="575"/>
  <c r="X406" i="8" l="1"/>
  <c r="X367" i="8"/>
  <c r="X368" i="8"/>
  <c r="J247" i="571"/>
  <c r="J403" i="571" s="1"/>
  <c r="J270" i="571" s="1"/>
  <c r="E222" i="571"/>
  <c r="E45" i="571"/>
  <c r="E118" i="571"/>
  <c r="E231" i="570"/>
  <c r="E36" i="573"/>
  <c r="E321" i="571"/>
  <c r="E105" i="573"/>
  <c r="E42" i="571"/>
  <c r="E44" i="571"/>
  <c r="E223" i="571"/>
  <c r="E215" i="571"/>
  <c r="E311" i="573"/>
  <c r="E320" i="571"/>
  <c r="H119" i="571"/>
  <c r="E211" i="571"/>
  <c r="E210" i="571"/>
  <c r="E47" i="571"/>
  <c r="E107" i="573"/>
  <c r="H226" i="571"/>
  <c r="E224" i="571"/>
  <c r="E116" i="571"/>
  <c r="E46" i="571"/>
  <c r="E324" i="571"/>
  <c r="E225" i="571"/>
  <c r="E114" i="571"/>
  <c r="E213" i="571"/>
  <c r="E214" i="571"/>
  <c r="H325" i="571"/>
  <c r="E313" i="573"/>
  <c r="E323" i="571"/>
  <c r="E241" i="570"/>
  <c r="E216" i="571"/>
  <c r="E212" i="571"/>
  <c r="E43" i="571"/>
  <c r="E117" i="571"/>
  <c r="E221" i="571"/>
  <c r="E322" i="571"/>
  <c r="E115" i="571"/>
  <c r="I122" i="281"/>
  <c r="I152" i="281"/>
  <c r="I116" i="281"/>
  <c r="I146" i="281"/>
  <c r="I325" i="571"/>
  <c r="E220" i="571"/>
  <c r="K226" i="571"/>
  <c r="K48" i="571"/>
  <c r="H146" i="281"/>
  <c r="H122" i="281"/>
  <c r="H116" i="281"/>
  <c r="H152" i="281"/>
  <c r="E34" i="573"/>
  <c r="J395" i="571"/>
  <c r="J398" i="571"/>
  <c r="K217" i="571"/>
  <c r="H217" i="571"/>
  <c r="I119" i="571"/>
  <c r="G247" i="571"/>
  <c r="I48" i="571"/>
  <c r="G395" i="571"/>
  <c r="G398" i="571"/>
  <c r="K325" i="571"/>
  <c r="E113" i="571"/>
  <c r="K116" i="281"/>
  <c r="K122" i="281"/>
  <c r="K146" i="281"/>
  <c r="K152" i="281"/>
  <c r="H48" i="571"/>
  <c r="I226" i="571"/>
  <c r="K119" i="571"/>
  <c r="I217" i="571"/>
  <c r="E319" i="571"/>
  <c r="D7" i="390"/>
  <c r="D8" i="390" s="1"/>
  <c r="AB377" i="8"/>
  <c r="G377" i="8"/>
  <c r="E377" i="8" s="1"/>
  <c r="F368" i="575" a="1"/>
  <c r="F368" i="575" s="1"/>
  <c r="F367" i="575" a="1"/>
  <c r="F367" i="575" s="1"/>
  <c r="D370" i="575"/>
  <c r="D377" i="575" s="1"/>
  <c r="D380" i="575" s="1"/>
  <c r="D387" i="575" s="1"/>
  <c r="H368" i="8"/>
  <c r="H367" i="8"/>
  <c r="D387" i="568"/>
  <c r="AF370" i="8"/>
  <c r="AP370" i="8" s="1"/>
  <c r="AP367" i="8"/>
  <c r="I370" i="8"/>
  <c r="I377" i="8" s="1"/>
  <c r="I380" i="8" s="1"/>
  <c r="I387" i="8" s="1"/>
  <c r="I405" i="8" s="1"/>
  <c r="B19" i="68" s="1"/>
  <c r="B10" i="68" s="1"/>
  <c r="C24" i="68" s="1"/>
  <c r="D405" i="567"/>
  <c r="D387" i="573"/>
  <c r="J370" i="8"/>
  <c r="J377" i="8" s="1"/>
  <c r="J380" i="8" s="1"/>
  <c r="J387" i="8" s="1"/>
  <c r="J405" i="8" s="1"/>
  <c r="B20" i="68" s="1"/>
  <c r="B11" i="68" s="1"/>
  <c r="D24" i="68" s="1"/>
  <c r="AM380" i="8"/>
  <c r="T387" i="8"/>
  <c r="D405" i="574"/>
  <c r="E377" i="6"/>
  <c r="G380" i="6"/>
  <c r="D367" i="570"/>
  <c r="D368" i="570"/>
  <c r="F368" i="570" l="1" a="1"/>
  <c r="F368" i="570" s="1"/>
  <c r="F367" i="570" a="1"/>
  <c r="F367" i="570" s="1"/>
  <c r="D370" i="570"/>
  <c r="D377" i="570" s="1"/>
  <c r="D380" i="570"/>
  <c r="AN368" i="8"/>
  <c r="X370" i="8"/>
  <c r="AN367" i="8"/>
  <c r="G380" i="8"/>
  <c r="E380" i="8" s="1"/>
  <c r="J292" i="571"/>
  <c r="J278" i="571"/>
  <c r="J272" i="571"/>
  <c r="J279" i="571"/>
  <c r="J86" i="571"/>
  <c r="J271" i="571"/>
  <c r="J15" i="571"/>
  <c r="J275" i="571"/>
  <c r="J269" i="571"/>
  <c r="J365" i="571"/>
  <c r="J277" i="571"/>
  <c r="J280" i="571"/>
  <c r="E119" i="571"/>
  <c r="K247" i="571"/>
  <c r="K403" i="571" s="1"/>
  <c r="K270" i="571" s="1"/>
  <c r="I247" i="571"/>
  <c r="I403" i="571" s="1"/>
  <c r="I15" i="571" s="1"/>
  <c r="E217" i="571"/>
  <c r="E325" i="571"/>
  <c r="H247" i="571"/>
  <c r="H403" i="571" s="1"/>
  <c r="H275" i="571" s="1"/>
  <c r="J70" i="571"/>
  <c r="J72" i="571"/>
  <c r="J351" i="571"/>
  <c r="J342" i="571"/>
  <c r="J140" i="571"/>
  <c r="J143" i="571"/>
  <c r="J136" i="571"/>
  <c r="J346" i="571"/>
  <c r="J84" i="571"/>
  <c r="J156" i="571"/>
  <c r="J347" i="571"/>
  <c r="J366" i="571"/>
  <c r="J144" i="571"/>
  <c r="J344" i="571"/>
  <c r="J65" i="571"/>
  <c r="J343" i="571"/>
  <c r="J138" i="571"/>
  <c r="J157" i="571"/>
  <c r="J11" i="571"/>
  <c r="J73" i="571"/>
  <c r="J155" i="571"/>
  <c r="J139" i="571"/>
  <c r="J154" i="571"/>
  <c r="J13" i="571"/>
  <c r="J12" i="571"/>
  <c r="J137" i="571"/>
  <c r="J145" i="571"/>
  <c r="J141" i="571"/>
  <c r="J69" i="571"/>
  <c r="J350" i="571"/>
  <c r="J68" i="571"/>
  <c r="J358" i="571"/>
  <c r="J345" i="571"/>
  <c r="J74" i="571"/>
  <c r="J290" i="571"/>
  <c r="J66" i="571"/>
  <c r="J349" i="571"/>
  <c r="J67" i="571"/>
  <c r="K395" i="571"/>
  <c r="K398" i="571"/>
  <c r="E226" i="571"/>
  <c r="I395" i="571"/>
  <c r="I398" i="571"/>
  <c r="H395" i="571"/>
  <c r="H398" i="571"/>
  <c r="G347" i="571"/>
  <c r="G345" i="571"/>
  <c r="G11" i="571"/>
  <c r="G343" i="571"/>
  <c r="G84" i="571"/>
  <c r="G66" i="571"/>
  <c r="G138" i="571"/>
  <c r="G72" i="571"/>
  <c r="G137" i="571"/>
  <c r="G136" i="571"/>
  <c r="G156" i="571"/>
  <c r="G139" i="571"/>
  <c r="G351" i="571"/>
  <c r="G350" i="571"/>
  <c r="G145" i="571"/>
  <c r="G68" i="571"/>
  <c r="G358" i="571"/>
  <c r="G144" i="571"/>
  <c r="G344" i="571"/>
  <c r="G140" i="571"/>
  <c r="G69" i="571"/>
  <c r="G70" i="571"/>
  <c r="G154" i="571"/>
  <c r="G342" i="571"/>
  <c r="G366" i="571"/>
  <c r="G349" i="571"/>
  <c r="G12" i="571"/>
  <c r="G290" i="571"/>
  <c r="G74" i="571"/>
  <c r="G157" i="571"/>
  <c r="G143" i="571"/>
  <c r="G346" i="571"/>
  <c r="G67" i="571"/>
  <c r="G141" i="571"/>
  <c r="G13" i="571"/>
  <c r="G65" i="571"/>
  <c r="G73" i="571"/>
  <c r="G155" i="571"/>
  <c r="E48" i="571"/>
  <c r="G403" i="571"/>
  <c r="AO377" i="8"/>
  <c r="AB380" i="8"/>
  <c r="AF377" i="8"/>
  <c r="AP377" i="8" s="1"/>
  <c r="D387" i="570"/>
  <c r="D405" i="573"/>
  <c r="H370" i="8"/>
  <c r="AJ370" i="8" s="1"/>
  <c r="AJ367" i="8"/>
  <c r="AJ368" i="8"/>
  <c r="G387" i="6"/>
  <c r="E380" i="6"/>
  <c r="M36" i="68"/>
  <c r="H24" i="68"/>
  <c r="H35" i="68"/>
  <c r="K35" i="68" s="1"/>
  <c r="H28" i="68"/>
  <c r="K28" i="68" s="1"/>
  <c r="H29" i="68"/>
  <c r="K29" i="68" s="1"/>
  <c r="H27" i="68"/>
  <c r="K27" i="68" s="1"/>
  <c r="H30" i="68"/>
  <c r="K30" i="68" s="1"/>
  <c r="H26" i="68"/>
  <c r="K26" i="68" s="1"/>
  <c r="H25" i="68"/>
  <c r="K25" i="68" s="1"/>
  <c r="H34" i="68"/>
  <c r="K34" i="68" s="1"/>
  <c r="H32" i="68"/>
  <c r="K32" i="68" s="1"/>
  <c r="H31" i="68"/>
  <c r="K31" i="68" s="1"/>
  <c r="H33" i="68"/>
  <c r="K33" i="68" s="1"/>
  <c r="T405" i="8"/>
  <c r="E18" i="68" s="1"/>
  <c r="E9" i="68" s="1"/>
  <c r="AM387" i="8"/>
  <c r="E7" i="390" s="1"/>
  <c r="E8" i="390" s="1"/>
  <c r="D405" i="575"/>
  <c r="M48" i="68"/>
  <c r="I28" i="68"/>
  <c r="L28" i="68" s="1"/>
  <c r="I32" i="68"/>
  <c r="L32" i="68" s="1"/>
  <c r="I26" i="68"/>
  <c r="L26" i="68" s="1"/>
  <c r="I30" i="68"/>
  <c r="L30" i="68" s="1"/>
  <c r="I25" i="68"/>
  <c r="L25" i="68" s="1"/>
  <c r="I35" i="68"/>
  <c r="L35" i="68" s="1"/>
  <c r="I34" i="68"/>
  <c r="L34" i="68" s="1"/>
  <c r="I29" i="68"/>
  <c r="L29" i="68" s="1"/>
  <c r="I27" i="68"/>
  <c r="L27" i="68" s="1"/>
  <c r="I24" i="68" a="1"/>
  <c r="I24" i="68" s="1"/>
  <c r="I33" i="68"/>
  <c r="L33" i="68" s="1"/>
  <c r="I31" i="68"/>
  <c r="L31" i="68" s="1"/>
  <c r="D405" i="568"/>
  <c r="AN370" i="8" l="1"/>
  <c r="X377" i="8"/>
  <c r="AF380" i="8"/>
  <c r="AF387" i="8" s="1"/>
  <c r="G387" i="8"/>
  <c r="G405" i="8" s="1"/>
  <c r="E405" i="8" s="1"/>
  <c r="J87" i="571"/>
  <c r="J293" i="571"/>
  <c r="H272" i="571"/>
  <c r="H277" i="571"/>
  <c r="H269" i="571"/>
  <c r="H279" i="571"/>
  <c r="H86" i="571"/>
  <c r="H292" i="571"/>
  <c r="H15" i="571"/>
  <c r="H365" i="571"/>
  <c r="H280" i="571"/>
  <c r="E247" i="571"/>
  <c r="I277" i="571"/>
  <c r="I269" i="571"/>
  <c r="K292" i="571"/>
  <c r="K15" i="571"/>
  <c r="K365" i="571"/>
  <c r="K272" i="571"/>
  <c r="H270" i="571"/>
  <c r="H278" i="571"/>
  <c r="K86" i="571"/>
  <c r="K277" i="571"/>
  <c r="K269" i="571"/>
  <c r="K275" i="571"/>
  <c r="K279" i="571"/>
  <c r="K280" i="571"/>
  <c r="H271" i="571"/>
  <c r="I86" i="571"/>
  <c r="K271" i="571"/>
  <c r="K278" i="571"/>
  <c r="I275" i="571"/>
  <c r="I270" i="571"/>
  <c r="I280" i="571"/>
  <c r="I272" i="571"/>
  <c r="I292" i="571"/>
  <c r="I278" i="571"/>
  <c r="I271" i="571"/>
  <c r="I279" i="571"/>
  <c r="I365" i="571"/>
  <c r="E395" i="571"/>
  <c r="E403" i="571"/>
  <c r="G15" i="571"/>
  <c r="G277" i="571"/>
  <c r="G270" i="571"/>
  <c r="G272" i="571"/>
  <c r="G365" i="571"/>
  <c r="G279" i="571"/>
  <c r="G86" i="571"/>
  <c r="G292" i="571"/>
  <c r="G293" i="571" s="1"/>
  <c r="G280" i="571"/>
  <c r="G278" i="571"/>
  <c r="G269" i="571"/>
  <c r="G275" i="571"/>
  <c r="G271" i="571"/>
  <c r="G159" i="571"/>
  <c r="J353" i="571"/>
  <c r="J16" i="571"/>
  <c r="J392" i="571" s="1"/>
  <c r="H156" i="571"/>
  <c r="H66" i="571"/>
  <c r="H157" i="571"/>
  <c r="H65" i="571"/>
  <c r="H351" i="571"/>
  <c r="H13" i="571"/>
  <c r="H145" i="571"/>
  <c r="H68" i="571"/>
  <c r="H358" i="571"/>
  <c r="H136" i="571"/>
  <c r="H73" i="571"/>
  <c r="H70" i="571"/>
  <c r="H67" i="571"/>
  <c r="H144" i="571"/>
  <c r="H344" i="571"/>
  <c r="H342" i="571"/>
  <c r="H84" i="571"/>
  <c r="H69" i="571"/>
  <c r="H72" i="571"/>
  <c r="H141" i="571"/>
  <c r="H137" i="571"/>
  <c r="H366" i="571"/>
  <c r="H140" i="571"/>
  <c r="H349" i="571"/>
  <c r="H74" i="571"/>
  <c r="H290" i="571"/>
  <c r="H347" i="571"/>
  <c r="H346" i="571"/>
  <c r="H12" i="571"/>
  <c r="H350" i="571"/>
  <c r="H11" i="571"/>
  <c r="H343" i="571"/>
  <c r="H155" i="571"/>
  <c r="H139" i="571"/>
  <c r="H154" i="571"/>
  <c r="H143" i="571"/>
  <c r="H138" i="571"/>
  <c r="H345" i="571"/>
  <c r="G353" i="571"/>
  <c r="I67" i="571"/>
  <c r="I137" i="571"/>
  <c r="I13" i="571"/>
  <c r="I145" i="571"/>
  <c r="I358" i="571"/>
  <c r="I136" i="571"/>
  <c r="I366" i="571"/>
  <c r="I157" i="571"/>
  <c r="I140" i="571"/>
  <c r="I345" i="571"/>
  <c r="I351" i="571"/>
  <c r="I11" i="571"/>
  <c r="I343" i="571"/>
  <c r="I342" i="571"/>
  <c r="I72" i="571"/>
  <c r="I143" i="571"/>
  <c r="I344" i="571"/>
  <c r="I347" i="571"/>
  <c r="I73" i="571"/>
  <c r="I346" i="571"/>
  <c r="I138" i="571"/>
  <c r="I155" i="571"/>
  <c r="I156" i="571"/>
  <c r="I139" i="571"/>
  <c r="I70" i="571"/>
  <c r="I141" i="571"/>
  <c r="I154" i="571"/>
  <c r="I65" i="571"/>
  <c r="I66" i="571"/>
  <c r="I349" i="571"/>
  <c r="I69" i="571"/>
  <c r="I12" i="571"/>
  <c r="I350" i="571"/>
  <c r="I68" i="571"/>
  <c r="I144" i="571"/>
  <c r="I84" i="571"/>
  <c r="I290" i="571"/>
  <c r="I74" i="571"/>
  <c r="G76" i="571"/>
  <c r="E398" i="571"/>
  <c r="K84" i="571"/>
  <c r="K138" i="571"/>
  <c r="K349" i="571"/>
  <c r="K74" i="571"/>
  <c r="K143" i="571"/>
  <c r="K65" i="571"/>
  <c r="K154" i="571"/>
  <c r="K140" i="571"/>
  <c r="K69" i="571"/>
  <c r="K345" i="571"/>
  <c r="K342" i="571"/>
  <c r="K73" i="571"/>
  <c r="K343" i="571"/>
  <c r="K13" i="571"/>
  <c r="K366" i="571"/>
  <c r="K346" i="571"/>
  <c r="K70" i="571"/>
  <c r="K12" i="571"/>
  <c r="K136" i="571"/>
  <c r="K11" i="571"/>
  <c r="K144" i="571"/>
  <c r="K344" i="571"/>
  <c r="K66" i="571"/>
  <c r="K351" i="571"/>
  <c r="K155" i="571"/>
  <c r="K156" i="571"/>
  <c r="K139" i="571"/>
  <c r="K141" i="571"/>
  <c r="K157" i="571"/>
  <c r="K350" i="571"/>
  <c r="K68" i="571"/>
  <c r="K67" i="571"/>
  <c r="K358" i="571"/>
  <c r="K347" i="571"/>
  <c r="K145" i="571"/>
  <c r="K290" i="571"/>
  <c r="K72" i="571"/>
  <c r="K137" i="571"/>
  <c r="J159" i="571"/>
  <c r="J76" i="571"/>
  <c r="J397" i="571" s="1"/>
  <c r="J147" i="571"/>
  <c r="G147" i="571"/>
  <c r="AB387" i="8"/>
  <c r="AO380" i="8"/>
  <c r="H377" i="8"/>
  <c r="AJ377" i="8" s="1"/>
  <c r="L24" i="68"/>
  <c r="L23" i="68" s="1"/>
  <c r="H380" i="8"/>
  <c r="B27" i="68"/>
  <c r="M27" i="68" s="1"/>
  <c r="G405" i="6"/>
  <c r="E405" i="6" s="1"/>
  <c r="E387" i="6"/>
  <c r="D405" i="570"/>
  <c r="K24" i="68"/>
  <c r="K23" i="68" s="1"/>
  <c r="AN377" i="8" l="1"/>
  <c r="X380" i="8"/>
  <c r="AP380" i="8"/>
  <c r="E387" i="8"/>
  <c r="J149" i="571"/>
  <c r="J355" i="571"/>
  <c r="J359" i="571" s="1"/>
  <c r="J361" i="571" s="1"/>
  <c r="I87" i="571"/>
  <c r="E272" i="571"/>
  <c r="H87" i="571"/>
  <c r="K293" i="571"/>
  <c r="E11" i="571"/>
  <c r="G355" i="571"/>
  <c r="G359" i="571" s="1"/>
  <c r="G361" i="571" s="1"/>
  <c r="E351" i="571"/>
  <c r="H293" i="571"/>
  <c r="E136" i="571"/>
  <c r="E278" i="571"/>
  <c r="E277" i="571"/>
  <c r="E280" i="571"/>
  <c r="E15" i="571"/>
  <c r="E349" i="571"/>
  <c r="E358" i="571"/>
  <c r="K87" i="571"/>
  <c r="G16" i="571"/>
  <c r="G78" i="571" s="1"/>
  <c r="E271" i="571"/>
  <c r="E292" i="571"/>
  <c r="E86" i="571"/>
  <c r="E275" i="571"/>
  <c r="E270" i="571"/>
  <c r="E279" i="571"/>
  <c r="E156" i="571"/>
  <c r="E345" i="571"/>
  <c r="E366" i="571"/>
  <c r="E346" i="571"/>
  <c r="E70" i="571"/>
  <c r="E137" i="571"/>
  <c r="E13" i="571"/>
  <c r="H159" i="571"/>
  <c r="E144" i="571"/>
  <c r="E66" i="571"/>
  <c r="E141" i="571"/>
  <c r="E72" i="571"/>
  <c r="E73" i="571"/>
  <c r="E157" i="571"/>
  <c r="E154" i="571"/>
  <c r="E143" i="571"/>
  <c r="E139" i="571"/>
  <c r="E69" i="571"/>
  <c r="E12" i="571"/>
  <c r="E155" i="571"/>
  <c r="E74" i="571"/>
  <c r="G87" i="571"/>
  <c r="E84" i="571"/>
  <c r="E65" i="571"/>
  <c r="E343" i="571"/>
  <c r="E68" i="571"/>
  <c r="I159" i="571"/>
  <c r="E145" i="571"/>
  <c r="E347" i="571"/>
  <c r="E350" i="571"/>
  <c r="E344" i="571"/>
  <c r="E140" i="571"/>
  <c r="E67" i="571"/>
  <c r="E138" i="571"/>
  <c r="G397" i="571"/>
  <c r="H353" i="571"/>
  <c r="H16" i="571"/>
  <c r="H392" i="571" s="1"/>
  <c r="J78" i="571"/>
  <c r="J399" i="571" s="1"/>
  <c r="K159" i="571"/>
  <c r="E365" i="571"/>
  <c r="K76" i="571"/>
  <c r="K397" i="571" s="1"/>
  <c r="I353" i="571"/>
  <c r="I147" i="571"/>
  <c r="E342" i="571"/>
  <c r="I293" i="571"/>
  <c r="H76" i="571"/>
  <c r="H397" i="571" s="1"/>
  <c r="E269" i="571"/>
  <c r="K16" i="571"/>
  <c r="K392" i="571" s="1"/>
  <c r="I76" i="571"/>
  <c r="I397" i="571" s="1"/>
  <c r="I16" i="571"/>
  <c r="I392" i="571" s="1"/>
  <c r="K147" i="571"/>
  <c r="K353" i="571"/>
  <c r="H147" i="571"/>
  <c r="E290" i="571"/>
  <c r="AB405" i="8"/>
  <c r="G18" i="68" s="1"/>
  <c r="G9" i="68" s="1"/>
  <c r="AO387" i="8"/>
  <c r="G7" i="390" s="1"/>
  <c r="G8" i="390" s="1"/>
  <c r="AF405" i="8"/>
  <c r="H18" i="68" s="1"/>
  <c r="H9" i="68" s="1"/>
  <c r="AP387" i="8"/>
  <c r="H387" i="8"/>
  <c r="AJ380" i="8"/>
  <c r="X387" i="8" l="1"/>
  <c r="AN380" i="8"/>
  <c r="H7" i="390"/>
  <c r="H8" i="390" s="1"/>
  <c r="K149" i="571"/>
  <c r="I149" i="571"/>
  <c r="G392" i="571"/>
  <c r="E392" i="571" s="1"/>
  <c r="E87" i="571"/>
  <c r="K355" i="571"/>
  <c r="K359" i="571" s="1"/>
  <c r="K361" i="571" s="1"/>
  <c r="H355" i="571"/>
  <c r="H359" i="571" s="1"/>
  <c r="H361" i="571" s="1"/>
  <c r="E293" i="571"/>
  <c r="E159" i="571"/>
  <c r="E147" i="571"/>
  <c r="G149" i="571"/>
  <c r="G161" i="571" s="1"/>
  <c r="E353" i="571"/>
  <c r="E397" i="571"/>
  <c r="I78" i="571"/>
  <c r="I399" i="571" s="1"/>
  <c r="I404" i="571" s="1"/>
  <c r="I274" i="571" s="1"/>
  <c r="J161" i="571"/>
  <c r="I355" i="571"/>
  <c r="E16" i="571"/>
  <c r="H78" i="571"/>
  <c r="H399" i="571" s="1"/>
  <c r="J404" i="571"/>
  <c r="J274" i="571" s="1"/>
  <c r="J273" i="571"/>
  <c r="G399" i="571"/>
  <c r="H149" i="571"/>
  <c r="K78" i="571"/>
  <c r="K399" i="571" s="1"/>
  <c r="E76" i="571"/>
  <c r="B29" i="68"/>
  <c r="M29" i="68" s="1"/>
  <c r="H405" i="8"/>
  <c r="B18" i="68" s="1"/>
  <c r="B9" i="68" s="1"/>
  <c r="AJ387" i="8"/>
  <c r="B7" i="390" s="1"/>
  <c r="B8" i="390" s="1"/>
  <c r="B30" i="68"/>
  <c r="M30" i="68" s="1"/>
  <c r="X405" i="8" l="1"/>
  <c r="F18" i="68" s="1"/>
  <c r="F9" i="68" s="1"/>
  <c r="B28" i="68" s="1"/>
  <c r="M28" i="68" s="1"/>
  <c r="AN387" i="8"/>
  <c r="F7" i="390" s="1"/>
  <c r="F8" i="390" s="1"/>
  <c r="E149" i="571"/>
  <c r="I161" i="571"/>
  <c r="I273" i="571"/>
  <c r="I359" i="571"/>
  <c r="E359" i="571" s="1"/>
  <c r="E355" i="571"/>
  <c r="K404" i="571"/>
  <c r="K274" i="571" s="1"/>
  <c r="K273" i="571"/>
  <c r="K161" i="571"/>
  <c r="G400" i="571"/>
  <c r="E78" i="571"/>
  <c r="J400" i="571"/>
  <c r="G404" i="571"/>
  <c r="G273" i="571"/>
  <c r="E399" i="571"/>
  <c r="H404" i="571"/>
  <c r="H274" i="571" s="1"/>
  <c r="H273" i="571"/>
  <c r="H161" i="571"/>
  <c r="B24" i="68"/>
  <c r="I361" i="571" l="1"/>
  <c r="E361" i="571" s="1"/>
  <c r="I400" i="571"/>
  <c r="E273" i="571"/>
  <c r="G276" i="571"/>
  <c r="G373" i="571"/>
  <c r="G381" i="571"/>
  <c r="G383" i="571"/>
  <c r="E404" i="571"/>
  <c r="G274" i="571"/>
  <c r="E274" i="571" s="1"/>
  <c r="K400" i="571"/>
  <c r="J383" i="571"/>
  <c r="J276" i="571"/>
  <c r="J281" i="571" s="1"/>
  <c r="J283" i="571" s="1"/>
  <c r="J381" i="571"/>
  <c r="J373" i="571"/>
  <c r="J375" i="571" s="1"/>
  <c r="H400" i="571"/>
  <c r="E161" i="571"/>
  <c r="G35" i="68"/>
  <c r="J35" i="68" s="1"/>
  <c r="G25" i="68"/>
  <c r="J25" i="68" s="1"/>
  <c r="G32" i="68"/>
  <c r="G29" i="68"/>
  <c r="J29" i="68" s="1"/>
  <c r="G24" i="68" a="1"/>
  <c r="G24" i="68" s="1"/>
  <c r="G33" i="68"/>
  <c r="J33" i="68" s="1"/>
  <c r="G30" i="68"/>
  <c r="J30" i="68" s="1"/>
  <c r="G27" i="68"/>
  <c r="J27" i="68" s="1"/>
  <c r="G31" i="68"/>
  <c r="J31" i="68" s="1"/>
  <c r="M24" i="68"/>
  <c r="G34" i="68"/>
  <c r="J34" i="68" s="1"/>
  <c r="G28" i="68"/>
  <c r="J28" i="68" s="1"/>
  <c r="G26" i="68"/>
  <c r="J26" i="68" s="1"/>
  <c r="J32" i="68" l="1"/>
  <c r="J406" i="571"/>
  <c r="J368" i="571" s="1"/>
  <c r="I381" i="571"/>
  <c r="I373" i="571"/>
  <c r="I375" i="571" s="1"/>
  <c r="I383" i="571"/>
  <c r="I276" i="571"/>
  <c r="I281" i="571" s="1"/>
  <c r="I283" i="571" s="1"/>
  <c r="H381" i="571"/>
  <c r="H373" i="571"/>
  <c r="H375" i="571" s="1"/>
  <c r="H383" i="571"/>
  <c r="H276" i="571"/>
  <c r="H281" i="571" s="1"/>
  <c r="H283" i="571" s="1"/>
  <c r="G375" i="571"/>
  <c r="E400" i="571"/>
  <c r="K381" i="571"/>
  <c r="K276" i="571"/>
  <c r="K281" i="571" s="1"/>
  <c r="K283" i="571" s="1"/>
  <c r="K373" i="571"/>
  <c r="K375" i="571" s="1"/>
  <c r="K383" i="571"/>
  <c r="G281" i="571"/>
  <c r="J24" i="68"/>
  <c r="N48" i="68" a="1"/>
  <c r="N48" i="68" s="1"/>
  <c r="Z13" i="390" s="1"/>
  <c r="Z14" i="390" s="1"/>
  <c r="Z15" i="390" s="1"/>
  <c r="N39" i="68" a="1"/>
  <c r="N39" i="68" s="1"/>
  <c r="Q13" i="390" s="1"/>
  <c r="Q14" i="390" s="1"/>
  <c r="Q15" i="390" s="1"/>
  <c r="N50" i="68" a="1"/>
  <c r="N50" i="68" s="1"/>
  <c r="AB13" i="390" s="1"/>
  <c r="AB14" i="390" s="1"/>
  <c r="AB15" i="390" s="1"/>
  <c r="N32" i="68" a="1"/>
  <c r="N32" i="68" s="1"/>
  <c r="J13" i="390" s="1"/>
  <c r="N57" i="68" a="1"/>
  <c r="N57" i="68" s="1"/>
  <c r="AI13" i="390" s="1"/>
  <c r="AI14" i="390" s="1"/>
  <c r="AI15" i="390" s="1"/>
  <c r="N43" i="68" a="1"/>
  <c r="N43" i="68" s="1"/>
  <c r="U13" i="390" s="1"/>
  <c r="U14" i="390" s="1"/>
  <c r="U15" i="390" s="1"/>
  <c r="N25" i="68" a="1"/>
  <c r="N25" i="68" s="1"/>
  <c r="C13" i="390" s="1"/>
  <c r="N29" i="68" a="1"/>
  <c r="N29" i="68" s="1"/>
  <c r="G13" i="390" s="1"/>
  <c r="N35" i="68" a="1"/>
  <c r="N35" i="68" s="1"/>
  <c r="M13" i="390" s="1"/>
  <c r="M14" i="390" s="1"/>
  <c r="M15" i="390" s="1"/>
  <c r="N59" i="68" a="1"/>
  <c r="N59" i="68" s="1"/>
  <c r="AK13" i="390" s="1"/>
  <c r="AK14" i="390" s="1"/>
  <c r="AK15" i="390" s="1"/>
  <c r="N33" i="68" a="1"/>
  <c r="N33" i="68" s="1"/>
  <c r="K13" i="390" s="1"/>
  <c r="K14" i="390" s="1"/>
  <c r="K15" i="390" s="1"/>
  <c r="N34" i="68" a="1"/>
  <c r="N34" i="68" s="1"/>
  <c r="L13" i="390" s="1"/>
  <c r="L14" i="390" s="1"/>
  <c r="L15" i="390" s="1"/>
  <c r="N24" i="68" a="1"/>
  <c r="N24" i="68" s="1"/>
  <c r="B13" i="390" s="1"/>
  <c r="N36" i="68" a="1"/>
  <c r="N36" i="68" s="1"/>
  <c r="N13" i="390" s="1"/>
  <c r="N14" i="390" s="1"/>
  <c r="N15" i="390" s="1"/>
  <c r="N51" i="68" a="1"/>
  <c r="N51" i="68" s="1"/>
  <c r="AC13" i="390" s="1"/>
  <c r="AC14" i="390" s="1"/>
  <c r="AC15" i="390" s="1"/>
  <c r="N30" i="68" a="1"/>
  <c r="N30" i="68" s="1"/>
  <c r="H13" i="390" s="1"/>
  <c r="N28" i="68" a="1"/>
  <c r="N28" i="68" s="1"/>
  <c r="F13" i="390" s="1"/>
  <c r="N58" i="68" a="1"/>
  <c r="N58" i="68" s="1"/>
  <c r="AJ13" i="390" s="1"/>
  <c r="AJ14" i="390" s="1"/>
  <c r="AJ15" i="390" s="1"/>
  <c r="N52" i="68" a="1"/>
  <c r="N52" i="68" s="1"/>
  <c r="AD13" i="390" s="1"/>
  <c r="AD14" i="390" s="1"/>
  <c r="AD15" i="390" s="1"/>
  <c r="N38" i="68" a="1"/>
  <c r="N38" i="68" s="1"/>
  <c r="P13" i="390" s="1"/>
  <c r="P14" i="390" s="1"/>
  <c r="P15" i="390" s="1"/>
  <c r="N27" i="68" a="1"/>
  <c r="N27" i="68" s="1"/>
  <c r="E13" i="390" s="1"/>
  <c r="N46" i="68" a="1"/>
  <c r="N46" i="68" s="1"/>
  <c r="X13" i="390" s="1"/>
  <c r="X14" i="390" s="1"/>
  <c r="X15" i="390" s="1"/>
  <c r="N55" i="68" a="1"/>
  <c r="N55" i="68" s="1"/>
  <c r="AG13" i="390" s="1"/>
  <c r="AG14" i="390" s="1"/>
  <c r="AG15" i="390" s="1"/>
  <c r="N41" i="68" a="1"/>
  <c r="N41" i="68" s="1"/>
  <c r="S13" i="390" s="1"/>
  <c r="S14" i="390" s="1"/>
  <c r="S15" i="390" s="1"/>
  <c r="N49" i="68" a="1"/>
  <c r="N49" i="68" s="1"/>
  <c r="AA13" i="390" s="1"/>
  <c r="AA14" i="390" s="1"/>
  <c r="AA15" i="390" s="1"/>
  <c r="N31" i="68" a="1"/>
  <c r="N31" i="68" s="1"/>
  <c r="I13" i="390" s="1"/>
  <c r="N44" i="68" a="1"/>
  <c r="N44" i="68" s="1"/>
  <c r="V13" i="390" s="1"/>
  <c r="V14" i="390" s="1"/>
  <c r="V15" i="390" s="1"/>
  <c r="N47" i="68" a="1"/>
  <c r="N47" i="68" s="1"/>
  <c r="Y13" i="390" s="1"/>
  <c r="Y14" i="390" s="1"/>
  <c r="Y15" i="390" s="1"/>
  <c r="N56" i="68" a="1"/>
  <c r="N56" i="68" s="1"/>
  <c r="AH13" i="390" s="1"/>
  <c r="AH14" i="390" s="1"/>
  <c r="AH15" i="390" s="1"/>
  <c r="N53" i="68" a="1"/>
  <c r="N53" i="68" s="1"/>
  <c r="AE13" i="390" s="1"/>
  <c r="AE14" i="390" s="1"/>
  <c r="AE15" i="390" s="1"/>
  <c r="N26" i="68" a="1"/>
  <c r="N26" i="68" s="1"/>
  <c r="D13" i="390" s="1"/>
  <c r="N45" i="68" a="1"/>
  <c r="N45" i="68" s="1"/>
  <c r="W13" i="390" s="1"/>
  <c r="W14" i="390" s="1"/>
  <c r="W15" i="390" s="1"/>
  <c r="N54" i="68" a="1"/>
  <c r="N54" i="68" s="1"/>
  <c r="AF13" i="390" s="1"/>
  <c r="AF14" i="390" s="1"/>
  <c r="AF15" i="390" s="1"/>
  <c r="N40" i="68" a="1"/>
  <c r="N40" i="68" s="1"/>
  <c r="R13" i="390" s="1"/>
  <c r="R14" i="390" s="1"/>
  <c r="R15" i="390" s="1"/>
  <c r="N42" i="68" a="1"/>
  <c r="N42" i="68" s="1"/>
  <c r="T13" i="390" s="1"/>
  <c r="T14" i="390" s="1"/>
  <c r="T15" i="390" s="1"/>
  <c r="N37" i="68" a="1"/>
  <c r="N37" i="68" s="1"/>
  <c r="O13" i="390" s="1"/>
  <c r="O14" i="390" s="1"/>
  <c r="O15" i="390" s="1"/>
  <c r="J23" i="68" l="1"/>
  <c r="J367" i="571"/>
  <c r="J370" i="571" s="1"/>
  <c r="J377" i="571" s="1"/>
  <c r="J380" i="571" s="1"/>
  <c r="J387" i="571" s="1"/>
  <c r="J405" i="571" s="1"/>
  <c r="I406" i="571"/>
  <c r="I367" i="571" s="1"/>
  <c r="E381" i="571"/>
  <c r="H406" i="571"/>
  <c r="H368" i="571" s="1"/>
  <c r="E383" i="571"/>
  <c r="K406" i="571"/>
  <c r="K368" i="571" s="1"/>
  <c r="E373" i="571"/>
  <c r="E281" i="571"/>
  <c r="G283" i="571"/>
  <c r="E276" i="571"/>
  <c r="E375" i="571"/>
  <c r="I368" i="571" l="1"/>
  <c r="I370" i="571" s="1"/>
  <c r="I377" i="571" s="1"/>
  <c r="I380" i="571" s="1"/>
  <c r="I387" i="571" s="1"/>
  <c r="H367" i="571"/>
  <c r="H370" i="571" s="1"/>
  <c r="H377" i="571" s="1"/>
  <c r="H380" i="571" s="1"/>
  <c r="H387" i="571" s="1"/>
  <c r="K367" i="571"/>
  <c r="K370" i="571" s="1"/>
  <c r="K377" i="571" s="1"/>
  <c r="K380" i="571" s="1"/>
  <c r="K387" i="571" s="1"/>
  <c r="E283" i="571"/>
  <c r="G406" i="571"/>
  <c r="I405" i="571" l="1"/>
  <c r="H405" i="571"/>
  <c r="K405" i="571"/>
  <c r="E406" i="571"/>
  <c r="G368" i="571"/>
  <c r="E368" i="571" s="1"/>
  <c r="G367" i="571"/>
  <c r="E367" i="571" l="1"/>
  <c r="G370" i="571"/>
  <c r="E370" i="571" s="1"/>
  <c r="G377" i="571" l="1"/>
  <c r="E377" i="571" l="1"/>
  <c r="G380" i="571"/>
  <c r="E380" i="571" l="1"/>
  <c r="G387" i="571"/>
  <c r="G405" i="571" l="1"/>
  <c r="E405" i="571" s="1"/>
  <c r="E387" i="571"/>
  <c r="K291" i="567" l="1"/>
  <c r="K14" i="567"/>
  <c r="K85" i="567"/>
  <c r="I291" i="567" l="1"/>
  <c r="I14" i="567"/>
  <c r="I85" i="567"/>
  <c r="J263" i="567"/>
  <c r="J262" i="567"/>
  <c r="J85" i="567"/>
  <c r="J291" i="567"/>
  <c r="J14" i="567"/>
  <c r="H14" i="567"/>
  <c r="H291" i="567"/>
  <c r="H85" i="567"/>
  <c r="C34" i="491"/>
  <c r="G14" i="567"/>
  <c r="G85" i="567"/>
  <c r="G291" i="567"/>
  <c r="C44" i="491" l="1"/>
  <c r="G258" i="567"/>
  <c r="G257" i="567"/>
  <c r="K257" i="567"/>
  <c r="K258" i="567"/>
  <c r="H258" i="567"/>
  <c r="H257" i="567"/>
  <c r="E291" i="567"/>
  <c r="J258" i="567"/>
  <c r="J257" i="567"/>
  <c r="E85" i="567"/>
  <c r="I258" i="567"/>
  <c r="I257" i="567"/>
  <c r="E14" i="567"/>
  <c r="I263" i="567"/>
  <c r="I262" i="567"/>
  <c r="G262" i="567"/>
  <c r="G263" i="567"/>
  <c r="C45" i="491"/>
  <c r="H263" i="567"/>
  <c r="H262" i="567"/>
  <c r="K262" i="567"/>
  <c r="K263" i="567"/>
  <c r="J264" i="567"/>
  <c r="K54" i="570"/>
  <c r="K125" i="570"/>
  <c r="K331" i="570"/>
  <c r="E263" i="567" l="1"/>
  <c r="K264" i="567"/>
  <c r="H264" i="567"/>
  <c r="K259" i="567"/>
  <c r="G264" i="567"/>
  <c r="H259" i="567"/>
  <c r="E262" i="567"/>
  <c r="I264" i="567"/>
  <c r="J259" i="567"/>
  <c r="E257" i="567"/>
  <c r="G259" i="567"/>
  <c r="I259" i="567"/>
  <c r="E258" i="567"/>
  <c r="D193" i="460" a="1"/>
  <c r="K116" i="61" a="1"/>
  <c r="J314" i="460" a="1"/>
  <c r="K195" i="460" a="1"/>
  <c r="K158" i="460" a="1"/>
  <c r="G129" i="60" a="1"/>
  <c r="K305" i="60" a="1"/>
  <c r="D153" i="61" a="1"/>
  <c r="H338" i="61" a="1"/>
  <c r="D314" i="60" a="1"/>
  <c r="D373" i="60" a="1"/>
  <c r="D370" i="61" a="1"/>
  <c r="D336" i="460" a="1"/>
  <c r="G171" i="60" a="1"/>
  <c r="G177" i="460" a="1"/>
  <c r="K325" i="61" a="1"/>
  <c r="I115" i="460" a="1"/>
  <c r="J23" i="460" a="1"/>
  <c r="H323" i="61" a="1"/>
  <c r="I243" i="60" a="1"/>
  <c r="H310" i="61" a="1"/>
  <c r="H22" i="460" a="1"/>
  <c r="J169" i="60" a="1"/>
  <c r="D21" i="61" a="1"/>
  <c r="D225" i="460" a="1"/>
  <c r="H296" i="60" a="1"/>
  <c r="D346" i="460" a="1"/>
  <c r="D16" i="60" a="1"/>
  <c r="H335" i="60" a="1"/>
  <c r="H146" i="60" a="1"/>
  <c r="G230" i="61" a="1"/>
  <c r="J216" i="460" a="1"/>
  <c r="J302" i="460" a="1"/>
  <c r="G105" i="60" a="1"/>
  <c r="D252" i="60" a="1"/>
  <c r="K92" i="460" a="1"/>
  <c r="K133" i="61" a="1"/>
  <c r="D109" i="60" a="1"/>
  <c r="J126" i="460" a="1"/>
  <c r="K304" i="460" a="1"/>
  <c r="D107" i="60" a="1"/>
  <c r="K98" i="60" a="1"/>
  <c r="K48" i="61" a="1"/>
  <c r="D72" i="61" a="1"/>
  <c r="D247" i="61" a="1"/>
  <c r="D145" i="60" a="1"/>
  <c r="G388" i="460" a="1"/>
  <c r="I202" i="61" a="1"/>
  <c r="K224" i="60" a="1"/>
  <c r="D270" i="460" a="1"/>
  <c r="D273" i="61" a="1"/>
  <c r="K194" i="460" a="1"/>
  <c r="K217" i="61" a="1"/>
  <c r="G333" i="61" a="1"/>
  <c r="H83" i="60" a="1"/>
  <c r="I315" i="460" a="1"/>
  <c r="D325" i="60" a="1"/>
  <c r="K229" i="61" a="1"/>
  <c r="J55" i="460" a="1"/>
  <c r="H92" i="60" a="1"/>
  <c r="D15" i="60" a="1"/>
  <c r="G221" i="61" a="1"/>
  <c r="D276" i="60" a="1"/>
  <c r="H179" i="460" a="1"/>
  <c r="J22" i="460" a="1"/>
  <c r="D158" i="60" a="1"/>
  <c r="G226" i="61" a="1"/>
  <c r="H166" i="60" a="1"/>
  <c r="D145" i="460" a="1"/>
  <c r="J82" i="61" a="1"/>
  <c r="G207" i="61" a="1"/>
  <c r="D233" i="61" a="1"/>
  <c r="I59" i="61" a="1"/>
  <c r="I48" i="60" a="1"/>
  <c r="D197" i="460" a="1"/>
  <c r="H384" i="61" a="1"/>
  <c r="J330" i="61" a="1"/>
  <c r="D332" i="61" a="1"/>
  <c r="D206" i="61" a="1"/>
  <c r="D132" i="460" a="1"/>
  <c r="D114" i="460" a="1"/>
  <c r="K129" i="460" a="1"/>
  <c r="H215" i="60" a="1"/>
  <c r="D303" i="60" a="1"/>
  <c r="D55" i="61" a="1"/>
  <c r="G191" i="61" a="1"/>
  <c r="H117" i="460" a="1"/>
  <c r="J45" i="460" a="1"/>
  <c r="I85" i="60" a="1"/>
  <c r="H178" i="460" a="1"/>
  <c r="D245" i="60" a="1"/>
  <c r="G214" i="61" a="1"/>
  <c r="J262" i="61" a="1"/>
  <c r="G126" i="60" a="1"/>
  <c r="J309" i="61" a="1"/>
  <c r="D126" i="61" a="1"/>
  <c r="D243" i="60" a="1"/>
  <c r="J146" i="60" a="1"/>
  <c r="G191" i="460" a="1"/>
  <c r="G316" i="61" a="1"/>
  <c r="D65" i="60" a="1"/>
  <c r="I42" i="460" a="1"/>
  <c r="G184" i="460" a="1"/>
  <c r="D82" i="460" a="1"/>
  <c r="I263" i="61" a="1"/>
  <c r="I178" i="460" a="1"/>
  <c r="H244" i="61" a="1"/>
  <c r="G53" i="61" a="1"/>
  <c r="I382" i="60" a="1"/>
  <c r="I116" i="61" a="1"/>
  <c r="H57" i="61" a="1"/>
  <c r="G289" i="460" a="1"/>
  <c r="K210" i="61" a="1"/>
  <c r="K42" i="460" a="1"/>
  <c r="G196" i="460" a="1"/>
  <c r="H109" i="61" a="1"/>
  <c r="J200" i="61" a="1"/>
  <c r="I116" i="460" a="1"/>
  <c r="K386" i="60" a="1"/>
  <c r="D201" i="61" a="1"/>
  <c r="I232" i="61" a="1"/>
  <c r="D232" i="60" a="1"/>
  <c r="G107" i="460" a="1"/>
  <c r="D377" i="60" a="1"/>
  <c r="D149" i="60" a="1"/>
  <c r="K98" i="460" a="1"/>
  <c r="G334" i="60" a="1"/>
  <c r="G348" i="460" a="1"/>
  <c r="J39" i="460" a="1"/>
  <c r="G90" i="60" a="1"/>
  <c r="D283" i="460" a="1"/>
  <c r="J53" i="61" a="1"/>
  <c r="K58" i="61" a="1"/>
  <c r="J34" i="60" a="1"/>
  <c r="K212" i="460" a="1"/>
  <c r="G322" i="61" a="1"/>
  <c r="G110" i="460" a="1"/>
  <c r="H216" i="61" a="1"/>
  <c r="G332" i="460" a="1"/>
  <c r="G231" i="60" a="1"/>
  <c r="D105" i="60" a="1"/>
  <c r="H214" i="61" a="1"/>
  <c r="I96" i="460" a="1"/>
  <c r="H172" i="60" a="1"/>
  <c r="K193" i="460" a="1"/>
  <c r="D129" i="61" a="1"/>
  <c r="I90" i="60" a="1"/>
  <c r="K388" i="60" a="1"/>
  <c r="G296" i="460" a="1"/>
  <c r="K259" i="60" a="1"/>
  <c r="I328" i="61" a="1"/>
  <c r="H110" i="460" a="1"/>
  <c r="D321" i="61" a="1"/>
  <c r="H332" i="61" a="1"/>
  <c r="K46" i="60" a="1"/>
  <c r="J110" i="61" a="1"/>
  <c r="H146" i="460" a="1"/>
  <c r="D54" i="60" a="1"/>
  <c r="I223" i="61" a="1"/>
  <c r="D143" i="61" a="1"/>
  <c r="K321" i="61" a="1"/>
  <c r="H83" i="61" a="1"/>
  <c r="K309" i="61" a="1"/>
  <c r="D161" i="460" a="1"/>
  <c r="G300" i="60" a="1"/>
  <c r="D15" i="460" a="1"/>
  <c r="K222" i="460" a="1"/>
  <c r="H142" i="460" a="1"/>
  <c r="J158" i="60" a="1"/>
  <c r="J92" i="460" a="1"/>
  <c r="D370" i="460" a="1"/>
  <c r="D155" i="460" a="1"/>
  <c r="G39" i="61" a="1"/>
  <c r="G60" i="460" a="1"/>
  <c r="J337" i="460" a="1"/>
  <c r="D350" i="60" a="1"/>
  <c r="D324" i="460" a="1"/>
  <c r="I336" i="61" a="1"/>
  <c r="H225" i="60" a="1"/>
  <c r="D197" i="60" a="1"/>
  <c r="J224" i="61" a="1"/>
  <c r="G179" i="460" a="1"/>
  <c r="K36" i="460" a="1"/>
  <c r="D176" i="460" a="1"/>
  <c r="G19" i="460" a="1"/>
  <c r="H254" i="61" a="1"/>
  <c r="K97" i="60" a="1"/>
  <c r="H42" i="61" a="1"/>
  <c r="I181" i="60" a="1"/>
  <c r="D222" i="460" a="1"/>
  <c r="G188" i="60" a="1"/>
  <c r="D352" i="460" a="1"/>
  <c r="I107" i="460" a="1"/>
  <c r="K23" i="460" a="1"/>
  <c r="K186" i="60" a="1"/>
  <c r="G288" i="61" a="1"/>
  <c r="D288" i="460" a="1"/>
  <c r="J305" i="460" a="1"/>
  <c r="H122" i="61" a="1"/>
  <c r="D216" i="460" a="1"/>
  <c r="J38" i="61" a="1"/>
  <c r="J193" i="61" a="1"/>
  <c r="G96" i="60" a="1"/>
  <c r="K60" i="61" a="1"/>
  <c r="G215" i="60" a="1"/>
  <c r="D84" i="60" a="1"/>
  <c r="D385" i="460" a="1"/>
  <c r="I251" i="60" a="1"/>
  <c r="H47" i="61" a="1"/>
  <c r="D235" i="60" a="1"/>
  <c r="K300" i="460" a="1"/>
  <c r="H103" i="460" a="1"/>
  <c r="I125" i="61" a="1"/>
  <c r="K57" i="460" a="1"/>
  <c r="H257" i="61" a="1"/>
  <c r="D292" i="60" a="1"/>
  <c r="H47" i="460" a="1"/>
  <c r="G243" i="61" a="1"/>
  <c r="H242" i="60" a="1"/>
  <c r="H212" i="60" a="1"/>
  <c r="I51" i="61" a="1"/>
  <c r="H107" i="460" a="1"/>
  <c r="K127" i="61" a="1"/>
  <c r="D94" i="460" a="1"/>
  <c r="J58" i="460" a="1"/>
  <c r="D46" i="61" a="1"/>
  <c r="K56" i="60" a="1"/>
  <c r="I129" i="460" a="1"/>
  <c r="D351" i="60" a="1"/>
  <c r="J226" i="61" a="1"/>
  <c r="K57" i="61" a="1"/>
  <c r="J243" i="60" a="1"/>
  <c r="D235" i="460" a="1"/>
  <c r="D71" i="61" a="1"/>
  <c r="G352" i="460" a="1"/>
  <c r="D365" i="61" a="1"/>
  <c r="K309" i="460" a="1"/>
  <c r="H75" i="61" a="1"/>
  <c r="D355" i="460" a="1"/>
  <c r="H98" i="460" a="1"/>
  <c r="K352" i="460" a="1"/>
  <c r="K333" i="60" a="1"/>
  <c r="J259" i="60" a="1"/>
  <c r="H207" i="460" a="1"/>
  <c r="I382" i="61" a="1"/>
  <c r="J171" i="460" a="1"/>
  <c r="H306" i="60" a="1"/>
  <c r="J319" i="60" a="1"/>
  <c r="G46" i="460" a="1"/>
  <c r="J71" i="460" a="1"/>
  <c r="J128" i="460" a="1"/>
  <c r="H203" i="460" a="1"/>
  <c r="J310" i="460" a="1"/>
  <c r="D304" i="460" a="1"/>
  <c r="I193" i="460" a="1"/>
  <c r="J324" i="60" a="1"/>
  <c r="K223" i="61" a="1"/>
  <c r="G107" i="61" a="1"/>
  <c r="D118" i="61" a="1"/>
  <c r="D96" i="60" a="1"/>
  <c r="J239" i="61" a="1"/>
  <c r="I214" i="460" a="1"/>
  <c r="D388" i="460" a="1"/>
  <c r="I105" i="61" a="1"/>
  <c r="J193" i="460" a="1"/>
  <c r="D212" i="61" a="1"/>
  <c r="K300" i="61" a="1"/>
  <c r="H266" i="61" a="1"/>
  <c r="J106" i="460" a="1"/>
  <c r="G44" i="460" a="1"/>
  <c r="D358" i="60" a="1"/>
  <c r="D242" i="460" a="1"/>
  <c r="K202" i="460" a="1"/>
  <c r="I315" i="61" a="1"/>
  <c r="D239" i="61" a="1"/>
  <c r="J315" i="460" a="1"/>
  <c r="G38" i="61" a="1"/>
  <c r="D213" i="460" a="1"/>
  <c r="G56" i="61" a="1"/>
  <c r="H369" i="61" a="1"/>
  <c r="D339" i="60" a="1"/>
  <c r="G324" i="60" a="1"/>
  <c r="I243" i="61" a="1"/>
  <c r="J35" i="61" a="1"/>
  <c r="G233" i="60" a="1"/>
  <c r="G90" i="460" a="1"/>
  <c r="J323" i="61" a="1"/>
  <c r="K32" i="61" a="1"/>
  <c r="K324" i="60" a="1"/>
  <c r="J253" i="60" a="1"/>
  <c r="H296" i="460" a="1"/>
  <c r="G334" i="61" a="1"/>
  <c r="I291" i="61" a="1"/>
  <c r="D154" i="61" a="1"/>
  <c r="I191" i="460" a="1"/>
  <c r="D96" i="61" a="1"/>
  <c r="D99" i="60" a="1"/>
  <c r="H55" i="60" a="1"/>
  <c r="G312" i="460" a="1"/>
  <c r="I181" i="460" a="1"/>
  <c r="K103" i="61" a="1"/>
  <c r="J105" i="61" a="1"/>
  <c r="D46" i="460" a="1"/>
  <c r="J113" i="60" a="1"/>
  <c r="I20" i="60" a="1"/>
  <c r="G129" i="61" a="1"/>
  <c r="J116" i="460" a="1"/>
  <c r="D293" i="460" a="1"/>
  <c r="D33" i="60" a="1"/>
  <c r="K97" i="460" a="1"/>
  <c r="D109" i="460" a="1"/>
  <c r="H129" i="460" a="1"/>
  <c r="D337" i="61" a="1"/>
  <c r="K128" i="60" a="1"/>
  <c r="J320" i="60" a="1"/>
  <c r="G39" i="460" a="1"/>
  <c r="J188" i="460" a="1"/>
  <c r="K35" i="61" a="1"/>
  <c r="J46" i="61" a="1"/>
  <c r="D262" i="460" a="1"/>
  <c r="H19" i="60" a="1"/>
  <c r="I28" i="60" a="1"/>
  <c r="D100" i="60" a="1"/>
  <c r="G264" i="61" a="1"/>
  <c r="J205" i="61" a="1"/>
  <c r="G241" i="61" a="1"/>
  <c r="G27" i="460" a="1"/>
  <c r="I220" i="61" a="1"/>
  <c r="K336" i="61" a="1"/>
  <c r="J207" i="61" a="1"/>
  <c r="K216" i="460" a="1"/>
  <c r="D129" i="60" a="1"/>
  <c r="D167" i="60" a="1"/>
  <c r="D211" i="60" a="1"/>
  <c r="D19" i="61" a="1"/>
  <c r="J28" i="460" a="1"/>
  <c r="K232" i="60" a="1"/>
  <c r="I115" i="61" a="1"/>
  <c r="H235" i="61" a="1"/>
  <c r="J27" i="460" a="1"/>
  <c r="K304" i="60" a="1"/>
  <c r="I187" i="460" a="1"/>
  <c r="D168" i="460" a="1"/>
  <c r="D304" i="60" a="1"/>
  <c r="G304" i="60" a="1"/>
  <c r="G320" i="61" a="1"/>
  <c r="H169" i="60" a="1"/>
  <c r="I28" i="460" a="1"/>
  <c r="K115" i="460" a="1"/>
  <c r="D259" i="460" a="1"/>
  <c r="H39" i="61" a="1"/>
  <c r="G158" i="61" a="1"/>
  <c r="D172" i="460" a="1"/>
  <c r="J198" i="460" a="1"/>
  <c r="D264" i="60" a="1"/>
  <c r="I56" i="61" a="1"/>
  <c r="D169" i="61" a="1"/>
  <c r="D27" i="61" a="1"/>
  <c r="H335" i="61" a="1"/>
  <c r="K115" i="61" a="1"/>
  <c r="K217" i="460" a="1"/>
  <c r="K254" i="60" a="1"/>
  <c r="G254" i="61" a="1"/>
  <c r="K38" i="61" a="1"/>
  <c r="H128" i="460" a="1"/>
  <c r="J123" i="61" a="1"/>
  <c r="G103" i="61" a="1"/>
  <c r="J201" i="61" a="1"/>
  <c r="K28" i="460" a="1"/>
  <c r="K47" i="61" a="1"/>
  <c r="H299" i="460" a="1"/>
  <c r="K184" i="460" a="1"/>
  <c r="D168" i="61" a="1"/>
  <c r="I55" i="60" a="1"/>
  <c r="D343" i="60" a="1"/>
  <c r="G195" i="61" a="1"/>
  <c r="J314" i="61" a="1"/>
  <c r="I311" i="60" a="1"/>
  <c r="D185" i="61" a="1"/>
  <c r="H54" i="61" a="1"/>
  <c r="D191" i="460" a="1"/>
  <c r="H116" i="460" a="1"/>
  <c r="J352" i="460" a="1"/>
  <c r="H179" i="60" a="1"/>
  <c r="H105" i="460" a="1"/>
  <c r="D383" i="60" a="1"/>
  <c r="J108" i="460" a="1"/>
  <c r="K296" i="460" a="1"/>
  <c r="D281" i="60" a="1"/>
  <c r="H133" i="61" a="1"/>
  <c r="K211" i="61" a="1"/>
  <c r="D278" i="61" a="1"/>
  <c r="H213" i="460" a="1"/>
  <c r="H180" i="60" a="1"/>
  <c r="K222" i="61" a="1"/>
  <c r="G298" i="60" a="1"/>
  <c r="D359" i="460" a="1"/>
  <c r="K176" i="60" a="1"/>
  <c r="H106" i="460" a="1"/>
  <c r="D226" i="60" a="1"/>
  <c r="J335" i="61" a="1"/>
  <c r="D56" i="460" a="1"/>
  <c r="D109" i="61" a="1"/>
  <c r="K119" i="60" a="1"/>
  <c r="D37" i="460" a="1"/>
  <c r="K263" i="60" a="1"/>
  <c r="D381" i="460" a="1"/>
  <c r="H107" i="60" a="1"/>
  <c r="H206" i="61" a="1"/>
  <c r="J42" i="460" a="1"/>
  <c r="D33" i="61" a="1"/>
  <c r="H205" i="61" a="1"/>
  <c r="H166" i="460" a="1"/>
  <c r="H32" i="460" a="1"/>
  <c r="H188" i="60" a="1"/>
  <c r="G303" i="60" a="1"/>
  <c r="H233" i="460" a="1"/>
  <c r="G26" i="60" a="1"/>
  <c r="K32" i="460" a="1"/>
  <c r="D23" i="61" a="1"/>
  <c r="D373" i="460" a="1"/>
  <c r="D59" i="61" a="1"/>
  <c r="I266" i="60" a="1"/>
  <c r="D78" i="460" a="1"/>
  <c r="K312" i="61" a="1"/>
  <c r="D44" i="61" a="1"/>
  <c r="D57" i="61" a="1"/>
  <c r="K297" i="60" a="1"/>
  <c r="J44" i="60" a="1"/>
  <c r="H288" i="60" a="1"/>
  <c r="H188" i="460" a="1"/>
  <c r="I128" i="460" a="1"/>
  <c r="I26" i="460" a="1"/>
  <c r="K200" i="61" a="1"/>
  <c r="I29" i="60" a="1"/>
  <c r="I320" i="61" a="1"/>
  <c r="J352" i="61" a="1"/>
  <c r="J185" i="460" a="1"/>
  <c r="I264" i="61" a="1"/>
  <c r="I332" i="60" a="1"/>
  <c r="D361" i="60" a="1"/>
  <c r="D154" i="60" a="1"/>
  <c r="K37" i="460" a="1"/>
  <c r="G215" i="61" a="1"/>
  <c r="D28" i="61" a="1"/>
  <c r="G57" i="60" a="1"/>
  <c r="J59" i="61" a="1"/>
  <c r="J109" i="61" a="1"/>
  <c r="G43" i="460" a="1"/>
  <c r="D283" i="61" a="1"/>
  <c r="K104" i="61" a="1"/>
  <c r="H243" i="61" a="1"/>
  <c r="D210" i="61" a="1"/>
  <c r="D240" i="460" a="1"/>
  <c r="D97" i="460" a="1"/>
  <c r="I226" i="460" a="1"/>
  <c r="H48" i="60" a="1"/>
  <c r="G93" i="60" a="1"/>
  <c r="K214" i="460" a="1"/>
  <c r="K331" i="61" a="1"/>
  <c r="I191" i="61" a="1"/>
  <c r="I296" i="460" a="1"/>
  <c r="J388" i="61" a="1"/>
  <c r="G100" i="460" a="1"/>
  <c r="H210" i="61" a="1"/>
  <c r="K320" i="60" a="1"/>
  <c r="G43" i="61" a="1"/>
  <c r="I207" i="460" a="1"/>
  <c r="H129" i="60" a="1"/>
  <c r="D59" i="460" a="1"/>
  <c r="J244" i="61" a="1"/>
  <c r="I93" i="60" a="1"/>
  <c r="I302" i="460" a="1"/>
  <c r="D43" i="60" a="1"/>
  <c r="D129" i="460" a="1"/>
  <c r="H25" i="60" a="1"/>
  <c r="K291" i="61" a="1"/>
  <c r="G177" i="60" a="1"/>
  <c r="H119" i="61" a="1"/>
  <c r="D93" i="460" a="1"/>
  <c r="G385" i="460" a="1"/>
  <c r="D104" i="61" a="1"/>
  <c r="K319" i="460" a="1"/>
  <c r="D215" i="460" a="1"/>
  <c r="J337" i="61" a="1"/>
  <c r="I185" i="60" a="1"/>
  <c r="I57" i="61" a="1"/>
  <c r="D380" i="61" a="1"/>
  <c r="J36" i="460" a="1"/>
  <c r="I47" i="61" a="1"/>
  <c r="K96" i="460" a="1"/>
  <c r="D71" i="460" a="1"/>
  <c r="G153" i="60" a="1"/>
  <c r="K60" i="60" a="1"/>
  <c r="D197" i="61" a="1"/>
  <c r="G202" i="61" a="1"/>
  <c r="D159" i="60" a="1"/>
  <c r="D11" i="460" a="1"/>
  <c r="J98" i="60" a="1"/>
  <c r="D60" i="61" a="1"/>
  <c r="J25" i="460" a="1"/>
  <c r="G222" i="60" a="1"/>
  <c r="I216" i="60" a="1"/>
  <c r="K131" i="60" a="1"/>
  <c r="J325" i="61" a="1"/>
  <c r="I107" i="60" a="1"/>
  <c r="I316" i="460" a="1"/>
  <c r="J263" i="61" a="1"/>
  <c r="D137" i="61" a="1"/>
  <c r="H289" i="60" a="1"/>
  <c r="I106" i="460" a="1"/>
  <c r="K25" i="460" a="1"/>
  <c r="H324" i="61" a="1"/>
  <c r="G14" i="61" a="1"/>
  <c r="D385" i="60" a="1"/>
  <c r="J222" i="61" a="1"/>
  <c r="J313" i="61" a="1"/>
  <c r="D300" i="60" a="1"/>
  <c r="D20" i="460" a="1"/>
  <c r="D229" i="460" a="1"/>
  <c r="K243" i="60" a="1"/>
  <c r="G75" i="60" a="1"/>
  <c r="D16" i="460" a="1"/>
  <c r="D177" i="61" a="1"/>
  <c r="I34" i="460" a="1"/>
  <c r="D264" i="61" a="1"/>
  <c r="D123" i="60" a="1"/>
  <c r="H34" i="460" a="1"/>
  <c r="K43" i="460" a="1"/>
  <c r="J180" i="60" a="1"/>
  <c r="G306" i="60" a="1"/>
  <c r="D113" i="60" a="1"/>
  <c r="H60" i="61" a="1"/>
  <c r="D383" i="61" a="1"/>
  <c r="G385" i="61" a="1"/>
  <c r="K51" i="61" a="1"/>
  <c r="D122" i="61" a="1"/>
  <c r="H152" i="60" a="1"/>
  <c r="J251" i="61" a="1"/>
  <c r="D91" i="60" a="1"/>
  <c r="I198" i="61" a="1"/>
  <c r="K235" i="61" a="1"/>
  <c r="G213" i="61" a="1"/>
  <c r="G127" i="61" a="1"/>
  <c r="I99" i="460" a="1"/>
  <c r="D32" i="61" a="1"/>
  <c r="H333" i="60" a="1"/>
  <c r="K222" i="60" a="1"/>
  <c r="I60" i="61" a="1"/>
  <c r="I374" i="61" a="1"/>
  <c r="J323" i="460" a="1"/>
  <c r="J316" i="61" a="1"/>
  <c r="D53" i="460" a="1"/>
  <c r="G98" i="60" a="1"/>
  <c r="D290" i="60" a="1"/>
  <c r="K205" i="460" a="1"/>
  <c r="K374" i="60" a="1"/>
  <c r="I305" i="60" a="1"/>
  <c r="J55" i="61" a="1"/>
  <c r="K299" i="460" a="1"/>
  <c r="D224" i="61" a="1"/>
  <c r="J127" i="60" a="1"/>
  <c r="D334" i="460" a="1"/>
  <c r="K170" i="60" a="1"/>
  <c r="H239" i="61" a="1"/>
  <c r="H96" i="460" a="1"/>
  <c r="J129" i="60" a="1"/>
  <c r="I114" i="61" a="1"/>
  <c r="D66" i="60" a="1"/>
  <c r="G324" i="460" a="1"/>
  <c r="D220" i="460" a="1"/>
  <c r="K75" i="460" a="1"/>
  <c r="H131" i="60" a="1"/>
  <c r="H192" i="61" a="1"/>
  <c r="G19" i="60" a="1"/>
  <c r="D336" i="61" a="1"/>
  <c r="G217" i="61" a="1"/>
  <c r="H33" i="460" a="1"/>
  <c r="D276" i="61" a="1"/>
  <c r="G61" i="61" a="1"/>
  <c r="D339" i="61" a="1"/>
  <c r="K39" i="460" a="1"/>
  <c r="K301" i="60" a="1"/>
  <c r="D244" i="60" a="1"/>
  <c r="J51" i="61" a="1"/>
  <c r="J300" i="61" a="1"/>
  <c r="G176" i="460" a="1"/>
  <c r="K385" i="460" a="1"/>
  <c r="K178" i="460" a="1"/>
  <c r="K108" i="61" a="1"/>
  <c r="G14" i="60" a="1"/>
  <c r="D205" i="61" a="1"/>
  <c r="J382" i="460" a="1"/>
  <c r="I171" i="60" a="1"/>
  <c r="G211" i="460" a="1"/>
  <c r="G259" i="61" a="1"/>
  <c r="J175" i="60" a="1"/>
  <c r="K35" i="460" a="1"/>
  <c r="G184" i="60" a="1"/>
  <c r="D205" i="460" a="1"/>
  <c r="H123" i="61" a="1"/>
  <c r="H233" i="61" a="1"/>
  <c r="I58" i="61" a="1"/>
  <c r="K319" i="60" a="1"/>
  <c r="I95" i="60" a="1"/>
  <c r="D19" i="460" a="1"/>
  <c r="I215" i="61" a="1"/>
  <c r="H38" i="61" a="1"/>
  <c r="D83" i="60" a="1"/>
  <c r="K24" i="60" a="1"/>
  <c r="J252" i="61" a="1"/>
  <c r="G20" i="460" a="1"/>
  <c r="J213" i="61" a="1"/>
  <c r="H58" i="60" a="1"/>
  <c r="G328" i="61" a="1"/>
  <c r="H46" i="460" a="1"/>
  <c r="K213" i="460" a="1"/>
  <c r="D128" i="60" a="1"/>
  <c r="D147" i="60" a="1"/>
  <c r="K175" i="60" a="1"/>
  <c r="I128" i="60" a="1"/>
  <c r="H82" i="60" a="1"/>
  <c r="J42" i="61" a="1"/>
  <c r="H300" i="61" a="1"/>
  <c r="D257" i="460" a="1"/>
  <c r="G118" i="60" a="1"/>
  <c r="H71" i="460" a="1"/>
  <c r="D47" i="460" a="1"/>
  <c r="J110" i="460" a="1"/>
  <c r="J289" i="61" a="1"/>
  <c r="I32" i="460" a="1"/>
  <c r="G167" i="460" a="1"/>
  <c r="H83" i="460" a="1"/>
  <c r="G321" i="460" a="1"/>
  <c r="K91" i="460" a="1"/>
  <c r="H215" i="460" a="1"/>
  <c r="D347" i="460" a="1"/>
  <c r="G288" i="460" a="1"/>
  <c r="D300" i="460" a="1"/>
  <c r="K53" i="61" a="1"/>
  <c r="J128" i="60" a="1"/>
  <c r="I126" i="60" a="1"/>
  <c r="K21" i="60" a="1"/>
  <c r="I214" i="61" a="1"/>
  <c r="I315" i="60" a="1"/>
  <c r="I71" i="60" a="1"/>
  <c r="K45" i="460" a="1"/>
  <c r="D167" i="61" a="1"/>
  <c r="J93" i="60" a="1"/>
  <c r="D211" i="460" a="1"/>
  <c r="D192" i="460" a="1"/>
  <c r="H153" i="460" a="1"/>
  <c r="H369" i="460" a="1"/>
  <c r="K45" i="60" a="1"/>
  <c r="H37" i="460" a="1"/>
  <c r="K58" i="60" a="1"/>
  <c r="J240" i="61" a="1"/>
  <c r="H20" i="460" a="1"/>
  <c r="G384" i="60" a="1"/>
  <c r="I113" i="61" a="1"/>
  <c r="D13" i="61" a="1"/>
  <c r="K382" i="460" a="1"/>
  <c r="D257" i="60" a="1"/>
  <c r="J266" i="61" a="1"/>
  <c r="K196" i="460" a="1"/>
  <c r="D368" i="460" a="1"/>
  <c r="G114" i="460" a="1"/>
  <c r="K300" i="60" a="1"/>
  <c r="K314" i="460" a="1"/>
  <c r="D387" i="460" a="1"/>
  <c r="D117" i="61" a="1"/>
  <c r="K385" i="60" a="1"/>
  <c r="D344" i="60" a="1"/>
  <c r="D191" i="60" a="1"/>
  <c r="G253" i="61" a="1"/>
  <c r="I131" i="61" a="1"/>
  <c r="G21" i="460" a="1"/>
  <c r="K38" i="460" a="1"/>
  <c r="J95" i="60" a="1"/>
  <c r="D309" i="460" a="1"/>
  <c r="D322" i="460" a="1"/>
  <c r="G100" i="60" a="1"/>
  <c r="K167" i="460" a="1"/>
  <c r="I241" i="61" a="1"/>
  <c r="J384" i="61" a="1"/>
  <c r="D332" i="460" a="1"/>
  <c r="H100" i="60" a="1"/>
  <c r="D277" i="61" a="1"/>
  <c r="K264" i="61" a="1"/>
  <c r="J98" i="460" a="1"/>
  <c r="I222" i="460" a="1"/>
  <c r="D342" i="60" a="1"/>
  <c r="D155" i="61" a="1"/>
  <c r="D385" i="61" a="1"/>
  <c r="D245" i="460" a="1"/>
  <c r="K348" i="60" a="1"/>
  <c r="H115" i="460" a="1"/>
  <c r="D147" i="61" a="1"/>
  <c r="H30" i="281"/>
  <c r="I240" i="61" a="1"/>
  <c r="D21" i="460" a="1"/>
  <c r="J71" i="61" a="1"/>
  <c r="H243" i="60" a="1"/>
  <c r="J315" i="60" a="1"/>
  <c r="D105" i="460" a="1"/>
  <c r="I175" i="460" a="1"/>
  <c r="J385" i="60" a="1"/>
  <c r="G118" i="460" a="1"/>
  <c r="G263" i="60" a="1"/>
  <c r="H314" i="61" a="1"/>
  <c r="J117" i="460" a="1"/>
  <c r="G297" i="60" a="1"/>
  <c r="D329" i="61" a="1"/>
  <c r="J320" i="61" a="1"/>
  <c r="G213" i="460" a="1"/>
  <c r="D310" i="460" a="1"/>
  <c r="J298" i="60" a="1"/>
  <c r="H85" i="61" a="1"/>
  <c r="D368" i="60" a="1"/>
  <c r="D130" i="460" a="1"/>
  <c r="D266" i="460" a="1"/>
  <c r="K288" i="460" a="1"/>
  <c r="K187" i="60" a="1"/>
  <c r="G323" i="460" a="1"/>
  <c r="D66" i="61" a="1"/>
  <c r="D170" i="61" a="1"/>
  <c r="J131" i="61" a="1"/>
  <c r="I253" i="61" a="1"/>
  <c r="K104" i="460" a="1"/>
  <c r="I334" i="460" a="1"/>
  <c r="J207" i="460" a="1"/>
  <c r="D374" i="460" a="1"/>
  <c r="H198" i="460" a="1"/>
  <c r="H191" i="460" a="1"/>
  <c r="K114" i="61" a="1"/>
  <c r="D115" i="61" a="1"/>
  <c r="G30" i="281"/>
  <c r="J369" i="61" a="1"/>
  <c r="H252" i="60" a="1"/>
  <c r="H55" i="61" a="1"/>
  <c r="I306" i="460" a="1"/>
  <c r="D274" i="61" a="1"/>
  <c r="J39" i="61" a="1"/>
  <c r="I212" i="60" a="1"/>
  <c r="J75" i="61" a="1"/>
  <c r="K374" i="460" a="1"/>
  <c r="D269" i="60" a="1"/>
  <c r="J324" i="61" a="1"/>
  <c r="D58" i="60" a="1"/>
  <c r="I192" i="61" a="1"/>
  <c r="G233" i="460" a="1"/>
  <c r="I82" i="60" a="1"/>
  <c r="K262" i="60" a="1"/>
  <c r="G158" i="60" a="1"/>
  <c r="I180" i="60" a="1"/>
  <c r="K23" i="60" a="1"/>
  <c r="J213" i="460" a="1"/>
  <c r="I75" i="60" a="1"/>
  <c r="K216" i="61" a="1"/>
  <c r="D306" i="60" a="1"/>
  <c r="I352" i="460" a="1"/>
  <c r="I21" i="460" a="1"/>
  <c r="K244" i="61" a="1"/>
  <c r="D350" i="460" a="1"/>
  <c r="D170" i="60" a="1"/>
  <c r="G239" i="61" a="1"/>
  <c r="K223" i="460" a="1"/>
  <c r="H310" i="460" a="1"/>
  <c r="K310" i="460" a="1"/>
  <c r="D35" i="61" a="1"/>
  <c r="D181" i="60" a="1"/>
  <c r="K337" i="60" a="1"/>
  <c r="H348" i="61" a="1"/>
  <c r="H158" i="460" a="1"/>
  <c r="G382" i="460" a="1"/>
  <c r="D310" i="61" a="1"/>
  <c r="G119" i="460" a="1"/>
  <c r="I36" i="460" a="1"/>
  <c r="H217" i="61" a="1"/>
  <c r="G266" i="61" a="1"/>
  <c r="J220" i="61" a="1"/>
  <c r="K224" i="61" a="1"/>
  <c r="D119" i="61" a="1"/>
  <c r="G291" i="60" a="1"/>
  <c r="G192" i="460" a="1"/>
  <c r="G71" i="460" a="1"/>
  <c r="D108" i="61" a="1"/>
  <c r="I201" i="61" a="1"/>
  <c r="J337" i="60" a="1"/>
  <c r="J195" i="61" a="1"/>
  <c r="I29" i="460" a="1"/>
  <c r="K131" i="460" a="1"/>
  <c r="D297" i="460" a="1"/>
  <c r="D300" i="61" a="1"/>
  <c r="G206" i="460" a="1"/>
  <c r="K313" i="60" a="1"/>
  <c r="H301" i="460" a="1"/>
  <c r="I225" i="61" a="1"/>
  <c r="J197" i="460" a="1"/>
  <c r="K239" i="61" a="1"/>
  <c r="D198" i="460" a="1"/>
  <c r="K374" i="61" a="1"/>
  <c r="G374" i="61" a="1"/>
  <c r="J184" i="460" a="1"/>
  <c r="K129" i="60" a="1"/>
  <c r="H201" i="460" a="1"/>
  <c r="I385" i="460" a="1"/>
  <c r="J242" i="60" a="1"/>
  <c r="I197" i="460" a="1"/>
  <c r="K335" i="460" a="1"/>
  <c r="D143" i="460" a="1"/>
  <c r="G253" i="60" a="1"/>
  <c r="D231" i="60" a="1"/>
  <c r="K310" i="61" a="1"/>
  <c r="J233" i="60" a="1"/>
  <c r="H305" i="60" a="1"/>
  <c r="J71" i="60" a="1"/>
  <c r="G99" i="60" a="1"/>
  <c r="D384" i="460" a="1"/>
  <c r="G44" i="60" a="1"/>
  <c r="D171" i="61" a="1"/>
  <c r="J119" i="60" a="1"/>
  <c r="D367" i="460" a="1"/>
  <c r="I80" i="281"/>
  <c r="D258" i="460" a="1"/>
  <c r="D90" i="61" a="1"/>
  <c r="G36" i="61" a="1"/>
  <c r="I186" i="60" a="1"/>
  <c r="I19" i="60" a="1"/>
  <c r="J104" i="61" a="1"/>
  <c r="I296" i="60" a="1"/>
  <c r="H313" i="460" a="1"/>
  <c r="H113" i="460" a="1"/>
  <c r="K146" i="460" a="1"/>
  <c r="I313" i="61" a="1"/>
  <c r="D211" i="61" a="1"/>
  <c r="D62" i="60" a="1"/>
  <c r="I129" i="61" a="1"/>
  <c r="D137" i="460" a="1"/>
  <c r="K83" i="61" a="1"/>
  <c r="D272" i="60" a="1"/>
  <c r="J43" i="60" a="1"/>
  <c r="D329" i="460" a="1"/>
  <c r="J32" i="460" a="1"/>
  <c r="J118" i="60" a="1"/>
  <c r="D351" i="61" a="1"/>
  <c r="J384" i="60" a="1"/>
  <c r="J195" i="460" a="1"/>
  <c r="K266" i="60" a="1"/>
  <c r="H388" i="60" a="1"/>
  <c r="D321" i="60" a="1"/>
  <c r="H186" i="460" a="1"/>
  <c r="J62" i="61" a="1"/>
  <c r="I92" i="460" a="1"/>
  <c r="J313" i="60" a="1"/>
  <c r="H243" i="460" a="1"/>
  <c r="J321" i="61" a="1"/>
  <c r="K214" i="60" a="1"/>
  <c r="G108" i="61" a="1"/>
  <c r="H167" i="460" a="1"/>
  <c r="D70" i="460" a="1"/>
  <c r="H322" i="460" a="1"/>
  <c r="H386" i="61" a="1"/>
  <c r="D336" i="60" a="1"/>
  <c r="G224" i="60" a="1"/>
  <c r="G382" i="60" a="1"/>
  <c r="K217" i="60" a="1"/>
  <c r="D335" i="460" a="1"/>
  <c r="K211" i="60" a="1"/>
  <c r="G242" i="60" a="1"/>
  <c r="J212" i="60" a="1"/>
  <c r="D203" i="61" a="1"/>
  <c r="H289" i="61" a="1"/>
  <c r="H14" i="60" a="1"/>
  <c r="G263" i="61" a="1"/>
  <c r="K320" i="460" a="1"/>
  <c r="H336" i="60" a="1"/>
  <c r="D377" i="460" a="1"/>
  <c r="J177" i="460" a="1"/>
  <c r="D104" i="60" a="1"/>
  <c r="K335" i="60" a="1"/>
  <c r="G42" i="61" a="1"/>
  <c r="K48" i="460" a="1"/>
  <c r="K105" i="61" a="1"/>
  <c r="D334" i="60" a="1"/>
  <c r="I37" i="460" a="1"/>
  <c r="D44" i="460" a="1"/>
  <c r="D195" i="460" a="1"/>
  <c r="I39" i="61" a="1"/>
  <c r="I300" i="460" a="1"/>
  <c r="D215" i="61" a="1"/>
  <c r="D184" i="61" a="1"/>
  <c r="D240" i="61" a="1"/>
  <c r="J230" i="61" a="1"/>
  <c r="K296" i="60" a="1"/>
  <c r="D155" i="60" a="1"/>
  <c r="I20" i="460" a="1"/>
  <c r="G110" i="61" a="1"/>
  <c r="G35" i="460" a="1"/>
  <c r="K80" i="281"/>
  <c r="K225" i="60" a="1"/>
  <c r="I304" i="60" a="1"/>
  <c r="I55" i="460" a="1"/>
  <c r="H240" i="61" a="1"/>
  <c r="H197" i="460" a="1"/>
  <c r="K321" i="60" a="1"/>
  <c r="D24" i="61" a="1"/>
  <c r="G315" i="61" a="1"/>
  <c r="G374" i="460" a="1"/>
  <c r="D98" i="60" a="1"/>
  <c r="J115" i="460" a="1"/>
  <c r="D118" i="460" a="1"/>
  <c r="G115" i="60" a="1"/>
  <c r="G235" i="61" a="1"/>
  <c r="G55" i="61" a="1"/>
  <c r="K251" i="60" a="1"/>
  <c r="H38" i="460" a="1"/>
  <c r="K125" i="61" a="1"/>
  <c r="G48" i="61" a="1"/>
  <c r="D280" i="60" a="1"/>
  <c r="G114" i="60" a="1"/>
  <c r="D138" i="61" a="1"/>
  <c r="D301" i="460" a="1"/>
  <c r="J301" i="60" a="1"/>
  <c r="D15" i="61" a="1"/>
  <c r="D76" i="60" a="1"/>
  <c r="D22" i="60" a="1"/>
  <c r="H315" i="60" a="1"/>
  <c r="I124" i="61" a="1"/>
  <c r="H46" i="61" a="1"/>
  <c r="K197" i="61" a="1"/>
  <c r="H167" i="60" a="1"/>
  <c r="I98" i="460" a="1"/>
  <c r="D143" i="60" a="1"/>
  <c r="J20" i="460" a="1"/>
  <c r="G94" i="60" a="1"/>
  <c r="G37" i="61" a="1"/>
  <c r="G167" i="60" a="1"/>
  <c r="D188" i="460" a="1"/>
  <c r="H53" i="61" a="1"/>
  <c r="J312" i="61" a="1"/>
  <c r="G232" i="60" a="1"/>
  <c r="I222" i="61" a="1"/>
  <c r="H56" i="61" a="1"/>
  <c r="H130" i="60" a="1"/>
  <c r="H217" i="460" a="1"/>
  <c r="J191" i="61" a="1"/>
  <c r="K169" i="60" a="1"/>
  <c r="D14" i="460" a="1"/>
  <c r="I335" i="460" a="1"/>
  <c r="J117" i="61" a="1"/>
  <c r="G369" i="460" a="1"/>
  <c r="G311" i="460" a="1"/>
  <c r="H118" i="61" a="1"/>
  <c r="D55" i="60" a="1"/>
  <c r="J315" i="61" a="1"/>
  <c r="G116" i="460" a="1"/>
  <c r="G62" i="61" a="1"/>
  <c r="D92" i="460" a="1"/>
  <c r="D53" i="61" a="1"/>
  <c r="H241" i="460" a="1"/>
  <c r="D118" i="60" a="1"/>
  <c r="D346" i="61" a="1"/>
  <c r="D169" i="60" a="1"/>
  <c r="I146" i="60" a="1"/>
  <c r="D85" i="460" a="1"/>
  <c r="I117" i="460" a="1"/>
  <c r="J225" i="60" a="1"/>
  <c r="G54" i="61" a="1"/>
  <c r="I320" i="460" a="1"/>
  <c r="J95" i="460" a="1"/>
  <c r="J258" i="61" a="1"/>
  <c r="I119" i="60" a="1"/>
  <c r="J97" i="460" a="1"/>
  <c r="D26" i="61" a="1"/>
  <c r="D275" i="460" a="1"/>
  <c r="G25" i="60" a="1"/>
  <c r="H321" i="460" a="1"/>
  <c r="J48" i="460" a="1"/>
  <c r="J42" i="60" a="1"/>
  <c r="H334" i="60" a="1"/>
  <c r="J336" i="60" a="1"/>
  <c r="D69" i="61" a="1"/>
  <c r="D361" i="61" a="1"/>
  <c r="G229" i="61" a="1"/>
  <c r="H325" i="61" a="1"/>
  <c r="I309" i="460" a="1"/>
  <c r="J35" i="460" a="1"/>
  <c r="I388" i="61" a="1"/>
  <c r="J118" i="460" a="1"/>
  <c r="H231" i="60" a="1"/>
  <c r="K99" i="460" a="1"/>
  <c r="J107" i="61" a="1"/>
  <c r="I259" i="61" a="1"/>
  <c r="G104" i="61" a="1"/>
  <c r="D11" i="61" a="1"/>
  <c r="I129" i="60" a="1"/>
  <c r="G231" i="460" a="1"/>
  <c r="D75" i="460" a="1"/>
  <c r="H241" i="60" a="1"/>
  <c r="J24" i="460" a="1"/>
  <c r="D200" i="61" a="1"/>
  <c r="J291" i="61" a="1"/>
  <c r="I231" i="60" a="1"/>
  <c r="K298" i="460" a="1"/>
  <c r="H168" i="460" a="1"/>
  <c r="K262" i="61" a="1"/>
  <c r="K334" i="60" a="1"/>
  <c r="H59" i="60" a="1"/>
  <c r="I109" i="61" a="1"/>
  <c r="H385" i="61" a="1"/>
  <c r="H27" i="460" a="1"/>
  <c r="G386" i="460" a="1"/>
  <c r="G82" i="460" a="1"/>
  <c r="H113" i="61" a="1"/>
  <c r="J322" i="460" a="1"/>
  <c r="J115" i="60" a="1"/>
  <c r="D213" i="60" a="1"/>
  <c r="G310" i="61" a="1"/>
  <c r="D23" i="60" a="1"/>
  <c r="G309" i="61" a="1"/>
  <c r="J316" i="460" a="1"/>
  <c r="G309" i="460" a="1"/>
  <c r="D128" i="61" a="1"/>
  <c r="G193" i="61" a="1"/>
  <c r="H35" i="61" a="1"/>
  <c r="I188" i="60" a="1"/>
  <c r="G169" i="60" a="1"/>
  <c r="G57" i="460" a="1"/>
  <c r="K201" i="460" a="1"/>
  <c r="K253" i="61" a="1"/>
  <c r="K328" i="61" a="1"/>
  <c r="H196" i="460" a="1"/>
  <c r="K266" i="61" a="1"/>
  <c r="H91" i="60" a="1"/>
  <c r="H224" i="460" a="1"/>
  <c r="I14" i="61" a="1"/>
  <c r="K116" i="60" a="1"/>
  <c r="I300" i="60" a="1"/>
  <c r="D269" i="460" a="1"/>
  <c r="G336" i="61" a="1"/>
  <c r="D122" i="460" a="1"/>
  <c r="H206" i="460" a="1"/>
  <c r="J131" i="460" a="1"/>
  <c r="D331" i="61" a="1"/>
  <c r="G222" i="460" a="1"/>
  <c r="H223" i="61" a="1"/>
  <c r="J142" i="460" a="1"/>
  <c r="J213" i="60" a="1"/>
  <c r="D110" i="460" a="1"/>
  <c r="D204" i="60" a="1"/>
  <c r="G336" i="60" a="1"/>
  <c r="G94" i="460" a="1"/>
  <c r="K188" i="60" a="1"/>
  <c r="G224" i="460" a="1"/>
  <c r="D187" i="460" a="1"/>
  <c r="K75" i="61" a="1"/>
  <c r="D274" i="460" a="1"/>
  <c r="H226" i="60" a="1"/>
  <c r="I118" i="460" a="1"/>
  <c r="H80" i="281"/>
  <c r="I57" i="460" a="1"/>
  <c r="I23" i="60" a="1"/>
  <c r="D215" i="60" a="1"/>
  <c r="K306" i="60" a="1"/>
  <c r="H263" i="60" a="1"/>
  <c r="I334" i="60" a="1"/>
  <c r="H128" i="61" a="1"/>
  <c r="J313" i="460" a="1"/>
  <c r="H382" i="61" a="1"/>
  <c r="I24" i="460" a="1"/>
  <c r="D22" i="61" a="1"/>
  <c r="K323" i="460" a="1"/>
  <c r="I329" i="61" a="1"/>
  <c r="H59" i="61" a="1"/>
  <c r="I103" i="61" a="1"/>
  <c r="D181" i="61" a="1"/>
  <c r="D194" i="460" a="1"/>
  <c r="H319" i="460" a="1"/>
  <c r="I221" i="60" a="1"/>
  <c r="D263" i="460" a="1"/>
  <c r="D186" i="61" a="1"/>
  <c r="J26" i="460" a="1"/>
  <c r="J21" i="60" a="1"/>
  <c r="D103" i="60" a="1"/>
  <c r="K106" i="460" a="1"/>
  <c r="G28" i="460" a="1"/>
  <c r="D99" i="61" a="1"/>
  <c r="D136" i="61" a="1"/>
  <c r="D251" i="460" a="1"/>
  <c r="H36" i="460" a="1"/>
  <c r="G113" i="60" a="1"/>
  <c r="D306" i="460" a="1"/>
  <c r="G212" i="61" a="1"/>
  <c r="I321" i="60" a="1"/>
  <c r="K198" i="460" a="1"/>
  <c r="G85" i="60" a="1"/>
  <c r="D52" i="460" a="1"/>
  <c r="J229" i="61" a="1"/>
  <c r="I130" i="60" a="1"/>
  <c r="H175" i="60" a="1"/>
  <c r="J220" i="460" a="1"/>
  <c r="I384" i="61" a="1"/>
  <c r="D221" i="61" a="1"/>
  <c r="J146" i="460" a="1"/>
  <c r="H291" i="60" a="1"/>
  <c r="G225" i="460" a="1"/>
  <c r="I233" i="61" a="1"/>
  <c r="J302" i="60" a="1"/>
  <c r="G158" i="460" a="1"/>
  <c r="D311" i="61" a="1"/>
  <c r="H75" i="60" a="1"/>
  <c r="D283" i="60" a="1"/>
  <c r="G212" i="460" a="1"/>
  <c r="G105" i="61" a="1"/>
  <c r="D171" i="60" a="1"/>
  <c r="I177" i="460" a="1"/>
  <c r="K301" i="460" a="1"/>
  <c r="H126" i="60" a="1"/>
  <c r="K20" i="460" a="1"/>
  <c r="G59" i="61" a="1"/>
  <c r="H352" i="460" a="1"/>
  <c r="J198" i="61" a="1"/>
  <c r="J254" i="61" a="1"/>
  <c r="D232" i="61" a="1"/>
  <c r="D271" i="60" a="1"/>
  <c r="D279" i="61" a="1"/>
  <c r="I146" i="460" a="1"/>
  <c r="J226" i="60" a="1"/>
  <c r="D216" i="60" a="1"/>
  <c r="K26" i="60" a="1"/>
  <c r="D78" i="61" a="1"/>
  <c r="H312" i="460" a="1"/>
  <c r="G180" i="460" a="1"/>
  <c r="J85" i="61" a="1"/>
  <c r="H298" i="60" a="1"/>
  <c r="H170" i="60" a="1"/>
  <c r="G324" i="61" a="1"/>
  <c r="J125" i="61" a="1"/>
  <c r="K226" i="61" a="1"/>
  <c r="D247" i="60" a="1"/>
  <c r="D153" i="60" a="1"/>
  <c r="D161" i="60" a="1"/>
  <c r="D32" i="460" a="1"/>
  <c r="I312" i="460" a="1"/>
  <c r="J216" i="61" a="1"/>
  <c r="G130" i="60" a="1"/>
  <c r="J44" i="61" a="1"/>
  <c r="H323" i="60" a="1"/>
  <c r="D58" i="61" a="1"/>
  <c r="H45" i="60" a="1"/>
  <c r="I298" i="60" a="1"/>
  <c r="J217" i="460" a="1"/>
  <c r="D277" i="60" a="1"/>
  <c r="H325" i="60" a="1"/>
  <c r="H334" i="61" a="1"/>
  <c r="D87" i="460" a="1"/>
  <c r="D377" i="61" a="1"/>
  <c r="D114" i="60" a="1"/>
  <c r="I226" i="61" a="1"/>
  <c r="D29" i="61" a="1"/>
  <c r="I192" i="460" a="1"/>
  <c r="J27" i="60" a="1"/>
  <c r="D27" i="460" a="1"/>
  <c r="D161" i="61" a="1"/>
  <c r="I325" i="460" a="1"/>
  <c r="I185" i="460" a="1"/>
  <c r="K332" i="460" a="1"/>
  <c r="I117" i="61" a="1"/>
  <c r="D330" i="61" a="1"/>
  <c r="K47" i="460" a="1"/>
  <c r="D166" i="61" a="1"/>
  <c r="J176" i="60" a="1"/>
  <c r="D26" i="60" a="1"/>
  <c r="H324" i="60" a="1"/>
  <c r="I186" i="460" a="1"/>
  <c r="D34" i="460" a="1"/>
  <c r="K225" i="460" a="1"/>
  <c r="J114" i="460" a="1"/>
  <c r="D375" i="60" a="1"/>
  <c r="H129" i="61" a="1"/>
  <c r="D95" i="460" a="1"/>
  <c r="D195" i="61" a="1"/>
  <c r="J60" i="60" a="1"/>
  <c r="K124" i="61" a="1"/>
  <c r="I193" i="61" a="1"/>
  <c r="D330" i="60" a="1"/>
  <c r="I152" i="460" a="1"/>
  <c r="I42" i="61" a="1"/>
  <c r="I289" i="61" a="1"/>
  <c r="H309" i="61" a="1"/>
  <c r="D96" i="460" a="1"/>
  <c r="K221" i="61" a="1"/>
  <c r="G24" i="460" a="1"/>
  <c r="I385" i="60" a="1"/>
  <c r="K352" i="61" a="1"/>
  <c r="K167" i="60" a="1"/>
  <c r="G211" i="61" a="1"/>
  <c r="I310" i="61" a="1"/>
  <c r="K191" i="460" a="1"/>
  <c r="G55" i="460" a="1"/>
  <c r="G264" i="60" a="1"/>
  <c r="K20" i="60" a="1"/>
  <c r="J181" i="460" a="1"/>
  <c r="H158" i="60" a="1"/>
  <c r="D212" i="60" a="1"/>
  <c r="I52" i="61" a="1"/>
  <c r="G369" i="61" a="1"/>
  <c r="J33" i="61" a="1"/>
  <c r="I127" i="60" a="1"/>
  <c r="J105" i="60" a="1"/>
  <c r="I196" i="61" a="1"/>
  <c r="K118" i="460" a="1"/>
  <c r="I176" i="460" a="1"/>
  <c r="H116" i="60" a="1"/>
  <c r="I35" i="460" a="1"/>
  <c r="J388" i="460" a="1"/>
  <c r="H184" i="60" a="1"/>
  <c r="K126" i="60" a="1"/>
  <c r="J43" i="61" a="1"/>
  <c r="K231" i="460" a="1"/>
  <c r="J85" i="60" a="1"/>
  <c r="D321" i="460" a="1"/>
  <c r="K325" i="460" a="1"/>
  <c r="G334" i="460" a="1"/>
  <c r="K320" i="61" a="1"/>
  <c r="K153" i="60" a="1"/>
  <c r="D20" i="60" a="1"/>
  <c r="H315" i="460" a="1"/>
  <c r="J57" i="60" a="1"/>
  <c r="I386" i="460" a="1"/>
  <c r="J48" i="61" a="1"/>
  <c r="H232" i="460" a="1"/>
  <c r="D107" i="460" a="1"/>
  <c r="D381" i="61" a="1"/>
  <c r="H320" i="460" a="1"/>
  <c r="J211" i="460" a="1"/>
  <c r="H304" i="460" a="1"/>
  <c r="D158" i="460" a="1"/>
  <c r="H184" i="460" a="1"/>
  <c r="G241" i="60" a="1"/>
  <c r="K100" i="60" a="1"/>
  <c r="I90" i="460" a="1"/>
  <c r="G332" i="60" a="1"/>
  <c r="H62" i="61" a="1"/>
  <c r="K233" i="61" a="1"/>
  <c r="I115" i="60" a="1"/>
  <c r="I58" i="460" a="1"/>
  <c r="D281" i="460" a="1"/>
  <c r="G119" i="61" a="1"/>
  <c r="D48" i="61" a="1"/>
  <c r="H374" i="460" a="1"/>
  <c r="H177" i="60" a="1"/>
  <c r="D293" i="61" a="1"/>
  <c r="H168" i="60" a="1"/>
  <c r="K105" i="60" a="1"/>
  <c r="D253" i="61" a="1"/>
  <c r="K46" i="460" a="1"/>
  <c r="D375" i="61" a="1"/>
  <c r="K321" i="460" a="1"/>
  <c r="J386" i="460" a="1"/>
  <c r="D24" i="60" a="1"/>
  <c r="K46" i="61" a="1"/>
  <c r="I224" i="61" a="1"/>
  <c r="I241" i="60" a="1"/>
  <c r="D38" i="60" a="1"/>
  <c r="D226" i="460" a="1"/>
  <c r="K25" i="60" a="1"/>
  <c r="I130" i="61" a="1"/>
  <c r="I33" i="460" a="1"/>
  <c r="J126" i="60" a="1"/>
  <c r="K177" i="60" a="1"/>
  <c r="D330" i="460" a="1"/>
  <c r="K52" i="61" a="1"/>
  <c r="G199" i="61" a="1"/>
  <c r="D314" i="61" a="1"/>
  <c r="J96" i="460" a="1"/>
  <c r="G319" i="61" a="1"/>
  <c r="H216" i="460" a="1"/>
  <c r="I211" i="61" a="1"/>
  <c r="J216" i="60" a="1"/>
  <c r="D301" i="61" a="1"/>
  <c r="D142" i="61" a="1"/>
  <c r="I321" i="61" a="1"/>
  <c r="G131" i="61" a="1"/>
  <c r="G95" i="460" a="1"/>
  <c r="D24" i="460" a="1"/>
  <c r="J128" i="61" a="1"/>
  <c r="D152" i="60" a="1"/>
  <c r="K29" i="460" a="1"/>
  <c r="J311" i="61" a="1"/>
  <c r="G56" i="60" a="1"/>
  <c r="G231" i="61" a="1"/>
  <c r="H97" i="460" a="1"/>
  <c r="K95" i="460" a="1"/>
  <c r="J166" i="60" a="1"/>
  <c r="J60" i="460" a="1"/>
  <c r="I313" i="460" a="1"/>
  <c r="G20" i="60" a="1"/>
  <c r="I169" i="460" a="1"/>
  <c r="K315" i="460" a="1"/>
  <c r="D338" i="60" a="1"/>
  <c r="J188" i="60" a="1"/>
  <c r="H98" i="60" a="1"/>
  <c r="I385" i="61" a="1"/>
  <c r="G51" i="61" a="1"/>
  <c r="H201" i="61" a="1"/>
  <c r="H44" i="60" a="1"/>
  <c r="J243" i="460" a="1"/>
  <c r="D221" i="460" a="1"/>
  <c r="G198" i="460" a="1"/>
  <c r="D65" i="460" a="1"/>
  <c r="H253" i="61" a="1"/>
  <c r="J210" i="60" a="1"/>
  <c r="I114" i="60" a="1"/>
  <c r="J22" i="60" a="1"/>
  <c r="D342" i="460" a="1"/>
  <c r="K177" i="460" a="1"/>
  <c r="D106" i="460" a="1"/>
  <c r="H60" i="460" a="1"/>
  <c r="J288" i="61" a="1"/>
  <c r="I337" i="60" a="1"/>
  <c r="G325" i="60" a="1"/>
  <c r="G215" i="460" a="1"/>
  <c r="J56" i="60" a="1"/>
  <c r="J126" i="61" a="1"/>
  <c r="I170" i="460" a="1"/>
  <c r="H220" i="61" a="1"/>
  <c r="G98" i="460" a="1"/>
  <c r="K176" i="460" a="1"/>
  <c r="G60" i="61" a="1"/>
  <c r="I245" i="61" a="1"/>
  <c r="K348" i="460" a="1"/>
  <c r="D369" i="460" a="1"/>
  <c r="G192" i="61" a="1"/>
  <c r="G211" i="60" a="1"/>
  <c r="D74" i="61" a="1"/>
  <c r="D83" i="61" a="1"/>
  <c r="B3" i="390"/>
  <c r="I325" i="60" a="1"/>
  <c r="K127" i="60" a="1"/>
  <c r="D29" i="60" a="1"/>
  <c r="J94" i="460" a="1"/>
  <c r="G213" i="60" a="1"/>
  <c r="K232" i="460" a="1"/>
  <c r="H328" i="61" a="1"/>
  <c r="G92" i="460" a="1"/>
  <c r="J336" i="61" a="1"/>
  <c r="I334" i="61" a="1"/>
  <c r="J297" i="60" a="1"/>
  <c r="D70" i="60" a="1"/>
  <c r="J291" i="60" a="1"/>
  <c r="G252" i="60" a="1"/>
  <c r="K221" i="60" a="1"/>
  <c r="D305" i="61" a="1"/>
  <c r="D60" i="60" a="1"/>
  <c r="H56" i="60" a="1"/>
  <c r="I47" i="460" a="1"/>
  <c r="J241" i="460" a="1"/>
  <c r="K83" i="60" a="1"/>
  <c r="H262" i="61" a="1"/>
  <c r="I26" i="60" a="1"/>
  <c r="K119" i="460" a="1"/>
  <c r="D61" i="61" a="1"/>
  <c r="K226" i="60" a="1"/>
  <c r="K181" i="60" a="1"/>
  <c r="D13" i="60" a="1"/>
  <c r="H348" i="60" a="1"/>
  <c r="D177" i="460" a="1"/>
  <c r="I231" i="460" a="1"/>
  <c r="I44" i="60" a="1"/>
  <c r="I71" i="61" a="1"/>
  <c r="H369" i="60" a="1"/>
  <c r="D241" i="60" a="1"/>
  <c r="K314" i="61" a="1"/>
  <c r="D259" i="60" a="1"/>
  <c r="D236" i="61" a="1"/>
  <c r="K26" i="460" a="1"/>
  <c r="K214" i="61" a="1"/>
  <c r="D186" i="460" a="1"/>
  <c r="H214" i="60" a="1"/>
  <c r="I322" i="61" a="1"/>
  <c r="D36" i="460" a="1"/>
  <c r="I211" i="60" a="1"/>
  <c r="J37" i="61" a="1"/>
  <c r="G181" i="60" a="1"/>
  <c r="D140" i="60" a="1"/>
  <c r="G388" i="61" a="1"/>
  <c r="D199" i="61" a="1"/>
  <c r="K62" i="61" a="1"/>
  <c r="D291" i="460" a="1"/>
  <c r="J58" i="60" a="1"/>
  <c r="D234" i="60" a="1"/>
  <c r="D32" i="60" a="1"/>
  <c r="I225" i="60" a="1"/>
  <c r="D177" i="60" a="1"/>
  <c r="K14" i="61" a="1"/>
  <c r="J91" i="460" a="1"/>
  <c r="D201" i="60" a="1"/>
  <c r="D292" i="61" a="1"/>
  <c r="J382" i="61" a="1"/>
  <c r="J132" i="61" a="1"/>
  <c r="I127" i="61" a="1"/>
  <c r="G313" i="61" a="1"/>
  <c r="H125" i="61" a="1"/>
  <c r="J167" i="60" a="1"/>
  <c r="I176" i="60" a="1"/>
  <c r="G178" i="60" a="1"/>
  <c r="D12" i="61" a="1"/>
  <c r="I45" i="460" a="1"/>
  <c r="D386" i="460" a="1"/>
  <c r="G241" i="460" a="1"/>
  <c r="D272" i="61" a="1"/>
  <c r="I100" i="460" a="1"/>
  <c r="G221" i="460" a="1"/>
  <c r="H225" i="61" a="1"/>
  <c r="D310" i="60" a="1"/>
  <c r="D44" i="60" a="1"/>
  <c r="J130" i="60" a="1"/>
  <c r="K119" i="61" a="1"/>
  <c r="H194" i="460" a="1"/>
  <c r="G118" i="61" a="1"/>
  <c r="H321" i="60" a="1"/>
  <c r="D152" i="61" a="1"/>
  <c r="I170" i="60" a="1"/>
  <c r="J57" i="61" a="1"/>
  <c r="D56" i="61" a="1"/>
  <c r="I333" i="61" a="1"/>
  <c r="G172" i="460" a="1"/>
  <c r="D65" i="61" a="1"/>
  <c r="K258" i="61" a="1"/>
  <c r="I172" i="460" a="1"/>
  <c r="K305" i="460" a="1"/>
  <c r="K206" i="61" a="1"/>
  <c r="K114" i="460" a="1"/>
  <c r="D153" i="460" a="1"/>
  <c r="H185" i="460" a="1"/>
  <c r="I98" i="60" a="1"/>
  <c r="J386" i="60" a="1"/>
  <c r="K44" i="61" a="1"/>
  <c r="D278" i="60" a="1"/>
  <c r="H322" i="61" a="1"/>
  <c r="J222" i="460" a="1"/>
  <c r="J152" i="60" a="1"/>
  <c r="D145" i="61" a="1"/>
  <c r="I215" i="60" a="1"/>
  <c r="D67" i="61" a="1"/>
  <c r="I158" i="460" a="1"/>
  <c r="D296" i="60" a="1"/>
  <c r="D25" i="60" a="1"/>
  <c r="H24" i="60" a="1"/>
  <c r="D127" i="61" a="1"/>
  <c r="H82" i="460" a="1"/>
  <c r="I352" i="60" a="1"/>
  <c r="H258" i="60" a="1"/>
  <c r="K56" i="61" a="1"/>
  <c r="D293" i="60" a="1"/>
  <c r="H170" i="460" a="1"/>
  <c r="K21" i="460" a="1"/>
  <c r="D230" i="460" a="1"/>
  <c r="G122" i="61" a="1"/>
  <c r="H194" i="61" a="1"/>
  <c r="D172" i="60" a="1"/>
  <c r="I311" i="460" a="1"/>
  <c r="I82" i="61" a="1"/>
  <c r="J152" i="460" a="1"/>
  <c r="K315" i="61" a="1"/>
  <c r="D253" i="60" a="1"/>
  <c r="D239" i="60" a="1"/>
  <c r="K105" i="460" a="1"/>
  <c r="H213" i="60" a="1"/>
  <c r="K216" i="60" a="1"/>
  <c r="I206" i="460" a="1"/>
  <c r="I23" i="460" a="1"/>
  <c r="H297" i="460" a="1"/>
  <c r="H332" i="60" a="1"/>
  <c r="K109" i="61" a="1"/>
  <c r="D54" i="460" a="1"/>
  <c r="K306" i="460" a="1"/>
  <c r="D251" i="61" a="1"/>
  <c r="H386" i="60" a="1"/>
  <c r="G35" i="61" a="1"/>
  <c r="D337" i="60" a="1"/>
  <c r="D311" i="60" a="1"/>
  <c r="H14" i="61" a="1"/>
  <c r="I311" i="61" a="1"/>
  <c r="G115" i="460" a="1"/>
  <c r="D193" i="60" a="1"/>
  <c r="H152" i="460" a="1"/>
  <c r="D252" i="61" a="1"/>
  <c r="D42" i="60" a="1"/>
  <c r="H258" i="61" a="1"/>
  <c r="J113" i="460" a="1"/>
  <c r="G226" i="460" a="1"/>
  <c r="K117" i="60" a="1"/>
  <c r="D347" i="61" a="1"/>
  <c r="G195" i="460" a="1"/>
  <c r="H19" i="460" a="1"/>
  <c r="D243" i="460" a="1"/>
  <c r="K168" i="460" a="1"/>
  <c r="G146" i="460" a="1"/>
  <c r="H169" i="460" a="1"/>
  <c r="D230" i="61" a="1"/>
  <c r="D348" i="61" a="1"/>
  <c r="K132" i="61" a="1"/>
  <c r="G42" i="460" a="1"/>
  <c r="H94" i="460" a="1"/>
  <c r="I217" i="460" a="1"/>
  <c r="H212" i="460" a="1"/>
  <c r="G193" i="460" a="1"/>
  <c r="J303" i="460" a="1"/>
  <c r="C3" i="390"/>
  <c r="K44" i="60" a="1"/>
  <c r="J311" i="60" a="1"/>
  <c r="D231" i="460" a="1"/>
  <c r="I322" i="460" a="1"/>
  <c r="D242" i="61" a="1"/>
  <c r="I195" i="460" a="1"/>
  <c r="J324" i="460" a="1"/>
  <c r="D369" i="60" a="1"/>
  <c r="D51" i="460" a="1"/>
  <c r="H105" i="60" a="1"/>
  <c r="G194" i="61" a="1"/>
  <c r="J333" i="60" a="1"/>
  <c r="I262" i="61" a="1"/>
  <c r="J235" i="61" a="1"/>
  <c r="H348" i="460" a="1"/>
  <c r="D366" i="61" a="1"/>
  <c r="H233" i="60" a="1"/>
  <c r="J258" i="60" a="1"/>
  <c r="K44" i="460" a="1"/>
  <c r="D75" i="61" a="1"/>
  <c r="J83" i="61" a="1"/>
  <c r="G48" i="460" a="1"/>
  <c r="H186" i="60" a="1"/>
  <c r="J97" i="60" a="1"/>
  <c r="H32" i="61" a="1"/>
  <c r="D315" i="60" a="1"/>
  <c r="H299" i="60" a="1"/>
  <c r="G106" i="61" a="1"/>
  <c r="K226" i="460" a="1"/>
  <c r="D223" i="61" a="1"/>
  <c r="G47" i="61" a="1"/>
  <c r="G130" i="61" a="1"/>
  <c r="K82" i="60" a="1"/>
  <c r="K115" i="60" a="1"/>
  <c r="H193" i="460" a="1"/>
  <c r="D225" i="61" a="1"/>
  <c r="K47" i="60" a="1"/>
  <c r="G302" i="60" a="1"/>
  <c r="K232" i="61" a="1"/>
  <c r="J19" i="60" a="1"/>
  <c r="D353" i="460" a="1"/>
  <c r="D70" i="61" a="1"/>
  <c r="H119" i="460" a="1"/>
  <c r="H226" i="61" a="1"/>
  <c r="H298" i="460" a="1"/>
  <c r="I75" i="61" a="1"/>
  <c r="G320" i="460" a="1"/>
  <c r="H55" i="460" a="1"/>
  <c r="I230" i="61" a="1"/>
  <c r="I297" i="460" a="1"/>
  <c r="K110" i="460" a="1"/>
  <c r="D235" i="61" a="1"/>
  <c r="K385" i="61" a="1"/>
  <c r="D254" i="61" a="1"/>
  <c r="G236" i="61" a="1"/>
  <c r="G338" i="61" a="1"/>
  <c r="I109" i="460" a="1"/>
  <c r="I325" i="61" a="1"/>
  <c r="G204" i="61" a="1"/>
  <c r="J310" i="61" a="1"/>
  <c r="K220" i="61" a="1"/>
  <c r="J202" i="61" a="1"/>
  <c r="I46" i="61" a="1"/>
  <c r="H312" i="61" a="1"/>
  <c r="I33" i="61" a="1"/>
  <c r="I223" i="460" a="1"/>
  <c r="J236" i="61" a="1"/>
  <c r="G321" i="60" a="1"/>
  <c r="D217" i="61" a="1"/>
  <c r="K71" i="60" a="1"/>
  <c r="J56" i="61" a="1"/>
  <c r="J46" i="60" a="1"/>
  <c r="D315" i="61" a="1"/>
  <c r="G52" i="61" a="1"/>
  <c r="G36" i="60" a="1"/>
  <c r="I251" i="61" a="1"/>
  <c r="I62" i="61" a="1"/>
  <c r="G38" i="460" a="1"/>
  <c r="D29" i="460" a="1"/>
  <c r="K100" i="460" a="1"/>
  <c r="K225" i="61" a="1"/>
  <c r="D270" i="61" a="1"/>
  <c r="J142" i="60" a="1"/>
  <c r="I53" i="61" a="1"/>
  <c r="G187" i="460" a="1"/>
  <c r="D339" i="460" a="1"/>
  <c r="D137" i="60" a="1"/>
  <c r="H181" i="460" a="1"/>
  <c r="G306" i="460" a="1"/>
  <c r="I108" i="460" a="1"/>
  <c r="D95" i="60" a="1"/>
  <c r="J385" i="460" a="1"/>
  <c r="I25" i="460" a="1"/>
  <c r="D91" i="460" a="1"/>
  <c r="G319" i="60" a="1"/>
  <c r="D359" i="61" a="1"/>
  <c r="I258" i="61" a="1"/>
  <c r="K179" i="460" a="1"/>
  <c r="I235" i="61" a="1"/>
  <c r="G223" i="60" a="1"/>
  <c r="I333" i="60" a="1"/>
  <c r="I54" i="61" a="1"/>
  <c r="H57" i="460" a="1"/>
  <c r="J133" i="61" a="1"/>
  <c r="H61" i="61" a="1"/>
  <c r="D223" i="60" a="1"/>
  <c r="H202" i="460" a="1"/>
  <c r="D220" i="60" a="1"/>
  <c r="H94" i="60" a="1"/>
  <c r="G23" i="60" a="1"/>
  <c r="J201" i="460" a="1"/>
  <c r="G178" i="460" a="1"/>
  <c r="D214" i="460" a="1"/>
  <c r="J75" i="60" a="1"/>
  <c r="D333" i="61" a="1"/>
  <c r="K257" i="61" a="1"/>
  <c r="J91" i="60" a="1"/>
  <c r="J38" i="460" a="1"/>
  <c r="I264" i="60" a="1"/>
  <c r="I43" i="60" a="1"/>
  <c r="G330" i="61" a="1"/>
  <c r="H158" i="61" a="1"/>
  <c r="H211" i="60" a="1"/>
  <c r="G107" i="60" a="1"/>
  <c r="H104" i="460" a="1"/>
  <c r="G26" i="460" a="1"/>
  <c r="J211" i="61" a="1"/>
  <c r="H254" i="60" a="1"/>
  <c r="K224" i="460" a="1"/>
  <c r="K33" i="460" a="1"/>
  <c r="J339" i="61" a="1"/>
  <c r="D233" i="60" a="1"/>
  <c r="K205" i="61" a="1"/>
  <c r="D116" i="61" a="1"/>
  <c r="G332" i="61" a="1"/>
  <c r="G97" i="60" a="1"/>
  <c r="D388" i="60" a="1"/>
  <c r="G337" i="60" a="1"/>
  <c r="K106" i="61" a="1"/>
  <c r="D344" i="460" a="1"/>
  <c r="D100" i="460" a="1"/>
  <c r="H251" i="61" a="1"/>
  <c r="D334" i="61" a="1"/>
  <c r="K384" i="60" a="1"/>
  <c r="G105" i="460" a="1"/>
  <c r="D113" i="61" a="1"/>
  <c r="H142" i="61" a="1"/>
  <c r="K319" i="61" a="1"/>
  <c r="D229" i="61" a="1"/>
  <c r="H44" i="460" a="1"/>
  <c r="J171" i="60" a="1"/>
  <c r="D124" i="60" a="1"/>
  <c r="K58" i="460" a="1"/>
  <c r="H26" i="460" a="1"/>
  <c r="G205" i="460" a="1"/>
  <c r="D95" i="61" a="1"/>
  <c r="H337" i="61" a="1"/>
  <c r="G319" i="460" a="1"/>
  <c r="K241" i="61" a="1"/>
  <c r="H334" i="460" a="1"/>
  <c r="D105" i="61" a="1"/>
  <c r="D187" i="60" a="1"/>
  <c r="J194" i="61" a="1"/>
  <c r="I224" i="460" a="1"/>
  <c r="G291" i="61" a="1"/>
  <c r="D194" i="61" a="1"/>
  <c r="G185" i="460" a="1"/>
  <c r="D25" i="460" a="1"/>
  <c r="D271" i="61" a="1"/>
  <c r="I306" i="60" a="1"/>
  <c r="I330" i="61" a="1"/>
  <c r="I348" i="61" a="1"/>
  <c r="D252" i="460" a="1"/>
  <c r="K322" i="60" a="1"/>
  <c r="J334" i="460" a="1"/>
  <c r="D383" i="460" a="1"/>
  <c r="J257" i="61" a="1"/>
  <c r="J232" i="61" a="1"/>
  <c r="D35" i="60" a="1"/>
  <c r="J100" i="60" a="1"/>
  <c r="J296" i="460" a="1"/>
  <c r="K302" i="60" a="1"/>
  <c r="D232" i="460" a="1"/>
  <c r="J322" i="61" a="1"/>
  <c r="K142" i="460" a="1"/>
  <c r="I91" i="60" a="1"/>
  <c r="D203" i="60" a="1"/>
  <c r="D291" i="60" a="1"/>
  <c r="D343" i="61" a="1"/>
  <c r="I39" i="460" a="1"/>
  <c r="J99" i="60" a="1"/>
  <c r="D179" i="61" a="1"/>
  <c r="D159" i="61" a="1"/>
  <c r="I223" i="60" a="1"/>
  <c r="H108" i="460" a="1"/>
  <c r="D140" i="460" a="1"/>
  <c r="I332" i="460" a="1"/>
  <c r="D271" i="460" a="1"/>
  <c r="D348" i="60" a="1"/>
  <c r="D299" i="60" a="1"/>
  <c r="G388" i="60" a="1"/>
  <c r="I104" i="460" a="1"/>
  <c r="D349" i="60" a="1"/>
  <c r="J234" i="61" a="1"/>
  <c r="I338" i="61" a="1"/>
  <c r="H75" i="460" a="1"/>
  <c r="I388" i="460" a="1"/>
  <c r="G203" i="460" a="1"/>
  <c r="K130" i="61" a="1"/>
  <c r="I142" i="61" a="1"/>
  <c r="D181" i="460" a="1"/>
  <c r="H126" i="460" a="1"/>
  <c r="K75" i="60" a="1"/>
  <c r="G21" i="68"/>
  <c r="J192" i="460" a="1"/>
  <c r="J321" i="60" a="1"/>
  <c r="G386" i="61" a="1"/>
  <c r="I234" i="61" a="1"/>
  <c r="D263" i="61" a="1"/>
  <c r="D90" i="60" a="1"/>
  <c r="J180" i="460" a="1"/>
  <c r="D273" i="60" a="1"/>
  <c r="G197" i="61" a="1"/>
  <c r="I289" i="460" a="1"/>
  <c r="D138" i="60" a="1"/>
  <c r="J90" i="60" a="1"/>
  <c r="K207" i="61" a="1"/>
  <c r="G200" i="61" a="1"/>
  <c r="D258" i="61" a="1"/>
  <c r="D345" i="61" a="1"/>
  <c r="D366" i="460" a="1"/>
  <c r="H337" i="460" a="1"/>
  <c r="I167" i="60" a="1"/>
  <c r="D214" i="60" a="1"/>
  <c r="H305" i="460" a="1"/>
  <c r="J172" i="60" a="1"/>
  <c r="J301" i="460" a="1"/>
  <c r="K166" i="460" a="1"/>
  <c r="J44" i="460" a="1"/>
  <c r="I348" i="460" a="1"/>
  <c r="D194" i="60" a="1"/>
  <c r="H82" i="61" a="1"/>
  <c r="J109" i="460" a="1"/>
  <c r="H26" i="60" a="1"/>
  <c r="D382" i="60" a="1"/>
  <c r="D149" i="61" a="1"/>
  <c r="D279" i="60" a="1"/>
  <c r="I114" i="460" a="1"/>
  <c r="D204" i="460" a="1"/>
  <c r="H97" i="60" a="1"/>
  <c r="I36" i="60" a="1"/>
  <c r="I242" i="61" a="1"/>
  <c r="I58" i="60" a="1"/>
  <c r="D35" i="460" a="1"/>
  <c r="K204" i="61" a="1"/>
  <c r="D368" i="61" a="1"/>
  <c r="J179" i="460" a="1"/>
  <c r="D270" i="60" a="1"/>
  <c r="D331" i="460" a="1"/>
  <c r="I194" i="460" a="1"/>
  <c r="I199" i="61" a="1"/>
  <c r="J252" i="60" a="1"/>
  <c r="D107" i="61" a="1"/>
  <c r="D386" i="60" a="1"/>
  <c r="I225" i="460" a="1"/>
  <c r="I131" i="60" a="1"/>
  <c r="J262" i="60" a="1"/>
  <c r="D343" i="460" a="1"/>
  <c r="K257" i="60" a="1"/>
  <c r="D146" i="60" a="1"/>
  <c r="I166" i="60" a="1"/>
  <c r="D42" i="460" a="1"/>
  <c r="H90" i="60" a="1"/>
  <c r="K325" i="60" a="1"/>
  <c r="J204" i="61" a="1"/>
  <c r="I339" i="61" a="1"/>
  <c r="I301" i="460" a="1"/>
  <c r="I177" i="60" a="1"/>
  <c r="D253" i="460" a="1"/>
  <c r="D303" i="460" a="1"/>
  <c r="H34" i="60" a="1"/>
  <c r="D132" i="61" a="1"/>
  <c r="G313" i="60" a="1"/>
  <c r="D358" i="460" a="1"/>
  <c r="I113" i="460" a="1"/>
  <c r="I226" i="60" a="1"/>
  <c r="K27" i="460" a="1"/>
  <c r="H28" i="60" a="1"/>
  <c r="J153" i="460" a="1"/>
  <c r="D39" i="60" a="1"/>
  <c r="D222" i="60" a="1"/>
  <c r="D140" i="61" a="1"/>
  <c r="K36" i="61" a="1"/>
  <c r="D28" i="460" a="1"/>
  <c r="D206" i="60" a="1"/>
  <c r="I108" i="61" a="1"/>
  <c r="D39" i="61" a="1"/>
  <c r="H35" i="460" a="1"/>
  <c r="G296" i="60" a="1"/>
  <c r="J119" i="61" a="1"/>
  <c r="H33" i="61" a="1"/>
  <c r="K243" i="61" a="1"/>
  <c r="H192" i="460" a="1"/>
  <c r="G180" i="60" a="1"/>
  <c r="G146" i="60" a="1"/>
  <c r="H44" i="61" a="1"/>
  <c r="D171" i="460" a="1"/>
  <c r="D188" i="61" a="1"/>
  <c r="I106" i="61" a="1"/>
  <c r="D166" i="60" a="1"/>
  <c r="J167" i="460" a="1"/>
  <c r="D338" i="61" a="1"/>
  <c r="G312" i="61" a="1"/>
  <c r="K172" i="60" a="1"/>
  <c r="G233" i="61" a="1"/>
  <c r="K43" i="60" a="1"/>
  <c r="I175" i="60" a="1"/>
  <c r="K107" i="61" a="1"/>
  <c r="H303" i="60" a="1"/>
  <c r="G85" i="460" a="1"/>
  <c r="I42" i="60" a="1"/>
  <c r="J33" i="460" a="1"/>
  <c r="J194" i="460" a="1"/>
  <c r="G99" i="460" a="1"/>
  <c r="J221" i="60" a="1"/>
  <c r="D52" i="60" a="1"/>
  <c r="K288" i="60" a="1"/>
  <c r="H382" i="460" a="1"/>
  <c r="K93" i="460" a="1"/>
  <c r="K335" i="61" a="1"/>
  <c r="H224" i="60" a="1"/>
  <c r="I105" i="60" a="1"/>
  <c r="D136" i="60" a="1"/>
  <c r="K54" i="61" a="1"/>
  <c r="K93" i="60" a="1"/>
  <c r="D324" i="61" a="1"/>
  <c r="D166" i="460" a="1"/>
  <c r="I214" i="60" a="1"/>
  <c r="D195" i="60" a="1"/>
  <c r="G223" i="61" a="1"/>
  <c r="H99" i="60" a="1"/>
  <c r="K384" i="61" a="1"/>
  <c r="K240" i="61" a="1"/>
  <c r="H181" i="60" a="1"/>
  <c r="H302" i="60" a="1"/>
  <c r="J217" i="61" a="1"/>
  <c r="D202" i="61" a="1"/>
  <c r="H85" i="60" a="1"/>
  <c r="D131" i="460" a="1"/>
  <c r="D281" i="61" a="1"/>
  <c r="G207" i="460" a="1"/>
  <c r="D298" i="61" a="1"/>
  <c r="J20" i="60" a="1"/>
  <c r="K48" i="60" a="1"/>
  <c r="H100" i="460" a="1"/>
  <c r="H300" i="60" a="1"/>
  <c r="G325" i="460" a="1"/>
  <c r="H187" i="60" a="1"/>
  <c r="K316" i="460" a="1"/>
  <c r="I34" i="60" a="1"/>
  <c r="I60" i="60" a="1"/>
  <c r="D184" i="60" a="1"/>
  <c r="I319" i="460" a="1"/>
  <c r="H114" i="460" a="1"/>
  <c r="K55" i="460" a="1"/>
  <c r="G128" i="460" a="1"/>
  <c r="D142" i="60" a="1"/>
  <c r="G321" i="61" a="1"/>
  <c r="J14" i="460" a="1"/>
  <c r="J107" i="460" a="1"/>
  <c r="D349" i="460" a="1"/>
  <c r="H113" i="60" a="1"/>
  <c r="D367" i="60" a="1"/>
  <c r="D305" i="60" a="1"/>
  <c r="H323" i="460" a="1"/>
  <c r="H352" i="61" a="1"/>
  <c r="G22" i="60" a="1"/>
  <c r="I93" i="460" a="1"/>
  <c r="G34" i="61" a="1"/>
  <c r="D217" i="60" a="1"/>
  <c r="G80" i="281"/>
  <c r="G152" i="60" a="1"/>
  <c r="I82" i="460" a="1"/>
  <c r="D262" i="61" a="1"/>
  <c r="K291" i="60" a="1"/>
  <c r="J104" i="460" a="1"/>
  <c r="I257" i="61" a="1"/>
  <c r="K311" i="460" a="1"/>
  <c r="K241" i="460" a="1"/>
  <c r="K204" i="460" a="1"/>
  <c r="G188" i="460" a="1"/>
  <c r="H58" i="61" a="1"/>
  <c r="D273" i="460" a="1"/>
  <c r="J191" i="460" a="1"/>
  <c r="H93" i="60" a="1"/>
  <c r="I301" i="60" a="1"/>
  <c r="D323" i="60" a="1"/>
  <c r="J187" i="460" a="1"/>
  <c r="G244" i="61" a="1"/>
  <c r="D229" i="60" a="1"/>
  <c r="I220" i="460" a="1"/>
  <c r="K192" i="460" a="1"/>
  <c r="K116" i="460" a="1"/>
  <c r="D297" i="60" a="1"/>
  <c r="J26" i="60" a="1"/>
  <c r="G232" i="61" a="1"/>
  <c r="K215" i="61" a="1"/>
  <c r="J264" i="61" a="1"/>
  <c r="I337" i="61" a="1"/>
  <c r="D157" i="61" a="1"/>
  <c r="H304" i="60" a="1"/>
  <c r="J170" i="60" a="1"/>
  <c r="I348" i="60" a="1"/>
  <c r="I95" i="460" a="1"/>
  <c r="K103" i="460" a="1"/>
  <c r="J158" i="61" a="1"/>
  <c r="D108" i="460" a="1"/>
  <c r="I222" i="60" a="1"/>
  <c r="D97" i="61" a="1"/>
  <c r="G123" i="61" a="1"/>
  <c r="I179" i="460" a="1"/>
  <c r="G202" i="460" a="1"/>
  <c r="J23" i="60" a="1"/>
  <c r="J352" i="60" a="1"/>
  <c r="J117" i="60" a="1"/>
  <c r="J298" i="460" a="1"/>
  <c r="G206" i="61" a="1"/>
  <c r="K311" i="60" a="1"/>
  <c r="D76" i="61" a="1"/>
  <c r="J245" i="61" a="1"/>
  <c r="D381" i="60" a="1"/>
  <c r="D110" i="61" a="1"/>
  <c r="J233" i="61" a="1"/>
  <c r="K113" i="61" a="1"/>
  <c r="G75" i="61" a="1"/>
  <c r="D133" i="61" a="1"/>
  <c r="D241" i="61" a="1"/>
  <c r="D48" i="60" a="1"/>
  <c r="G75" i="460" a="1"/>
  <c r="J222" i="60" a="1"/>
  <c r="G205" i="61" a="1"/>
  <c r="I305" i="460" a="1"/>
  <c r="I386" i="61" a="1"/>
  <c r="H36" i="61" a="1"/>
  <c r="I323" i="61" a="1"/>
  <c r="J262" i="460" a="1"/>
  <c r="H204" i="61" a="1"/>
  <c r="K187" i="460" a="1"/>
  <c r="K330" i="61" a="1"/>
  <c r="D196" i="460" a="1"/>
  <c r="G291" i="460" a="1"/>
  <c r="D203" i="460" a="1"/>
  <c r="D127" i="460" a="1"/>
  <c r="D27" i="60" a="1"/>
  <c r="G322" i="60" a="1"/>
  <c r="H211" i="61" a="1"/>
  <c r="J305" i="60" a="1"/>
  <c r="I119" i="460" a="1"/>
  <c r="I48" i="460" a="1"/>
  <c r="D319" i="61" a="1"/>
  <c r="J374" i="61" a="1"/>
  <c r="I153" i="460" a="1"/>
  <c r="G113" i="61" a="1"/>
  <c r="J215" i="60" a="1"/>
  <c r="D207" i="61" a="1"/>
  <c r="H42" i="60" a="1"/>
  <c r="H127" i="60" a="1"/>
  <c r="H99" i="460" a="1"/>
  <c r="H146" i="61" a="1"/>
  <c r="D82" i="60" a="1"/>
  <c r="K299" i="60" a="1"/>
  <c r="G59" i="60" a="1"/>
  <c r="G116" i="60" a="1"/>
  <c r="I221" i="460" a="1"/>
  <c r="K382" i="61" a="1"/>
  <c r="G337" i="460" a="1"/>
  <c r="D254" i="60" a="1"/>
  <c r="D76" i="460" a="1"/>
  <c r="G181" i="460" a="1"/>
  <c r="D92" i="61" a="1"/>
  <c r="H131" i="61" a="1"/>
  <c r="I122" i="61" a="1"/>
  <c r="I252" i="60" a="1"/>
  <c r="J196" i="460" a="1"/>
  <c r="G58" i="61" a="1"/>
  <c r="D78" i="60" a="1"/>
  <c r="G352" i="61" a="1"/>
  <c r="D180" i="61" a="1"/>
  <c r="G216" i="61" a="1"/>
  <c r="D386" i="61" a="1"/>
  <c r="H176" i="460" a="1"/>
  <c r="D323" i="460" a="1"/>
  <c r="I172" i="60" a="1"/>
  <c r="J32" i="61" a="1"/>
  <c r="H14" i="460" a="1"/>
  <c r="K236" i="61" a="1"/>
  <c r="H36" i="60" a="1"/>
  <c r="D196" i="61" a="1"/>
  <c r="D192" i="60" a="1"/>
  <c r="D348" i="460" a="1"/>
  <c r="D68" i="460" a="1"/>
  <c r="I236" i="61" a="1"/>
  <c r="I83" i="61" a="1"/>
  <c r="I288" i="61" a="1"/>
  <c r="D126" i="460" a="1"/>
  <c r="D332" i="60" a="1"/>
  <c r="J331" i="61" a="1"/>
  <c r="K109" i="460" a="1"/>
  <c r="H241" i="61" a="1"/>
  <c r="D87" i="61" a="1"/>
  <c r="K158" i="61" a="1"/>
  <c r="G142" i="61" a="1"/>
  <c r="H52" i="61" a="1"/>
  <c r="I19" i="460" a="1"/>
  <c r="I105" i="460" a="1"/>
  <c r="D154" i="460" a="1"/>
  <c r="G55" i="60" a="1"/>
  <c r="J34" i="460" a="1"/>
  <c r="G47" i="60" a="1"/>
  <c r="D298" i="460" a="1"/>
  <c r="D54" i="61" a="1"/>
  <c r="I43" i="460" a="1"/>
  <c r="J29" i="460" a="1"/>
  <c r="J211" i="60" a="1"/>
  <c r="D206" i="460" a="1"/>
  <c r="K231" i="61" a="1"/>
  <c r="J311" i="460" a="1"/>
  <c r="D106" i="60" a="1"/>
  <c r="J60" i="61" a="1"/>
  <c r="D157" i="60" a="1"/>
  <c r="H386" i="460" a="1"/>
  <c r="H37" i="61" a="1"/>
  <c r="K180" i="60" a="1"/>
  <c r="J215" i="460" a="1"/>
  <c r="H175" i="460" a="1"/>
  <c r="I224" i="60" a="1"/>
  <c r="D38" i="460" a="1"/>
  <c r="K252" i="61" a="1"/>
  <c r="J129" i="460" a="1"/>
  <c r="J158" i="460" a="1"/>
  <c r="D83" i="460" a="1"/>
  <c r="D193" i="61" a="1"/>
  <c r="H106" i="61" a="1"/>
  <c r="G385" i="60" a="1"/>
  <c r="D42" i="61" a="1"/>
  <c r="D100" i="61" a="1"/>
  <c r="D67" i="460" a="1"/>
  <c r="H221" i="61" a="1"/>
  <c r="I302" i="60" a="1"/>
  <c r="G214" i="60" a="1"/>
  <c r="I126" i="61" a="1"/>
  <c r="I57" i="60" a="1"/>
  <c r="H95" i="460" a="1"/>
  <c r="K184" i="60" a="1"/>
  <c r="I47" i="60" a="1"/>
  <c r="K369" i="60" a="1"/>
  <c r="K179" i="60" a="1"/>
  <c r="H25" i="460" a="1"/>
  <c r="K83" i="460" a="1"/>
  <c r="J36" i="61" a="1"/>
  <c r="H92" i="460" a="1"/>
  <c r="D133" i="60" a="1"/>
  <c r="G28" i="60" a="1"/>
  <c r="D315" i="460" a="1"/>
  <c r="H210" i="460" a="1"/>
  <c r="J186" i="60" a="1"/>
  <c r="K146" i="60" a="1"/>
  <c r="J57" i="460" a="1"/>
  <c r="J25" i="60" a="1"/>
  <c r="J263" i="460" a="1"/>
  <c r="H321" i="61" a="1"/>
  <c r="H288" i="460" a="1"/>
  <c r="H117" i="60" a="1"/>
  <c r="I352" i="61" a="1"/>
  <c r="I85" i="460" a="1"/>
  <c r="I324" i="61" a="1"/>
  <c r="D207" i="460" a="1"/>
  <c r="D370" i="60" a="1"/>
  <c r="G197" i="460" a="1"/>
  <c r="D331" i="60" a="1"/>
  <c r="J225" i="460" a="1"/>
  <c r="K128" i="61" a="1"/>
  <c r="D217" i="460" a="1"/>
  <c r="H319" i="61" a="1"/>
  <c r="H20" i="60" a="1"/>
  <c r="D223" i="460" a="1"/>
  <c r="G196" i="61" a="1"/>
  <c r="J127" i="61" a="1"/>
  <c r="H58" i="460" a="1"/>
  <c r="H288" i="61" a="1"/>
  <c r="D11" i="60" a="1"/>
  <c r="G42" i="60" a="1"/>
  <c r="D233" i="460" a="1"/>
  <c r="K55" i="60" a="1"/>
  <c r="D43" i="61" a="1"/>
  <c r="C14" i="390"/>
  <c r="H34" i="61" a="1"/>
  <c r="D309" i="60" a="1"/>
  <c r="J319" i="61" a="1"/>
  <c r="I291" i="60" a="1"/>
  <c r="G262" i="61" a="1"/>
  <c r="K231" i="60" a="1"/>
  <c r="I27" i="460" a="1"/>
  <c r="J242" i="61" a="1"/>
  <c r="I382" i="460" a="1"/>
  <c r="J232" i="60" a="1"/>
  <c r="G179" i="60" a="1"/>
  <c r="J166" i="460" a="1"/>
  <c r="H324" i="460" a="1"/>
  <c r="J300" i="460" a="1"/>
  <c r="D69" i="60" a="1"/>
  <c r="H119" i="60" a="1"/>
  <c r="D113" i="460" a="1"/>
  <c r="D352" i="60" a="1"/>
  <c r="D234" i="460" a="1"/>
  <c r="H231" i="460" a="1"/>
  <c r="K213" i="60" a="1"/>
  <c r="G168" i="60" a="1"/>
  <c r="G298" i="460" a="1"/>
  <c r="H289" i="460" a="1"/>
  <c r="D266" i="60" a="1"/>
  <c r="H107" i="61" a="1"/>
  <c r="D73" i="460" a="1"/>
  <c r="I215" i="460" a="1"/>
  <c r="I97" i="460" a="1"/>
  <c r="H266" i="60" a="1"/>
  <c r="G187" i="60" a="1"/>
  <c r="J103" i="61" a="1"/>
  <c r="I210" i="60" a="1"/>
  <c r="J224" i="60" a="1"/>
  <c r="D262" i="60" a="1"/>
  <c r="G254" i="60" a="1"/>
  <c r="D85" i="60" a="1"/>
  <c r="J289" i="60" a="1"/>
  <c r="H223" i="60" a="1"/>
  <c r="D319" i="60" a="1"/>
  <c r="H223" i="460" a="1"/>
  <c r="J47" i="460" a="1"/>
  <c r="D304" i="61" a="1"/>
  <c r="D115" i="60" a="1"/>
  <c r="K42" i="61" a="1"/>
  <c r="D351" i="460" a="1"/>
  <c r="H311" i="61" a="1"/>
  <c r="G303" i="460" a="1"/>
  <c r="D375" i="460" a="1"/>
  <c r="I180" i="460" a="1"/>
  <c r="D272" i="460" a="1"/>
  <c r="G333" i="60" a="1"/>
  <c r="G210" i="460" a="1"/>
  <c r="G128" i="60" a="1"/>
  <c r="H259" i="61" a="1"/>
  <c r="D45" i="460" a="1"/>
  <c r="G251" i="61" a="1"/>
  <c r="D149" i="460" a="1"/>
  <c r="D61" i="60" a="1"/>
  <c r="D169" i="460" a="1"/>
  <c r="G60" i="60" a="1"/>
  <c r="K322" i="61" a="1"/>
  <c r="I44" i="61" a="1"/>
  <c r="D170" i="460" a="1"/>
  <c r="D136" i="460" a="1"/>
  <c r="J199" i="61" a="1"/>
  <c r="K36" i="60" a="1"/>
  <c r="J224" i="460" a="1"/>
  <c r="J335" i="460" a="1"/>
  <c r="D138" i="460" a="1"/>
  <c r="H291" i="460" a="1"/>
  <c r="K85" i="60" a="1"/>
  <c r="H315" i="61" a="1"/>
  <c r="D316" i="61" a="1"/>
  <c r="I332" i="61" a="1"/>
  <c r="H85" i="460" a="1"/>
  <c r="G44" i="61" a="1"/>
  <c r="D39" i="460" a="1"/>
  <c r="D90" i="460" a="1"/>
  <c r="K118" i="61" a="1"/>
  <c r="K19" i="460" a="1"/>
  <c r="J329" i="61" a="1"/>
  <c r="G323" i="60" a="1"/>
  <c r="J153" i="60" a="1"/>
  <c r="D59" i="60" a="1"/>
  <c r="K211" i="460" a="1"/>
  <c r="G106" i="460" a="1"/>
  <c r="I217" i="60" a="1"/>
  <c r="J297" i="460" a="1"/>
  <c r="J46" i="460" a="1"/>
  <c r="H225" i="460" a="1"/>
  <c r="H105" i="61" a="1"/>
  <c r="I220" i="60" a="1"/>
  <c r="D159" i="460" a="1"/>
  <c r="I158" i="60" a="1"/>
  <c r="H257" i="60" a="1"/>
  <c r="D86" i="460" a="1"/>
  <c r="I178" i="60" a="1"/>
  <c r="K60" i="460" a="1"/>
  <c r="D342" i="61" a="1"/>
  <c r="I85" i="61" a="1"/>
  <c r="J47" i="61" a="1"/>
  <c r="G220" i="60" a="1"/>
  <c r="K234" i="61" a="1"/>
  <c r="J179" i="60" a="1"/>
  <c r="D231" i="61" a="1"/>
  <c r="H332" i="460" a="1"/>
  <c r="J223" i="61" a="1"/>
  <c r="I61" i="61" a="1"/>
  <c r="I323" i="460" a="1"/>
  <c r="D311" i="460" a="1"/>
  <c r="I38" i="460" a="1"/>
  <c r="I56" i="60" a="1"/>
  <c r="I152" i="60" a="1"/>
  <c r="D353" i="61" a="1"/>
  <c r="H252" i="61" a="1"/>
  <c r="I119" i="61" a="1"/>
  <c r="D123" i="61" a="1"/>
  <c r="D175" i="61" a="1"/>
  <c r="J185" i="60" a="1"/>
  <c r="K291" i="460" a="1"/>
  <c r="J306" i="60" a="1"/>
  <c r="D97" i="60" a="1"/>
  <c r="H211" i="460" a="1"/>
  <c r="I44" i="460" a="1"/>
  <c r="G24" i="60" a="1"/>
  <c r="I142" i="60" a="1"/>
  <c r="K313" i="61" a="1"/>
  <c r="K297" i="460" a="1"/>
  <c r="G224" i="61" a="1"/>
  <c r="G220" i="460" a="1"/>
  <c r="K34" i="61" a="1"/>
  <c r="D234" i="61" a="1"/>
  <c r="G129" i="460" a="1"/>
  <c r="J205" i="460" a="1"/>
  <c r="D369" i="61" a="1"/>
  <c r="K59" i="61" a="1"/>
  <c r="I202" i="460" a="1"/>
  <c r="D320" i="60" a="1"/>
  <c r="D346" i="60" a="1"/>
  <c r="I45" i="60" a="1"/>
  <c r="D103" i="61" a="1"/>
  <c r="D68" i="61" a="1"/>
  <c r="J187" i="60" a="1"/>
  <c r="H115" i="61" a="1"/>
  <c r="D239" i="460" a="1"/>
  <c r="G185" i="60" a="1"/>
  <c r="D128" i="460" a="1"/>
  <c r="J186" i="460" a="1"/>
  <c r="D244" i="460" a="1"/>
  <c r="D85" i="61" a="1"/>
  <c r="D296" i="460" a="1"/>
  <c r="H301" i="60" a="1"/>
  <c r="H142" i="60" a="1"/>
  <c r="K171" i="60" a="1"/>
  <c r="K172" i="460" a="1"/>
  <c r="H320" i="61" a="1"/>
  <c r="G83" i="60" a="1"/>
  <c r="D125" i="61" a="1"/>
  <c r="K334" i="460" a="1"/>
  <c r="G169" i="460" a="1"/>
  <c r="I216" i="460" a="1"/>
  <c r="G220" i="61" a="1"/>
  <c r="I217" i="61" a="1"/>
  <c r="H314" i="460" a="1"/>
  <c r="D53" i="60" a="1"/>
  <c r="D167" i="460" a="1"/>
  <c r="G115" i="61" a="1"/>
  <c r="K82" i="460" a="1"/>
  <c r="I196" i="460" a="1"/>
  <c r="H245" i="61" a="1"/>
  <c r="I386" i="60" a="1"/>
  <c r="I14" i="60" a="1"/>
  <c r="I252" i="61" a="1"/>
  <c r="D325" i="460" a="1"/>
  <c r="I184" i="60" a="1"/>
  <c r="D179" i="460" a="1"/>
  <c r="D352" i="61" a="1"/>
  <c r="G43" i="60" a="1"/>
  <c r="G109" i="460" a="1"/>
  <c r="I299" i="460" a="1"/>
  <c r="I319" i="60" a="1"/>
  <c r="D86" i="60" a="1"/>
  <c r="J259" i="61" a="1"/>
  <c r="D180" i="460" a="1"/>
  <c r="K59" i="60" a="1"/>
  <c r="K337" i="460" a="1"/>
  <c r="K118" i="60" a="1"/>
  <c r="K126" i="460" a="1"/>
  <c r="H259" i="60" a="1"/>
  <c r="D196" i="60" a="1"/>
  <c r="H196" i="61" a="1"/>
  <c r="D52" i="61" a="1"/>
  <c r="K348" i="61" a="1"/>
  <c r="G47" i="460" a="1"/>
  <c r="J241" i="61" a="1"/>
  <c r="D34" i="61" a="1"/>
  <c r="H195" i="460" a="1"/>
  <c r="D38" i="61" a="1"/>
  <c r="G335" i="61" a="1"/>
  <c r="I291" i="460" a="1"/>
  <c r="D156" i="60" a="1"/>
  <c r="I30" i="281"/>
  <c r="D61" i="460" a="1"/>
  <c r="J175" i="460" a="1"/>
  <c r="J212" i="460" a="1"/>
  <c r="D275" i="61" a="1"/>
  <c r="G314" i="61" a="1"/>
  <c r="K117" i="460" a="1"/>
  <c r="G45" i="61" a="1"/>
  <c r="H21" i="460" a="1"/>
  <c r="D82" i="61" a="1"/>
  <c r="G348" i="60" a="1"/>
  <c r="I321" i="460" a="1"/>
  <c r="K43" i="61" a="1"/>
  <c r="D23" i="460" a="1"/>
  <c r="K34" i="60" a="1"/>
  <c r="K196" i="61" a="1"/>
  <c r="K203" i="61" a="1"/>
  <c r="I310" i="460" a="1"/>
  <c r="I104" i="61" a="1"/>
  <c r="G71" i="60" a="1"/>
  <c r="J113" i="61" a="1"/>
  <c r="I194" i="61" a="1"/>
  <c r="G212" i="60" a="1"/>
  <c r="K258" i="60" a="1"/>
  <c r="K242" i="61" a="1"/>
  <c r="K94" i="60" a="1"/>
  <c r="I324" i="460" a="1"/>
  <c r="D324" i="60" a="1"/>
  <c r="D280" i="61" a="1"/>
  <c r="D347" i="60" a="1"/>
  <c r="D168" i="60" a="1"/>
  <c r="D207" i="60" a="1"/>
  <c r="H115" i="60" a="1"/>
  <c r="D361" i="460" a="1"/>
  <c r="K185" i="460" a="1"/>
  <c r="G234" i="61" a="1"/>
  <c r="J334" i="60" a="1"/>
  <c r="J299" i="460" a="1"/>
  <c r="I200" i="61" a="1"/>
  <c r="J264" i="60" a="1"/>
  <c r="D142" i="460" a="1"/>
  <c r="I233" i="60" a="1"/>
  <c r="D202" i="60" a="1"/>
  <c r="G201" i="61" a="1"/>
  <c r="J52" i="61" a="1"/>
  <c r="I324" i="60" a="1"/>
  <c r="J369" i="460" a="1"/>
  <c r="H42" i="460" a="1"/>
  <c r="J146" i="61" a="1"/>
  <c r="I319" i="61" a="1"/>
  <c r="H335" i="460" a="1"/>
  <c r="D384" i="60" a="1"/>
  <c r="J203" i="61" a="1"/>
  <c r="I27" i="60" a="1"/>
  <c r="D139" i="61" a="1"/>
  <c r="G21" i="60" a="1"/>
  <c r="K313" i="460" a="1"/>
  <c r="G217" i="460" a="1"/>
  <c r="J118" i="61" a="1"/>
  <c r="D185" i="460" a="1"/>
  <c r="I300" i="61" a="1"/>
  <c r="H90" i="460" a="1"/>
  <c r="I96" i="60" a="1"/>
  <c r="G226" i="60" a="1"/>
  <c r="G222" i="61" a="1"/>
  <c r="G92" i="60" a="1"/>
  <c r="G369" i="60" a="1"/>
  <c r="J385" i="61" a="1"/>
  <c r="K207" i="460" a="1"/>
  <c r="H352" i="60" a="1"/>
  <c r="D222" i="61" a="1"/>
  <c r="H202" i="61" a="1"/>
  <c r="D92" i="60" a="1"/>
  <c r="G171" i="460" a="1"/>
  <c r="H210" i="60" a="1"/>
  <c r="H216" i="60" a="1"/>
  <c r="J82" i="60" a="1"/>
  <c r="G337" i="61" a="1"/>
  <c r="G29" i="460" a="1"/>
  <c r="D298" i="60" a="1"/>
  <c r="J184" i="60" a="1"/>
  <c r="H43" i="460" a="1"/>
  <c r="I204" i="460" a="1"/>
  <c r="I241" i="460" a="1"/>
  <c r="D94" i="61" a="1"/>
  <c r="H43" i="60" a="1"/>
  <c r="I153" i="60" a="1"/>
  <c r="K213" i="61" a="1"/>
  <c r="D345" i="60" a="1"/>
  <c r="G313" i="460" a="1"/>
  <c r="K289" i="460" a="1"/>
  <c r="K194" i="61" a="1"/>
  <c r="H385" i="60" a="1"/>
  <c r="D139" i="460" a="1"/>
  <c r="D214" i="61" a="1"/>
  <c r="J107" i="60" a="1"/>
  <c r="D73" i="60" a="1"/>
  <c r="K158" i="60" a="1"/>
  <c r="H311" i="460" a="1"/>
  <c r="D312" i="61" a="1"/>
  <c r="K108" i="460" a="1"/>
  <c r="D312" i="460" a="1"/>
  <c r="I316" i="61" a="1"/>
  <c r="H21" i="60" a="1"/>
  <c r="K251" i="61" a="1"/>
  <c r="G37" i="460" a="1"/>
  <c r="I71" i="460" a="1"/>
  <c r="H300" i="460" a="1"/>
  <c r="K210" i="60" a="1"/>
  <c r="D93" i="61" a="1"/>
  <c r="J90" i="460" a="1"/>
  <c r="J75" i="460" a="1"/>
  <c r="K206" i="460" a="1"/>
  <c r="K338" i="61" a="1"/>
  <c r="D51" i="61" a="1"/>
  <c r="K369" i="61" a="1"/>
  <c r="J192" i="61" a="1"/>
  <c r="G266" i="60" a="1"/>
  <c r="D388" i="61" a="1"/>
  <c r="D87" i="60" a="1"/>
  <c r="J206" i="61" a="1"/>
  <c r="D301" i="60" a="1"/>
  <c r="G198" i="61" a="1"/>
  <c r="J55" i="60" a="1"/>
  <c r="G194" i="460" a="1"/>
  <c r="G91" i="460" a="1"/>
  <c r="D156" i="61" a="1"/>
  <c r="J309" i="460" a="1"/>
  <c r="H172" i="460" a="1"/>
  <c r="J36" i="60" a="1"/>
  <c r="G304" i="460" a="1"/>
  <c r="H104" i="61" a="1"/>
  <c r="B21" i="68"/>
  <c r="K168" i="60" a="1"/>
  <c r="H45" i="61" a="1"/>
  <c r="D108" i="60" a="1"/>
  <c r="H200" i="61" a="1"/>
  <c r="K312" i="460" a="1"/>
  <c r="J43" i="460" a="1"/>
  <c r="K202" i="61" a="1"/>
  <c r="D220" i="61" a="1"/>
  <c r="G170" i="60" a="1"/>
  <c r="H176" i="60" a="1"/>
  <c r="G382" i="61" a="1"/>
  <c r="K175" i="460" a="1"/>
  <c r="D278" i="460" a="1"/>
  <c r="I388" i="60" a="1"/>
  <c r="D328" i="460" a="1"/>
  <c r="D144" i="61" a="1"/>
  <c r="G384" i="61" a="1"/>
  <c r="G289" i="61" a="1"/>
  <c r="I322" i="60" a="1"/>
  <c r="J48" i="60" a="1"/>
  <c r="I118" i="61" a="1"/>
  <c r="D226" i="61" a="1"/>
  <c r="J322" i="60" a="1"/>
  <c r="D58" i="460" a="1"/>
  <c r="K85" i="61" a="1"/>
  <c r="J348" i="60" a="1"/>
  <c r="K201" i="61" a="1"/>
  <c r="J231" i="460" a="1"/>
  <c r="D216" i="61" a="1"/>
  <c r="I320" i="60" a="1"/>
  <c r="K241" i="60" a="1"/>
  <c r="J34" i="61" a="1"/>
  <c r="G322" i="460" a="1"/>
  <c r="D367" i="61" a="1"/>
  <c r="H108" i="61" a="1"/>
  <c r="I169" i="60" a="1"/>
  <c r="G23" i="460" a="1"/>
  <c r="G152" i="460" a="1"/>
  <c r="J214" i="460" a="1"/>
  <c r="G46" i="60" a="1"/>
  <c r="D350" i="61" a="1"/>
  <c r="G204" i="460" a="1"/>
  <c r="H297" i="60" a="1"/>
  <c r="D205" i="60" a="1"/>
  <c r="D62" i="61" a="1"/>
  <c r="J176" i="460" a="1"/>
  <c r="D122" i="60" a="1"/>
  <c r="D86" i="61" a="1"/>
  <c r="K302" i="460" a="1"/>
  <c r="J28" i="60" a="1"/>
  <c r="D275" i="60" a="1"/>
  <c r="D37" i="61" a="1"/>
  <c r="G82" i="60" a="1"/>
  <c r="J178" i="460" a="1"/>
  <c r="H199" i="61" a="1"/>
  <c r="K333" i="61" a="1"/>
  <c r="K221" i="460" a="1"/>
  <c r="K29" i="60" a="1"/>
  <c r="H229" i="61" a="1"/>
  <c r="I117" i="60" a="1"/>
  <c r="D325" i="61" a="1"/>
  <c r="G27" i="60" a="1"/>
  <c r="D66" i="460" a="1"/>
  <c r="K185" i="60" a="1"/>
  <c r="I266" i="61" a="1"/>
  <c r="K131" i="61" a="1"/>
  <c r="I221" i="61" a="1"/>
  <c r="I43" i="61" a="1"/>
  <c r="K192" i="61" a="1"/>
  <c r="D306" i="61" a="1"/>
  <c r="H95" i="60" a="1"/>
  <c r="G32" i="61" a="1"/>
  <c r="J45" i="61" a="1"/>
  <c r="G127" i="60" a="1"/>
  <c r="D198" i="60" a="1"/>
  <c r="K45" i="61" a="1"/>
  <c r="I132" i="61" a="1"/>
  <c r="I374" i="460" a="1"/>
  <c r="G374" i="60" a="1"/>
  <c r="J320" i="460" a="1"/>
  <c r="K245" i="61" a="1"/>
  <c r="H180" i="460" a="1"/>
  <c r="H221" i="460" a="1"/>
  <c r="I207" i="61" a="1"/>
  <c r="G302" i="460" a="1"/>
  <c r="J99" i="460" a="1"/>
  <c r="K233" i="60" a="1"/>
  <c r="D374" i="60" a="1"/>
  <c r="D355" i="61" a="1"/>
  <c r="D106" i="61" a="1"/>
  <c r="D43" i="460" a="1"/>
  <c r="I303" i="460" a="1"/>
  <c r="I309" i="61" a="1"/>
  <c r="H231" i="61" a="1"/>
  <c r="D274" i="60" a="1"/>
  <c r="I110" i="61" a="1"/>
  <c r="J332" i="460" a="1"/>
  <c r="J19" i="460" a="1"/>
  <c r="K215" i="60" a="1"/>
  <c r="J170" i="460" a="1"/>
  <c r="H302" i="460" a="1"/>
  <c r="I288" i="60" a="1"/>
  <c r="H60" i="60" a="1"/>
  <c r="J266" i="60" a="1"/>
  <c r="H195" i="61" a="1"/>
  <c r="J202" i="460" a="1"/>
  <c r="D110" i="60" a="1"/>
  <c r="K329" i="61" a="1"/>
  <c r="K337" i="61" a="1"/>
  <c r="D202" i="460" a="1"/>
  <c r="H93" i="460" a="1"/>
  <c r="J374" i="60" a="1"/>
  <c r="G257" i="61" a="1"/>
  <c r="I146" i="61" a="1"/>
  <c r="I188" i="460" a="1"/>
  <c r="H263" i="61" a="1"/>
  <c r="D384" i="61" a="1"/>
  <c r="K113" i="60" a="1"/>
  <c r="K92" i="60" a="1"/>
  <c r="J47" i="60" a="1"/>
  <c r="H322" i="60" a="1"/>
  <c r="D93" i="60" a="1"/>
  <c r="H215" i="61" a="1"/>
  <c r="I158" i="61" a="1"/>
  <c r="K28" i="60" a="1"/>
  <c r="J169" i="460" a="1"/>
  <c r="G243" i="460" a="1"/>
  <c r="D126" i="60" a="1"/>
  <c r="G320" i="60" a="1"/>
  <c r="J131" i="60" a="1"/>
  <c r="G32" i="460" a="1"/>
  <c r="D213" i="61" a="1"/>
  <c r="G25" i="460" a="1"/>
  <c r="I211" i="460" a="1"/>
  <c r="H313" i="61" a="1"/>
  <c r="K388" i="460" a="1"/>
  <c r="D198" i="61" a="1"/>
  <c r="D147" i="460" a="1"/>
  <c r="D47" i="60" a="1"/>
  <c r="J80" i="281"/>
  <c r="D192" i="61" a="1"/>
  <c r="D312" i="60" a="1"/>
  <c r="D71" i="60" a="1"/>
  <c r="I110" i="460" a="1"/>
  <c r="K57" i="60" a="1"/>
  <c r="I171" i="460" a="1"/>
  <c r="J303" i="60" a="1"/>
  <c r="D62" i="460" a="1"/>
  <c r="I331" i="61" a="1"/>
  <c r="G201" i="460" a="1"/>
  <c r="H329" i="61" a="1"/>
  <c r="J254" i="60" a="1"/>
  <c r="K129" i="61" a="1"/>
  <c r="G315" i="60" a="1"/>
  <c r="G34" i="60" a="1"/>
  <c r="H217" i="60" a="1"/>
  <c r="G288" i="60" a="1"/>
  <c r="H187" i="460" a="1"/>
  <c r="J197" i="61" a="1"/>
  <c r="D288" i="61" a="1"/>
  <c r="D117" i="460" a="1"/>
  <c r="K171" i="460" a="1"/>
  <c r="I231" i="61" a="1"/>
  <c r="G114" i="61" a="1"/>
  <c r="J243" i="61" a="1"/>
  <c r="D157" i="460" a="1"/>
  <c r="K91" i="60" a="1"/>
  <c r="D345" i="460" a="1"/>
  <c r="G34" i="460" a="1"/>
  <c r="J289" i="460" a="1"/>
  <c r="G352" i="60" a="1"/>
  <c r="K24" i="460" a="1"/>
  <c r="D210" i="60" a="1"/>
  <c r="I263" i="60" a="1"/>
  <c r="J177" i="60" a="1"/>
  <c r="G323" i="61" a="1"/>
  <c r="D172" i="61" a="1"/>
  <c r="H330" i="61" a="1"/>
  <c r="I167" i="460" a="1"/>
  <c r="K181" i="460" a="1"/>
  <c r="K369" i="460" a="1"/>
  <c r="K220" i="460" a="1"/>
  <c r="I216" i="61" a="1"/>
  <c r="D280" i="460" a="1"/>
  <c r="D241" i="460" a="1"/>
  <c r="I118" i="60" a="1"/>
  <c r="D251" i="60" a="1"/>
  <c r="K193" i="61" a="1"/>
  <c r="I116" i="60" a="1"/>
  <c r="G131" i="60" a="1"/>
  <c r="D338" i="460" a="1"/>
  <c r="D12" i="60" a="1"/>
  <c r="D277" i="460" a="1"/>
  <c r="J116" i="60" a="1"/>
  <c r="D337" i="460" a="1"/>
  <c r="K203" i="460" a="1"/>
  <c r="I369" i="60" a="1"/>
  <c r="J214" i="61" a="1"/>
  <c r="G300" i="460" a="1"/>
  <c r="G348" i="61" a="1"/>
  <c r="I46" i="60" a="1"/>
  <c r="G109" i="61" a="1"/>
  <c r="I210" i="460" a="1"/>
  <c r="K303" i="60" a="1"/>
  <c r="K212" i="60" a="1"/>
  <c r="D51" i="60" a="1"/>
  <c r="I128" i="61" a="1"/>
  <c r="G240" i="61" a="1"/>
  <c r="D176" i="60" a="1"/>
  <c r="J130" i="61" a="1"/>
  <c r="H213" i="61" a="1"/>
  <c r="D259" i="61" a="1"/>
  <c r="J263" i="60" a="1"/>
  <c r="I229" i="61" a="1"/>
  <c r="D152" i="460" a="1"/>
  <c r="G166" i="60" a="1"/>
  <c r="H103" i="61" a="1"/>
  <c r="K19" i="60" a="1"/>
  <c r="K27" i="60" a="1"/>
  <c r="H311" i="60" a="1"/>
  <c r="D123" i="460" a="1"/>
  <c r="I91" i="460" a="1"/>
  <c r="D178" i="61" a="1"/>
  <c r="H117" i="61" a="1"/>
  <c r="J59" i="60" a="1"/>
  <c r="D365" i="60" a="1"/>
  <c r="J304" i="460" a="1"/>
  <c r="D103" i="460" a="1"/>
  <c r="D13" i="460" a="1"/>
  <c r="G243" i="60" a="1"/>
  <c r="H325" i="460" a="1"/>
  <c r="K289" i="61" a="1"/>
  <c r="D175" i="60" a="1"/>
  <c r="D291" i="61" a="1"/>
  <c r="D288" i="60" a="1"/>
  <c r="J369" i="60" a="1"/>
  <c r="H234" i="61" a="1"/>
  <c r="D73" i="61" a="1"/>
  <c r="D28" i="60" a="1"/>
  <c r="J257" i="60" a="1"/>
  <c r="J232" i="460" a="1"/>
  <c r="G133" i="61" a="1"/>
  <c r="D185" i="60" a="1"/>
  <c r="G297" i="460" a="1"/>
  <c r="G117" i="60" a="1"/>
  <c r="D57" i="60" a="1"/>
  <c r="D188" i="60" a="1"/>
  <c r="D313" i="61" a="1"/>
  <c r="K322" i="460" a="1"/>
  <c r="G85" i="61" a="1"/>
  <c r="I303" i="60" a="1"/>
  <c r="K142" i="61" a="1"/>
  <c r="E21" i="68"/>
  <c r="H313" i="60" a="1"/>
  <c r="K107" i="60" a="1"/>
  <c r="H382" i="60" a="1"/>
  <c r="D144" i="460" a="1"/>
  <c r="J226" i="460" a="1"/>
  <c r="G125" i="61" a="1"/>
  <c r="K142" i="60" a="1"/>
  <c r="H374" i="61" a="1"/>
  <c r="G223" i="460" a="1"/>
  <c r="D313" i="60" a="1"/>
  <c r="J374" i="460" a="1"/>
  <c r="I46" i="460" a="1"/>
  <c r="K298" i="60" a="1"/>
  <c r="I369" i="460" a="1"/>
  <c r="I107" i="61" a="1"/>
  <c r="J206" i="460" a="1"/>
  <c r="G315" i="460" a="1"/>
  <c r="I212" i="460" a="1"/>
  <c r="K82" i="61" a="1"/>
  <c r="H385" i="460" a="1"/>
  <c r="D380" i="460" a="1"/>
  <c r="I337" i="460" a="1"/>
  <c r="I21" i="60" a="1"/>
  <c r="I99" i="60" a="1"/>
  <c r="I75" i="460" a="1"/>
  <c r="D266" i="61" a="1"/>
  <c r="I83" i="60" a="1"/>
  <c r="J388" i="60" a="1"/>
  <c r="H29" i="460" a="1"/>
  <c r="H242" i="61" a="1"/>
  <c r="D55" i="460" a="1"/>
  <c r="D328" i="61" a="1"/>
  <c r="I259" i="60" a="1"/>
  <c r="G186" i="60" a="1"/>
  <c r="H319" i="60" a="1"/>
  <c r="G95" i="60" a="1"/>
  <c r="G331" i="61" a="1"/>
  <c r="D305" i="460" a="1"/>
  <c r="J332" i="60" a="1"/>
  <c r="I187" i="60" a="1"/>
  <c r="I103" i="460" a="1"/>
  <c r="G225" i="61" a="1"/>
  <c r="G117" i="61" a="1"/>
  <c r="J14" i="60" a="1"/>
  <c r="G108" i="460" a="1"/>
  <c r="K14" i="460" a="1"/>
  <c r="K303" i="460" a="1"/>
  <c r="G45" i="60" a="1"/>
  <c r="H222" i="60" a="1"/>
  <c r="K382" i="60" a="1"/>
  <c r="D84" i="460" a="1"/>
  <c r="I168" i="60" a="1"/>
  <c r="H114" i="61" a="1"/>
  <c r="G305" i="460" a="1"/>
  <c r="I242" i="60" a="1"/>
  <c r="G305" i="60" a="1"/>
  <c r="D302" i="460" a="1"/>
  <c r="I288" i="460" a="1"/>
  <c r="H110" i="61" a="1"/>
  <c r="I198" i="460" a="1"/>
  <c r="H28" i="460" a="1"/>
  <c r="J215" i="61" a="1"/>
  <c r="J108" i="61" a="1"/>
  <c r="K128" i="460" a="1"/>
  <c r="H232" i="60" a="1"/>
  <c r="H124" i="61" a="1"/>
  <c r="I123" i="61" a="1"/>
  <c r="H333" i="61" a="1"/>
  <c r="I203" i="460" a="1"/>
  <c r="J288" i="460" a="1"/>
  <c r="D380" i="60" a="1"/>
  <c r="G48" i="60" a="1"/>
  <c r="D296" i="61" a="1"/>
  <c r="D319" i="460" a="1"/>
  <c r="J300" i="60" a="1"/>
  <c r="K334" i="61" a="1"/>
  <c r="D335" i="61" a="1"/>
  <c r="D186" i="60" a="1"/>
  <c r="K126" i="61" a="1"/>
  <c r="K122" i="61" a="1"/>
  <c r="D20" i="61" a="1"/>
  <c r="D244" i="61" a="1"/>
  <c r="D210" i="460" a="1"/>
  <c r="D178" i="460" a="1"/>
  <c r="J45" i="60" a="1"/>
  <c r="D57" i="460" a="1"/>
  <c r="K339" i="61" a="1"/>
  <c r="D387" i="61" a="1"/>
  <c r="D104" i="460" a="1"/>
  <c r="J328" i="61" a="1"/>
  <c r="K186" i="460" a="1"/>
  <c r="D224" i="60" a="1"/>
  <c r="D344" i="61" a="1"/>
  <c r="D316" i="460" a="1"/>
  <c r="J172" i="460" a="1"/>
  <c r="G175" i="460" a="1"/>
  <c r="D158" i="61" a="1"/>
  <c r="J253" i="61" a="1"/>
  <c r="K55" i="61" a="1"/>
  <c r="H171" i="460" a="1"/>
  <c r="J306" i="460" a="1"/>
  <c r="H264" i="60" a="1"/>
  <c r="D119" i="460" a="1"/>
  <c r="D184" i="460" a="1"/>
  <c r="D221" i="60" a="1"/>
  <c r="J116" i="61" a="1"/>
  <c r="G216" i="60" a="1"/>
  <c r="G142" i="460" a="1"/>
  <c r="I32" i="61" a="1"/>
  <c r="K311" i="61" a="1"/>
  <c r="H48" i="61" a="1"/>
  <c r="H257" i="460" a="1"/>
  <c r="K54" i="60" a="1"/>
  <c r="J196" i="61" a="1"/>
  <c r="H177" i="460" a="1"/>
  <c r="H118" i="60" a="1"/>
  <c r="K195" i="61" a="1"/>
  <c r="J214" i="60" a="1"/>
  <c r="J334" i="61" a="1"/>
  <c r="H71" i="60" a="1"/>
  <c r="D236" i="60" a="1"/>
  <c r="D359" i="60" a="1"/>
  <c r="H331" i="61" a="1"/>
  <c r="I213" i="460" a="1"/>
  <c r="H230" i="61" a="1"/>
  <c r="D14" i="60" a="1"/>
  <c r="H221" i="60" a="1"/>
  <c r="D224" i="460" a="1"/>
  <c r="I232" i="60" a="1"/>
  <c r="K259" i="61" a="1"/>
  <c r="K264" i="60" a="1"/>
  <c r="K107" i="460" a="1"/>
  <c r="D56" i="60" a="1"/>
  <c r="I254" i="60" a="1"/>
  <c r="I239" i="61" a="1"/>
  <c r="K388" i="61" a="1"/>
  <c r="I35" i="61" a="1"/>
  <c r="H262" i="60" a="1"/>
  <c r="H316" i="61" a="1"/>
  <c r="H22" i="60" a="1"/>
  <c r="D125" i="60" a="1"/>
  <c r="D16" i="61" a="1"/>
  <c r="J94" i="60" a="1"/>
  <c r="J217" i="60" a="1"/>
  <c r="H220" i="460" a="1"/>
  <c r="D355" i="60" a="1"/>
  <c r="H24" i="460" a="1"/>
  <c r="J225" i="61" a="1"/>
  <c r="D99" i="460" a="1"/>
  <c r="D133" i="460" a="1"/>
  <c r="H130" i="61" a="1"/>
  <c r="I299" i="60" a="1"/>
  <c r="K188" i="460" a="1"/>
  <c r="D33" i="460" a="1"/>
  <c r="H91" i="460" a="1"/>
  <c r="K96" i="60" a="1"/>
  <c r="K166" i="60" a="1"/>
  <c r="K22" i="460" a="1"/>
  <c r="I38" i="61" a="1"/>
  <c r="D187" i="61" a="1"/>
  <c r="D36" i="60" a="1"/>
  <c r="D292" i="460" a="1"/>
  <c r="G113" i="460" a="1"/>
  <c r="K230" i="61" a="1"/>
  <c r="D141" i="61" a="1"/>
  <c r="K39" i="61" a="1"/>
  <c r="J231" i="61" a="1"/>
  <c r="D299" i="460" a="1"/>
  <c r="G289" i="60" a="1"/>
  <c r="D131" i="61" a="1"/>
  <c r="K323" i="60" a="1"/>
  <c r="I258" i="460" a="1"/>
  <c r="K125" i="60" a="1"/>
  <c r="G258" i="460" a="1"/>
  <c r="H388" i="460" a="1"/>
  <c r="D68" i="60" a="1"/>
  <c r="J323" i="60" a="1"/>
  <c r="G386" i="60" a="1"/>
  <c r="H220" i="60" a="1"/>
  <c r="G216" i="460" a="1"/>
  <c r="J231" i="60" a="1"/>
  <c r="G252" i="61" a="1"/>
  <c r="I203" i="61" a="1"/>
  <c r="J82" i="460" a="1"/>
  <c r="D178" i="60" a="1"/>
  <c r="J100" i="460" a="1"/>
  <c r="K352" i="60" a="1"/>
  <c r="H126" i="61" a="1"/>
  <c r="I60" i="460" a="1"/>
  <c r="K42" i="60" a="1"/>
  <c r="G71" i="61" a="1"/>
  <c r="H127" i="61" a="1"/>
  <c r="D333" i="60" a="1"/>
  <c r="H45" i="460" a="1"/>
  <c r="G172" i="60" a="1"/>
  <c r="D74" i="60" a="1"/>
  <c r="J181" i="60" a="1"/>
  <c r="G329" i="61" a="1"/>
  <c r="I297" i="60" a="1"/>
  <c r="D114" i="61" a="1"/>
  <c r="J299" i="60" a="1"/>
  <c r="H214" i="460" a="1"/>
  <c r="I298" i="460" a="1"/>
  <c r="K289" i="60" a="1"/>
  <c r="G251" i="60" a="1"/>
  <c r="D132" i="60" a="1"/>
  <c r="G166" i="460" a="1"/>
  <c r="D36" i="61" a="1"/>
  <c r="G117" i="460" a="1"/>
  <c r="D191" i="61" a="1"/>
  <c r="J304" i="60" a="1"/>
  <c r="G221" i="60" a="1"/>
  <c r="J122" i="61" a="1"/>
  <c r="I262" i="60" a="1"/>
  <c r="I195" i="61" a="1"/>
  <c r="D258" i="60" a="1"/>
  <c r="D146" i="61" a="1"/>
  <c r="G310" i="460" a="1"/>
  <c r="D91" i="61" a="1"/>
  <c r="G126" i="460" a="1"/>
  <c r="D139" i="60" a="1"/>
  <c r="K223" i="60" a="1"/>
  <c r="J221" i="61" a="1"/>
  <c r="J54" i="61" a="1"/>
  <c r="H316" i="460" a="1"/>
  <c r="I37" i="61" a="1"/>
  <c r="G316" i="460" a="1"/>
  <c r="G339" i="61" a="1"/>
  <c r="K332" i="60" a="1"/>
  <c r="D117" i="60" a="1"/>
  <c r="I14" i="460" a="1"/>
  <c r="I244" i="61" a="1"/>
  <c r="I201" i="460" a="1"/>
  <c r="K253" i="60" a="1"/>
  <c r="H291" i="61" a="1"/>
  <c r="I213" i="60" a="1"/>
  <c r="D115" i="460" a="1"/>
  <c r="H262" i="460" a="1"/>
  <c r="J114" i="61" a="1"/>
  <c r="K123" i="61" a="1"/>
  <c r="I25" i="60" a="1"/>
  <c r="I126" i="460" a="1"/>
  <c r="D201" i="460" a="1"/>
  <c r="K14" i="60" a="1"/>
  <c r="J83" i="460" a="1"/>
  <c r="J312" i="460" a="1"/>
  <c r="H251" i="60" a="1"/>
  <c r="H303" i="460" a="1"/>
  <c r="J386" i="61" a="1"/>
  <c r="G335" i="460" a="1"/>
  <c r="D254" i="460" a="1"/>
  <c r="H27" i="60" a="1"/>
  <c r="D116" i="460" a="1"/>
  <c r="J210" i="460" a="1"/>
  <c r="D247" i="460" a="1"/>
  <c r="K114" i="60" a="1"/>
  <c r="D45" i="61" a="1"/>
  <c r="D322" i="61" a="1"/>
  <c r="G258" i="61" a="1"/>
  <c r="K233" i="460" a="1"/>
  <c r="K215" i="460" a="1"/>
  <c r="D60" i="460" a="1"/>
  <c r="J129" i="61" a="1"/>
  <c r="H198" i="61" a="1"/>
  <c r="G232" i="460" a="1"/>
  <c r="I48" i="61" a="1"/>
  <c r="K210" i="460" a="1"/>
  <c r="I97" i="60" a="1"/>
  <c r="D72" i="460" a="1"/>
  <c r="K332" i="61" a="1"/>
  <c r="I304" i="460" a="1"/>
  <c r="D276" i="460" a="1"/>
  <c r="F21" i="68"/>
  <c r="G257" i="60" a="1"/>
  <c r="J119" i="460" a="1"/>
  <c r="K324" i="460" a="1"/>
  <c r="H71" i="61" a="1"/>
  <c r="K117" i="61" a="1"/>
  <c r="J321" i="460" a="1"/>
  <c r="D204" i="61" a="1"/>
  <c r="D144" i="60" a="1"/>
  <c r="J212" i="61" a="1"/>
  <c r="K262" i="460" a="1"/>
  <c r="I335" i="61" a="1"/>
  <c r="I100" i="60" a="1"/>
  <c r="I133" i="61" a="1"/>
  <c r="D289" i="61" a="1"/>
  <c r="G168" i="460" a="1"/>
  <c r="D328" i="60" a="1"/>
  <c r="J319" i="460" a="1"/>
  <c r="K94" i="460" a="1"/>
  <c r="I213" i="61" a="1"/>
  <c r="I312" i="61" a="1"/>
  <c r="K130" i="60" a="1"/>
  <c r="I212" i="61" a="1"/>
  <c r="I113" i="60" a="1"/>
  <c r="G103" i="460" a="1"/>
  <c r="K212" i="61" a="1"/>
  <c r="I92" i="60" a="1"/>
  <c r="I142" i="460" a="1"/>
  <c r="G300" i="61" a="1"/>
  <c r="H224" i="61" a="1"/>
  <c r="H205" i="460" a="1"/>
  <c r="D225" i="60" a="1"/>
  <c r="I55" i="61" a="1"/>
  <c r="K170" i="460" a="1"/>
  <c r="I323" i="60" a="1"/>
  <c r="I336" i="60" a="1"/>
  <c r="G33" i="61" a="1"/>
  <c r="G119" i="60" a="1"/>
  <c r="D366" i="60" a="1"/>
  <c r="H384" i="60" a="1"/>
  <c r="G175" i="60" a="1"/>
  <c r="D374" i="61" a="1"/>
  <c r="J103" i="460" a="1"/>
  <c r="H114" i="60" a="1"/>
  <c r="H132" i="61" a="1"/>
  <c r="D14" i="61" a="1"/>
  <c r="H320" i="60" a="1"/>
  <c r="G210" i="61" a="1"/>
  <c r="D264" i="460" a="1"/>
  <c r="K191" i="61" a="1"/>
  <c r="J220" i="60" a="1"/>
  <c r="J93" i="460" a="1"/>
  <c r="H29" i="60" a="1"/>
  <c r="K152" i="460" a="1"/>
  <c r="H197" i="61" a="1"/>
  <c r="H21" i="68"/>
  <c r="G58" i="60" a="1"/>
  <c r="G82" i="61" a="1"/>
  <c r="K199" i="61" a="1"/>
  <c r="D75" i="60" a="1"/>
  <c r="H204" i="460" a="1"/>
  <c r="D98" i="460" a="1"/>
  <c r="G58" i="460" a="1"/>
  <c r="D47" i="61" a="1"/>
  <c r="I369" i="61" a="1"/>
  <c r="K263" i="460" a="1"/>
  <c r="J264" i="460" a="1"/>
  <c r="D37" i="60" a="1"/>
  <c r="D74" i="460" a="1"/>
  <c r="I314" i="61" a="1"/>
  <c r="D309" i="61" a="1"/>
  <c r="I22" i="460" a="1"/>
  <c r="H131" i="460" a="1"/>
  <c r="D245" i="61" a="1"/>
  <c r="H51" i="61" a="1"/>
  <c r="K95" i="60" a="1"/>
  <c r="I253" i="60" a="1"/>
  <c r="J21" i="460" a="1"/>
  <c r="G45" i="460" a="1"/>
  <c r="J106" i="61" a="1"/>
  <c r="D303" i="61" a="1"/>
  <c r="G314" i="460" a="1"/>
  <c r="J168" i="60" a="1"/>
  <c r="H128" i="60" a="1"/>
  <c r="D297" i="61" a="1"/>
  <c r="K316" i="61" a="1"/>
  <c r="G214" i="460" a="1"/>
  <c r="G153" i="460" a="1"/>
  <c r="I257" i="60" a="1"/>
  <c r="J296" i="60" a="1"/>
  <c r="G245" i="61" a="1"/>
  <c r="D67" i="60" a="1"/>
  <c r="J288" i="60" a="1"/>
  <c r="J83" i="60" a="1"/>
  <c r="K198" i="61" a="1"/>
  <c r="H178" i="60" a="1"/>
  <c r="K90" i="60" a="1"/>
  <c r="K152" i="60" a="1"/>
  <c r="I243" i="460" a="1"/>
  <c r="D373" i="61" a="1"/>
  <c r="I184" i="460" a="1"/>
  <c r="K85" i="460" a="1"/>
  <c r="H212" i="61" a="1"/>
  <c r="I335" i="60" a="1"/>
  <c r="J37" i="460" a="1"/>
  <c r="D124" i="460" a="1"/>
  <c r="J168" i="460" a="1"/>
  <c r="I384" i="60" a="1"/>
  <c r="G299" i="60" a="1"/>
  <c r="H226" i="460" a="1"/>
  <c r="D130" i="60" a="1"/>
  <c r="H153" i="60" a="1"/>
  <c r="D19" i="60" a="1"/>
  <c r="I205" i="460" a="1"/>
  <c r="H264" i="61" a="1"/>
  <c r="J223" i="60" a="1"/>
  <c r="D116" i="60" a="1"/>
  <c r="D263" i="60" a="1"/>
  <c r="K178" i="60" a="1"/>
  <c r="H43" i="61" a="1"/>
  <c r="H57" i="60" a="1"/>
  <c r="G14" i="460" a="1"/>
  <c r="H258" i="460" a="1"/>
  <c r="I263" i="460" a="1"/>
  <c r="J29" i="60" a="1"/>
  <c r="G262" i="460" a="1"/>
  <c r="G96" i="460" a="1"/>
  <c r="D269" i="61" a="1"/>
  <c r="G22" i="460" a="1"/>
  <c r="I168" i="460" a="1"/>
  <c r="K99" i="60" a="1"/>
  <c r="D290" i="61" a="1"/>
  <c r="I257" i="460" a="1"/>
  <c r="G263" i="460" a="1"/>
  <c r="D230" i="60" a="1"/>
  <c r="I205" i="61" a="1"/>
  <c r="I24" i="60" a="1"/>
  <c r="H222" i="61" a="1"/>
  <c r="D329" i="60" a="1"/>
  <c r="J223" i="460" a="1"/>
  <c r="K61" i="61" a="1"/>
  <c r="G91" i="60" a="1"/>
  <c r="D25" i="61" a="1"/>
  <c r="J335" i="60" a="1"/>
  <c r="G301" i="460" a="1"/>
  <c r="D236" i="460" a="1"/>
  <c r="D290" i="460" a="1"/>
  <c r="K220" i="60" a="1"/>
  <c r="J382" i="60" a="1"/>
  <c r="G46" i="61" a="1"/>
  <c r="D322" i="60" a="1"/>
  <c r="J114" i="60" a="1"/>
  <c r="H222" i="460" a="1"/>
  <c r="H339" i="61" a="1"/>
  <c r="J14" i="61" a="1"/>
  <c r="D141" i="460" a="1"/>
  <c r="H309" i="460" a="1"/>
  <c r="K153" i="460" a="1"/>
  <c r="I289" i="60" a="1"/>
  <c r="J241" i="60" a="1"/>
  <c r="D21" i="60" a="1"/>
  <c r="D12" i="460" a="1"/>
  <c r="G131" i="460" a="1"/>
  <c r="K197" i="460" a="1"/>
  <c r="J124" i="61" a="1"/>
  <c r="I254" i="61" a="1"/>
  <c r="G104" i="460" a="1"/>
  <c r="D358" i="61" a="1"/>
  <c r="G225" i="60" a="1"/>
  <c r="K37" i="61" a="1"/>
  <c r="J61" i="61" a="1"/>
  <c r="H185" i="60" a="1"/>
  <c r="H116" i="61" a="1"/>
  <c r="I34" i="61" a="1"/>
  <c r="I36" i="61" a="1"/>
  <c r="H337" i="60" a="1"/>
  <c r="K113" i="460" a="1"/>
  <c r="G176" i="60" a="1"/>
  <c r="D34" i="60" a="1"/>
  <c r="J96" i="60" a="1"/>
  <c r="I83" i="460" a="1"/>
  <c r="I179" i="60" a="1"/>
  <c r="J85" i="460" a="1"/>
  <c r="J258" i="460" a="1"/>
  <c r="J257" i="460" a="1"/>
  <c r="D156" i="460" a="1"/>
  <c r="D335" i="60" a="1"/>
  <c r="I94" i="60" a="1"/>
  <c r="D84" i="61" a="1"/>
  <c r="G262" i="60" a="1"/>
  <c r="H23" i="460" a="1"/>
  <c r="J210" i="61" a="1"/>
  <c r="H46" i="60" a="1"/>
  <c r="D302" i="60" a="1"/>
  <c r="H48" i="460" a="1"/>
  <c r="G257" i="460" a="1"/>
  <c r="D125" i="460" a="1"/>
  <c r="K243" i="460" a="1"/>
  <c r="D365" i="460" a="1"/>
  <c r="I197" i="61" a="1"/>
  <c r="G186" i="460" a="1"/>
  <c r="D320" i="61" a="1"/>
  <c r="D387" i="60" a="1"/>
  <c r="D175" i="460" a="1"/>
  <c r="H96" i="60" a="1"/>
  <c r="K324" i="61" a="1"/>
  <c r="G93" i="460" a="1"/>
  <c r="D69" i="460" a="1"/>
  <c r="H207" i="61" a="1"/>
  <c r="G311" i="60" a="1"/>
  <c r="D299" i="61" a="1"/>
  <c r="D141" i="60" a="1"/>
  <c r="K180" i="460" a="1"/>
  <c r="D314" i="460" a="1"/>
  <c r="K386" i="61" a="1"/>
  <c r="H203" i="61" a="1"/>
  <c r="J333" i="61" a="1"/>
  <c r="J142" i="61" a="1"/>
  <c r="D242" i="60" a="1"/>
  <c r="J203" i="460" a="1"/>
  <c r="G126" i="61" a="1"/>
  <c r="I210" i="61" a="1"/>
  <c r="D130" i="61" a="1"/>
  <c r="D127" i="60" a="1"/>
  <c r="G36" i="460" a="1"/>
  <c r="G259" i="60" a="1"/>
  <c r="K288" i="61" a="1"/>
  <c r="K242" i="60" a="1"/>
  <c r="I314" i="460" a="1"/>
  <c r="G170" i="460" a="1"/>
  <c r="G116" i="61" a="1"/>
  <c r="D240" i="60" a="1"/>
  <c r="J332" i="61" a="1"/>
  <c r="K71" i="460" a="1"/>
  <c r="G146" i="61" a="1"/>
  <c r="D98" i="61" a="1"/>
  <c r="G301" i="60" a="1"/>
  <c r="D316" i="60" a="1"/>
  <c r="H193" i="61" a="1"/>
  <c r="J30" i="281"/>
  <c r="I94" i="460" a="1"/>
  <c r="H263" i="460" a="1"/>
  <c r="J348" i="460" a="1"/>
  <c r="I45" i="61" a="1"/>
  <c r="I313" i="60" a="1"/>
  <c r="K110" i="61" a="1"/>
  <c r="D289" i="460" a="1"/>
  <c r="H109" i="460" a="1"/>
  <c r="K336" i="60" a="1"/>
  <c r="I233" i="460" a="1"/>
  <c r="J348" i="61" a="1"/>
  <c r="D176" i="61" a="1"/>
  <c r="K34" i="460" a="1"/>
  <c r="H47" i="60" a="1"/>
  <c r="I166" i="460" a="1"/>
  <c r="I232" i="460" a="1"/>
  <c r="G33" i="460" a="1"/>
  <c r="D349" i="61" a="1"/>
  <c r="D119" i="60" a="1"/>
  <c r="D333" i="460" a="1"/>
  <c r="G142" i="60" a="1"/>
  <c r="K22" i="60" a="1"/>
  <c r="D180" i="60" a="1"/>
  <c r="I22" i="60" a="1"/>
  <c r="K315" i="60" a="1"/>
  <c r="J58" i="61" a="1"/>
  <c r="K169" i="460" a="1"/>
  <c r="K323" i="61" a="1"/>
  <c r="K90" i="460" a="1"/>
  <c r="H306" i="460" a="1"/>
  <c r="J115" i="61" a="1"/>
  <c r="D212" i="460" a="1"/>
  <c r="D382" i="460" a="1"/>
  <c r="D124" i="61" a="1"/>
  <c r="G97" i="460" a="1"/>
  <c r="H191" i="61" a="1"/>
  <c r="I204" i="61" a="1"/>
  <c r="D323" i="61" a="1"/>
  <c r="G83" i="61" a="1"/>
  <c r="G83" i="460" a="1"/>
  <c r="G128" i="61" a="1"/>
  <c r="D320" i="460" a="1"/>
  <c r="K71" i="61" a="1"/>
  <c r="D45" i="60" a="1"/>
  <c r="G57" i="61" a="1"/>
  <c r="D146" i="460" a="1"/>
  <c r="G242" i="61" a="1"/>
  <c r="J92" i="60" a="1"/>
  <c r="H23" i="60" a="1"/>
  <c r="J221" i="460" a="1"/>
  <c r="D353" i="60" a="1"/>
  <c r="K263" i="61" a="1"/>
  <c r="J325" i="60" a="1"/>
  <c r="K386" i="460" a="1"/>
  <c r="D313" i="460" a="1"/>
  <c r="I374" i="60" a="1"/>
  <c r="D131" i="60" a="1"/>
  <c r="D26" i="460" a="1"/>
  <c r="I262" i="460" a="1"/>
  <c r="K258" i="460" a="1"/>
  <c r="G258" i="60" a="1"/>
  <c r="H236" i="61" a="1"/>
  <c r="H388" i="61" a="1"/>
  <c r="H39" i="460" a="1"/>
  <c r="D72" i="60" a="1"/>
  <c r="K257" i="460" a="1"/>
  <c r="K33" i="61" a="1"/>
  <c r="D179" i="60" a="1"/>
  <c r="K252" i="60" a="1"/>
  <c r="D279" i="460" a="1"/>
  <c r="H336" i="61" a="1"/>
  <c r="J178" i="60" a="1"/>
  <c r="K254" i="61" a="1"/>
  <c r="G311" i="61" a="1"/>
  <c r="J233" i="460" a="1"/>
  <c r="D289" i="60" a="1"/>
  <c r="K30" i="281"/>
  <c r="J338" i="61" a="1"/>
  <c r="I206" i="61" a="1"/>
  <c r="J24" i="60" a="1"/>
  <c r="G335" i="60" a="1"/>
  <c r="J204" i="460" a="1"/>
  <c r="G325" i="61" a="1"/>
  <c r="D382" i="61" a="1"/>
  <c r="G299" i="460" a="1"/>
  <c r="H232" i="61" a="1"/>
  <c r="G217" i="60" a="1"/>
  <c r="I258" i="60" a="1"/>
  <c r="D257" i="61" a="1"/>
  <c r="D243" i="61" a="1"/>
  <c r="G210" i="60" a="1"/>
  <c r="J251" i="60" a="1"/>
  <c r="G203" i="61" a="1"/>
  <c r="D48" i="460" a="1"/>
  <c r="J105" i="460" a="1"/>
  <c r="D94" i="60" a="1"/>
  <c r="I59" i="60" a="1"/>
  <c r="I131" i="460" a="1"/>
  <c r="H118" i="460" a="1"/>
  <c r="D22" i="460" a="1"/>
  <c r="D302" i="61" a="1"/>
  <c r="H374" i="60" a="1"/>
  <c r="D46" i="60" a="1"/>
  <c r="J325" i="460" a="1"/>
  <c r="G124" i="61" a="1"/>
  <c r="H253" i="60" a="1"/>
  <c r="G132" i="61" a="1"/>
  <c r="G29" i="60" a="1"/>
  <c r="H171" i="60" a="1"/>
  <c r="K331" i="60" a="1"/>
  <c r="K146" i="61" a="1"/>
  <c r="J291" i="460" a="1"/>
  <c r="H264" i="460" a="1"/>
  <c r="H259" i="460" a="1"/>
  <c r="I264" i="460" a="1"/>
  <c r="G264" i="460" a="1"/>
  <c r="I259" i="460" a="1"/>
  <c r="K264" i="460" a="1"/>
  <c r="K259" i="460" a="1"/>
  <c r="J259" i="460" a="1"/>
  <c r="G259" i="460" a="1"/>
  <c r="J291" i="460" l="1"/>
  <c r="K146" i="61"/>
  <c r="K331" i="60"/>
  <c r="H171" i="60"/>
  <c r="G29" i="60"/>
  <c r="G132" i="61"/>
  <c r="H253" i="60"/>
  <c r="G124" i="61"/>
  <c r="J325" i="460"/>
  <c r="D46" i="60"/>
  <c r="H374" i="60"/>
  <c r="D302" i="61"/>
  <c r="D22" i="460"/>
  <c r="E22" i="460" s="1"/>
  <c r="H118" i="460"/>
  <c r="I131" i="460"/>
  <c r="I59" i="60"/>
  <c r="D94" i="60"/>
  <c r="E94" i="60" s="1"/>
  <c r="J105" i="460"/>
  <c r="D48" i="460"/>
  <c r="E48" i="460" s="1"/>
  <c r="G203" i="61"/>
  <c r="J251" i="60"/>
  <c r="G210" i="60"/>
  <c r="D243" i="61"/>
  <c r="E243" i="61" s="1"/>
  <c r="D257" i="61"/>
  <c r="E257" i="61" s="1"/>
  <c r="I258" i="60"/>
  <c r="G217" i="60"/>
  <c r="H232" i="61"/>
  <c r="G299" i="460"/>
  <c r="D382" i="61"/>
  <c r="E382" i="61" s="1"/>
  <c r="G325" i="61"/>
  <c r="J204" i="460"/>
  <c r="G335" i="60"/>
  <c r="J24" i="60"/>
  <c r="I206" i="61"/>
  <c r="J338" i="61"/>
  <c r="K33" i="281"/>
  <c r="D289" i="60"/>
  <c r="E289" i="60" s="1"/>
  <c r="J233" i="460"/>
  <c r="G311" i="61"/>
  <c r="K254" i="61"/>
  <c r="J178" i="60"/>
  <c r="H336" i="61"/>
  <c r="D279" i="460"/>
  <c r="K252" i="60"/>
  <c r="D179" i="60"/>
  <c r="E179" i="60" s="1"/>
  <c r="K33" i="61"/>
  <c r="K257" i="460"/>
  <c r="D72" i="60"/>
  <c r="H39" i="460"/>
  <c r="H388" i="61"/>
  <c r="H236" i="61"/>
  <c r="G258" i="60"/>
  <c r="K258" i="460"/>
  <c r="I262" i="460"/>
  <c r="D26" i="460"/>
  <c r="E26" i="460" s="1"/>
  <c r="D131" i="60"/>
  <c r="E131" i="60" s="1"/>
  <c r="I374" i="60"/>
  <c r="D313" i="460"/>
  <c r="E313" i="460" s="1"/>
  <c r="K386" i="460"/>
  <c r="J325" i="60"/>
  <c r="K263" i="61"/>
  <c r="D353" i="60"/>
  <c r="J221" i="460"/>
  <c r="H23" i="60"/>
  <c r="J92" i="60"/>
  <c r="G242" i="61"/>
  <c r="D146" i="460"/>
  <c r="E146" i="460" s="1"/>
  <c r="G57" i="61"/>
  <c r="D45" i="60"/>
  <c r="K71" i="61"/>
  <c r="D320" i="460"/>
  <c r="E320" i="460" s="1"/>
  <c r="G128" i="61"/>
  <c r="G83" i="460"/>
  <c r="G83" i="61"/>
  <c r="D323" i="61"/>
  <c r="E323" i="61" s="1"/>
  <c r="I204" i="61"/>
  <c r="H191" i="61"/>
  <c r="G97" i="460"/>
  <c r="D124" i="61"/>
  <c r="E124" i="61" s="1"/>
  <c r="D382" i="460"/>
  <c r="E382" i="460" s="1"/>
  <c r="D212" i="460"/>
  <c r="E212" i="460" s="1"/>
  <c r="J115" i="61"/>
  <c r="H306" i="460"/>
  <c r="K90" i="460"/>
  <c r="K323" i="61"/>
  <c r="K169" i="460"/>
  <c r="J58" i="61"/>
  <c r="K315" i="60"/>
  <c r="I22" i="60"/>
  <c r="D180" i="60"/>
  <c r="E180" i="60" s="1"/>
  <c r="K22" i="60"/>
  <c r="G142" i="60"/>
  <c r="D333" i="460"/>
  <c r="D119" i="60"/>
  <c r="D349" i="61"/>
  <c r="G33" i="460"/>
  <c r="I232" i="460"/>
  <c r="I166" i="460"/>
  <c r="H47" i="60"/>
  <c r="K34" i="460"/>
  <c r="D176" i="61"/>
  <c r="J348" i="61"/>
  <c r="I233" i="460"/>
  <c r="K336" i="60"/>
  <c r="H109" i="460"/>
  <c r="D289" i="460"/>
  <c r="E289" i="460" s="1"/>
  <c r="K110" i="61"/>
  <c r="I313" i="60"/>
  <c r="I45" i="61"/>
  <c r="J348" i="460"/>
  <c r="H263" i="460"/>
  <c r="I94" i="460"/>
  <c r="J33" i="281"/>
  <c r="H193" i="61"/>
  <c r="D316" i="60"/>
  <c r="G301" i="60"/>
  <c r="D98" i="61"/>
  <c r="G146" i="61"/>
  <c r="K71" i="460"/>
  <c r="J332" i="61"/>
  <c r="D240" i="60"/>
  <c r="G116" i="61"/>
  <c r="G170" i="460"/>
  <c r="I314" i="460"/>
  <c r="K242" i="60"/>
  <c r="K288" i="61"/>
  <c r="G259" i="60"/>
  <c r="G36" i="460"/>
  <c r="D127" i="60"/>
  <c r="E127" i="60" s="1"/>
  <c r="D130" i="61"/>
  <c r="E130" i="61" s="1"/>
  <c r="I210" i="61"/>
  <c r="G126" i="61"/>
  <c r="J203" i="460"/>
  <c r="D242" i="60"/>
  <c r="E242" i="60" s="1"/>
  <c r="J142" i="61"/>
  <c r="J333" i="61"/>
  <c r="H203" i="61"/>
  <c r="K386" i="61"/>
  <c r="D314" i="460"/>
  <c r="E314" i="460" s="1"/>
  <c r="K180" i="460"/>
  <c r="D141" i="60"/>
  <c r="D299" i="61"/>
  <c r="G311" i="60"/>
  <c r="H207" i="61"/>
  <c r="D69" i="460"/>
  <c r="G93" i="460"/>
  <c r="K324" i="61"/>
  <c r="H96" i="60"/>
  <c r="D175" i="460"/>
  <c r="E175" i="460" s="1"/>
  <c r="D387" i="60"/>
  <c r="D320" i="61"/>
  <c r="E320" i="61" s="1"/>
  <c r="G186" i="460"/>
  <c r="I197" i="61"/>
  <c r="D365" i="460"/>
  <c r="K243" i="460"/>
  <c r="D125" i="460"/>
  <c r="G257" i="460"/>
  <c r="H48" i="460"/>
  <c r="D302" i="60"/>
  <c r="E302" i="60" s="1"/>
  <c r="H46" i="60"/>
  <c r="J210" i="61"/>
  <c r="H23" i="460"/>
  <c r="G262" i="60"/>
  <c r="D84" i="61"/>
  <c r="I94" i="60"/>
  <c r="D335" i="60"/>
  <c r="E335" i="60" s="1"/>
  <c r="D156" i="460"/>
  <c r="J257" i="460"/>
  <c r="J258" i="460"/>
  <c r="J85" i="460"/>
  <c r="I179" i="60"/>
  <c r="I83" i="460"/>
  <c r="J96" i="60"/>
  <c r="D34" i="60"/>
  <c r="G176" i="60"/>
  <c r="K113" i="460"/>
  <c r="H337" i="60"/>
  <c r="I36" i="61"/>
  <c r="I34" i="61"/>
  <c r="H116" i="61"/>
  <c r="H185" i="60"/>
  <c r="J61" i="61"/>
  <c r="K37" i="61"/>
  <c r="G225" i="60"/>
  <c r="D358" i="61"/>
  <c r="G104" i="460"/>
  <c r="I254" i="61"/>
  <c r="J124" i="61"/>
  <c r="K197" i="460"/>
  <c r="G131" i="460"/>
  <c r="D12" i="460"/>
  <c r="D21" i="60"/>
  <c r="E21" i="60" s="1"/>
  <c r="J241" i="60"/>
  <c r="I289" i="60"/>
  <c r="K153" i="460"/>
  <c r="H309" i="460"/>
  <c r="D141" i="460"/>
  <c r="J14" i="61"/>
  <c r="H339" i="61"/>
  <c r="H222" i="460"/>
  <c r="J114" i="60"/>
  <c r="D322" i="60"/>
  <c r="G46" i="61"/>
  <c r="J382" i="60"/>
  <c r="K220" i="60"/>
  <c r="D290" i="460"/>
  <c r="D236" i="460"/>
  <c r="G301" i="460"/>
  <c r="J335" i="60"/>
  <c r="D25" i="61"/>
  <c r="G91" i="60"/>
  <c r="K61" i="61"/>
  <c r="J223" i="460"/>
  <c r="D329" i="60"/>
  <c r="H222" i="61"/>
  <c r="I24" i="60"/>
  <c r="I205" i="61"/>
  <c r="D230" i="60"/>
  <c r="G263" i="460"/>
  <c r="I257" i="460"/>
  <c r="D290" i="61"/>
  <c r="K99" i="60"/>
  <c r="I168" i="460"/>
  <c r="G22" i="460"/>
  <c r="D269" i="61"/>
  <c r="G96" i="460"/>
  <c r="G262" i="460"/>
  <c r="J29" i="60"/>
  <c r="I263" i="460"/>
  <c r="H258" i="460"/>
  <c r="G14" i="460"/>
  <c r="H57" i="60"/>
  <c r="H43" i="61"/>
  <c r="K178" i="60"/>
  <c r="D263" i="60"/>
  <c r="E263" i="60" s="1"/>
  <c r="D116" i="60"/>
  <c r="J223" i="60"/>
  <c r="H264" i="61"/>
  <c r="I205" i="460"/>
  <c r="D19" i="60"/>
  <c r="E19" i="60" s="1"/>
  <c r="H153" i="60"/>
  <c r="D130" i="60"/>
  <c r="E130" i="60" s="1"/>
  <c r="H226" i="460"/>
  <c r="G299" i="60"/>
  <c r="I384" i="60"/>
  <c r="J168" i="460"/>
  <c r="D124" i="460"/>
  <c r="J37" i="460"/>
  <c r="I335" i="60"/>
  <c r="H212" i="61"/>
  <c r="K85" i="460"/>
  <c r="I184" i="460"/>
  <c r="D373" i="61"/>
  <c r="I243" i="460"/>
  <c r="K152" i="60"/>
  <c r="K90" i="60"/>
  <c r="H178" i="60"/>
  <c r="K198" i="61"/>
  <c r="J83" i="60"/>
  <c r="J288" i="60"/>
  <c r="D67" i="60"/>
  <c r="G245" i="61"/>
  <c r="J296" i="60"/>
  <c r="I257" i="60"/>
  <c r="G153" i="460"/>
  <c r="G214" i="460"/>
  <c r="K316" i="61"/>
  <c r="D297" i="61"/>
  <c r="H128" i="60"/>
  <c r="J168" i="60"/>
  <c r="G314" i="460"/>
  <c r="D303" i="61"/>
  <c r="J106" i="61"/>
  <c r="G45" i="460"/>
  <c r="J21" i="460"/>
  <c r="I253" i="60"/>
  <c r="K95" i="60"/>
  <c r="H51" i="61"/>
  <c r="D245" i="61"/>
  <c r="E245" i="61" s="1"/>
  <c r="H131" i="460"/>
  <c r="I22" i="460"/>
  <c r="D309" i="61"/>
  <c r="E309" i="61" s="1"/>
  <c r="I314" i="61"/>
  <c r="D74" i="460"/>
  <c r="D37" i="60"/>
  <c r="J264" i="460"/>
  <c r="K263" i="460"/>
  <c r="I369" i="61"/>
  <c r="D47" i="61"/>
  <c r="E47" i="61" s="1"/>
  <c r="G58" i="460"/>
  <c r="D98" i="460"/>
  <c r="E98" i="460" s="1"/>
  <c r="H204" i="460"/>
  <c r="D75" i="60"/>
  <c r="E75" i="60" s="1"/>
  <c r="K199" i="61"/>
  <c r="G82" i="61"/>
  <c r="G58" i="60"/>
  <c r="H197" i="61"/>
  <c r="K152" i="460"/>
  <c r="H29" i="60"/>
  <c r="J93" i="460"/>
  <c r="J220" i="60"/>
  <c r="K191" i="61"/>
  <c r="D264" i="460"/>
  <c r="G210" i="61"/>
  <c r="H320" i="60"/>
  <c r="D14" i="61"/>
  <c r="E14" i="61" s="1"/>
  <c r="H132" i="61"/>
  <c r="H114" i="60"/>
  <c r="J103" i="460"/>
  <c r="D374" i="61"/>
  <c r="E374" i="61" s="1"/>
  <c r="G175" i="60"/>
  <c r="H384" i="60"/>
  <c r="D366" i="60"/>
  <c r="G119" i="60"/>
  <c r="G33" i="61"/>
  <c r="I336" i="60"/>
  <c r="I323" i="60"/>
  <c r="K170" i="460"/>
  <c r="I55" i="61"/>
  <c r="D225" i="60"/>
  <c r="H205" i="460"/>
  <c r="H224" i="61"/>
  <c r="G300" i="61"/>
  <c r="I142" i="460"/>
  <c r="I92" i="60"/>
  <c r="K212" i="61"/>
  <c r="G103" i="460"/>
  <c r="I113" i="60"/>
  <c r="I212" i="61"/>
  <c r="K130" i="60"/>
  <c r="I312" i="61"/>
  <c r="I213" i="61"/>
  <c r="K94" i="460"/>
  <c r="J319" i="460"/>
  <c r="D328" i="60"/>
  <c r="G168" i="460"/>
  <c r="D289" i="61"/>
  <c r="E289" i="61" s="1"/>
  <c r="I133" i="61"/>
  <c r="I100" i="60"/>
  <c r="I335" i="61"/>
  <c r="K262" i="460"/>
  <c r="J212" i="61"/>
  <c r="D144" i="60"/>
  <c r="D204" i="61"/>
  <c r="E204" i="61" s="1"/>
  <c r="J321" i="460"/>
  <c r="K117" i="61"/>
  <c r="H71" i="61"/>
  <c r="K324" i="460"/>
  <c r="J119" i="460"/>
  <c r="G257" i="60"/>
  <c r="D276" i="460"/>
  <c r="I304" i="460"/>
  <c r="K332" i="61"/>
  <c r="D72" i="460"/>
  <c r="I97" i="60"/>
  <c r="K210" i="460"/>
  <c r="I48" i="61"/>
  <c r="G232" i="460"/>
  <c r="H198" i="61"/>
  <c r="J129" i="61"/>
  <c r="D60" i="460"/>
  <c r="K215" i="460"/>
  <c r="K233" i="460"/>
  <c r="G258" i="61"/>
  <c r="D322" i="61"/>
  <c r="E322" i="61" s="1"/>
  <c r="D45" i="61"/>
  <c r="E45" i="61" s="1"/>
  <c r="K114" i="60"/>
  <c r="D247" i="460"/>
  <c r="J210" i="460"/>
  <c r="D116" i="460"/>
  <c r="E116" i="460" s="1"/>
  <c r="H27" i="60"/>
  <c r="D254" i="460"/>
  <c r="G335" i="460"/>
  <c r="J386" i="61"/>
  <c r="H303" i="460"/>
  <c r="H251" i="60"/>
  <c r="J312" i="460"/>
  <c r="J83" i="460"/>
  <c r="K14" i="60"/>
  <c r="D201" i="460"/>
  <c r="E201" i="460" s="1"/>
  <c r="I126" i="460"/>
  <c r="I25" i="60"/>
  <c r="K123" i="61"/>
  <c r="J114" i="61"/>
  <c r="H262" i="460"/>
  <c r="D115" i="460"/>
  <c r="E115" i="460" s="1"/>
  <c r="I213" i="60"/>
  <c r="H291" i="61"/>
  <c r="K253" i="60"/>
  <c r="I201" i="460"/>
  <c r="I244" i="61"/>
  <c r="I14" i="460"/>
  <c r="D117" i="60"/>
  <c r="K332" i="60"/>
  <c r="G339" i="61"/>
  <c r="G316" i="460"/>
  <c r="I37" i="61"/>
  <c r="H316" i="460"/>
  <c r="J54" i="61"/>
  <c r="J221" i="61"/>
  <c r="K223" i="60"/>
  <c r="D139" i="60"/>
  <c r="G126" i="460"/>
  <c r="D91" i="61"/>
  <c r="G310" i="460"/>
  <c r="D146" i="61"/>
  <c r="E146" i="61" s="1"/>
  <c r="D258" i="60"/>
  <c r="E258" i="60" s="1"/>
  <c r="I195" i="61"/>
  <c r="I262" i="60"/>
  <c r="J122" i="61"/>
  <c r="G221" i="60"/>
  <c r="J304" i="60"/>
  <c r="D191" i="61"/>
  <c r="E191" i="61" s="1"/>
  <c r="G117" i="460"/>
  <c r="D36" i="61"/>
  <c r="E36" i="61" s="1"/>
  <c r="G166" i="460"/>
  <c r="D132" i="60"/>
  <c r="G251" i="60"/>
  <c r="K289" i="60"/>
  <c r="I298" i="460"/>
  <c r="H214" i="460"/>
  <c r="J299" i="60"/>
  <c r="D114" i="61"/>
  <c r="E114" i="61" s="1"/>
  <c r="I297" i="60"/>
  <c r="G329" i="61"/>
  <c r="J181" i="60"/>
  <c r="D74" i="60"/>
  <c r="G172" i="60"/>
  <c r="H45" i="460"/>
  <c r="D333" i="60"/>
  <c r="E333" i="60" s="1"/>
  <c r="H127" i="61"/>
  <c r="G71" i="61"/>
  <c r="K42" i="60"/>
  <c r="I60" i="460"/>
  <c r="H126" i="61"/>
  <c r="K352" i="60"/>
  <c r="J100" i="460"/>
  <c r="D178" i="60"/>
  <c r="E178" i="60" s="1"/>
  <c r="J82" i="460"/>
  <c r="I203" i="61"/>
  <c r="G252" i="61"/>
  <c r="J231" i="60"/>
  <c r="G216" i="460"/>
  <c r="G216" i="65" s="1"/>
  <c r="H220" i="60"/>
  <c r="G386" i="60"/>
  <c r="J323" i="60"/>
  <c r="D68" i="60"/>
  <c r="H388" i="460"/>
  <c r="G258" i="460"/>
  <c r="K125" i="60"/>
  <c r="I258" i="460"/>
  <c r="K323" i="60"/>
  <c r="D131" i="61"/>
  <c r="E131" i="61" s="1"/>
  <c r="G289" i="60"/>
  <c r="D299" i="460"/>
  <c r="E299" i="460" s="1"/>
  <c r="J231" i="61"/>
  <c r="K39" i="61"/>
  <c r="D141" i="61"/>
  <c r="K230" i="61"/>
  <c r="G113" i="460"/>
  <c r="D292" i="460"/>
  <c r="D36" i="60"/>
  <c r="D187" i="61"/>
  <c r="I38" i="61"/>
  <c r="K22" i="460"/>
  <c r="K166" i="60"/>
  <c r="K96" i="60"/>
  <c r="H91" i="460"/>
  <c r="D33" i="460"/>
  <c r="E33" i="460" s="1"/>
  <c r="K188" i="460"/>
  <c r="I299" i="60"/>
  <c r="H130" i="61"/>
  <c r="D133" i="460"/>
  <c r="D99" i="460"/>
  <c r="E99" i="460" s="1"/>
  <c r="J225" i="61"/>
  <c r="H24" i="460"/>
  <c r="D355" i="60"/>
  <c r="H220" i="460"/>
  <c r="J217" i="60"/>
  <c r="J94" i="60"/>
  <c r="D16" i="61"/>
  <c r="D125" i="60"/>
  <c r="H22" i="60"/>
  <c r="H316" i="61"/>
  <c r="H262" i="60"/>
  <c r="I35" i="61"/>
  <c r="K388" i="61"/>
  <c r="I239" i="61"/>
  <c r="I254" i="60"/>
  <c r="D56" i="60"/>
  <c r="E56" i="60" s="1"/>
  <c r="K107" i="460"/>
  <c r="K264" i="60"/>
  <c r="K259" i="61"/>
  <c r="I232" i="60"/>
  <c r="D224" i="460"/>
  <c r="E224" i="460" s="1"/>
  <c r="H221" i="60"/>
  <c r="D14" i="60"/>
  <c r="E14" i="60" s="1"/>
  <c r="H230" i="61"/>
  <c r="I213" i="460"/>
  <c r="H331" i="61"/>
  <c r="D359" i="60"/>
  <c r="D236" i="60"/>
  <c r="H71" i="60"/>
  <c r="J334" i="61"/>
  <c r="J214" i="60"/>
  <c r="K195" i="61"/>
  <c r="H118" i="60"/>
  <c r="H177" i="460"/>
  <c r="J196" i="61"/>
  <c r="K54" i="60"/>
  <c r="H257" i="460"/>
  <c r="H48" i="61"/>
  <c r="K311" i="61"/>
  <c r="I32" i="61"/>
  <c r="G142" i="460"/>
  <c r="G216" i="60"/>
  <c r="J116" i="61"/>
  <c r="D221" i="60"/>
  <c r="D184" i="460"/>
  <c r="E184" i="460" s="1"/>
  <c r="D119" i="460"/>
  <c r="E119" i="460" s="1"/>
  <c r="H264" i="60"/>
  <c r="J306" i="460"/>
  <c r="H171" i="460"/>
  <c r="K55" i="61"/>
  <c r="J253" i="61"/>
  <c r="D158" i="61"/>
  <c r="E158" i="61" s="1"/>
  <c r="G175" i="460"/>
  <c r="J172" i="460"/>
  <c r="D316" i="460"/>
  <c r="E316" i="460" s="1"/>
  <c r="D344" i="61"/>
  <c r="D224" i="60"/>
  <c r="K186" i="460"/>
  <c r="J328" i="61"/>
  <c r="D104" i="460"/>
  <c r="E104" i="460" s="1"/>
  <c r="D387" i="61"/>
  <c r="K339" i="61"/>
  <c r="D57" i="460"/>
  <c r="J45" i="60"/>
  <c r="D178" i="460"/>
  <c r="E178" i="460" s="1"/>
  <c r="D210" i="460"/>
  <c r="E210" i="460" s="1"/>
  <c r="D244" i="61"/>
  <c r="E244" i="61" s="1"/>
  <c r="D20" i="61"/>
  <c r="K122" i="61"/>
  <c r="K126" i="61"/>
  <c r="D186" i="60"/>
  <c r="E186" i="60" s="1"/>
  <c r="D335" i="61"/>
  <c r="E335" i="61" s="1"/>
  <c r="K334" i="61"/>
  <c r="J300" i="60"/>
  <c r="D319" i="460"/>
  <c r="E319" i="460" s="1"/>
  <c r="D296" i="61"/>
  <c r="G48" i="60"/>
  <c r="D380" i="60"/>
  <c r="J288" i="460"/>
  <c r="I203" i="460"/>
  <c r="H333" i="61"/>
  <c r="I123" i="61"/>
  <c r="H124" i="61"/>
  <c r="H232" i="60"/>
  <c r="K128" i="460"/>
  <c r="J108" i="61"/>
  <c r="J215" i="61"/>
  <c r="H28" i="460"/>
  <c r="I198" i="460"/>
  <c r="H110" i="61"/>
  <c r="I288" i="460"/>
  <c r="D302" i="460"/>
  <c r="E302" i="460" s="1"/>
  <c r="G305" i="60"/>
  <c r="I242" i="60"/>
  <c r="G305" i="460"/>
  <c r="H114" i="61"/>
  <c r="I168" i="60"/>
  <c r="D84" i="460"/>
  <c r="K382" i="60"/>
  <c r="H222" i="60"/>
  <c r="G45" i="60"/>
  <c r="K303" i="460"/>
  <c r="K14" i="460"/>
  <c r="G108" i="460"/>
  <c r="J14" i="60"/>
  <c r="G117" i="61"/>
  <c r="G225" i="61"/>
  <c r="I103" i="460"/>
  <c r="I187" i="60"/>
  <c r="J332" i="60"/>
  <c r="D305" i="460"/>
  <c r="E305" i="460" s="1"/>
  <c r="G331" i="61"/>
  <c r="G95" i="60"/>
  <c r="H319" i="60"/>
  <c r="G186" i="60"/>
  <c r="I259" i="60"/>
  <c r="D328" i="61"/>
  <c r="E328" i="61" s="1"/>
  <c r="D55" i="460"/>
  <c r="E55" i="460" s="1"/>
  <c r="H242" i="61"/>
  <c r="H29" i="460"/>
  <c r="J388" i="60"/>
  <c r="I83" i="60"/>
  <c r="D266" i="61"/>
  <c r="E266" i="61" s="1"/>
  <c r="I75" i="460"/>
  <c r="I99" i="60"/>
  <c r="I21" i="60"/>
  <c r="I337" i="460"/>
  <c r="D380" i="460"/>
  <c r="H385" i="460"/>
  <c r="K82" i="61"/>
  <c r="I212" i="460"/>
  <c r="G315" i="460"/>
  <c r="J206" i="460"/>
  <c r="I107" i="61"/>
  <c r="I369" i="460"/>
  <c r="K298" i="60"/>
  <c r="I46" i="460"/>
  <c r="J374" i="460"/>
  <c r="D313" i="60"/>
  <c r="G223" i="460"/>
  <c r="H374" i="61"/>
  <c r="K142" i="60"/>
  <c r="G125" i="61"/>
  <c r="J226" i="460"/>
  <c r="D144" i="460"/>
  <c r="H382" i="60"/>
  <c r="K107" i="60"/>
  <c r="H313" i="60"/>
  <c r="K142" i="61"/>
  <c r="I303" i="60"/>
  <c r="G85" i="61"/>
  <c r="K322" i="460"/>
  <c r="D313" i="61"/>
  <c r="E313" i="61" s="1"/>
  <c r="D188" i="60"/>
  <c r="E188" i="60" s="1"/>
  <c r="D57" i="60"/>
  <c r="E57" i="60" s="1"/>
  <c r="G117" i="60"/>
  <c r="G297" i="460"/>
  <c r="D185" i="60"/>
  <c r="E185" i="60" s="1"/>
  <c r="G133" i="61"/>
  <c r="J232" i="460"/>
  <c r="J257" i="60"/>
  <c r="D28" i="60"/>
  <c r="E28" i="60" s="1"/>
  <c r="D73" i="61"/>
  <c r="H234" i="61"/>
  <c r="J369" i="60"/>
  <c r="D288" i="60"/>
  <c r="E288" i="60" s="1"/>
  <c r="D291" i="61"/>
  <c r="E291" i="61" s="1"/>
  <c r="D175" i="60"/>
  <c r="E175" i="60" s="1"/>
  <c r="K289" i="61"/>
  <c r="H325" i="460"/>
  <c r="G243" i="60"/>
  <c r="D13" i="460"/>
  <c r="D103" i="460"/>
  <c r="E103" i="460" s="1"/>
  <c r="J304" i="460"/>
  <c r="D365" i="60"/>
  <c r="J59" i="60"/>
  <c r="H117" i="61"/>
  <c r="D178" i="61"/>
  <c r="I91" i="460"/>
  <c r="D123" i="460"/>
  <c r="H311" i="60"/>
  <c r="K27" i="60"/>
  <c r="K19" i="60"/>
  <c r="H103" i="61"/>
  <c r="G166" i="60"/>
  <c r="D152" i="460"/>
  <c r="E152" i="460" s="1"/>
  <c r="I229" i="61"/>
  <c r="J263" i="60"/>
  <c r="D259" i="61"/>
  <c r="E259" i="61" s="1"/>
  <c r="H213" i="61"/>
  <c r="J130" i="61"/>
  <c r="D176" i="60"/>
  <c r="E176" i="60" s="1"/>
  <c r="G240" i="61"/>
  <c r="I128" i="61"/>
  <c r="D51" i="60"/>
  <c r="K212" i="60"/>
  <c r="K303" i="60"/>
  <c r="I210" i="460"/>
  <c r="G109" i="61"/>
  <c r="I46" i="60"/>
  <c r="G348" i="61"/>
  <c r="G300" i="460"/>
  <c r="J214" i="61"/>
  <c r="I369" i="60"/>
  <c r="I369" i="65" s="1"/>
  <c r="K203" i="460"/>
  <c r="D337" i="460"/>
  <c r="E337" i="460" s="1"/>
  <c r="J116" i="60"/>
  <c r="D277" i="460"/>
  <c r="D12" i="60"/>
  <c r="D338" i="460"/>
  <c r="G131" i="60"/>
  <c r="I116" i="60"/>
  <c r="K193" i="61"/>
  <c r="D251" i="60"/>
  <c r="E251" i="60" s="1"/>
  <c r="I118" i="60"/>
  <c r="D241" i="460"/>
  <c r="E241" i="460" s="1"/>
  <c r="D280" i="460"/>
  <c r="I216" i="61"/>
  <c r="K220" i="460"/>
  <c r="K369" i="460"/>
  <c r="K181" i="460"/>
  <c r="I167" i="460"/>
  <c r="H330" i="61"/>
  <c r="D172" i="61"/>
  <c r="G323" i="61"/>
  <c r="J177" i="60"/>
  <c r="I263" i="60"/>
  <c r="D210" i="60"/>
  <c r="K24" i="460"/>
  <c r="G352" i="60"/>
  <c r="J289" i="460"/>
  <c r="G34" i="460"/>
  <c r="D345" i="460"/>
  <c r="K91" i="60"/>
  <c r="D157" i="460"/>
  <c r="J243" i="61"/>
  <c r="G114" i="61"/>
  <c r="I231" i="61"/>
  <c r="K171" i="460"/>
  <c r="D117" i="460"/>
  <c r="E117" i="460" s="1"/>
  <c r="D288" i="61"/>
  <c r="E288" i="61" s="1"/>
  <c r="J197" i="61"/>
  <c r="H187" i="460"/>
  <c r="G288" i="60"/>
  <c r="H217" i="60"/>
  <c r="H217" i="65" s="1"/>
  <c r="G34" i="60"/>
  <c r="G315" i="60"/>
  <c r="K129" i="61"/>
  <c r="J254" i="60"/>
  <c r="H329" i="61"/>
  <c r="G201" i="460"/>
  <c r="I331" i="61"/>
  <c r="D62" i="460"/>
  <c r="J303" i="60"/>
  <c r="I171" i="460"/>
  <c r="K57" i="60"/>
  <c r="I110" i="460"/>
  <c r="D71" i="60"/>
  <c r="E71" i="60" s="1"/>
  <c r="D312" i="60"/>
  <c r="D192" i="61"/>
  <c r="E192" i="61" s="1"/>
  <c r="J83" i="281"/>
  <c r="J134" i="281"/>
  <c r="D47" i="60"/>
  <c r="D147" i="460"/>
  <c r="D198" i="61"/>
  <c r="E198" i="61" s="1"/>
  <c r="K388" i="460"/>
  <c r="H313" i="61"/>
  <c r="I211" i="460"/>
  <c r="G25" i="460"/>
  <c r="D213" i="61"/>
  <c r="E213" i="61" s="1"/>
  <c r="G32" i="460"/>
  <c r="J131" i="60"/>
  <c r="G320" i="60"/>
  <c r="D126" i="60"/>
  <c r="G243" i="460"/>
  <c r="J169" i="460"/>
  <c r="K28" i="60"/>
  <c r="I158" i="61"/>
  <c r="H215" i="61"/>
  <c r="D93" i="60"/>
  <c r="E93" i="60" s="1"/>
  <c r="H322" i="60"/>
  <c r="J47" i="60"/>
  <c r="K92" i="60"/>
  <c r="K113" i="60"/>
  <c r="D384" i="61"/>
  <c r="E384" i="61" s="1"/>
  <c r="H263" i="61"/>
  <c r="I188" i="460"/>
  <c r="I146" i="61"/>
  <c r="G257" i="61"/>
  <c r="J374" i="60"/>
  <c r="H93" i="460"/>
  <c r="D202" i="460"/>
  <c r="E202" i="460" s="1"/>
  <c r="K337" i="61"/>
  <c r="K329" i="61"/>
  <c r="D110" i="60"/>
  <c r="J202" i="460"/>
  <c r="H195" i="61"/>
  <c r="J266" i="60"/>
  <c r="H60" i="60"/>
  <c r="I288" i="60"/>
  <c r="H302" i="460"/>
  <c r="J170" i="460"/>
  <c r="K215" i="60"/>
  <c r="J19" i="460"/>
  <c r="J332" i="460"/>
  <c r="I110" i="61"/>
  <c r="D274" i="60"/>
  <c r="H231" i="61"/>
  <c r="I309" i="61"/>
  <c r="I303" i="460"/>
  <c r="D43" i="460"/>
  <c r="E43" i="460" s="1"/>
  <c r="D106" i="61"/>
  <c r="E106" i="61" s="1"/>
  <c r="D355" i="61"/>
  <c r="D374" i="60"/>
  <c r="E374" i="60" s="1"/>
  <c r="K233" i="60"/>
  <c r="J99" i="460"/>
  <c r="G302" i="460"/>
  <c r="I207" i="61"/>
  <c r="H221" i="460"/>
  <c r="H180" i="460"/>
  <c r="K245" i="61"/>
  <c r="J320" i="460"/>
  <c r="G374" i="60"/>
  <c r="I374" i="460"/>
  <c r="I132" i="61"/>
  <c r="K45" i="61"/>
  <c r="D198" i="60"/>
  <c r="G127" i="60"/>
  <c r="J45" i="61"/>
  <c r="G32" i="61"/>
  <c r="H95" i="60"/>
  <c r="D306" i="61"/>
  <c r="K192" i="61"/>
  <c r="I43" i="61"/>
  <c r="I221" i="61"/>
  <c r="K131" i="61"/>
  <c r="I266" i="61"/>
  <c r="K185" i="60"/>
  <c r="D66" i="460"/>
  <c r="G27" i="60"/>
  <c r="D325" i="61"/>
  <c r="E325" i="61" s="1"/>
  <c r="I117" i="60"/>
  <c r="H229" i="61"/>
  <c r="K29" i="60"/>
  <c r="K221" i="460"/>
  <c r="K333" i="61"/>
  <c r="H199" i="61"/>
  <c r="J178" i="460"/>
  <c r="G82" i="60"/>
  <c r="D37" i="61"/>
  <c r="E37" i="61" s="1"/>
  <c r="D275" i="60"/>
  <c r="J28" i="60"/>
  <c r="K302" i="460"/>
  <c r="D86" i="61"/>
  <c r="D122" i="60"/>
  <c r="J176" i="460"/>
  <c r="D62" i="61"/>
  <c r="E62" i="61" s="1"/>
  <c r="D205" i="60"/>
  <c r="H297" i="60"/>
  <c r="G204" i="460"/>
  <c r="D350" i="61"/>
  <c r="G46" i="60"/>
  <c r="J214" i="460"/>
  <c r="G152" i="460"/>
  <c r="G23" i="460"/>
  <c r="I169" i="60"/>
  <c r="H108" i="61"/>
  <c r="D367" i="61"/>
  <c r="G322" i="460"/>
  <c r="J34" i="61"/>
  <c r="K241" i="60"/>
  <c r="I320" i="60"/>
  <c r="D216" i="61"/>
  <c r="E216" i="61" s="1"/>
  <c r="J231" i="460"/>
  <c r="K201" i="61"/>
  <c r="J348" i="60"/>
  <c r="K85" i="61"/>
  <c r="D58" i="460"/>
  <c r="J322" i="60"/>
  <c r="D226" i="61"/>
  <c r="E226" i="61" s="1"/>
  <c r="I118" i="61"/>
  <c r="J48" i="60"/>
  <c r="I322" i="60"/>
  <c r="G289" i="61"/>
  <c r="G384" i="61"/>
  <c r="D144" i="61"/>
  <c r="D328" i="460"/>
  <c r="I388" i="60"/>
  <c r="D278" i="460"/>
  <c r="K175" i="460"/>
  <c r="G382" i="61"/>
  <c r="H176" i="60"/>
  <c r="G170" i="60"/>
  <c r="D220" i="61"/>
  <c r="E220" i="61" s="1"/>
  <c r="K202" i="61"/>
  <c r="J43" i="460"/>
  <c r="K312" i="460"/>
  <c r="H200" i="61"/>
  <c r="D108" i="60"/>
  <c r="H45" i="61"/>
  <c r="K168" i="60"/>
  <c r="H104" i="61"/>
  <c r="G304" i="460"/>
  <c r="J36" i="60"/>
  <c r="H172" i="460"/>
  <c r="J309" i="460"/>
  <c r="D156" i="61"/>
  <c r="G91" i="460"/>
  <c r="G194" i="460"/>
  <c r="J55" i="60"/>
  <c r="G198" i="61"/>
  <c r="D301" i="60"/>
  <c r="E301" i="60" s="1"/>
  <c r="J206" i="61"/>
  <c r="D87" i="60"/>
  <c r="D388" i="61"/>
  <c r="E388" i="61" s="1"/>
  <c r="G266" i="60"/>
  <c r="J192" i="61"/>
  <c r="K369" i="61"/>
  <c r="D51" i="61"/>
  <c r="E51" i="61" s="1"/>
  <c r="K338" i="61"/>
  <c r="K206" i="460"/>
  <c r="J75" i="460"/>
  <c r="J90" i="460"/>
  <c r="D93" i="61"/>
  <c r="K210" i="60"/>
  <c r="H300" i="460"/>
  <c r="I71" i="460"/>
  <c r="G37" i="460"/>
  <c r="K251" i="61"/>
  <c r="H21" i="60"/>
  <c r="I316" i="61"/>
  <c r="D312" i="460"/>
  <c r="E312" i="460" s="1"/>
  <c r="K108" i="460"/>
  <c r="D312" i="61"/>
  <c r="E312" i="61" s="1"/>
  <c r="H311" i="460"/>
  <c r="K158" i="60"/>
  <c r="D73" i="60"/>
  <c r="J107" i="60"/>
  <c r="D214" i="61"/>
  <c r="E214" i="61" s="1"/>
  <c r="D139" i="460"/>
  <c r="H385" i="60"/>
  <c r="K194" i="61"/>
  <c r="K289" i="460"/>
  <c r="G313" i="460"/>
  <c r="D345" i="60"/>
  <c r="K213" i="61"/>
  <c r="I153" i="60"/>
  <c r="H43" i="60"/>
  <c r="D94" i="61"/>
  <c r="I241" i="460"/>
  <c r="I204" i="460"/>
  <c r="H43" i="460"/>
  <c r="H43" i="65" s="1"/>
  <c r="J184" i="60"/>
  <c r="D298" i="60"/>
  <c r="E298" i="60" s="1"/>
  <c r="G29" i="460"/>
  <c r="G337" i="61"/>
  <c r="J82" i="60"/>
  <c r="H216" i="60"/>
  <c r="H210" i="60"/>
  <c r="G171" i="460"/>
  <c r="D92" i="60"/>
  <c r="E92" i="60" s="1"/>
  <c r="H202" i="61"/>
  <c r="D222" i="61"/>
  <c r="E222" i="61" s="1"/>
  <c r="H352" i="60"/>
  <c r="K207" i="460"/>
  <c r="J385" i="61"/>
  <c r="G369" i="60"/>
  <c r="G92" i="60"/>
  <c r="G222" i="61"/>
  <c r="G226" i="60"/>
  <c r="I96" i="60"/>
  <c r="H90" i="460"/>
  <c r="I300" i="61"/>
  <c r="D185" i="460"/>
  <c r="E185" i="460" s="1"/>
  <c r="J118" i="61"/>
  <c r="G217" i="460"/>
  <c r="K313" i="460"/>
  <c r="G21" i="60"/>
  <c r="D139" i="61"/>
  <c r="I27" i="60"/>
  <c r="J203" i="61"/>
  <c r="D384" i="60"/>
  <c r="E384" i="60" s="1"/>
  <c r="H335" i="460"/>
  <c r="I319" i="61"/>
  <c r="J146" i="61"/>
  <c r="H42" i="460"/>
  <c r="J369" i="460"/>
  <c r="I324" i="60"/>
  <c r="I324" i="65" s="1"/>
  <c r="J52" i="61"/>
  <c r="G201" i="61"/>
  <c r="D202" i="60"/>
  <c r="I233" i="60"/>
  <c r="D142" i="460"/>
  <c r="E142" i="460" s="1"/>
  <c r="J264" i="60"/>
  <c r="I200" i="61"/>
  <c r="J299" i="460"/>
  <c r="J334" i="60"/>
  <c r="G234" i="61"/>
  <c r="K185" i="460"/>
  <c r="D361" i="460"/>
  <c r="H115" i="60"/>
  <c r="D207" i="60"/>
  <c r="D168" i="60"/>
  <c r="E168" i="60" s="1"/>
  <c r="D347" i="60"/>
  <c r="D280" i="61"/>
  <c r="D324" i="60"/>
  <c r="I324" i="460"/>
  <c r="K94" i="60"/>
  <c r="K242" i="61"/>
  <c r="K258" i="60"/>
  <c r="G212" i="60"/>
  <c r="I194" i="61"/>
  <c r="J113" i="61"/>
  <c r="G71" i="60"/>
  <c r="I104" i="61"/>
  <c r="I310" i="460"/>
  <c r="K203" i="61"/>
  <c r="K196" i="61"/>
  <c r="K34" i="60"/>
  <c r="D23" i="460"/>
  <c r="E23" i="460" s="1"/>
  <c r="K43" i="61"/>
  <c r="I321" i="460"/>
  <c r="G348" i="60"/>
  <c r="D82" i="61"/>
  <c r="E82" i="61" s="1"/>
  <c r="H21" i="460"/>
  <c r="G45" i="61"/>
  <c r="K117" i="460"/>
  <c r="G314" i="61"/>
  <c r="D275" i="61"/>
  <c r="J212" i="460"/>
  <c r="J175" i="460"/>
  <c r="D61" i="460"/>
  <c r="I33" i="281"/>
  <c r="D156" i="60"/>
  <c r="I291" i="460"/>
  <c r="G335" i="61"/>
  <c r="G335" i="65" s="1"/>
  <c r="D38" i="61"/>
  <c r="E38" i="61" s="1"/>
  <c r="H195" i="460"/>
  <c r="D34" i="61"/>
  <c r="E34" i="61" s="1"/>
  <c r="J241" i="61"/>
  <c r="G47" i="460"/>
  <c r="K348" i="61"/>
  <c r="D52" i="61"/>
  <c r="E52" i="61" s="1"/>
  <c r="H196" i="61"/>
  <c r="D196" i="60"/>
  <c r="H259" i="60"/>
  <c r="K126" i="460"/>
  <c r="K118" i="60"/>
  <c r="K337" i="460"/>
  <c r="K59" i="60"/>
  <c r="D180" i="460"/>
  <c r="E180" i="460" s="1"/>
  <c r="J259" i="61"/>
  <c r="D86" i="60"/>
  <c r="I319" i="60"/>
  <c r="I299" i="460"/>
  <c r="G109" i="460"/>
  <c r="G43" i="60"/>
  <c r="D352" i="61"/>
  <c r="E352" i="61" s="1"/>
  <c r="D179" i="460"/>
  <c r="E179" i="460" s="1"/>
  <c r="I184" i="60"/>
  <c r="D325" i="460"/>
  <c r="E325" i="460" s="1"/>
  <c r="I252" i="61"/>
  <c r="I14" i="60"/>
  <c r="I386" i="60"/>
  <c r="H245" i="61"/>
  <c r="I196" i="460"/>
  <c r="K82" i="460"/>
  <c r="G115" i="61"/>
  <c r="D167" i="460"/>
  <c r="E167" i="460" s="1"/>
  <c r="D53" i="60"/>
  <c r="H314" i="460"/>
  <c r="I217" i="61"/>
  <c r="I217" i="65" s="1"/>
  <c r="G220" i="61"/>
  <c r="I216" i="460"/>
  <c r="G169" i="460"/>
  <c r="K334" i="460"/>
  <c r="D125" i="61"/>
  <c r="E125" i="61" s="1"/>
  <c r="G83" i="60"/>
  <c r="G83" i="65" s="1"/>
  <c r="H320" i="61"/>
  <c r="K172" i="460"/>
  <c r="K171" i="60"/>
  <c r="H142" i="60"/>
  <c r="H301" i="60"/>
  <c r="D296" i="460"/>
  <c r="E296" i="460" s="1"/>
  <c r="D85" i="61"/>
  <c r="E85" i="61" s="1"/>
  <c r="D244" i="460"/>
  <c r="J186" i="460"/>
  <c r="D128" i="460"/>
  <c r="G185" i="60"/>
  <c r="D239" i="460"/>
  <c r="H115" i="61"/>
  <c r="J187" i="60"/>
  <c r="D68" i="61"/>
  <c r="D103" i="61"/>
  <c r="E103" i="61" s="1"/>
  <c r="I45" i="60"/>
  <c r="D346" i="60"/>
  <c r="D320" i="60"/>
  <c r="I202" i="460"/>
  <c r="K59" i="61"/>
  <c r="D369" i="61"/>
  <c r="E369" i="61" s="1"/>
  <c r="J205" i="460"/>
  <c r="G129" i="460"/>
  <c r="D234" i="61"/>
  <c r="E234" i="61" s="1"/>
  <c r="K34" i="61"/>
  <c r="G220" i="460"/>
  <c r="G224" i="61"/>
  <c r="K297" i="460"/>
  <c r="K313" i="61"/>
  <c r="I142" i="60"/>
  <c r="G24" i="60"/>
  <c r="I44" i="460"/>
  <c r="H211" i="460"/>
  <c r="D97" i="60"/>
  <c r="E97" i="60" s="1"/>
  <c r="J306" i="60"/>
  <c r="K291" i="460"/>
  <c r="J185" i="60"/>
  <c r="D175" i="61"/>
  <c r="D123" i="61"/>
  <c r="E123" i="61" s="1"/>
  <c r="I119" i="61"/>
  <c r="H252" i="61"/>
  <c r="D353" i="61"/>
  <c r="I152" i="60"/>
  <c r="I56" i="60"/>
  <c r="I38" i="460"/>
  <c r="D311" i="460"/>
  <c r="E311" i="460" s="1"/>
  <c r="I323" i="460"/>
  <c r="I61" i="61"/>
  <c r="J223" i="61"/>
  <c r="H332" i="460"/>
  <c r="D231" i="61"/>
  <c r="E231" i="61" s="1"/>
  <c r="J179" i="60"/>
  <c r="K234" i="61"/>
  <c r="G220" i="60"/>
  <c r="J47" i="61"/>
  <c r="I85" i="61"/>
  <c r="D342" i="61"/>
  <c r="K60" i="460"/>
  <c r="I178" i="60"/>
  <c r="D86" i="460"/>
  <c r="H257" i="60"/>
  <c r="I158" i="60"/>
  <c r="D159" i="460"/>
  <c r="I220" i="60"/>
  <c r="H105" i="61"/>
  <c r="H225" i="460"/>
  <c r="J46" i="460"/>
  <c r="J297" i="460"/>
  <c r="I217" i="60"/>
  <c r="G106" i="460"/>
  <c r="K211" i="460"/>
  <c r="D59" i="60"/>
  <c r="E59" i="60" s="1"/>
  <c r="J153" i="60"/>
  <c r="G323" i="60"/>
  <c r="J329" i="61"/>
  <c r="K19" i="460"/>
  <c r="K118" i="61"/>
  <c r="D90" i="460"/>
  <c r="E90" i="460" s="1"/>
  <c r="D39" i="460"/>
  <c r="E39" i="460" s="1"/>
  <c r="G44" i="61"/>
  <c r="H85" i="460"/>
  <c r="I332" i="61"/>
  <c r="D316" i="61"/>
  <c r="E316" i="61" s="1"/>
  <c r="H315" i="61"/>
  <c r="K85" i="60"/>
  <c r="H291" i="460"/>
  <c r="D138" i="460"/>
  <c r="J335" i="460"/>
  <c r="J224" i="460"/>
  <c r="K36" i="60"/>
  <c r="J199" i="61"/>
  <c r="D136" i="460"/>
  <c r="D170" i="460"/>
  <c r="E170" i="460" s="1"/>
  <c r="I44" i="61"/>
  <c r="K322" i="61"/>
  <c r="G60" i="60"/>
  <c r="D169" i="460"/>
  <c r="E169" i="460" s="1"/>
  <c r="D61" i="60"/>
  <c r="D149" i="460"/>
  <c r="G251" i="61"/>
  <c r="D45" i="460"/>
  <c r="E45" i="460" s="1"/>
  <c r="H259" i="61"/>
  <c r="G128" i="60"/>
  <c r="G210" i="460"/>
  <c r="G333" i="60"/>
  <c r="D272" i="460"/>
  <c r="I180" i="460"/>
  <c r="D375" i="460"/>
  <c r="G303" i="460"/>
  <c r="H311" i="61"/>
  <c r="D351" i="460"/>
  <c r="K42" i="61"/>
  <c r="D115" i="60"/>
  <c r="D304" i="61"/>
  <c r="J47" i="460"/>
  <c r="H223" i="460"/>
  <c r="D319" i="60"/>
  <c r="H223" i="60"/>
  <c r="J289" i="60"/>
  <c r="D85" i="60"/>
  <c r="E85" i="60" s="1"/>
  <c r="G254" i="60"/>
  <c r="D262" i="60"/>
  <c r="E262" i="60" s="1"/>
  <c r="J224" i="60"/>
  <c r="I210" i="60"/>
  <c r="J103" i="61"/>
  <c r="G187" i="60"/>
  <c r="H266" i="60"/>
  <c r="I97" i="460"/>
  <c r="I215" i="460"/>
  <c r="D73" i="460"/>
  <c r="H107" i="61"/>
  <c r="D266" i="60"/>
  <c r="E266" i="60" s="1"/>
  <c r="H289" i="460"/>
  <c r="G298" i="460"/>
  <c r="G168" i="60"/>
  <c r="K213" i="60"/>
  <c r="H231" i="460"/>
  <c r="D234" i="460"/>
  <c r="D352" i="60"/>
  <c r="E352" i="60" s="1"/>
  <c r="D113" i="460"/>
  <c r="E113" i="460" s="1"/>
  <c r="H119" i="60"/>
  <c r="D69" i="60"/>
  <c r="J300" i="460"/>
  <c r="H324" i="460"/>
  <c r="J166" i="460"/>
  <c r="G179" i="60"/>
  <c r="J232" i="60"/>
  <c r="I382" i="460"/>
  <c r="J242" i="61"/>
  <c r="I27" i="460"/>
  <c r="K231" i="60"/>
  <c r="G262" i="61"/>
  <c r="I291" i="60"/>
  <c r="J319" i="61"/>
  <c r="D309" i="60"/>
  <c r="H34" i="61"/>
  <c r="C15" i="390"/>
  <c r="D43" i="61"/>
  <c r="E43" i="61" s="1"/>
  <c r="K55" i="60"/>
  <c r="D233" i="460"/>
  <c r="G42" i="60"/>
  <c r="D11" i="60"/>
  <c r="H288" i="61"/>
  <c r="H58" i="460"/>
  <c r="J127" i="61"/>
  <c r="G196" i="61"/>
  <c r="D223" i="460"/>
  <c r="E223" i="460" s="1"/>
  <c r="H20" i="60"/>
  <c r="H319" i="61"/>
  <c r="D217" i="460"/>
  <c r="E217" i="460" s="1"/>
  <c r="K128" i="61"/>
  <c r="J225" i="460"/>
  <c r="D331" i="60"/>
  <c r="G197" i="460"/>
  <c r="D370" i="60"/>
  <c r="D207" i="460"/>
  <c r="E207" i="460" s="1"/>
  <c r="I324" i="61"/>
  <c r="I85" i="460"/>
  <c r="I352" i="61"/>
  <c r="H117" i="60"/>
  <c r="H288" i="460"/>
  <c r="H321" i="61"/>
  <c r="J263" i="460"/>
  <c r="J25" i="60"/>
  <c r="J57" i="460"/>
  <c r="K146" i="60"/>
  <c r="J186" i="60"/>
  <c r="H210" i="460"/>
  <c r="D315" i="460"/>
  <c r="E315" i="460" s="1"/>
  <c r="G28" i="60"/>
  <c r="D133" i="60"/>
  <c r="H92" i="460"/>
  <c r="J36" i="61"/>
  <c r="K83" i="460"/>
  <c r="H25" i="460"/>
  <c r="K179" i="60"/>
  <c r="K369" i="60"/>
  <c r="I47" i="60"/>
  <c r="K184" i="60"/>
  <c r="H95" i="460"/>
  <c r="I57" i="60"/>
  <c r="I126" i="61"/>
  <c r="G214" i="60"/>
  <c r="I302" i="60"/>
  <c r="H221" i="61"/>
  <c r="D67" i="460"/>
  <c r="D100" i="61"/>
  <c r="D42" i="61"/>
  <c r="E42" i="61" s="1"/>
  <c r="G385" i="60"/>
  <c r="H106" i="61"/>
  <c r="D193" i="61"/>
  <c r="E193" i="61" s="1"/>
  <c r="D83" i="460"/>
  <c r="E83" i="460" s="1"/>
  <c r="J158" i="460"/>
  <c r="J129" i="460"/>
  <c r="K252" i="61"/>
  <c r="D38" i="460"/>
  <c r="E38" i="460" s="1"/>
  <c r="I224" i="60"/>
  <c r="H175" i="460"/>
  <c r="J215" i="460"/>
  <c r="K180" i="60"/>
  <c r="H37" i="61"/>
  <c r="H386" i="460"/>
  <c r="D157" i="60"/>
  <c r="J60" i="61"/>
  <c r="D106" i="60"/>
  <c r="J311" i="460"/>
  <c r="K231" i="61"/>
  <c r="D206" i="460"/>
  <c r="E206" i="460" s="1"/>
  <c r="J211" i="60"/>
  <c r="J29" i="460"/>
  <c r="I43" i="460"/>
  <c r="D54" i="61"/>
  <c r="E54" i="61" s="1"/>
  <c r="D298" i="460"/>
  <c r="E298" i="460" s="1"/>
  <c r="G47" i="60"/>
  <c r="J34" i="460"/>
  <c r="G55" i="60"/>
  <c r="D154" i="460"/>
  <c r="I105" i="460"/>
  <c r="I19" i="460"/>
  <c r="H52" i="61"/>
  <c r="G142" i="61"/>
  <c r="K158" i="61"/>
  <c r="D87" i="61"/>
  <c r="H241" i="61"/>
  <c r="K109" i="460"/>
  <c r="J331" i="61"/>
  <c r="D332" i="60"/>
  <c r="D126" i="460"/>
  <c r="E126" i="460" s="1"/>
  <c r="I288" i="61"/>
  <c r="I83" i="61"/>
  <c r="I236" i="61"/>
  <c r="D68" i="460"/>
  <c r="D348" i="460"/>
  <c r="E348" i="460" s="1"/>
  <c r="D192" i="60"/>
  <c r="D196" i="61"/>
  <c r="E196" i="61" s="1"/>
  <c r="H36" i="60"/>
  <c r="K236" i="61"/>
  <c r="H14" i="460"/>
  <c r="J32" i="61"/>
  <c r="I172" i="60"/>
  <c r="D323" i="460"/>
  <c r="E323" i="460" s="1"/>
  <c r="H176" i="460"/>
  <c r="D386" i="61"/>
  <c r="E386" i="61" s="1"/>
  <c r="G216" i="61"/>
  <c r="D180" i="61"/>
  <c r="G352" i="61"/>
  <c r="D78" i="60"/>
  <c r="G58" i="61"/>
  <c r="G58" i="65" s="1"/>
  <c r="J196" i="460"/>
  <c r="I252" i="60"/>
  <c r="I122" i="61"/>
  <c r="H131" i="61"/>
  <c r="D92" i="61"/>
  <c r="G181" i="460"/>
  <c r="D76" i="460"/>
  <c r="D254" i="60"/>
  <c r="E254" i="60" s="1"/>
  <c r="G337" i="460"/>
  <c r="K382" i="61"/>
  <c r="I221" i="460"/>
  <c r="G116" i="60"/>
  <c r="G59" i="60"/>
  <c r="K299" i="60"/>
  <c r="D82" i="60"/>
  <c r="E82" i="60" s="1"/>
  <c r="H146" i="61"/>
  <c r="H99" i="460"/>
  <c r="H127" i="60"/>
  <c r="H42" i="60"/>
  <c r="D207" i="61"/>
  <c r="E207" i="61" s="1"/>
  <c r="J215" i="60"/>
  <c r="J215" i="65" s="1"/>
  <c r="G113" i="61"/>
  <c r="G113" i="65" s="1"/>
  <c r="I153" i="460"/>
  <c r="J374" i="61"/>
  <c r="J374" i="65" s="1"/>
  <c r="D319" i="61"/>
  <c r="E319" i="61" s="1"/>
  <c r="I48" i="460"/>
  <c r="I119" i="460"/>
  <c r="J305" i="60"/>
  <c r="H211" i="61"/>
  <c r="G322" i="60"/>
  <c r="D27" i="60"/>
  <c r="E27" i="60" s="1"/>
  <c r="D127" i="460"/>
  <c r="D203" i="460"/>
  <c r="E203" i="460" s="1"/>
  <c r="G291" i="460"/>
  <c r="D196" i="460"/>
  <c r="E196" i="460" s="1"/>
  <c r="K330" i="61"/>
  <c r="K187" i="460"/>
  <c r="H204" i="61"/>
  <c r="J262" i="460"/>
  <c r="I323" i="61"/>
  <c r="H36" i="61"/>
  <c r="I386" i="61"/>
  <c r="I305" i="460"/>
  <c r="G205" i="61"/>
  <c r="J222" i="60"/>
  <c r="G75" i="460"/>
  <c r="D48" i="60"/>
  <c r="D241" i="61"/>
  <c r="E241" i="61" s="1"/>
  <c r="D133" i="61"/>
  <c r="E133" i="61" s="1"/>
  <c r="G75" i="61"/>
  <c r="K113" i="61"/>
  <c r="J233" i="61"/>
  <c r="D110" i="61"/>
  <c r="E110" i="61" s="1"/>
  <c r="D381" i="60"/>
  <c r="J245" i="61"/>
  <c r="D76" i="61"/>
  <c r="K311" i="60"/>
  <c r="G206" i="61"/>
  <c r="J298" i="460"/>
  <c r="J117" i="60"/>
  <c r="J352" i="60"/>
  <c r="J23" i="60"/>
  <c r="G202" i="460"/>
  <c r="I179" i="460"/>
  <c r="G123" i="61"/>
  <c r="D97" i="61"/>
  <c r="I222" i="60"/>
  <c r="D108" i="460"/>
  <c r="E108" i="460" s="1"/>
  <c r="J158" i="61"/>
  <c r="K103" i="460"/>
  <c r="I95" i="460"/>
  <c r="I348" i="60"/>
  <c r="J170" i="60"/>
  <c r="H304" i="60"/>
  <c r="D157" i="61"/>
  <c r="I337" i="61"/>
  <c r="J264" i="61"/>
  <c r="K215" i="61"/>
  <c r="G232" i="61"/>
  <c r="J26" i="60"/>
  <c r="D297" i="60"/>
  <c r="E297" i="60" s="1"/>
  <c r="K116" i="460"/>
  <c r="K116" i="65" s="1"/>
  <c r="K192" i="460"/>
  <c r="I220" i="460"/>
  <c r="D229" i="60"/>
  <c r="G244" i="61"/>
  <c r="J187" i="460"/>
  <c r="D323" i="60"/>
  <c r="E323" i="60" s="1"/>
  <c r="I301" i="60"/>
  <c r="H93" i="60"/>
  <c r="J191" i="460"/>
  <c r="D273" i="460"/>
  <c r="H58" i="61"/>
  <c r="G188" i="460"/>
  <c r="K204" i="460"/>
  <c r="K241" i="460"/>
  <c r="K311" i="460"/>
  <c r="I257" i="61"/>
  <c r="J104" i="460"/>
  <c r="K291" i="60"/>
  <c r="D262" i="61"/>
  <c r="E262" i="61" s="1"/>
  <c r="I82" i="460"/>
  <c r="G152" i="60"/>
  <c r="D80" i="281"/>
  <c r="G83" i="281"/>
  <c r="G134" i="281"/>
  <c r="D217" i="60"/>
  <c r="G34" i="61"/>
  <c r="I93" i="460"/>
  <c r="G22" i="60"/>
  <c r="H352" i="61"/>
  <c r="H323" i="460"/>
  <c r="D305" i="60"/>
  <c r="E305" i="60" s="1"/>
  <c r="D367" i="60"/>
  <c r="H113" i="60"/>
  <c r="D349" i="460"/>
  <c r="J107" i="460"/>
  <c r="J14" i="460"/>
  <c r="G321" i="61"/>
  <c r="D142" i="60"/>
  <c r="E142" i="60" s="1"/>
  <c r="G128" i="460"/>
  <c r="K55" i="460"/>
  <c r="H114" i="460"/>
  <c r="I319" i="460"/>
  <c r="D184" i="60"/>
  <c r="E184" i="60" s="1"/>
  <c r="I60" i="60"/>
  <c r="I34" i="60"/>
  <c r="K316" i="460"/>
  <c r="H187" i="60"/>
  <c r="G325" i="460"/>
  <c r="H300" i="60"/>
  <c r="H100" i="460"/>
  <c r="K48" i="60"/>
  <c r="J20" i="60"/>
  <c r="D298" i="61"/>
  <c r="G207" i="460"/>
  <c r="D281" i="61"/>
  <c r="D131" i="460"/>
  <c r="H85" i="60"/>
  <c r="D202" i="61"/>
  <c r="E202" i="61" s="1"/>
  <c r="J217" i="61"/>
  <c r="H302" i="60"/>
  <c r="H181" i="60"/>
  <c r="K240" i="61"/>
  <c r="K384" i="61"/>
  <c r="H99" i="60"/>
  <c r="G223" i="61"/>
  <c r="D195" i="60"/>
  <c r="I214" i="60"/>
  <c r="D166" i="460"/>
  <c r="E166" i="460" s="1"/>
  <c r="D324" i="61"/>
  <c r="E324" i="61" s="1"/>
  <c r="K93" i="60"/>
  <c r="K54" i="61"/>
  <c r="D136" i="60"/>
  <c r="I105" i="60"/>
  <c r="H224" i="60"/>
  <c r="K335" i="61"/>
  <c r="K93" i="460"/>
  <c r="H382" i="460"/>
  <c r="K288" i="60"/>
  <c r="D52" i="60"/>
  <c r="J221" i="60"/>
  <c r="J221" i="65" s="1"/>
  <c r="G99" i="460"/>
  <c r="J194" i="460"/>
  <c r="J33" i="460"/>
  <c r="I42" i="60"/>
  <c r="G85" i="460"/>
  <c r="H303" i="60"/>
  <c r="K107" i="61"/>
  <c r="K107" i="65" s="1"/>
  <c r="I175" i="60"/>
  <c r="K43" i="60"/>
  <c r="G233" i="61"/>
  <c r="K172" i="60"/>
  <c r="G312" i="61"/>
  <c r="D338" i="61"/>
  <c r="E338" i="61" s="1"/>
  <c r="J167" i="460"/>
  <c r="D166" i="60"/>
  <c r="E166" i="60" s="1"/>
  <c r="I106" i="61"/>
  <c r="D188" i="61"/>
  <c r="D171" i="460"/>
  <c r="E171" i="460" s="1"/>
  <c r="H44" i="61"/>
  <c r="G146" i="60"/>
  <c r="G180" i="60"/>
  <c r="H192" i="460"/>
  <c r="K243" i="61"/>
  <c r="H33" i="61"/>
  <c r="J119" i="61"/>
  <c r="G296" i="60"/>
  <c r="H35" i="460"/>
  <c r="D39" i="61"/>
  <c r="E39" i="61" s="1"/>
  <c r="I108" i="61"/>
  <c r="D206" i="60"/>
  <c r="D28" i="460"/>
  <c r="E28" i="460" s="1"/>
  <c r="K36" i="61"/>
  <c r="D140" i="61"/>
  <c r="D222" i="60"/>
  <c r="D39" i="60"/>
  <c r="J153" i="460"/>
  <c r="H28" i="60"/>
  <c r="K27" i="460"/>
  <c r="I226" i="60"/>
  <c r="I113" i="460"/>
  <c r="I113" i="65" s="1"/>
  <c r="D358" i="460"/>
  <c r="G313" i="60"/>
  <c r="D132" i="61"/>
  <c r="E132" i="61" s="1"/>
  <c r="H34" i="60"/>
  <c r="D303" i="460"/>
  <c r="E303" i="460" s="1"/>
  <c r="D253" i="460"/>
  <c r="I177" i="60"/>
  <c r="I301" i="460"/>
  <c r="I339" i="61"/>
  <c r="J204" i="61"/>
  <c r="K325" i="60"/>
  <c r="H90" i="60"/>
  <c r="D42" i="460"/>
  <c r="E42" i="460" s="1"/>
  <c r="I166" i="60"/>
  <c r="D146" i="60"/>
  <c r="E146" i="60" s="1"/>
  <c r="K257" i="60"/>
  <c r="D343" i="460"/>
  <c r="J262" i="60"/>
  <c r="I131" i="60"/>
  <c r="I225" i="460"/>
  <c r="D386" i="60"/>
  <c r="E386" i="60" s="1"/>
  <c r="D107" i="61"/>
  <c r="E107" i="61" s="1"/>
  <c r="J252" i="60"/>
  <c r="I199" i="61"/>
  <c r="I194" i="460"/>
  <c r="D331" i="460"/>
  <c r="D270" i="60"/>
  <c r="J179" i="460"/>
  <c r="D368" i="61"/>
  <c r="K204" i="61"/>
  <c r="D35" i="460"/>
  <c r="E35" i="460" s="1"/>
  <c r="I58" i="60"/>
  <c r="I242" i="61"/>
  <c r="I36" i="60"/>
  <c r="H97" i="60"/>
  <c r="D204" i="460"/>
  <c r="E204" i="460" s="1"/>
  <c r="I114" i="460"/>
  <c r="D279" i="60"/>
  <c r="D149" i="61"/>
  <c r="D382" i="60"/>
  <c r="E382" i="60" s="1"/>
  <c r="H26" i="60"/>
  <c r="J109" i="460"/>
  <c r="H82" i="61"/>
  <c r="D194" i="60"/>
  <c r="I348" i="460"/>
  <c r="J44" i="460"/>
  <c r="K166" i="460"/>
  <c r="J301" i="460"/>
  <c r="J172" i="60"/>
  <c r="H305" i="460"/>
  <c r="D214" i="60"/>
  <c r="E214" i="60" s="1"/>
  <c r="I167" i="60"/>
  <c r="H337" i="460"/>
  <c r="D366" i="460"/>
  <c r="D345" i="61"/>
  <c r="D258" i="61"/>
  <c r="E258" i="61" s="1"/>
  <c r="G200" i="61"/>
  <c r="K207" i="61"/>
  <c r="J90" i="60"/>
  <c r="D138" i="60"/>
  <c r="I289" i="460"/>
  <c r="G197" i="61"/>
  <c r="D273" i="60"/>
  <c r="J180" i="460"/>
  <c r="D90" i="60"/>
  <c r="E90" i="60" s="1"/>
  <c r="D263" i="61"/>
  <c r="E263" i="61" s="1"/>
  <c r="I234" i="61"/>
  <c r="G386" i="61"/>
  <c r="J321" i="60"/>
  <c r="J192" i="460"/>
  <c r="K75" i="60"/>
  <c r="H126" i="460"/>
  <c r="D181" i="460"/>
  <c r="E181" i="460" s="1"/>
  <c r="I142" i="61"/>
  <c r="I142" i="65" s="1"/>
  <c r="K130" i="61"/>
  <c r="G203" i="460"/>
  <c r="I388" i="460"/>
  <c r="H75" i="460"/>
  <c r="I338" i="61"/>
  <c r="J234" i="61"/>
  <c r="D349" i="60"/>
  <c r="I104" i="460"/>
  <c r="G388" i="60"/>
  <c r="D299" i="60"/>
  <c r="E299" i="60" s="1"/>
  <c r="D348" i="60"/>
  <c r="E348" i="60" s="1"/>
  <c r="D271" i="460"/>
  <c r="I332" i="460"/>
  <c r="D140" i="460"/>
  <c r="H108" i="460"/>
  <c r="I223" i="60"/>
  <c r="D159" i="61"/>
  <c r="D179" i="61"/>
  <c r="J99" i="60"/>
  <c r="I39" i="460"/>
  <c r="D343" i="61"/>
  <c r="D291" i="60"/>
  <c r="E291" i="60" s="1"/>
  <c r="D203" i="60"/>
  <c r="I91" i="60"/>
  <c r="K142" i="460"/>
  <c r="K142" i="65" s="1"/>
  <c r="J322" i="61"/>
  <c r="D232" i="460"/>
  <c r="K302" i="60"/>
  <c r="J296" i="460"/>
  <c r="J100" i="60"/>
  <c r="D35" i="60"/>
  <c r="J232" i="61"/>
  <c r="J257" i="61"/>
  <c r="D383" i="460"/>
  <c r="J334" i="460"/>
  <c r="K322" i="60"/>
  <c r="D252" i="460"/>
  <c r="I348" i="61"/>
  <c r="I330" i="61"/>
  <c r="I306" i="60"/>
  <c r="D271" i="61"/>
  <c r="D25" i="460"/>
  <c r="E25" i="460" s="1"/>
  <c r="G185" i="460"/>
  <c r="D194" i="61"/>
  <c r="E194" i="61" s="1"/>
  <c r="G291" i="61"/>
  <c r="I224" i="460"/>
  <c r="J194" i="61"/>
  <c r="D187" i="60"/>
  <c r="E187" i="60" s="1"/>
  <c r="D105" i="61"/>
  <c r="E105" i="61" s="1"/>
  <c r="H334" i="460"/>
  <c r="K241" i="61"/>
  <c r="G319" i="460"/>
  <c r="H337" i="61"/>
  <c r="D95" i="61"/>
  <c r="G205" i="460"/>
  <c r="H26" i="460"/>
  <c r="K58" i="460"/>
  <c r="D124" i="60"/>
  <c r="J171" i="60"/>
  <c r="H44" i="460"/>
  <c r="D229" i="61"/>
  <c r="E229" i="61" s="1"/>
  <c r="K319" i="61"/>
  <c r="H142" i="61"/>
  <c r="D113" i="61"/>
  <c r="E113" i="61" s="1"/>
  <c r="G105" i="460"/>
  <c r="K384" i="60"/>
  <c r="D334" i="61"/>
  <c r="E334" i="61" s="1"/>
  <c r="H251" i="61"/>
  <c r="D100" i="460"/>
  <c r="E100" i="460" s="1"/>
  <c r="D344" i="460"/>
  <c r="K106" i="61"/>
  <c r="G337" i="60"/>
  <c r="D388" i="60"/>
  <c r="E388" i="60" s="1"/>
  <c r="G97" i="60"/>
  <c r="G332" i="61"/>
  <c r="D116" i="61"/>
  <c r="E116" i="61" s="1"/>
  <c r="K205" i="61"/>
  <c r="D233" i="60"/>
  <c r="E233" i="60" s="1"/>
  <c r="J339" i="61"/>
  <c r="K33" i="460"/>
  <c r="K224" i="460"/>
  <c r="H254" i="60"/>
  <c r="J211" i="61"/>
  <c r="G26" i="460"/>
  <c r="H104" i="460"/>
  <c r="G107" i="60"/>
  <c r="H211" i="60"/>
  <c r="H158" i="61"/>
  <c r="G330" i="61"/>
  <c r="I43" i="60"/>
  <c r="I264" i="60"/>
  <c r="J38" i="460"/>
  <c r="J91" i="60"/>
  <c r="K257" i="61"/>
  <c r="D333" i="61"/>
  <c r="E333" i="61" s="1"/>
  <c r="J75" i="60"/>
  <c r="D214" i="460"/>
  <c r="E214" i="460" s="1"/>
  <c r="G178" i="460"/>
  <c r="J201" i="460"/>
  <c r="G23" i="60"/>
  <c r="H94" i="60"/>
  <c r="D220" i="60"/>
  <c r="H202" i="460"/>
  <c r="D223" i="60"/>
  <c r="H61" i="61"/>
  <c r="J133" i="61"/>
  <c r="H57" i="460"/>
  <c r="I54" i="61"/>
  <c r="I333" i="60"/>
  <c r="G223" i="60"/>
  <c r="I235" i="61"/>
  <c r="K179" i="460"/>
  <c r="I258" i="61"/>
  <c r="D359" i="61"/>
  <c r="G319" i="60"/>
  <c r="D91" i="460"/>
  <c r="E91" i="460" s="1"/>
  <c r="I25" i="460"/>
  <c r="J385" i="460"/>
  <c r="D95" i="60"/>
  <c r="E95" i="60" s="1"/>
  <c r="I108" i="460"/>
  <c r="G306" i="460"/>
  <c r="H181" i="460"/>
  <c r="D137" i="60"/>
  <c r="D339" i="460"/>
  <c r="G187" i="460"/>
  <c r="I53" i="61"/>
  <c r="J142" i="60"/>
  <c r="D270" i="61"/>
  <c r="K225" i="61"/>
  <c r="K100" i="460"/>
  <c r="D29" i="460"/>
  <c r="E29" i="460" s="1"/>
  <c r="G38" i="460"/>
  <c r="I62" i="61"/>
  <c r="I251" i="61"/>
  <c r="G36" i="60"/>
  <c r="G52" i="61"/>
  <c r="D315" i="61"/>
  <c r="E315" i="61" s="1"/>
  <c r="J46" i="60"/>
  <c r="J56" i="61"/>
  <c r="K71" i="60"/>
  <c r="D217" i="61"/>
  <c r="E217" i="61" s="1"/>
  <c r="G321" i="60"/>
  <c r="J236" i="61"/>
  <c r="I223" i="460"/>
  <c r="I33" i="61"/>
  <c r="H312" i="61"/>
  <c r="I46" i="61"/>
  <c r="J202" i="61"/>
  <c r="K220" i="61"/>
  <c r="J310" i="61"/>
  <c r="G204" i="61"/>
  <c r="I325" i="61"/>
  <c r="I109" i="460"/>
  <c r="G338" i="61"/>
  <c r="G236" i="61"/>
  <c r="D254" i="61"/>
  <c r="E254" i="61" s="1"/>
  <c r="K385" i="61"/>
  <c r="K385" i="65" s="1"/>
  <c r="D235" i="61"/>
  <c r="E235" i="61" s="1"/>
  <c r="K110" i="460"/>
  <c r="I297" i="460"/>
  <c r="I230" i="61"/>
  <c r="H55" i="460"/>
  <c r="G320" i="460"/>
  <c r="I75" i="61"/>
  <c r="H298" i="460"/>
  <c r="H226" i="61"/>
  <c r="H119" i="460"/>
  <c r="D70" i="61"/>
  <c r="D353" i="460"/>
  <c r="J19" i="60"/>
  <c r="K232" i="61"/>
  <c r="G302" i="60"/>
  <c r="K47" i="60"/>
  <c r="D225" i="61"/>
  <c r="E225" i="61" s="1"/>
  <c r="H193" i="460"/>
  <c r="K115" i="60"/>
  <c r="K82" i="60"/>
  <c r="K82" i="65" s="1"/>
  <c r="G130" i="61"/>
  <c r="G47" i="61"/>
  <c r="D223" i="61"/>
  <c r="E223" i="61" s="1"/>
  <c r="K226" i="460"/>
  <c r="G106" i="61"/>
  <c r="H299" i="60"/>
  <c r="D315" i="60"/>
  <c r="E315" i="60" s="1"/>
  <c r="H32" i="61"/>
  <c r="J97" i="60"/>
  <c r="H186" i="60"/>
  <c r="G48" i="460"/>
  <c r="J83" i="61"/>
  <c r="D75" i="61"/>
  <c r="E75" i="61" s="1"/>
  <c r="K44" i="460"/>
  <c r="J258" i="60"/>
  <c r="H233" i="60"/>
  <c r="D366" i="61"/>
  <c r="H348" i="460"/>
  <c r="J235" i="61"/>
  <c r="I262" i="61"/>
  <c r="J333" i="60"/>
  <c r="G194" i="61"/>
  <c r="H105" i="60"/>
  <c r="D51" i="460"/>
  <c r="D369" i="60"/>
  <c r="E369" i="60" s="1"/>
  <c r="J324" i="460"/>
  <c r="I195" i="460"/>
  <c r="D242" i="61"/>
  <c r="E242" i="61" s="1"/>
  <c r="I322" i="460"/>
  <c r="D231" i="460"/>
  <c r="E231" i="460" s="1"/>
  <c r="J311" i="60"/>
  <c r="K44" i="60"/>
  <c r="C4" i="390"/>
  <c r="J303" i="460"/>
  <c r="G193" i="460"/>
  <c r="H212" i="460"/>
  <c r="I217" i="460"/>
  <c r="H94" i="460"/>
  <c r="G42" i="460"/>
  <c r="K132" i="61"/>
  <c r="D348" i="61"/>
  <c r="E348" i="61" s="1"/>
  <c r="D230" i="61"/>
  <c r="E230" i="61" s="1"/>
  <c r="H169" i="460"/>
  <c r="G146" i="460"/>
  <c r="K168" i="460"/>
  <c r="D243" i="460"/>
  <c r="H19" i="460"/>
  <c r="G195" i="460"/>
  <c r="D347" i="61"/>
  <c r="K117" i="60"/>
  <c r="G226" i="460"/>
  <c r="J113" i="460"/>
  <c r="H258" i="61"/>
  <c r="D42" i="60"/>
  <c r="D252" i="61"/>
  <c r="E252" i="61" s="1"/>
  <c r="H152" i="460"/>
  <c r="D193" i="60"/>
  <c r="G115" i="460"/>
  <c r="I311" i="61"/>
  <c r="H14" i="61"/>
  <c r="D311" i="60"/>
  <c r="D337" i="60"/>
  <c r="E337" i="60" s="1"/>
  <c r="G35" i="61"/>
  <c r="H386" i="60"/>
  <c r="D251" i="61"/>
  <c r="E251" i="61" s="1"/>
  <c r="K306" i="460"/>
  <c r="D54" i="460"/>
  <c r="K109" i="61"/>
  <c r="H332" i="60"/>
  <c r="H297" i="460"/>
  <c r="I23" i="460"/>
  <c r="I206" i="460"/>
  <c r="K216" i="60"/>
  <c r="H213" i="60"/>
  <c r="K105" i="460"/>
  <c r="D239" i="60"/>
  <c r="D253" i="60"/>
  <c r="E253" i="60" s="1"/>
  <c r="K315" i="61"/>
  <c r="J152" i="460"/>
  <c r="I82" i="61"/>
  <c r="I311" i="460"/>
  <c r="D172" i="60"/>
  <c r="E172" i="60" s="1"/>
  <c r="H194" i="61"/>
  <c r="G122" i="61"/>
  <c r="D230" i="460"/>
  <c r="K21" i="460"/>
  <c r="H170" i="460"/>
  <c r="D293" i="60"/>
  <c r="K56" i="61"/>
  <c r="H258" i="60"/>
  <c r="I352" i="60"/>
  <c r="H82" i="460"/>
  <c r="D127" i="61"/>
  <c r="E127" i="61" s="1"/>
  <c r="H24" i="60"/>
  <c r="D25" i="60"/>
  <c r="E25" i="60" s="1"/>
  <c r="D296" i="60"/>
  <c r="E296" i="60" s="1"/>
  <c r="I158" i="460"/>
  <c r="D67" i="61"/>
  <c r="I215" i="60"/>
  <c r="D145" i="61"/>
  <c r="J152" i="60"/>
  <c r="J222" i="460"/>
  <c r="H322" i="61"/>
  <c r="D278" i="60"/>
  <c r="K44" i="61"/>
  <c r="J386" i="60"/>
  <c r="I98" i="60"/>
  <c r="H185" i="460"/>
  <c r="D153" i="460"/>
  <c r="E153" i="460" s="1"/>
  <c r="K114" i="460"/>
  <c r="K206" i="61"/>
  <c r="K305" i="460"/>
  <c r="I172" i="460"/>
  <c r="K258" i="61"/>
  <c r="D65" i="61"/>
  <c r="G172" i="460"/>
  <c r="I333" i="61"/>
  <c r="D56" i="61"/>
  <c r="E56" i="61" s="1"/>
  <c r="J57" i="61"/>
  <c r="I170" i="60"/>
  <c r="D152" i="61"/>
  <c r="H321" i="60"/>
  <c r="G118" i="61"/>
  <c r="H194" i="460"/>
  <c r="K119" i="61"/>
  <c r="J130" i="60"/>
  <c r="D44" i="60"/>
  <c r="D310" i="60"/>
  <c r="H225" i="61"/>
  <c r="G221" i="460"/>
  <c r="I100" i="460"/>
  <c r="D272" i="61"/>
  <c r="G241" i="460"/>
  <c r="D386" i="460"/>
  <c r="E386" i="460" s="1"/>
  <c r="I45" i="460"/>
  <c r="D12" i="61"/>
  <c r="G178" i="60"/>
  <c r="I176" i="60"/>
  <c r="J167" i="60"/>
  <c r="H125" i="61"/>
  <c r="G313" i="61"/>
  <c r="I127" i="61"/>
  <c r="J132" i="61"/>
  <c r="J382" i="61"/>
  <c r="D292" i="61"/>
  <c r="D201" i="60"/>
  <c r="J91" i="460"/>
  <c r="K14" i="61"/>
  <c r="K14" i="65" s="1"/>
  <c r="D177" i="60"/>
  <c r="E177" i="60" s="1"/>
  <c r="I225" i="60"/>
  <c r="D32" i="60"/>
  <c r="D234" i="60"/>
  <c r="J58" i="60"/>
  <c r="D291" i="460"/>
  <c r="K62" i="61"/>
  <c r="D199" i="61"/>
  <c r="E199" i="61" s="1"/>
  <c r="G388" i="61"/>
  <c r="D140" i="60"/>
  <c r="G181" i="60"/>
  <c r="J37" i="61"/>
  <c r="I211" i="60"/>
  <c r="D36" i="460"/>
  <c r="E36" i="460" s="1"/>
  <c r="I322" i="61"/>
  <c r="I322" i="65" s="1"/>
  <c r="H214" i="60"/>
  <c r="D186" i="460"/>
  <c r="E186" i="460" s="1"/>
  <c r="K214" i="61"/>
  <c r="K26" i="460"/>
  <c r="D236" i="61"/>
  <c r="E236" i="61" s="1"/>
  <c r="D259" i="60"/>
  <c r="E259" i="60" s="1"/>
  <c r="K314" i="61"/>
  <c r="D241" i="60"/>
  <c r="H369" i="60"/>
  <c r="I71" i="61"/>
  <c r="I44" i="60"/>
  <c r="I231" i="460"/>
  <c r="D177" i="460"/>
  <c r="E177" i="460" s="1"/>
  <c r="H348" i="60"/>
  <c r="D13" i="60"/>
  <c r="K181" i="60"/>
  <c r="K226" i="60"/>
  <c r="D61" i="61"/>
  <c r="E61" i="61" s="1"/>
  <c r="K119" i="460"/>
  <c r="I26" i="60"/>
  <c r="H262" i="61"/>
  <c r="K83" i="60"/>
  <c r="J241" i="460"/>
  <c r="I47" i="460"/>
  <c r="H56" i="60"/>
  <c r="D60" i="60"/>
  <c r="E60" i="60" s="1"/>
  <c r="D305" i="61"/>
  <c r="K221" i="60"/>
  <c r="G252" i="60"/>
  <c r="J291" i="60"/>
  <c r="D70" i="60"/>
  <c r="J297" i="60"/>
  <c r="I334" i="61"/>
  <c r="I334" i="65" s="1"/>
  <c r="J336" i="61"/>
  <c r="G92" i="460"/>
  <c r="H328" i="61"/>
  <c r="K232" i="460"/>
  <c r="G213" i="60"/>
  <c r="J94" i="460"/>
  <c r="D29" i="60"/>
  <c r="E29" i="60" s="1"/>
  <c r="K127" i="60"/>
  <c r="I325" i="60"/>
  <c r="B4" i="390"/>
  <c r="M3" i="390"/>
  <c r="D83" i="61"/>
  <c r="E83" i="61" s="1"/>
  <c r="D74" i="61"/>
  <c r="G211" i="60"/>
  <c r="G192" i="61"/>
  <c r="D369" i="460"/>
  <c r="E369" i="460" s="1"/>
  <c r="K348" i="460"/>
  <c r="I245" i="61"/>
  <c r="G60" i="61"/>
  <c r="K176" i="460"/>
  <c r="G98" i="460"/>
  <c r="H220" i="61"/>
  <c r="I170" i="460"/>
  <c r="J126" i="61"/>
  <c r="J56" i="60"/>
  <c r="G215" i="460"/>
  <c r="G325" i="60"/>
  <c r="I337" i="60"/>
  <c r="J288" i="61"/>
  <c r="J288" i="65" s="1"/>
  <c r="H60" i="460"/>
  <c r="D106" i="460"/>
  <c r="E106" i="460" s="1"/>
  <c r="K177" i="460"/>
  <c r="D342" i="460"/>
  <c r="J22" i="60"/>
  <c r="I114" i="60"/>
  <c r="J210" i="60"/>
  <c r="J210" i="65" s="1"/>
  <c r="H253" i="61"/>
  <c r="D65" i="460"/>
  <c r="G198" i="460"/>
  <c r="D221" i="460"/>
  <c r="E221" i="460" s="1"/>
  <c r="J243" i="460"/>
  <c r="H44" i="60"/>
  <c r="H201" i="61"/>
  <c r="G51" i="61"/>
  <c r="I385" i="61"/>
  <c r="H98" i="60"/>
  <c r="J188" i="60"/>
  <c r="D338" i="60"/>
  <c r="K315" i="460"/>
  <c r="K315" i="65" s="1"/>
  <c r="I169" i="460"/>
  <c r="G20" i="60"/>
  <c r="I313" i="460"/>
  <c r="J60" i="460"/>
  <c r="J166" i="60"/>
  <c r="K95" i="460"/>
  <c r="H97" i="460"/>
  <c r="G231" i="61"/>
  <c r="G56" i="60"/>
  <c r="J311" i="61"/>
  <c r="K29" i="460"/>
  <c r="D152" i="60"/>
  <c r="E152" i="60" s="1"/>
  <c r="J128" i="61"/>
  <c r="D24" i="460"/>
  <c r="E24" i="460" s="1"/>
  <c r="G95" i="460"/>
  <c r="G131" i="61"/>
  <c r="I321" i="61"/>
  <c r="D142" i="61"/>
  <c r="E142" i="61" s="1"/>
  <c r="D301" i="61"/>
  <c r="J216" i="60"/>
  <c r="J216" i="65" s="1"/>
  <c r="I211" i="61"/>
  <c r="H216" i="460"/>
  <c r="G319" i="61"/>
  <c r="G319" i="65" s="1"/>
  <c r="J96" i="460"/>
  <c r="D314" i="61"/>
  <c r="E314" i="61" s="1"/>
  <c r="G199" i="61"/>
  <c r="K52" i="61"/>
  <c r="D330" i="460"/>
  <c r="K177" i="60"/>
  <c r="J126" i="60"/>
  <c r="I33" i="460"/>
  <c r="I130" i="61"/>
  <c r="K25" i="60"/>
  <c r="D226" i="460"/>
  <c r="E226" i="460" s="1"/>
  <c r="D38" i="60"/>
  <c r="I241" i="60"/>
  <c r="I224" i="61"/>
  <c r="K46" i="61"/>
  <c r="D24" i="60"/>
  <c r="E24" i="60" s="1"/>
  <c r="J386" i="460"/>
  <c r="K321" i="460"/>
  <c r="D375" i="61"/>
  <c r="K46" i="460"/>
  <c r="D253" i="61"/>
  <c r="E253" i="61" s="1"/>
  <c r="K105" i="60"/>
  <c r="H168" i="60"/>
  <c r="D293" i="61"/>
  <c r="H177" i="60"/>
  <c r="H374" i="460"/>
  <c r="D48" i="61"/>
  <c r="E48" i="61" s="1"/>
  <c r="G119" i="61"/>
  <c r="D281" i="460"/>
  <c r="I58" i="460"/>
  <c r="I115" i="60"/>
  <c r="K233" i="61"/>
  <c r="K233" i="65" s="1"/>
  <c r="H62" i="61"/>
  <c r="G332" i="60"/>
  <c r="I90" i="460"/>
  <c r="K100" i="60"/>
  <c r="G241" i="60"/>
  <c r="H184" i="460"/>
  <c r="D158" i="460"/>
  <c r="E158" i="460" s="1"/>
  <c r="H304" i="460"/>
  <c r="J211" i="460"/>
  <c r="H320" i="460"/>
  <c r="D381" i="61"/>
  <c r="D107" i="460"/>
  <c r="E107" i="460" s="1"/>
  <c r="H232" i="460"/>
  <c r="E232" i="460" s="1"/>
  <c r="J48" i="61"/>
  <c r="I386" i="460"/>
  <c r="I386" i="65" s="1"/>
  <c r="J57" i="60"/>
  <c r="J57" i="65" s="1"/>
  <c r="H315" i="460"/>
  <c r="D20" i="60"/>
  <c r="E20" i="60" s="1"/>
  <c r="K153" i="60"/>
  <c r="K320" i="61"/>
  <c r="G334" i="460"/>
  <c r="K325" i="460"/>
  <c r="D321" i="460"/>
  <c r="E321" i="460" s="1"/>
  <c r="J85" i="60"/>
  <c r="K231" i="460"/>
  <c r="J43" i="61"/>
  <c r="K126" i="60"/>
  <c r="K126" i="65" s="1"/>
  <c r="H184" i="60"/>
  <c r="J388" i="460"/>
  <c r="I35" i="460"/>
  <c r="H116" i="60"/>
  <c r="I176" i="460"/>
  <c r="K118" i="460"/>
  <c r="I196" i="61"/>
  <c r="J105" i="60"/>
  <c r="I127" i="60"/>
  <c r="J33" i="61"/>
  <c r="G369" i="61"/>
  <c r="I52" i="61"/>
  <c r="D212" i="60"/>
  <c r="H158" i="60"/>
  <c r="J181" i="460"/>
  <c r="K20" i="60"/>
  <c r="G264" i="60"/>
  <c r="G55" i="460"/>
  <c r="K191" i="460"/>
  <c r="I310" i="61"/>
  <c r="G211" i="61"/>
  <c r="K167" i="60"/>
  <c r="K352" i="61"/>
  <c r="I385" i="60"/>
  <c r="G24" i="460"/>
  <c r="K221" i="61"/>
  <c r="D96" i="460"/>
  <c r="E96" i="460" s="1"/>
  <c r="H309" i="61"/>
  <c r="I289" i="61"/>
  <c r="I289" i="65" s="1"/>
  <c r="I42" i="61"/>
  <c r="I152" i="460"/>
  <c r="D330" i="60"/>
  <c r="I193" i="61"/>
  <c r="K124" i="61"/>
  <c r="J60" i="60"/>
  <c r="D195" i="61"/>
  <c r="E195" i="61" s="1"/>
  <c r="D95" i="460"/>
  <c r="E95" i="460" s="1"/>
  <c r="H129" i="61"/>
  <c r="D375" i="60"/>
  <c r="J114" i="460"/>
  <c r="K225" i="460"/>
  <c r="D34" i="460"/>
  <c r="E34" i="460" s="1"/>
  <c r="I186" i="460"/>
  <c r="H324" i="60"/>
  <c r="D26" i="60"/>
  <c r="E26" i="60" s="1"/>
  <c r="J176" i="60"/>
  <c r="D166" i="61"/>
  <c r="K47" i="460"/>
  <c r="D330" i="61"/>
  <c r="E330" i="61" s="1"/>
  <c r="I117" i="61"/>
  <c r="K332" i="460"/>
  <c r="K332" i="65" s="1"/>
  <c r="I185" i="460"/>
  <c r="I325" i="460"/>
  <c r="D161" i="61"/>
  <c r="D27" i="460"/>
  <c r="E27" i="460" s="1"/>
  <c r="J27" i="60"/>
  <c r="I192" i="460"/>
  <c r="D29" i="61"/>
  <c r="I226" i="61"/>
  <c r="D114" i="60"/>
  <c r="D377" i="61"/>
  <c r="D87" i="460"/>
  <c r="H334" i="61"/>
  <c r="H325" i="60"/>
  <c r="H325" i="65" s="1"/>
  <c r="D277" i="60"/>
  <c r="J217" i="460"/>
  <c r="I298" i="60"/>
  <c r="H45" i="60"/>
  <c r="D58" i="61"/>
  <c r="E58" i="61" s="1"/>
  <c r="H323" i="60"/>
  <c r="J44" i="61"/>
  <c r="G130" i="60"/>
  <c r="J216" i="61"/>
  <c r="I312" i="460"/>
  <c r="D32" i="460"/>
  <c r="E32" i="460" s="1"/>
  <c r="D161" i="60"/>
  <c r="D153" i="60"/>
  <c r="E153" i="60" s="1"/>
  <c r="D247" i="60"/>
  <c r="K226" i="61"/>
  <c r="J125" i="61"/>
  <c r="G324" i="61"/>
  <c r="H170" i="60"/>
  <c r="H298" i="60"/>
  <c r="J85" i="61"/>
  <c r="G180" i="460"/>
  <c r="H312" i="460"/>
  <c r="D78" i="61"/>
  <c r="K26" i="60"/>
  <c r="D216" i="60"/>
  <c r="J226" i="60"/>
  <c r="I146" i="460"/>
  <c r="D279" i="61"/>
  <c r="D271" i="60"/>
  <c r="D232" i="61"/>
  <c r="E232" i="61" s="1"/>
  <c r="J254" i="61"/>
  <c r="J198" i="61"/>
  <c r="H352" i="460"/>
  <c r="G59" i="61"/>
  <c r="K20" i="460"/>
  <c r="H126" i="60"/>
  <c r="K301" i="460"/>
  <c r="I177" i="460"/>
  <c r="D171" i="60"/>
  <c r="E171" i="60" s="1"/>
  <c r="G105" i="61"/>
  <c r="G212" i="460"/>
  <c r="D283" i="60"/>
  <c r="H75" i="60"/>
  <c r="D311" i="61"/>
  <c r="E311" i="61" s="1"/>
  <c r="G158" i="460"/>
  <c r="J302" i="60"/>
  <c r="I233" i="61"/>
  <c r="G225" i="460"/>
  <c r="G225" i="65" s="1"/>
  <c r="H291" i="60"/>
  <c r="J146" i="460"/>
  <c r="D221" i="61"/>
  <c r="E221" i="61" s="1"/>
  <c r="I384" i="61"/>
  <c r="J220" i="460"/>
  <c r="H175" i="60"/>
  <c r="I130" i="60"/>
  <c r="J229" i="61"/>
  <c r="D52" i="460"/>
  <c r="G85" i="60"/>
  <c r="G85" i="65" s="1"/>
  <c r="K198" i="460"/>
  <c r="I321" i="60"/>
  <c r="I321" i="65" s="1"/>
  <c r="G212" i="61"/>
  <c r="D306" i="460"/>
  <c r="E306" i="460" s="1"/>
  <c r="G113" i="60"/>
  <c r="H36" i="460"/>
  <c r="D251" i="460"/>
  <c r="D136" i="61"/>
  <c r="D99" i="61"/>
  <c r="G28" i="460"/>
  <c r="K106" i="460"/>
  <c r="D103" i="60"/>
  <c r="J21" i="60"/>
  <c r="J26" i="460"/>
  <c r="D186" i="61"/>
  <c r="D263" i="460"/>
  <c r="I221" i="60"/>
  <c r="H319" i="460"/>
  <c r="D194" i="460"/>
  <c r="E194" i="460" s="1"/>
  <c r="D181" i="61"/>
  <c r="I103" i="61"/>
  <c r="H59" i="61"/>
  <c r="I329" i="61"/>
  <c r="K323" i="460"/>
  <c r="D22" i="61"/>
  <c r="I24" i="460"/>
  <c r="H382" i="61"/>
  <c r="H382" i="65" s="1"/>
  <c r="J313" i="460"/>
  <c r="H128" i="61"/>
  <c r="I334" i="60"/>
  <c r="H263" i="60"/>
  <c r="K306" i="60"/>
  <c r="D215" i="60"/>
  <c r="I23" i="60"/>
  <c r="I57" i="460"/>
  <c r="H83" i="281"/>
  <c r="H134" i="281"/>
  <c r="I118" i="460"/>
  <c r="H226" i="60"/>
  <c r="D274" i="460"/>
  <c r="K75" i="61"/>
  <c r="D187" i="460"/>
  <c r="E187" i="460" s="1"/>
  <c r="G224" i="460"/>
  <c r="K188" i="60"/>
  <c r="G94" i="460"/>
  <c r="G336" i="60"/>
  <c r="D204" i="60"/>
  <c r="D110" i="460"/>
  <c r="E110" i="460" s="1"/>
  <c r="J213" i="60"/>
  <c r="J142" i="460"/>
  <c r="H223" i="61"/>
  <c r="G222" i="460"/>
  <c r="D331" i="61"/>
  <c r="E331" i="61" s="1"/>
  <c r="J131" i="460"/>
  <c r="H206" i="460"/>
  <c r="D122" i="460"/>
  <c r="G336" i="61"/>
  <c r="D269" i="460"/>
  <c r="I300" i="60"/>
  <c r="K116" i="60"/>
  <c r="I14" i="61"/>
  <c r="H224" i="460"/>
  <c r="H224" i="65" s="1"/>
  <c r="H91" i="60"/>
  <c r="K266" i="61"/>
  <c r="H196" i="460"/>
  <c r="K328" i="61"/>
  <c r="K253" i="61"/>
  <c r="K201" i="460"/>
  <c r="G57" i="460"/>
  <c r="G169" i="60"/>
  <c r="I188" i="60"/>
  <c r="H35" i="61"/>
  <c r="G193" i="61"/>
  <c r="D128" i="61"/>
  <c r="E128" i="61" s="1"/>
  <c r="G309" i="460"/>
  <c r="J316" i="460"/>
  <c r="G309" i="61"/>
  <c r="D23" i="60"/>
  <c r="E23" i="60" s="1"/>
  <c r="G310" i="61"/>
  <c r="D213" i="60"/>
  <c r="E213" i="60" s="1"/>
  <c r="J115" i="60"/>
  <c r="J322" i="460"/>
  <c r="J322" i="65" s="1"/>
  <c r="H113" i="61"/>
  <c r="H113" i="65" s="1"/>
  <c r="G82" i="460"/>
  <c r="G386" i="460"/>
  <c r="G386" i="65" s="1"/>
  <c r="H27" i="460"/>
  <c r="H385" i="61"/>
  <c r="I109" i="61"/>
  <c r="H59" i="60"/>
  <c r="K334" i="60"/>
  <c r="K262" i="61"/>
  <c r="H168" i="460"/>
  <c r="K298" i="460"/>
  <c r="I231" i="60"/>
  <c r="J291" i="61"/>
  <c r="D200" i="61"/>
  <c r="E200" i="61" s="1"/>
  <c r="J24" i="460"/>
  <c r="H241" i="60"/>
  <c r="D75" i="460"/>
  <c r="E75" i="460" s="1"/>
  <c r="G231" i="460"/>
  <c r="I129" i="60"/>
  <c r="D11" i="61"/>
  <c r="G104" i="61"/>
  <c r="I259" i="61"/>
  <c r="J107" i="61"/>
  <c r="J107" i="65" s="1"/>
  <c r="K99" i="460"/>
  <c r="H231" i="60"/>
  <c r="H231" i="65" s="1"/>
  <c r="J118" i="460"/>
  <c r="I388" i="61"/>
  <c r="J35" i="460"/>
  <c r="I309" i="460"/>
  <c r="H325" i="61"/>
  <c r="G229" i="61"/>
  <c r="D361" i="61"/>
  <c r="D69" i="61"/>
  <c r="J336" i="60"/>
  <c r="H334" i="60"/>
  <c r="J42" i="60"/>
  <c r="J48" i="460"/>
  <c r="J48" i="65" s="1"/>
  <c r="J395" i="65" s="1"/>
  <c r="J12" i="486" s="1"/>
  <c r="J40" i="486" s="1"/>
  <c r="H321" i="460"/>
  <c r="G25" i="60"/>
  <c r="D275" i="460"/>
  <c r="D26" i="61"/>
  <c r="J97" i="460"/>
  <c r="I119" i="60"/>
  <c r="I119" i="65" s="1"/>
  <c r="J258" i="61"/>
  <c r="J95" i="460"/>
  <c r="I320" i="460"/>
  <c r="G54" i="61"/>
  <c r="J225" i="60"/>
  <c r="J225" i="65" s="1"/>
  <c r="I117" i="460"/>
  <c r="D85" i="460"/>
  <c r="I146" i="60"/>
  <c r="D169" i="60"/>
  <c r="E169" i="60" s="1"/>
  <c r="D346" i="61"/>
  <c r="D118" i="60"/>
  <c r="H241" i="460"/>
  <c r="D53" i="61"/>
  <c r="E53" i="61" s="1"/>
  <c r="D92" i="460"/>
  <c r="E92" i="460" s="1"/>
  <c r="G62" i="61"/>
  <c r="G116" i="460"/>
  <c r="J315" i="61"/>
  <c r="D55" i="60"/>
  <c r="H118" i="61"/>
  <c r="H118" i="65" s="1"/>
  <c r="G311" i="460"/>
  <c r="G369" i="460"/>
  <c r="J117" i="61"/>
  <c r="I335" i="460"/>
  <c r="D14" i="460"/>
  <c r="K169" i="60"/>
  <c r="J191" i="61"/>
  <c r="H217" i="460"/>
  <c r="H130" i="60"/>
  <c r="H56" i="61"/>
  <c r="I222" i="61"/>
  <c r="I222" i="65" s="1"/>
  <c r="G232" i="60"/>
  <c r="G232" i="65" s="1"/>
  <c r="J312" i="61"/>
  <c r="H53" i="61"/>
  <c r="D188" i="460"/>
  <c r="E188" i="460" s="1"/>
  <c r="G167" i="60"/>
  <c r="G37" i="61"/>
  <c r="G94" i="60"/>
  <c r="J20" i="460"/>
  <c r="D143" i="60"/>
  <c r="I98" i="460"/>
  <c r="H167" i="60"/>
  <c r="K197" i="61"/>
  <c r="H46" i="61"/>
  <c r="I124" i="61"/>
  <c r="H315" i="60"/>
  <c r="H315" i="65" s="1"/>
  <c r="D22" i="60"/>
  <c r="E22" i="60" s="1"/>
  <c r="D76" i="60"/>
  <c r="D15" i="61"/>
  <c r="J301" i="60"/>
  <c r="D301" i="460"/>
  <c r="E301" i="460" s="1"/>
  <c r="D138" i="61"/>
  <c r="G114" i="60"/>
  <c r="D280" i="60"/>
  <c r="G48" i="61"/>
  <c r="G48" i="65" s="1"/>
  <c r="G395" i="65" s="1"/>
  <c r="K125" i="61"/>
  <c r="H38" i="460"/>
  <c r="K251" i="60"/>
  <c r="G55" i="61"/>
  <c r="G235" i="61"/>
  <c r="G115" i="60"/>
  <c r="G115" i="65" s="1"/>
  <c r="D118" i="460"/>
  <c r="E118" i="460" s="1"/>
  <c r="J115" i="460"/>
  <c r="D98" i="60"/>
  <c r="E98" i="60" s="1"/>
  <c r="G374" i="460"/>
  <c r="G315" i="61"/>
  <c r="G315" i="65" s="1"/>
  <c r="D24" i="61"/>
  <c r="K321" i="60"/>
  <c r="H197" i="460"/>
  <c r="H240" i="61"/>
  <c r="I55" i="460"/>
  <c r="I304" i="60"/>
  <c r="K225" i="60"/>
  <c r="K134" i="281"/>
  <c r="K83" i="281"/>
  <c r="G35" i="460"/>
  <c r="G110" i="61"/>
  <c r="I20" i="460"/>
  <c r="D155" i="60"/>
  <c r="K296" i="60"/>
  <c r="J230" i="61"/>
  <c r="D240" i="61"/>
  <c r="E240" i="61" s="1"/>
  <c r="D184" i="61"/>
  <c r="D215" i="61"/>
  <c r="E215" i="61" s="1"/>
  <c r="I300" i="460"/>
  <c r="I39" i="61"/>
  <c r="D195" i="460"/>
  <c r="E195" i="460" s="1"/>
  <c r="D44" i="460"/>
  <c r="E44" i="460" s="1"/>
  <c r="I37" i="460"/>
  <c r="D334" i="60"/>
  <c r="E334" i="60" s="1"/>
  <c r="K105" i="61"/>
  <c r="K48" i="460"/>
  <c r="G42" i="61"/>
  <c r="K335" i="60"/>
  <c r="D104" i="60"/>
  <c r="J177" i="460"/>
  <c r="D377" i="460"/>
  <c r="H336" i="60"/>
  <c r="K320" i="460"/>
  <c r="G263" i="61"/>
  <c r="H14" i="60"/>
  <c r="H289" i="61"/>
  <c r="D203" i="61"/>
  <c r="E203" i="61" s="1"/>
  <c r="J212" i="60"/>
  <c r="J212" i="65" s="1"/>
  <c r="G242" i="60"/>
  <c r="K211" i="60"/>
  <c r="D335" i="460"/>
  <c r="K217" i="60"/>
  <c r="G382" i="60"/>
  <c r="G224" i="60"/>
  <c r="D336" i="60"/>
  <c r="E336" i="60" s="1"/>
  <c r="H386" i="61"/>
  <c r="H322" i="460"/>
  <c r="D70" i="460"/>
  <c r="H167" i="460"/>
  <c r="G108" i="61"/>
  <c r="K214" i="60"/>
  <c r="J321" i="61"/>
  <c r="J321" i="65" s="1"/>
  <c r="H243" i="460"/>
  <c r="J313" i="60"/>
  <c r="I92" i="460"/>
  <c r="J62" i="61"/>
  <c r="H186" i="460"/>
  <c r="D321" i="60"/>
  <c r="E321" i="60" s="1"/>
  <c r="H388" i="60"/>
  <c r="K266" i="60"/>
  <c r="J195" i="460"/>
  <c r="J384" i="60"/>
  <c r="D351" i="61"/>
  <c r="J118" i="60"/>
  <c r="J118" i="65" s="1"/>
  <c r="J32" i="460"/>
  <c r="D329" i="460"/>
  <c r="J43" i="60"/>
  <c r="D272" i="60"/>
  <c r="K83" i="61"/>
  <c r="D137" i="460"/>
  <c r="I129" i="61"/>
  <c r="D62" i="60"/>
  <c r="D211" i="61"/>
  <c r="E211" i="61" s="1"/>
  <c r="I313" i="61"/>
  <c r="K146" i="460"/>
  <c r="K146" i="65" s="1"/>
  <c r="H113" i="460"/>
  <c r="H313" i="460"/>
  <c r="H313" i="65" s="1"/>
  <c r="I296" i="60"/>
  <c r="J104" i="61"/>
  <c r="I19" i="60"/>
  <c r="I186" i="60"/>
  <c r="G36" i="61"/>
  <c r="G36" i="65" s="1"/>
  <c r="D90" i="61"/>
  <c r="D258" i="460"/>
  <c r="I83" i="281"/>
  <c r="I134" i="281"/>
  <c r="D367" i="460"/>
  <c r="J119" i="60"/>
  <c r="J119" i="65" s="1"/>
  <c r="D171" i="61"/>
  <c r="G44" i="60"/>
  <c r="D384" i="460"/>
  <c r="G99" i="60"/>
  <c r="J71" i="60"/>
  <c r="H305" i="60"/>
  <c r="J233" i="60"/>
  <c r="K310" i="61"/>
  <c r="D231" i="60"/>
  <c r="G253" i="60"/>
  <c r="D143" i="460"/>
  <c r="K335" i="460"/>
  <c r="E335" i="460" s="1"/>
  <c r="I197" i="460"/>
  <c r="J242" i="60"/>
  <c r="I385" i="460"/>
  <c r="H201" i="460"/>
  <c r="K129" i="60"/>
  <c r="J184" i="460"/>
  <c r="G374" i="61"/>
  <c r="G374" i="65" s="1"/>
  <c r="K374" i="61"/>
  <c r="K374" i="65" s="1"/>
  <c r="D198" i="460"/>
  <c r="E198" i="460" s="1"/>
  <c r="K239" i="61"/>
  <c r="J197" i="460"/>
  <c r="I225" i="61"/>
  <c r="I225" i="65" s="1"/>
  <c r="H301" i="460"/>
  <c r="K313" i="60"/>
  <c r="G206" i="460"/>
  <c r="D300" i="61"/>
  <c r="E300" i="61" s="1"/>
  <c r="D297" i="460"/>
  <c r="E297" i="460" s="1"/>
  <c r="K131" i="460"/>
  <c r="I29" i="460"/>
  <c r="J195" i="61"/>
  <c r="J337" i="60"/>
  <c r="I201" i="61"/>
  <c r="D108" i="61"/>
  <c r="E108" i="61" s="1"/>
  <c r="G71" i="460"/>
  <c r="G192" i="460"/>
  <c r="G291" i="60"/>
  <c r="D119" i="61"/>
  <c r="E119" i="61" s="1"/>
  <c r="K224" i="61"/>
  <c r="J220" i="61"/>
  <c r="G266" i="61"/>
  <c r="H217" i="61"/>
  <c r="I36" i="460"/>
  <c r="I36" i="65" s="1"/>
  <c r="G119" i="460"/>
  <c r="G119" i="65" s="1"/>
  <c r="D310" i="61"/>
  <c r="E310" i="61" s="1"/>
  <c r="G382" i="460"/>
  <c r="H158" i="460"/>
  <c r="H158" i="65" s="1"/>
  <c r="H348" i="61"/>
  <c r="K337" i="60"/>
  <c r="D181" i="60"/>
  <c r="E181" i="60" s="1"/>
  <c r="D35" i="61"/>
  <c r="E35" i="61" s="1"/>
  <c r="K310" i="460"/>
  <c r="H310" i="460"/>
  <c r="K223" i="460"/>
  <c r="G239" i="61"/>
  <c r="D170" i="60"/>
  <c r="E170" i="60" s="1"/>
  <c r="D350" i="460"/>
  <c r="K244" i="61"/>
  <c r="I21" i="460"/>
  <c r="I352" i="460"/>
  <c r="D306" i="60"/>
  <c r="E306" i="60" s="1"/>
  <c r="K216" i="61"/>
  <c r="I75" i="60"/>
  <c r="I75" i="65" s="1"/>
  <c r="J213" i="460"/>
  <c r="K23" i="60"/>
  <c r="I180" i="60"/>
  <c r="G158" i="60"/>
  <c r="K262" i="60"/>
  <c r="I82" i="60"/>
  <c r="I82" i="65" s="1"/>
  <c r="G233" i="460"/>
  <c r="I192" i="61"/>
  <c r="D58" i="60"/>
  <c r="E58" i="60" s="1"/>
  <c r="J324" i="61"/>
  <c r="D269" i="60"/>
  <c r="K374" i="460"/>
  <c r="J75" i="61"/>
  <c r="I212" i="60"/>
  <c r="I212" i="65" s="1"/>
  <c r="J39" i="61"/>
  <c r="D274" i="61"/>
  <c r="I306" i="460"/>
  <c r="H55" i="61"/>
  <c r="H252" i="60"/>
  <c r="J369" i="61"/>
  <c r="J369" i="65" s="1"/>
  <c r="G33" i="281"/>
  <c r="D30" i="281"/>
  <c r="D115" i="61"/>
  <c r="E115" i="61" s="1"/>
  <c r="K114" i="61"/>
  <c r="H191" i="460"/>
  <c r="H198" i="460"/>
  <c r="D374" i="460"/>
  <c r="E374" i="460" s="1"/>
  <c r="J207" i="460"/>
  <c r="I334" i="460"/>
  <c r="K104" i="460"/>
  <c r="I253" i="61"/>
  <c r="J131" i="61"/>
  <c r="D170" i="61"/>
  <c r="D66" i="61"/>
  <c r="G323" i="460"/>
  <c r="K187" i="60"/>
  <c r="K288" i="460"/>
  <c r="D266" i="460"/>
  <c r="D130" i="460"/>
  <c r="D368" i="60"/>
  <c r="H85" i="61"/>
  <c r="J298" i="60"/>
  <c r="D310" i="460"/>
  <c r="E310" i="460" s="1"/>
  <c r="G213" i="460"/>
  <c r="J320" i="61"/>
  <c r="D329" i="61"/>
  <c r="E329" i="61" s="1"/>
  <c r="G297" i="60"/>
  <c r="J117" i="460"/>
  <c r="H314" i="61"/>
  <c r="G263" i="60"/>
  <c r="G263" i="65" s="1"/>
  <c r="G118" i="460"/>
  <c r="J385" i="60"/>
  <c r="I175" i="460"/>
  <c r="D105" i="460"/>
  <c r="E105" i="460" s="1"/>
  <c r="J315" i="60"/>
  <c r="H243" i="60"/>
  <c r="H243" i="65" s="1"/>
  <c r="J71" i="61"/>
  <c r="D21" i="460"/>
  <c r="E21" i="460" s="1"/>
  <c r="I240" i="61"/>
  <c r="H33" i="281"/>
  <c r="D147" i="61"/>
  <c r="H115" i="460"/>
  <c r="H115" i="65" s="1"/>
  <c r="K348" i="60"/>
  <c r="K348" i="65" s="1"/>
  <c r="D245" i="460"/>
  <c r="D385" i="61"/>
  <c r="E385" i="61" s="1"/>
  <c r="D155" i="61"/>
  <c r="D342" i="60"/>
  <c r="I222" i="460"/>
  <c r="J98" i="460"/>
  <c r="K264" i="61"/>
  <c r="D277" i="61"/>
  <c r="H100" i="60"/>
  <c r="D332" i="460"/>
  <c r="E332" i="460" s="1"/>
  <c r="J384" i="61"/>
  <c r="I241" i="61"/>
  <c r="K167" i="460"/>
  <c r="G100" i="60"/>
  <c r="D322" i="460"/>
  <c r="E322" i="460" s="1"/>
  <c r="D309" i="460"/>
  <c r="E309" i="460" s="1"/>
  <c r="J95" i="60"/>
  <c r="K38" i="460"/>
  <c r="G21" i="460"/>
  <c r="I131" i="61"/>
  <c r="G253" i="61"/>
  <c r="D191" i="60"/>
  <c r="D344" i="60"/>
  <c r="K385" i="60"/>
  <c r="D117" i="61"/>
  <c r="E117" i="61" s="1"/>
  <c r="D387" i="460"/>
  <c r="K314" i="460"/>
  <c r="K300" i="60"/>
  <c r="G114" i="460"/>
  <c r="D368" i="460"/>
  <c r="K196" i="460"/>
  <c r="J266" i="61"/>
  <c r="D257" i="60"/>
  <c r="E257" i="60" s="1"/>
  <c r="K382" i="460"/>
  <c r="D13" i="61"/>
  <c r="I113" i="61"/>
  <c r="G384" i="60"/>
  <c r="H20" i="460"/>
  <c r="J240" i="61"/>
  <c r="K58" i="60"/>
  <c r="H37" i="460"/>
  <c r="K45" i="60"/>
  <c r="H369" i="460"/>
  <c r="H153" i="460"/>
  <c r="D192" i="460"/>
  <c r="E192" i="460" s="1"/>
  <c r="D211" i="460"/>
  <c r="E211" i="460" s="1"/>
  <c r="J93" i="60"/>
  <c r="D167" i="61"/>
  <c r="K45" i="460"/>
  <c r="I71" i="60"/>
  <c r="I71" i="65" s="1"/>
  <c r="I315" i="60"/>
  <c r="I214" i="61"/>
  <c r="K21" i="60"/>
  <c r="I126" i="60"/>
  <c r="I126" i="65" s="1"/>
  <c r="J128" i="60"/>
  <c r="K53" i="61"/>
  <c r="D300" i="460"/>
  <c r="E300" i="460" s="1"/>
  <c r="G288" i="460"/>
  <c r="D347" i="460"/>
  <c r="H215" i="460"/>
  <c r="K91" i="460"/>
  <c r="G321" i="460"/>
  <c r="G321" i="65" s="1"/>
  <c r="H83" i="460"/>
  <c r="G167" i="460"/>
  <c r="I32" i="460"/>
  <c r="J289" i="61"/>
  <c r="J110" i="460"/>
  <c r="D47" i="460"/>
  <c r="E47" i="460" s="1"/>
  <c r="H71" i="460"/>
  <c r="G118" i="60"/>
  <c r="D257" i="460"/>
  <c r="E257" i="460" s="1"/>
  <c r="H300" i="61"/>
  <c r="H300" i="65" s="1"/>
  <c r="J42" i="61"/>
  <c r="H82" i="60"/>
  <c r="H82" i="65" s="1"/>
  <c r="I128" i="60"/>
  <c r="I128" i="65" s="1"/>
  <c r="K175" i="60"/>
  <c r="D147" i="60"/>
  <c r="D128" i="60"/>
  <c r="E128" i="60" s="1"/>
  <c r="K213" i="460"/>
  <c r="H46" i="460"/>
  <c r="G328" i="61"/>
  <c r="H58" i="60"/>
  <c r="H58" i="65" s="1"/>
  <c r="J213" i="61"/>
  <c r="J213" i="65" s="1"/>
  <c r="G20" i="460"/>
  <c r="J252" i="61"/>
  <c r="K24" i="60"/>
  <c r="D83" i="60"/>
  <c r="E83" i="60" s="1"/>
  <c r="H38" i="61"/>
  <c r="I215" i="61"/>
  <c r="D19" i="460"/>
  <c r="E19" i="460" s="1"/>
  <c r="I95" i="60"/>
  <c r="K319" i="60"/>
  <c r="K319" i="65" s="1"/>
  <c r="I58" i="61"/>
  <c r="H233" i="61"/>
  <c r="H123" i="61"/>
  <c r="D205" i="460"/>
  <c r="E205" i="460" s="1"/>
  <c r="G184" i="60"/>
  <c r="K35" i="460"/>
  <c r="J175" i="60"/>
  <c r="G259" i="61"/>
  <c r="G211" i="460"/>
  <c r="I171" i="60"/>
  <c r="J382" i="460"/>
  <c r="D205" i="61"/>
  <c r="E205" i="61" s="1"/>
  <c r="G14" i="60"/>
  <c r="K108" i="61"/>
  <c r="K178" i="460"/>
  <c r="K385" i="460"/>
  <c r="G176" i="460"/>
  <c r="J300" i="61"/>
  <c r="J300" i="65" s="1"/>
  <c r="J51" i="61"/>
  <c r="D244" i="60"/>
  <c r="K301" i="60"/>
  <c r="K39" i="460"/>
  <c r="D339" i="61"/>
  <c r="E339" i="61" s="1"/>
  <c r="G61" i="61"/>
  <c r="D276" i="61"/>
  <c r="H33" i="460"/>
  <c r="G217" i="61"/>
  <c r="D336" i="61"/>
  <c r="E336" i="61" s="1"/>
  <c r="G19" i="60"/>
  <c r="H192" i="61"/>
  <c r="H131" i="60"/>
  <c r="K75" i="460"/>
  <c r="D220" i="460"/>
  <c r="E220" i="460" s="1"/>
  <c r="G324" i="460"/>
  <c r="D66" i="60"/>
  <c r="I114" i="61"/>
  <c r="J129" i="60"/>
  <c r="J129" i="65" s="1"/>
  <c r="H96" i="460"/>
  <c r="H239" i="61"/>
  <c r="K170" i="60"/>
  <c r="D334" i="460"/>
  <c r="J127" i="60"/>
  <c r="D224" i="61"/>
  <c r="E224" i="61" s="1"/>
  <c r="K299" i="460"/>
  <c r="J55" i="61"/>
  <c r="J55" i="65" s="1"/>
  <c r="I305" i="60"/>
  <c r="K374" i="60"/>
  <c r="K205" i="460"/>
  <c r="D290" i="60"/>
  <c r="G98" i="60"/>
  <c r="D53" i="460"/>
  <c r="J316" i="61"/>
  <c r="J323" i="460"/>
  <c r="I374" i="61"/>
  <c r="I374" i="65" s="1"/>
  <c r="I60" i="61"/>
  <c r="I60" i="65" s="1"/>
  <c r="K222" i="60"/>
  <c r="H333" i="60"/>
  <c r="D32" i="61"/>
  <c r="E32" i="61" s="1"/>
  <c r="I99" i="460"/>
  <c r="G127" i="61"/>
  <c r="G213" i="61"/>
  <c r="K235" i="61"/>
  <c r="I198" i="61"/>
  <c r="D91" i="60"/>
  <c r="E91" i="60" s="1"/>
  <c r="J251" i="61"/>
  <c r="H152" i="60"/>
  <c r="D122" i="61"/>
  <c r="E122" i="61" s="1"/>
  <c r="K51" i="61"/>
  <c r="G385" i="61"/>
  <c r="D383" i="61"/>
  <c r="H60" i="61"/>
  <c r="D113" i="60"/>
  <c r="G306" i="60"/>
  <c r="J180" i="60"/>
  <c r="K43" i="460"/>
  <c r="K43" i="65" s="1"/>
  <c r="H34" i="460"/>
  <c r="H34" i="65" s="1"/>
  <c r="D123" i="60"/>
  <c r="D264" i="61"/>
  <c r="E264" i="61" s="1"/>
  <c r="I34" i="460"/>
  <c r="D177" i="61"/>
  <c r="D16" i="460"/>
  <c r="G75" i="60"/>
  <c r="K243" i="60"/>
  <c r="D229" i="460"/>
  <c r="D20" i="460"/>
  <c r="E20" i="460" s="1"/>
  <c r="D300" i="60"/>
  <c r="E300" i="60" s="1"/>
  <c r="J313" i="61"/>
  <c r="J313" i="65" s="1"/>
  <c r="J222" i="61"/>
  <c r="J222" i="65" s="1"/>
  <c r="D385" i="60"/>
  <c r="E385" i="60" s="1"/>
  <c r="G14" i="61"/>
  <c r="H324" i="61"/>
  <c r="K25" i="460"/>
  <c r="I106" i="460"/>
  <c r="H289" i="60"/>
  <c r="D137" i="61"/>
  <c r="J263" i="61"/>
  <c r="I316" i="460"/>
  <c r="I107" i="60"/>
  <c r="J325" i="61"/>
  <c r="J325" i="65" s="1"/>
  <c r="K131" i="60"/>
  <c r="I216" i="60"/>
  <c r="I216" i="65" s="1"/>
  <c r="G222" i="60"/>
  <c r="G222" i="65" s="1"/>
  <c r="J25" i="460"/>
  <c r="D60" i="61"/>
  <c r="E60" i="61" s="1"/>
  <c r="J98" i="60"/>
  <c r="D11" i="460"/>
  <c r="D159" i="60"/>
  <c r="G202" i="61"/>
  <c r="D197" i="61"/>
  <c r="E197" i="61" s="1"/>
  <c r="K60" i="60"/>
  <c r="G153" i="60"/>
  <c r="D71" i="460"/>
  <c r="E71" i="460" s="1"/>
  <c r="K96" i="460"/>
  <c r="I47" i="61"/>
  <c r="I47" i="65" s="1"/>
  <c r="J36" i="460"/>
  <c r="D380" i="61"/>
  <c r="I57" i="61"/>
  <c r="I185" i="60"/>
  <c r="J337" i="61"/>
  <c r="D215" i="460"/>
  <c r="E215" i="460" s="1"/>
  <c r="K319" i="460"/>
  <c r="D104" i="61"/>
  <c r="E104" i="61" s="1"/>
  <c r="G385" i="460"/>
  <c r="D93" i="460"/>
  <c r="E93" i="460" s="1"/>
  <c r="H119" i="61"/>
  <c r="G177" i="60"/>
  <c r="K291" i="61"/>
  <c r="H25" i="60"/>
  <c r="D129" i="460"/>
  <c r="D43" i="60"/>
  <c r="I302" i="460"/>
  <c r="I93" i="60"/>
  <c r="J244" i="61"/>
  <c r="D59" i="460"/>
  <c r="H129" i="60"/>
  <c r="H129" i="65" s="1"/>
  <c r="I207" i="460"/>
  <c r="G43" i="61"/>
  <c r="K320" i="60"/>
  <c r="K320" i="65" s="1"/>
  <c r="H210" i="61"/>
  <c r="H210" i="65" s="1"/>
  <c r="G100" i="460"/>
  <c r="J388" i="61"/>
  <c r="I296" i="460"/>
  <c r="I191" i="61"/>
  <c r="K331" i="61"/>
  <c r="K214" i="460"/>
  <c r="G93" i="60"/>
  <c r="H48" i="60"/>
  <c r="H48" i="65" s="1"/>
  <c r="H395" i="65" s="1"/>
  <c r="H12" i="486" s="1"/>
  <c r="H40" i="486" s="1"/>
  <c r="I226" i="460"/>
  <c r="D97" i="460"/>
  <c r="E97" i="460" s="1"/>
  <c r="D240" i="460"/>
  <c r="D210" i="61"/>
  <c r="E210" i="61" s="1"/>
  <c r="H243" i="61"/>
  <c r="K104" i="61"/>
  <c r="D283" i="61"/>
  <c r="G43" i="460"/>
  <c r="J109" i="61"/>
  <c r="J59" i="61"/>
  <c r="G57" i="60"/>
  <c r="D28" i="61"/>
  <c r="G215" i="61"/>
  <c r="K37" i="460"/>
  <c r="D154" i="60"/>
  <c r="D361" i="60"/>
  <c r="I332" i="60"/>
  <c r="I264" i="61"/>
  <c r="J185" i="460"/>
  <c r="J352" i="61"/>
  <c r="I320" i="61"/>
  <c r="I29" i="60"/>
  <c r="K200" i="61"/>
  <c r="I26" i="460"/>
  <c r="I128" i="460"/>
  <c r="H188" i="460"/>
  <c r="H288" i="60"/>
  <c r="H288" i="65" s="1"/>
  <c r="J44" i="60"/>
  <c r="K297" i="60"/>
  <c r="D57" i="61"/>
  <c r="E57" i="61" s="1"/>
  <c r="D44" i="61"/>
  <c r="E44" i="61" s="1"/>
  <c r="K312" i="61"/>
  <c r="D78" i="460"/>
  <c r="I266" i="60"/>
  <c r="D59" i="61"/>
  <c r="E59" i="61" s="1"/>
  <c r="D373" i="460"/>
  <c r="D23" i="61"/>
  <c r="K32" i="460"/>
  <c r="G26" i="60"/>
  <c r="H233" i="460"/>
  <c r="E233" i="460" s="1"/>
  <c r="G303" i="60"/>
  <c r="H188" i="60"/>
  <c r="H32" i="460"/>
  <c r="H166" i="460"/>
  <c r="H205" i="61"/>
  <c r="D33" i="61"/>
  <c r="E33" i="61" s="1"/>
  <c r="J42" i="460"/>
  <c r="H206" i="61"/>
  <c r="H107" i="60"/>
  <c r="D381" i="460"/>
  <c r="K263" i="60"/>
  <c r="D37" i="460"/>
  <c r="E37" i="460" s="1"/>
  <c r="K119" i="60"/>
  <c r="K119" i="65" s="1"/>
  <c r="D109" i="61"/>
  <c r="E109" i="61" s="1"/>
  <c r="D56" i="460"/>
  <c r="J335" i="61"/>
  <c r="D226" i="60"/>
  <c r="H106" i="460"/>
  <c r="K176" i="60"/>
  <c r="D359" i="460"/>
  <c r="G298" i="60"/>
  <c r="K222" i="61"/>
  <c r="H180" i="60"/>
  <c r="H213" i="460"/>
  <c r="H213" i="65" s="1"/>
  <c r="D278" i="61"/>
  <c r="K211" i="61"/>
  <c r="K211" i="65" s="1"/>
  <c r="H133" i="61"/>
  <c r="D281" i="60"/>
  <c r="K296" i="460"/>
  <c r="J108" i="460"/>
  <c r="D383" i="60"/>
  <c r="H105" i="460"/>
  <c r="H105" i="65" s="1"/>
  <c r="H179" i="60"/>
  <c r="J352" i="460"/>
  <c r="H116" i="460"/>
  <c r="D191" i="460"/>
  <c r="E191" i="460" s="1"/>
  <c r="H54" i="61"/>
  <c r="D185" i="61"/>
  <c r="I311" i="60"/>
  <c r="I311" i="65" s="1"/>
  <c r="J314" i="61"/>
  <c r="G195" i="61"/>
  <c r="D343" i="60"/>
  <c r="I55" i="60"/>
  <c r="D168" i="61"/>
  <c r="K184" i="460"/>
  <c r="H299" i="460"/>
  <c r="K47" i="61"/>
  <c r="K47" i="65" s="1"/>
  <c r="K28" i="460"/>
  <c r="J201" i="61"/>
  <c r="G103" i="61"/>
  <c r="J123" i="61"/>
  <c r="H128" i="460"/>
  <c r="K38" i="61"/>
  <c r="G254" i="61"/>
  <c r="K254" i="60"/>
  <c r="K217" i="460"/>
  <c r="K115" i="61"/>
  <c r="H335" i="61"/>
  <c r="D27" i="61"/>
  <c r="D169" i="61"/>
  <c r="I56" i="61"/>
  <c r="D264" i="60"/>
  <c r="E264" i="60" s="1"/>
  <c r="J198" i="460"/>
  <c r="D172" i="460"/>
  <c r="E172" i="460" s="1"/>
  <c r="G158" i="61"/>
  <c r="H39" i="61"/>
  <c r="D259" i="460"/>
  <c r="K115" i="460"/>
  <c r="I28" i="460"/>
  <c r="H169" i="60"/>
  <c r="G320" i="61"/>
  <c r="G320" i="65" s="1"/>
  <c r="G304" i="60"/>
  <c r="D304" i="60"/>
  <c r="E304" i="60" s="1"/>
  <c r="D168" i="460"/>
  <c r="E168" i="460" s="1"/>
  <c r="I187" i="460"/>
  <c r="K304" i="60"/>
  <c r="J27" i="460"/>
  <c r="H235" i="61"/>
  <c r="I115" i="61"/>
  <c r="K232" i="60"/>
  <c r="K232" i="65" s="1"/>
  <c r="J28" i="460"/>
  <c r="D19" i="61"/>
  <c r="D211" i="60"/>
  <c r="E211" i="60" s="1"/>
  <c r="D167" i="60"/>
  <c r="E167" i="60" s="1"/>
  <c r="D129" i="60"/>
  <c r="E129" i="60" s="1"/>
  <c r="K216" i="460"/>
  <c r="J207" i="61"/>
  <c r="K336" i="61"/>
  <c r="I220" i="61"/>
  <c r="G27" i="460"/>
  <c r="G241" i="61"/>
  <c r="J205" i="61"/>
  <c r="G264" i="61"/>
  <c r="D100" i="60"/>
  <c r="E100" i="60" s="1"/>
  <c r="I28" i="60"/>
  <c r="H19" i="60"/>
  <c r="D262" i="460"/>
  <c r="J46" i="61"/>
  <c r="J46" i="65" s="1"/>
  <c r="K35" i="61"/>
  <c r="J188" i="460"/>
  <c r="G39" i="460"/>
  <c r="J320" i="60"/>
  <c r="K128" i="60"/>
  <c r="K128" i="65" s="1"/>
  <c r="D337" i="61"/>
  <c r="E337" i="61" s="1"/>
  <c r="H129" i="460"/>
  <c r="D109" i="460"/>
  <c r="E109" i="460" s="1"/>
  <c r="K97" i="460"/>
  <c r="D33" i="60"/>
  <c r="D293" i="460"/>
  <c r="J116" i="460"/>
  <c r="J116" i="65" s="1"/>
  <c r="G129" i="61"/>
  <c r="I20" i="60"/>
  <c r="J113" i="60"/>
  <c r="D46" i="460"/>
  <c r="E46" i="460" s="1"/>
  <c r="J105" i="61"/>
  <c r="K103" i="61"/>
  <c r="I181" i="460"/>
  <c r="G312" i="460"/>
  <c r="H55" i="60"/>
  <c r="H55" i="65" s="1"/>
  <c r="D99" i="60"/>
  <c r="E99" i="60" s="1"/>
  <c r="D96" i="61"/>
  <c r="I191" i="460"/>
  <c r="D154" i="61"/>
  <c r="I291" i="61"/>
  <c r="G334" i="61"/>
  <c r="H296" i="460"/>
  <c r="J253" i="60"/>
  <c r="K324" i="60"/>
  <c r="K324" i="65" s="1"/>
  <c r="K32" i="61"/>
  <c r="J323" i="61"/>
  <c r="J323" i="65" s="1"/>
  <c r="G90" i="460"/>
  <c r="G233" i="60"/>
  <c r="J35" i="61"/>
  <c r="I243" i="61"/>
  <c r="G324" i="60"/>
  <c r="G324" i="65" s="1"/>
  <c r="D339" i="60"/>
  <c r="H369" i="61"/>
  <c r="G56" i="61"/>
  <c r="D213" i="460"/>
  <c r="E213" i="460" s="1"/>
  <c r="G38" i="61"/>
  <c r="J315" i="460"/>
  <c r="D239" i="61"/>
  <c r="E239" i="61" s="1"/>
  <c r="I315" i="61"/>
  <c r="K202" i="460"/>
  <c r="D242" i="460"/>
  <c r="D358" i="60"/>
  <c r="G44" i="460"/>
  <c r="J106" i="460"/>
  <c r="H266" i="61"/>
  <c r="K300" i="61"/>
  <c r="D212" i="61"/>
  <c r="E212" i="61" s="1"/>
  <c r="J193" i="460"/>
  <c r="I105" i="61"/>
  <c r="I105" i="65" s="1"/>
  <c r="D388" i="460"/>
  <c r="E388" i="460" s="1"/>
  <c r="I214" i="460"/>
  <c r="J239" i="61"/>
  <c r="D96" i="60"/>
  <c r="E96" i="60" s="1"/>
  <c r="D118" i="61"/>
  <c r="E118" i="61" s="1"/>
  <c r="G107" i="61"/>
  <c r="K223" i="61"/>
  <c r="J324" i="60"/>
  <c r="J324" i="65" s="1"/>
  <c r="I193" i="460"/>
  <c r="D304" i="460"/>
  <c r="E304" i="460" s="1"/>
  <c r="J310" i="460"/>
  <c r="H203" i="460"/>
  <c r="J128" i="460"/>
  <c r="J71" i="460"/>
  <c r="G46" i="460"/>
  <c r="J319" i="60"/>
  <c r="J319" i="65" s="1"/>
  <c r="H306" i="60"/>
  <c r="J171" i="460"/>
  <c r="I382" i="61"/>
  <c r="H207" i="460"/>
  <c r="J259" i="60"/>
  <c r="K333" i="60"/>
  <c r="K352" i="460"/>
  <c r="H98" i="460"/>
  <c r="D355" i="460"/>
  <c r="H75" i="61"/>
  <c r="H75" i="65" s="1"/>
  <c r="K309" i="460"/>
  <c r="D365" i="61"/>
  <c r="G352" i="460"/>
  <c r="D71" i="61"/>
  <c r="E71" i="61" s="1"/>
  <c r="D235" i="460"/>
  <c r="J243" i="60"/>
  <c r="K57" i="61"/>
  <c r="J226" i="61"/>
  <c r="J226" i="65" s="1"/>
  <c r="D351" i="60"/>
  <c r="I129" i="460"/>
  <c r="K56" i="60"/>
  <c r="D46" i="61"/>
  <c r="E46" i="61" s="1"/>
  <c r="J58" i="460"/>
  <c r="E58" i="460" s="1"/>
  <c r="D94" i="460"/>
  <c r="E94" i="460" s="1"/>
  <c r="K127" i="61"/>
  <c r="H107" i="460"/>
  <c r="H107" i="65" s="1"/>
  <c r="I51" i="61"/>
  <c r="H212" i="60"/>
  <c r="H242" i="60"/>
  <c r="G243" i="61"/>
  <c r="H47" i="460"/>
  <c r="D292" i="60"/>
  <c r="H257" i="61"/>
  <c r="K57" i="460"/>
  <c r="K57" i="65" s="1"/>
  <c r="I125" i="61"/>
  <c r="H103" i="460"/>
  <c r="K300" i="460"/>
  <c r="D235" i="60"/>
  <c r="H47" i="61"/>
  <c r="I251" i="60"/>
  <c r="D385" i="460"/>
  <c r="E385" i="460" s="1"/>
  <c r="D84" i="60"/>
  <c r="G215" i="60"/>
  <c r="G215" i="65" s="1"/>
  <c r="K60" i="61"/>
  <c r="G96" i="60"/>
  <c r="J193" i="61"/>
  <c r="J38" i="61"/>
  <c r="D216" i="460"/>
  <c r="E216" i="460" s="1"/>
  <c r="H122" i="61"/>
  <c r="J305" i="460"/>
  <c r="D288" i="460"/>
  <c r="E288" i="460" s="1"/>
  <c r="G288" i="61"/>
  <c r="K186" i="60"/>
  <c r="K23" i="460"/>
  <c r="I107" i="460"/>
  <c r="I107" i="65" s="1"/>
  <c r="D352" i="460"/>
  <c r="E352" i="460" s="1"/>
  <c r="G188" i="60"/>
  <c r="D222" i="460"/>
  <c r="E222" i="460" s="1"/>
  <c r="I181" i="60"/>
  <c r="H42" i="61"/>
  <c r="H42" i="65" s="1"/>
  <c r="K97" i="60"/>
  <c r="H254" i="61"/>
  <c r="G19" i="460"/>
  <c r="D176" i="460"/>
  <c r="E176" i="460" s="1"/>
  <c r="K36" i="460"/>
  <c r="G179" i="460"/>
  <c r="J224" i="61"/>
  <c r="J224" i="65" s="1"/>
  <c r="D197" i="60"/>
  <c r="H225" i="60"/>
  <c r="H225" i="65" s="1"/>
  <c r="I336" i="61"/>
  <c r="D324" i="460"/>
  <c r="E324" i="460" s="1"/>
  <c r="D350" i="60"/>
  <c r="J337" i="460"/>
  <c r="G60" i="460"/>
  <c r="G60" i="65" s="1"/>
  <c r="G39" i="61"/>
  <c r="D155" i="460"/>
  <c r="D370" i="460"/>
  <c r="J92" i="460"/>
  <c r="J158" i="60"/>
  <c r="J158" i="65" s="1"/>
  <c r="H142" i="460"/>
  <c r="H142" i="65" s="1"/>
  <c r="K222" i="460"/>
  <c r="D15" i="460"/>
  <c r="G300" i="60"/>
  <c r="D161" i="460"/>
  <c r="K309" i="61"/>
  <c r="H83" i="61"/>
  <c r="K321" i="61"/>
  <c r="D143" i="61"/>
  <c r="I223" i="61"/>
  <c r="D54" i="60"/>
  <c r="H146" i="460"/>
  <c r="J110" i="61"/>
  <c r="K46" i="60"/>
  <c r="E46" i="60" s="1"/>
  <c r="H332" i="61"/>
  <c r="D321" i="61"/>
  <c r="E321" i="61" s="1"/>
  <c r="H110" i="460"/>
  <c r="I328" i="61"/>
  <c r="K259" i="60"/>
  <c r="G296" i="460"/>
  <c r="K388" i="60"/>
  <c r="I90" i="60"/>
  <c r="D129" i="61"/>
  <c r="E129" i="61" s="1"/>
  <c r="K193" i="460"/>
  <c r="H172" i="60"/>
  <c r="I96" i="460"/>
  <c r="H214" i="61"/>
  <c r="H214" i="65" s="1"/>
  <c r="D105" i="60"/>
  <c r="G231" i="60"/>
  <c r="G332" i="460"/>
  <c r="G332" i="65" s="1"/>
  <c r="H216" i="61"/>
  <c r="G110" i="460"/>
  <c r="G322" i="61"/>
  <c r="G322" i="65" s="1"/>
  <c r="K212" i="460"/>
  <c r="K212" i="65" s="1"/>
  <c r="J34" i="60"/>
  <c r="J34" i="65" s="1"/>
  <c r="K58" i="61"/>
  <c r="K58" i="65" s="1"/>
  <c r="J53" i="61"/>
  <c r="D283" i="460"/>
  <c r="G90" i="60"/>
  <c r="J39" i="460"/>
  <c r="G348" i="460"/>
  <c r="G334" i="60"/>
  <c r="K98" i="460"/>
  <c r="D149" i="60"/>
  <c r="D377" i="60"/>
  <c r="G107" i="460"/>
  <c r="D232" i="60"/>
  <c r="E232" i="60" s="1"/>
  <c r="I232" i="61"/>
  <c r="I232" i="65" s="1"/>
  <c r="D201" i="61"/>
  <c r="E201" i="61" s="1"/>
  <c r="K386" i="60"/>
  <c r="K386" i="65" s="1"/>
  <c r="I116" i="460"/>
  <c r="J200" i="61"/>
  <c r="H109" i="61"/>
  <c r="G196" i="460"/>
  <c r="K42" i="460"/>
  <c r="K210" i="61"/>
  <c r="G289" i="460"/>
  <c r="G289" i="65" s="1"/>
  <c r="H57" i="61"/>
  <c r="H57" i="65" s="1"/>
  <c r="I116" i="61"/>
  <c r="I382" i="60"/>
  <c r="I382" i="65" s="1"/>
  <c r="G53" i="61"/>
  <c r="H244" i="61"/>
  <c r="I178" i="460"/>
  <c r="I263" i="61"/>
  <c r="D82" i="460"/>
  <c r="E82" i="460" s="1"/>
  <c r="G184" i="460"/>
  <c r="I42" i="460"/>
  <c r="D65" i="60"/>
  <c r="G316" i="61"/>
  <c r="G191" i="460"/>
  <c r="J146" i="60"/>
  <c r="D243" i="60"/>
  <c r="E243" i="60" s="1"/>
  <c r="D126" i="61"/>
  <c r="E126" i="61" s="1"/>
  <c r="J309" i="61"/>
  <c r="G126" i="60"/>
  <c r="G126" i="65" s="1"/>
  <c r="J262" i="61"/>
  <c r="G214" i="61"/>
  <c r="G214" i="65" s="1"/>
  <c r="D245" i="60"/>
  <c r="H178" i="460"/>
  <c r="I85" i="60"/>
  <c r="I85" i="65" s="1"/>
  <c r="J45" i="460"/>
  <c r="H117" i="460"/>
  <c r="G191" i="61"/>
  <c r="D55" i="61"/>
  <c r="E55" i="61" s="1"/>
  <c r="D303" i="60"/>
  <c r="E303" i="60" s="1"/>
  <c r="H215" i="60"/>
  <c r="H215" i="65" s="1"/>
  <c r="K129" i="460"/>
  <c r="D114" i="460"/>
  <c r="E114" i="460" s="1"/>
  <c r="D132" i="460"/>
  <c r="D206" i="61"/>
  <c r="E206" i="61" s="1"/>
  <c r="D332" i="61"/>
  <c r="E332" i="61" s="1"/>
  <c r="J330" i="61"/>
  <c r="H384" i="61"/>
  <c r="D197" i="460"/>
  <c r="E197" i="460" s="1"/>
  <c r="I48" i="60"/>
  <c r="I48" i="65" s="1"/>
  <c r="I395" i="65" s="1"/>
  <c r="I12" i="486" s="1"/>
  <c r="I40" i="486" s="1"/>
  <c r="I59" i="61"/>
  <c r="D233" i="61"/>
  <c r="E233" i="61" s="1"/>
  <c r="G207" i="61"/>
  <c r="J82" i="61"/>
  <c r="D145" i="460"/>
  <c r="H166" i="60"/>
  <c r="G226" i="61"/>
  <c r="G226" i="65" s="1"/>
  <c r="D158" i="60"/>
  <c r="E158" i="60" s="1"/>
  <c r="J22" i="460"/>
  <c r="H179" i="460"/>
  <c r="D276" i="60"/>
  <c r="G221" i="61"/>
  <c r="G221" i="65" s="1"/>
  <c r="D15" i="60"/>
  <c r="H92" i="60"/>
  <c r="J55" i="460"/>
  <c r="K229" i="61"/>
  <c r="D325" i="60"/>
  <c r="I315" i="460"/>
  <c r="H83" i="60"/>
  <c r="H83" i="65" s="1"/>
  <c r="G333" i="61"/>
  <c r="K217" i="61"/>
  <c r="K194" i="460"/>
  <c r="D273" i="61"/>
  <c r="D270" i="460"/>
  <c r="K224" i="60"/>
  <c r="K224" i="65" s="1"/>
  <c r="I202" i="61"/>
  <c r="G388" i="460"/>
  <c r="D145" i="60"/>
  <c r="D247" i="61"/>
  <c r="D72" i="61"/>
  <c r="K48" i="61"/>
  <c r="K48" i="65" s="1"/>
  <c r="K395" i="65" s="1"/>
  <c r="K12" i="486" s="1"/>
  <c r="K40" i="486" s="1"/>
  <c r="K98" i="60"/>
  <c r="D107" i="60"/>
  <c r="K304" i="460"/>
  <c r="J126" i="460"/>
  <c r="D109" i="60"/>
  <c r="K133" i="61"/>
  <c r="K92" i="460"/>
  <c r="D252" i="60"/>
  <c r="E252" i="60" s="1"/>
  <c r="G105" i="60"/>
  <c r="G105" i="65" s="1"/>
  <c r="J302" i="460"/>
  <c r="J216" i="460"/>
  <c r="G230" i="61"/>
  <c r="H146" i="60"/>
  <c r="H335" i="60"/>
  <c r="D16" i="60"/>
  <c r="D346" i="460"/>
  <c r="H296" i="60"/>
  <c r="D225" i="460"/>
  <c r="E225" i="460" s="1"/>
  <c r="D21" i="61"/>
  <c r="J169" i="60"/>
  <c r="H22" i="460"/>
  <c r="H310" i="61"/>
  <c r="I243" i="60"/>
  <c r="I243" i="65" s="1"/>
  <c r="H323" i="61"/>
  <c r="H323" i="65" s="1"/>
  <c r="J23" i="460"/>
  <c r="I115" i="460"/>
  <c r="K325" i="61"/>
  <c r="G177" i="460"/>
  <c r="G171" i="60"/>
  <c r="D336" i="460"/>
  <c r="D370" i="61"/>
  <c r="D373" i="60"/>
  <c r="D314" i="60"/>
  <c r="H338" i="61"/>
  <c r="D153" i="61"/>
  <c r="K305" i="60"/>
  <c r="G129" i="60"/>
  <c r="G129" i="65" s="1"/>
  <c r="K158" i="460"/>
  <c r="K195" i="460"/>
  <c r="J314" i="460"/>
  <c r="K116" i="61"/>
  <c r="D193" i="460"/>
  <c r="E193" i="460" s="1"/>
  <c r="H335" i="65"/>
  <c r="G57" i="65"/>
  <c r="J105" i="65"/>
  <c r="J320" i="65"/>
  <c r="J42" i="65"/>
  <c r="K221" i="65"/>
  <c r="G369" i="65"/>
  <c r="K243" i="65"/>
  <c r="H385" i="65"/>
  <c r="K369" i="65"/>
  <c r="H117" i="65"/>
  <c r="K75" i="65"/>
  <c r="J47" i="65"/>
  <c r="G71" i="65"/>
  <c r="G116" i="65"/>
  <c r="J335" i="65"/>
  <c r="J75" i="65"/>
  <c r="J334" i="65"/>
  <c r="I43" i="65"/>
  <c r="I233" i="65"/>
  <c r="H211" i="65"/>
  <c r="H14" i="65"/>
  <c r="I319" i="65"/>
  <c r="G45" i="65"/>
  <c r="I83" i="65"/>
  <c r="J217" i="65"/>
  <c r="G210" i="65"/>
  <c r="H320" i="65"/>
  <c r="H337" i="65"/>
  <c r="E221" i="60"/>
  <c r="E131" i="460"/>
  <c r="J315" i="65"/>
  <c r="E43" i="60"/>
  <c r="K214" i="65"/>
  <c r="G212" i="65"/>
  <c r="G82" i="65"/>
  <c r="I131" i="65"/>
  <c r="G55" i="65"/>
  <c r="G241" i="65"/>
  <c r="J289" i="65"/>
  <c r="H223" i="65"/>
  <c r="K215" i="65"/>
  <c r="K36" i="65"/>
  <c r="H291" i="65"/>
  <c r="E113" i="60"/>
  <c r="K113" i="65"/>
  <c r="G348" i="65"/>
  <c r="I58" i="65"/>
  <c r="K241" i="65"/>
  <c r="K220" i="65"/>
  <c r="K334" i="65"/>
  <c r="H222" i="65"/>
  <c r="I55" i="65"/>
  <c r="D134" i="281"/>
  <c r="D83" i="281"/>
  <c r="E80" i="281"/>
  <c r="I323" i="65"/>
  <c r="K289" i="65"/>
  <c r="I335" i="65"/>
  <c r="J231" i="65"/>
  <c r="G44" i="65"/>
  <c r="H319" i="65"/>
  <c r="G213" i="65"/>
  <c r="I115" i="65"/>
  <c r="J243" i="65"/>
  <c r="K60" i="65"/>
  <c r="K46" i="65"/>
  <c r="K321" i="65"/>
  <c r="J262" i="65"/>
  <c r="G243" i="65"/>
  <c r="J142" i="65"/>
  <c r="K42" i="65"/>
  <c r="J131" i="65"/>
  <c r="I158" i="65"/>
  <c r="E223" i="60"/>
  <c r="J14" i="65"/>
  <c r="K44" i="65"/>
  <c r="E217" i="60"/>
  <c r="K114" i="65"/>
  <c r="J241" i="65"/>
  <c r="J214" i="65"/>
  <c r="J223" i="65"/>
  <c r="I14" i="65"/>
  <c r="K259" i="460"/>
  <c r="I264" i="460"/>
  <c r="J259" i="460"/>
  <c r="H264" i="460"/>
  <c r="H264" i="65" s="1"/>
  <c r="I259" i="460"/>
  <c r="K264" i="460"/>
  <c r="K264" i="65" s="1"/>
  <c r="H259" i="460"/>
  <c r="H259" i="65" s="1"/>
  <c r="G259" i="460"/>
  <c r="G264" i="460"/>
  <c r="E258" i="460"/>
  <c r="G258" i="65"/>
  <c r="G257" i="65"/>
  <c r="E262" i="460"/>
  <c r="G262" i="65"/>
  <c r="E259" i="567"/>
  <c r="E264" i="567"/>
  <c r="E263" i="460"/>
  <c r="I259" i="65" l="1"/>
  <c r="E319" i="65"/>
  <c r="J233" i="65"/>
  <c r="H322" i="65"/>
  <c r="J115" i="65"/>
  <c r="G142" i="65"/>
  <c r="K259" i="65"/>
  <c r="H71" i="65"/>
  <c r="G224" i="65"/>
  <c r="H45" i="65"/>
  <c r="K71" i="65"/>
  <c r="K34" i="65"/>
  <c r="K382" i="65"/>
  <c r="K325" i="65"/>
  <c r="G288" i="65"/>
  <c r="H212" i="65"/>
  <c r="J113" i="65"/>
  <c r="E226" i="60"/>
  <c r="I320" i="65"/>
  <c r="J263" i="65"/>
  <c r="H46" i="65"/>
  <c r="G323" i="65"/>
  <c r="K216" i="65"/>
  <c r="J43" i="65"/>
  <c r="G382" i="65"/>
  <c r="I300" i="65"/>
  <c r="K225" i="65"/>
  <c r="E225" i="65" s="1"/>
  <c r="E14" i="460"/>
  <c r="I129" i="65"/>
  <c r="H128" i="65"/>
  <c r="I221" i="65"/>
  <c r="K288" i="65"/>
  <c r="K158" i="65"/>
  <c r="K210" i="65"/>
  <c r="H60" i="65"/>
  <c r="K337" i="65"/>
  <c r="J211" i="65"/>
  <c r="H386" i="65"/>
  <c r="G75" i="65"/>
  <c r="I337" i="65"/>
  <c r="G385" i="65"/>
  <c r="H126" i="65"/>
  <c r="G325" i="65"/>
  <c r="E129" i="460"/>
  <c r="I332" i="65"/>
  <c r="G311" i="65"/>
  <c r="H334" i="65"/>
  <c r="I44" i="65"/>
  <c r="H31" i="486"/>
  <c r="G231" i="65"/>
  <c r="E83" i="281"/>
  <c r="E325" i="60"/>
  <c r="G300" i="65"/>
  <c r="G233" i="65"/>
  <c r="J36" i="65"/>
  <c r="I34" i="65"/>
  <c r="H131" i="65"/>
  <c r="E85" i="460"/>
  <c r="I211" i="65"/>
  <c r="G146" i="65"/>
  <c r="I46" i="65"/>
  <c r="J348" i="65"/>
  <c r="J352" i="65"/>
  <c r="G43" i="65"/>
  <c r="E43" i="65" s="1"/>
  <c r="E334" i="460"/>
  <c r="J385" i="65"/>
  <c r="G158" i="65"/>
  <c r="H289" i="65"/>
  <c r="I231" i="65"/>
  <c r="J85" i="65"/>
  <c r="E114" i="60"/>
  <c r="I385" i="65"/>
  <c r="H216" i="65"/>
  <c r="J311" i="65"/>
  <c r="I114" i="65"/>
  <c r="E241" i="60"/>
  <c r="G118" i="65"/>
  <c r="I215" i="65"/>
  <c r="E215" i="65" s="1"/>
  <c r="I223" i="65"/>
  <c r="G337" i="65"/>
  <c r="K322" i="65"/>
  <c r="E322" i="65" s="1"/>
  <c r="G313" i="65"/>
  <c r="E224" i="60"/>
  <c r="G34" i="65"/>
  <c r="E34" i="65" s="1"/>
  <c r="I348" i="65"/>
  <c r="J117" i="65"/>
  <c r="E116" i="60"/>
  <c r="E36" i="60"/>
  <c r="I210" i="65"/>
  <c r="E210" i="65" s="1"/>
  <c r="E119" i="60"/>
  <c r="K131" i="65"/>
  <c r="K223" i="65"/>
  <c r="G114" i="65"/>
  <c r="E215" i="60"/>
  <c r="J44" i="65"/>
  <c r="I226" i="65"/>
  <c r="K352" i="65"/>
  <c r="K105" i="65"/>
  <c r="E105" i="65" s="1"/>
  <c r="H321" i="65"/>
  <c r="E48" i="60"/>
  <c r="K55" i="65"/>
  <c r="E55" i="65" s="1"/>
  <c r="J232" i="65"/>
  <c r="H220" i="65"/>
  <c r="J114" i="65"/>
  <c r="J257" i="65"/>
  <c r="I313" i="65"/>
  <c r="J291" i="65"/>
  <c r="E311" i="60"/>
  <c r="K263" i="65"/>
  <c r="K257" i="65"/>
  <c r="H374" i="65"/>
  <c r="K129" i="65"/>
  <c r="J71" i="65"/>
  <c r="G211" i="65"/>
  <c r="E211" i="65" s="1"/>
  <c r="K226" i="65"/>
  <c r="J382" i="65"/>
  <c r="K311" i="65"/>
  <c r="K85" i="65"/>
  <c r="J45" i="65"/>
  <c r="J264" i="65"/>
  <c r="E322" i="60"/>
  <c r="I32" i="486"/>
  <c r="I27" i="486"/>
  <c r="I55" i="486" s="1"/>
  <c r="I29" i="486"/>
  <c r="I57" i="486" s="1"/>
  <c r="I30" i="486"/>
  <c r="I58" i="486" s="1"/>
  <c r="I28" i="486"/>
  <c r="I56" i="486" s="1"/>
  <c r="I31" i="486"/>
  <c r="E216" i="60"/>
  <c r="K300" i="65"/>
  <c r="G14" i="65"/>
  <c r="E14" i="65" s="1"/>
  <c r="H36" i="65"/>
  <c r="E36" i="65" s="1"/>
  <c r="H324" i="65"/>
  <c r="E324" i="65" s="1"/>
  <c r="J126" i="65"/>
  <c r="E126" i="65" s="1"/>
  <c r="K115" i="65"/>
  <c r="E57" i="460"/>
  <c r="E117" i="60"/>
  <c r="E45" i="60"/>
  <c r="E105" i="60"/>
  <c r="H44" i="65"/>
  <c r="E291" i="460"/>
  <c r="J386" i="65"/>
  <c r="J28" i="486" s="1"/>
  <c r="J56" i="486" s="1"/>
  <c r="H85" i="65"/>
  <c r="E85" i="65" s="1"/>
  <c r="E324" i="60"/>
  <c r="G46" i="65"/>
  <c r="G352" i="65"/>
  <c r="J332" i="65"/>
  <c r="K323" i="65"/>
  <c r="H114" i="65"/>
  <c r="J259" i="65"/>
  <c r="E107" i="60"/>
  <c r="K217" i="65"/>
  <c r="H47" i="65"/>
  <c r="J128" i="65"/>
  <c r="H369" i="65"/>
  <c r="D33" i="281"/>
  <c r="E33" i="281" s="1"/>
  <c r="E30" i="281"/>
  <c r="G291" i="65"/>
  <c r="K313" i="65"/>
  <c r="E118" i="60"/>
  <c r="J146" i="65"/>
  <c r="I42" i="65"/>
  <c r="K118" i="65"/>
  <c r="J60" i="65"/>
  <c r="E60" i="65" s="1"/>
  <c r="E243" i="460"/>
  <c r="H348" i="65"/>
  <c r="J58" i="65"/>
  <c r="E58" i="65" s="1"/>
  <c r="H332" i="65"/>
  <c r="E220" i="60"/>
  <c r="J82" i="65"/>
  <c r="H311" i="65"/>
  <c r="E128" i="460"/>
  <c r="H257" i="65"/>
  <c r="E257" i="65" s="1"/>
  <c r="I213" i="65"/>
  <c r="I258" i="65"/>
  <c r="J83" i="65"/>
  <c r="J32" i="486"/>
  <c r="J30" i="486"/>
  <c r="J58" i="486" s="1"/>
  <c r="J31" i="486"/>
  <c r="J27" i="486"/>
  <c r="J55" i="486" s="1"/>
  <c r="J29" i="486"/>
  <c r="J57" i="486" s="1"/>
  <c r="I264" i="65"/>
  <c r="E313" i="65"/>
  <c r="E129" i="65"/>
  <c r="E225" i="60"/>
  <c r="H146" i="65"/>
  <c r="G107" i="65"/>
  <c r="E107" i="65" s="1"/>
  <c r="K45" i="65"/>
  <c r="H226" i="65"/>
  <c r="E226" i="65" s="1"/>
  <c r="I325" i="65"/>
  <c r="E325" i="65" s="1"/>
  <c r="I214" i="65"/>
  <c r="I57" i="65"/>
  <c r="I291" i="65"/>
  <c r="H119" i="65"/>
  <c r="E119" i="65" s="1"/>
  <c r="E319" i="60"/>
  <c r="I288" i="65"/>
  <c r="E210" i="60"/>
  <c r="G117" i="65"/>
  <c r="H232" i="65"/>
  <c r="E232" i="65" s="1"/>
  <c r="I262" i="65"/>
  <c r="K335" i="65"/>
  <c r="E335" i="65" s="1"/>
  <c r="H116" i="65"/>
  <c r="E44" i="60"/>
  <c r="I352" i="65"/>
  <c r="E222" i="60"/>
  <c r="K291" i="65"/>
  <c r="K117" i="65"/>
  <c r="I118" i="65"/>
  <c r="K262" i="65"/>
  <c r="K258" i="65"/>
  <c r="E320" i="65"/>
  <c r="G334" i="65"/>
  <c r="E334" i="65" s="1"/>
  <c r="G29" i="486"/>
  <c r="G57" i="486" s="1"/>
  <c r="G27" i="486"/>
  <c r="G55" i="486" s="1"/>
  <c r="G30" i="486"/>
  <c r="G58" i="486" s="1"/>
  <c r="G28" i="486"/>
  <c r="G56" i="486" s="1"/>
  <c r="G32" i="486"/>
  <c r="G31" i="486"/>
  <c r="E48" i="65"/>
  <c r="E158" i="65"/>
  <c r="E115" i="65"/>
  <c r="E34" i="60"/>
  <c r="K222" i="65"/>
  <c r="E222" i="65" s="1"/>
  <c r="E311" i="65"/>
  <c r="I146" i="65"/>
  <c r="I224" i="65"/>
  <c r="E224" i="65" s="1"/>
  <c r="E42" i="60"/>
  <c r="E332" i="60"/>
  <c r="K231" i="65"/>
  <c r="E231" i="65" s="1"/>
  <c r="G128" i="65"/>
  <c r="E128" i="65" s="1"/>
  <c r="E126" i="60"/>
  <c r="H221" i="65"/>
  <c r="E221" i="65" s="1"/>
  <c r="I257" i="65"/>
  <c r="E113" i="65"/>
  <c r="E213" i="65"/>
  <c r="I315" i="65"/>
  <c r="I117" i="65"/>
  <c r="I241" i="65"/>
  <c r="E241" i="65" s="1"/>
  <c r="K83" i="65"/>
  <c r="G223" i="65"/>
  <c r="E223" i="65" s="1"/>
  <c r="E47" i="60"/>
  <c r="G47" i="65"/>
  <c r="E47" i="65" s="1"/>
  <c r="G220" i="65"/>
  <c r="E320" i="60"/>
  <c r="H263" i="65"/>
  <c r="E263" i="65" s="1"/>
  <c r="J337" i="65"/>
  <c r="E231" i="60"/>
  <c r="E55" i="60"/>
  <c r="E212" i="60"/>
  <c r="H233" i="65"/>
  <c r="E233" i="65" s="1"/>
  <c r="G42" i="65"/>
  <c r="E115" i="60"/>
  <c r="H352" i="65"/>
  <c r="I116" i="65"/>
  <c r="H258" i="65"/>
  <c r="G217" i="65"/>
  <c r="H241" i="65"/>
  <c r="K213" i="65"/>
  <c r="I220" i="65"/>
  <c r="E220" i="65" s="1"/>
  <c r="I45" i="65"/>
  <c r="E45" i="65" s="1"/>
  <c r="G131" i="65"/>
  <c r="E131" i="65" s="1"/>
  <c r="E313" i="60"/>
  <c r="H262" i="65"/>
  <c r="E262" i="65" s="1"/>
  <c r="E60" i="460"/>
  <c r="J220" i="65"/>
  <c r="I263" i="65"/>
  <c r="J258" i="65"/>
  <c r="E212" i="65"/>
  <c r="E323" i="65"/>
  <c r="H30" i="486"/>
  <c r="H58" i="486" s="1"/>
  <c r="H32" i="486"/>
  <c r="H29" i="486"/>
  <c r="H57" i="486" s="1"/>
  <c r="H28" i="486"/>
  <c r="H56" i="486" s="1"/>
  <c r="H27" i="486"/>
  <c r="H55" i="486" s="1"/>
  <c r="E42" i="65"/>
  <c r="E46" i="65"/>
  <c r="E214" i="65"/>
  <c r="E57" i="65"/>
  <c r="E243" i="65"/>
  <c r="E321" i="65"/>
  <c r="K30" i="486"/>
  <c r="K58" i="486" s="1"/>
  <c r="K29" i="486"/>
  <c r="K57" i="486" s="1"/>
  <c r="K31" i="486"/>
  <c r="K27" i="486"/>
  <c r="K55" i="486" s="1"/>
  <c r="K32" i="486"/>
  <c r="K28" i="486"/>
  <c r="K56" i="486" s="1"/>
  <c r="E44" i="65"/>
  <c r="G12" i="486"/>
  <c r="E395" i="65"/>
  <c r="E216" i="65"/>
  <c r="E118" i="65"/>
  <c r="E114" i="65"/>
  <c r="E264" i="460"/>
  <c r="G264" i="65"/>
  <c r="E264" i="65" s="1"/>
  <c r="E259" i="460"/>
  <c r="G259" i="65"/>
  <c r="E259" i="65" s="1"/>
  <c r="E217" i="65" l="1"/>
  <c r="E117" i="65"/>
  <c r="E258" i="65"/>
  <c r="E116" i="65"/>
  <c r="E291" i="65"/>
  <c r="E332" i="65"/>
  <c r="G40" i="486"/>
  <c r="E40" i="486" s="1"/>
  <c r="E12" i="486"/>
  <c r="C30" i="491"/>
  <c r="C27" i="491"/>
  <c r="J125" i="569" l="1"/>
  <c r="J331" i="569"/>
  <c r="J54" i="569"/>
  <c r="J125" i="460" a="1"/>
  <c r="J54" i="460" a="1"/>
  <c r="J331" i="460" a="1"/>
  <c r="J54" i="460" l="1"/>
  <c r="J331" i="460"/>
  <c r="J125" i="460"/>
  <c r="H125" i="569"/>
  <c r="H54" i="569"/>
  <c r="H331" i="569"/>
  <c r="C36" i="491"/>
  <c r="G54" i="569"/>
  <c r="G125" i="569"/>
  <c r="G331" i="569"/>
  <c r="I54" i="569"/>
  <c r="I331" i="569"/>
  <c r="I125" i="569"/>
  <c r="K125" i="569"/>
  <c r="K54" i="569"/>
  <c r="K331" i="569"/>
  <c r="H54" i="460" a="1"/>
  <c r="I125" i="460" a="1"/>
  <c r="G331" i="460" a="1"/>
  <c r="K54" i="460" a="1"/>
  <c r="H125" i="460" a="1"/>
  <c r="G54" i="460" a="1"/>
  <c r="K125" i="460" a="1"/>
  <c r="K331" i="460" a="1"/>
  <c r="H331" i="460" a="1"/>
  <c r="I331" i="460" a="1"/>
  <c r="I54" i="460" a="1"/>
  <c r="G125" i="460" a="1"/>
  <c r="K331" i="460" l="1"/>
  <c r="K331" i="65" s="1"/>
  <c r="G54" i="460"/>
  <c r="K54" i="460"/>
  <c r="K54" i="65" s="1"/>
  <c r="H331" i="460"/>
  <c r="H54" i="460"/>
  <c r="H125" i="460"/>
  <c r="I125" i="460"/>
  <c r="I54" i="460"/>
  <c r="I331" i="460"/>
  <c r="G331" i="460"/>
  <c r="K125" i="460"/>
  <c r="K125" i="65" s="1"/>
  <c r="G125" i="460"/>
  <c r="E54" i="569"/>
  <c r="E331" i="569"/>
  <c r="E125" i="569"/>
  <c r="E54" i="460" l="1"/>
  <c r="E125" i="460"/>
  <c r="E331" i="460"/>
  <c r="H130" i="568" l="1"/>
  <c r="H59" i="568"/>
  <c r="H336" i="568"/>
  <c r="I336" i="568"/>
  <c r="I130" i="568"/>
  <c r="I59" i="568"/>
  <c r="J59" i="568"/>
  <c r="J336" i="568"/>
  <c r="J130" i="568"/>
  <c r="G59" i="568"/>
  <c r="G130" i="568"/>
  <c r="G336" i="568"/>
  <c r="C40" i="491"/>
  <c r="K336" i="568"/>
  <c r="K59" i="568"/>
  <c r="K130" i="568"/>
  <c r="K130" i="460" a="1"/>
  <c r="H130" i="460" a="1"/>
  <c r="J130" i="460" a="1"/>
  <c r="K59" i="460" a="1"/>
  <c r="J336" i="460" a="1"/>
  <c r="I336" i="460" a="1"/>
  <c r="G336" i="460" a="1"/>
  <c r="H336" i="460" a="1"/>
  <c r="I59" i="460" a="1"/>
  <c r="G59" i="460" a="1"/>
  <c r="J59" i="460" a="1"/>
  <c r="I130" i="460" a="1"/>
  <c r="K336" i="460" a="1"/>
  <c r="H59" i="460" a="1"/>
  <c r="G130" i="460" a="1"/>
  <c r="K130" i="460" l="1"/>
  <c r="K130" i="65" s="1"/>
  <c r="J336" i="460"/>
  <c r="J336" i="65" s="1"/>
  <c r="K59" i="460"/>
  <c r="K59" i="65" s="1"/>
  <c r="J59" i="460"/>
  <c r="J59" i="65" s="1"/>
  <c r="K336" i="460"/>
  <c r="K336" i="65" s="1"/>
  <c r="I59" i="460"/>
  <c r="I59" i="65" s="1"/>
  <c r="I130" i="460"/>
  <c r="I130" i="65" s="1"/>
  <c r="G336" i="460"/>
  <c r="I336" i="460"/>
  <c r="I336" i="65" s="1"/>
  <c r="G130" i="460"/>
  <c r="H336" i="460"/>
  <c r="H336" i="65" s="1"/>
  <c r="G59" i="460"/>
  <c r="H59" i="460"/>
  <c r="H59" i="65" s="1"/>
  <c r="J130" i="460"/>
  <c r="J130" i="65" s="1"/>
  <c r="H130" i="460"/>
  <c r="H130" i="65" s="1"/>
  <c r="E336" i="568"/>
  <c r="E130" i="568"/>
  <c r="E59" i="568"/>
  <c r="D165" i="281"/>
  <c r="J330" i="569" l="1"/>
  <c r="J53" i="569"/>
  <c r="J124" i="569"/>
  <c r="E336" i="460"/>
  <c r="G336" i="65"/>
  <c r="E336" i="65" s="1"/>
  <c r="D136" i="281"/>
  <c r="D130" i="281"/>
  <c r="D124" i="281"/>
  <c r="D118" i="281"/>
  <c r="K165" i="281"/>
  <c r="H165" i="281"/>
  <c r="J165" i="281"/>
  <c r="G165" i="281"/>
  <c r="I165" i="281"/>
  <c r="G127" i="568"/>
  <c r="G242" i="568"/>
  <c r="G333" i="568"/>
  <c r="G56" i="568"/>
  <c r="E59" i="460"/>
  <c r="G59" i="65"/>
  <c r="E59" i="65" s="1"/>
  <c r="E130" i="460"/>
  <c r="G130" i="65"/>
  <c r="E130" i="65" s="1"/>
  <c r="G242" i="460" a="1"/>
  <c r="G333" i="460" a="1"/>
  <c r="J330" i="460" a="1"/>
  <c r="G56" i="460" a="1"/>
  <c r="J124" i="460" a="1"/>
  <c r="J53" i="460" a="1"/>
  <c r="G127" i="460" a="1"/>
  <c r="C38" i="491" l="1"/>
  <c r="G127" i="460"/>
  <c r="G56" i="460"/>
  <c r="J124" i="460"/>
  <c r="G333" i="460"/>
  <c r="J53" i="460"/>
  <c r="G242" i="460"/>
  <c r="J330" i="460"/>
  <c r="K56" i="568"/>
  <c r="K127" i="568"/>
  <c r="K333" i="568"/>
  <c r="K242" i="568"/>
  <c r="I56" i="568"/>
  <c r="I333" i="568"/>
  <c r="I127" i="568"/>
  <c r="I242" i="568"/>
  <c r="C35" i="491"/>
  <c r="H53" i="569"/>
  <c r="H330" i="569"/>
  <c r="H124" i="569"/>
  <c r="G330" i="569"/>
  <c r="G124" i="569"/>
  <c r="C37" i="491"/>
  <c r="G53" i="569"/>
  <c r="I124" i="281"/>
  <c r="I130" i="281"/>
  <c r="I136" i="281"/>
  <c r="I118" i="281"/>
  <c r="K53" i="569"/>
  <c r="K330" i="569"/>
  <c r="K124" i="569"/>
  <c r="G124" i="281"/>
  <c r="G136" i="281"/>
  <c r="G130" i="281"/>
  <c r="G118" i="281"/>
  <c r="I124" i="569"/>
  <c r="I330" i="569"/>
  <c r="I53" i="569"/>
  <c r="J124" i="281"/>
  <c r="J136" i="281"/>
  <c r="J130" i="281"/>
  <c r="J118" i="281"/>
  <c r="G401" i="568"/>
  <c r="G408" i="568"/>
  <c r="H136" i="281"/>
  <c r="H130" i="281"/>
  <c r="H118" i="281"/>
  <c r="H124" i="281"/>
  <c r="K118" i="281"/>
  <c r="K124" i="281"/>
  <c r="K136" i="281"/>
  <c r="K130" i="281"/>
  <c r="J408" i="569"/>
  <c r="J401" i="569"/>
  <c r="J230" i="569" s="1"/>
  <c r="J402" i="569"/>
  <c r="J240" i="569" s="1"/>
  <c r="H242" i="568"/>
  <c r="H127" i="568"/>
  <c r="H56" i="568"/>
  <c r="H333" i="568"/>
  <c r="J333" i="568"/>
  <c r="J56" i="568"/>
  <c r="J242" i="568"/>
  <c r="J127" i="568"/>
  <c r="H127" i="460" a="1"/>
  <c r="J127" i="460" a="1"/>
  <c r="K330" i="460" a="1"/>
  <c r="G53" i="460" a="1"/>
  <c r="H333" i="460" a="1"/>
  <c r="G124" i="460" a="1"/>
  <c r="I53" i="460" a="1"/>
  <c r="K56" i="460" a="1"/>
  <c r="J240" i="460" a="1"/>
  <c r="K127" i="460" a="1"/>
  <c r="G330" i="460" a="1"/>
  <c r="I124" i="460" a="1"/>
  <c r="H56" i="460" a="1"/>
  <c r="H53" i="460" a="1"/>
  <c r="I242" i="460" a="1"/>
  <c r="H330" i="460" a="1"/>
  <c r="K53" i="460" a="1"/>
  <c r="K242" i="460" a="1"/>
  <c r="I56" i="460" a="1"/>
  <c r="K333" i="460" a="1"/>
  <c r="K124" i="460" a="1"/>
  <c r="J242" i="460" a="1"/>
  <c r="J56" i="460" a="1"/>
  <c r="J333" i="460" a="1"/>
  <c r="H242" i="460" a="1"/>
  <c r="I330" i="460" a="1"/>
  <c r="I127" i="460" a="1"/>
  <c r="H124" i="460" a="1"/>
  <c r="I333" i="460" a="1"/>
  <c r="E56" i="568" l="1"/>
  <c r="H127" i="460"/>
  <c r="H127" i="65" s="1"/>
  <c r="J56" i="460"/>
  <c r="J56" i="65" s="1"/>
  <c r="H124" i="460"/>
  <c r="I56" i="460"/>
  <c r="I56" i="65" s="1"/>
  <c r="J333" i="460"/>
  <c r="J333" i="65" s="1"/>
  <c r="H330" i="460"/>
  <c r="K242" i="460"/>
  <c r="K242" i="65" s="1"/>
  <c r="H333" i="460"/>
  <c r="H333" i="65" s="1"/>
  <c r="H53" i="460"/>
  <c r="K333" i="460"/>
  <c r="K333" i="65" s="1"/>
  <c r="J127" i="460"/>
  <c r="J127" i="65" s="1"/>
  <c r="H56" i="460"/>
  <c r="H56" i="65" s="1"/>
  <c r="K127" i="460"/>
  <c r="K127" i="65" s="1"/>
  <c r="I53" i="460"/>
  <c r="K124" i="460"/>
  <c r="G53" i="460"/>
  <c r="K56" i="460"/>
  <c r="K56" i="65" s="1"/>
  <c r="H242" i="460"/>
  <c r="H242" i="65" s="1"/>
  <c r="I330" i="460"/>
  <c r="K330" i="460"/>
  <c r="I242" i="460"/>
  <c r="I242" i="65" s="1"/>
  <c r="J240" i="460"/>
  <c r="I124" i="460"/>
  <c r="K53" i="460"/>
  <c r="G124" i="460"/>
  <c r="I127" i="460"/>
  <c r="I127" i="65" s="1"/>
  <c r="J242" i="460"/>
  <c r="J242" i="65" s="1"/>
  <c r="G330" i="460"/>
  <c r="I333" i="460"/>
  <c r="I333" i="65" s="1"/>
  <c r="J401" i="568"/>
  <c r="J230" i="568" s="1"/>
  <c r="J408" i="568"/>
  <c r="J61" i="569"/>
  <c r="J329" i="569"/>
  <c r="J122" i="569"/>
  <c r="J52" i="569"/>
  <c r="J132" i="569"/>
  <c r="J328" i="569"/>
  <c r="J123" i="569"/>
  <c r="J239" i="569"/>
  <c r="J409" i="569" s="1"/>
  <c r="J338" i="569"/>
  <c r="J51" i="569"/>
  <c r="I401" i="568"/>
  <c r="I230" i="568" s="1"/>
  <c r="I408" i="568"/>
  <c r="G333" i="65"/>
  <c r="H408" i="569"/>
  <c r="H401" i="569"/>
  <c r="H230" i="569" s="1"/>
  <c r="H402" i="569"/>
  <c r="H240" i="569" s="1"/>
  <c r="H401" i="568"/>
  <c r="H230" i="568" s="1"/>
  <c r="H408" i="568"/>
  <c r="I408" i="569"/>
  <c r="I402" i="569"/>
  <c r="I240" i="569" s="1"/>
  <c r="I401" i="569"/>
  <c r="I230" i="569" s="1"/>
  <c r="G408" i="569"/>
  <c r="E53" i="569"/>
  <c r="G401" i="569"/>
  <c r="G402" i="569"/>
  <c r="E127" i="568"/>
  <c r="K408" i="568"/>
  <c r="K401" i="568"/>
  <c r="K230" i="568" s="1"/>
  <c r="G56" i="65"/>
  <c r="G328" i="568"/>
  <c r="G123" i="568"/>
  <c r="G52" i="568"/>
  <c r="G51" i="568"/>
  <c r="G61" i="568"/>
  <c r="G329" i="568"/>
  <c r="G239" i="568"/>
  <c r="G338" i="568"/>
  <c r="G122" i="568"/>
  <c r="G132" i="568"/>
  <c r="E333" i="568"/>
  <c r="G230" i="568"/>
  <c r="K402" i="569"/>
  <c r="K240" i="569" s="1"/>
  <c r="K401" i="569"/>
  <c r="K230" i="569" s="1"/>
  <c r="K408" i="569"/>
  <c r="E124" i="569"/>
  <c r="G242" i="65"/>
  <c r="G127" i="65"/>
  <c r="E242" i="568"/>
  <c r="E330" i="569"/>
  <c r="I230" i="460" a="1"/>
  <c r="H240" i="460" a="1"/>
  <c r="K240" i="460" a="1"/>
  <c r="J230" i="460" a="1"/>
  <c r="I240" i="460" a="1"/>
  <c r="H230" i="460" a="1"/>
  <c r="K230" i="460" a="1"/>
  <c r="E56" i="460" l="1"/>
  <c r="E333" i="65"/>
  <c r="E333" i="460"/>
  <c r="E56" i="65"/>
  <c r="E127" i="460"/>
  <c r="E124" i="460"/>
  <c r="E242" i="460"/>
  <c r="E401" i="568"/>
  <c r="E330" i="460"/>
  <c r="H240" i="460"/>
  <c r="H230" i="460"/>
  <c r="K230" i="460"/>
  <c r="I230" i="460"/>
  <c r="J230" i="460"/>
  <c r="K240" i="460"/>
  <c r="I240" i="460"/>
  <c r="E242" i="65"/>
  <c r="G62" i="568"/>
  <c r="H132" i="568"/>
  <c r="H329" i="568"/>
  <c r="H122" i="568"/>
  <c r="H239" i="568"/>
  <c r="H409" i="568" s="1"/>
  <c r="H123" i="568"/>
  <c r="H51" i="568"/>
  <c r="H61" i="568"/>
  <c r="H328" i="568"/>
  <c r="H338" i="568"/>
  <c r="H52" i="568"/>
  <c r="I338" i="568"/>
  <c r="I52" i="568"/>
  <c r="I51" i="568"/>
  <c r="I61" i="568"/>
  <c r="I123" i="568"/>
  <c r="I329" i="568"/>
  <c r="I328" i="568"/>
  <c r="I239" i="568"/>
  <c r="I122" i="568"/>
  <c r="I132" i="568"/>
  <c r="E402" i="569"/>
  <c r="G240" i="569"/>
  <c r="J133" i="569"/>
  <c r="G133" i="568"/>
  <c r="G230" i="569"/>
  <c r="E401" i="569"/>
  <c r="J62" i="569"/>
  <c r="E230" i="568"/>
  <c r="K52" i="569"/>
  <c r="K239" i="569"/>
  <c r="K329" i="569"/>
  <c r="K338" i="569"/>
  <c r="K123" i="569"/>
  <c r="K51" i="569"/>
  <c r="K132" i="569"/>
  <c r="K61" i="569"/>
  <c r="K328" i="569"/>
  <c r="K122" i="569"/>
  <c r="G339" i="568"/>
  <c r="K328" i="568"/>
  <c r="K122" i="568"/>
  <c r="K338" i="568"/>
  <c r="K132" i="568"/>
  <c r="K51" i="568"/>
  <c r="K239" i="568"/>
  <c r="K409" i="568" s="1"/>
  <c r="K123" i="568"/>
  <c r="K61" i="568"/>
  <c r="K52" i="568"/>
  <c r="K329" i="568"/>
  <c r="E408" i="568"/>
  <c r="J244" i="569"/>
  <c r="J235" i="569"/>
  <c r="J234" i="569"/>
  <c r="J229" i="569"/>
  <c r="G52" i="569"/>
  <c r="G51" i="569"/>
  <c r="E408" i="569"/>
  <c r="G338" i="569"/>
  <c r="G61" i="569"/>
  <c r="G122" i="569"/>
  <c r="G132" i="569"/>
  <c r="G123" i="569"/>
  <c r="G239" i="569"/>
  <c r="G329" i="569"/>
  <c r="G328" i="569"/>
  <c r="H61" i="569"/>
  <c r="H122" i="569"/>
  <c r="H338" i="569"/>
  <c r="H328" i="569"/>
  <c r="H52" i="569"/>
  <c r="H132" i="569"/>
  <c r="H239" i="569"/>
  <c r="H329" i="569"/>
  <c r="H123" i="569"/>
  <c r="H51" i="569"/>
  <c r="J122" i="568"/>
  <c r="J338" i="568"/>
  <c r="J329" i="568"/>
  <c r="J61" i="568"/>
  <c r="J51" i="568"/>
  <c r="J123" i="568"/>
  <c r="J132" i="568"/>
  <c r="J328" i="568"/>
  <c r="J52" i="568"/>
  <c r="J239" i="568"/>
  <c r="E53" i="460"/>
  <c r="G409" i="568"/>
  <c r="I51" i="569"/>
  <c r="I61" i="569"/>
  <c r="I338" i="569"/>
  <c r="I123" i="569"/>
  <c r="I239" i="569"/>
  <c r="I132" i="569"/>
  <c r="I52" i="569"/>
  <c r="I328" i="569"/>
  <c r="I329" i="569"/>
  <c r="I122" i="569"/>
  <c r="E127" i="65"/>
  <c r="J339" i="569"/>
  <c r="J328" i="460" a="1"/>
  <c r="K61" i="460" a="1"/>
  <c r="G123" i="460" a="1"/>
  <c r="G61" i="460" a="1"/>
  <c r="K132" i="460" a="1"/>
  <c r="J122" i="460" a="1"/>
  <c r="H123" i="460" a="1"/>
  <c r="K328" i="460" a="1"/>
  <c r="H122" i="460" a="1"/>
  <c r="H52" i="460" a="1"/>
  <c r="K123" i="460" a="1"/>
  <c r="H338" i="460" a="1"/>
  <c r="K51" i="460" a="1"/>
  <c r="J132" i="460" a="1"/>
  <c r="J52" i="460" a="1"/>
  <c r="I132" i="460" a="1"/>
  <c r="G122" i="460" a="1"/>
  <c r="H51" i="460" a="1"/>
  <c r="I51" i="460" a="1"/>
  <c r="G240" i="460" a="1"/>
  <c r="G239" i="460" a="1"/>
  <c r="I61" i="460" a="1"/>
  <c r="J329" i="460" a="1"/>
  <c r="H132" i="460" a="1"/>
  <c r="J338" i="460" a="1"/>
  <c r="K239" i="460" a="1"/>
  <c r="J239" i="460" a="1"/>
  <c r="G230" i="460" a="1"/>
  <c r="G338" i="460" a="1"/>
  <c r="I329" i="460" a="1"/>
  <c r="G329" i="460" a="1"/>
  <c r="I122" i="460" a="1"/>
  <c r="H239" i="460" a="1"/>
  <c r="I52" i="460" a="1"/>
  <c r="K122" i="460" a="1"/>
  <c r="J123" i="460" a="1"/>
  <c r="K52" i="460" a="1"/>
  <c r="H328" i="460" a="1"/>
  <c r="I328" i="460" a="1"/>
  <c r="J51" i="460" a="1"/>
  <c r="G328" i="460" a="1"/>
  <c r="G51" i="460" a="1"/>
  <c r="I338" i="460" a="1"/>
  <c r="H329" i="460" a="1"/>
  <c r="I123" i="460" a="1"/>
  <c r="K329" i="460" a="1"/>
  <c r="H61" i="460" a="1"/>
  <c r="G52" i="460" a="1"/>
  <c r="I239" i="460" a="1"/>
  <c r="K338" i="460" a="1"/>
  <c r="G132" i="460" a="1"/>
  <c r="J61" i="460" a="1"/>
  <c r="E122" i="568" l="1"/>
  <c r="E239" i="568"/>
  <c r="E329" i="568"/>
  <c r="E338" i="568"/>
  <c r="J409" i="568"/>
  <c r="J235" i="568" s="1"/>
  <c r="E61" i="568"/>
  <c r="E51" i="568"/>
  <c r="I51" i="460"/>
  <c r="J328" i="460"/>
  <c r="H51" i="460"/>
  <c r="H122" i="460"/>
  <c r="G61" i="460"/>
  <c r="K328" i="460"/>
  <c r="K52" i="460"/>
  <c r="I328" i="460"/>
  <c r="J132" i="460"/>
  <c r="H123" i="460"/>
  <c r="H61" i="460"/>
  <c r="G338" i="460"/>
  <c r="K61" i="460"/>
  <c r="J123" i="460"/>
  <c r="H329" i="460"/>
  <c r="G328" i="460"/>
  <c r="K132" i="460"/>
  <c r="G240" i="460"/>
  <c r="E240" i="460" s="1"/>
  <c r="I329" i="460"/>
  <c r="I132" i="460"/>
  <c r="J51" i="460"/>
  <c r="H239" i="460"/>
  <c r="G329" i="460"/>
  <c r="G51" i="460"/>
  <c r="K51" i="460"/>
  <c r="I52" i="460"/>
  <c r="I239" i="460"/>
  <c r="J61" i="460"/>
  <c r="H132" i="460"/>
  <c r="G239" i="460"/>
  <c r="G52" i="460"/>
  <c r="K123" i="460"/>
  <c r="G230" i="460"/>
  <c r="E230" i="460" s="1"/>
  <c r="I123" i="460"/>
  <c r="J329" i="460"/>
  <c r="H52" i="460"/>
  <c r="G123" i="460"/>
  <c r="K338" i="460"/>
  <c r="I338" i="460"/>
  <c r="J239" i="460"/>
  <c r="J338" i="460"/>
  <c r="H328" i="460"/>
  <c r="G132" i="460"/>
  <c r="K329" i="460"/>
  <c r="I122" i="460"/>
  <c r="I61" i="460"/>
  <c r="J52" i="460"/>
  <c r="J122" i="460"/>
  <c r="H338" i="460"/>
  <c r="G122" i="460"/>
  <c r="K122" i="460"/>
  <c r="K239" i="460"/>
  <c r="I62" i="569"/>
  <c r="J339" i="568"/>
  <c r="H62" i="569"/>
  <c r="H133" i="569"/>
  <c r="E61" i="569"/>
  <c r="K62" i="568"/>
  <c r="K339" i="569"/>
  <c r="I409" i="568"/>
  <c r="H133" i="568"/>
  <c r="I339" i="569"/>
  <c r="E338" i="569"/>
  <c r="J245" i="569"/>
  <c r="H234" i="568"/>
  <c r="H229" i="568"/>
  <c r="H244" i="568"/>
  <c r="H245" i="568" s="1"/>
  <c r="H235" i="568"/>
  <c r="I339" i="568"/>
  <c r="G339" i="569"/>
  <c r="E328" i="569"/>
  <c r="J398" i="569"/>
  <c r="J396" i="569"/>
  <c r="E240" i="569"/>
  <c r="J62" i="568"/>
  <c r="H409" i="569"/>
  <c r="E329" i="569"/>
  <c r="G62" i="569"/>
  <c r="E51" i="569"/>
  <c r="K133" i="568"/>
  <c r="K62" i="569"/>
  <c r="H339" i="568"/>
  <c r="K234" i="568"/>
  <c r="K229" i="568"/>
  <c r="K235" i="568"/>
  <c r="K244" i="568"/>
  <c r="K245" i="568" s="1"/>
  <c r="I409" i="569"/>
  <c r="G235" i="568"/>
  <c r="G244" i="568"/>
  <c r="G229" i="568"/>
  <c r="G234" i="568"/>
  <c r="E239" i="569"/>
  <c r="E52" i="569"/>
  <c r="K339" i="568"/>
  <c r="G409" i="569"/>
  <c r="E230" i="569"/>
  <c r="E52" i="568"/>
  <c r="G398" i="568"/>
  <c r="G396" i="568"/>
  <c r="E123" i="569"/>
  <c r="E123" i="568"/>
  <c r="E132" i="568"/>
  <c r="I62" i="568"/>
  <c r="H62" i="568"/>
  <c r="H339" i="569"/>
  <c r="E132" i="569"/>
  <c r="J236" i="569"/>
  <c r="E328" i="568"/>
  <c r="I133" i="569"/>
  <c r="J133" i="568"/>
  <c r="G133" i="569"/>
  <c r="E122" i="569"/>
  <c r="K133" i="569"/>
  <c r="K409" i="569"/>
  <c r="I133" i="568"/>
  <c r="I339" i="460" a="1"/>
  <c r="G339" i="460" a="1"/>
  <c r="H62" i="460" a="1"/>
  <c r="H339" i="460" a="1"/>
  <c r="J133" i="460" a="1"/>
  <c r="K339" i="460" a="1"/>
  <c r="H133" i="460" a="1"/>
  <c r="K133" i="460" a="1"/>
  <c r="K62" i="460" a="1"/>
  <c r="J235" i="460" a="1"/>
  <c r="J62" i="460" a="1"/>
  <c r="J339" i="460" a="1"/>
  <c r="G62" i="460" a="1"/>
  <c r="I133" i="460" a="1"/>
  <c r="I62" i="460" a="1"/>
  <c r="G133" i="460" a="1"/>
  <c r="E409" i="568" l="1"/>
  <c r="J247" i="569"/>
  <c r="J403" i="569" s="1"/>
  <c r="E62" i="568"/>
  <c r="E133" i="568"/>
  <c r="J229" i="568"/>
  <c r="J244" i="568"/>
  <c r="E122" i="460"/>
  <c r="E132" i="460"/>
  <c r="E328" i="460"/>
  <c r="J234" i="568"/>
  <c r="E339" i="568"/>
  <c r="E52" i="460"/>
  <c r="E123" i="460"/>
  <c r="G62" i="460"/>
  <c r="K339" i="460"/>
  <c r="G339" i="460"/>
  <c r="G133" i="460"/>
  <c r="J133" i="460"/>
  <c r="H133" i="460"/>
  <c r="I133" i="460"/>
  <c r="J62" i="460"/>
  <c r="J235" i="460"/>
  <c r="H62" i="460"/>
  <c r="H339" i="460"/>
  <c r="I339" i="460"/>
  <c r="J339" i="460"/>
  <c r="K62" i="460"/>
  <c r="I62" i="460"/>
  <c r="K133" i="460"/>
  <c r="G398" i="569"/>
  <c r="E62" i="569"/>
  <c r="G396" i="569"/>
  <c r="G236" i="568"/>
  <c r="K235" i="569"/>
  <c r="K229" i="569"/>
  <c r="K234" i="569"/>
  <c r="K244" i="569"/>
  <c r="J351" i="569"/>
  <c r="J12" i="569"/>
  <c r="J137" i="569"/>
  <c r="J84" i="569"/>
  <c r="J143" i="569"/>
  <c r="J155" i="569"/>
  <c r="J350" i="569"/>
  <c r="J141" i="569"/>
  <c r="J65" i="569"/>
  <c r="J358" i="569"/>
  <c r="J67" i="569"/>
  <c r="J144" i="569"/>
  <c r="J136" i="569"/>
  <c r="J345" i="569"/>
  <c r="J72" i="569"/>
  <c r="J145" i="569"/>
  <c r="J342" i="569"/>
  <c r="J140" i="569"/>
  <c r="J66" i="569"/>
  <c r="J70" i="569"/>
  <c r="J69" i="569"/>
  <c r="J157" i="569"/>
  <c r="J154" i="569"/>
  <c r="J346" i="569"/>
  <c r="J73" i="569"/>
  <c r="J139" i="569"/>
  <c r="J13" i="569"/>
  <c r="J347" i="569"/>
  <c r="J74" i="569"/>
  <c r="J290" i="569"/>
  <c r="J343" i="569"/>
  <c r="J68" i="569"/>
  <c r="J156" i="569"/>
  <c r="J349" i="569"/>
  <c r="J344" i="569"/>
  <c r="J366" i="569"/>
  <c r="J11" i="569"/>
  <c r="J138" i="569"/>
  <c r="I234" i="568"/>
  <c r="I244" i="568"/>
  <c r="I229" i="568"/>
  <c r="I235" i="568"/>
  <c r="E235" i="568" s="1"/>
  <c r="I229" i="569"/>
  <c r="I234" i="569"/>
  <c r="I235" i="569"/>
  <c r="I244" i="569"/>
  <c r="E339" i="569"/>
  <c r="K398" i="568"/>
  <c r="K396" i="568"/>
  <c r="E133" i="569"/>
  <c r="H396" i="568"/>
  <c r="H398" i="568"/>
  <c r="K236" i="568"/>
  <c r="K247" i="568" s="1"/>
  <c r="E51" i="460"/>
  <c r="E338" i="460"/>
  <c r="E61" i="460"/>
  <c r="G156" i="568"/>
  <c r="G13" i="568"/>
  <c r="G143" i="568"/>
  <c r="G351" i="568"/>
  <c r="G65" i="568"/>
  <c r="G69" i="568"/>
  <c r="G70" i="568"/>
  <c r="G345" i="568"/>
  <c r="G72" i="568"/>
  <c r="G136" i="568"/>
  <c r="G346" i="568"/>
  <c r="G66" i="568"/>
  <c r="G157" i="568"/>
  <c r="G12" i="568"/>
  <c r="G144" i="568"/>
  <c r="G68" i="568"/>
  <c r="G74" i="568"/>
  <c r="G145" i="568"/>
  <c r="G358" i="568"/>
  <c r="G140" i="568"/>
  <c r="G154" i="568"/>
  <c r="G84" i="568"/>
  <c r="G141" i="568"/>
  <c r="G366" i="568"/>
  <c r="G342" i="568"/>
  <c r="G349" i="568"/>
  <c r="G137" i="568"/>
  <c r="G347" i="568"/>
  <c r="G67" i="568"/>
  <c r="G290" i="568"/>
  <c r="G343" i="568"/>
  <c r="G138" i="568"/>
  <c r="G155" i="568"/>
  <c r="G11" i="568"/>
  <c r="G350" i="568"/>
  <c r="G139" i="568"/>
  <c r="G73" i="568"/>
  <c r="G344" i="568"/>
  <c r="H244" i="569"/>
  <c r="H235" i="569"/>
  <c r="H229" i="569"/>
  <c r="H234" i="569"/>
  <c r="I396" i="568"/>
  <c r="I398" i="568"/>
  <c r="J396" i="568"/>
  <c r="J398" i="568"/>
  <c r="H396" i="569"/>
  <c r="H398" i="569"/>
  <c r="E239" i="460"/>
  <c r="E329" i="460"/>
  <c r="H236" i="568"/>
  <c r="H247" i="568" s="1"/>
  <c r="G245" i="568"/>
  <c r="K398" i="569"/>
  <c r="K396" i="569"/>
  <c r="I398" i="569"/>
  <c r="I396" i="569"/>
  <c r="G229" i="569"/>
  <c r="G234" i="569"/>
  <c r="E409" i="569"/>
  <c r="G235" i="569"/>
  <c r="G244" i="569"/>
  <c r="J234" i="460" a="1"/>
  <c r="H235" i="460" a="1"/>
  <c r="I229" i="460" a="1"/>
  <c r="H244" i="460" a="1"/>
  <c r="I235" i="460" a="1"/>
  <c r="K229" i="460" a="1"/>
  <c r="G235" i="460" a="1"/>
  <c r="G234" i="460" a="1"/>
  <c r="K244" i="460" a="1"/>
  <c r="K235" i="460" a="1"/>
  <c r="I244" i="460" a="1"/>
  <c r="K234" i="460" a="1"/>
  <c r="J229" i="460" a="1"/>
  <c r="I234" i="460" a="1"/>
  <c r="J244" i="460" a="1"/>
  <c r="H234" i="460" a="1"/>
  <c r="G229" i="460" a="1"/>
  <c r="H229" i="460" a="1"/>
  <c r="G244" i="460" a="1"/>
  <c r="E234" i="568" l="1"/>
  <c r="J236" i="568"/>
  <c r="E244" i="568"/>
  <c r="J229" i="460"/>
  <c r="E229" i="568"/>
  <c r="J234" i="460"/>
  <c r="J244" i="460"/>
  <c r="J245" i="568"/>
  <c r="E398" i="568"/>
  <c r="E396" i="568"/>
  <c r="G229" i="460"/>
  <c r="K244" i="460"/>
  <c r="I244" i="460"/>
  <c r="K234" i="460"/>
  <c r="G234" i="460"/>
  <c r="G244" i="460"/>
  <c r="I235" i="460"/>
  <c r="K229" i="460"/>
  <c r="G235" i="460"/>
  <c r="H234" i="460"/>
  <c r="I234" i="460"/>
  <c r="K235" i="460"/>
  <c r="H229" i="460"/>
  <c r="I229" i="460"/>
  <c r="H235" i="460"/>
  <c r="H244" i="460"/>
  <c r="J353" i="569"/>
  <c r="J271" i="569"/>
  <c r="J86" i="569"/>
  <c r="J275" i="569"/>
  <c r="J15" i="569"/>
  <c r="J16" i="569" s="1"/>
  <c r="J277" i="569"/>
  <c r="J292" i="569"/>
  <c r="J293" i="569" s="1"/>
  <c r="J278" i="569"/>
  <c r="J280" i="569"/>
  <c r="J365" i="569"/>
  <c r="J272" i="569"/>
  <c r="J269" i="569"/>
  <c r="J279" i="569"/>
  <c r="J270" i="569"/>
  <c r="H403" i="568"/>
  <c r="I245" i="568"/>
  <c r="E133" i="460"/>
  <c r="G236" i="569"/>
  <c r="E229" i="569"/>
  <c r="J290" i="568"/>
  <c r="J346" i="568"/>
  <c r="J347" i="568"/>
  <c r="J69" i="568"/>
  <c r="J65" i="568"/>
  <c r="J138" i="568"/>
  <c r="J72" i="568"/>
  <c r="J12" i="568"/>
  <c r="J366" i="568"/>
  <c r="J343" i="568"/>
  <c r="J13" i="568"/>
  <c r="J351" i="568"/>
  <c r="J144" i="568"/>
  <c r="J342" i="568"/>
  <c r="J157" i="568"/>
  <c r="J139" i="568"/>
  <c r="J70" i="568"/>
  <c r="J145" i="568"/>
  <c r="J154" i="568"/>
  <c r="J141" i="568"/>
  <c r="J74" i="568"/>
  <c r="J344" i="568"/>
  <c r="J11" i="568"/>
  <c r="J143" i="568"/>
  <c r="J84" i="568"/>
  <c r="J358" i="568"/>
  <c r="J73" i="568"/>
  <c r="J137" i="568"/>
  <c r="J155" i="568"/>
  <c r="J350" i="568"/>
  <c r="J67" i="568"/>
  <c r="J140" i="568"/>
  <c r="J349" i="568"/>
  <c r="J68" i="568"/>
  <c r="J136" i="568"/>
  <c r="J156" i="568"/>
  <c r="J345" i="568"/>
  <c r="J66" i="568"/>
  <c r="K187" i="575"/>
  <c r="K186" i="575"/>
  <c r="K185" i="575"/>
  <c r="J159" i="569"/>
  <c r="K245" i="569"/>
  <c r="G159" i="568"/>
  <c r="G76" i="568"/>
  <c r="I245" i="569"/>
  <c r="E396" i="569"/>
  <c r="E234" i="569"/>
  <c r="I349" i="569"/>
  <c r="I351" i="569"/>
  <c r="I345" i="569"/>
  <c r="I155" i="569"/>
  <c r="I73" i="569"/>
  <c r="I141" i="569"/>
  <c r="I342" i="569"/>
  <c r="I11" i="569"/>
  <c r="I66" i="569"/>
  <c r="I144" i="569"/>
  <c r="I143" i="569"/>
  <c r="I157" i="569"/>
  <c r="I343" i="569"/>
  <c r="I69" i="569"/>
  <c r="I12" i="569"/>
  <c r="I358" i="569"/>
  <c r="I67" i="569"/>
  <c r="I137" i="569"/>
  <c r="I290" i="569"/>
  <c r="I138" i="569"/>
  <c r="I136" i="569"/>
  <c r="I84" i="569"/>
  <c r="I139" i="569"/>
  <c r="I145" i="569"/>
  <c r="I70" i="569"/>
  <c r="I140" i="569"/>
  <c r="I74" i="569"/>
  <c r="I72" i="569"/>
  <c r="I154" i="569"/>
  <c r="I156" i="569"/>
  <c r="I366" i="569"/>
  <c r="I68" i="569"/>
  <c r="I346" i="569"/>
  <c r="I65" i="569"/>
  <c r="I350" i="569"/>
  <c r="I347" i="569"/>
  <c r="I344" i="569"/>
  <c r="I13" i="569"/>
  <c r="E244" i="569"/>
  <c r="G245" i="569"/>
  <c r="J147" i="569"/>
  <c r="K236" i="569"/>
  <c r="E339" i="460"/>
  <c r="E235" i="569"/>
  <c r="K72" i="569"/>
  <c r="K69" i="569"/>
  <c r="K84" i="569"/>
  <c r="K350" i="569"/>
  <c r="K144" i="569"/>
  <c r="K347" i="569"/>
  <c r="K349" i="569"/>
  <c r="K345" i="569"/>
  <c r="K138" i="569"/>
  <c r="K141" i="569"/>
  <c r="K73" i="569"/>
  <c r="K342" i="569"/>
  <c r="K68" i="569"/>
  <c r="K344" i="569"/>
  <c r="K157" i="569"/>
  <c r="K12" i="569"/>
  <c r="K139" i="569"/>
  <c r="K145" i="569"/>
  <c r="K366" i="569"/>
  <c r="K74" i="569"/>
  <c r="K154" i="569"/>
  <c r="K155" i="569"/>
  <c r="K66" i="569"/>
  <c r="K346" i="569"/>
  <c r="K343" i="569"/>
  <c r="K140" i="569"/>
  <c r="K13" i="569"/>
  <c r="K137" i="569"/>
  <c r="K70" i="569"/>
  <c r="K11" i="569"/>
  <c r="K65" i="569"/>
  <c r="K143" i="569"/>
  <c r="K351" i="569"/>
  <c r="K136" i="569"/>
  <c r="K290" i="569"/>
  <c r="K358" i="569"/>
  <c r="K67" i="569"/>
  <c r="K156" i="569"/>
  <c r="K403" i="568"/>
  <c r="K68" i="568"/>
  <c r="K141" i="568"/>
  <c r="K139" i="568"/>
  <c r="K366" i="568"/>
  <c r="K344" i="568"/>
  <c r="K358" i="568"/>
  <c r="K66" i="568"/>
  <c r="K343" i="568"/>
  <c r="K11" i="568"/>
  <c r="K137" i="568"/>
  <c r="K138" i="568"/>
  <c r="K156" i="568"/>
  <c r="K145" i="568"/>
  <c r="K13" i="568"/>
  <c r="K345" i="568"/>
  <c r="K349" i="568"/>
  <c r="K72" i="568"/>
  <c r="K65" i="568"/>
  <c r="K74" i="568"/>
  <c r="K351" i="568"/>
  <c r="K154" i="568"/>
  <c r="K73" i="568"/>
  <c r="K70" i="568"/>
  <c r="K350" i="568"/>
  <c r="K84" i="568"/>
  <c r="K140" i="568"/>
  <c r="K69" i="568"/>
  <c r="K342" i="568"/>
  <c r="K155" i="568"/>
  <c r="K143" i="568"/>
  <c r="K136" i="568"/>
  <c r="K67" i="568"/>
  <c r="K347" i="568"/>
  <c r="K157" i="568"/>
  <c r="K346" i="568"/>
  <c r="K290" i="568"/>
  <c r="K12" i="568"/>
  <c r="K144" i="568"/>
  <c r="G358" i="569"/>
  <c r="G11" i="569"/>
  <c r="G70" i="569"/>
  <c r="G137" i="569"/>
  <c r="G12" i="569"/>
  <c r="G145" i="569"/>
  <c r="G144" i="569"/>
  <c r="G138" i="569"/>
  <c r="G141" i="569"/>
  <c r="G65" i="569"/>
  <c r="G72" i="569"/>
  <c r="G342" i="569"/>
  <c r="G346" i="569"/>
  <c r="G143" i="569"/>
  <c r="G349" i="569"/>
  <c r="G67" i="569"/>
  <c r="G154" i="569"/>
  <c r="G157" i="569"/>
  <c r="G290" i="569"/>
  <c r="G139" i="569"/>
  <c r="G68" i="569"/>
  <c r="G136" i="569"/>
  <c r="G69" i="569"/>
  <c r="G156" i="569"/>
  <c r="G347" i="569"/>
  <c r="G66" i="569"/>
  <c r="G343" i="569"/>
  <c r="G73" i="569"/>
  <c r="G13" i="569"/>
  <c r="G155" i="569"/>
  <c r="G344" i="569"/>
  <c r="G350" i="569"/>
  <c r="G74" i="569"/>
  <c r="E398" i="569"/>
  <c r="G84" i="569"/>
  <c r="G345" i="569"/>
  <c r="G351" i="569"/>
  <c r="G366" i="569"/>
  <c r="G140" i="569"/>
  <c r="I68" i="568"/>
  <c r="I346" i="568"/>
  <c r="I351" i="568"/>
  <c r="I155" i="568"/>
  <c r="I84" i="568"/>
  <c r="I141" i="568"/>
  <c r="I11" i="568"/>
  <c r="I290" i="568"/>
  <c r="I342" i="568"/>
  <c r="I157" i="568"/>
  <c r="I145" i="568"/>
  <c r="I137" i="568"/>
  <c r="I156" i="568"/>
  <c r="I144" i="568"/>
  <c r="I12" i="568"/>
  <c r="I154" i="568"/>
  <c r="I67" i="568"/>
  <c r="I347" i="568"/>
  <c r="I69" i="568"/>
  <c r="I13" i="568"/>
  <c r="I140" i="568"/>
  <c r="I345" i="568"/>
  <c r="I66" i="568"/>
  <c r="I344" i="568"/>
  <c r="I139" i="568"/>
  <c r="I74" i="568"/>
  <c r="I366" i="568"/>
  <c r="I65" i="568"/>
  <c r="I70" i="568"/>
  <c r="I143" i="568"/>
  <c r="I350" i="568"/>
  <c r="I349" i="568"/>
  <c r="I136" i="568"/>
  <c r="I73" i="568"/>
  <c r="I358" i="568"/>
  <c r="I72" i="568"/>
  <c r="I343" i="568"/>
  <c r="I138" i="568"/>
  <c r="H141" i="569"/>
  <c r="H346" i="569"/>
  <c r="H345" i="569"/>
  <c r="H366" i="569"/>
  <c r="H137" i="569"/>
  <c r="H343" i="569"/>
  <c r="H349" i="569"/>
  <c r="H144" i="569"/>
  <c r="H140" i="569"/>
  <c r="H72" i="569"/>
  <c r="H73" i="569"/>
  <c r="H342" i="569"/>
  <c r="H70" i="569"/>
  <c r="H69" i="569"/>
  <c r="H350" i="569"/>
  <c r="H139" i="569"/>
  <c r="H12" i="569"/>
  <c r="H145" i="569"/>
  <c r="H68" i="569"/>
  <c r="H138" i="569"/>
  <c r="H351" i="569"/>
  <c r="H143" i="569"/>
  <c r="H66" i="569"/>
  <c r="H65" i="569"/>
  <c r="H344" i="569"/>
  <c r="H154" i="569"/>
  <c r="H84" i="569"/>
  <c r="H347" i="569"/>
  <c r="H358" i="569"/>
  <c r="H67" i="569"/>
  <c r="H156" i="569"/>
  <c r="H136" i="569"/>
  <c r="H11" i="569"/>
  <c r="H155" i="569"/>
  <c r="H290" i="569"/>
  <c r="H157" i="569"/>
  <c r="H74" i="569"/>
  <c r="H13" i="569"/>
  <c r="H236" i="569"/>
  <c r="G147" i="568"/>
  <c r="I236" i="569"/>
  <c r="G353" i="568"/>
  <c r="H245" i="569"/>
  <c r="H65" i="568"/>
  <c r="H366" i="568"/>
  <c r="H344" i="568"/>
  <c r="H136" i="568"/>
  <c r="H154" i="568"/>
  <c r="H157" i="568"/>
  <c r="H139" i="568"/>
  <c r="H343" i="568"/>
  <c r="H156" i="568"/>
  <c r="H84" i="568"/>
  <c r="H346" i="568"/>
  <c r="H73" i="568"/>
  <c r="H72" i="568"/>
  <c r="H358" i="568"/>
  <c r="H12" i="568"/>
  <c r="H67" i="568"/>
  <c r="H69" i="568"/>
  <c r="H342" i="568"/>
  <c r="H137" i="568"/>
  <c r="H143" i="568"/>
  <c r="H66" i="568"/>
  <c r="H145" i="568"/>
  <c r="H349" i="568"/>
  <c r="H70" i="568"/>
  <c r="H350" i="568"/>
  <c r="H141" i="568"/>
  <c r="H144" i="568"/>
  <c r="H74" i="568"/>
  <c r="H13" i="568"/>
  <c r="H351" i="568"/>
  <c r="H68" i="568"/>
  <c r="H345" i="568"/>
  <c r="H347" i="568"/>
  <c r="H138" i="568"/>
  <c r="H140" i="568"/>
  <c r="H290" i="568"/>
  <c r="H11" i="568"/>
  <c r="H155" i="568"/>
  <c r="I236" i="568"/>
  <c r="J76" i="569"/>
  <c r="G247" i="568"/>
  <c r="E62" i="460"/>
  <c r="I74" i="460" a="1"/>
  <c r="J13" i="460" a="1"/>
  <c r="G70" i="460" a="1"/>
  <c r="J351" i="460" a="1"/>
  <c r="H144" i="460" a="1"/>
  <c r="G342" i="460" a="1"/>
  <c r="J345" i="460" a="1"/>
  <c r="H349" i="460" a="1"/>
  <c r="G145" i="460" a="1"/>
  <c r="I145" i="460" a="1"/>
  <c r="H342" i="460" a="1"/>
  <c r="J156" i="460" a="1"/>
  <c r="J290" i="460" a="1"/>
  <c r="K343" i="460" a="1"/>
  <c r="K358" i="460" a="1"/>
  <c r="K186" i="61" a="1"/>
  <c r="H344" i="460" a="1"/>
  <c r="I343" i="460" a="1"/>
  <c r="J145" i="460" a="1"/>
  <c r="J349" i="460" a="1"/>
  <c r="K156" i="460" a="1"/>
  <c r="K66" i="460" a="1"/>
  <c r="H11" i="460" a="1"/>
  <c r="K68" i="460" a="1"/>
  <c r="H245" i="460" a="1"/>
  <c r="I67" i="460" a="1"/>
  <c r="G345" i="460" a="1"/>
  <c r="G290" i="460" a="1"/>
  <c r="J65" i="460" a="1"/>
  <c r="H66" i="460" a="1"/>
  <c r="J347" i="460" a="1"/>
  <c r="K290" i="460" a="1"/>
  <c r="G139" i="460" a="1"/>
  <c r="G347" i="460" a="1"/>
  <c r="H70" i="460" a="1"/>
  <c r="J12" i="460" a="1"/>
  <c r="J155" i="460" a="1"/>
  <c r="J245" i="460" a="1"/>
  <c r="G366" i="460" a="1"/>
  <c r="H145" i="460" a="1"/>
  <c r="G67" i="460" a="1"/>
  <c r="K157" i="460" a="1"/>
  <c r="H84" i="460" a="1"/>
  <c r="K345" i="460" a="1"/>
  <c r="I358" i="460" a="1"/>
  <c r="I345" i="460" a="1"/>
  <c r="J366" i="460" a="1"/>
  <c r="G346" i="460" a="1"/>
  <c r="I65" i="460" a="1"/>
  <c r="G358" i="460" a="1"/>
  <c r="J69" i="460" a="1"/>
  <c r="H358" i="460" a="1"/>
  <c r="J138" i="460" a="1"/>
  <c r="K141" i="460" a="1"/>
  <c r="I154" i="460" a="1"/>
  <c r="I137" i="460" a="1"/>
  <c r="G143" i="460" a="1"/>
  <c r="G136" i="460" a="1"/>
  <c r="H68" i="460" a="1"/>
  <c r="I342" i="460" a="1"/>
  <c r="K187" i="61" a="1"/>
  <c r="K70" i="460" a="1"/>
  <c r="J139" i="460" a="1"/>
  <c r="K350" i="460" a="1"/>
  <c r="K140" i="460" a="1"/>
  <c r="J68" i="460" a="1"/>
  <c r="G11" i="460" a="1"/>
  <c r="K144" i="460" a="1"/>
  <c r="J143" i="460" a="1"/>
  <c r="K346" i="460" a="1"/>
  <c r="I350" i="460" a="1"/>
  <c r="G144" i="460" a="1"/>
  <c r="K344" i="460" a="1"/>
  <c r="I13" i="460" a="1"/>
  <c r="J157" i="460" a="1"/>
  <c r="K11" i="460" a="1"/>
  <c r="K155" i="460" a="1"/>
  <c r="I156" i="460" a="1"/>
  <c r="G73" i="460" a="1"/>
  <c r="G65" i="460" a="1"/>
  <c r="I66" i="460" a="1"/>
  <c r="K347" i="460" a="1"/>
  <c r="H72" i="460" a="1"/>
  <c r="I73" i="460" a="1"/>
  <c r="H290" i="460" a="1"/>
  <c r="G236" i="460" a="1"/>
  <c r="H67" i="460" a="1"/>
  <c r="H12" i="460" a="1"/>
  <c r="G154" i="460" a="1"/>
  <c r="I70" i="460" a="1"/>
  <c r="I84" i="460" a="1"/>
  <c r="G141" i="460" a="1"/>
  <c r="I236" i="460" a="1"/>
  <c r="J154" i="460" a="1"/>
  <c r="K236" i="460" a="1"/>
  <c r="K84" i="460" a="1"/>
  <c r="J350" i="460" a="1"/>
  <c r="K145" i="460" a="1"/>
  <c r="I72" i="460" a="1"/>
  <c r="I143" i="460" a="1"/>
  <c r="H139" i="460" a="1"/>
  <c r="I68" i="460" a="1"/>
  <c r="K65" i="460" a="1"/>
  <c r="H140" i="460" a="1"/>
  <c r="H366" i="460" a="1"/>
  <c r="J67" i="460" a="1"/>
  <c r="H345" i="460" a="1"/>
  <c r="G157" i="460" a="1"/>
  <c r="J137" i="460" a="1"/>
  <c r="J70" i="460" a="1"/>
  <c r="J343" i="460" a="1"/>
  <c r="G137" i="460" a="1"/>
  <c r="J236" i="460" a="1"/>
  <c r="H73" i="460" a="1"/>
  <c r="G72" i="460" a="1"/>
  <c r="I139" i="460" a="1"/>
  <c r="J136" i="460" a="1"/>
  <c r="K67" i="460" a="1"/>
  <c r="I11" i="460" a="1"/>
  <c r="H346" i="460" a="1"/>
  <c r="I136" i="460" a="1"/>
  <c r="K136" i="460" a="1"/>
  <c r="H347" i="460" a="1"/>
  <c r="G349" i="460" a="1"/>
  <c r="G13" i="460" a="1"/>
  <c r="G138" i="460" a="1"/>
  <c r="I138" i="460" a="1"/>
  <c r="K349" i="460" a="1"/>
  <c r="G351" i="460" a="1"/>
  <c r="H69" i="460" a="1"/>
  <c r="H74" i="460" a="1"/>
  <c r="J73" i="460" a="1"/>
  <c r="I69" i="460" a="1"/>
  <c r="I141" i="460" a="1"/>
  <c r="H157" i="460" a="1"/>
  <c r="K342" i="460" a="1"/>
  <c r="K13" i="460" a="1"/>
  <c r="G66" i="460" a="1"/>
  <c r="H343" i="460" a="1"/>
  <c r="K137" i="460" a="1"/>
  <c r="I12" i="460" a="1"/>
  <c r="I155" i="460" a="1"/>
  <c r="G245" i="460" a="1"/>
  <c r="I347" i="460" a="1"/>
  <c r="K74" i="460" a="1"/>
  <c r="K138" i="460" a="1"/>
  <c r="H138" i="460" a="1"/>
  <c r="J84" i="460" a="1"/>
  <c r="G344" i="460" a="1"/>
  <c r="H350" i="460" a="1"/>
  <c r="K366" i="460" a="1"/>
  <c r="K12" i="460" a="1"/>
  <c r="G84" i="460" a="1"/>
  <c r="I366" i="460" a="1"/>
  <c r="H154" i="460" a="1"/>
  <c r="G156" i="460" a="1"/>
  <c r="J140" i="460" a="1"/>
  <c r="K185" i="61" a="1"/>
  <c r="I140" i="460" a="1"/>
  <c r="H141" i="460" a="1"/>
  <c r="J144" i="460" a="1"/>
  <c r="G74" i="460" a="1"/>
  <c r="I351" i="460" a="1"/>
  <c r="H13" i="460" a="1"/>
  <c r="H236" i="460" a="1"/>
  <c r="I290" i="460" a="1"/>
  <c r="K351" i="460" a="1"/>
  <c r="I157" i="460" a="1"/>
  <c r="K72" i="460" a="1"/>
  <c r="J141" i="460" a="1"/>
  <c r="K143" i="460" a="1"/>
  <c r="J11" i="460" a="1"/>
  <c r="I144" i="460" a="1"/>
  <c r="G350" i="460" a="1"/>
  <c r="J66" i="460" a="1"/>
  <c r="J358" i="460" a="1"/>
  <c r="G155" i="460" a="1"/>
  <c r="H351" i="460" a="1"/>
  <c r="G140" i="460" a="1"/>
  <c r="H136" i="460" a="1"/>
  <c r="K139" i="460" a="1"/>
  <c r="H156" i="460" a="1"/>
  <c r="J346" i="460" a="1"/>
  <c r="G68" i="460" a="1"/>
  <c r="J344" i="460" a="1"/>
  <c r="I245" i="460" a="1"/>
  <c r="K73" i="460" a="1"/>
  <c r="H65" i="460" a="1"/>
  <c r="K154" i="460" a="1"/>
  <c r="H155" i="460" a="1"/>
  <c r="G12" i="460" a="1"/>
  <c r="G69" i="460" a="1"/>
  <c r="H137" i="460" a="1"/>
  <c r="K245" i="460" a="1"/>
  <c r="I346" i="460" a="1"/>
  <c r="J342" i="460" a="1"/>
  <c r="G343" i="460" a="1"/>
  <c r="I349" i="460" a="1"/>
  <c r="H143" i="460" a="1"/>
  <c r="K69" i="460" a="1"/>
  <c r="J74" i="460" a="1"/>
  <c r="I344" i="460" a="1"/>
  <c r="J72" i="460" a="1"/>
  <c r="H247" i="569" l="1"/>
  <c r="H403" i="569" s="1"/>
  <c r="I247" i="569"/>
  <c r="I403" i="569" s="1"/>
  <c r="E13" i="568"/>
  <c r="E342" i="568"/>
  <c r="K247" i="569"/>
  <c r="K403" i="569" s="1"/>
  <c r="E72" i="568"/>
  <c r="E74" i="568"/>
  <c r="J247" i="568"/>
  <c r="E245" i="568"/>
  <c r="J236" i="460"/>
  <c r="E140" i="568"/>
  <c r="E139" i="568"/>
  <c r="J245" i="460"/>
  <c r="E156" i="568"/>
  <c r="E349" i="568"/>
  <c r="E12" i="568"/>
  <c r="E138" i="568"/>
  <c r="E229" i="460"/>
  <c r="I247" i="568"/>
  <c r="E69" i="568"/>
  <c r="E65" i="568"/>
  <c r="E345" i="568"/>
  <c r="E343" i="568"/>
  <c r="E234" i="460"/>
  <c r="E145" i="568"/>
  <c r="I236" i="460"/>
  <c r="H290" i="460"/>
  <c r="H84" i="460"/>
  <c r="H68" i="460"/>
  <c r="H73" i="460"/>
  <c r="H345" i="460"/>
  <c r="G74" i="460"/>
  <c r="G347" i="460"/>
  <c r="G154" i="460"/>
  <c r="G141" i="460"/>
  <c r="G358" i="460"/>
  <c r="K290" i="460"/>
  <c r="K13" i="460"/>
  <c r="K366" i="460"/>
  <c r="K73" i="460"/>
  <c r="K84" i="460"/>
  <c r="I65" i="460"/>
  <c r="I140" i="460"/>
  <c r="I137" i="460"/>
  <c r="I144" i="460"/>
  <c r="I351" i="460"/>
  <c r="J345" i="460"/>
  <c r="J155" i="460"/>
  <c r="J74" i="460"/>
  <c r="J144" i="460"/>
  <c r="J65" i="460"/>
  <c r="H154" i="460"/>
  <c r="H145" i="460"/>
  <c r="H72" i="460"/>
  <c r="H346" i="460"/>
  <c r="G350" i="460"/>
  <c r="G156" i="460"/>
  <c r="G67" i="460"/>
  <c r="G138" i="460"/>
  <c r="K136" i="460"/>
  <c r="K140" i="460"/>
  <c r="K145" i="460"/>
  <c r="K141" i="460"/>
  <c r="K69" i="460"/>
  <c r="K236" i="460"/>
  <c r="I346" i="460"/>
  <c r="I70" i="460"/>
  <c r="I67" i="460"/>
  <c r="I66" i="460"/>
  <c r="I349" i="460"/>
  <c r="J156" i="460"/>
  <c r="J137" i="460"/>
  <c r="J141" i="460"/>
  <c r="J351" i="460"/>
  <c r="J69" i="460"/>
  <c r="G236" i="460"/>
  <c r="H155" i="460"/>
  <c r="H11" i="460"/>
  <c r="H344" i="460"/>
  <c r="H12" i="460"/>
  <c r="H140" i="460"/>
  <c r="H141" i="460"/>
  <c r="G140" i="460"/>
  <c r="G344" i="460"/>
  <c r="G69" i="460"/>
  <c r="G349" i="460"/>
  <c r="G144" i="460"/>
  <c r="K351" i="460"/>
  <c r="K343" i="460"/>
  <c r="K139" i="460"/>
  <c r="K138" i="460"/>
  <c r="K72" i="460"/>
  <c r="G245" i="460"/>
  <c r="I68" i="460"/>
  <c r="I145" i="460"/>
  <c r="I358" i="460"/>
  <c r="I11" i="460"/>
  <c r="J136" i="460"/>
  <c r="J73" i="460"/>
  <c r="J154" i="460"/>
  <c r="J13" i="460"/>
  <c r="J347" i="460"/>
  <c r="H136" i="460"/>
  <c r="H65" i="460"/>
  <c r="H139" i="460"/>
  <c r="H144" i="460"/>
  <c r="G366" i="460"/>
  <c r="G155" i="460"/>
  <c r="G136" i="460"/>
  <c r="G143" i="460"/>
  <c r="G145" i="460"/>
  <c r="K143" i="460"/>
  <c r="K346" i="460"/>
  <c r="K12" i="460"/>
  <c r="K345" i="460"/>
  <c r="I366" i="460"/>
  <c r="I139" i="460"/>
  <c r="I12" i="460"/>
  <c r="I342" i="460"/>
  <c r="K185" i="61"/>
  <c r="K185" i="65" s="1"/>
  <c r="J68" i="460"/>
  <c r="J358" i="460"/>
  <c r="J145" i="460"/>
  <c r="J343" i="460"/>
  <c r="J346" i="460"/>
  <c r="H156" i="460"/>
  <c r="H66" i="460"/>
  <c r="H350" i="460"/>
  <c r="H349" i="460"/>
  <c r="G351" i="460"/>
  <c r="G13" i="460"/>
  <c r="G68" i="460"/>
  <c r="G346" i="460"/>
  <c r="G12" i="460"/>
  <c r="K65" i="460"/>
  <c r="K66" i="460"/>
  <c r="K157" i="460"/>
  <c r="K349" i="460"/>
  <c r="I13" i="460"/>
  <c r="I156" i="460"/>
  <c r="I84" i="460"/>
  <c r="I69" i="460"/>
  <c r="I141" i="460"/>
  <c r="K186" i="61"/>
  <c r="K186" i="65" s="1"/>
  <c r="J349" i="460"/>
  <c r="J84" i="460"/>
  <c r="J70" i="460"/>
  <c r="J366" i="460"/>
  <c r="J290" i="460"/>
  <c r="H236" i="460"/>
  <c r="H13" i="460"/>
  <c r="H67" i="460"/>
  <c r="H143" i="460"/>
  <c r="H69" i="460"/>
  <c r="H343" i="460"/>
  <c r="G345" i="460"/>
  <c r="G73" i="460"/>
  <c r="G139" i="460"/>
  <c r="G342" i="460"/>
  <c r="G137" i="460"/>
  <c r="K156" i="460"/>
  <c r="K11" i="460"/>
  <c r="K155" i="460"/>
  <c r="K344" i="460"/>
  <c r="K347" i="460"/>
  <c r="I344" i="460"/>
  <c r="I154" i="460"/>
  <c r="I136" i="460"/>
  <c r="I343" i="460"/>
  <c r="I73" i="460"/>
  <c r="K187" i="61"/>
  <c r="K187" i="65" s="1"/>
  <c r="J140" i="460"/>
  <c r="J143" i="460"/>
  <c r="J139" i="460"/>
  <c r="J12" i="460"/>
  <c r="H245" i="460"/>
  <c r="H74" i="460"/>
  <c r="H358" i="460"/>
  <c r="H351" i="460"/>
  <c r="H70" i="460"/>
  <c r="H137" i="460"/>
  <c r="G84" i="460"/>
  <c r="G343" i="460"/>
  <c r="G290" i="460"/>
  <c r="G72" i="460"/>
  <c r="G70" i="460"/>
  <c r="K67" i="460"/>
  <c r="K70" i="460"/>
  <c r="K154" i="460"/>
  <c r="K68" i="460"/>
  <c r="K144" i="460"/>
  <c r="I347" i="460"/>
  <c r="I72" i="460"/>
  <c r="I138" i="460"/>
  <c r="I157" i="460"/>
  <c r="I155" i="460"/>
  <c r="I245" i="460"/>
  <c r="J67" i="460"/>
  <c r="J11" i="460"/>
  <c r="J157" i="460"/>
  <c r="J72" i="460"/>
  <c r="H157" i="460"/>
  <c r="H347" i="460"/>
  <c r="H138" i="460"/>
  <c r="H342" i="460"/>
  <c r="H366" i="460"/>
  <c r="G66" i="460"/>
  <c r="G157" i="460"/>
  <c r="G65" i="460"/>
  <c r="G11" i="460"/>
  <c r="K358" i="460"/>
  <c r="K137" i="460"/>
  <c r="K74" i="460"/>
  <c r="K342" i="460"/>
  <c r="K350" i="460"/>
  <c r="I350" i="460"/>
  <c r="I74" i="460"/>
  <c r="I290" i="460"/>
  <c r="I143" i="460"/>
  <c r="I345" i="460"/>
  <c r="K245" i="460"/>
  <c r="J66" i="460"/>
  <c r="J350" i="460"/>
  <c r="J344" i="460"/>
  <c r="J342" i="460"/>
  <c r="J138" i="460"/>
  <c r="H159" i="568"/>
  <c r="J397" i="569"/>
  <c r="H147" i="568"/>
  <c r="G403" i="568"/>
  <c r="E74" i="569"/>
  <c r="E347" i="569"/>
  <c r="E154" i="569"/>
  <c r="G159" i="569"/>
  <c r="E141" i="569"/>
  <c r="E358" i="569"/>
  <c r="K147" i="568"/>
  <c r="E143" i="568"/>
  <c r="I76" i="569"/>
  <c r="J76" i="568"/>
  <c r="H159" i="569"/>
  <c r="I147" i="568"/>
  <c r="I353" i="568"/>
  <c r="E350" i="569"/>
  <c r="E156" i="569"/>
  <c r="E67" i="569"/>
  <c r="E138" i="569"/>
  <c r="E346" i="568"/>
  <c r="K147" i="569"/>
  <c r="G397" i="568"/>
  <c r="E290" i="568"/>
  <c r="E236" i="569"/>
  <c r="H365" i="568"/>
  <c r="H278" i="568"/>
  <c r="H270" i="568"/>
  <c r="H271" i="568"/>
  <c r="H272" i="568"/>
  <c r="H15" i="568"/>
  <c r="H16" i="568" s="1"/>
  <c r="H292" i="568"/>
  <c r="H293" i="568" s="1"/>
  <c r="H280" i="568"/>
  <c r="H277" i="568"/>
  <c r="H86" i="568"/>
  <c r="H87" i="568" s="1"/>
  <c r="H275" i="568"/>
  <c r="H279" i="568"/>
  <c r="H269" i="568"/>
  <c r="H353" i="568"/>
  <c r="E11" i="568"/>
  <c r="I159" i="568"/>
  <c r="E140" i="569"/>
  <c r="E344" i="569"/>
  <c r="E69" i="569"/>
  <c r="E349" i="569"/>
  <c r="E144" i="569"/>
  <c r="K159" i="568"/>
  <c r="E358" i="568"/>
  <c r="E245" i="569"/>
  <c r="E157" i="568"/>
  <c r="E344" i="568"/>
  <c r="J147" i="568"/>
  <c r="J159" i="568"/>
  <c r="E155" i="568"/>
  <c r="H76" i="568"/>
  <c r="E136" i="568"/>
  <c r="H147" i="569"/>
  <c r="H76" i="569"/>
  <c r="E366" i="569"/>
  <c r="E155" i="569"/>
  <c r="G147" i="569"/>
  <c r="E136" i="569"/>
  <c r="E143" i="569"/>
  <c r="E145" i="569"/>
  <c r="K353" i="568"/>
  <c r="E137" i="568"/>
  <c r="I353" i="569"/>
  <c r="E154" i="568"/>
  <c r="E351" i="569"/>
  <c r="E13" i="569"/>
  <c r="E68" i="569"/>
  <c r="E346" i="569"/>
  <c r="E12" i="569"/>
  <c r="E350" i="568"/>
  <c r="K76" i="569"/>
  <c r="E66" i="568"/>
  <c r="J78" i="569"/>
  <c r="E235" i="460"/>
  <c r="K330" i="570"/>
  <c r="K124" i="570"/>
  <c r="K53" i="570"/>
  <c r="E68" i="568"/>
  <c r="E345" i="569"/>
  <c r="E73" i="569"/>
  <c r="E139" i="569"/>
  <c r="G353" i="569"/>
  <c r="E342" i="569"/>
  <c r="E137" i="569"/>
  <c r="K76" i="568"/>
  <c r="E347" i="568"/>
  <c r="J392" i="569"/>
  <c r="I159" i="569"/>
  <c r="I147" i="569"/>
  <c r="J355" i="569"/>
  <c r="E67" i="568"/>
  <c r="E84" i="568"/>
  <c r="E70" i="568"/>
  <c r="J87" i="569"/>
  <c r="E244" i="460"/>
  <c r="I76" i="568"/>
  <c r="E84" i="569"/>
  <c r="E343" i="569"/>
  <c r="E290" i="569"/>
  <c r="E72" i="569"/>
  <c r="E70" i="569"/>
  <c r="K159" i="569"/>
  <c r="E73" i="568"/>
  <c r="E236" i="568"/>
  <c r="E366" i="568"/>
  <c r="E144" i="568"/>
  <c r="H353" i="569"/>
  <c r="E66" i="569"/>
  <c r="E157" i="569"/>
  <c r="E65" i="569"/>
  <c r="G76" i="569"/>
  <c r="E11" i="569"/>
  <c r="K86" i="568"/>
  <c r="K292" i="568"/>
  <c r="K279" i="568"/>
  <c r="K271" i="568"/>
  <c r="K280" i="568"/>
  <c r="K365" i="568"/>
  <c r="K272" i="568"/>
  <c r="K277" i="568"/>
  <c r="K278" i="568"/>
  <c r="K275" i="568"/>
  <c r="K269" i="568"/>
  <c r="K270" i="568"/>
  <c r="K15" i="568"/>
  <c r="K16" i="568" s="1"/>
  <c r="K353" i="569"/>
  <c r="E351" i="568"/>
  <c r="J353" i="568"/>
  <c r="G247" i="569"/>
  <c r="E141" i="568"/>
  <c r="H159" i="460" a="1"/>
  <c r="K124" i="60" a="1"/>
  <c r="I147" i="460" a="1"/>
  <c r="K330" i="60" a="1"/>
  <c r="K353" i="460" a="1"/>
  <c r="H247" i="460" a="1"/>
  <c r="J76" i="460" a="1"/>
  <c r="I353" i="460" a="1"/>
  <c r="G353" i="460" a="1"/>
  <c r="G147" i="460" a="1"/>
  <c r="H147" i="460" a="1"/>
  <c r="K53" i="60" a="1"/>
  <c r="J353" i="460" a="1"/>
  <c r="I247" i="460" a="1"/>
  <c r="K147" i="460" a="1"/>
  <c r="G247" i="460" a="1"/>
  <c r="H76" i="460" a="1"/>
  <c r="J247" i="460" a="1"/>
  <c r="G76" i="460" a="1"/>
  <c r="J159" i="460" a="1"/>
  <c r="K159" i="460" a="1"/>
  <c r="I76" i="460" a="1"/>
  <c r="K247" i="460" a="1"/>
  <c r="J147" i="460" a="1"/>
  <c r="K76" i="460" a="1"/>
  <c r="G159" i="460" a="1"/>
  <c r="H353" i="460" a="1"/>
  <c r="I159" i="460" a="1"/>
  <c r="H247" i="460" l="1"/>
  <c r="K247" i="460"/>
  <c r="E247" i="568"/>
  <c r="J247" i="460"/>
  <c r="J403" i="568"/>
  <c r="E159" i="568"/>
  <c r="E65" i="460"/>
  <c r="E346" i="460"/>
  <c r="I247" i="460"/>
  <c r="E343" i="460"/>
  <c r="K78" i="568"/>
  <c r="K399" i="568" s="1"/>
  <c r="E84" i="460"/>
  <c r="H355" i="568"/>
  <c r="H359" i="568" s="1"/>
  <c r="H361" i="568" s="1"/>
  <c r="E138" i="460"/>
  <c r="E366" i="460"/>
  <c r="I403" i="568"/>
  <c r="I159" i="460"/>
  <c r="J353" i="460"/>
  <c r="G353" i="460"/>
  <c r="K53" i="60"/>
  <c r="K53" i="65" s="1"/>
  <c r="J159" i="460"/>
  <c r="K147" i="460"/>
  <c r="H159" i="460"/>
  <c r="K124" i="60"/>
  <c r="K124" i="65" s="1"/>
  <c r="J147" i="460"/>
  <c r="J76" i="460"/>
  <c r="G159" i="460"/>
  <c r="H353" i="460"/>
  <c r="K330" i="60"/>
  <c r="K330" i="65" s="1"/>
  <c r="I76" i="460"/>
  <c r="H76" i="460"/>
  <c r="K353" i="460"/>
  <c r="H147" i="460"/>
  <c r="G247" i="460"/>
  <c r="K76" i="460"/>
  <c r="I353" i="460"/>
  <c r="G147" i="460"/>
  <c r="G76" i="460"/>
  <c r="K159" i="460"/>
  <c r="I147" i="460"/>
  <c r="H392" i="568"/>
  <c r="H78" i="568"/>
  <c r="H149" i="568"/>
  <c r="J149" i="569"/>
  <c r="J161" i="569" s="1"/>
  <c r="E353" i="569"/>
  <c r="K402" i="570"/>
  <c r="K240" i="570" s="1"/>
  <c r="K408" i="570"/>
  <c r="K401" i="570"/>
  <c r="K230" i="570" s="1"/>
  <c r="E157" i="460"/>
  <c r="E73" i="460"/>
  <c r="E144" i="460"/>
  <c r="E67" i="460"/>
  <c r="E358" i="460"/>
  <c r="K392" i="568"/>
  <c r="K293" i="568"/>
  <c r="K355" i="568" s="1"/>
  <c r="J397" i="568"/>
  <c r="E159" i="569"/>
  <c r="H271" i="569"/>
  <c r="H277" i="569"/>
  <c r="H279" i="569"/>
  <c r="H280" i="569"/>
  <c r="H15" i="569"/>
  <c r="H365" i="569"/>
  <c r="H270" i="569"/>
  <c r="H272" i="569"/>
  <c r="H278" i="569"/>
  <c r="H292" i="569"/>
  <c r="H269" i="569"/>
  <c r="H86" i="569"/>
  <c r="H275" i="569"/>
  <c r="E66" i="460"/>
  <c r="E345" i="460"/>
  <c r="E12" i="460"/>
  <c r="E349" i="460"/>
  <c r="E156" i="460"/>
  <c r="E141" i="460"/>
  <c r="G403" i="569"/>
  <c r="E139" i="460"/>
  <c r="I397" i="569"/>
  <c r="E70" i="460"/>
  <c r="E245" i="460"/>
  <c r="E69" i="460"/>
  <c r="E350" i="460"/>
  <c r="E154" i="460"/>
  <c r="I271" i="569"/>
  <c r="I272" i="569"/>
  <c r="I277" i="569"/>
  <c r="I292" i="569"/>
  <c r="I279" i="569"/>
  <c r="I15" i="569"/>
  <c r="I270" i="569"/>
  <c r="I365" i="569"/>
  <c r="I275" i="569"/>
  <c r="I280" i="569"/>
  <c r="I278" i="569"/>
  <c r="I86" i="569"/>
  <c r="I269" i="569"/>
  <c r="J399" i="569"/>
  <c r="H397" i="569"/>
  <c r="E72" i="460"/>
  <c r="E68" i="460"/>
  <c r="E145" i="460"/>
  <c r="E344" i="460"/>
  <c r="E347" i="460"/>
  <c r="K87" i="568"/>
  <c r="E147" i="568"/>
  <c r="K271" i="569"/>
  <c r="K292" i="569"/>
  <c r="K270" i="569"/>
  <c r="K15" i="569"/>
  <c r="K279" i="569"/>
  <c r="K278" i="569"/>
  <c r="K275" i="569"/>
  <c r="K280" i="569"/>
  <c r="K365" i="569"/>
  <c r="K272" i="569"/>
  <c r="K277" i="569"/>
  <c r="K269" i="569"/>
  <c r="K86" i="569"/>
  <c r="E290" i="460"/>
  <c r="E13" i="460"/>
  <c r="E143" i="460"/>
  <c r="E140" i="460"/>
  <c r="E74" i="460"/>
  <c r="E247" i="569"/>
  <c r="J359" i="569"/>
  <c r="J361" i="569" s="1"/>
  <c r="K397" i="568"/>
  <c r="K397" i="569"/>
  <c r="E147" i="569"/>
  <c r="E137" i="460"/>
  <c r="E351" i="460"/>
  <c r="E136" i="460"/>
  <c r="E236" i="460"/>
  <c r="G271" i="568"/>
  <c r="G278" i="568"/>
  <c r="G86" i="568"/>
  <c r="G279" i="568"/>
  <c r="G272" i="568"/>
  <c r="G275" i="568"/>
  <c r="G15" i="568"/>
  <c r="G292" i="568"/>
  <c r="G280" i="568"/>
  <c r="G269" i="568"/>
  <c r="G365" i="568"/>
  <c r="G270" i="568"/>
  <c r="G277" i="568"/>
  <c r="J330" i="570"/>
  <c r="J124" i="570"/>
  <c r="J53" i="570"/>
  <c r="G397" i="569"/>
  <c r="E76" i="569"/>
  <c r="I397" i="568"/>
  <c r="E353" i="568"/>
  <c r="H397" i="568"/>
  <c r="E76" i="568"/>
  <c r="E11" i="460"/>
  <c r="E342" i="460"/>
  <c r="E155" i="460"/>
  <c r="J38" i="281"/>
  <c r="J53" i="60" a="1"/>
  <c r="K230" i="60" a="1"/>
  <c r="J330" i="60" a="1"/>
  <c r="J124" i="60" a="1"/>
  <c r="K240" i="60" a="1"/>
  <c r="H161" i="568" l="1"/>
  <c r="H400" i="568" s="1"/>
  <c r="E403" i="568"/>
  <c r="E247" i="460"/>
  <c r="J270" i="568"/>
  <c r="J277" i="568"/>
  <c r="J292" i="568"/>
  <c r="J269" i="568"/>
  <c r="J279" i="568"/>
  <c r="J272" i="568"/>
  <c r="J271" i="568"/>
  <c r="J280" i="568"/>
  <c r="J278" i="568"/>
  <c r="J365" i="568"/>
  <c r="J15" i="568"/>
  <c r="J86" i="568"/>
  <c r="J87" i="568" s="1"/>
  <c r="J149" i="568" s="1"/>
  <c r="J275" i="568"/>
  <c r="E147" i="460"/>
  <c r="E397" i="569"/>
  <c r="E397" i="568"/>
  <c r="I277" i="568"/>
  <c r="I275" i="568"/>
  <c r="I86" i="568"/>
  <c r="I365" i="568"/>
  <c r="I272" i="568"/>
  <c r="I278" i="568"/>
  <c r="I271" i="568"/>
  <c r="I292" i="568"/>
  <c r="I293" i="568" s="1"/>
  <c r="I279" i="568"/>
  <c r="I280" i="568"/>
  <c r="I269" i="568"/>
  <c r="I270" i="568"/>
  <c r="I15" i="568"/>
  <c r="K240" i="60"/>
  <c r="K240" i="65" s="1"/>
  <c r="J124" i="60"/>
  <c r="J124" i="65" s="1"/>
  <c r="J330" i="60"/>
  <c r="J330" i="65" s="1"/>
  <c r="J53" i="60"/>
  <c r="J53" i="65" s="1"/>
  <c r="K230" i="60"/>
  <c r="K230" i="65" s="1"/>
  <c r="J400" i="569"/>
  <c r="K16" i="569"/>
  <c r="K78" i="569" s="1"/>
  <c r="H16" i="569"/>
  <c r="H78" i="569" s="1"/>
  <c r="G293" i="568"/>
  <c r="J404" i="569"/>
  <c r="J274" i="569" s="1"/>
  <c r="J273" i="569"/>
  <c r="I16" i="569"/>
  <c r="I78" i="569" s="1"/>
  <c r="E403" i="569"/>
  <c r="G269" i="569"/>
  <c r="G86" i="569"/>
  <c r="G272" i="569"/>
  <c r="G275" i="569"/>
  <c r="G270" i="569"/>
  <c r="G280" i="569"/>
  <c r="G292" i="569"/>
  <c r="G277" i="569"/>
  <c r="G15" i="569"/>
  <c r="G271" i="569"/>
  <c r="G365" i="569"/>
  <c r="G279" i="569"/>
  <c r="G278" i="569"/>
  <c r="H87" i="569"/>
  <c r="K149" i="568"/>
  <c r="K161" i="568" s="1"/>
  <c r="K51" i="570"/>
  <c r="K338" i="570"/>
  <c r="K123" i="570"/>
  <c r="K328" i="570"/>
  <c r="K239" i="570"/>
  <c r="K409" i="570" s="1"/>
  <c r="K122" i="570"/>
  <c r="K61" i="570"/>
  <c r="K132" i="570"/>
  <c r="K329" i="570"/>
  <c r="K52" i="570"/>
  <c r="G16" i="568"/>
  <c r="G78" i="568" s="1"/>
  <c r="K293" i="569"/>
  <c r="E159" i="460"/>
  <c r="G87" i="568"/>
  <c r="G149" i="568" s="1"/>
  <c r="I87" i="569"/>
  <c r="I293" i="569"/>
  <c r="H293" i="569"/>
  <c r="K359" i="568"/>
  <c r="K408" i="65"/>
  <c r="K25" i="486" s="1"/>
  <c r="K401" i="65"/>
  <c r="K18" i="486" s="1"/>
  <c r="K46" i="486" s="1"/>
  <c r="K402" i="65"/>
  <c r="K19" i="486" s="1"/>
  <c r="K47" i="486" s="1"/>
  <c r="K87" i="569"/>
  <c r="K404" i="568"/>
  <c r="K274" i="568" s="1"/>
  <c r="K273" i="568"/>
  <c r="E353" i="460"/>
  <c r="E76" i="460"/>
  <c r="H399" i="568"/>
  <c r="K123" i="60" a="1"/>
  <c r="H44" i="281"/>
  <c r="K61" i="60" a="1"/>
  <c r="K328" i="60" a="1"/>
  <c r="K52" i="60" a="1"/>
  <c r="K122" i="60" a="1"/>
  <c r="K132" i="60" a="1"/>
  <c r="K51" i="60" a="1"/>
  <c r="K239" i="60" a="1"/>
  <c r="K329" i="60" a="1"/>
  <c r="K338" i="60" a="1"/>
  <c r="K44" i="281"/>
  <c r="E271" i="568" l="1"/>
  <c r="E365" i="568"/>
  <c r="E277" i="568"/>
  <c r="H45" i="281"/>
  <c r="G161" i="568"/>
  <c r="G400" i="568" s="1"/>
  <c r="E275" i="568"/>
  <c r="E86" i="568"/>
  <c r="E15" i="568"/>
  <c r="E270" i="568"/>
  <c r="E272" i="568"/>
  <c r="E279" i="568"/>
  <c r="E269" i="568"/>
  <c r="E278" i="568"/>
  <c r="E280" i="568"/>
  <c r="I355" i="568"/>
  <c r="I359" i="568" s="1"/>
  <c r="I361" i="568" s="1"/>
  <c r="J16" i="568"/>
  <c r="J392" i="568" s="1"/>
  <c r="J293" i="568"/>
  <c r="J355" i="568" s="1"/>
  <c r="J359" i="568" s="1"/>
  <c r="E292" i="568"/>
  <c r="I16" i="568"/>
  <c r="I78" i="568" s="1"/>
  <c r="I399" i="568" s="1"/>
  <c r="I87" i="568"/>
  <c r="I149" i="568" s="1"/>
  <c r="E149" i="568" s="1"/>
  <c r="K61" i="60"/>
  <c r="K61" i="65" s="1"/>
  <c r="K122" i="60"/>
  <c r="K122" i="65" s="1"/>
  <c r="K239" i="60"/>
  <c r="K239" i="65" s="1"/>
  <c r="K409" i="65" s="1"/>
  <c r="K26" i="486" s="1"/>
  <c r="K54" i="486" s="1"/>
  <c r="K45" i="281"/>
  <c r="K328" i="60"/>
  <c r="K328" i="65" s="1"/>
  <c r="K123" i="60"/>
  <c r="K123" i="65" s="1"/>
  <c r="K52" i="60"/>
  <c r="K52" i="65" s="1"/>
  <c r="K338" i="60"/>
  <c r="K338" i="65" s="1"/>
  <c r="K329" i="60"/>
  <c r="K329" i="65" s="1"/>
  <c r="K51" i="60"/>
  <c r="K51" i="65" s="1"/>
  <c r="K132" i="60"/>
  <c r="K132" i="65" s="1"/>
  <c r="K399" i="569"/>
  <c r="I399" i="569"/>
  <c r="G399" i="568"/>
  <c r="E365" i="569"/>
  <c r="E272" i="569"/>
  <c r="H392" i="569"/>
  <c r="I355" i="569"/>
  <c r="G392" i="568"/>
  <c r="K133" i="570"/>
  <c r="E271" i="569"/>
  <c r="E86" i="569"/>
  <c r="G87" i="569"/>
  <c r="G149" i="569" s="1"/>
  <c r="E15" i="569"/>
  <c r="G16" i="569"/>
  <c r="E269" i="569"/>
  <c r="K400" i="568"/>
  <c r="K339" i="570"/>
  <c r="E277" i="569"/>
  <c r="G355" i="568"/>
  <c r="I149" i="569"/>
  <c r="I161" i="569" s="1"/>
  <c r="H404" i="568"/>
  <c r="H274" i="568" s="1"/>
  <c r="H273" i="568"/>
  <c r="K149" i="569"/>
  <c r="E292" i="569"/>
  <c r="G293" i="569"/>
  <c r="K392" i="569"/>
  <c r="K234" i="570"/>
  <c r="K229" i="570"/>
  <c r="K244" i="570"/>
  <c r="K235" i="570"/>
  <c r="K361" i="568"/>
  <c r="H149" i="569"/>
  <c r="H161" i="569" s="1"/>
  <c r="E280" i="569"/>
  <c r="K62" i="570"/>
  <c r="E278" i="569"/>
  <c r="E270" i="569"/>
  <c r="I392" i="569"/>
  <c r="H383" i="568"/>
  <c r="H373" i="568"/>
  <c r="H276" i="568"/>
  <c r="H381" i="568"/>
  <c r="H355" i="569"/>
  <c r="K355" i="569"/>
  <c r="E279" i="569"/>
  <c r="E275" i="569"/>
  <c r="H399" i="569"/>
  <c r="J276" i="569"/>
  <c r="J373" i="569"/>
  <c r="J383" i="569"/>
  <c r="J381" i="569"/>
  <c r="K235" i="60" a="1"/>
  <c r="H38" i="281"/>
  <c r="K229" i="60" a="1"/>
  <c r="K234" i="60" a="1"/>
  <c r="K133" i="60" a="1"/>
  <c r="K244" i="60" a="1"/>
  <c r="K62" i="60" a="1"/>
  <c r="I38" i="281"/>
  <c r="K339" i="60" a="1"/>
  <c r="G44" i="281"/>
  <c r="G45" i="281" l="1"/>
  <c r="E87" i="568"/>
  <c r="E293" i="568"/>
  <c r="E16" i="568"/>
  <c r="J78" i="568"/>
  <c r="J399" i="568" s="1"/>
  <c r="J273" i="568" s="1"/>
  <c r="I273" i="568"/>
  <c r="I404" i="568"/>
  <c r="I274" i="568" s="1"/>
  <c r="J361" i="568"/>
  <c r="G78" i="569"/>
  <c r="G161" i="569" s="1"/>
  <c r="I392" i="568"/>
  <c r="E392" i="568" s="1"/>
  <c r="I161" i="568"/>
  <c r="K229" i="60"/>
  <c r="K229" i="65" s="1"/>
  <c r="K133" i="60"/>
  <c r="K133" i="65" s="1"/>
  <c r="K62" i="60"/>
  <c r="K62" i="65" s="1"/>
  <c r="K396" i="65" s="1"/>
  <c r="K13" i="486" s="1"/>
  <c r="K41" i="486" s="1"/>
  <c r="K235" i="60"/>
  <c r="K235" i="65" s="1"/>
  <c r="K339" i="60"/>
  <c r="K339" i="65" s="1"/>
  <c r="K244" i="60"/>
  <c r="K244" i="65" s="1"/>
  <c r="K234" i="60"/>
  <c r="K234" i="65" s="1"/>
  <c r="H400" i="569"/>
  <c r="K236" i="570"/>
  <c r="J375" i="569"/>
  <c r="H281" i="568"/>
  <c r="K404" i="569"/>
  <c r="K274" i="569" s="1"/>
  <c r="K273" i="569"/>
  <c r="K359" i="569"/>
  <c r="K361" i="569" s="1"/>
  <c r="I400" i="569"/>
  <c r="K396" i="570"/>
  <c r="K398" i="570"/>
  <c r="H375" i="568"/>
  <c r="E293" i="569"/>
  <c r="G276" i="568"/>
  <c r="G383" i="568"/>
  <c r="G381" i="568"/>
  <c r="G373" i="568"/>
  <c r="H359" i="569"/>
  <c r="H361" i="569" s="1"/>
  <c r="H404" i="569"/>
  <c r="H274" i="569" s="1"/>
  <c r="H273" i="569"/>
  <c r="J281" i="569"/>
  <c r="G355" i="569"/>
  <c r="G359" i="568"/>
  <c r="G361" i="568" s="1"/>
  <c r="E355" i="568"/>
  <c r="E149" i="569"/>
  <c r="E87" i="569"/>
  <c r="G404" i="568"/>
  <c r="G273" i="568"/>
  <c r="K245" i="570"/>
  <c r="I359" i="569"/>
  <c r="I361" i="569" s="1"/>
  <c r="I404" i="569"/>
  <c r="I274" i="569" s="1"/>
  <c r="I273" i="569"/>
  <c r="K383" i="568"/>
  <c r="K381" i="568"/>
  <c r="K276" i="568"/>
  <c r="K373" i="568"/>
  <c r="G392" i="569"/>
  <c r="E392" i="569" s="1"/>
  <c r="E16" i="569"/>
  <c r="K161" i="569"/>
  <c r="K236" i="60" a="1"/>
  <c r="I44" i="281"/>
  <c r="G38" i="281"/>
  <c r="K38" i="281"/>
  <c r="K245" i="60" a="1"/>
  <c r="E399" i="568" l="1"/>
  <c r="G399" i="569"/>
  <c r="E399" i="569" s="1"/>
  <c r="E78" i="568"/>
  <c r="J404" i="568"/>
  <c r="J274" i="568" s="1"/>
  <c r="J161" i="568"/>
  <c r="E161" i="568" s="1"/>
  <c r="E78" i="569"/>
  <c r="I45" i="281"/>
  <c r="G400" i="569"/>
  <c r="G373" i="569" s="1"/>
  <c r="I400" i="568"/>
  <c r="D38" i="281"/>
  <c r="E38" i="281" s="1"/>
  <c r="K236" i="60"/>
  <c r="K236" i="65" s="1"/>
  <c r="K245" i="60"/>
  <c r="K245" i="65" s="1"/>
  <c r="E361" i="568"/>
  <c r="J283" i="569"/>
  <c r="K375" i="568"/>
  <c r="I381" i="569"/>
  <c r="I373" i="569"/>
  <c r="I276" i="569"/>
  <c r="I281" i="569" s="1"/>
  <c r="I383" i="569"/>
  <c r="G274" i="568"/>
  <c r="G281" i="568" s="1"/>
  <c r="K400" i="569"/>
  <c r="H383" i="569"/>
  <c r="H373" i="569"/>
  <c r="H381" i="569"/>
  <c r="H276" i="569"/>
  <c r="E161" i="569"/>
  <c r="K66" i="570"/>
  <c r="K12" i="570"/>
  <c r="K157" i="570"/>
  <c r="K141" i="570"/>
  <c r="K74" i="570"/>
  <c r="K358" i="570"/>
  <c r="K143" i="570"/>
  <c r="K84" i="570"/>
  <c r="K137" i="570"/>
  <c r="K11" i="570"/>
  <c r="K73" i="570"/>
  <c r="K70" i="570"/>
  <c r="K350" i="570"/>
  <c r="K13" i="570"/>
  <c r="K155" i="570"/>
  <c r="K67" i="570"/>
  <c r="K346" i="570"/>
  <c r="K136" i="570"/>
  <c r="K347" i="570"/>
  <c r="K68" i="570"/>
  <c r="K156" i="570"/>
  <c r="K345" i="570"/>
  <c r="K344" i="570"/>
  <c r="K290" i="570"/>
  <c r="K72" i="570"/>
  <c r="K69" i="570"/>
  <c r="K139" i="570"/>
  <c r="K349" i="570"/>
  <c r="K351" i="570"/>
  <c r="K366" i="570"/>
  <c r="K138" i="570"/>
  <c r="K140" i="570"/>
  <c r="K154" i="570"/>
  <c r="K145" i="570"/>
  <c r="K343" i="570"/>
  <c r="K65" i="570"/>
  <c r="K342" i="570"/>
  <c r="K144" i="570"/>
  <c r="K247" i="570"/>
  <c r="K403" i="570" s="1"/>
  <c r="G359" i="569"/>
  <c r="E355" i="569"/>
  <c r="K281" i="568"/>
  <c r="K283" i="568" s="1"/>
  <c r="E273" i="568"/>
  <c r="E359" i="568"/>
  <c r="G375" i="568"/>
  <c r="H283" i="568"/>
  <c r="J44" i="281"/>
  <c r="E404" i="568" l="1"/>
  <c r="G404" i="569"/>
  <c r="G274" i="569" s="1"/>
  <c r="G383" i="569"/>
  <c r="G276" i="569"/>
  <c r="G381" i="569"/>
  <c r="G273" i="569"/>
  <c r="E273" i="569" s="1"/>
  <c r="D44" i="281"/>
  <c r="D45" i="281" s="1"/>
  <c r="J45" i="281"/>
  <c r="J400" i="568"/>
  <c r="E400" i="568" s="1"/>
  <c r="I381" i="568"/>
  <c r="I383" i="568"/>
  <c r="I276" i="568"/>
  <c r="I373" i="568"/>
  <c r="J406" i="569"/>
  <c r="E359" i="569"/>
  <c r="H281" i="569"/>
  <c r="G361" i="569"/>
  <c r="E274" i="568"/>
  <c r="H406" i="568"/>
  <c r="K353" i="570"/>
  <c r="G375" i="569"/>
  <c r="K381" i="569"/>
  <c r="K276" i="569"/>
  <c r="K373" i="569"/>
  <c r="E373" i="569" s="1"/>
  <c r="K383" i="569"/>
  <c r="I283" i="569"/>
  <c r="K76" i="570"/>
  <c r="K397" i="570" s="1"/>
  <c r="H375" i="569"/>
  <c r="K279" i="570"/>
  <c r="K86" i="570"/>
  <c r="K87" i="570" s="1"/>
  <c r="K272" i="570"/>
  <c r="K15" i="570"/>
  <c r="K16" i="570" s="1"/>
  <c r="K392" i="570" s="1"/>
  <c r="K270" i="570"/>
  <c r="K277" i="570"/>
  <c r="K292" i="570"/>
  <c r="K293" i="570" s="1"/>
  <c r="K269" i="570"/>
  <c r="K278" i="570"/>
  <c r="K280" i="570"/>
  <c r="K365" i="570"/>
  <c r="K271" i="570"/>
  <c r="K275" i="570"/>
  <c r="E400" i="569"/>
  <c r="I375" i="569"/>
  <c r="K147" i="570"/>
  <c r="G283" i="568"/>
  <c r="K159" i="570"/>
  <c r="K406" i="568"/>
  <c r="E383" i="569" l="1"/>
  <c r="E404" i="569"/>
  <c r="K355" i="570"/>
  <c r="K359" i="570" s="1"/>
  <c r="E44" i="281"/>
  <c r="K149" i="570"/>
  <c r="E381" i="569"/>
  <c r="E276" i="569"/>
  <c r="E45" i="281"/>
  <c r="J276" i="568"/>
  <c r="E276" i="568" s="1"/>
  <c r="J383" i="568"/>
  <c r="E383" i="568" s="1"/>
  <c r="J381" i="568"/>
  <c r="E381" i="568" s="1"/>
  <c r="J373" i="568"/>
  <c r="J375" i="568" s="1"/>
  <c r="K78" i="570"/>
  <c r="K399" i="570" s="1"/>
  <c r="K404" i="570" s="1"/>
  <c r="K274" i="570" s="1"/>
  <c r="I375" i="568"/>
  <c r="I281" i="568"/>
  <c r="I283" i="568" s="1"/>
  <c r="I406" i="568" s="1"/>
  <c r="H368" i="568"/>
  <c r="H367" i="568"/>
  <c r="K281" i="569"/>
  <c r="K368" i="568"/>
  <c r="K367" i="568"/>
  <c r="E361" i="569"/>
  <c r="E274" i="569"/>
  <c r="G281" i="569"/>
  <c r="I406" i="569"/>
  <c r="H283" i="569"/>
  <c r="G406" i="568"/>
  <c r="K375" i="569"/>
  <c r="E375" i="569" s="1"/>
  <c r="J368" i="569"/>
  <c r="J367" i="569"/>
  <c r="K361" i="570" l="1"/>
  <c r="E373" i="568"/>
  <c r="J281" i="568"/>
  <c r="E281" i="568" s="1"/>
  <c r="K161" i="570"/>
  <c r="K400" i="570" s="1"/>
  <c r="E375" i="568"/>
  <c r="K273" i="570"/>
  <c r="I368" i="568"/>
  <c r="I367" i="568"/>
  <c r="J370" i="569"/>
  <c r="K283" i="569"/>
  <c r="H370" i="568"/>
  <c r="H377" i="568" s="1"/>
  <c r="H406" i="569"/>
  <c r="I367" i="569"/>
  <c r="I368" i="569"/>
  <c r="G367" i="568"/>
  <c r="G368" i="568"/>
  <c r="G283" i="569"/>
  <c r="E281" i="569"/>
  <c r="K370" i="568"/>
  <c r="K377" i="568" s="1"/>
  <c r="K36" i="281"/>
  <c r="J283" i="568" l="1"/>
  <c r="J406" i="568" s="1"/>
  <c r="J367" i="568" s="1"/>
  <c r="E367" i="568" s="1"/>
  <c r="K39" i="281"/>
  <c r="I370" i="568"/>
  <c r="H380" i="568"/>
  <c r="K380" i="568"/>
  <c r="G370" i="568"/>
  <c r="I370" i="569"/>
  <c r="J377" i="569"/>
  <c r="K373" i="570"/>
  <c r="K375" i="570" s="1"/>
  <c r="K383" i="570"/>
  <c r="K381" i="570"/>
  <c r="K276" i="570"/>
  <c r="K281" i="570" s="1"/>
  <c r="K283" i="570" s="1"/>
  <c r="H368" i="569"/>
  <c r="H367" i="569"/>
  <c r="G406" i="569"/>
  <c r="E283" i="569"/>
  <c r="K406" i="569"/>
  <c r="E406" i="568" l="1"/>
  <c r="J368" i="568"/>
  <c r="E368" i="568" s="1"/>
  <c r="E283" i="568"/>
  <c r="I377" i="568"/>
  <c r="H370" i="569"/>
  <c r="I377" i="569"/>
  <c r="K406" i="570"/>
  <c r="G377" i="568"/>
  <c r="K368" i="569"/>
  <c r="K367" i="569"/>
  <c r="K387" i="568"/>
  <c r="G368" i="569"/>
  <c r="G367" i="569"/>
  <c r="E406" i="569"/>
  <c r="J380" i="569"/>
  <c r="H387" i="568"/>
  <c r="K94" i="281"/>
  <c r="H94" i="281"/>
  <c r="I380" i="568" l="1"/>
  <c r="I387" i="568" s="1"/>
  <c r="I405" i="568" s="1"/>
  <c r="J370" i="568"/>
  <c r="E370" i="568" s="1"/>
  <c r="K95" i="281"/>
  <c r="K148" i="281"/>
  <c r="H148" i="281"/>
  <c r="H95" i="281"/>
  <c r="G370" i="569"/>
  <c r="G377" i="569" s="1"/>
  <c r="E367" i="569"/>
  <c r="K368" i="570"/>
  <c r="K367" i="570"/>
  <c r="E368" i="569"/>
  <c r="K405" i="568"/>
  <c r="I380" i="569"/>
  <c r="H377" i="569"/>
  <c r="H405" i="568"/>
  <c r="K370" i="569"/>
  <c r="J387" i="569"/>
  <c r="G380" i="568"/>
  <c r="J88" i="281"/>
  <c r="I94" i="281"/>
  <c r="I148" i="281" l="1"/>
  <c r="I95" i="281"/>
  <c r="J377" i="568"/>
  <c r="J142" i="281"/>
  <c r="G380" i="569"/>
  <c r="H380" i="569"/>
  <c r="I387" i="569"/>
  <c r="E370" i="569"/>
  <c r="G387" i="568"/>
  <c r="J405" i="569"/>
  <c r="K377" i="569"/>
  <c r="K370" i="570"/>
  <c r="K377" i="570" s="1"/>
  <c r="K380" i="570" s="1"/>
  <c r="K387" i="570" s="1"/>
  <c r="K251" i="567"/>
  <c r="J251" i="567"/>
  <c r="H251" i="567"/>
  <c r="I251" i="567"/>
  <c r="H251" i="460" a="1"/>
  <c r="K86" i="281"/>
  <c r="J251" i="460" a="1"/>
  <c r="I251" i="460" a="1"/>
  <c r="K251" i="460" a="1"/>
  <c r="G94" i="281"/>
  <c r="I88" i="281"/>
  <c r="E377" i="568" l="1"/>
  <c r="J380" i="568"/>
  <c r="K251" i="460"/>
  <c r="K251" i="65" s="1"/>
  <c r="I142" i="281"/>
  <c r="K140" i="281"/>
  <c r="H251" i="460"/>
  <c r="H251" i="65" s="1"/>
  <c r="I251" i="460"/>
  <c r="I251" i="65" s="1"/>
  <c r="J251" i="460"/>
  <c r="J251" i="65" s="1"/>
  <c r="G148" i="281"/>
  <c r="G95" i="281"/>
  <c r="I405" i="569"/>
  <c r="C41" i="491"/>
  <c r="G251" i="567"/>
  <c r="K405" i="570"/>
  <c r="K380" i="569"/>
  <c r="H387" i="569"/>
  <c r="G387" i="569"/>
  <c r="E377" i="569"/>
  <c r="G405" i="568"/>
  <c r="G251" i="460" a="1"/>
  <c r="H88" i="281"/>
  <c r="G88" i="281"/>
  <c r="J387" i="568" l="1"/>
  <c r="E380" i="568"/>
  <c r="H142" i="281"/>
  <c r="G251" i="460"/>
  <c r="G142" i="281"/>
  <c r="K387" i="569"/>
  <c r="E387" i="569" s="1"/>
  <c r="H405" i="569"/>
  <c r="E251" i="567"/>
  <c r="E380" i="569"/>
  <c r="G405" i="569"/>
  <c r="J94" i="281"/>
  <c r="K88" i="281"/>
  <c r="J95" i="281" l="1"/>
  <c r="J148" i="281"/>
  <c r="D94" i="281"/>
  <c r="J405" i="568"/>
  <c r="E405" i="568" s="1"/>
  <c r="E387" i="568"/>
  <c r="K142" i="281"/>
  <c r="K89" i="281"/>
  <c r="D88" i="281"/>
  <c r="E251" i="460"/>
  <c r="G251" i="65"/>
  <c r="E251" i="65" s="1"/>
  <c r="K405" i="569"/>
  <c r="E405" i="569" s="1"/>
  <c r="H14" i="390"/>
  <c r="I14" i="390"/>
  <c r="I15" i="390" l="1"/>
  <c r="D95" i="281"/>
  <c r="E95" i="281" s="1"/>
  <c r="D148" i="281"/>
  <c r="E94" i="281"/>
  <c r="D142" i="281"/>
  <c r="E88" i="281"/>
  <c r="J252" i="567"/>
  <c r="H15" i="390"/>
  <c r="J252" i="460" a="1"/>
  <c r="J252" i="460" l="1"/>
  <c r="J252" i="65" s="1"/>
  <c r="K252" i="567"/>
  <c r="I252" i="567"/>
  <c r="H252" i="567"/>
  <c r="K252" i="460" a="1"/>
  <c r="H252" i="460" a="1"/>
  <c r="I252" i="460" a="1"/>
  <c r="K252" i="460" l="1"/>
  <c r="K252" i="65" s="1"/>
  <c r="I252" i="460"/>
  <c r="I252" i="65" s="1"/>
  <c r="H252" i="460"/>
  <c r="H252" i="65" s="1"/>
  <c r="C42" i="491"/>
  <c r="G252" i="567"/>
  <c r="G252" i="460" a="1"/>
  <c r="G252" i="460" l="1"/>
  <c r="E252" i="567"/>
  <c r="E252" i="460" l="1"/>
  <c r="G252" i="65"/>
  <c r="E252" i="65" s="1"/>
  <c r="I152" i="572" l="1"/>
  <c r="I153" i="572"/>
  <c r="I35" i="573"/>
  <c r="I37" i="573"/>
  <c r="I108" i="573"/>
  <c r="I312" i="573"/>
  <c r="I314" i="573"/>
  <c r="I106" i="573"/>
  <c r="I35" i="60" a="1"/>
  <c r="I37" i="60" a="1"/>
  <c r="I312" i="60" a="1"/>
  <c r="I314" i="60" a="1"/>
  <c r="I152" i="61" a="1"/>
  <c r="I153" i="61" a="1"/>
  <c r="I108" i="60" a="1"/>
  <c r="I106" i="60" a="1"/>
  <c r="I106" i="60" l="1"/>
  <c r="I106" i="65" s="1"/>
  <c r="I314" i="60"/>
  <c r="I314" i="65" s="1"/>
  <c r="I312" i="60"/>
  <c r="I312" i="65" s="1"/>
  <c r="I108" i="60"/>
  <c r="I108" i="65" s="1"/>
  <c r="I37" i="60"/>
  <c r="I37" i="65" s="1"/>
  <c r="I35" i="60"/>
  <c r="I35" i="65" s="1"/>
  <c r="I153" i="61"/>
  <c r="I153" i="65" s="1"/>
  <c r="I152" i="61"/>
  <c r="I152" i="65" s="1"/>
  <c r="H312" i="573"/>
  <c r="H106" i="573"/>
  <c r="H314" i="573"/>
  <c r="H152" i="572"/>
  <c r="H153" i="572"/>
  <c r="H37" i="573"/>
  <c r="H108" i="573"/>
  <c r="H35" i="573"/>
  <c r="I407" i="573"/>
  <c r="J312" i="573"/>
  <c r="J108" i="573"/>
  <c r="J314" i="573"/>
  <c r="J153" i="572"/>
  <c r="J37" i="573"/>
  <c r="J106" i="573"/>
  <c r="J152" i="572"/>
  <c r="J35" i="573"/>
  <c r="G37" i="573"/>
  <c r="G314" i="573"/>
  <c r="G108" i="573"/>
  <c r="C13" i="491"/>
  <c r="G312" i="573"/>
  <c r="G106" i="573"/>
  <c r="G152" i="572"/>
  <c r="G153" i="572"/>
  <c r="G35" i="573"/>
  <c r="K106" i="573"/>
  <c r="K312" i="573"/>
  <c r="K314" i="573"/>
  <c r="K108" i="573"/>
  <c r="K37" i="573"/>
  <c r="K153" i="572"/>
  <c r="K152" i="572"/>
  <c r="K35" i="573"/>
  <c r="I159" i="572"/>
  <c r="I161" i="572" s="1"/>
  <c r="K35" i="60" a="1"/>
  <c r="G108" i="60" a="1"/>
  <c r="J106" i="60" a="1"/>
  <c r="H106" i="60" a="1"/>
  <c r="K37" i="60" a="1"/>
  <c r="H312" i="60" a="1"/>
  <c r="G152" i="61" a="1"/>
  <c r="J108" i="60" a="1"/>
  <c r="K106" i="60" a="1"/>
  <c r="J153" i="61" a="1"/>
  <c r="H314" i="60" a="1"/>
  <c r="G153" i="61" a="1"/>
  <c r="H153" i="61" a="1"/>
  <c r="K153" i="61" a="1"/>
  <c r="G37" i="60" a="1"/>
  <c r="J37" i="60" a="1"/>
  <c r="J312" i="60" a="1"/>
  <c r="I25" i="281"/>
  <c r="J314" i="60" a="1"/>
  <c r="G106" i="60" a="1"/>
  <c r="G314" i="60" a="1"/>
  <c r="H152" i="61" a="1"/>
  <c r="K108" i="60" a="1"/>
  <c r="H37" i="60" a="1"/>
  <c r="K312" i="60" a="1"/>
  <c r="G312" i="60" a="1"/>
  <c r="J35" i="60" a="1"/>
  <c r="J152" i="61" a="1"/>
  <c r="H108" i="60" a="1"/>
  <c r="H35" i="60" a="1"/>
  <c r="K152" i="61" a="1"/>
  <c r="G35" i="60" a="1"/>
  <c r="K314" i="60" a="1"/>
  <c r="I407" i="65" l="1"/>
  <c r="I24" i="486" s="1"/>
  <c r="I52" i="486" s="1"/>
  <c r="G312" i="60"/>
  <c r="K153" i="61"/>
  <c r="K153" i="65" s="1"/>
  <c r="G152" i="61"/>
  <c r="J152" i="61"/>
  <c r="J152" i="65" s="1"/>
  <c r="H35" i="60"/>
  <c r="H35" i="65" s="1"/>
  <c r="K37" i="60"/>
  <c r="K37" i="65" s="1"/>
  <c r="G106" i="60"/>
  <c r="J106" i="60"/>
  <c r="J106" i="65" s="1"/>
  <c r="H108" i="60"/>
  <c r="H108" i="65" s="1"/>
  <c r="H37" i="60"/>
  <c r="H37" i="65" s="1"/>
  <c r="K314" i="60"/>
  <c r="K314" i="65" s="1"/>
  <c r="J153" i="61"/>
  <c r="J153" i="65" s="1"/>
  <c r="H153" i="61"/>
  <c r="H153" i="65" s="1"/>
  <c r="K312" i="60"/>
  <c r="K312" i="65" s="1"/>
  <c r="G108" i="60"/>
  <c r="J314" i="60"/>
  <c r="J314" i="65" s="1"/>
  <c r="H152" i="61"/>
  <c r="H152" i="65" s="1"/>
  <c r="J37" i="60"/>
  <c r="J37" i="65" s="1"/>
  <c r="K106" i="60"/>
  <c r="K106" i="65" s="1"/>
  <c r="G314" i="60"/>
  <c r="J108" i="60"/>
  <c r="J108" i="65" s="1"/>
  <c r="H314" i="60"/>
  <c r="H314" i="65" s="1"/>
  <c r="K35" i="60"/>
  <c r="K35" i="65" s="1"/>
  <c r="G37" i="60"/>
  <c r="J312" i="60"/>
  <c r="J312" i="65" s="1"/>
  <c r="H106" i="60"/>
  <c r="H106" i="65" s="1"/>
  <c r="K108" i="60"/>
  <c r="K108" i="65" s="1"/>
  <c r="G35" i="60"/>
  <c r="K152" i="61"/>
  <c r="K152" i="65" s="1"/>
  <c r="G153" i="61"/>
  <c r="J35" i="60"/>
  <c r="J35" i="65" s="1"/>
  <c r="H312" i="60"/>
  <c r="H312" i="65" s="1"/>
  <c r="E312" i="573"/>
  <c r="E152" i="572"/>
  <c r="G159" i="572"/>
  <c r="J159" i="572"/>
  <c r="J161" i="572" s="1"/>
  <c r="H407" i="573"/>
  <c r="E106" i="573"/>
  <c r="I400" i="572"/>
  <c r="E108" i="573"/>
  <c r="H159" i="572"/>
  <c r="H161" i="572" s="1"/>
  <c r="E314" i="573"/>
  <c r="K407" i="573"/>
  <c r="E37" i="573"/>
  <c r="E35" i="573"/>
  <c r="G407" i="573"/>
  <c r="K159" i="572"/>
  <c r="K161" i="572" s="1"/>
  <c r="E153" i="572"/>
  <c r="J407" i="573"/>
  <c r="I103" i="573"/>
  <c r="I38" i="573"/>
  <c r="I33" i="573"/>
  <c r="I104" i="573"/>
  <c r="I32" i="573"/>
  <c r="I309" i="573"/>
  <c r="I109" i="573"/>
  <c r="I310" i="573"/>
  <c r="I104" i="60" a="1"/>
  <c r="I109" i="60" a="1"/>
  <c r="I310" i="60" a="1"/>
  <c r="K25" i="281"/>
  <c r="J25" i="281"/>
  <c r="I38" i="60" a="1"/>
  <c r="I309" i="60" a="1"/>
  <c r="I103" i="60" a="1"/>
  <c r="I32" i="60" a="1"/>
  <c r="H25" i="281"/>
  <c r="I33" i="60" a="1"/>
  <c r="E159" i="572" l="1"/>
  <c r="J407" i="65"/>
  <c r="J24" i="486" s="1"/>
  <c r="J52" i="486" s="1"/>
  <c r="K407" i="65"/>
  <c r="K24" i="486" s="1"/>
  <c r="K52" i="486" s="1"/>
  <c r="I309" i="60"/>
  <c r="I309" i="65" s="1"/>
  <c r="I33" i="60"/>
  <c r="I33" i="65" s="1"/>
  <c r="I38" i="60"/>
  <c r="I38" i="65" s="1"/>
  <c r="I103" i="60"/>
  <c r="I103" i="65" s="1"/>
  <c r="I310" i="60"/>
  <c r="I310" i="65" s="1"/>
  <c r="I32" i="60"/>
  <c r="I32" i="65" s="1"/>
  <c r="I109" i="60"/>
  <c r="I109" i="65" s="1"/>
  <c r="I104" i="60"/>
  <c r="I104" i="65" s="1"/>
  <c r="I316" i="573"/>
  <c r="G33" i="573"/>
  <c r="G310" i="573"/>
  <c r="G38" i="573"/>
  <c r="G109" i="573"/>
  <c r="G309" i="573"/>
  <c r="G104" i="573"/>
  <c r="G103" i="573"/>
  <c r="G32" i="573"/>
  <c r="E407" i="573"/>
  <c r="I383" i="572"/>
  <c r="I373" i="572"/>
  <c r="I375" i="572" s="1"/>
  <c r="I381" i="572"/>
  <c r="I276" i="572"/>
  <c r="I281" i="572" s="1"/>
  <c r="I283" i="572" s="1"/>
  <c r="G37" i="65"/>
  <c r="E37" i="65" s="1"/>
  <c r="E37" i="60"/>
  <c r="G108" i="65"/>
  <c r="E108" i="65" s="1"/>
  <c r="E108" i="60"/>
  <c r="G106" i="65"/>
  <c r="E106" i="65" s="1"/>
  <c r="E106" i="60"/>
  <c r="J400" i="572"/>
  <c r="E153" i="61"/>
  <c r="G153" i="65"/>
  <c r="E153" i="65" s="1"/>
  <c r="H103" i="573"/>
  <c r="H104" i="573"/>
  <c r="H310" i="573"/>
  <c r="H33" i="573"/>
  <c r="H38" i="573"/>
  <c r="H32" i="573"/>
  <c r="H309" i="573"/>
  <c r="H109" i="573"/>
  <c r="I110" i="573"/>
  <c r="K310" i="573"/>
  <c r="K103" i="573"/>
  <c r="K104" i="573"/>
  <c r="K38" i="573"/>
  <c r="K109" i="573"/>
  <c r="K33" i="573"/>
  <c r="K309" i="573"/>
  <c r="K32" i="573"/>
  <c r="J103" i="573"/>
  <c r="J309" i="573"/>
  <c r="J33" i="573"/>
  <c r="J32" i="573"/>
  <c r="J109" i="573"/>
  <c r="J310" i="573"/>
  <c r="J38" i="573"/>
  <c r="J104" i="573"/>
  <c r="H407" i="65"/>
  <c r="H24" i="486" s="1"/>
  <c r="H52" i="486" s="1"/>
  <c r="H400" i="572"/>
  <c r="G161" i="572"/>
  <c r="G35" i="65"/>
  <c r="E35" i="60"/>
  <c r="G314" i="65"/>
  <c r="E314" i="65" s="1"/>
  <c r="E314" i="60"/>
  <c r="K400" i="572"/>
  <c r="E152" i="61"/>
  <c r="G152" i="65"/>
  <c r="E152" i="65" s="1"/>
  <c r="I39" i="573"/>
  <c r="G312" i="65"/>
  <c r="E312" i="65" s="1"/>
  <c r="E312" i="60"/>
  <c r="J33" i="60" a="1"/>
  <c r="H310" i="60" a="1"/>
  <c r="G309" i="60" a="1"/>
  <c r="H309" i="60" a="1"/>
  <c r="G38" i="60" a="1"/>
  <c r="K310" i="60" a="1"/>
  <c r="G32" i="60" a="1"/>
  <c r="H32" i="60" a="1"/>
  <c r="H38" i="60" a="1"/>
  <c r="G104" i="60" a="1"/>
  <c r="J310" i="60" a="1"/>
  <c r="J309" i="60" a="1"/>
  <c r="G33" i="60" a="1"/>
  <c r="H104" i="60" a="1"/>
  <c r="J109" i="60" a="1"/>
  <c r="K32" i="60" a="1"/>
  <c r="J103" i="60" a="1"/>
  <c r="J32" i="60" a="1"/>
  <c r="G25" i="281"/>
  <c r="J38" i="60" a="1"/>
  <c r="K38" i="60" a="1"/>
  <c r="H109" i="60" a="1"/>
  <c r="I39" i="60" a="1"/>
  <c r="K104" i="60" a="1"/>
  <c r="H33" i="60" a="1"/>
  <c r="G310" i="60" a="1"/>
  <c r="J104" i="60" a="1"/>
  <c r="H103" i="60" a="1"/>
  <c r="G109" i="60" a="1"/>
  <c r="K33" i="60" a="1"/>
  <c r="K109" i="60" a="1"/>
  <c r="K103" i="60" a="1"/>
  <c r="I110" i="60" a="1"/>
  <c r="G103" i="60" a="1"/>
  <c r="I316" i="60" a="1"/>
  <c r="K309" i="60" a="1"/>
  <c r="J104" i="60" l="1"/>
  <c r="J104" i="65" s="1"/>
  <c r="K32" i="60"/>
  <c r="K32" i="65" s="1"/>
  <c r="I110" i="60"/>
  <c r="I110" i="65" s="1"/>
  <c r="H103" i="60"/>
  <c r="H103" i="65" s="1"/>
  <c r="G103" i="60"/>
  <c r="J38" i="60"/>
  <c r="J38" i="65" s="1"/>
  <c r="K309" i="60"/>
  <c r="K309" i="65" s="1"/>
  <c r="H109" i="60"/>
  <c r="H109" i="65" s="1"/>
  <c r="G104" i="60"/>
  <c r="G309" i="60"/>
  <c r="H309" i="60"/>
  <c r="H309" i="65" s="1"/>
  <c r="J109" i="60"/>
  <c r="J109" i="65" s="1"/>
  <c r="K109" i="60"/>
  <c r="K109" i="65" s="1"/>
  <c r="H32" i="60"/>
  <c r="H32" i="65" s="1"/>
  <c r="G109" i="60"/>
  <c r="K33" i="60"/>
  <c r="K33" i="65" s="1"/>
  <c r="J32" i="60"/>
  <c r="J32" i="65" s="1"/>
  <c r="K38" i="60"/>
  <c r="K38" i="65" s="1"/>
  <c r="H38" i="60"/>
  <c r="H38" i="65" s="1"/>
  <c r="G38" i="60"/>
  <c r="D25" i="281"/>
  <c r="E25" i="281" s="1"/>
  <c r="K104" i="60"/>
  <c r="K104" i="65" s="1"/>
  <c r="H33" i="60"/>
  <c r="H33" i="65" s="1"/>
  <c r="G310" i="60"/>
  <c r="J310" i="60"/>
  <c r="J310" i="65" s="1"/>
  <c r="I39" i="60"/>
  <c r="I39" i="65" s="1"/>
  <c r="I394" i="65" s="1"/>
  <c r="I11" i="486" s="1"/>
  <c r="I39" i="486" s="1"/>
  <c r="J33" i="60"/>
  <c r="J33" i="65" s="1"/>
  <c r="J309" i="60"/>
  <c r="J309" i="65" s="1"/>
  <c r="K103" i="60"/>
  <c r="K103" i="65" s="1"/>
  <c r="H310" i="60"/>
  <c r="H310" i="65" s="1"/>
  <c r="G33" i="60"/>
  <c r="J103" i="60"/>
  <c r="J103" i="65" s="1"/>
  <c r="K310" i="60"/>
  <c r="K310" i="65" s="1"/>
  <c r="H104" i="60"/>
  <c r="H104" i="65" s="1"/>
  <c r="G32" i="60"/>
  <c r="I316" i="60"/>
  <c r="I316" i="65" s="1"/>
  <c r="K381" i="572"/>
  <c r="K373" i="572"/>
  <c r="K375" i="572" s="1"/>
  <c r="K276" i="572"/>
  <c r="K281" i="572" s="1"/>
  <c r="K283" i="572" s="1"/>
  <c r="K383" i="572"/>
  <c r="J110" i="573"/>
  <c r="K39" i="573"/>
  <c r="H110" i="573"/>
  <c r="G110" i="573"/>
  <c r="K316" i="573"/>
  <c r="E104" i="573"/>
  <c r="G316" i="573"/>
  <c r="E309" i="573"/>
  <c r="H316" i="573"/>
  <c r="H39" i="573"/>
  <c r="J373" i="572"/>
  <c r="J375" i="572" s="1"/>
  <c r="J276" i="572"/>
  <c r="J281" i="572" s="1"/>
  <c r="J283" i="572" s="1"/>
  <c r="J383" i="572"/>
  <c r="J381" i="572"/>
  <c r="I406" i="572"/>
  <c r="E109" i="573"/>
  <c r="G407" i="65"/>
  <c r="E35" i="65"/>
  <c r="J39" i="573"/>
  <c r="E38" i="573"/>
  <c r="G400" i="572"/>
  <c r="E161" i="572"/>
  <c r="E310" i="573"/>
  <c r="I398" i="573"/>
  <c r="I394" i="573"/>
  <c r="H373" i="572"/>
  <c r="H375" i="572" s="1"/>
  <c r="H276" i="572"/>
  <c r="H281" i="572" s="1"/>
  <c r="H283" i="572" s="1"/>
  <c r="H383" i="572"/>
  <c r="H381" i="572"/>
  <c r="J316" i="573"/>
  <c r="E103" i="573"/>
  <c r="K110" i="573"/>
  <c r="E33" i="573"/>
  <c r="G39" i="573"/>
  <c r="E32" i="573"/>
  <c r="K39" i="60" a="1"/>
  <c r="G110" i="60" a="1"/>
  <c r="H316" i="60" a="1"/>
  <c r="H110" i="60" a="1"/>
  <c r="G39" i="60" a="1"/>
  <c r="J316" i="60" a="1"/>
  <c r="K110" i="60" a="1"/>
  <c r="K316" i="60" a="1"/>
  <c r="J110" i="60" a="1"/>
  <c r="J39" i="60" a="1"/>
  <c r="G316" i="60" a="1"/>
  <c r="H39" i="60" a="1"/>
  <c r="H406" i="572" l="1"/>
  <c r="H368" i="572" s="1"/>
  <c r="K406" i="572"/>
  <c r="K368" i="572" s="1"/>
  <c r="J406" i="572"/>
  <c r="J367" i="572" s="1"/>
  <c r="J39" i="60"/>
  <c r="J39" i="65" s="1"/>
  <c r="J394" i="65" s="1"/>
  <c r="J11" i="486" s="1"/>
  <c r="J39" i="486" s="1"/>
  <c r="G39" i="60"/>
  <c r="H39" i="60"/>
  <c r="H39" i="65" s="1"/>
  <c r="H394" i="65" s="1"/>
  <c r="H11" i="486" s="1"/>
  <c r="H39" i="486" s="1"/>
  <c r="K39" i="60"/>
  <c r="K39" i="65" s="1"/>
  <c r="K394" i="65" s="1"/>
  <c r="K11" i="486" s="1"/>
  <c r="K39" i="486" s="1"/>
  <c r="J110" i="60"/>
  <c r="J110" i="65" s="1"/>
  <c r="K110" i="60"/>
  <c r="K110" i="65" s="1"/>
  <c r="G316" i="60"/>
  <c r="K316" i="60"/>
  <c r="K316" i="65" s="1"/>
  <c r="J316" i="60"/>
  <c r="J316" i="65" s="1"/>
  <c r="G110" i="60"/>
  <c r="H110" i="60"/>
  <c r="H110" i="65" s="1"/>
  <c r="H316" i="60"/>
  <c r="H316" i="65" s="1"/>
  <c r="J394" i="573"/>
  <c r="J398" i="573"/>
  <c r="G398" i="573"/>
  <c r="G394" i="573"/>
  <c r="E39" i="573"/>
  <c r="H398" i="573"/>
  <c r="H394" i="573"/>
  <c r="K398" i="573"/>
  <c r="K394" i="573"/>
  <c r="I192" i="573"/>
  <c r="I205" i="573"/>
  <c r="I193" i="573"/>
  <c r="I206" i="573"/>
  <c r="I203" i="573"/>
  <c r="I202" i="573"/>
  <c r="I201" i="573"/>
  <c r="I194" i="573"/>
  <c r="I196" i="573"/>
  <c r="I195" i="573"/>
  <c r="I191" i="573"/>
  <c r="I197" i="573"/>
  <c r="I204" i="573"/>
  <c r="G24" i="486"/>
  <c r="E407" i="65"/>
  <c r="I136" i="573"/>
  <c r="I155" i="573"/>
  <c r="I343" i="573"/>
  <c r="I11" i="573"/>
  <c r="I342" i="573"/>
  <c r="I138" i="573"/>
  <c r="I156" i="573"/>
  <c r="I84" i="573"/>
  <c r="I344" i="573"/>
  <c r="I72" i="573"/>
  <c r="I366" i="573"/>
  <c r="I345" i="573"/>
  <c r="I351" i="573"/>
  <c r="I350" i="573"/>
  <c r="I290" i="573"/>
  <c r="I73" i="573"/>
  <c r="I140" i="573"/>
  <c r="I13" i="573"/>
  <c r="I69" i="573"/>
  <c r="I65" i="573"/>
  <c r="I144" i="573"/>
  <c r="I12" i="573"/>
  <c r="I67" i="573"/>
  <c r="I139" i="573"/>
  <c r="I346" i="573"/>
  <c r="I143" i="573"/>
  <c r="I66" i="573"/>
  <c r="I358" i="573"/>
  <c r="I157" i="573"/>
  <c r="I347" i="573"/>
  <c r="I145" i="573"/>
  <c r="I137" i="573"/>
  <c r="I68" i="573"/>
  <c r="I70" i="573"/>
  <c r="I74" i="573"/>
  <c r="I349" i="573"/>
  <c r="I141" i="573"/>
  <c r="I154" i="573"/>
  <c r="G310" i="65"/>
  <c r="E310" i="65" s="1"/>
  <c r="E310" i="60"/>
  <c r="G33" i="65"/>
  <c r="E33" i="65" s="1"/>
  <c r="E33" i="60"/>
  <c r="G109" i="65"/>
  <c r="E109" i="65" s="1"/>
  <c r="E109" i="60"/>
  <c r="E316" i="573"/>
  <c r="G276" i="572"/>
  <c r="G373" i="572"/>
  <c r="G383" i="572"/>
  <c r="E383" i="572" s="1"/>
  <c r="G381" i="572"/>
  <c r="E400" i="572"/>
  <c r="G103" i="65"/>
  <c r="E103" i="65" s="1"/>
  <c r="E103" i="60"/>
  <c r="E110" i="573"/>
  <c r="G38" i="65"/>
  <c r="E38" i="65" s="1"/>
  <c r="E38" i="60"/>
  <c r="G32" i="65"/>
  <c r="E32" i="65" s="1"/>
  <c r="E32" i="60"/>
  <c r="G309" i="65"/>
  <c r="E309" i="65" s="1"/>
  <c r="E309" i="60"/>
  <c r="I368" i="572"/>
  <c r="I367" i="572"/>
  <c r="H185" i="575"/>
  <c r="H186" i="575"/>
  <c r="H187" i="575"/>
  <c r="G104" i="65"/>
  <c r="E104" i="65" s="1"/>
  <c r="E104" i="60"/>
  <c r="I194" i="60" a="1"/>
  <c r="I195" i="60" a="1"/>
  <c r="I201" i="60" a="1"/>
  <c r="I193" i="60" a="1"/>
  <c r="I205" i="60" a="1"/>
  <c r="I203" i="60" a="1"/>
  <c r="I206" i="60" a="1"/>
  <c r="I202" i="60" a="1"/>
  <c r="I204" i="60" a="1"/>
  <c r="H185" i="61" a="1"/>
  <c r="I197" i="60" a="1"/>
  <c r="I191" i="60" a="1"/>
  <c r="I192" i="60" a="1"/>
  <c r="H186" i="61" a="1"/>
  <c r="I196" i="60" a="1"/>
  <c r="H187" i="61" a="1"/>
  <c r="H367" i="572" l="1"/>
  <c r="H370" i="572" s="1"/>
  <c r="H377" i="572" s="1"/>
  <c r="H380" i="572" s="1"/>
  <c r="H387" i="572" s="1"/>
  <c r="H405" i="572" s="1"/>
  <c r="K367" i="572"/>
  <c r="K370" i="572" s="1"/>
  <c r="K377" i="572" s="1"/>
  <c r="K380" i="572" s="1"/>
  <c r="K387" i="572" s="1"/>
  <c r="K405" i="572" s="1"/>
  <c r="J368" i="572"/>
  <c r="J370" i="572" s="1"/>
  <c r="J377" i="572" s="1"/>
  <c r="J380" i="572" s="1"/>
  <c r="J387" i="572" s="1"/>
  <c r="H185" i="61"/>
  <c r="H185" i="65" s="1"/>
  <c r="I195" i="60"/>
  <c r="I195" i="65" s="1"/>
  <c r="I196" i="60"/>
  <c r="I196" i="65" s="1"/>
  <c r="I192" i="60"/>
  <c r="I192" i="65" s="1"/>
  <c r="I194" i="60"/>
  <c r="I194" i="65" s="1"/>
  <c r="I201" i="60"/>
  <c r="I201" i="65" s="1"/>
  <c r="I202" i="60"/>
  <c r="I202" i="65" s="1"/>
  <c r="I204" i="60"/>
  <c r="I204" i="65" s="1"/>
  <c r="I203" i="60"/>
  <c r="I203" i="65" s="1"/>
  <c r="H187" i="61"/>
  <c r="H187" i="65" s="1"/>
  <c r="I197" i="60"/>
  <c r="I197" i="65" s="1"/>
  <c r="I206" i="60"/>
  <c r="I206" i="65" s="1"/>
  <c r="H186" i="61"/>
  <c r="H186" i="65" s="1"/>
  <c r="I191" i="60"/>
  <c r="I191" i="65" s="1"/>
  <c r="I193" i="60"/>
  <c r="I193" i="65" s="1"/>
  <c r="I205" i="60"/>
  <c r="I205" i="65" s="1"/>
  <c r="I370" i="572"/>
  <c r="I377" i="572" s="1"/>
  <c r="I380" i="572" s="1"/>
  <c r="I387" i="572" s="1"/>
  <c r="G281" i="572"/>
  <c r="E281" i="572" s="1"/>
  <c r="E276" i="572"/>
  <c r="J68" i="573"/>
  <c r="J65" i="573"/>
  <c r="J137" i="573"/>
  <c r="J11" i="573"/>
  <c r="J343" i="573"/>
  <c r="J344" i="573"/>
  <c r="J66" i="573"/>
  <c r="J144" i="573"/>
  <c r="J345" i="573"/>
  <c r="J143" i="573"/>
  <c r="J69" i="573"/>
  <c r="J154" i="573"/>
  <c r="J157" i="573"/>
  <c r="J12" i="573"/>
  <c r="J140" i="573"/>
  <c r="J156" i="573"/>
  <c r="J358" i="573"/>
  <c r="J155" i="573"/>
  <c r="J73" i="573"/>
  <c r="J350" i="573"/>
  <c r="J13" i="573"/>
  <c r="J346" i="573"/>
  <c r="J72" i="573"/>
  <c r="J70" i="573"/>
  <c r="J139" i="573"/>
  <c r="J342" i="573"/>
  <c r="J347" i="573"/>
  <c r="J138" i="573"/>
  <c r="J74" i="573"/>
  <c r="J136" i="573"/>
  <c r="J141" i="573"/>
  <c r="J67" i="573"/>
  <c r="J349" i="573"/>
  <c r="J290" i="573"/>
  <c r="J366" i="573"/>
  <c r="J145" i="573"/>
  <c r="J84" i="573"/>
  <c r="J351" i="573"/>
  <c r="I147" i="573"/>
  <c r="K194" i="573"/>
  <c r="K203" i="573"/>
  <c r="K197" i="573"/>
  <c r="K206" i="573"/>
  <c r="K193" i="573"/>
  <c r="K205" i="573"/>
  <c r="K196" i="573"/>
  <c r="K195" i="573"/>
  <c r="K201" i="573"/>
  <c r="K192" i="573"/>
  <c r="K204" i="573"/>
  <c r="K202" i="573"/>
  <c r="K191" i="573"/>
  <c r="J194" i="573"/>
  <c r="J195" i="573"/>
  <c r="J204" i="573"/>
  <c r="J205" i="573"/>
  <c r="J197" i="573"/>
  <c r="J206" i="573"/>
  <c r="J203" i="573"/>
  <c r="J193" i="573"/>
  <c r="J201" i="573"/>
  <c r="J202" i="573"/>
  <c r="J191" i="573"/>
  <c r="J192" i="573"/>
  <c r="J196" i="573"/>
  <c r="G316" i="65"/>
  <c r="E316" i="65" s="1"/>
  <c r="E316" i="60"/>
  <c r="D164" i="281"/>
  <c r="K164" i="281" s="1"/>
  <c r="I207" i="573"/>
  <c r="E398" i="573"/>
  <c r="K143" i="573"/>
  <c r="K144" i="573"/>
  <c r="K346" i="573"/>
  <c r="K155" i="573"/>
  <c r="K84" i="573"/>
  <c r="K140" i="573"/>
  <c r="K13" i="573"/>
  <c r="K68" i="573"/>
  <c r="K349" i="573"/>
  <c r="K350" i="573"/>
  <c r="K72" i="573"/>
  <c r="K69" i="573"/>
  <c r="K141" i="573"/>
  <c r="K351" i="573"/>
  <c r="K66" i="573"/>
  <c r="K366" i="573"/>
  <c r="K344" i="573"/>
  <c r="K11" i="573"/>
  <c r="K73" i="573"/>
  <c r="K145" i="573"/>
  <c r="K347" i="573"/>
  <c r="K157" i="573"/>
  <c r="K74" i="573"/>
  <c r="K12" i="573"/>
  <c r="K137" i="573"/>
  <c r="K345" i="573"/>
  <c r="K136" i="573"/>
  <c r="K138" i="573"/>
  <c r="K358" i="573"/>
  <c r="K67" i="573"/>
  <c r="K65" i="573"/>
  <c r="K154" i="573"/>
  <c r="K70" i="573"/>
  <c r="K342" i="573"/>
  <c r="K290" i="573"/>
  <c r="K343" i="573"/>
  <c r="K139" i="573"/>
  <c r="K156" i="573"/>
  <c r="G52" i="486"/>
  <c r="E52" i="486" s="1"/>
  <c r="E24" i="486"/>
  <c r="H206" i="573"/>
  <c r="H196" i="573"/>
  <c r="H201" i="573"/>
  <c r="H197" i="573"/>
  <c r="H191" i="573"/>
  <c r="H195" i="573"/>
  <c r="H205" i="573"/>
  <c r="H194" i="573"/>
  <c r="H193" i="573"/>
  <c r="H202" i="573"/>
  <c r="H203" i="573"/>
  <c r="H204" i="573"/>
  <c r="H192" i="573"/>
  <c r="I159" i="573"/>
  <c r="H351" i="573"/>
  <c r="H12" i="573"/>
  <c r="H343" i="573"/>
  <c r="H145" i="573"/>
  <c r="H139" i="573"/>
  <c r="H66" i="573"/>
  <c r="H346" i="573"/>
  <c r="H157" i="573"/>
  <c r="H70" i="573"/>
  <c r="H72" i="573"/>
  <c r="H358" i="573"/>
  <c r="H84" i="573"/>
  <c r="H347" i="573"/>
  <c r="H141" i="573"/>
  <c r="H290" i="573"/>
  <c r="H366" i="573"/>
  <c r="H154" i="573"/>
  <c r="H74" i="573"/>
  <c r="H13" i="573"/>
  <c r="H136" i="573"/>
  <c r="H11" i="573"/>
  <c r="H140" i="573"/>
  <c r="H73" i="573"/>
  <c r="H138" i="573"/>
  <c r="H137" i="573"/>
  <c r="H144" i="573"/>
  <c r="H156" i="573"/>
  <c r="H155" i="573"/>
  <c r="H345" i="573"/>
  <c r="H65" i="573"/>
  <c r="H344" i="573"/>
  <c r="H349" i="573"/>
  <c r="H350" i="573"/>
  <c r="H67" i="573"/>
  <c r="H342" i="573"/>
  <c r="H68" i="573"/>
  <c r="H69" i="573"/>
  <c r="H143" i="573"/>
  <c r="E381" i="572"/>
  <c r="I353" i="573"/>
  <c r="I187" i="575"/>
  <c r="I186" i="575"/>
  <c r="I185" i="575"/>
  <c r="G186" i="575"/>
  <c r="G185" i="575"/>
  <c r="G187" i="575"/>
  <c r="C26" i="491"/>
  <c r="I76" i="573"/>
  <c r="I198" i="573"/>
  <c r="G201" i="573"/>
  <c r="G192" i="573"/>
  <c r="G197" i="573"/>
  <c r="G206" i="573"/>
  <c r="G202" i="573"/>
  <c r="G195" i="573"/>
  <c r="G205" i="573"/>
  <c r="G204" i="573"/>
  <c r="G194" i="573"/>
  <c r="G191" i="573"/>
  <c r="G196" i="573"/>
  <c r="G203" i="573"/>
  <c r="G193" i="573"/>
  <c r="E394" i="573"/>
  <c r="G110" i="65"/>
  <c r="E110" i="65" s="1"/>
  <c r="E110" i="60"/>
  <c r="G39" i="65"/>
  <c r="E39" i="60"/>
  <c r="J186" i="575"/>
  <c r="J185" i="575"/>
  <c r="J187" i="575"/>
  <c r="G375" i="572"/>
  <c r="E375" i="572" s="1"/>
  <c r="E373" i="572"/>
  <c r="G139" i="573"/>
  <c r="G144" i="573"/>
  <c r="G349" i="573"/>
  <c r="G136" i="573"/>
  <c r="G70" i="573"/>
  <c r="G66" i="573"/>
  <c r="G154" i="573"/>
  <c r="G74" i="573"/>
  <c r="G143" i="573"/>
  <c r="G344" i="573"/>
  <c r="G346" i="573"/>
  <c r="G366" i="573"/>
  <c r="G157" i="573"/>
  <c r="G65" i="573"/>
  <c r="G290" i="573"/>
  <c r="G84" i="573"/>
  <c r="G67" i="573"/>
  <c r="G13" i="573"/>
  <c r="G351" i="573"/>
  <c r="G72" i="573"/>
  <c r="G141" i="573"/>
  <c r="G145" i="573"/>
  <c r="G155" i="573"/>
  <c r="G345" i="573"/>
  <c r="G140" i="573"/>
  <c r="G343" i="573"/>
  <c r="G68" i="573"/>
  <c r="G138" i="573"/>
  <c r="G342" i="573"/>
  <c r="G358" i="573"/>
  <c r="G347" i="573"/>
  <c r="G73" i="573"/>
  <c r="G11" i="573"/>
  <c r="G12" i="573"/>
  <c r="G156" i="573"/>
  <c r="G350" i="573"/>
  <c r="G69" i="573"/>
  <c r="G137" i="573"/>
  <c r="J75" i="281"/>
  <c r="K65" i="60" a="1"/>
  <c r="H202" i="60" a="1"/>
  <c r="H206" i="60" a="1"/>
  <c r="H75" i="281"/>
  <c r="K137" i="60" a="1"/>
  <c r="H191" i="60" a="1"/>
  <c r="K139" i="60" a="1"/>
  <c r="K70" i="60" a="1"/>
  <c r="I186" i="61" a="1"/>
  <c r="H197" i="60" a="1"/>
  <c r="I198" i="60" a="1"/>
  <c r="G196" i="60" a="1"/>
  <c r="K84" i="60" a="1"/>
  <c r="G201" i="60" a="1"/>
  <c r="H205" i="60" a="1"/>
  <c r="K193" i="60" a="1"/>
  <c r="G185" i="61" a="1"/>
  <c r="K205" i="60" a="1"/>
  <c r="H201" i="60" a="1"/>
  <c r="K346" i="60" a="1"/>
  <c r="K12" i="60" a="1"/>
  <c r="H194" i="60" a="1"/>
  <c r="K154" i="60" a="1"/>
  <c r="K358" i="60" a="1"/>
  <c r="K141" i="60" a="1"/>
  <c r="H204" i="60" a="1"/>
  <c r="K72" i="60" a="1"/>
  <c r="K68" i="60" a="1"/>
  <c r="J194" i="60" a="1"/>
  <c r="H192" i="60" a="1"/>
  <c r="K192" i="60" a="1"/>
  <c r="G187" i="61" a="1"/>
  <c r="K351" i="60" a="1"/>
  <c r="G194" i="60" a="1"/>
  <c r="J201" i="60" a="1"/>
  <c r="H203" i="60" a="1"/>
  <c r="K202" i="60" a="1"/>
  <c r="K73" i="60" a="1"/>
  <c r="K342" i="60" a="1"/>
  <c r="G204" i="60" a="1"/>
  <c r="K196" i="60" a="1"/>
  <c r="K138" i="60" a="1"/>
  <c r="K75" i="281"/>
  <c r="J185" i="61" a="1"/>
  <c r="J197" i="60" a="1"/>
  <c r="K201" i="60" a="1"/>
  <c r="K191" i="60" a="1"/>
  <c r="J193" i="60" a="1"/>
  <c r="K344" i="60" a="1"/>
  <c r="G193" i="60" a="1"/>
  <c r="K290" i="60" a="1"/>
  <c r="J186" i="61" a="1"/>
  <c r="K156" i="60" a="1"/>
  <c r="K350" i="60" a="1"/>
  <c r="G192" i="60" a="1"/>
  <c r="J191" i="60" a="1"/>
  <c r="K74" i="60" a="1"/>
  <c r="G191" i="60" a="1"/>
  <c r="K195" i="60" a="1"/>
  <c r="K13" i="60" a="1"/>
  <c r="K197" i="60" a="1"/>
  <c r="K69" i="60" a="1"/>
  <c r="K347" i="60" a="1"/>
  <c r="K66" i="60" a="1"/>
  <c r="K140" i="60" a="1"/>
  <c r="K345" i="60" a="1"/>
  <c r="G205" i="60" a="1"/>
  <c r="H195" i="60" a="1"/>
  <c r="K349" i="60" a="1"/>
  <c r="K143" i="60" a="1"/>
  <c r="K343" i="60" a="1"/>
  <c r="J206" i="60" a="1"/>
  <c r="G197" i="60" a="1"/>
  <c r="J202" i="60" a="1"/>
  <c r="J195" i="60" a="1"/>
  <c r="K144" i="60" a="1"/>
  <c r="K157" i="60" a="1"/>
  <c r="K203" i="60" a="1"/>
  <c r="K204" i="60" a="1"/>
  <c r="K145" i="60" a="1"/>
  <c r="J187" i="61" a="1"/>
  <c r="H193" i="60" a="1"/>
  <c r="I185" i="61" a="1"/>
  <c r="K136" i="60" a="1"/>
  <c r="J196" i="60" a="1"/>
  <c r="I187" i="61" a="1"/>
  <c r="I207" i="60" a="1"/>
  <c r="K67" i="60" a="1"/>
  <c r="J192" i="60" a="1"/>
  <c r="J204" i="60" a="1"/>
  <c r="K194" i="60" a="1"/>
  <c r="G186" i="61" a="1"/>
  <c r="G206" i="60" a="1"/>
  <c r="I75" i="281"/>
  <c r="G202" i="60" a="1"/>
  <c r="K11" i="60" a="1"/>
  <c r="H196" i="60" a="1"/>
  <c r="K155" i="60" a="1"/>
  <c r="G203" i="60" a="1"/>
  <c r="J205" i="60" a="1"/>
  <c r="K366" i="60" a="1"/>
  <c r="G195" i="60" a="1"/>
  <c r="K206" i="60" a="1"/>
  <c r="J203" i="60" a="1"/>
  <c r="H164" i="281" l="1"/>
  <c r="H135" i="281" s="1"/>
  <c r="J164" i="281"/>
  <c r="J129" i="281" s="1"/>
  <c r="I164" i="281"/>
  <c r="I135" i="281" s="1"/>
  <c r="I247" i="573"/>
  <c r="I403" i="573" s="1"/>
  <c r="G283" i="572"/>
  <c r="J185" i="61"/>
  <c r="J185" i="65" s="1"/>
  <c r="G203" i="60"/>
  <c r="G206" i="60"/>
  <c r="I185" i="61"/>
  <c r="I185" i="65" s="1"/>
  <c r="H202" i="60"/>
  <c r="H202" i="65" s="1"/>
  <c r="H196" i="60"/>
  <c r="H196" i="65" s="1"/>
  <c r="K156" i="60"/>
  <c r="K67" i="60"/>
  <c r="K157" i="60"/>
  <c r="K351" i="60"/>
  <c r="K140" i="60"/>
  <c r="J191" i="60"/>
  <c r="J191" i="65" s="1"/>
  <c r="J204" i="60"/>
  <c r="J204" i="65" s="1"/>
  <c r="K195" i="60"/>
  <c r="K195" i="65" s="1"/>
  <c r="J186" i="61"/>
  <c r="J186" i="65" s="1"/>
  <c r="G196" i="60"/>
  <c r="G197" i="60"/>
  <c r="I186" i="61"/>
  <c r="I186" i="65" s="1"/>
  <c r="H193" i="60"/>
  <c r="H193" i="65" s="1"/>
  <c r="H206" i="60"/>
  <c r="H206" i="65" s="1"/>
  <c r="K139" i="60"/>
  <c r="K358" i="60"/>
  <c r="K347" i="60"/>
  <c r="K141" i="60"/>
  <c r="K84" i="60"/>
  <c r="J202" i="60"/>
  <c r="J202" i="65" s="1"/>
  <c r="J195" i="60"/>
  <c r="J195" i="65" s="1"/>
  <c r="K196" i="60"/>
  <c r="K196" i="65" s="1"/>
  <c r="G191" i="60"/>
  <c r="G192" i="60"/>
  <c r="I187" i="61"/>
  <c r="I187" i="65" s="1"/>
  <c r="H194" i="60"/>
  <c r="H194" i="65" s="1"/>
  <c r="K343" i="60"/>
  <c r="K138" i="60"/>
  <c r="K145" i="60"/>
  <c r="K69" i="60"/>
  <c r="K155" i="60"/>
  <c r="J201" i="60"/>
  <c r="J201" i="65" s="1"/>
  <c r="J194" i="60"/>
  <c r="J194" i="65" s="1"/>
  <c r="K205" i="60"/>
  <c r="K205" i="65" s="1"/>
  <c r="G194" i="60"/>
  <c r="G201" i="60"/>
  <c r="H205" i="60"/>
  <c r="H205" i="65" s="1"/>
  <c r="K290" i="60"/>
  <c r="K136" i="60"/>
  <c r="K73" i="60"/>
  <c r="K72" i="60"/>
  <c r="K346" i="60"/>
  <c r="J193" i="60"/>
  <c r="J193" i="65" s="1"/>
  <c r="K191" i="60"/>
  <c r="K191" i="65" s="1"/>
  <c r="K193" i="60"/>
  <c r="K193" i="65" s="1"/>
  <c r="G205" i="60"/>
  <c r="G204" i="60"/>
  <c r="H195" i="60"/>
  <c r="H195" i="65" s="1"/>
  <c r="K342" i="60"/>
  <c r="K345" i="60"/>
  <c r="K11" i="60"/>
  <c r="K350" i="60"/>
  <c r="K144" i="60"/>
  <c r="J203" i="60"/>
  <c r="J203" i="65" s="1"/>
  <c r="K202" i="60"/>
  <c r="K202" i="65" s="1"/>
  <c r="K206" i="60"/>
  <c r="K206" i="65" s="1"/>
  <c r="G187" i="61"/>
  <c r="H192" i="60"/>
  <c r="H192" i="65" s="1"/>
  <c r="H191" i="60"/>
  <c r="H191" i="65" s="1"/>
  <c r="K70" i="60"/>
  <c r="K137" i="60"/>
  <c r="K344" i="60"/>
  <c r="K349" i="60"/>
  <c r="K143" i="60"/>
  <c r="J206" i="60"/>
  <c r="J206" i="65" s="1"/>
  <c r="K204" i="60"/>
  <c r="K204" i="65" s="1"/>
  <c r="K197" i="60"/>
  <c r="K197" i="65" s="1"/>
  <c r="G195" i="60"/>
  <c r="G185" i="61"/>
  <c r="H204" i="60"/>
  <c r="H204" i="65" s="1"/>
  <c r="H197" i="60"/>
  <c r="H197" i="65" s="1"/>
  <c r="K154" i="60"/>
  <c r="K12" i="60"/>
  <c r="K366" i="60"/>
  <c r="K68" i="60"/>
  <c r="J196" i="60"/>
  <c r="J196" i="65" s="1"/>
  <c r="J197" i="60"/>
  <c r="J197" i="65" s="1"/>
  <c r="K192" i="60"/>
  <c r="K192" i="65" s="1"/>
  <c r="K203" i="60"/>
  <c r="K203" i="65" s="1"/>
  <c r="J187" i="61"/>
  <c r="J187" i="65" s="1"/>
  <c r="G193" i="60"/>
  <c r="G202" i="60"/>
  <c r="I198" i="60"/>
  <c r="I198" i="65" s="1"/>
  <c r="G186" i="61"/>
  <c r="H203" i="60"/>
  <c r="H203" i="65" s="1"/>
  <c r="H201" i="60"/>
  <c r="H201" i="65" s="1"/>
  <c r="K65" i="60"/>
  <c r="K74" i="60"/>
  <c r="K66" i="60"/>
  <c r="K13" i="60"/>
  <c r="I207" i="60"/>
  <c r="I207" i="65" s="1"/>
  <c r="J192" i="60"/>
  <c r="J192" i="65" s="1"/>
  <c r="J205" i="60"/>
  <c r="J205" i="65" s="1"/>
  <c r="K201" i="60"/>
  <c r="K201" i="65" s="1"/>
  <c r="K194" i="60"/>
  <c r="K194" i="65" s="1"/>
  <c r="G353" i="573"/>
  <c r="E203" i="573"/>
  <c r="H147" i="573"/>
  <c r="E156" i="573"/>
  <c r="E67" i="573"/>
  <c r="E157" i="573"/>
  <c r="E351" i="573"/>
  <c r="E140" i="573"/>
  <c r="J198" i="573"/>
  <c r="K135" i="281"/>
  <c r="K147" i="281"/>
  <c r="K153" i="281"/>
  <c r="K141" i="281"/>
  <c r="G147" i="573"/>
  <c r="E197" i="573"/>
  <c r="H353" i="573"/>
  <c r="E139" i="573"/>
  <c r="E358" i="573"/>
  <c r="E347" i="573"/>
  <c r="E141" i="573"/>
  <c r="E84" i="573"/>
  <c r="E196" i="573"/>
  <c r="G164" i="281"/>
  <c r="C25" i="491"/>
  <c r="G198" i="573"/>
  <c r="E191" i="573"/>
  <c r="E343" i="573"/>
  <c r="E138" i="573"/>
  <c r="E145" i="573"/>
  <c r="E69" i="573"/>
  <c r="E155" i="573"/>
  <c r="D153" i="281"/>
  <c r="D135" i="281"/>
  <c r="D147" i="281"/>
  <c r="D141" i="281"/>
  <c r="J207" i="573"/>
  <c r="J405" i="572"/>
  <c r="G394" i="65"/>
  <c r="E39" i="65"/>
  <c r="E194" i="573"/>
  <c r="G207" i="573"/>
  <c r="E201" i="573"/>
  <c r="I397" i="573"/>
  <c r="H159" i="573"/>
  <c r="E290" i="573"/>
  <c r="E136" i="573"/>
  <c r="K147" i="573"/>
  <c r="E73" i="573"/>
  <c r="E72" i="573"/>
  <c r="E346" i="573"/>
  <c r="K198" i="573"/>
  <c r="J147" i="573"/>
  <c r="K129" i="281"/>
  <c r="E205" i="573"/>
  <c r="E204" i="573"/>
  <c r="E342" i="573"/>
  <c r="K353" i="573"/>
  <c r="E345" i="573"/>
  <c r="E11" i="573"/>
  <c r="E350" i="573"/>
  <c r="E144" i="573"/>
  <c r="E206" i="573"/>
  <c r="E187" i="575"/>
  <c r="H198" i="573"/>
  <c r="E70" i="573"/>
  <c r="E137" i="573"/>
  <c r="E344" i="573"/>
  <c r="E349" i="573"/>
  <c r="E143" i="573"/>
  <c r="J159" i="573"/>
  <c r="I405" i="572"/>
  <c r="G159" i="573"/>
  <c r="E195" i="573"/>
  <c r="E185" i="575"/>
  <c r="H76" i="573"/>
  <c r="E154" i="573"/>
  <c r="K159" i="573"/>
  <c r="E12" i="573"/>
  <c r="E366" i="573"/>
  <c r="E68" i="573"/>
  <c r="E192" i="573"/>
  <c r="G76" i="573"/>
  <c r="E193" i="573"/>
  <c r="E202" i="573"/>
  <c r="E186" i="575"/>
  <c r="H207" i="573"/>
  <c r="E65" i="573"/>
  <c r="K76" i="573"/>
  <c r="E74" i="573"/>
  <c r="E66" i="573"/>
  <c r="E13" i="573"/>
  <c r="K207" i="573"/>
  <c r="J353" i="573"/>
  <c r="J76" i="573"/>
  <c r="H198" i="60" a="1"/>
  <c r="K159" i="60" a="1"/>
  <c r="K207" i="60" a="1"/>
  <c r="K198" i="60" a="1"/>
  <c r="G198" i="60" a="1"/>
  <c r="K147" i="60" a="1"/>
  <c r="H207" i="60" a="1"/>
  <c r="J198" i="60" a="1"/>
  <c r="G207" i="60" a="1"/>
  <c r="K353" i="60" a="1"/>
  <c r="J207" i="60" a="1"/>
  <c r="K76" i="60" a="1"/>
  <c r="I147" i="281" l="1"/>
  <c r="J141" i="281"/>
  <c r="J153" i="281"/>
  <c r="H141" i="281"/>
  <c r="H147" i="281"/>
  <c r="H153" i="281"/>
  <c r="J135" i="281"/>
  <c r="I129" i="281"/>
  <c r="J147" i="281"/>
  <c r="I141" i="281"/>
  <c r="I153" i="281"/>
  <c r="H129" i="281"/>
  <c r="G247" i="573"/>
  <c r="G403" i="573" s="1"/>
  <c r="E283" i="572"/>
  <c r="G406" i="572"/>
  <c r="K247" i="573"/>
  <c r="K403" i="573" s="1"/>
  <c r="J247" i="573"/>
  <c r="J403" i="573" s="1"/>
  <c r="K207" i="60"/>
  <c r="K207" i="65" s="1"/>
  <c r="K147" i="60"/>
  <c r="J207" i="60"/>
  <c r="J207" i="65" s="1"/>
  <c r="K76" i="60"/>
  <c r="K159" i="60"/>
  <c r="J198" i="60"/>
  <c r="J198" i="65" s="1"/>
  <c r="K353" i="60"/>
  <c r="K198" i="60"/>
  <c r="K198" i="65" s="1"/>
  <c r="H207" i="60"/>
  <c r="H207" i="65" s="1"/>
  <c r="G207" i="60"/>
  <c r="G198" i="60"/>
  <c r="H198" i="60"/>
  <c r="H198" i="65" s="1"/>
  <c r="H247" i="573"/>
  <c r="E147" i="573"/>
  <c r="G147" i="281"/>
  <c r="G135" i="281"/>
  <c r="G141" i="281"/>
  <c r="G153" i="281"/>
  <c r="E187" i="61"/>
  <c r="G187" i="65"/>
  <c r="E187" i="65" s="1"/>
  <c r="G196" i="65"/>
  <c r="E196" i="65" s="1"/>
  <c r="E196" i="60"/>
  <c r="G204" i="65"/>
  <c r="E204" i="65" s="1"/>
  <c r="E204" i="60"/>
  <c r="G192" i="65"/>
  <c r="E192" i="65" s="1"/>
  <c r="E192" i="60"/>
  <c r="K397" i="573"/>
  <c r="E159" i="573"/>
  <c r="E185" i="61"/>
  <c r="G185" i="65"/>
  <c r="E185" i="65" s="1"/>
  <c r="G205" i="65"/>
  <c r="E205" i="65" s="1"/>
  <c r="E205" i="60"/>
  <c r="G191" i="65"/>
  <c r="E191" i="65" s="1"/>
  <c r="E191" i="60"/>
  <c r="G397" i="573"/>
  <c r="E76" i="573"/>
  <c r="J397" i="573"/>
  <c r="E353" i="573"/>
  <c r="G11" i="486"/>
  <c r="E394" i="65"/>
  <c r="E186" i="61"/>
  <c r="G186" i="65"/>
  <c r="E186" i="65" s="1"/>
  <c r="G195" i="65"/>
  <c r="E195" i="65" s="1"/>
  <c r="E195" i="60"/>
  <c r="H124" i="570"/>
  <c r="H330" i="570"/>
  <c r="H53" i="570"/>
  <c r="H397" i="573"/>
  <c r="G201" i="65"/>
  <c r="E201" i="65" s="1"/>
  <c r="E201" i="60"/>
  <c r="G206" i="65"/>
  <c r="E206" i="65" s="1"/>
  <c r="E206" i="60"/>
  <c r="E207" i="573"/>
  <c r="C29" i="491"/>
  <c r="E198" i="573"/>
  <c r="G202" i="65"/>
  <c r="E202" i="65" s="1"/>
  <c r="E202" i="60"/>
  <c r="G194" i="65"/>
  <c r="E194" i="65" s="1"/>
  <c r="E194" i="60"/>
  <c r="G203" i="65"/>
  <c r="E203" i="65" s="1"/>
  <c r="E203" i="60"/>
  <c r="I365" i="573"/>
  <c r="I269" i="573"/>
  <c r="I279" i="573"/>
  <c r="I271" i="573"/>
  <c r="I292" i="573"/>
  <c r="I86" i="573"/>
  <c r="I275" i="573"/>
  <c r="I278" i="573"/>
  <c r="I280" i="573"/>
  <c r="I270" i="573"/>
  <c r="I272" i="573"/>
  <c r="I277" i="573"/>
  <c r="I15" i="573"/>
  <c r="G193" i="65"/>
  <c r="E193" i="65" s="1"/>
  <c r="E193" i="60"/>
  <c r="G197" i="65"/>
  <c r="E197" i="65" s="1"/>
  <c r="E197" i="60"/>
  <c r="K247" i="60" a="1"/>
  <c r="H330" i="60" a="1"/>
  <c r="H53" i="60" a="1"/>
  <c r="H124" i="60" a="1"/>
  <c r="G368" i="572" l="1"/>
  <c r="E368" i="572" s="1"/>
  <c r="G367" i="572"/>
  <c r="E406" i="572"/>
  <c r="K247" i="60"/>
  <c r="H53" i="60"/>
  <c r="H53" i="65" s="1"/>
  <c r="H330" i="60"/>
  <c r="H330" i="65" s="1"/>
  <c r="H124" i="60"/>
  <c r="H124" i="65" s="1"/>
  <c r="G275" i="573"/>
  <c r="G271" i="573"/>
  <c r="G277" i="573"/>
  <c r="G15" i="573"/>
  <c r="G270" i="573"/>
  <c r="G365" i="573"/>
  <c r="G272" i="573"/>
  <c r="G292" i="573"/>
  <c r="G279" i="573"/>
  <c r="G269" i="573"/>
  <c r="G280" i="573"/>
  <c r="G86" i="573"/>
  <c r="G278" i="573"/>
  <c r="C17" i="491"/>
  <c r="G53" i="570"/>
  <c r="G330" i="570"/>
  <c r="G124" i="570"/>
  <c r="E397" i="573"/>
  <c r="K15" i="573"/>
  <c r="K278" i="573"/>
  <c r="K275" i="573"/>
  <c r="K270" i="573"/>
  <c r="K279" i="573"/>
  <c r="K272" i="573"/>
  <c r="K365" i="573"/>
  <c r="K292" i="573"/>
  <c r="K86" i="573"/>
  <c r="K269" i="573"/>
  <c r="K280" i="573"/>
  <c r="K271" i="573"/>
  <c r="K277" i="573"/>
  <c r="I330" i="570"/>
  <c r="I124" i="570"/>
  <c r="I53" i="570"/>
  <c r="G198" i="65"/>
  <c r="E198" i="65" s="1"/>
  <c r="E198" i="60"/>
  <c r="I87" i="573"/>
  <c r="I149" i="573" s="1"/>
  <c r="H403" i="573"/>
  <c r="G207" i="65"/>
  <c r="E207" i="65" s="1"/>
  <c r="E207" i="60"/>
  <c r="E11" i="486"/>
  <c r="G39" i="486"/>
  <c r="E39" i="486" s="1"/>
  <c r="I16" i="573"/>
  <c r="I78" i="573" s="1"/>
  <c r="I293" i="573"/>
  <c r="J271" i="573"/>
  <c r="J270" i="573"/>
  <c r="J275" i="573"/>
  <c r="J15" i="573"/>
  <c r="J280" i="573"/>
  <c r="J365" i="573"/>
  <c r="J278" i="573"/>
  <c r="J277" i="573"/>
  <c r="J272" i="573"/>
  <c r="J269" i="573"/>
  <c r="J279" i="573"/>
  <c r="J292" i="573"/>
  <c r="J86" i="573"/>
  <c r="E247" i="573"/>
  <c r="K270" i="60" a="1"/>
  <c r="I124" i="60" a="1"/>
  <c r="K271" i="60" a="1"/>
  <c r="I53" i="60" a="1"/>
  <c r="G124" i="60" a="1"/>
  <c r="K279" i="60" a="1"/>
  <c r="K269" i="60" a="1"/>
  <c r="I330" i="60" a="1"/>
  <c r="G53" i="60" a="1"/>
  <c r="K277" i="60" a="1"/>
  <c r="K292" i="60" a="1"/>
  <c r="K280" i="60" a="1"/>
  <c r="K272" i="60" a="1"/>
  <c r="K86" i="60" a="1"/>
  <c r="G330" i="60" a="1"/>
  <c r="K365" i="60" a="1"/>
  <c r="K15" i="60" a="1"/>
  <c r="K275" i="60" a="1"/>
  <c r="K278" i="60" a="1"/>
  <c r="E367" i="572" l="1"/>
  <c r="G370" i="572"/>
  <c r="I53" i="60"/>
  <c r="I53" i="65" s="1"/>
  <c r="K279" i="60"/>
  <c r="I124" i="60"/>
  <c r="I124" i="65" s="1"/>
  <c r="K271" i="60"/>
  <c r="K270" i="60"/>
  <c r="G53" i="60"/>
  <c r="G330" i="60"/>
  <c r="I330" i="60"/>
  <c r="I330" i="65" s="1"/>
  <c r="K280" i="60"/>
  <c r="K275" i="60"/>
  <c r="K277" i="60"/>
  <c r="K269" i="60"/>
  <c r="K278" i="60"/>
  <c r="K86" i="60"/>
  <c r="K15" i="60"/>
  <c r="K292" i="60"/>
  <c r="K365" i="60"/>
  <c r="K272" i="60"/>
  <c r="G124" i="60"/>
  <c r="I399" i="573"/>
  <c r="I161" i="573"/>
  <c r="J87" i="573"/>
  <c r="E53" i="570"/>
  <c r="G87" i="573"/>
  <c r="G16" i="573"/>
  <c r="E330" i="570"/>
  <c r="J293" i="573"/>
  <c r="J16" i="573"/>
  <c r="J78" i="573" s="1"/>
  <c r="I392" i="573"/>
  <c r="K87" i="573"/>
  <c r="K149" i="573" s="1"/>
  <c r="K16" i="573"/>
  <c r="K78" i="573" s="1"/>
  <c r="H271" i="573"/>
  <c r="H15" i="573"/>
  <c r="H278" i="573"/>
  <c r="H275" i="573"/>
  <c r="H280" i="573"/>
  <c r="H272" i="573"/>
  <c r="E272" i="573" s="1"/>
  <c r="H277" i="573"/>
  <c r="E277" i="573" s="1"/>
  <c r="H270" i="573"/>
  <c r="H269" i="573"/>
  <c r="E269" i="573" s="1"/>
  <c r="H292" i="573"/>
  <c r="H365" i="573"/>
  <c r="E365" i="573" s="1"/>
  <c r="H86" i="573"/>
  <c r="H279" i="573"/>
  <c r="K293" i="573"/>
  <c r="K355" i="573" s="1"/>
  <c r="G293" i="573"/>
  <c r="I355" i="573"/>
  <c r="E124" i="570"/>
  <c r="E403" i="573"/>
  <c r="K149" i="60" a="1"/>
  <c r="K293" i="60" a="1"/>
  <c r="K87" i="60" a="1"/>
  <c r="K355" i="60" a="1"/>
  <c r="K16" i="60" a="1"/>
  <c r="K78" i="60" a="1"/>
  <c r="I24" i="281"/>
  <c r="G377" i="572" l="1"/>
  <c r="E370" i="572"/>
  <c r="K355" i="60"/>
  <c r="K149" i="60"/>
  <c r="K16" i="60"/>
  <c r="K87" i="60"/>
  <c r="I27" i="281"/>
  <c r="K293" i="60"/>
  <c r="K78" i="60"/>
  <c r="K359" i="573"/>
  <c r="K361" i="573" s="1"/>
  <c r="H87" i="573"/>
  <c r="J392" i="573"/>
  <c r="E86" i="573"/>
  <c r="G330" i="65"/>
  <c r="E330" i="65" s="1"/>
  <c r="E330" i="60"/>
  <c r="J399" i="573"/>
  <c r="G355" i="573"/>
  <c r="K392" i="573"/>
  <c r="G53" i="65"/>
  <c r="E53" i="60"/>
  <c r="I359" i="573"/>
  <c r="H293" i="573"/>
  <c r="H16" i="573"/>
  <c r="H78" i="573" s="1"/>
  <c r="J355" i="573"/>
  <c r="I400" i="573"/>
  <c r="C15" i="491"/>
  <c r="E292" i="573"/>
  <c r="E271" i="573"/>
  <c r="E278" i="573"/>
  <c r="I404" i="573"/>
  <c r="I274" i="573" s="1"/>
  <c r="I273" i="573"/>
  <c r="E275" i="573"/>
  <c r="G78" i="573"/>
  <c r="G392" i="573"/>
  <c r="G124" i="65"/>
  <c r="E124" i="65" s="1"/>
  <c r="E124" i="60"/>
  <c r="E279" i="573"/>
  <c r="E280" i="573"/>
  <c r="E15" i="573"/>
  <c r="J149" i="573"/>
  <c r="J161" i="573" s="1"/>
  <c r="K399" i="573"/>
  <c r="G22" i="574"/>
  <c r="G24" i="574"/>
  <c r="G25" i="574"/>
  <c r="G299" i="574"/>
  <c r="G169" i="574"/>
  <c r="G167" i="574"/>
  <c r="G303" i="574"/>
  <c r="G27" i="574"/>
  <c r="G305" i="574"/>
  <c r="G23" i="574"/>
  <c r="G168" i="574"/>
  <c r="G304" i="574"/>
  <c r="G97" i="574"/>
  <c r="G296" i="574"/>
  <c r="G20" i="574"/>
  <c r="G180" i="574"/>
  <c r="G26" i="574"/>
  <c r="G436" i="65"/>
  <c r="G301" i="574"/>
  <c r="G298" i="574"/>
  <c r="G178" i="574"/>
  <c r="G94" i="574"/>
  <c r="G28" i="574"/>
  <c r="G302" i="574"/>
  <c r="G91" i="574"/>
  <c r="G166" i="574"/>
  <c r="G19" i="574"/>
  <c r="G297" i="574"/>
  <c r="G21" i="574"/>
  <c r="G175" i="574"/>
  <c r="G170" i="574"/>
  <c r="G93" i="574"/>
  <c r="G98" i="574"/>
  <c r="G99" i="574"/>
  <c r="G176" i="574"/>
  <c r="G179" i="574"/>
  <c r="G96" i="574"/>
  <c r="G90" i="574"/>
  <c r="G95" i="574"/>
  <c r="G92" i="574"/>
  <c r="G171" i="574"/>
  <c r="G177" i="574"/>
  <c r="K161" i="573"/>
  <c r="G149" i="573"/>
  <c r="E270" i="573"/>
  <c r="G21" i="61" a="1"/>
  <c r="G91" i="61" a="1"/>
  <c r="G26" i="61" a="1"/>
  <c r="K359" i="60" a="1"/>
  <c r="G166" i="61" a="1"/>
  <c r="G27" i="61" a="1"/>
  <c r="G23" i="61" a="1"/>
  <c r="G90" i="61" a="1"/>
  <c r="G28" i="61" a="1"/>
  <c r="G178" i="61" a="1"/>
  <c r="G301" i="61" a="1"/>
  <c r="G305" i="61" a="1"/>
  <c r="G179" i="61" a="1"/>
  <c r="J24" i="281"/>
  <c r="G25" i="61" a="1"/>
  <c r="G171" i="61" a="1"/>
  <c r="G97" i="61" a="1"/>
  <c r="G175" i="61" a="1"/>
  <c r="G92" i="61" a="1"/>
  <c r="K361" i="60" a="1"/>
  <c r="G303" i="61" a="1"/>
  <c r="G24" i="61" a="1"/>
  <c r="G297" i="61" a="1"/>
  <c r="G177" i="61" a="1"/>
  <c r="G296" i="61" a="1"/>
  <c r="G180" i="61" a="1"/>
  <c r="G95" i="61" a="1"/>
  <c r="G170" i="61" a="1"/>
  <c r="G93" i="61" a="1"/>
  <c r="G99" i="61" a="1"/>
  <c r="G22" i="61" a="1"/>
  <c r="G298" i="61" a="1"/>
  <c r="G304" i="61" a="1"/>
  <c r="G302" i="61" a="1"/>
  <c r="G96" i="61" a="1"/>
  <c r="G167" i="61" a="1"/>
  <c r="G94" i="61" a="1"/>
  <c r="G168" i="61" a="1"/>
  <c r="K24" i="281"/>
  <c r="G169" i="61" a="1"/>
  <c r="G299" i="61" a="1"/>
  <c r="G98" i="61" a="1"/>
  <c r="K161" i="60" a="1"/>
  <c r="G19" i="61" a="1"/>
  <c r="G20" i="61" a="1"/>
  <c r="G176" i="61" a="1"/>
  <c r="E377" i="572" l="1"/>
  <c r="G380" i="572"/>
  <c r="E16" i="573"/>
  <c r="G23" i="61"/>
  <c r="G166" i="61"/>
  <c r="G24" i="61"/>
  <c r="G171" i="61"/>
  <c r="G98" i="61"/>
  <c r="G91" i="61"/>
  <c r="G26" i="61"/>
  <c r="G305" i="61"/>
  <c r="G22" i="61"/>
  <c r="G92" i="61"/>
  <c r="G93" i="61"/>
  <c r="G302" i="61"/>
  <c r="G180" i="61"/>
  <c r="G27" i="61"/>
  <c r="G95" i="61"/>
  <c r="G170" i="61"/>
  <c r="G28" i="61"/>
  <c r="G20" i="61"/>
  <c r="G303" i="61"/>
  <c r="G90" i="61"/>
  <c r="G175" i="61"/>
  <c r="G94" i="61"/>
  <c r="G296" i="61"/>
  <c r="G167" i="61"/>
  <c r="G99" i="61"/>
  <c r="J27" i="281"/>
  <c r="G96" i="61"/>
  <c r="G21" i="61"/>
  <c r="G178" i="61"/>
  <c r="G97" i="61"/>
  <c r="G169" i="61"/>
  <c r="K359" i="60"/>
  <c r="G177" i="61"/>
  <c r="K27" i="281"/>
  <c r="K54" i="281"/>
  <c r="K161" i="60"/>
  <c r="G179" i="61"/>
  <c r="G297" i="61"/>
  <c r="G298" i="61"/>
  <c r="G304" i="61"/>
  <c r="G299" i="61"/>
  <c r="K361" i="60"/>
  <c r="G176" i="61"/>
  <c r="G19" i="61"/>
  <c r="G301" i="61"/>
  <c r="G168" i="61"/>
  <c r="G25" i="61"/>
  <c r="H399" i="573"/>
  <c r="G399" i="573"/>
  <c r="E78" i="573"/>
  <c r="H149" i="573"/>
  <c r="H161" i="573" s="1"/>
  <c r="G172" i="574"/>
  <c r="E293" i="573"/>
  <c r="G359" i="573"/>
  <c r="I383" i="573"/>
  <c r="I276" i="573"/>
  <c r="I281" i="573" s="1"/>
  <c r="I283" i="573" s="1"/>
  <c r="I381" i="573"/>
  <c r="I373" i="573"/>
  <c r="J404" i="573"/>
  <c r="J274" i="573" s="1"/>
  <c r="J273" i="573"/>
  <c r="E87" i="573"/>
  <c r="J97" i="574"/>
  <c r="J90" i="574"/>
  <c r="J26" i="574"/>
  <c r="J179" i="574"/>
  <c r="J178" i="574"/>
  <c r="J436" i="65"/>
  <c r="J92" i="574"/>
  <c r="J297" i="574"/>
  <c r="J298" i="574"/>
  <c r="J171" i="574"/>
  <c r="J175" i="574"/>
  <c r="J28" i="574"/>
  <c r="J23" i="574"/>
  <c r="J96" i="574"/>
  <c r="J304" i="574"/>
  <c r="J176" i="574"/>
  <c r="J167" i="574"/>
  <c r="J303" i="574"/>
  <c r="J19" i="574"/>
  <c r="J20" i="574"/>
  <c r="J22" i="574"/>
  <c r="J166" i="574"/>
  <c r="J93" i="574"/>
  <c r="J91" i="574"/>
  <c r="J305" i="574"/>
  <c r="J301" i="574"/>
  <c r="J170" i="574"/>
  <c r="J24" i="574"/>
  <c r="J99" i="574"/>
  <c r="J299" i="574"/>
  <c r="J21" i="574"/>
  <c r="J180" i="574"/>
  <c r="J95" i="574"/>
  <c r="J302" i="574"/>
  <c r="J98" i="574"/>
  <c r="J296" i="574"/>
  <c r="J168" i="574"/>
  <c r="J25" i="574"/>
  <c r="J27" i="574"/>
  <c r="J94" i="574"/>
  <c r="J169" i="574"/>
  <c r="J177" i="574"/>
  <c r="K404" i="573"/>
  <c r="K274" i="573" s="1"/>
  <c r="K273" i="573"/>
  <c r="J359" i="573"/>
  <c r="J361" i="573" s="1"/>
  <c r="G161" i="573"/>
  <c r="G100" i="574"/>
  <c r="G181" i="574"/>
  <c r="G306" i="574"/>
  <c r="E53" i="65"/>
  <c r="J400" i="573"/>
  <c r="K400" i="573"/>
  <c r="I361" i="573"/>
  <c r="H392" i="573"/>
  <c r="E392" i="573" s="1"/>
  <c r="G29" i="574"/>
  <c r="H355" i="573"/>
  <c r="J97" i="61" a="1"/>
  <c r="J96" i="61" a="1"/>
  <c r="J22" i="61" a="1"/>
  <c r="J91" i="61" a="1"/>
  <c r="J299" i="61" a="1"/>
  <c r="J25" i="61" a="1"/>
  <c r="J303" i="61" a="1"/>
  <c r="J90" i="61" a="1"/>
  <c r="J95" i="61" a="1"/>
  <c r="J304" i="61" a="1"/>
  <c r="J302" i="61" a="1"/>
  <c r="J166" i="61" a="1"/>
  <c r="J19" i="61" a="1"/>
  <c r="J298" i="61" a="1"/>
  <c r="J179" i="61" a="1"/>
  <c r="J176" i="61" a="1"/>
  <c r="H24" i="281"/>
  <c r="J94" i="61" a="1"/>
  <c r="J178" i="61" a="1"/>
  <c r="J23" i="61" a="1"/>
  <c r="J175" i="61" a="1"/>
  <c r="J301" i="61" a="1"/>
  <c r="J170" i="61" a="1"/>
  <c r="G29" i="61" a="1"/>
  <c r="J26" i="61" a="1"/>
  <c r="G100" i="61" a="1"/>
  <c r="G181" i="61" a="1"/>
  <c r="J305" i="61" a="1"/>
  <c r="J24" i="61" a="1"/>
  <c r="J28" i="61" a="1"/>
  <c r="J180" i="61" a="1"/>
  <c r="K273" i="60" a="1"/>
  <c r="J168" i="61" a="1"/>
  <c r="J98" i="61" a="1"/>
  <c r="G306" i="61" a="1"/>
  <c r="J27" i="61" a="1"/>
  <c r="J169" i="61" a="1"/>
  <c r="G172" i="61" a="1"/>
  <c r="J99" i="61" a="1"/>
  <c r="J171" i="61" a="1"/>
  <c r="K274" i="60" a="1"/>
  <c r="J92" i="61" a="1"/>
  <c r="J93" i="61" a="1"/>
  <c r="J20" i="61" a="1"/>
  <c r="J167" i="61" a="1"/>
  <c r="J177" i="61" a="1"/>
  <c r="J297" i="61" a="1"/>
  <c r="J21" i="61" a="1"/>
  <c r="J296" i="61" a="1"/>
  <c r="G24" i="281"/>
  <c r="E149" i="573" l="1"/>
  <c r="G387" i="572"/>
  <c r="E380" i="572"/>
  <c r="G247" i="574"/>
  <c r="G403" i="574" s="1"/>
  <c r="J93" i="61"/>
  <c r="J93" i="65" s="1"/>
  <c r="G27" i="281"/>
  <c r="D24" i="281"/>
  <c r="J25" i="61"/>
  <c r="J25" i="65" s="1"/>
  <c r="J299" i="61"/>
  <c r="J299" i="65" s="1"/>
  <c r="J166" i="61"/>
  <c r="J166" i="65" s="1"/>
  <c r="J96" i="61"/>
  <c r="J96" i="65" s="1"/>
  <c r="G306" i="61"/>
  <c r="J168" i="61"/>
  <c r="J168" i="65" s="1"/>
  <c r="J99" i="61"/>
  <c r="J99" i="65" s="1"/>
  <c r="J22" i="61"/>
  <c r="J22" i="65" s="1"/>
  <c r="J23" i="61"/>
  <c r="J23" i="65" s="1"/>
  <c r="J178" i="61"/>
  <c r="J178" i="65" s="1"/>
  <c r="J21" i="61"/>
  <c r="J21" i="65" s="1"/>
  <c r="J296" i="61"/>
  <c r="J296" i="65" s="1"/>
  <c r="J24" i="61"/>
  <c r="J24" i="65" s="1"/>
  <c r="J20" i="61"/>
  <c r="J20" i="65" s="1"/>
  <c r="J28" i="61"/>
  <c r="J28" i="65" s="1"/>
  <c r="J179" i="61"/>
  <c r="J179" i="65" s="1"/>
  <c r="J304" i="61"/>
  <c r="J304" i="65" s="1"/>
  <c r="G181" i="61"/>
  <c r="J98" i="61"/>
  <c r="J98" i="65" s="1"/>
  <c r="J170" i="61"/>
  <c r="J170" i="65" s="1"/>
  <c r="J19" i="61"/>
  <c r="J19" i="65" s="1"/>
  <c r="J175" i="61"/>
  <c r="J175" i="65" s="1"/>
  <c r="J26" i="61"/>
  <c r="J26" i="65" s="1"/>
  <c r="J177" i="61"/>
  <c r="J177" i="65" s="1"/>
  <c r="J302" i="61"/>
  <c r="J302" i="65" s="1"/>
  <c r="J301" i="61"/>
  <c r="J301" i="65" s="1"/>
  <c r="J303" i="61"/>
  <c r="J303" i="65" s="1"/>
  <c r="J171" i="61"/>
  <c r="J171" i="65" s="1"/>
  <c r="J90" i="61"/>
  <c r="J90" i="65" s="1"/>
  <c r="J27" i="61"/>
  <c r="J27" i="65" s="1"/>
  <c r="G100" i="61"/>
  <c r="J169" i="61"/>
  <c r="J169" i="65" s="1"/>
  <c r="J305" i="61"/>
  <c r="J305" i="65" s="1"/>
  <c r="J167" i="61"/>
  <c r="J167" i="65" s="1"/>
  <c r="J298" i="61"/>
  <c r="J298" i="65" s="1"/>
  <c r="J97" i="61"/>
  <c r="J97" i="65" s="1"/>
  <c r="G172" i="61"/>
  <c r="H27" i="281"/>
  <c r="J92" i="61"/>
  <c r="J92" i="65" s="1"/>
  <c r="K273" i="60"/>
  <c r="J95" i="61"/>
  <c r="J95" i="65" s="1"/>
  <c r="G29" i="61"/>
  <c r="K274" i="60"/>
  <c r="J94" i="61"/>
  <c r="J94" i="65" s="1"/>
  <c r="J180" i="61"/>
  <c r="J180" i="65" s="1"/>
  <c r="J91" i="61"/>
  <c r="J91" i="65" s="1"/>
  <c r="J176" i="61"/>
  <c r="J176" i="65" s="1"/>
  <c r="J297" i="61"/>
  <c r="J297" i="65" s="1"/>
  <c r="G400" i="573"/>
  <c r="E161" i="573"/>
  <c r="J172" i="574"/>
  <c r="G168" i="65"/>
  <c r="G297" i="65"/>
  <c r="G97" i="65"/>
  <c r="G296" i="65"/>
  <c r="G95" i="65"/>
  <c r="G26" i="65"/>
  <c r="K276" i="573"/>
  <c r="K281" i="573" s="1"/>
  <c r="K283" i="573" s="1"/>
  <c r="K373" i="573"/>
  <c r="K383" i="573"/>
  <c r="K381" i="573"/>
  <c r="J383" i="573"/>
  <c r="J373" i="573"/>
  <c r="J381" i="573"/>
  <c r="J276" i="573"/>
  <c r="G169" i="65"/>
  <c r="H21" i="574"/>
  <c r="H297" i="574"/>
  <c r="H304" i="574"/>
  <c r="H305" i="574"/>
  <c r="H170" i="574"/>
  <c r="H97" i="574"/>
  <c r="H27" i="574"/>
  <c r="H24" i="574"/>
  <c r="H180" i="574"/>
  <c r="H177" i="574"/>
  <c r="H303" i="574"/>
  <c r="H298" i="574"/>
  <c r="H26" i="574"/>
  <c r="H175" i="574"/>
  <c r="H166" i="574"/>
  <c r="H302" i="574"/>
  <c r="H91" i="574"/>
  <c r="H94" i="574"/>
  <c r="H93" i="574"/>
  <c r="H178" i="574"/>
  <c r="H176" i="574"/>
  <c r="H25" i="574"/>
  <c r="H436" i="65"/>
  <c r="H299" i="574"/>
  <c r="H28" i="574"/>
  <c r="H171" i="574"/>
  <c r="H168" i="574"/>
  <c r="H99" i="574"/>
  <c r="H95" i="574"/>
  <c r="H301" i="574"/>
  <c r="H96" i="574"/>
  <c r="H179" i="574"/>
  <c r="H296" i="574"/>
  <c r="H22" i="574"/>
  <c r="H19" i="574"/>
  <c r="H20" i="574"/>
  <c r="H169" i="574"/>
  <c r="H23" i="574"/>
  <c r="H98" i="574"/>
  <c r="H92" i="574"/>
  <c r="H90" i="574"/>
  <c r="H167" i="574"/>
  <c r="C28" i="491"/>
  <c r="I375" i="573"/>
  <c r="G301" i="65"/>
  <c r="G179" i="65"/>
  <c r="G178" i="65"/>
  <c r="G94" i="65"/>
  <c r="G27" i="65"/>
  <c r="G91" i="65"/>
  <c r="I24" i="574"/>
  <c r="I95" i="574"/>
  <c r="I303" i="574"/>
  <c r="I22" i="574"/>
  <c r="I180" i="574"/>
  <c r="I26" i="574"/>
  <c r="I28" i="574"/>
  <c r="I305" i="574"/>
  <c r="I99" i="574"/>
  <c r="I170" i="574"/>
  <c r="I90" i="574"/>
  <c r="I98" i="574"/>
  <c r="I302" i="574"/>
  <c r="I299" i="574"/>
  <c r="I167" i="574"/>
  <c r="I27" i="574"/>
  <c r="I297" i="574"/>
  <c r="I21" i="574"/>
  <c r="I169" i="574"/>
  <c r="I177" i="574"/>
  <c r="I436" i="65"/>
  <c r="I301" i="574"/>
  <c r="I97" i="574"/>
  <c r="I175" i="574"/>
  <c r="I168" i="574"/>
  <c r="I96" i="574"/>
  <c r="I25" i="574"/>
  <c r="I304" i="574"/>
  <c r="I296" i="574"/>
  <c r="I176" i="574"/>
  <c r="I166" i="574"/>
  <c r="I20" i="574"/>
  <c r="I92" i="574"/>
  <c r="I23" i="574"/>
  <c r="I93" i="574"/>
  <c r="I179" i="574"/>
  <c r="I171" i="574"/>
  <c r="I91" i="574"/>
  <c r="I298" i="574"/>
  <c r="I19" i="574"/>
  <c r="I94" i="574"/>
  <c r="I178" i="574"/>
  <c r="G170" i="65"/>
  <c r="H359" i="573"/>
  <c r="J306" i="574"/>
  <c r="I406" i="573"/>
  <c r="K22" i="574"/>
  <c r="K304" i="574"/>
  <c r="K28" i="574"/>
  <c r="K90" i="574"/>
  <c r="K167" i="574"/>
  <c r="K296" i="574"/>
  <c r="K301" i="574"/>
  <c r="K91" i="574"/>
  <c r="K176" i="574"/>
  <c r="K168" i="574"/>
  <c r="K299" i="574"/>
  <c r="K20" i="574"/>
  <c r="K305" i="574"/>
  <c r="K180" i="574"/>
  <c r="K177" i="574"/>
  <c r="K302" i="574"/>
  <c r="K19" i="574"/>
  <c r="K297" i="574"/>
  <c r="K95" i="574"/>
  <c r="K175" i="574"/>
  <c r="K166" i="574"/>
  <c r="K27" i="574"/>
  <c r="K303" i="574"/>
  <c r="K94" i="574"/>
  <c r="K99" i="574"/>
  <c r="K169" i="574"/>
  <c r="K170" i="574"/>
  <c r="K298" i="574"/>
  <c r="K96" i="574"/>
  <c r="K21" i="574"/>
  <c r="K23" i="574"/>
  <c r="K171" i="574"/>
  <c r="K97" i="574"/>
  <c r="K26" i="574"/>
  <c r="K93" i="574"/>
  <c r="K25" i="574"/>
  <c r="K179" i="574"/>
  <c r="K24" i="574"/>
  <c r="K92" i="574"/>
  <c r="K436" i="65"/>
  <c r="K98" i="574"/>
  <c r="K178" i="574"/>
  <c r="G273" i="573"/>
  <c r="G404" i="573"/>
  <c r="E399" i="573"/>
  <c r="G19" i="65"/>
  <c r="G21" i="65"/>
  <c r="G175" i="65"/>
  <c r="G180" i="65"/>
  <c r="G98" i="65"/>
  <c r="G25" i="65"/>
  <c r="G298" i="65"/>
  <c r="G305" i="65"/>
  <c r="G361" i="573"/>
  <c r="J29" i="574"/>
  <c r="J181" i="574"/>
  <c r="G176" i="65"/>
  <c r="G96" i="65"/>
  <c r="G90" i="65"/>
  <c r="G302" i="65"/>
  <c r="G171" i="65"/>
  <c r="J100" i="574"/>
  <c r="H273" i="573"/>
  <c r="H404" i="573"/>
  <c r="H274" i="573" s="1"/>
  <c r="G303" i="65"/>
  <c r="G93" i="65"/>
  <c r="G24" i="65"/>
  <c r="G167" i="65"/>
  <c r="H400" i="573"/>
  <c r="G299" i="65"/>
  <c r="G177" i="65"/>
  <c r="G20" i="65"/>
  <c r="G92" i="65"/>
  <c r="G166" i="65"/>
  <c r="G398" i="574"/>
  <c r="G393" i="574"/>
  <c r="E355" i="573"/>
  <c r="G304" i="65"/>
  <c r="G99" i="65"/>
  <c r="G28" i="65"/>
  <c r="G22" i="65"/>
  <c r="G23" i="65"/>
  <c r="K302" i="61" a="1"/>
  <c r="H171" i="61" a="1"/>
  <c r="I21" i="61" a="1"/>
  <c r="K94" i="61" a="1"/>
  <c r="I94" i="61" a="1"/>
  <c r="J181" i="61" a="1"/>
  <c r="K281" i="60" a="1"/>
  <c r="K297" i="61" a="1"/>
  <c r="K23" i="61" a="1"/>
  <c r="I24" i="61" a="1"/>
  <c r="H25" i="61" a="1"/>
  <c r="H180" i="61" a="1"/>
  <c r="H94" i="61" a="1"/>
  <c r="K20" i="61" a="1"/>
  <c r="K95" i="61" a="1"/>
  <c r="K166" i="61" a="1"/>
  <c r="I180" i="61" a="1"/>
  <c r="K304" i="61" a="1"/>
  <c r="H175" i="61" a="1"/>
  <c r="H99" i="61" a="1"/>
  <c r="K169" i="61" a="1"/>
  <c r="K21" i="61" a="1"/>
  <c r="K28" i="61" a="1"/>
  <c r="H98" i="61" a="1"/>
  <c r="K301" i="61" a="1"/>
  <c r="K171" i="61" a="1"/>
  <c r="H304" i="61" a="1"/>
  <c r="I95" i="61" a="1"/>
  <c r="H20" i="61" a="1"/>
  <c r="I93" i="61" a="1"/>
  <c r="I23" i="61" a="1"/>
  <c r="H27" i="61" a="1"/>
  <c r="I26" i="61" a="1"/>
  <c r="K168" i="61" a="1"/>
  <c r="K176" i="61" a="1"/>
  <c r="H305" i="61" a="1"/>
  <c r="K175" i="61" a="1"/>
  <c r="K24" i="61" a="1"/>
  <c r="J29" i="61" a="1"/>
  <c r="H170" i="61" a="1"/>
  <c r="I171" i="61" a="1"/>
  <c r="I28" i="61" a="1"/>
  <c r="K25" i="61" a="1"/>
  <c r="H21" i="61" a="1"/>
  <c r="H167" i="61" a="1"/>
  <c r="K178" i="61" a="1"/>
  <c r="I305" i="61" a="1"/>
  <c r="I301" i="61" a="1"/>
  <c r="H168" i="61" a="1"/>
  <c r="H178" i="61" a="1"/>
  <c r="I176" i="61" a="1"/>
  <c r="K97" i="61" a="1"/>
  <c r="H28" i="61" a="1"/>
  <c r="K296" i="61" a="1"/>
  <c r="I304" i="61" a="1"/>
  <c r="I298" i="61" a="1"/>
  <c r="H91" i="61" a="1"/>
  <c r="I296" i="61" a="1"/>
  <c r="H22" i="61" a="1"/>
  <c r="K22" i="61" a="1"/>
  <c r="K298" i="61" a="1"/>
  <c r="H177" i="61" a="1"/>
  <c r="H96" i="61" a="1"/>
  <c r="I92" i="61" a="1"/>
  <c r="K91" i="61" a="1"/>
  <c r="H92" i="61" a="1"/>
  <c r="I19" i="61" a="1"/>
  <c r="I175" i="61" a="1"/>
  <c r="K283" i="60" a="1"/>
  <c r="I168" i="61" a="1"/>
  <c r="K26" i="61" a="1"/>
  <c r="K180" i="61" a="1"/>
  <c r="K177" i="61" a="1"/>
  <c r="I96" i="61" a="1"/>
  <c r="K92" i="61" a="1"/>
  <c r="H95" i="61" a="1"/>
  <c r="I22" i="61" a="1"/>
  <c r="K90" i="61" a="1"/>
  <c r="I170" i="61" a="1"/>
  <c r="H298" i="61" a="1"/>
  <c r="H303" i="61" a="1"/>
  <c r="K276" i="60" a="1"/>
  <c r="K19" i="61" a="1"/>
  <c r="K167" i="61" a="1"/>
  <c r="I98" i="61" a="1"/>
  <c r="I25" i="61" a="1"/>
  <c r="K383" i="60" a="1"/>
  <c r="I91" i="61" a="1"/>
  <c r="K93" i="61" a="1"/>
  <c r="J172" i="61" a="1"/>
  <c r="K299" i="61" a="1"/>
  <c r="J306" i="61" a="1"/>
  <c r="I302" i="61" a="1"/>
  <c r="H166" i="61" a="1"/>
  <c r="H19" i="61" a="1"/>
  <c r="K99" i="61" a="1"/>
  <c r="H301" i="61" a="1"/>
  <c r="H93" i="61" a="1"/>
  <c r="H297" i="61" a="1"/>
  <c r="I177" i="61" a="1"/>
  <c r="H176" i="61" a="1"/>
  <c r="H23" i="61" a="1"/>
  <c r="H26" i="61" a="1"/>
  <c r="K179" i="61" a="1"/>
  <c r="H179" i="61" a="1"/>
  <c r="K373" i="60" a="1"/>
  <c r="I179" i="61" a="1"/>
  <c r="H302" i="61" a="1"/>
  <c r="I97" i="61" a="1"/>
  <c r="J100" i="61" a="1"/>
  <c r="I20" i="61" a="1"/>
  <c r="I99" i="61" a="1"/>
  <c r="I178" i="61" a="1"/>
  <c r="I303" i="61" a="1"/>
  <c r="H97" i="61" a="1"/>
  <c r="I297" i="61" a="1"/>
  <c r="I27" i="61" a="1"/>
  <c r="I90" i="61" a="1"/>
  <c r="K98" i="61" a="1"/>
  <c r="K96" i="61" a="1"/>
  <c r="I166" i="61" a="1"/>
  <c r="K381" i="60" a="1"/>
  <c r="K27" i="61" a="1"/>
  <c r="H296" i="61" a="1"/>
  <c r="K303" i="61" a="1"/>
  <c r="G75" i="281"/>
  <c r="H299" i="61" a="1"/>
  <c r="H169" i="61" a="1"/>
  <c r="K170" i="61" a="1"/>
  <c r="I299" i="61" a="1"/>
  <c r="H24" i="61" a="1"/>
  <c r="I167" i="61" a="1"/>
  <c r="I169" i="61" a="1"/>
  <c r="H90" i="61" a="1"/>
  <c r="K305" i="61" a="1"/>
  <c r="D75" i="281" l="1"/>
  <c r="G129" i="281"/>
  <c r="G405" i="572"/>
  <c r="E405" i="572" s="1"/>
  <c r="E387" i="572"/>
  <c r="J247" i="574"/>
  <c r="J403" i="574" s="1"/>
  <c r="K171" i="61"/>
  <c r="K171" i="65" s="1"/>
  <c r="K94" i="61"/>
  <c r="K94" i="65" s="1"/>
  <c r="K302" i="61"/>
  <c r="K302" i="65" s="1"/>
  <c r="K91" i="61"/>
  <c r="K91" i="65" s="1"/>
  <c r="I94" i="61"/>
  <c r="I94" i="65" s="1"/>
  <c r="I92" i="61"/>
  <c r="I92" i="65" s="1"/>
  <c r="I168" i="61"/>
  <c r="I168" i="65" s="1"/>
  <c r="I297" i="61"/>
  <c r="I297" i="65" s="1"/>
  <c r="I99" i="61"/>
  <c r="I99" i="65" s="1"/>
  <c r="I24" i="61"/>
  <c r="I24" i="65" s="1"/>
  <c r="H90" i="61"/>
  <c r="H296" i="61"/>
  <c r="H28" i="61"/>
  <c r="H91" i="61"/>
  <c r="H180" i="61"/>
  <c r="H21" i="61"/>
  <c r="K92" i="61"/>
  <c r="K92" i="65" s="1"/>
  <c r="K23" i="61"/>
  <c r="K23" i="65" s="1"/>
  <c r="K303" i="61"/>
  <c r="K303" i="65" s="1"/>
  <c r="K177" i="61"/>
  <c r="K177" i="65" s="1"/>
  <c r="K301" i="61"/>
  <c r="K301" i="65" s="1"/>
  <c r="J306" i="61"/>
  <c r="J306" i="65" s="1"/>
  <c r="I19" i="61"/>
  <c r="I19" i="65" s="1"/>
  <c r="I20" i="61"/>
  <c r="I20" i="65" s="1"/>
  <c r="I175" i="61"/>
  <c r="I175" i="65" s="1"/>
  <c r="I27" i="61"/>
  <c r="I27" i="65" s="1"/>
  <c r="I305" i="61"/>
  <c r="I305" i="65" s="1"/>
  <c r="H92" i="61"/>
  <c r="H179" i="61"/>
  <c r="H299" i="61"/>
  <c r="H302" i="61"/>
  <c r="H24" i="61"/>
  <c r="K24" i="61"/>
  <c r="K24" i="65" s="1"/>
  <c r="K21" i="61"/>
  <c r="K21" i="65" s="1"/>
  <c r="K27" i="61"/>
  <c r="K27" i="65" s="1"/>
  <c r="K180" i="61"/>
  <c r="K180" i="65" s="1"/>
  <c r="K296" i="61"/>
  <c r="K296" i="65" s="1"/>
  <c r="I298" i="61"/>
  <c r="I298" i="65" s="1"/>
  <c r="I166" i="61"/>
  <c r="I166" i="65" s="1"/>
  <c r="I97" i="61"/>
  <c r="I97" i="65" s="1"/>
  <c r="I167" i="61"/>
  <c r="I167" i="65" s="1"/>
  <c r="I28" i="61"/>
  <c r="I28" i="65" s="1"/>
  <c r="H98" i="61"/>
  <c r="H96" i="61"/>
  <c r="H166" i="61"/>
  <c r="H27" i="61"/>
  <c r="K381" i="60"/>
  <c r="J181" i="61"/>
  <c r="J181" i="65" s="1"/>
  <c r="K179" i="61"/>
  <c r="K179" i="65" s="1"/>
  <c r="K96" i="61"/>
  <c r="K96" i="65" s="1"/>
  <c r="K166" i="61"/>
  <c r="K166" i="65" s="1"/>
  <c r="K305" i="61"/>
  <c r="K305" i="65" s="1"/>
  <c r="K167" i="61"/>
  <c r="K167" i="65" s="1"/>
  <c r="I91" i="61"/>
  <c r="I91" i="65" s="1"/>
  <c r="I176" i="61"/>
  <c r="I176" i="65" s="1"/>
  <c r="I301" i="61"/>
  <c r="I301" i="65" s="1"/>
  <c r="I299" i="61"/>
  <c r="I299" i="65" s="1"/>
  <c r="I26" i="61"/>
  <c r="I26" i="65" s="1"/>
  <c r="H23" i="61"/>
  <c r="H301" i="61"/>
  <c r="H25" i="61"/>
  <c r="H175" i="61"/>
  <c r="H97" i="61"/>
  <c r="K383" i="60"/>
  <c r="J29" i="61"/>
  <c r="J29" i="65" s="1"/>
  <c r="K25" i="61"/>
  <c r="K25" i="65" s="1"/>
  <c r="K298" i="61"/>
  <c r="K298" i="65" s="1"/>
  <c r="K175" i="61"/>
  <c r="K175" i="65" s="1"/>
  <c r="K20" i="61"/>
  <c r="K20" i="65" s="1"/>
  <c r="K90" i="61"/>
  <c r="K90" i="65" s="1"/>
  <c r="I171" i="61"/>
  <c r="I171" i="65" s="1"/>
  <c r="I296" i="61"/>
  <c r="I296" i="65" s="1"/>
  <c r="I302" i="61"/>
  <c r="I302" i="65" s="1"/>
  <c r="I180" i="61"/>
  <c r="I180" i="65" s="1"/>
  <c r="H169" i="61"/>
  <c r="H95" i="61"/>
  <c r="H176" i="61"/>
  <c r="H26" i="61"/>
  <c r="H170" i="61"/>
  <c r="K373" i="60"/>
  <c r="J172" i="61"/>
  <c r="J172" i="65" s="1"/>
  <c r="J100" i="61"/>
  <c r="J100" i="65" s="1"/>
  <c r="K93" i="61"/>
  <c r="K93" i="65" s="1"/>
  <c r="K170" i="61"/>
  <c r="K170" i="65" s="1"/>
  <c r="K95" i="61"/>
  <c r="K95" i="65" s="1"/>
  <c r="K299" i="61"/>
  <c r="K299" i="65" s="1"/>
  <c r="K28" i="61"/>
  <c r="K28" i="65" s="1"/>
  <c r="I179" i="61"/>
  <c r="I179" i="65" s="1"/>
  <c r="I304" i="61"/>
  <c r="I304" i="65" s="1"/>
  <c r="I177" i="61"/>
  <c r="I177" i="65" s="1"/>
  <c r="I98" i="61"/>
  <c r="I98" i="65" s="1"/>
  <c r="I22" i="61"/>
  <c r="I22" i="65" s="1"/>
  <c r="H20" i="61"/>
  <c r="H99" i="61"/>
  <c r="H178" i="61"/>
  <c r="H298" i="61"/>
  <c r="H305" i="61"/>
  <c r="K276" i="60"/>
  <c r="K283" i="60"/>
  <c r="K178" i="61"/>
  <c r="K178" i="65" s="1"/>
  <c r="K26" i="61"/>
  <c r="K26" i="65" s="1"/>
  <c r="K169" i="61"/>
  <c r="K169" i="65" s="1"/>
  <c r="K297" i="61"/>
  <c r="K297" i="65" s="1"/>
  <c r="K168" i="61"/>
  <c r="K168" i="65" s="1"/>
  <c r="K304" i="61"/>
  <c r="K304" i="65" s="1"/>
  <c r="I93" i="61"/>
  <c r="I93" i="65" s="1"/>
  <c r="I25" i="61"/>
  <c r="I25" i="65" s="1"/>
  <c r="I169" i="61"/>
  <c r="I169" i="65" s="1"/>
  <c r="I90" i="61"/>
  <c r="I90" i="65" s="1"/>
  <c r="I303" i="61"/>
  <c r="I303" i="65" s="1"/>
  <c r="H19" i="61"/>
  <c r="H168" i="61"/>
  <c r="H93" i="61"/>
  <c r="H303" i="61"/>
  <c r="H304" i="61"/>
  <c r="K281" i="60"/>
  <c r="K98" i="61"/>
  <c r="K98" i="65" s="1"/>
  <c r="K97" i="61"/>
  <c r="K97" i="65" s="1"/>
  <c r="K99" i="61"/>
  <c r="K99" i="65" s="1"/>
  <c r="K19" i="61"/>
  <c r="K19" i="65" s="1"/>
  <c r="K176" i="61"/>
  <c r="K176" i="65" s="1"/>
  <c r="K22" i="61"/>
  <c r="K22" i="65" s="1"/>
  <c r="I178" i="61"/>
  <c r="I178" i="65" s="1"/>
  <c r="I23" i="61"/>
  <c r="I23" i="65" s="1"/>
  <c r="I96" i="61"/>
  <c r="I96" i="65" s="1"/>
  <c r="I21" i="61"/>
  <c r="I21" i="65" s="1"/>
  <c r="I170" i="61"/>
  <c r="I170" i="65" s="1"/>
  <c r="I95" i="61"/>
  <c r="I95" i="65" s="1"/>
  <c r="H167" i="61"/>
  <c r="H22" i="61"/>
  <c r="H171" i="61"/>
  <c r="H94" i="61"/>
  <c r="H177" i="61"/>
  <c r="H297" i="61"/>
  <c r="K253" i="567"/>
  <c r="K384" i="567"/>
  <c r="I367" i="573"/>
  <c r="I368" i="573"/>
  <c r="H100" i="574"/>
  <c r="E90" i="574"/>
  <c r="H306" i="574"/>
  <c r="E296" i="574"/>
  <c r="E28" i="574"/>
  <c r="E91" i="574"/>
  <c r="E180" i="574"/>
  <c r="E21" i="574"/>
  <c r="J375" i="573"/>
  <c r="G29" i="65"/>
  <c r="I29" i="574"/>
  <c r="I181" i="574"/>
  <c r="E92" i="574"/>
  <c r="E179" i="574"/>
  <c r="E299" i="574"/>
  <c r="E302" i="574"/>
  <c r="E24" i="574"/>
  <c r="G292" i="574"/>
  <c r="G269" i="574"/>
  <c r="G275" i="574"/>
  <c r="G270" i="574"/>
  <c r="G278" i="574"/>
  <c r="G272" i="574"/>
  <c r="G15" i="574"/>
  <c r="G271" i="574"/>
  <c r="G277" i="574"/>
  <c r="G280" i="574"/>
  <c r="G279" i="574"/>
  <c r="G365" i="574"/>
  <c r="G86" i="574"/>
  <c r="G181" i="65"/>
  <c r="K306" i="574"/>
  <c r="I172" i="574"/>
  <c r="E98" i="574"/>
  <c r="E96" i="574"/>
  <c r="E436" i="65"/>
  <c r="H172" i="574"/>
  <c r="E166" i="574"/>
  <c r="E27" i="574"/>
  <c r="K406" i="573"/>
  <c r="G274" i="573"/>
  <c r="E404" i="573"/>
  <c r="K172" i="574"/>
  <c r="E23" i="574"/>
  <c r="E301" i="574"/>
  <c r="E25" i="574"/>
  <c r="H181" i="574"/>
  <c r="E175" i="574"/>
  <c r="E97" i="574"/>
  <c r="G12" i="574"/>
  <c r="G344" i="574"/>
  <c r="G349" i="574"/>
  <c r="G13" i="574"/>
  <c r="G343" i="574"/>
  <c r="G72" i="574"/>
  <c r="G70" i="574"/>
  <c r="G145" i="574"/>
  <c r="G144" i="574"/>
  <c r="G73" i="574"/>
  <c r="G155" i="574"/>
  <c r="G358" i="574"/>
  <c r="G156" i="574"/>
  <c r="G143" i="574"/>
  <c r="G350" i="574"/>
  <c r="G67" i="574"/>
  <c r="G157" i="574"/>
  <c r="G65" i="574"/>
  <c r="G154" i="574"/>
  <c r="G11" i="574"/>
  <c r="G69" i="574"/>
  <c r="G136" i="574"/>
  <c r="G84" i="574"/>
  <c r="G74" i="574"/>
  <c r="G138" i="574"/>
  <c r="G66" i="574"/>
  <c r="G345" i="574"/>
  <c r="G137" i="574"/>
  <c r="G342" i="574"/>
  <c r="G346" i="574"/>
  <c r="G140" i="574"/>
  <c r="G141" i="574"/>
  <c r="G139" i="574"/>
  <c r="G366" i="574"/>
  <c r="G347" i="574"/>
  <c r="G351" i="574"/>
  <c r="G68" i="574"/>
  <c r="G290" i="574"/>
  <c r="J393" i="574"/>
  <c r="J398" i="574"/>
  <c r="E273" i="573"/>
  <c r="K181" i="574"/>
  <c r="K100" i="574"/>
  <c r="H361" i="573"/>
  <c r="E361" i="573" s="1"/>
  <c r="I306" i="574"/>
  <c r="E169" i="574"/>
  <c r="E95" i="574"/>
  <c r="E176" i="574"/>
  <c r="E26" i="574"/>
  <c r="E170" i="574"/>
  <c r="K375" i="573"/>
  <c r="G100" i="65"/>
  <c r="E20" i="574"/>
  <c r="E99" i="574"/>
  <c r="E178" i="574"/>
  <c r="E298" i="574"/>
  <c r="E305" i="574"/>
  <c r="D27" i="281"/>
  <c r="E27" i="281" s="1"/>
  <c r="E24" i="281"/>
  <c r="I100" i="574"/>
  <c r="H29" i="574"/>
  <c r="E19" i="574"/>
  <c r="E168" i="574"/>
  <c r="E93" i="574"/>
  <c r="E303" i="574"/>
  <c r="E304" i="574"/>
  <c r="J281" i="573"/>
  <c r="G373" i="573"/>
  <c r="G276" i="573"/>
  <c r="G383" i="573"/>
  <c r="G381" i="573"/>
  <c r="E400" i="573"/>
  <c r="G172" i="65"/>
  <c r="G306" i="65"/>
  <c r="H276" i="573"/>
  <c r="H281" i="573" s="1"/>
  <c r="H283" i="573" s="1"/>
  <c r="H383" i="573"/>
  <c r="H373" i="573"/>
  <c r="H381" i="573"/>
  <c r="K29" i="574"/>
  <c r="E167" i="574"/>
  <c r="E22" i="574"/>
  <c r="E171" i="574"/>
  <c r="E94" i="574"/>
  <c r="E177" i="574"/>
  <c r="E297" i="574"/>
  <c r="E359" i="573"/>
  <c r="N74" i="63"/>
  <c r="G74" i="63" s="1"/>
  <c r="G345" i="61" a="1"/>
  <c r="G136" i="61" a="1"/>
  <c r="G349" i="61" a="1"/>
  <c r="G157" i="61" a="1"/>
  <c r="G350" i="61" a="1"/>
  <c r="G70" i="61" a="1"/>
  <c r="G358" i="61" a="1"/>
  <c r="G346" i="61" a="1"/>
  <c r="G66" i="61" a="1"/>
  <c r="G138" i="61" a="1"/>
  <c r="G155" i="61" a="1"/>
  <c r="G347" i="61" a="1"/>
  <c r="G141" i="61" a="1"/>
  <c r="K172" i="61" a="1"/>
  <c r="I100" i="61" a="1"/>
  <c r="G154" i="61" a="1"/>
  <c r="I306" i="61" a="1"/>
  <c r="I172" i="61" a="1"/>
  <c r="H172" i="61" a="1"/>
  <c r="G11" i="61" a="1"/>
  <c r="K306" i="61" a="1"/>
  <c r="K181" i="61" a="1"/>
  <c r="G290" i="61" a="1"/>
  <c r="G69" i="61" a="1"/>
  <c r="H306" i="61" a="1"/>
  <c r="G343" i="61" a="1"/>
  <c r="K253" i="460" a="1"/>
  <c r="I181" i="61" a="1"/>
  <c r="G143" i="61" a="1"/>
  <c r="G68" i="61" a="1"/>
  <c r="G74" i="61" a="1"/>
  <c r="G73" i="61" a="1"/>
  <c r="G65" i="61" a="1"/>
  <c r="H100" i="61" a="1"/>
  <c r="H181" i="61" a="1"/>
  <c r="G344" i="61" a="1"/>
  <c r="G13" i="61" a="1"/>
  <c r="G72" i="61" a="1"/>
  <c r="G12" i="61" a="1"/>
  <c r="G14" i="390"/>
  <c r="G342" i="61" a="1"/>
  <c r="I29" i="61" a="1"/>
  <c r="G139" i="61" a="1"/>
  <c r="G145" i="61" a="1"/>
  <c r="G140" i="61" a="1"/>
  <c r="G67" i="61" a="1"/>
  <c r="K375" i="60" a="1"/>
  <c r="G156" i="61" a="1"/>
  <c r="G144" i="61" a="1"/>
  <c r="G84" i="61" a="1"/>
  <c r="G137" i="61" a="1"/>
  <c r="G366" i="61" a="1"/>
  <c r="G351" i="61" a="1"/>
  <c r="K29" i="61" a="1"/>
  <c r="K384" i="460" a="1"/>
  <c r="K100" i="61" a="1"/>
  <c r="H29" i="61" a="1"/>
  <c r="J435" i="65" l="1"/>
  <c r="Q74" i="63"/>
  <c r="J74" i="63" s="1"/>
  <c r="K435" i="65"/>
  <c r="R74" i="63"/>
  <c r="K74" i="63" s="1"/>
  <c r="D129" i="281"/>
  <c r="E75" i="281"/>
  <c r="I247" i="574"/>
  <c r="I403" i="574" s="1"/>
  <c r="I271" i="574" s="1"/>
  <c r="H247" i="574"/>
  <c r="H403" i="574" s="1"/>
  <c r="K100" i="61"/>
  <c r="K100" i="65" s="1"/>
  <c r="G347" i="61"/>
  <c r="G345" i="61"/>
  <c r="G154" i="61"/>
  <c r="G155" i="61"/>
  <c r="G349" i="61"/>
  <c r="K172" i="61"/>
  <c r="K172" i="65" s="1"/>
  <c r="K181" i="61"/>
  <c r="K181" i="65" s="1"/>
  <c r="G366" i="61"/>
  <c r="G66" i="61"/>
  <c r="G65" i="61"/>
  <c r="G73" i="61"/>
  <c r="H181" i="61"/>
  <c r="G139" i="61"/>
  <c r="G138" i="61"/>
  <c r="G157" i="61"/>
  <c r="G144" i="61"/>
  <c r="G344" i="61"/>
  <c r="H306" i="61"/>
  <c r="G67" i="61"/>
  <c r="G145" i="61"/>
  <c r="G12" i="61"/>
  <c r="I172" i="61"/>
  <c r="I172" i="65" s="1"/>
  <c r="G140" i="61"/>
  <c r="G84" i="61"/>
  <c r="G350" i="61"/>
  <c r="G70" i="61"/>
  <c r="K306" i="61"/>
  <c r="K306" i="65" s="1"/>
  <c r="I181" i="61"/>
  <c r="I181" i="65" s="1"/>
  <c r="H100" i="61"/>
  <c r="K384" i="460"/>
  <c r="K384" i="65" s="1"/>
  <c r="K60" i="63" s="1"/>
  <c r="H29" i="61"/>
  <c r="G74" i="61"/>
  <c r="K29" i="61"/>
  <c r="K29" i="65" s="1"/>
  <c r="G290" i="61"/>
  <c r="G346" i="61"/>
  <c r="G136" i="61"/>
  <c r="G143" i="61"/>
  <c r="G72" i="61"/>
  <c r="H172" i="61"/>
  <c r="I29" i="61"/>
  <c r="I29" i="65" s="1"/>
  <c r="K253" i="460"/>
  <c r="K253" i="65" s="1"/>
  <c r="I306" i="61"/>
  <c r="I306" i="65" s="1"/>
  <c r="G68" i="61"/>
  <c r="G342" i="61"/>
  <c r="G69" i="61"/>
  <c r="G156" i="61"/>
  <c r="G343" i="61"/>
  <c r="I100" i="61"/>
  <c r="I100" i="65" s="1"/>
  <c r="G141" i="61"/>
  <c r="K375" i="60"/>
  <c r="G351" i="61"/>
  <c r="G137" i="61"/>
  <c r="G11" i="61"/>
  <c r="G358" i="61"/>
  <c r="G13" i="61"/>
  <c r="E383" i="573"/>
  <c r="E276" i="573"/>
  <c r="G159" i="574"/>
  <c r="K368" i="573"/>
  <c r="K367" i="573"/>
  <c r="G393" i="65"/>
  <c r="H94" i="65"/>
  <c r="E94" i="65" s="1"/>
  <c r="E94" i="61"/>
  <c r="H99" i="65"/>
  <c r="E99" i="65" s="1"/>
  <c r="E99" i="61"/>
  <c r="H26" i="65"/>
  <c r="E26" i="65" s="1"/>
  <c r="E26" i="61"/>
  <c r="H97" i="65"/>
  <c r="E97" i="65" s="1"/>
  <c r="E97" i="61"/>
  <c r="H24" i="65"/>
  <c r="E24" i="65" s="1"/>
  <c r="E24" i="61"/>
  <c r="H21" i="65"/>
  <c r="E21" i="65" s="1"/>
  <c r="E21" i="61"/>
  <c r="G375" i="573"/>
  <c r="E373" i="573"/>
  <c r="G76" i="574"/>
  <c r="E181" i="574"/>
  <c r="H171" i="65"/>
  <c r="E171" i="65" s="1"/>
  <c r="E171" i="61"/>
  <c r="H20" i="65"/>
  <c r="E20" i="65" s="1"/>
  <c r="E20" i="61"/>
  <c r="H176" i="65"/>
  <c r="E176" i="65" s="1"/>
  <c r="E176" i="61"/>
  <c r="H175" i="65"/>
  <c r="E175" i="65" s="1"/>
  <c r="E175" i="61"/>
  <c r="H27" i="65"/>
  <c r="E27" i="65" s="1"/>
  <c r="E27" i="61"/>
  <c r="H302" i="65"/>
  <c r="E302" i="65" s="1"/>
  <c r="E302" i="61"/>
  <c r="H180" i="65"/>
  <c r="E180" i="65" s="1"/>
  <c r="E180" i="61"/>
  <c r="E274" i="573"/>
  <c r="E306" i="574"/>
  <c r="H22" i="65"/>
  <c r="E22" i="65" s="1"/>
  <c r="E22" i="61"/>
  <c r="H304" i="65"/>
  <c r="E304" i="65" s="1"/>
  <c r="E304" i="61"/>
  <c r="H95" i="65"/>
  <c r="E95" i="65" s="1"/>
  <c r="E95" i="61"/>
  <c r="H25" i="65"/>
  <c r="E25" i="65" s="1"/>
  <c r="E25" i="61"/>
  <c r="H166" i="65"/>
  <c r="E166" i="61"/>
  <c r="H299" i="65"/>
  <c r="E299" i="65" s="1"/>
  <c r="E299" i="61"/>
  <c r="H91" i="65"/>
  <c r="E91" i="65" s="1"/>
  <c r="E91" i="61"/>
  <c r="H167" i="65"/>
  <c r="E167" i="65" s="1"/>
  <c r="E167" i="61"/>
  <c r="H303" i="65"/>
  <c r="E303" i="65" s="1"/>
  <c r="E303" i="61"/>
  <c r="H169" i="65"/>
  <c r="E169" i="65" s="1"/>
  <c r="E169" i="61"/>
  <c r="H301" i="65"/>
  <c r="E301" i="65" s="1"/>
  <c r="E301" i="61"/>
  <c r="H96" i="65"/>
  <c r="E96" i="65" s="1"/>
  <c r="E96" i="61"/>
  <c r="H179" i="65"/>
  <c r="E179" i="65" s="1"/>
  <c r="E179" i="61"/>
  <c r="H28" i="65"/>
  <c r="E28" i="65" s="1"/>
  <c r="E28" i="61"/>
  <c r="H406" i="573"/>
  <c r="J283" i="573"/>
  <c r="G281" i="573"/>
  <c r="G87" i="574"/>
  <c r="E100" i="574"/>
  <c r="H93" i="65"/>
  <c r="E93" i="65" s="1"/>
  <c r="E93" i="61"/>
  <c r="H23" i="65"/>
  <c r="E23" i="65" s="1"/>
  <c r="E23" i="61"/>
  <c r="H98" i="65"/>
  <c r="E98" i="65" s="1"/>
  <c r="E98" i="61"/>
  <c r="H92" i="65"/>
  <c r="E92" i="65" s="1"/>
  <c r="E92" i="61"/>
  <c r="H296" i="65"/>
  <c r="E296" i="65" s="1"/>
  <c r="E296" i="61"/>
  <c r="H398" i="574"/>
  <c r="H393" i="574"/>
  <c r="E29" i="574"/>
  <c r="G435" i="65"/>
  <c r="K398" i="574"/>
  <c r="K393" i="574"/>
  <c r="H375" i="573"/>
  <c r="G293" i="574"/>
  <c r="G147" i="574"/>
  <c r="E172" i="574"/>
  <c r="I393" i="574"/>
  <c r="I398" i="574"/>
  <c r="K254" i="567"/>
  <c r="K266" i="567" s="1"/>
  <c r="H168" i="65"/>
  <c r="E168" i="65" s="1"/>
  <c r="E168" i="61"/>
  <c r="H305" i="65"/>
  <c r="E305" i="65" s="1"/>
  <c r="E305" i="61"/>
  <c r="J393" i="65"/>
  <c r="J10" i="486" s="1"/>
  <c r="J38" i="486" s="1"/>
  <c r="H90" i="65"/>
  <c r="E90" i="65" s="1"/>
  <c r="E90" i="61"/>
  <c r="E381" i="573"/>
  <c r="J67" i="574"/>
  <c r="J156" i="574"/>
  <c r="J72" i="574"/>
  <c r="J65" i="574"/>
  <c r="J347" i="574"/>
  <c r="J140" i="574"/>
  <c r="J358" i="574"/>
  <c r="J351" i="574"/>
  <c r="J13" i="574"/>
  <c r="J69" i="574"/>
  <c r="J138" i="574"/>
  <c r="J154" i="574"/>
  <c r="J343" i="574"/>
  <c r="J139" i="574"/>
  <c r="J155" i="574"/>
  <c r="J344" i="574"/>
  <c r="J144" i="574"/>
  <c r="J84" i="574"/>
  <c r="J66" i="574"/>
  <c r="J143" i="574"/>
  <c r="J136" i="574"/>
  <c r="J145" i="574"/>
  <c r="J137" i="574"/>
  <c r="J68" i="574"/>
  <c r="J345" i="574"/>
  <c r="J350" i="574"/>
  <c r="J141" i="574"/>
  <c r="J73" i="574"/>
  <c r="J12" i="574"/>
  <c r="J366" i="574"/>
  <c r="J290" i="574"/>
  <c r="J70" i="574"/>
  <c r="J349" i="574"/>
  <c r="J157" i="574"/>
  <c r="J346" i="574"/>
  <c r="J74" i="574"/>
  <c r="J342" i="574"/>
  <c r="J11" i="574"/>
  <c r="G353" i="574"/>
  <c r="J280" i="574"/>
  <c r="J277" i="574"/>
  <c r="J292" i="574"/>
  <c r="J275" i="574"/>
  <c r="J271" i="574"/>
  <c r="J365" i="574"/>
  <c r="J272" i="574"/>
  <c r="J279" i="574"/>
  <c r="J15" i="574"/>
  <c r="J269" i="574"/>
  <c r="J86" i="574"/>
  <c r="J270" i="574"/>
  <c r="J278" i="574"/>
  <c r="I370" i="573"/>
  <c r="H297" i="65"/>
  <c r="E297" i="65" s="1"/>
  <c r="E297" i="61"/>
  <c r="H19" i="65"/>
  <c r="E19" i="65" s="1"/>
  <c r="E19" i="61"/>
  <c r="H298" i="65"/>
  <c r="E298" i="65" s="1"/>
  <c r="E298" i="61"/>
  <c r="G16" i="574"/>
  <c r="K247" i="574"/>
  <c r="H177" i="65"/>
  <c r="E177" i="65" s="1"/>
  <c r="E177" i="61"/>
  <c r="H178" i="65"/>
  <c r="E178" i="65" s="1"/>
  <c r="E178" i="61"/>
  <c r="H170" i="65"/>
  <c r="E170" i="65" s="1"/>
  <c r="E170" i="61"/>
  <c r="G15" i="390"/>
  <c r="J345" i="61" a="1"/>
  <c r="J66" i="61" a="1"/>
  <c r="J144" i="61" a="1"/>
  <c r="K254" i="460" a="1"/>
  <c r="J350" i="61" a="1"/>
  <c r="J68" i="61" a="1"/>
  <c r="G147" i="61" a="1"/>
  <c r="K368" i="60" a="1"/>
  <c r="J143" i="61" a="1"/>
  <c r="J351" i="61" a="1"/>
  <c r="J11" i="61" a="1"/>
  <c r="K266" i="460" a="1"/>
  <c r="J155" i="61" a="1"/>
  <c r="J141" i="61" a="1"/>
  <c r="J342" i="61" a="1"/>
  <c r="J13" i="61" a="1"/>
  <c r="J358" i="61" a="1"/>
  <c r="J346" i="61" a="1"/>
  <c r="K367" i="60" a="1"/>
  <c r="J72" i="61" a="1"/>
  <c r="J154" i="61" a="1"/>
  <c r="J290" i="61" a="1"/>
  <c r="J347" i="61" a="1"/>
  <c r="J65" i="61" a="1"/>
  <c r="J73" i="61" a="1"/>
  <c r="J67" i="61" a="1"/>
  <c r="J343" i="61" a="1"/>
  <c r="J156" i="61" a="1"/>
  <c r="J157" i="61" a="1"/>
  <c r="J138" i="61" a="1"/>
  <c r="J145" i="61" a="1"/>
  <c r="J349" i="61" a="1"/>
  <c r="J136" i="61" a="1"/>
  <c r="J12" i="61" a="1"/>
  <c r="J344" i="61" a="1"/>
  <c r="J70" i="61" a="1"/>
  <c r="J69" i="61" a="1"/>
  <c r="G159" i="61" a="1"/>
  <c r="J74" i="61" a="1"/>
  <c r="J84" i="61" a="1"/>
  <c r="J137" i="61" a="1"/>
  <c r="J139" i="61" a="1"/>
  <c r="G353" i="61" a="1"/>
  <c r="G76" i="61" a="1"/>
  <c r="J140" i="61" a="1"/>
  <c r="J366" i="61" a="1"/>
  <c r="H435" i="65" l="1"/>
  <c r="O74" i="63"/>
  <c r="H74" i="63" s="1"/>
  <c r="I435" i="65"/>
  <c r="P74" i="63"/>
  <c r="I74" i="63" s="1"/>
  <c r="E247" i="574"/>
  <c r="G78" i="574"/>
  <c r="G399" i="574" s="1"/>
  <c r="I86" i="574"/>
  <c r="I278" i="574"/>
  <c r="I292" i="574"/>
  <c r="I277" i="574"/>
  <c r="J87" i="574"/>
  <c r="I365" i="574"/>
  <c r="I269" i="574"/>
  <c r="G149" i="574"/>
  <c r="I15" i="574"/>
  <c r="I280" i="574"/>
  <c r="I275" i="574"/>
  <c r="I279" i="574"/>
  <c r="I270" i="574"/>
  <c r="I272" i="574"/>
  <c r="G355" i="574"/>
  <c r="G359" i="574" s="1"/>
  <c r="K266" i="460"/>
  <c r="K266" i="65" s="1"/>
  <c r="J11" i="61"/>
  <c r="J139" i="61"/>
  <c r="J74" i="61"/>
  <c r="J143" i="61"/>
  <c r="J65" i="61"/>
  <c r="K368" i="60"/>
  <c r="J342" i="61"/>
  <c r="J347" i="61"/>
  <c r="J73" i="61"/>
  <c r="J154" i="61"/>
  <c r="J346" i="61"/>
  <c r="J141" i="61"/>
  <c r="J66" i="61"/>
  <c r="J138" i="61"/>
  <c r="J72" i="61"/>
  <c r="J366" i="61"/>
  <c r="J12" i="61"/>
  <c r="G76" i="61"/>
  <c r="K367" i="60"/>
  <c r="J157" i="61"/>
  <c r="J350" i="61"/>
  <c r="J84" i="61"/>
  <c r="J69" i="61"/>
  <c r="J156" i="61"/>
  <c r="J343" i="61"/>
  <c r="J349" i="61"/>
  <c r="J345" i="61"/>
  <c r="J144" i="61"/>
  <c r="J13" i="61"/>
  <c r="J67" i="61"/>
  <c r="G159" i="61"/>
  <c r="G353" i="61"/>
  <c r="J351" i="61"/>
  <c r="J145" i="61"/>
  <c r="J140" i="61"/>
  <c r="J136" i="61"/>
  <c r="J70" i="61"/>
  <c r="J68" i="61"/>
  <c r="J344" i="61"/>
  <c r="K254" i="460"/>
  <c r="K254" i="65" s="1"/>
  <c r="J290" i="61"/>
  <c r="J137" i="61"/>
  <c r="J155" i="61"/>
  <c r="J358" i="61"/>
  <c r="G147" i="61"/>
  <c r="H368" i="573"/>
  <c r="H367" i="573"/>
  <c r="I377" i="573"/>
  <c r="J76" i="574"/>
  <c r="J353" i="574"/>
  <c r="H100" i="65"/>
  <c r="E100" i="65" s="1"/>
  <c r="E100" i="61"/>
  <c r="G392" i="574"/>
  <c r="J159" i="574"/>
  <c r="K403" i="567"/>
  <c r="C47" i="491"/>
  <c r="E166" i="65"/>
  <c r="G10" i="486"/>
  <c r="H181" i="65"/>
  <c r="E181" i="65" s="1"/>
  <c r="E181" i="61"/>
  <c r="G397" i="574"/>
  <c r="K370" i="573"/>
  <c r="H384" i="567"/>
  <c r="H253" i="567"/>
  <c r="E281" i="573"/>
  <c r="G283" i="573"/>
  <c r="E375" i="573"/>
  <c r="K393" i="65"/>
  <c r="K10" i="486" s="1"/>
  <c r="K38" i="486" s="1"/>
  <c r="K398" i="65"/>
  <c r="K15" i="486" s="1"/>
  <c r="K43" i="486" s="1"/>
  <c r="H306" i="65"/>
  <c r="E306" i="65" s="1"/>
  <c r="E306" i="61"/>
  <c r="K403" i="574"/>
  <c r="E403" i="574" s="1"/>
  <c r="E393" i="574"/>
  <c r="H272" i="574"/>
  <c r="H292" i="574"/>
  <c r="H275" i="574"/>
  <c r="H86" i="574"/>
  <c r="H365" i="574"/>
  <c r="H15" i="574"/>
  <c r="H269" i="574"/>
  <c r="H271" i="574"/>
  <c r="H279" i="574"/>
  <c r="H280" i="574"/>
  <c r="H277" i="574"/>
  <c r="H278" i="574"/>
  <c r="H270" i="574"/>
  <c r="I393" i="65"/>
  <c r="I10" i="486" s="1"/>
  <c r="I38" i="486" s="1"/>
  <c r="J147" i="574"/>
  <c r="J16" i="574"/>
  <c r="J392" i="574" s="1"/>
  <c r="J293" i="574"/>
  <c r="I157" i="574"/>
  <c r="I349" i="574"/>
  <c r="I144" i="574"/>
  <c r="I12" i="574"/>
  <c r="I156" i="574"/>
  <c r="I342" i="574"/>
  <c r="I136" i="574"/>
  <c r="I154" i="574"/>
  <c r="I84" i="574"/>
  <c r="I11" i="574"/>
  <c r="I343" i="574"/>
  <c r="I138" i="574"/>
  <c r="I351" i="574"/>
  <c r="I67" i="574"/>
  <c r="I346" i="574"/>
  <c r="I66" i="574"/>
  <c r="I290" i="574"/>
  <c r="I140" i="574"/>
  <c r="I358" i="574"/>
  <c r="I69" i="574"/>
  <c r="I143" i="574"/>
  <c r="I345" i="574"/>
  <c r="I65" i="574"/>
  <c r="I70" i="574"/>
  <c r="I141" i="574"/>
  <c r="I139" i="574"/>
  <c r="I137" i="574"/>
  <c r="I350" i="574"/>
  <c r="I347" i="574"/>
  <c r="I72" i="574"/>
  <c r="I68" i="574"/>
  <c r="I155" i="574"/>
  <c r="I73" i="574"/>
  <c r="I344" i="574"/>
  <c r="I366" i="574"/>
  <c r="I145" i="574"/>
  <c r="I13" i="574"/>
  <c r="I74" i="574"/>
  <c r="K155" i="574"/>
  <c r="K11" i="574"/>
  <c r="K346" i="574"/>
  <c r="K342" i="574"/>
  <c r="K65" i="574"/>
  <c r="K154" i="574"/>
  <c r="K13" i="574"/>
  <c r="K347" i="574"/>
  <c r="K72" i="574"/>
  <c r="K351" i="574"/>
  <c r="K136" i="574"/>
  <c r="K344" i="574"/>
  <c r="K358" i="574"/>
  <c r="K139" i="574"/>
  <c r="K66" i="574"/>
  <c r="K350" i="574"/>
  <c r="K137" i="574"/>
  <c r="K343" i="574"/>
  <c r="K140" i="574"/>
  <c r="K141" i="574"/>
  <c r="K12" i="574"/>
  <c r="K366" i="574"/>
  <c r="K68" i="574"/>
  <c r="K144" i="574"/>
  <c r="K74" i="574"/>
  <c r="K69" i="574"/>
  <c r="K138" i="574"/>
  <c r="K73" i="574"/>
  <c r="K345" i="574"/>
  <c r="K290" i="574"/>
  <c r="K67" i="574"/>
  <c r="K349" i="574"/>
  <c r="K157" i="574"/>
  <c r="K156" i="574"/>
  <c r="K70" i="574"/>
  <c r="K143" i="574"/>
  <c r="K84" i="574"/>
  <c r="K145" i="574"/>
  <c r="H74" i="574"/>
  <c r="H66" i="574"/>
  <c r="H73" i="574"/>
  <c r="H350" i="574"/>
  <c r="H344" i="574"/>
  <c r="H342" i="574"/>
  <c r="H343" i="574"/>
  <c r="H358" i="574"/>
  <c r="H157" i="574"/>
  <c r="H65" i="574"/>
  <c r="H11" i="574"/>
  <c r="H154" i="574"/>
  <c r="H139" i="574"/>
  <c r="H145" i="574"/>
  <c r="H144" i="574"/>
  <c r="H155" i="574"/>
  <c r="H69" i="574"/>
  <c r="H67" i="574"/>
  <c r="H143" i="574"/>
  <c r="H346" i="574"/>
  <c r="H156" i="574"/>
  <c r="H366" i="574"/>
  <c r="H12" i="574"/>
  <c r="H351" i="574"/>
  <c r="H347" i="574"/>
  <c r="H72" i="574"/>
  <c r="H136" i="574"/>
  <c r="H140" i="574"/>
  <c r="H138" i="574"/>
  <c r="H68" i="574"/>
  <c r="H70" i="574"/>
  <c r="H345" i="574"/>
  <c r="H349" i="574"/>
  <c r="H137" i="574"/>
  <c r="H290" i="574"/>
  <c r="H141" i="574"/>
  <c r="H13" i="574"/>
  <c r="H84" i="574"/>
  <c r="E398" i="574"/>
  <c r="J406" i="573"/>
  <c r="H172" i="65"/>
  <c r="E172" i="65" s="1"/>
  <c r="E172" i="61"/>
  <c r="H29" i="65"/>
  <c r="E29" i="61"/>
  <c r="I343" i="61" a="1"/>
  <c r="K366" i="61" a="1"/>
  <c r="I155" i="61" a="1"/>
  <c r="I366" i="61" a="1"/>
  <c r="K136" i="61" a="1"/>
  <c r="H350" i="61" a="1"/>
  <c r="K346" i="61" a="1"/>
  <c r="I144" i="61" a="1"/>
  <c r="H366" i="61" a="1"/>
  <c r="H67" i="61" a="1"/>
  <c r="I84" i="61" a="1"/>
  <c r="H347" i="61" a="1"/>
  <c r="K156" i="61" a="1"/>
  <c r="H72" i="61" a="1"/>
  <c r="H349" i="61" a="1"/>
  <c r="H351" i="61" a="1"/>
  <c r="H137" i="61" a="1"/>
  <c r="K349" i="61" a="1"/>
  <c r="H384" i="460" a="1"/>
  <c r="H346" i="61" a="1"/>
  <c r="I68" i="61" a="1"/>
  <c r="J353" i="61" a="1"/>
  <c r="K140" i="61" a="1"/>
  <c r="K347" i="61" a="1"/>
  <c r="I351" i="61" a="1"/>
  <c r="H68" i="61" a="1"/>
  <c r="K68" i="61" a="1"/>
  <c r="K72" i="61" a="1"/>
  <c r="K343" i="61" a="1"/>
  <c r="H74" i="61" a="1"/>
  <c r="H139" i="61" a="1"/>
  <c r="I69" i="61" a="1"/>
  <c r="I67" i="61" a="1"/>
  <c r="K66" i="61" a="1"/>
  <c r="I358" i="61" a="1"/>
  <c r="K344" i="61" a="1"/>
  <c r="K11" i="61" a="1"/>
  <c r="J159" i="61" a="1"/>
  <c r="I143" i="61" a="1"/>
  <c r="H141" i="61" a="1"/>
  <c r="H13" i="61" a="1"/>
  <c r="I11" i="61" a="1"/>
  <c r="I344" i="61" a="1"/>
  <c r="K351" i="61" a="1"/>
  <c r="I136" i="61" a="1"/>
  <c r="J76" i="61" a="1"/>
  <c r="K73" i="61" a="1"/>
  <c r="K157" i="61" a="1"/>
  <c r="K138" i="61" a="1"/>
  <c r="H69" i="61" a="1"/>
  <c r="I154" i="61" a="1"/>
  <c r="K370" i="60" a="1"/>
  <c r="K143" i="61" a="1"/>
  <c r="H66" i="61" a="1"/>
  <c r="K70" i="61" a="1"/>
  <c r="H345" i="61" a="1"/>
  <c r="I70" i="61" a="1"/>
  <c r="H138" i="61" a="1"/>
  <c r="H84" i="61" a="1"/>
  <c r="H143" i="61" a="1"/>
  <c r="H155" i="61" a="1"/>
  <c r="I137" i="61" a="1"/>
  <c r="H12" i="61" a="1"/>
  <c r="K154" i="61" a="1"/>
  <c r="H144" i="61" a="1"/>
  <c r="K350" i="61" a="1"/>
  <c r="I342" i="61" a="1"/>
  <c r="K342" i="61" a="1"/>
  <c r="I345" i="61" a="1"/>
  <c r="H290" i="61" a="1"/>
  <c r="K358" i="61" a="1"/>
  <c r="I138" i="61" a="1"/>
  <c r="I347" i="61" a="1"/>
  <c r="K139" i="61" a="1"/>
  <c r="I13" i="61" a="1"/>
  <c r="H344" i="61" a="1"/>
  <c r="H11" i="61" a="1"/>
  <c r="K144" i="61" a="1"/>
  <c r="I290" i="61" a="1"/>
  <c r="I157" i="61" a="1"/>
  <c r="K137" i="61" a="1"/>
  <c r="I73" i="61" a="1"/>
  <c r="H73" i="61" a="1"/>
  <c r="H65" i="61" a="1"/>
  <c r="H343" i="61" a="1"/>
  <c r="H342" i="61" a="1"/>
  <c r="H156" i="61" a="1"/>
  <c r="H70" i="61" a="1"/>
  <c r="K155" i="61" a="1"/>
  <c r="H253" i="460" a="1"/>
  <c r="I65" i="61" a="1"/>
  <c r="K345" i="61" a="1"/>
  <c r="I349" i="61" a="1"/>
  <c r="H140" i="61" a="1"/>
  <c r="H157" i="61" a="1"/>
  <c r="I74" i="61" a="1"/>
  <c r="K13" i="61" a="1"/>
  <c r="H358" i="61" a="1"/>
  <c r="K74" i="61" a="1"/>
  <c r="I350" i="61" a="1"/>
  <c r="K84" i="61" a="1"/>
  <c r="K65" i="61" a="1"/>
  <c r="K67" i="61" a="1"/>
  <c r="I140" i="61" a="1"/>
  <c r="I346" i="61" a="1"/>
  <c r="I72" i="61" a="1"/>
  <c r="I66" i="61" a="1"/>
  <c r="H154" i="61" a="1"/>
  <c r="K290" i="61" a="1"/>
  <c r="I12" i="61" a="1"/>
  <c r="H136" i="61" a="1"/>
  <c r="K141" i="61" a="1"/>
  <c r="H145" i="61" a="1"/>
  <c r="I139" i="61" a="1"/>
  <c r="K69" i="61" a="1"/>
  <c r="I145" i="61" a="1"/>
  <c r="J147" i="61" a="1"/>
  <c r="I156" i="61" a="1"/>
  <c r="K145" i="61" a="1"/>
  <c r="I141" i="61" a="1"/>
  <c r="K12" i="61" a="1"/>
  <c r="E435" i="65" l="1"/>
  <c r="G161" i="574"/>
  <c r="I87" i="574"/>
  <c r="J149" i="574"/>
  <c r="G361" i="574"/>
  <c r="J355" i="574"/>
  <c r="J359" i="574" s="1"/>
  <c r="H157" i="61"/>
  <c r="K13" i="61"/>
  <c r="K13" i="65" s="1"/>
  <c r="I67" i="61"/>
  <c r="H345" i="61"/>
  <c r="H351" i="61"/>
  <c r="H155" i="61"/>
  <c r="H358" i="61"/>
  <c r="K145" i="61"/>
  <c r="K145" i="65" s="1"/>
  <c r="K290" i="61"/>
  <c r="K290" i="65" s="1"/>
  <c r="K366" i="61"/>
  <c r="K366" i="65" s="1"/>
  <c r="K139" i="61"/>
  <c r="K139" i="65" s="1"/>
  <c r="K154" i="61"/>
  <c r="K154" i="65" s="1"/>
  <c r="I13" i="61"/>
  <c r="I347" i="61"/>
  <c r="I143" i="61"/>
  <c r="I351" i="61"/>
  <c r="I156" i="61"/>
  <c r="J159" i="61"/>
  <c r="H347" i="61"/>
  <c r="K68" i="61"/>
  <c r="K68" i="65" s="1"/>
  <c r="H70" i="61"/>
  <c r="H12" i="61"/>
  <c r="H144" i="61"/>
  <c r="H343" i="61"/>
  <c r="K84" i="61"/>
  <c r="K84" i="65" s="1"/>
  <c r="K345" i="61"/>
  <c r="K345" i="65" s="1"/>
  <c r="K12" i="61"/>
  <c r="K12" i="65" s="1"/>
  <c r="K358" i="61"/>
  <c r="K358" i="65" s="1"/>
  <c r="K65" i="61"/>
  <c r="K65" i="65" s="1"/>
  <c r="I145" i="61"/>
  <c r="I350" i="61"/>
  <c r="I69" i="61"/>
  <c r="I138" i="61"/>
  <c r="I12" i="61"/>
  <c r="H253" i="460"/>
  <c r="H253" i="65" s="1"/>
  <c r="H349" i="61"/>
  <c r="H74" i="61"/>
  <c r="I72" i="61"/>
  <c r="I342" i="61"/>
  <c r="H68" i="61"/>
  <c r="K73" i="61"/>
  <c r="K73" i="65" s="1"/>
  <c r="K342" i="61"/>
  <c r="K342" i="65" s="1"/>
  <c r="I137" i="61"/>
  <c r="I144" i="61"/>
  <c r="H384" i="460"/>
  <c r="H384" i="65" s="1"/>
  <c r="H60" i="63" s="1"/>
  <c r="H69" i="61"/>
  <c r="I74" i="61"/>
  <c r="K370" i="60"/>
  <c r="H145" i="61"/>
  <c r="K344" i="61"/>
  <c r="K344" i="65" s="1"/>
  <c r="I343" i="61"/>
  <c r="H13" i="61"/>
  <c r="H138" i="61"/>
  <c r="H156" i="61"/>
  <c r="H139" i="61"/>
  <c r="H344" i="61"/>
  <c r="K70" i="61"/>
  <c r="K70" i="65" s="1"/>
  <c r="K138" i="61"/>
  <c r="K138" i="65" s="1"/>
  <c r="K140" i="61"/>
  <c r="K140" i="65" s="1"/>
  <c r="K136" i="61"/>
  <c r="K136" i="65" s="1"/>
  <c r="K346" i="61"/>
  <c r="K346" i="65" s="1"/>
  <c r="I344" i="61"/>
  <c r="I139" i="61"/>
  <c r="I140" i="61"/>
  <c r="I11" i="61"/>
  <c r="I349" i="61"/>
  <c r="J76" i="61"/>
  <c r="K67" i="61"/>
  <c r="K67" i="65" s="1"/>
  <c r="I345" i="61"/>
  <c r="H366" i="61"/>
  <c r="K141" i="61"/>
  <c r="K141" i="65" s="1"/>
  <c r="I358" i="61"/>
  <c r="H141" i="61"/>
  <c r="H140" i="61"/>
  <c r="H346" i="61"/>
  <c r="H154" i="61"/>
  <c r="H350" i="61"/>
  <c r="K156" i="61"/>
  <c r="K156" i="65" s="1"/>
  <c r="K69" i="61"/>
  <c r="K69" i="65" s="1"/>
  <c r="K343" i="61"/>
  <c r="K343" i="65" s="1"/>
  <c r="K351" i="61"/>
  <c r="K351" i="65" s="1"/>
  <c r="K11" i="61"/>
  <c r="K11" i="65" s="1"/>
  <c r="I73" i="61"/>
  <c r="I141" i="61"/>
  <c r="I290" i="61"/>
  <c r="I84" i="61"/>
  <c r="I157" i="61"/>
  <c r="J147" i="61"/>
  <c r="J353" i="61"/>
  <c r="K66" i="61"/>
  <c r="K66" i="65" s="1"/>
  <c r="H342" i="61"/>
  <c r="H136" i="61"/>
  <c r="H11" i="61"/>
  <c r="K157" i="61"/>
  <c r="K157" i="65" s="1"/>
  <c r="K137" i="61"/>
  <c r="K137" i="65" s="1"/>
  <c r="K72" i="61"/>
  <c r="K72" i="65" s="1"/>
  <c r="K155" i="61"/>
  <c r="K155" i="65" s="1"/>
  <c r="I155" i="61"/>
  <c r="I70" i="61"/>
  <c r="I66" i="61"/>
  <c r="I154" i="61"/>
  <c r="H84" i="61"/>
  <c r="K143" i="61"/>
  <c r="K143" i="65" s="1"/>
  <c r="I366" i="61"/>
  <c r="H290" i="61"/>
  <c r="H143" i="61"/>
  <c r="H73" i="61"/>
  <c r="K74" i="61"/>
  <c r="K74" i="65" s="1"/>
  <c r="H137" i="61"/>
  <c r="H72" i="61"/>
  <c r="H67" i="61"/>
  <c r="H65" i="61"/>
  <c r="H66" i="61"/>
  <c r="K349" i="61"/>
  <c r="K349" i="65" s="1"/>
  <c r="K144" i="61"/>
  <c r="K144" i="65" s="1"/>
  <c r="K350" i="61"/>
  <c r="K350" i="65" s="1"/>
  <c r="K347" i="61"/>
  <c r="K347" i="65" s="1"/>
  <c r="I68" i="61"/>
  <c r="I65" i="61"/>
  <c r="I346" i="61"/>
  <c r="I136" i="61"/>
  <c r="E157" i="574"/>
  <c r="J367" i="573"/>
  <c r="J368" i="573"/>
  <c r="E345" i="574"/>
  <c r="E351" i="574"/>
  <c r="E155" i="574"/>
  <c r="E358" i="574"/>
  <c r="K159" i="574"/>
  <c r="H370" i="573"/>
  <c r="H377" i="573" s="1"/>
  <c r="E347" i="574"/>
  <c r="E70" i="574"/>
  <c r="E12" i="574"/>
  <c r="E144" i="574"/>
  <c r="E343" i="574"/>
  <c r="K76" i="574"/>
  <c r="K270" i="574"/>
  <c r="E270" i="574" s="1"/>
  <c r="K280" i="574"/>
  <c r="E280" i="574" s="1"/>
  <c r="K277" i="574"/>
  <c r="K269" i="574"/>
  <c r="E269" i="574" s="1"/>
  <c r="K278" i="574"/>
  <c r="E278" i="574" s="1"/>
  <c r="K15" i="574"/>
  <c r="E15" i="574" s="1"/>
  <c r="K271" i="574"/>
  <c r="E271" i="574" s="1"/>
  <c r="K272" i="574"/>
  <c r="K279" i="574"/>
  <c r="K275" i="574"/>
  <c r="K292" i="574"/>
  <c r="K365" i="574"/>
  <c r="E365" i="574" s="1"/>
  <c r="K86" i="574"/>
  <c r="E86" i="574" s="1"/>
  <c r="H254" i="567"/>
  <c r="H266" i="567" s="1"/>
  <c r="E349" i="574"/>
  <c r="E74" i="574"/>
  <c r="I353" i="574"/>
  <c r="E68" i="574"/>
  <c r="K353" i="574"/>
  <c r="H87" i="574"/>
  <c r="G38" i="486"/>
  <c r="C43" i="491"/>
  <c r="G384" i="567"/>
  <c r="G253" i="567"/>
  <c r="E69" i="574"/>
  <c r="K377" i="573"/>
  <c r="H393" i="65"/>
  <c r="E29" i="65"/>
  <c r="E145" i="574"/>
  <c r="E13" i="574"/>
  <c r="E138" i="574"/>
  <c r="E156" i="574"/>
  <c r="E139" i="574"/>
  <c r="E344" i="574"/>
  <c r="K147" i="574"/>
  <c r="I16" i="574"/>
  <c r="I392" i="574" s="1"/>
  <c r="J397" i="574"/>
  <c r="J78" i="574"/>
  <c r="J399" i="574" s="1"/>
  <c r="E366" i="574"/>
  <c r="E141" i="574"/>
  <c r="E140" i="574"/>
  <c r="E346" i="574"/>
  <c r="H159" i="574"/>
  <c r="E154" i="574"/>
  <c r="E350" i="574"/>
  <c r="H293" i="574"/>
  <c r="G406" i="573"/>
  <c r="E283" i="573"/>
  <c r="K277" i="567"/>
  <c r="K86" i="567"/>
  <c r="K269" i="567"/>
  <c r="K275" i="567"/>
  <c r="K292" i="567"/>
  <c r="K278" i="567"/>
  <c r="K271" i="567"/>
  <c r="K365" i="567"/>
  <c r="K272" i="567"/>
  <c r="K280" i="567"/>
  <c r="K15" i="567"/>
  <c r="K270" i="567"/>
  <c r="K279" i="567"/>
  <c r="I380" i="573"/>
  <c r="H353" i="574"/>
  <c r="E342" i="574"/>
  <c r="I384" i="567"/>
  <c r="I253" i="567"/>
  <c r="H147" i="574"/>
  <c r="E136" i="574"/>
  <c r="H16" i="574"/>
  <c r="E11" i="574"/>
  <c r="I159" i="574"/>
  <c r="I293" i="574"/>
  <c r="E84" i="574"/>
  <c r="E290" i="574"/>
  <c r="E143" i="574"/>
  <c r="E73" i="574"/>
  <c r="J384" i="567"/>
  <c r="J253" i="567"/>
  <c r="E137" i="574"/>
  <c r="E72" i="574"/>
  <c r="E67" i="574"/>
  <c r="H76" i="574"/>
  <c r="E65" i="574"/>
  <c r="E66" i="574"/>
  <c r="I76" i="574"/>
  <c r="I147" i="574"/>
  <c r="G273" i="574"/>
  <c r="G404" i="574"/>
  <c r="G19" i="281"/>
  <c r="K159" i="61" a="1"/>
  <c r="K272" i="460" a="1"/>
  <c r="K269" i="460" a="1"/>
  <c r="K292" i="460" a="1"/>
  <c r="I147" i="61" a="1"/>
  <c r="K271" i="460" a="1"/>
  <c r="H159" i="61" a="1"/>
  <c r="K365" i="460" a="1"/>
  <c r="K377" i="60" a="1"/>
  <c r="K280" i="460" a="1"/>
  <c r="G384" i="460" a="1"/>
  <c r="H353" i="61" a="1"/>
  <c r="H147" i="61" a="1"/>
  <c r="K353" i="61" a="1"/>
  <c r="K275" i="460" a="1"/>
  <c r="I353" i="61" a="1"/>
  <c r="J253" i="460" a="1"/>
  <c r="H254" i="460" a="1"/>
  <c r="H76" i="61" a="1"/>
  <c r="I253" i="460" a="1"/>
  <c r="K270" i="460" a="1"/>
  <c r="K147" i="61" a="1"/>
  <c r="J384" i="460" a="1"/>
  <c r="K86" i="460" a="1"/>
  <c r="I76" i="61" a="1"/>
  <c r="G253" i="460" a="1"/>
  <c r="I159" i="61" a="1"/>
  <c r="H266" i="460" a="1"/>
  <c r="K15" i="460" a="1"/>
  <c r="K277" i="460" a="1"/>
  <c r="I384" i="460" a="1"/>
  <c r="K76" i="61" a="1"/>
  <c r="K279" i="460" a="1"/>
  <c r="K278" i="460" a="1"/>
  <c r="G21" i="281" l="1"/>
  <c r="G400" i="574"/>
  <c r="E67" i="61"/>
  <c r="E72" i="61"/>
  <c r="H78" i="574"/>
  <c r="H399" i="574" s="1"/>
  <c r="I355" i="574"/>
  <c r="I359" i="574" s="1"/>
  <c r="I361" i="574" s="1"/>
  <c r="E344" i="61"/>
  <c r="E138" i="61"/>
  <c r="E140" i="61"/>
  <c r="E145" i="61"/>
  <c r="K16" i="574"/>
  <c r="E16" i="574" s="1"/>
  <c r="H403" i="567"/>
  <c r="H269" i="567" s="1"/>
  <c r="E13" i="61"/>
  <c r="E343" i="61"/>
  <c r="I78" i="574"/>
  <c r="I399" i="574" s="1"/>
  <c r="I404" i="574" s="1"/>
  <c r="I274" i="574" s="1"/>
  <c r="E73" i="61"/>
  <c r="E366" i="61"/>
  <c r="J361" i="574"/>
  <c r="G253" i="460"/>
  <c r="I253" i="460"/>
  <c r="I253" i="65" s="1"/>
  <c r="K280" i="460"/>
  <c r="K86" i="460"/>
  <c r="K147" i="61"/>
  <c r="K147" i="65" s="1"/>
  <c r="K353" i="61"/>
  <c r="K353" i="65" s="1"/>
  <c r="K76" i="61"/>
  <c r="K76" i="65" s="1"/>
  <c r="K397" i="65" s="1"/>
  <c r="K14" i="486" s="1"/>
  <c r="K42" i="486" s="1"/>
  <c r="K275" i="460"/>
  <c r="J253" i="460"/>
  <c r="J253" i="65" s="1"/>
  <c r="I159" i="61"/>
  <c r="I384" i="460"/>
  <c r="I384" i="65" s="1"/>
  <c r="I60" i="63" s="1"/>
  <c r="K272" i="460"/>
  <c r="K277" i="460"/>
  <c r="J384" i="460"/>
  <c r="J384" i="65" s="1"/>
  <c r="J60" i="63" s="1"/>
  <c r="H159" i="61"/>
  <c r="H266" i="460"/>
  <c r="H266" i="65" s="1"/>
  <c r="K365" i="460"/>
  <c r="H353" i="61"/>
  <c r="K271" i="460"/>
  <c r="I353" i="61"/>
  <c r="H254" i="460"/>
  <c r="H254" i="65" s="1"/>
  <c r="I76" i="61"/>
  <c r="K278" i="460"/>
  <c r="K377" i="60"/>
  <c r="K159" i="61"/>
  <c r="K159" i="65" s="1"/>
  <c r="K11" i="63" s="1"/>
  <c r="I147" i="61"/>
  <c r="H76" i="61"/>
  <c r="K279" i="460"/>
  <c r="K292" i="460"/>
  <c r="K270" i="460"/>
  <c r="H147" i="61"/>
  <c r="K15" i="460"/>
  <c r="K269" i="460"/>
  <c r="G384" i="460"/>
  <c r="G254" i="567"/>
  <c r="G403" i="567" s="1"/>
  <c r="E253" i="567"/>
  <c r="I254" i="567"/>
  <c r="K87" i="567"/>
  <c r="E279" i="574"/>
  <c r="K397" i="574"/>
  <c r="E137" i="61"/>
  <c r="E349" i="61"/>
  <c r="E12" i="61"/>
  <c r="J254" i="567"/>
  <c r="J403" i="567" s="1"/>
  <c r="E384" i="567"/>
  <c r="E70" i="61"/>
  <c r="E358" i="61"/>
  <c r="E159" i="574"/>
  <c r="J161" i="574"/>
  <c r="E11" i="61"/>
  <c r="E155" i="61"/>
  <c r="J404" i="574"/>
  <c r="J274" i="574" s="1"/>
  <c r="J273" i="574"/>
  <c r="G274" i="574"/>
  <c r="E353" i="574"/>
  <c r="H10" i="486"/>
  <c r="E393" i="65"/>
  <c r="J370" i="573"/>
  <c r="E143" i="61"/>
  <c r="E136" i="61"/>
  <c r="E350" i="61"/>
  <c r="E139" i="61"/>
  <c r="E347" i="61"/>
  <c r="E351" i="61"/>
  <c r="I397" i="574"/>
  <c r="I387" i="573"/>
  <c r="G367" i="573"/>
  <c r="G368" i="573"/>
  <c r="E406" i="573"/>
  <c r="E277" i="574"/>
  <c r="K380" i="573"/>
  <c r="K87" i="574"/>
  <c r="E87" i="574" s="1"/>
  <c r="E66" i="61"/>
  <c r="E290" i="61"/>
  <c r="E342" i="61"/>
  <c r="E154" i="61"/>
  <c r="E156" i="61"/>
  <c r="E68" i="61"/>
  <c r="E345" i="61"/>
  <c r="H397" i="574"/>
  <c r="E76" i="574"/>
  <c r="H392" i="574"/>
  <c r="K293" i="567"/>
  <c r="H355" i="574"/>
  <c r="E65" i="61"/>
  <c r="E346" i="61"/>
  <c r="E69" i="61"/>
  <c r="I149" i="574"/>
  <c r="H149" i="574"/>
  <c r="E292" i="574"/>
  <c r="K293" i="574"/>
  <c r="E293" i="574" s="1"/>
  <c r="E147" i="574"/>
  <c r="K16" i="567"/>
  <c r="K78" i="567" s="1"/>
  <c r="E275" i="574"/>
  <c r="H380" i="573"/>
  <c r="E272" i="574"/>
  <c r="E84" i="61"/>
  <c r="E141" i="61"/>
  <c r="E74" i="61"/>
  <c r="E144" i="61"/>
  <c r="E157" i="61"/>
  <c r="K16" i="460" a="1"/>
  <c r="J254" i="460" a="1"/>
  <c r="J19" i="281"/>
  <c r="G254" i="460" a="1"/>
  <c r="H269" i="460" a="1"/>
  <c r="K78" i="460" a="1"/>
  <c r="I254" i="460" a="1"/>
  <c r="K380" i="60" a="1"/>
  <c r="I74" i="281"/>
  <c r="K293" i="460" a="1"/>
  <c r="K87" i="460" a="1"/>
  <c r="G381" i="574" l="1"/>
  <c r="G383" i="574"/>
  <c r="G276" i="574"/>
  <c r="G281" i="574" s="1"/>
  <c r="G283" i="574" s="1"/>
  <c r="G373" i="574"/>
  <c r="G375" i="574" s="1"/>
  <c r="H161" i="574"/>
  <c r="H400" i="574" s="1"/>
  <c r="K392" i="574"/>
  <c r="E392" i="574" s="1"/>
  <c r="I161" i="574"/>
  <c r="I400" i="574" s="1"/>
  <c r="I273" i="574"/>
  <c r="H279" i="567"/>
  <c r="H280" i="567"/>
  <c r="H365" i="567"/>
  <c r="H272" i="567"/>
  <c r="H277" i="567"/>
  <c r="H271" i="567"/>
  <c r="H270" i="567"/>
  <c r="H278" i="567"/>
  <c r="H275" i="567"/>
  <c r="H86" i="567"/>
  <c r="H87" i="567" s="1"/>
  <c r="H292" i="567"/>
  <c r="H293" i="567" s="1"/>
  <c r="E147" i="61"/>
  <c r="J266" i="567"/>
  <c r="E76" i="61"/>
  <c r="H15" i="567"/>
  <c r="H16" i="567" s="1"/>
  <c r="H78" i="567" s="1"/>
  <c r="E353" i="61"/>
  <c r="K78" i="574"/>
  <c r="K78" i="460"/>
  <c r="G254" i="460"/>
  <c r="K293" i="460"/>
  <c r="K380" i="60"/>
  <c r="I77" i="281"/>
  <c r="I128" i="281"/>
  <c r="J254" i="460"/>
  <c r="J254" i="65" s="1"/>
  <c r="K87" i="460"/>
  <c r="I254" i="460"/>
  <c r="I254" i="65" s="1"/>
  <c r="K16" i="460"/>
  <c r="H269" i="460"/>
  <c r="J21" i="281"/>
  <c r="K399" i="567"/>
  <c r="G280" i="567"/>
  <c r="G272" i="567"/>
  <c r="G275" i="567"/>
  <c r="G271" i="567"/>
  <c r="G15" i="567"/>
  <c r="G270" i="567"/>
  <c r="G277" i="567"/>
  <c r="G292" i="567"/>
  <c r="G279" i="567"/>
  <c r="G86" i="567"/>
  <c r="G269" i="567"/>
  <c r="G278" i="567"/>
  <c r="G365" i="567"/>
  <c r="G370" i="573"/>
  <c r="E368" i="573"/>
  <c r="E254" i="567"/>
  <c r="H387" i="573"/>
  <c r="E367" i="573"/>
  <c r="J377" i="573"/>
  <c r="G266" i="567"/>
  <c r="H359" i="574"/>
  <c r="K355" i="567"/>
  <c r="J292" i="567"/>
  <c r="J272" i="567"/>
  <c r="J86" i="567"/>
  <c r="J271" i="567"/>
  <c r="J275" i="567"/>
  <c r="J270" i="567"/>
  <c r="J278" i="567"/>
  <c r="J280" i="567"/>
  <c r="J365" i="567"/>
  <c r="J277" i="567"/>
  <c r="J269" i="567"/>
  <c r="J279" i="567"/>
  <c r="J15" i="567"/>
  <c r="K387" i="573"/>
  <c r="I405" i="573"/>
  <c r="K355" i="574"/>
  <c r="K149" i="567"/>
  <c r="K161" i="567" s="1"/>
  <c r="E384" i="460"/>
  <c r="G384" i="65"/>
  <c r="I403" i="567"/>
  <c r="E253" i="460"/>
  <c r="G253" i="65"/>
  <c r="E253" i="65" s="1"/>
  <c r="K392" i="567"/>
  <c r="H404" i="574"/>
  <c r="H273" i="574"/>
  <c r="I266" i="567"/>
  <c r="H38" i="486"/>
  <c r="E38" i="486" s="1"/>
  <c r="E10" i="486"/>
  <c r="E397" i="574"/>
  <c r="K149" i="574"/>
  <c r="J400" i="574"/>
  <c r="E159" i="61"/>
  <c r="J277" i="460" a="1"/>
  <c r="H365" i="460" a="1"/>
  <c r="J266" i="460" a="1"/>
  <c r="J86" i="460" a="1"/>
  <c r="G266" i="460" a="1"/>
  <c r="K161" i="460" a="1"/>
  <c r="J15" i="460" a="1"/>
  <c r="G292" i="460" a="1"/>
  <c r="K355" i="460" a="1"/>
  <c r="I19" i="281"/>
  <c r="G279" i="460" a="1"/>
  <c r="J278" i="460" a="1"/>
  <c r="H279" i="460" a="1"/>
  <c r="J275" i="460" a="1"/>
  <c r="K74" i="281"/>
  <c r="K387" i="60" a="1"/>
  <c r="J271" i="460" a="1"/>
  <c r="H87" i="460" a="1"/>
  <c r="G277" i="460" a="1"/>
  <c r="G269" i="460" a="1"/>
  <c r="J272" i="460" a="1"/>
  <c r="G365" i="460" a="1"/>
  <c r="K149" i="460" a="1"/>
  <c r="J280" i="460" a="1"/>
  <c r="H271" i="460" a="1"/>
  <c r="H292" i="460" a="1"/>
  <c r="H270" i="460" a="1"/>
  <c r="H278" i="460" a="1"/>
  <c r="H19" i="281"/>
  <c r="H86" i="460" a="1"/>
  <c r="G280" i="460" a="1"/>
  <c r="J270" i="460" a="1"/>
  <c r="H275" i="460" a="1"/>
  <c r="H16" i="460" a="1"/>
  <c r="G270" i="460" a="1"/>
  <c r="J269" i="460" a="1"/>
  <c r="J365" i="460" a="1"/>
  <c r="J292" i="460" a="1"/>
  <c r="G275" i="460" a="1"/>
  <c r="H15" i="460" a="1"/>
  <c r="G86" i="460" a="1"/>
  <c r="H280" i="460" a="1"/>
  <c r="G272" i="460" a="1"/>
  <c r="H78" i="460" a="1"/>
  <c r="H277" i="460" a="1"/>
  <c r="H272" i="460" a="1"/>
  <c r="J279" i="460" a="1"/>
  <c r="H74" i="281"/>
  <c r="G278" i="460" a="1"/>
  <c r="G271" i="460" a="1"/>
  <c r="I266" i="460" a="1"/>
  <c r="H293" i="460" a="1"/>
  <c r="G15" i="460" a="1"/>
  <c r="K50" i="281"/>
  <c r="G406" i="574" l="1"/>
  <c r="G368" i="574" s="1"/>
  <c r="H21" i="281"/>
  <c r="I21" i="281"/>
  <c r="H280" i="460"/>
  <c r="H279" i="460"/>
  <c r="H278" i="460"/>
  <c r="H270" i="460"/>
  <c r="H271" i="460"/>
  <c r="H277" i="460"/>
  <c r="H275" i="460"/>
  <c r="H272" i="460"/>
  <c r="H292" i="460"/>
  <c r="H365" i="460"/>
  <c r="H86" i="460"/>
  <c r="J266" i="460"/>
  <c r="J266" i="65" s="1"/>
  <c r="H15" i="460"/>
  <c r="K399" i="574"/>
  <c r="E78" i="574"/>
  <c r="K161" i="574"/>
  <c r="K400" i="574" s="1"/>
  <c r="E400" i="574" s="1"/>
  <c r="H16" i="460"/>
  <c r="J280" i="460"/>
  <c r="H77" i="281"/>
  <c r="H128" i="281"/>
  <c r="G86" i="460"/>
  <c r="G272" i="460"/>
  <c r="H87" i="460"/>
  <c r="J278" i="460"/>
  <c r="K355" i="460"/>
  <c r="G279" i="460"/>
  <c r="G280" i="460"/>
  <c r="K51" i="281"/>
  <c r="K56" i="281"/>
  <c r="K161" i="460"/>
  <c r="J15" i="460"/>
  <c r="J275" i="460"/>
  <c r="G277" i="460"/>
  <c r="I266" i="460"/>
  <c r="I266" i="65" s="1"/>
  <c r="K149" i="460"/>
  <c r="J279" i="460"/>
  <c r="J271" i="460"/>
  <c r="G365" i="460"/>
  <c r="G270" i="460"/>
  <c r="J270" i="460"/>
  <c r="G292" i="460"/>
  <c r="J269" i="460"/>
  <c r="J86" i="460"/>
  <c r="H293" i="460"/>
  <c r="G15" i="460"/>
  <c r="K387" i="60"/>
  <c r="K128" i="281"/>
  <c r="K77" i="281"/>
  <c r="K104" i="281"/>
  <c r="J277" i="460"/>
  <c r="J272" i="460"/>
  <c r="G278" i="460"/>
  <c r="G271" i="460"/>
  <c r="H78" i="460"/>
  <c r="J365" i="460"/>
  <c r="J292" i="460"/>
  <c r="G266" i="460"/>
  <c r="G269" i="460"/>
  <c r="G275" i="460"/>
  <c r="G60" i="63"/>
  <c r="E60" i="63" s="1"/>
  <c r="E384" i="65"/>
  <c r="H392" i="567"/>
  <c r="H405" i="573"/>
  <c r="G377" i="573"/>
  <c r="E370" i="573"/>
  <c r="G87" i="567"/>
  <c r="G149" i="567" s="1"/>
  <c r="K359" i="574"/>
  <c r="K361" i="574" s="1"/>
  <c r="H149" i="567"/>
  <c r="H161" i="567" s="1"/>
  <c r="K359" i="567"/>
  <c r="K361" i="567" s="1"/>
  <c r="E254" i="460"/>
  <c r="G254" i="65"/>
  <c r="E254" i="65" s="1"/>
  <c r="K400" i="567"/>
  <c r="I279" i="567"/>
  <c r="I280" i="567"/>
  <c r="E280" i="567" s="1"/>
  <c r="I86" i="567"/>
  <c r="E86" i="567" s="1"/>
  <c r="I278" i="567"/>
  <c r="E278" i="567" s="1"/>
  <c r="I277" i="567"/>
  <c r="E277" i="567" s="1"/>
  <c r="I269" i="567"/>
  <c r="E269" i="567" s="1"/>
  <c r="I275" i="567"/>
  <c r="E275" i="567" s="1"/>
  <c r="I15" i="567"/>
  <c r="I270" i="567"/>
  <c r="E270" i="567" s="1"/>
  <c r="I272" i="567"/>
  <c r="I365" i="567"/>
  <c r="I271" i="567"/>
  <c r="E271" i="567" s="1"/>
  <c r="I292" i="567"/>
  <c r="E292" i="567" s="1"/>
  <c r="J16" i="567"/>
  <c r="J78" i="567" s="1"/>
  <c r="H361" i="574"/>
  <c r="K404" i="567"/>
  <c r="K274" i="567" s="1"/>
  <c r="K273" i="567"/>
  <c r="J383" i="574"/>
  <c r="J381" i="574"/>
  <c r="J276" i="574"/>
  <c r="J281" i="574" s="1"/>
  <c r="J283" i="574" s="1"/>
  <c r="J373" i="574"/>
  <c r="J375" i="574" s="1"/>
  <c r="E355" i="574"/>
  <c r="G293" i="567"/>
  <c r="H274" i="574"/>
  <c r="I383" i="574"/>
  <c r="I381" i="574"/>
  <c r="I373" i="574"/>
  <c r="I375" i="574" s="1"/>
  <c r="I276" i="574"/>
  <c r="I281" i="574" s="1"/>
  <c r="I283" i="574" s="1"/>
  <c r="E149" i="574"/>
  <c r="J87" i="567"/>
  <c r="H355" i="567"/>
  <c r="E403" i="567"/>
  <c r="G16" i="567"/>
  <c r="H373" i="574"/>
  <c r="H276" i="574"/>
  <c r="H383" i="574"/>
  <c r="H381" i="574"/>
  <c r="J380" i="573"/>
  <c r="K405" i="573"/>
  <c r="H399" i="567"/>
  <c r="J293" i="567"/>
  <c r="E266" i="567"/>
  <c r="J87" i="460" a="1"/>
  <c r="I15" i="460" a="1"/>
  <c r="J78" i="460" a="1"/>
  <c r="I270" i="460" a="1"/>
  <c r="G293" i="460" a="1"/>
  <c r="G16" i="460" a="1"/>
  <c r="G87" i="460" a="1"/>
  <c r="I277" i="460" a="1"/>
  <c r="H355" i="460" a="1"/>
  <c r="J293" i="460" a="1"/>
  <c r="H149" i="460" a="1"/>
  <c r="H161" i="460" a="1"/>
  <c r="H50" i="281"/>
  <c r="I279" i="460" a="1"/>
  <c r="I271" i="460" a="1"/>
  <c r="K361" i="460" a="1"/>
  <c r="I365" i="460" a="1"/>
  <c r="I272" i="460" a="1"/>
  <c r="J16" i="460" a="1"/>
  <c r="K359" i="460" a="1"/>
  <c r="I292" i="460" a="1"/>
  <c r="K19" i="281"/>
  <c r="I269" i="460" a="1"/>
  <c r="K274" i="460" a="1"/>
  <c r="I275" i="460" a="1"/>
  <c r="G149" i="460" a="1"/>
  <c r="I278" i="460" a="1"/>
  <c r="K273" i="460" a="1"/>
  <c r="I280" i="460" a="1"/>
  <c r="I86" i="460" a="1"/>
  <c r="G367" i="574" l="1"/>
  <c r="G370" i="574" s="1"/>
  <c r="G377" i="574" s="1"/>
  <c r="J406" i="574"/>
  <c r="J368" i="574" s="1"/>
  <c r="I406" i="574"/>
  <c r="I367" i="574" s="1"/>
  <c r="E359" i="574"/>
  <c r="D19" i="281"/>
  <c r="E19" i="281" s="1"/>
  <c r="K21" i="281"/>
  <c r="E161" i="574"/>
  <c r="E399" i="574"/>
  <c r="K404" i="574"/>
  <c r="K273" i="574"/>
  <c r="E361" i="574"/>
  <c r="I365" i="460"/>
  <c r="E365" i="460" s="1"/>
  <c r="I86" i="460"/>
  <c r="E86" i="460" s="1"/>
  <c r="H149" i="460"/>
  <c r="J293" i="460"/>
  <c r="K361" i="460"/>
  <c r="H355" i="460"/>
  <c r="G293" i="460"/>
  <c r="I272" i="460"/>
  <c r="E272" i="460" s="1"/>
  <c r="I280" i="460"/>
  <c r="E280" i="460" s="1"/>
  <c r="I270" i="460"/>
  <c r="E270" i="460" s="1"/>
  <c r="I279" i="460"/>
  <c r="E279" i="460" s="1"/>
  <c r="G149" i="460"/>
  <c r="J78" i="460"/>
  <c r="I15" i="460"/>
  <c r="E15" i="460" s="1"/>
  <c r="K273" i="460"/>
  <c r="K274" i="460"/>
  <c r="J16" i="460"/>
  <c r="I275" i="460"/>
  <c r="E275" i="460" s="1"/>
  <c r="G87" i="460"/>
  <c r="H51" i="281"/>
  <c r="H56" i="281"/>
  <c r="H161" i="460"/>
  <c r="I269" i="460"/>
  <c r="E269" i="460" s="1"/>
  <c r="K359" i="460"/>
  <c r="I292" i="460"/>
  <c r="E292" i="460" s="1"/>
  <c r="I277" i="460"/>
  <c r="E277" i="460" s="1"/>
  <c r="J87" i="460"/>
  <c r="G16" i="460"/>
  <c r="I271" i="460"/>
  <c r="E271" i="460" s="1"/>
  <c r="I278" i="460"/>
  <c r="E278" i="460" s="1"/>
  <c r="J387" i="573"/>
  <c r="I87" i="567"/>
  <c r="E87" i="567" s="1"/>
  <c r="J355" i="567"/>
  <c r="H359" i="567"/>
  <c r="H361" i="567" s="1"/>
  <c r="G355" i="567"/>
  <c r="E365" i="567"/>
  <c r="E272" i="567"/>
  <c r="H281" i="574"/>
  <c r="J399" i="567"/>
  <c r="I16" i="567"/>
  <c r="I78" i="567" s="1"/>
  <c r="H375" i="574"/>
  <c r="J392" i="567"/>
  <c r="K383" i="567"/>
  <c r="K373" i="567"/>
  <c r="K381" i="567"/>
  <c r="K276" i="567"/>
  <c r="K281" i="567" s="1"/>
  <c r="E279" i="567"/>
  <c r="E266" i="460"/>
  <c r="G266" i="65"/>
  <c r="E266" i="65" s="1"/>
  <c r="H404" i="567"/>
  <c r="H274" i="567" s="1"/>
  <c r="H273" i="567"/>
  <c r="H400" i="567"/>
  <c r="I293" i="567"/>
  <c r="E377" i="573"/>
  <c r="G380" i="573"/>
  <c r="J149" i="567"/>
  <c r="K276" i="574"/>
  <c r="E276" i="574" s="1"/>
  <c r="K373" i="574"/>
  <c r="K381" i="574"/>
  <c r="E381" i="574" s="1"/>
  <c r="K383" i="574"/>
  <c r="G78" i="567"/>
  <c r="G161" i="567" s="1"/>
  <c r="G392" i="567"/>
  <c r="E15" i="567"/>
  <c r="J149" i="460" a="1"/>
  <c r="H361" i="460" a="1"/>
  <c r="K276" i="460" a="1"/>
  <c r="H274" i="460" a="1"/>
  <c r="G161" i="460" a="1"/>
  <c r="H273" i="460" a="1"/>
  <c r="J74" i="281"/>
  <c r="G50" i="281"/>
  <c r="I16" i="460" a="1"/>
  <c r="G355" i="460" a="1"/>
  <c r="G78" i="460" a="1"/>
  <c r="J355" i="460" a="1"/>
  <c r="K383" i="460" a="1"/>
  <c r="I293" i="460" a="1"/>
  <c r="I78" i="460" a="1"/>
  <c r="H359" i="460" a="1"/>
  <c r="K381" i="460" a="1"/>
  <c r="I87" i="460" a="1"/>
  <c r="K281" i="460" a="1"/>
  <c r="K373" i="460" a="1"/>
  <c r="J367" i="574" l="1"/>
  <c r="J370" i="574" s="1"/>
  <c r="J377" i="574" s="1"/>
  <c r="J380" i="574" s="1"/>
  <c r="J387" i="574" s="1"/>
  <c r="I368" i="574"/>
  <c r="I370" i="574" s="1"/>
  <c r="I377" i="574" s="1"/>
  <c r="I380" i="574" s="1"/>
  <c r="I387" i="574" s="1"/>
  <c r="D21" i="281"/>
  <c r="E21" i="281" s="1"/>
  <c r="E16" i="567"/>
  <c r="E273" i="574"/>
  <c r="K274" i="574"/>
  <c r="K281" i="574" s="1"/>
  <c r="E404" i="574"/>
  <c r="G51" i="281"/>
  <c r="G56" i="281"/>
  <c r="G161" i="460"/>
  <c r="K281" i="460"/>
  <c r="K383" i="460"/>
  <c r="J149" i="460"/>
  <c r="I293" i="460"/>
  <c r="E293" i="460" s="1"/>
  <c r="K381" i="460"/>
  <c r="I78" i="460"/>
  <c r="I87" i="460"/>
  <c r="E87" i="460" s="1"/>
  <c r="K373" i="460"/>
  <c r="H274" i="460"/>
  <c r="J355" i="460"/>
  <c r="G355" i="460"/>
  <c r="G78" i="460"/>
  <c r="H273" i="460"/>
  <c r="J77" i="281"/>
  <c r="J128" i="281"/>
  <c r="H361" i="460"/>
  <c r="I16" i="460"/>
  <c r="E16" i="460" s="1"/>
  <c r="H359" i="460"/>
  <c r="K276" i="460"/>
  <c r="G400" i="567"/>
  <c r="K283" i="567"/>
  <c r="K406" i="567" s="1"/>
  <c r="I355" i="567"/>
  <c r="E355" i="567" s="1"/>
  <c r="J161" i="567"/>
  <c r="I399" i="567"/>
  <c r="I149" i="567"/>
  <c r="I161" i="567" s="1"/>
  <c r="H383" i="567"/>
  <c r="H276" i="567"/>
  <c r="H381" i="567"/>
  <c r="H373" i="567"/>
  <c r="K375" i="567"/>
  <c r="J404" i="567"/>
  <c r="J274" i="567" s="1"/>
  <c r="J273" i="567"/>
  <c r="E293" i="567"/>
  <c r="G380" i="574"/>
  <c r="J359" i="567"/>
  <c r="J361" i="567" s="1"/>
  <c r="G359" i="567"/>
  <c r="G399" i="567"/>
  <c r="E78" i="567"/>
  <c r="J405" i="573"/>
  <c r="I331" i="570"/>
  <c r="I54" i="570"/>
  <c r="I125" i="570"/>
  <c r="H283" i="574"/>
  <c r="J125" i="570"/>
  <c r="J54" i="570"/>
  <c r="J331" i="570"/>
  <c r="H125" i="570"/>
  <c r="H54" i="570"/>
  <c r="H331" i="570"/>
  <c r="G387" i="573"/>
  <c r="E380" i="573"/>
  <c r="I392" i="567"/>
  <c r="E392" i="567" s="1"/>
  <c r="G331" i="570"/>
  <c r="G125" i="570"/>
  <c r="C16" i="491"/>
  <c r="G54" i="570"/>
  <c r="K375" i="574"/>
  <c r="E375" i="574" s="1"/>
  <c r="E373" i="574"/>
  <c r="E383" i="574"/>
  <c r="J361" i="460" a="1"/>
  <c r="G74" i="281"/>
  <c r="I161" i="460" a="1"/>
  <c r="J359" i="460" a="1"/>
  <c r="I69" i="281"/>
  <c r="H373" i="460" a="1"/>
  <c r="J331" i="60" a="1"/>
  <c r="J69" i="281"/>
  <c r="H54" i="60" a="1"/>
  <c r="H276" i="460" a="1"/>
  <c r="I54" i="60" a="1"/>
  <c r="J274" i="460" a="1"/>
  <c r="G125" i="60" a="1"/>
  <c r="H383" i="460" a="1"/>
  <c r="I149" i="460" a="1"/>
  <c r="G54" i="60" a="1"/>
  <c r="K283" i="460" a="1"/>
  <c r="J125" i="60" a="1"/>
  <c r="I125" i="60" a="1"/>
  <c r="K375" i="460" a="1"/>
  <c r="J50" i="281"/>
  <c r="J54" i="60" a="1"/>
  <c r="H331" i="60" a="1"/>
  <c r="I50" i="281"/>
  <c r="I355" i="460" a="1"/>
  <c r="I331" i="60" a="1"/>
  <c r="G359" i="460" a="1"/>
  <c r="J161" i="460" a="1"/>
  <c r="H125" i="60" a="1"/>
  <c r="H381" i="460" a="1"/>
  <c r="G331" i="60" a="1"/>
  <c r="J273" i="460" a="1"/>
  <c r="E274" i="574" l="1"/>
  <c r="E78" i="460"/>
  <c r="H381" i="460"/>
  <c r="G331" i="60"/>
  <c r="J331" i="60"/>
  <c r="J331" i="65" s="1"/>
  <c r="I331" i="60"/>
  <c r="I331" i="65" s="1"/>
  <c r="H276" i="460"/>
  <c r="H125" i="60"/>
  <c r="H125" i="65" s="1"/>
  <c r="J361" i="460"/>
  <c r="J54" i="60"/>
  <c r="J54" i="65" s="1"/>
  <c r="H383" i="460"/>
  <c r="I51" i="281"/>
  <c r="I56" i="281"/>
  <c r="D50" i="281"/>
  <c r="I161" i="460"/>
  <c r="J359" i="460"/>
  <c r="J51" i="281"/>
  <c r="J56" i="281"/>
  <c r="J161" i="460"/>
  <c r="J125" i="60"/>
  <c r="J125" i="65" s="1"/>
  <c r="J123" i="281"/>
  <c r="J71" i="281"/>
  <c r="J273" i="460"/>
  <c r="I355" i="460"/>
  <c r="E355" i="460" s="1"/>
  <c r="G125" i="60"/>
  <c r="J274" i="460"/>
  <c r="I54" i="60"/>
  <c r="I54" i="65" s="1"/>
  <c r="G77" i="281"/>
  <c r="G128" i="281"/>
  <c r="D74" i="281"/>
  <c r="G359" i="460"/>
  <c r="K375" i="460"/>
  <c r="I149" i="460"/>
  <c r="E149" i="460" s="1"/>
  <c r="K283" i="460"/>
  <c r="I123" i="281"/>
  <c r="I71" i="281"/>
  <c r="G54" i="60"/>
  <c r="H331" i="60"/>
  <c r="H331" i="65" s="1"/>
  <c r="H54" i="60"/>
  <c r="H54" i="65" s="1"/>
  <c r="I125" i="60"/>
  <c r="I125" i="65" s="1"/>
  <c r="H373" i="460"/>
  <c r="G387" i="574"/>
  <c r="I404" i="567"/>
  <c r="I274" i="567" s="1"/>
  <c r="I273" i="567"/>
  <c r="G276" i="567"/>
  <c r="G383" i="567"/>
  <c r="G381" i="567"/>
  <c r="G373" i="567"/>
  <c r="E331" i="570"/>
  <c r="H281" i="567"/>
  <c r="K283" i="574"/>
  <c r="E283" i="574" s="1"/>
  <c r="J402" i="570"/>
  <c r="J240" i="570" s="1"/>
  <c r="J401" i="570"/>
  <c r="J230" i="570" s="1"/>
  <c r="J408" i="570"/>
  <c r="K367" i="567"/>
  <c r="K368" i="567"/>
  <c r="I400" i="567"/>
  <c r="J400" i="567"/>
  <c r="J405" i="574"/>
  <c r="E281" i="574"/>
  <c r="I359" i="567"/>
  <c r="E125" i="570"/>
  <c r="H406" i="574"/>
  <c r="G404" i="567"/>
  <c r="G273" i="567"/>
  <c r="E399" i="567"/>
  <c r="I408" i="570"/>
  <c r="I401" i="570"/>
  <c r="I230" i="570" s="1"/>
  <c r="I402" i="570"/>
  <c r="I240" i="570" s="1"/>
  <c r="G405" i="573"/>
  <c r="E405" i="573" s="1"/>
  <c r="E387" i="573"/>
  <c r="G361" i="567"/>
  <c r="E149" i="567"/>
  <c r="I405" i="574"/>
  <c r="E54" i="570"/>
  <c r="G402" i="570"/>
  <c r="G401" i="570"/>
  <c r="G408" i="570"/>
  <c r="H402" i="570"/>
  <c r="H240" i="570" s="1"/>
  <c r="H408" i="570"/>
  <c r="H401" i="570"/>
  <c r="H230" i="570" s="1"/>
  <c r="H375" i="567"/>
  <c r="E161" i="567"/>
  <c r="G361" i="460" a="1"/>
  <c r="G373" i="460" a="1"/>
  <c r="I273" i="460" a="1"/>
  <c r="G276" i="460" a="1"/>
  <c r="I274" i="460" a="1"/>
  <c r="B14" i="390"/>
  <c r="J240" i="60" a="1"/>
  <c r="K368" i="460" a="1"/>
  <c r="H240" i="60" a="1"/>
  <c r="G273" i="460" a="1"/>
  <c r="J230" i="60" a="1"/>
  <c r="I359" i="460" a="1"/>
  <c r="I230" i="60" a="1"/>
  <c r="H375" i="460" a="1"/>
  <c r="G381" i="460" a="1"/>
  <c r="G383" i="460" a="1"/>
  <c r="H230" i="60" a="1"/>
  <c r="I240" i="60" a="1"/>
  <c r="K367" i="460" a="1"/>
  <c r="G69" i="281"/>
  <c r="H281" i="460" a="1"/>
  <c r="E161" i="460" l="1"/>
  <c r="D56" i="281"/>
  <c r="E56" i="281" s="1"/>
  <c r="H240" i="60"/>
  <c r="H240" i="65" s="1"/>
  <c r="K367" i="460"/>
  <c r="H281" i="460"/>
  <c r="G381" i="460"/>
  <c r="G361" i="460"/>
  <c r="G383" i="460"/>
  <c r="G373" i="460"/>
  <c r="J230" i="60"/>
  <c r="J230" i="65" s="1"/>
  <c r="G276" i="460"/>
  <c r="I230" i="60"/>
  <c r="I230" i="65" s="1"/>
  <c r="J240" i="60"/>
  <c r="J240" i="65" s="1"/>
  <c r="I273" i="460"/>
  <c r="I359" i="460"/>
  <c r="E359" i="460" s="1"/>
  <c r="I274" i="460"/>
  <c r="K368" i="460"/>
  <c r="H375" i="460"/>
  <c r="H230" i="60"/>
  <c r="H230" i="65" s="1"/>
  <c r="I240" i="60"/>
  <c r="I240" i="65" s="1"/>
  <c r="G273" i="460"/>
  <c r="G123" i="281"/>
  <c r="G71" i="281"/>
  <c r="E404" i="567"/>
  <c r="G274" i="567"/>
  <c r="G281" i="567" s="1"/>
  <c r="I61" i="570"/>
  <c r="I239" i="570"/>
  <c r="I122" i="570"/>
  <c r="I328" i="570"/>
  <c r="I329" i="570"/>
  <c r="I51" i="570"/>
  <c r="I52" i="570"/>
  <c r="I132" i="570"/>
  <c r="I338" i="570"/>
  <c r="I123" i="570"/>
  <c r="H368" i="574"/>
  <c r="H367" i="574"/>
  <c r="K370" i="567"/>
  <c r="K377" i="567" s="1"/>
  <c r="H283" i="567"/>
  <c r="H338" i="570"/>
  <c r="H51" i="570"/>
  <c r="H123" i="570"/>
  <c r="H328" i="570"/>
  <c r="H132" i="570"/>
  <c r="H239" i="570"/>
  <c r="H52" i="570"/>
  <c r="H61" i="570"/>
  <c r="H329" i="570"/>
  <c r="H122" i="570"/>
  <c r="G132" i="570"/>
  <c r="G328" i="570"/>
  <c r="G52" i="570"/>
  <c r="G338" i="570"/>
  <c r="G122" i="570"/>
  <c r="G61" i="570"/>
  <c r="G51" i="570"/>
  <c r="G123" i="570"/>
  <c r="G239" i="570"/>
  <c r="E408" i="570"/>
  <c r="G329" i="570"/>
  <c r="J338" i="570"/>
  <c r="J61" i="570"/>
  <c r="J328" i="570"/>
  <c r="J123" i="570"/>
  <c r="J132" i="570"/>
  <c r="J52" i="570"/>
  <c r="J239" i="570"/>
  <c r="J51" i="570"/>
  <c r="J122" i="570"/>
  <c r="J329" i="570"/>
  <c r="E74" i="281"/>
  <c r="D128" i="281"/>
  <c r="D77" i="281"/>
  <c r="E77" i="281" s="1"/>
  <c r="G125" i="65"/>
  <c r="E125" i="65" s="1"/>
  <c r="E125" i="60"/>
  <c r="G375" i="567"/>
  <c r="D51" i="281"/>
  <c r="E51" i="281" s="1"/>
  <c r="E50" i="281"/>
  <c r="C14" i="491"/>
  <c r="E401" i="570"/>
  <c r="G230" i="570"/>
  <c r="H402" i="65"/>
  <c r="H19" i="486" s="1"/>
  <c r="H47" i="486" s="1"/>
  <c r="H408" i="65"/>
  <c r="H25" i="486" s="1"/>
  <c r="H401" i="65"/>
  <c r="H18" i="486" s="1"/>
  <c r="H46" i="486" s="1"/>
  <c r="I361" i="567"/>
  <c r="J373" i="567"/>
  <c r="J383" i="567"/>
  <c r="J381" i="567"/>
  <c r="J276" i="567"/>
  <c r="K406" i="574"/>
  <c r="J402" i="65"/>
  <c r="J19" i="486" s="1"/>
  <c r="J47" i="486" s="1"/>
  <c r="J408" i="65"/>
  <c r="J25" i="486" s="1"/>
  <c r="J401" i="65"/>
  <c r="J18" i="486" s="1"/>
  <c r="J46" i="486" s="1"/>
  <c r="I373" i="567"/>
  <c r="I381" i="567"/>
  <c r="I276" i="567"/>
  <c r="I383" i="567"/>
  <c r="G54" i="65"/>
  <c r="E54" i="60"/>
  <c r="I408" i="65"/>
  <c r="I25" i="486" s="1"/>
  <c r="I401" i="65"/>
  <c r="I18" i="486" s="1"/>
  <c r="I46" i="486" s="1"/>
  <c r="I402" i="65"/>
  <c r="I19" i="486" s="1"/>
  <c r="I47" i="486" s="1"/>
  <c r="G331" i="65"/>
  <c r="E331" i="65" s="1"/>
  <c r="E331" i="60"/>
  <c r="E402" i="570"/>
  <c r="G240" i="570"/>
  <c r="E273" i="567"/>
  <c r="E400" i="567"/>
  <c r="G405" i="574"/>
  <c r="B15" i="390"/>
  <c r="G274" i="460" a="1"/>
  <c r="J329" i="60" a="1"/>
  <c r="H123" i="60" a="1"/>
  <c r="G338" i="60" a="1"/>
  <c r="G375" i="460" a="1"/>
  <c r="G328" i="60" a="1"/>
  <c r="I61" i="60" a="1"/>
  <c r="H132" i="60" a="1"/>
  <c r="I122" i="60" a="1"/>
  <c r="J51" i="60" a="1"/>
  <c r="G239" i="60" a="1"/>
  <c r="G329" i="60" a="1"/>
  <c r="J61" i="60" a="1"/>
  <c r="I373" i="460" a="1"/>
  <c r="G51" i="60" a="1"/>
  <c r="G132" i="60" a="1"/>
  <c r="J122" i="60" a="1"/>
  <c r="H338" i="60" a="1"/>
  <c r="J381" i="460" a="1"/>
  <c r="H329" i="60" a="1"/>
  <c r="I338" i="60" a="1"/>
  <c r="H52" i="60" a="1"/>
  <c r="G240" i="60" a="1"/>
  <c r="I132" i="60" a="1"/>
  <c r="J328" i="60" a="1"/>
  <c r="G123" i="60" a="1"/>
  <c r="J338" i="60" a="1"/>
  <c r="H283" i="460" a="1"/>
  <c r="I383" i="460" a="1"/>
  <c r="H61" i="60" a="1"/>
  <c r="H328" i="60" a="1"/>
  <c r="G61" i="60" a="1"/>
  <c r="G122" i="60" a="1"/>
  <c r="G281" i="460" a="1"/>
  <c r="J132" i="60" a="1"/>
  <c r="G230" i="60" a="1"/>
  <c r="I123" i="60" a="1"/>
  <c r="J123" i="60" a="1"/>
  <c r="G52" i="60" a="1"/>
  <c r="I51" i="60" a="1"/>
  <c r="J239" i="60" a="1"/>
  <c r="I361" i="460" a="1"/>
  <c r="J373" i="460" a="1"/>
  <c r="H122" i="60" a="1"/>
  <c r="J52" i="60" a="1"/>
  <c r="I52" i="60" a="1"/>
  <c r="H51" i="60" a="1"/>
  <c r="I381" i="460" a="1"/>
  <c r="K370" i="460" a="1"/>
  <c r="K377" i="460" a="1"/>
  <c r="I239" i="60" a="1"/>
  <c r="I329" i="60" a="1"/>
  <c r="H239" i="60" a="1"/>
  <c r="I276" i="460" a="1"/>
  <c r="I328" i="60" a="1"/>
  <c r="J383" i="460" a="1"/>
  <c r="J276" i="460" a="1"/>
  <c r="E381" i="567" l="1"/>
  <c r="E276" i="567"/>
  <c r="E373" i="567"/>
  <c r="E273" i="460"/>
  <c r="I281" i="567"/>
  <c r="I283" i="567" s="1"/>
  <c r="J383" i="460"/>
  <c r="J61" i="60"/>
  <c r="J61" i="65" s="1"/>
  <c r="G51" i="60"/>
  <c r="H51" i="60"/>
  <c r="H51" i="65" s="1"/>
  <c r="I122" i="60"/>
  <c r="I122" i="65" s="1"/>
  <c r="I361" i="460"/>
  <c r="E361" i="460" s="1"/>
  <c r="G230" i="60"/>
  <c r="J51" i="60"/>
  <c r="J51" i="65" s="1"/>
  <c r="G122" i="60"/>
  <c r="H61" i="60"/>
  <c r="H61" i="65" s="1"/>
  <c r="I338" i="60"/>
  <c r="I338" i="65" s="1"/>
  <c r="I61" i="60"/>
  <c r="I61" i="65" s="1"/>
  <c r="J329" i="60"/>
  <c r="J329" i="65" s="1"/>
  <c r="H122" i="60"/>
  <c r="H122" i="65" s="1"/>
  <c r="G240" i="60"/>
  <c r="J373" i="460"/>
  <c r="G375" i="460"/>
  <c r="J338" i="60"/>
  <c r="J338" i="65" s="1"/>
  <c r="H329" i="60"/>
  <c r="H329" i="65" s="1"/>
  <c r="I123" i="60"/>
  <c r="I123" i="65" s="1"/>
  <c r="J239" i="60"/>
  <c r="J239" i="65" s="1"/>
  <c r="J409" i="65" s="1"/>
  <c r="J26" i="486" s="1"/>
  <c r="J54" i="486" s="1"/>
  <c r="G338" i="60"/>
  <c r="H52" i="60"/>
  <c r="H52" i="65" s="1"/>
  <c r="H283" i="460"/>
  <c r="I132" i="60"/>
  <c r="I132" i="65" s="1"/>
  <c r="J122" i="60"/>
  <c r="J122" i="65" s="1"/>
  <c r="G61" i="60"/>
  <c r="H338" i="60"/>
  <c r="H338" i="65" s="1"/>
  <c r="I239" i="60"/>
  <c r="I239" i="65" s="1"/>
  <c r="I409" i="65" s="1"/>
  <c r="I26" i="486" s="1"/>
  <c r="I54" i="486" s="1"/>
  <c r="I383" i="460"/>
  <c r="J52" i="60"/>
  <c r="J52" i="65" s="1"/>
  <c r="G329" i="60"/>
  <c r="G52" i="60"/>
  <c r="H239" i="60"/>
  <c r="H239" i="65" s="1"/>
  <c r="H409" i="65" s="1"/>
  <c r="H26" i="486" s="1"/>
  <c r="H54" i="486" s="1"/>
  <c r="K377" i="460"/>
  <c r="I52" i="60"/>
  <c r="I52" i="65" s="1"/>
  <c r="G274" i="460"/>
  <c r="E274" i="460" s="1"/>
  <c r="G281" i="460"/>
  <c r="I276" i="460"/>
  <c r="J132" i="60"/>
  <c r="J132" i="65" s="1"/>
  <c r="G328" i="60"/>
  <c r="H132" i="60"/>
  <c r="H132" i="65" s="1"/>
  <c r="K370" i="460"/>
  <c r="I51" i="60"/>
  <c r="I51" i="65" s="1"/>
  <c r="I381" i="460"/>
  <c r="J276" i="460"/>
  <c r="J123" i="60"/>
  <c r="J123" i="65" s="1"/>
  <c r="G239" i="60"/>
  <c r="G132" i="60"/>
  <c r="H328" i="60"/>
  <c r="H328" i="65" s="1"/>
  <c r="I329" i="60"/>
  <c r="I329" i="65" s="1"/>
  <c r="I373" i="460"/>
  <c r="J381" i="460"/>
  <c r="J328" i="60"/>
  <c r="J328" i="65" s="1"/>
  <c r="G123" i="60"/>
  <c r="H123" i="60"/>
  <c r="H123" i="65" s="1"/>
  <c r="I328" i="60"/>
  <c r="I328" i="65" s="1"/>
  <c r="E383" i="567"/>
  <c r="G62" i="570"/>
  <c r="E51" i="570"/>
  <c r="H62" i="570"/>
  <c r="I133" i="570"/>
  <c r="G409" i="570"/>
  <c r="E230" i="570"/>
  <c r="J62" i="570"/>
  <c r="G133" i="570"/>
  <c r="E122" i="570"/>
  <c r="H133" i="570"/>
  <c r="E240" i="570"/>
  <c r="J375" i="567"/>
  <c r="E54" i="65"/>
  <c r="G402" i="65"/>
  <c r="G408" i="65"/>
  <c r="G401" i="65"/>
  <c r="J409" i="570"/>
  <c r="E338" i="570"/>
  <c r="H406" i="567"/>
  <c r="J133" i="570"/>
  <c r="E61" i="570"/>
  <c r="I409" i="570"/>
  <c r="E329" i="570"/>
  <c r="E52" i="570"/>
  <c r="H409" i="570"/>
  <c r="K380" i="567"/>
  <c r="E274" i="567"/>
  <c r="G283" i="567"/>
  <c r="K368" i="574"/>
  <c r="K367" i="574"/>
  <c r="E367" i="574" s="1"/>
  <c r="G339" i="570"/>
  <c r="E328" i="570"/>
  <c r="I62" i="570"/>
  <c r="J281" i="567"/>
  <c r="E239" i="570"/>
  <c r="E132" i="570"/>
  <c r="H339" i="570"/>
  <c r="E406" i="574"/>
  <c r="I375" i="567"/>
  <c r="J339" i="570"/>
  <c r="E123" i="570"/>
  <c r="E361" i="567"/>
  <c r="H370" i="574"/>
  <c r="I339" i="570"/>
  <c r="I283" i="460" a="1"/>
  <c r="J375" i="460" a="1"/>
  <c r="G283" i="460" a="1"/>
  <c r="J281" i="460" a="1"/>
  <c r="J133" i="60" a="1"/>
  <c r="H339" i="60" a="1"/>
  <c r="H133" i="60" a="1"/>
  <c r="K380" i="460" a="1"/>
  <c r="I281" i="460" a="1"/>
  <c r="I375" i="460" a="1"/>
  <c r="H62" i="60" a="1"/>
  <c r="I339" i="60" a="1"/>
  <c r="I62" i="60" a="1"/>
  <c r="J62" i="60" a="1"/>
  <c r="G339" i="60" a="1"/>
  <c r="G133" i="60" a="1"/>
  <c r="I133" i="60" a="1"/>
  <c r="J339" i="60" a="1"/>
  <c r="G62" i="60" a="1"/>
  <c r="E281" i="567" l="1"/>
  <c r="E383" i="460"/>
  <c r="E373" i="460"/>
  <c r="E375" i="567"/>
  <c r="E381" i="460"/>
  <c r="E276" i="460"/>
  <c r="I281" i="460"/>
  <c r="H133" i="60"/>
  <c r="H133" i="65" s="1"/>
  <c r="I283" i="460"/>
  <c r="I339" i="60"/>
  <c r="I339" i="65" s="1"/>
  <c r="I133" i="60"/>
  <c r="I133" i="65" s="1"/>
  <c r="G339" i="60"/>
  <c r="H62" i="60"/>
  <c r="H62" i="65" s="1"/>
  <c r="K380" i="460"/>
  <c r="J375" i="460"/>
  <c r="G133" i="60"/>
  <c r="J339" i="60"/>
  <c r="J339" i="65" s="1"/>
  <c r="J133" i="60"/>
  <c r="J133" i="65" s="1"/>
  <c r="G62" i="60"/>
  <c r="I375" i="460"/>
  <c r="H339" i="60"/>
  <c r="H339" i="65" s="1"/>
  <c r="G283" i="460"/>
  <c r="I62" i="60"/>
  <c r="I62" i="65" s="1"/>
  <c r="J281" i="460"/>
  <c r="J62" i="60"/>
  <c r="J62" i="65" s="1"/>
  <c r="G329" i="65"/>
  <c r="E329" i="65" s="1"/>
  <c r="E329" i="60"/>
  <c r="I406" i="567"/>
  <c r="G234" i="570"/>
  <c r="G229" i="570"/>
  <c r="G244" i="570"/>
  <c r="G235" i="570"/>
  <c r="E409" i="570"/>
  <c r="J235" i="570"/>
  <c r="J229" i="570"/>
  <c r="J234" i="570"/>
  <c r="J244" i="570"/>
  <c r="E339" i="570"/>
  <c r="K370" i="574"/>
  <c r="E370" i="574" s="1"/>
  <c r="I229" i="570"/>
  <c r="I234" i="570"/>
  <c r="I235" i="570"/>
  <c r="I244" i="570"/>
  <c r="H396" i="570"/>
  <c r="H398" i="570"/>
  <c r="G123" i="65"/>
  <c r="E123" i="65" s="1"/>
  <c r="E123" i="60"/>
  <c r="G132" i="65"/>
  <c r="E132" i="65" s="1"/>
  <c r="E132" i="60"/>
  <c r="G338" i="65"/>
  <c r="E338" i="65" s="1"/>
  <c r="E338" i="60"/>
  <c r="G122" i="65"/>
  <c r="E122" i="65" s="1"/>
  <c r="E122" i="60"/>
  <c r="G51" i="65"/>
  <c r="E51" i="65" s="1"/>
  <c r="E51" i="60"/>
  <c r="K387" i="567"/>
  <c r="G25" i="486"/>
  <c r="E408" i="65"/>
  <c r="E402" i="65"/>
  <c r="G19" i="486"/>
  <c r="E133" i="570"/>
  <c r="G239" i="65"/>
  <c r="E239" i="65" s="1"/>
  <c r="E239" i="60"/>
  <c r="G328" i="65"/>
  <c r="E328" i="65" s="1"/>
  <c r="E328" i="60"/>
  <c r="G240" i="65"/>
  <c r="E240" i="65" s="1"/>
  <c r="E240" i="60"/>
  <c r="H244" i="570"/>
  <c r="H234" i="570"/>
  <c r="H235" i="570"/>
  <c r="H229" i="570"/>
  <c r="G396" i="570"/>
  <c r="G398" i="570"/>
  <c r="E62" i="570"/>
  <c r="H377" i="574"/>
  <c r="G18" i="486"/>
  <c r="E401" i="65"/>
  <c r="G406" i="567"/>
  <c r="G61" i="65"/>
  <c r="E61" i="65" s="1"/>
  <c r="E61" i="60"/>
  <c r="G230" i="65"/>
  <c r="E230" i="60"/>
  <c r="I398" i="570"/>
  <c r="I396" i="570"/>
  <c r="J283" i="567"/>
  <c r="E283" i="567" s="1"/>
  <c r="H367" i="567"/>
  <c r="H368" i="567"/>
  <c r="E368" i="574"/>
  <c r="J396" i="570"/>
  <c r="J398" i="570"/>
  <c r="G52" i="65"/>
  <c r="E52" i="65" s="1"/>
  <c r="E52" i="60"/>
  <c r="H229" i="60" a="1"/>
  <c r="H367" i="460" a="1"/>
  <c r="K100" i="281"/>
  <c r="G229" i="60" a="1"/>
  <c r="J244" i="60" a="1"/>
  <c r="J283" i="460" a="1"/>
  <c r="H235" i="60" a="1"/>
  <c r="H234" i="60" a="1"/>
  <c r="I235" i="60" a="1"/>
  <c r="I229" i="60" a="1"/>
  <c r="J235" i="60" a="1"/>
  <c r="G235" i="60" a="1"/>
  <c r="I234" i="60" a="1"/>
  <c r="H368" i="460" a="1"/>
  <c r="J234" i="60" a="1"/>
  <c r="J229" i="60" a="1"/>
  <c r="G234" i="60" a="1"/>
  <c r="H244" i="60" a="1"/>
  <c r="K387" i="460" a="1"/>
  <c r="I244" i="60" a="1"/>
  <c r="G244" i="60" a="1"/>
  <c r="E281" i="460" l="1"/>
  <c r="E375" i="460"/>
  <c r="H235" i="60"/>
  <c r="H235" i="65" s="1"/>
  <c r="G235" i="60"/>
  <c r="H368" i="460"/>
  <c r="H234" i="60"/>
  <c r="H234" i="65" s="1"/>
  <c r="G244" i="60"/>
  <c r="J244" i="60"/>
  <c r="J244" i="65" s="1"/>
  <c r="G229" i="60"/>
  <c r="H367" i="460"/>
  <c r="H244" i="60"/>
  <c r="H244" i="65" s="1"/>
  <c r="J283" i="460"/>
  <c r="E283" i="460" s="1"/>
  <c r="J234" i="60"/>
  <c r="J234" i="65" s="1"/>
  <c r="G234" i="60"/>
  <c r="I244" i="60"/>
  <c r="I244" i="65" s="1"/>
  <c r="J229" i="60"/>
  <c r="J229" i="65" s="1"/>
  <c r="I235" i="60"/>
  <c r="I235" i="65" s="1"/>
  <c r="J235" i="60"/>
  <c r="J235" i="65" s="1"/>
  <c r="K101" i="281"/>
  <c r="K154" i="281"/>
  <c r="K106" i="281"/>
  <c r="K387" i="460"/>
  <c r="I234" i="60"/>
  <c r="I234" i="65" s="1"/>
  <c r="H229" i="60"/>
  <c r="H229" i="65" s="1"/>
  <c r="I229" i="60"/>
  <c r="I229" i="65" s="1"/>
  <c r="E18" i="486"/>
  <c r="G46" i="486"/>
  <c r="E46" i="486" s="1"/>
  <c r="K377" i="574"/>
  <c r="E377" i="574" s="1"/>
  <c r="E235" i="570"/>
  <c r="I396" i="65"/>
  <c r="I13" i="486" s="1"/>
  <c r="I41" i="486" s="1"/>
  <c r="I398" i="65"/>
  <c r="I15" i="486" s="1"/>
  <c r="I43" i="486" s="1"/>
  <c r="G62" i="65"/>
  <c r="E62" i="60"/>
  <c r="I346" i="570"/>
  <c r="I156" i="570"/>
  <c r="I139" i="570"/>
  <c r="I350" i="570"/>
  <c r="I13" i="570"/>
  <c r="I73" i="570"/>
  <c r="I154" i="570"/>
  <c r="I72" i="570"/>
  <c r="I157" i="570"/>
  <c r="I12" i="570"/>
  <c r="I68" i="570"/>
  <c r="I74" i="570"/>
  <c r="I155" i="570"/>
  <c r="I136" i="570"/>
  <c r="I290" i="570"/>
  <c r="I67" i="570"/>
  <c r="I342" i="570"/>
  <c r="I65" i="570"/>
  <c r="I347" i="570"/>
  <c r="I366" i="570"/>
  <c r="I137" i="570"/>
  <c r="I11" i="570"/>
  <c r="I349" i="570"/>
  <c r="I144" i="570"/>
  <c r="I145" i="570"/>
  <c r="I70" i="570"/>
  <c r="I84" i="570"/>
  <c r="I66" i="570"/>
  <c r="I69" i="570"/>
  <c r="I138" i="570"/>
  <c r="I358" i="570"/>
  <c r="I344" i="570"/>
  <c r="I140" i="570"/>
  <c r="I141" i="570"/>
  <c r="I345" i="570"/>
  <c r="I143" i="570"/>
  <c r="I351" i="570"/>
  <c r="I343" i="570"/>
  <c r="H370" i="567"/>
  <c r="H380" i="574"/>
  <c r="E244" i="570"/>
  <c r="G245" i="570"/>
  <c r="G339" i="65"/>
  <c r="E339" i="65" s="1"/>
  <c r="E339" i="60"/>
  <c r="E19" i="486"/>
  <c r="G47" i="486"/>
  <c r="E47" i="486" s="1"/>
  <c r="H343" i="570"/>
  <c r="H290" i="570"/>
  <c r="H349" i="570"/>
  <c r="H140" i="570"/>
  <c r="H74" i="570"/>
  <c r="H141" i="570"/>
  <c r="H84" i="570"/>
  <c r="H67" i="570"/>
  <c r="H12" i="570"/>
  <c r="H136" i="570"/>
  <c r="H70" i="570"/>
  <c r="H342" i="570"/>
  <c r="H157" i="570"/>
  <c r="H65" i="570"/>
  <c r="H72" i="570"/>
  <c r="H346" i="570"/>
  <c r="H366" i="570"/>
  <c r="H137" i="570"/>
  <c r="H66" i="570"/>
  <c r="H139" i="570"/>
  <c r="H68" i="570"/>
  <c r="H347" i="570"/>
  <c r="H69" i="570"/>
  <c r="H144" i="570"/>
  <c r="H155" i="570"/>
  <c r="H154" i="570"/>
  <c r="H156" i="570"/>
  <c r="H344" i="570"/>
  <c r="H351" i="570"/>
  <c r="H11" i="570"/>
  <c r="H345" i="570"/>
  <c r="H138" i="570"/>
  <c r="H73" i="570"/>
  <c r="H145" i="570"/>
  <c r="H143" i="570"/>
  <c r="H13" i="570"/>
  <c r="H350" i="570"/>
  <c r="H358" i="570"/>
  <c r="J245" i="570"/>
  <c r="G236" i="570"/>
  <c r="E229" i="570"/>
  <c r="H245" i="570"/>
  <c r="J406" i="567"/>
  <c r="E406" i="567" s="1"/>
  <c r="G367" i="567"/>
  <c r="G368" i="567"/>
  <c r="E234" i="570"/>
  <c r="G133" i="65"/>
  <c r="E133" i="65" s="1"/>
  <c r="E133" i="60"/>
  <c r="G349" i="570"/>
  <c r="G343" i="570"/>
  <c r="G70" i="570"/>
  <c r="G12" i="570"/>
  <c r="G137" i="570"/>
  <c r="G290" i="570"/>
  <c r="G67" i="570"/>
  <c r="G155" i="570"/>
  <c r="G74" i="570"/>
  <c r="G11" i="570"/>
  <c r="G140" i="570"/>
  <c r="G65" i="570"/>
  <c r="G73" i="570"/>
  <c r="G13" i="570"/>
  <c r="G157" i="570"/>
  <c r="G68" i="570"/>
  <c r="G154" i="570"/>
  <c r="G345" i="570"/>
  <c r="G72" i="570"/>
  <c r="G139" i="570"/>
  <c r="G145" i="570"/>
  <c r="G347" i="570"/>
  <c r="G351" i="570"/>
  <c r="G66" i="570"/>
  <c r="G69" i="570"/>
  <c r="E398" i="570"/>
  <c r="G141" i="570"/>
  <c r="G358" i="570"/>
  <c r="G156" i="570"/>
  <c r="G366" i="570"/>
  <c r="G342" i="570"/>
  <c r="G143" i="570"/>
  <c r="G138" i="570"/>
  <c r="G84" i="570"/>
  <c r="G346" i="570"/>
  <c r="G136" i="570"/>
  <c r="G344" i="570"/>
  <c r="G350" i="570"/>
  <c r="G144" i="570"/>
  <c r="I245" i="570"/>
  <c r="J236" i="570"/>
  <c r="I367" i="567"/>
  <c r="I368" i="567"/>
  <c r="J396" i="65"/>
  <c r="J13" i="486" s="1"/>
  <c r="J41" i="486" s="1"/>
  <c r="J398" i="65"/>
  <c r="J15" i="486" s="1"/>
  <c r="J43" i="486" s="1"/>
  <c r="K405" i="567"/>
  <c r="E396" i="570"/>
  <c r="J69" i="570"/>
  <c r="J156" i="570"/>
  <c r="J68" i="570"/>
  <c r="J73" i="570"/>
  <c r="J349" i="570"/>
  <c r="J65" i="570"/>
  <c r="J12" i="570"/>
  <c r="J342" i="570"/>
  <c r="J140" i="570"/>
  <c r="J344" i="570"/>
  <c r="J343" i="570"/>
  <c r="J74" i="570"/>
  <c r="J144" i="570"/>
  <c r="J157" i="570"/>
  <c r="J72" i="570"/>
  <c r="J84" i="570"/>
  <c r="J155" i="570"/>
  <c r="J139" i="570"/>
  <c r="J350" i="570"/>
  <c r="J145" i="570"/>
  <c r="J136" i="570"/>
  <c r="J66" i="570"/>
  <c r="J345" i="570"/>
  <c r="J290" i="570"/>
  <c r="J143" i="570"/>
  <c r="J154" i="570"/>
  <c r="J137" i="570"/>
  <c r="J366" i="570"/>
  <c r="J138" i="570"/>
  <c r="J70" i="570"/>
  <c r="J347" i="570"/>
  <c r="J141" i="570"/>
  <c r="J13" i="570"/>
  <c r="J11" i="570"/>
  <c r="J346" i="570"/>
  <c r="J67" i="570"/>
  <c r="J351" i="570"/>
  <c r="J358" i="570"/>
  <c r="G409" i="65"/>
  <c r="E230" i="65"/>
  <c r="H236" i="570"/>
  <c r="I236" i="570"/>
  <c r="H396" i="65"/>
  <c r="H13" i="486" s="1"/>
  <c r="H41" i="486" s="1"/>
  <c r="H398" i="65"/>
  <c r="H15" i="486" s="1"/>
  <c r="H43" i="486" s="1"/>
  <c r="G368" i="460" a="1"/>
  <c r="G139" i="60" a="1"/>
  <c r="G13" i="60" a="1"/>
  <c r="J140" i="60" a="1"/>
  <c r="G65" i="60" a="1"/>
  <c r="I66" i="60" a="1"/>
  <c r="I157" i="60" a="1"/>
  <c r="H66" i="60" a="1"/>
  <c r="I343" i="60" a="1"/>
  <c r="H157" i="60" a="1"/>
  <c r="I143" i="60" a="1"/>
  <c r="I141" i="60" a="1"/>
  <c r="H72" i="60" a="1"/>
  <c r="H245" i="60" a="1"/>
  <c r="I72" i="60" a="1"/>
  <c r="J67" i="60" a="1"/>
  <c r="I84" i="60" a="1"/>
  <c r="I346" i="60" a="1"/>
  <c r="I137" i="60" a="1"/>
  <c r="I140" i="60" a="1"/>
  <c r="H344" i="60" a="1"/>
  <c r="J351" i="60" a="1"/>
  <c r="G143" i="60" a="1"/>
  <c r="I73" i="60" a="1"/>
  <c r="J347" i="60" a="1"/>
  <c r="H366" i="60" a="1"/>
  <c r="H350" i="60" a="1"/>
  <c r="G345" i="60" a="1"/>
  <c r="H154" i="60" a="1"/>
  <c r="J11" i="60" a="1"/>
  <c r="J245" i="60" a="1"/>
  <c r="G12" i="60" a="1"/>
  <c r="G66" i="60" a="1"/>
  <c r="H11" i="60" a="1"/>
  <c r="I145" i="60" a="1"/>
  <c r="I67" i="60" a="1"/>
  <c r="J343" i="60" a="1"/>
  <c r="G155" i="60" a="1"/>
  <c r="G74" i="60" a="1"/>
  <c r="H70" i="60" a="1"/>
  <c r="J66" i="60" a="1"/>
  <c r="I144" i="60" a="1"/>
  <c r="I236" i="60" a="1"/>
  <c r="H351" i="60" a="1"/>
  <c r="G144" i="60" a="1"/>
  <c r="H346" i="60" a="1"/>
  <c r="G140" i="60" a="1"/>
  <c r="I74" i="60" a="1"/>
  <c r="G137" i="60" a="1"/>
  <c r="I155" i="60" a="1"/>
  <c r="H138" i="60" a="1"/>
  <c r="G290" i="60" a="1"/>
  <c r="H370" i="460" a="1"/>
  <c r="G68" i="60" a="1"/>
  <c r="I13" i="60" a="1"/>
  <c r="J349" i="60" a="1"/>
  <c r="J154" i="60" a="1"/>
  <c r="J73" i="60" a="1"/>
  <c r="I245" i="60" a="1"/>
  <c r="H144" i="60" a="1"/>
  <c r="J138" i="60" a="1"/>
  <c r="J70" i="60" a="1"/>
  <c r="J156" i="60" a="1"/>
  <c r="H347" i="60" a="1"/>
  <c r="J157" i="60" a="1"/>
  <c r="I347" i="60" a="1"/>
  <c r="H236" i="60" a="1"/>
  <c r="I349" i="60" a="1"/>
  <c r="G154" i="60" a="1"/>
  <c r="J141" i="60" a="1"/>
  <c r="H139" i="60" a="1"/>
  <c r="H74" i="60" a="1"/>
  <c r="J68" i="60" a="1"/>
  <c r="G138" i="60" a="1"/>
  <c r="J137" i="60" a="1"/>
  <c r="J65" i="60" a="1"/>
  <c r="G11" i="60" a="1"/>
  <c r="G236" i="60" a="1"/>
  <c r="G72" i="60" a="1"/>
  <c r="J350" i="60" a="1"/>
  <c r="I344" i="60" a="1"/>
  <c r="J345" i="60" a="1"/>
  <c r="G367" i="460" a="1"/>
  <c r="G73" i="60" a="1"/>
  <c r="I350" i="60" a="1"/>
  <c r="G141" i="60" a="1"/>
  <c r="G343" i="60" a="1"/>
  <c r="G136" i="60" a="1"/>
  <c r="H345" i="60" a="1"/>
  <c r="I366" i="60" a="1"/>
  <c r="H69" i="60" a="1"/>
  <c r="H155" i="60" a="1"/>
  <c r="I70" i="60" a="1"/>
  <c r="H358" i="60" a="1"/>
  <c r="J13" i="60" a="1"/>
  <c r="G342" i="60" a="1"/>
  <c r="J346" i="60" a="1"/>
  <c r="J358" i="60" a="1"/>
  <c r="G69" i="60" a="1"/>
  <c r="G245" i="60" a="1"/>
  <c r="I11" i="60" a="1"/>
  <c r="H65" i="60" a="1"/>
  <c r="J342" i="60" a="1"/>
  <c r="H84" i="60" a="1"/>
  <c r="G347" i="60" a="1"/>
  <c r="H343" i="60" a="1"/>
  <c r="J12" i="60" a="1"/>
  <c r="G157" i="60" a="1"/>
  <c r="H145" i="60" a="1"/>
  <c r="H143" i="60" a="1"/>
  <c r="G349" i="60" a="1"/>
  <c r="H136" i="60" a="1"/>
  <c r="H73" i="60" a="1"/>
  <c r="I139" i="60" a="1"/>
  <c r="J72" i="60" a="1"/>
  <c r="J155" i="60" a="1"/>
  <c r="I12" i="60" a="1"/>
  <c r="I68" i="60" a="1"/>
  <c r="I65" i="60" a="1"/>
  <c r="H137" i="60" a="1"/>
  <c r="I136" i="60" a="1"/>
  <c r="H342" i="60" a="1"/>
  <c r="I351" i="60" a="1"/>
  <c r="I69" i="60" a="1"/>
  <c r="G344" i="60" a="1"/>
  <c r="H290" i="60" a="1"/>
  <c r="J69" i="60" a="1"/>
  <c r="J84" i="60" a="1"/>
  <c r="H13" i="60" a="1"/>
  <c r="J143" i="60" a="1"/>
  <c r="J139" i="60" a="1"/>
  <c r="I367" i="460" a="1"/>
  <c r="G145" i="60" a="1"/>
  <c r="J344" i="60" a="1"/>
  <c r="G350" i="60" a="1"/>
  <c r="J144" i="60" a="1"/>
  <c r="G67" i="60" a="1"/>
  <c r="H141" i="60" a="1"/>
  <c r="H67" i="60" a="1"/>
  <c r="G358" i="60" a="1"/>
  <c r="I154" i="60" a="1"/>
  <c r="I345" i="60" a="1"/>
  <c r="I156" i="60" a="1"/>
  <c r="I138" i="60" a="1"/>
  <c r="J136" i="60" a="1"/>
  <c r="G84" i="60" a="1"/>
  <c r="H68" i="60" a="1"/>
  <c r="J145" i="60" a="1"/>
  <c r="H12" i="60" a="1"/>
  <c r="I342" i="60" a="1"/>
  <c r="J236" i="60" a="1"/>
  <c r="H349" i="60" a="1"/>
  <c r="I358" i="60" a="1"/>
  <c r="G351" i="60" a="1"/>
  <c r="J366" i="60" a="1"/>
  <c r="I290" i="60" a="1"/>
  <c r="H156" i="60" a="1"/>
  <c r="H140" i="60" a="1"/>
  <c r="G156" i="60" a="1"/>
  <c r="G366" i="60" a="1"/>
  <c r="G70" i="60" a="1"/>
  <c r="I368" i="460" a="1"/>
  <c r="J74" i="60" a="1"/>
  <c r="J290" i="60" a="1"/>
  <c r="G346" i="60" a="1"/>
  <c r="G247" i="570" l="1"/>
  <c r="J84" i="60"/>
  <c r="J84" i="65" s="1"/>
  <c r="G350" i="60"/>
  <c r="G347" i="60"/>
  <c r="G290" i="60"/>
  <c r="H245" i="60"/>
  <c r="H245" i="65" s="1"/>
  <c r="H73" i="60"/>
  <c r="H73" i="65" s="1"/>
  <c r="H366" i="60"/>
  <c r="H366" i="65" s="1"/>
  <c r="H343" i="60"/>
  <c r="H343" i="65" s="1"/>
  <c r="J347" i="60"/>
  <c r="J347" i="65" s="1"/>
  <c r="J345" i="60"/>
  <c r="J345" i="65" s="1"/>
  <c r="J72" i="60"/>
  <c r="J72" i="65" s="1"/>
  <c r="J12" i="60"/>
  <c r="J12" i="65" s="1"/>
  <c r="I368" i="460"/>
  <c r="G344" i="60"/>
  <c r="G156" i="60"/>
  <c r="G145" i="60"/>
  <c r="G73" i="60"/>
  <c r="G137" i="60"/>
  <c r="G236" i="60"/>
  <c r="H138" i="60"/>
  <c r="H138" i="65" s="1"/>
  <c r="H144" i="60"/>
  <c r="H144" i="65" s="1"/>
  <c r="H346" i="60"/>
  <c r="H346" i="65" s="1"/>
  <c r="H67" i="60"/>
  <c r="H67" i="65" s="1"/>
  <c r="H370" i="460"/>
  <c r="I358" i="60"/>
  <c r="I358" i="65" s="1"/>
  <c r="I349" i="60"/>
  <c r="I349" i="65" s="1"/>
  <c r="I290" i="60"/>
  <c r="I290" i="65" s="1"/>
  <c r="I154" i="60"/>
  <c r="I154" i="65" s="1"/>
  <c r="J290" i="60"/>
  <c r="J290" i="65" s="1"/>
  <c r="J66" i="60"/>
  <c r="J66" i="65" s="1"/>
  <c r="J157" i="60"/>
  <c r="J157" i="65" s="1"/>
  <c r="J65" i="60"/>
  <c r="J65" i="65" s="1"/>
  <c r="I367" i="460"/>
  <c r="G136" i="60"/>
  <c r="G358" i="60"/>
  <c r="G139" i="60"/>
  <c r="G65" i="60"/>
  <c r="G12" i="60"/>
  <c r="J245" i="60"/>
  <c r="J245" i="65" s="1"/>
  <c r="H345" i="60"/>
  <c r="H345" i="65" s="1"/>
  <c r="H69" i="60"/>
  <c r="H69" i="65" s="1"/>
  <c r="H72" i="60"/>
  <c r="H72" i="65" s="1"/>
  <c r="H84" i="60"/>
  <c r="H84" i="65" s="1"/>
  <c r="I343" i="60"/>
  <c r="I343" i="65" s="1"/>
  <c r="I138" i="60"/>
  <c r="I138" i="65" s="1"/>
  <c r="I11" i="60"/>
  <c r="I11" i="65" s="1"/>
  <c r="I136" i="60"/>
  <c r="I136" i="65" s="1"/>
  <c r="I73" i="60"/>
  <c r="I73" i="65" s="1"/>
  <c r="J136" i="60"/>
  <c r="J136" i="65" s="1"/>
  <c r="J144" i="60"/>
  <c r="J144" i="65" s="1"/>
  <c r="J349" i="60"/>
  <c r="J349" i="65" s="1"/>
  <c r="G346" i="60"/>
  <c r="G141" i="60"/>
  <c r="G72" i="60"/>
  <c r="G140" i="60"/>
  <c r="G70" i="60"/>
  <c r="H358" i="60"/>
  <c r="H358" i="65" s="1"/>
  <c r="H11" i="60"/>
  <c r="H11" i="65" s="1"/>
  <c r="H347" i="60"/>
  <c r="H347" i="65" s="1"/>
  <c r="H65" i="60"/>
  <c r="H65" i="65" s="1"/>
  <c r="H141" i="60"/>
  <c r="H141" i="65" s="1"/>
  <c r="I351" i="60"/>
  <c r="I351" i="65" s="1"/>
  <c r="I69" i="60"/>
  <c r="I69" i="65" s="1"/>
  <c r="I137" i="60"/>
  <c r="I137" i="65" s="1"/>
  <c r="I155" i="60"/>
  <c r="I155" i="65" s="1"/>
  <c r="I13" i="60"/>
  <c r="I13" i="65" s="1"/>
  <c r="J70" i="60"/>
  <c r="J70" i="65" s="1"/>
  <c r="J138" i="60"/>
  <c r="J138" i="65" s="1"/>
  <c r="J67" i="60"/>
  <c r="J67" i="65" s="1"/>
  <c r="J74" i="60"/>
  <c r="J74" i="65" s="1"/>
  <c r="G84" i="60"/>
  <c r="G345" i="60"/>
  <c r="G11" i="60"/>
  <c r="G343" i="60"/>
  <c r="H350" i="60"/>
  <c r="H350" i="65" s="1"/>
  <c r="H351" i="60"/>
  <c r="H351" i="65" s="1"/>
  <c r="H68" i="60"/>
  <c r="H68" i="65" s="1"/>
  <c r="H157" i="60"/>
  <c r="H157" i="65" s="1"/>
  <c r="H74" i="60"/>
  <c r="H74" i="65" s="1"/>
  <c r="I143" i="60"/>
  <c r="I143" i="65" s="1"/>
  <c r="I66" i="60"/>
  <c r="I66" i="65" s="1"/>
  <c r="I366" i="60"/>
  <c r="I366" i="65" s="1"/>
  <c r="I74" i="60"/>
  <c r="I74" i="65" s="1"/>
  <c r="I350" i="60"/>
  <c r="I350" i="65" s="1"/>
  <c r="J366" i="60"/>
  <c r="J366" i="65" s="1"/>
  <c r="J137" i="60"/>
  <c r="J137" i="65" s="1"/>
  <c r="J350" i="60"/>
  <c r="J350" i="65" s="1"/>
  <c r="J343" i="60"/>
  <c r="J343" i="65" s="1"/>
  <c r="J68" i="60"/>
  <c r="J68" i="65" s="1"/>
  <c r="J236" i="60"/>
  <c r="J236" i="65" s="1"/>
  <c r="G138" i="60"/>
  <c r="G69" i="60"/>
  <c r="G154" i="60"/>
  <c r="G74" i="60"/>
  <c r="G349" i="60"/>
  <c r="G368" i="460"/>
  <c r="H13" i="60"/>
  <c r="H13" i="65" s="1"/>
  <c r="H344" i="60"/>
  <c r="H344" i="65" s="1"/>
  <c r="H139" i="60"/>
  <c r="H139" i="65" s="1"/>
  <c r="H342" i="60"/>
  <c r="H342" i="65" s="1"/>
  <c r="H140" i="60"/>
  <c r="H140" i="65" s="1"/>
  <c r="G245" i="60"/>
  <c r="I345" i="60"/>
  <c r="I345" i="65" s="1"/>
  <c r="I84" i="60"/>
  <c r="I84" i="65" s="1"/>
  <c r="I347" i="60"/>
  <c r="I347" i="65" s="1"/>
  <c r="I68" i="60"/>
  <c r="I68" i="65" s="1"/>
  <c r="I139" i="60"/>
  <c r="I139" i="65" s="1"/>
  <c r="J346" i="60"/>
  <c r="J346" i="65" s="1"/>
  <c r="J11" i="60"/>
  <c r="J11" i="65" s="1"/>
  <c r="J154" i="60"/>
  <c r="J154" i="65" s="1"/>
  <c r="J139" i="60"/>
  <c r="J139" i="65" s="1"/>
  <c r="J344" i="60"/>
  <c r="J344" i="65" s="1"/>
  <c r="J156" i="60"/>
  <c r="J156" i="65" s="1"/>
  <c r="I245" i="60"/>
  <c r="I245" i="65" s="1"/>
  <c r="G143" i="60"/>
  <c r="G66" i="60"/>
  <c r="G68" i="60"/>
  <c r="G155" i="60"/>
  <c r="G367" i="460"/>
  <c r="H143" i="60"/>
  <c r="H143" i="65" s="1"/>
  <c r="H156" i="60"/>
  <c r="H156" i="65" s="1"/>
  <c r="H66" i="60"/>
  <c r="H66" i="65" s="1"/>
  <c r="H70" i="60"/>
  <c r="H70" i="65" s="1"/>
  <c r="H349" i="60"/>
  <c r="H349" i="65" s="1"/>
  <c r="I141" i="60"/>
  <c r="I141" i="65" s="1"/>
  <c r="I70" i="60"/>
  <c r="I70" i="65" s="1"/>
  <c r="I65" i="60"/>
  <c r="I65" i="65" s="1"/>
  <c r="I12" i="60"/>
  <c r="I12" i="65" s="1"/>
  <c r="I156" i="60"/>
  <c r="I156" i="65" s="1"/>
  <c r="J358" i="60"/>
  <c r="J358" i="65" s="1"/>
  <c r="J351" i="60"/>
  <c r="J351" i="65" s="1"/>
  <c r="I236" i="60"/>
  <c r="I236" i="65" s="1"/>
  <c r="J145" i="60"/>
  <c r="J145" i="65" s="1"/>
  <c r="J73" i="60"/>
  <c r="J73" i="65" s="1"/>
  <c r="H236" i="60"/>
  <c r="H236" i="65" s="1"/>
  <c r="J13" i="60"/>
  <c r="J13" i="65" s="1"/>
  <c r="J143" i="60"/>
  <c r="J143" i="65" s="1"/>
  <c r="J155" i="60"/>
  <c r="J155" i="65" s="1"/>
  <c r="J140" i="60"/>
  <c r="J140" i="65" s="1"/>
  <c r="J69" i="60"/>
  <c r="J69" i="65" s="1"/>
  <c r="G144" i="60"/>
  <c r="G342" i="60"/>
  <c r="G351" i="60"/>
  <c r="G157" i="60"/>
  <c r="G67" i="60"/>
  <c r="H145" i="60"/>
  <c r="H145" i="65" s="1"/>
  <c r="H154" i="60"/>
  <c r="H154" i="65" s="1"/>
  <c r="H137" i="60"/>
  <c r="H137" i="65" s="1"/>
  <c r="H136" i="60"/>
  <c r="H136" i="65" s="1"/>
  <c r="H290" i="60"/>
  <c r="H290" i="65" s="1"/>
  <c r="I140" i="60"/>
  <c r="I140" i="65" s="1"/>
  <c r="I145" i="60"/>
  <c r="I145" i="65" s="1"/>
  <c r="I342" i="60"/>
  <c r="I342" i="65" s="1"/>
  <c r="I157" i="60"/>
  <c r="I157" i="65" s="1"/>
  <c r="I346" i="60"/>
  <c r="I346" i="65" s="1"/>
  <c r="J141" i="60"/>
  <c r="J141" i="65" s="1"/>
  <c r="J342" i="60"/>
  <c r="J342" i="65" s="1"/>
  <c r="G366" i="60"/>
  <c r="G13" i="60"/>
  <c r="H155" i="60"/>
  <c r="H155" i="65" s="1"/>
  <c r="H12" i="60"/>
  <c r="H12" i="65" s="1"/>
  <c r="I344" i="60"/>
  <c r="I344" i="65" s="1"/>
  <c r="I144" i="60"/>
  <c r="I144" i="65" s="1"/>
  <c r="I67" i="60"/>
  <c r="I67" i="65" s="1"/>
  <c r="I72" i="60"/>
  <c r="I72" i="65" s="1"/>
  <c r="E350" i="570"/>
  <c r="E347" i="570"/>
  <c r="E290" i="570"/>
  <c r="G26" i="486"/>
  <c r="E409" i="65"/>
  <c r="E344" i="570"/>
  <c r="E156" i="570"/>
  <c r="E145" i="570"/>
  <c r="E73" i="570"/>
  <c r="E137" i="570"/>
  <c r="E236" i="570"/>
  <c r="H377" i="567"/>
  <c r="I159" i="570"/>
  <c r="G244" i="65"/>
  <c r="E244" i="65" s="1"/>
  <c r="E244" i="60"/>
  <c r="J76" i="570"/>
  <c r="I370" i="567"/>
  <c r="G147" i="570"/>
  <c r="E136" i="570"/>
  <c r="E358" i="570"/>
  <c r="E139" i="570"/>
  <c r="E65" i="570"/>
  <c r="G76" i="570"/>
  <c r="E12" i="570"/>
  <c r="I147" i="570"/>
  <c r="G396" i="65"/>
  <c r="E62" i="65"/>
  <c r="G398" i="65"/>
  <c r="J147" i="570"/>
  <c r="E346" i="570"/>
  <c r="E141" i="570"/>
  <c r="E72" i="570"/>
  <c r="E140" i="570"/>
  <c r="E70" i="570"/>
  <c r="H76" i="570"/>
  <c r="E84" i="570"/>
  <c r="E345" i="570"/>
  <c r="E11" i="570"/>
  <c r="E343" i="570"/>
  <c r="J247" i="570"/>
  <c r="E138" i="570"/>
  <c r="E69" i="570"/>
  <c r="G159" i="570"/>
  <c r="E154" i="570"/>
  <c r="E74" i="570"/>
  <c r="E349" i="570"/>
  <c r="H353" i="570"/>
  <c r="E245" i="570"/>
  <c r="J159" i="570"/>
  <c r="E143" i="570"/>
  <c r="E66" i="570"/>
  <c r="E68" i="570"/>
  <c r="E155" i="570"/>
  <c r="G370" i="567"/>
  <c r="I76" i="570"/>
  <c r="K380" i="574"/>
  <c r="E380" i="574" s="1"/>
  <c r="G235" i="65"/>
  <c r="E235" i="65" s="1"/>
  <c r="E235" i="60"/>
  <c r="I247" i="570"/>
  <c r="H247" i="570"/>
  <c r="E144" i="570"/>
  <c r="E342" i="570"/>
  <c r="G353" i="570"/>
  <c r="E351" i="570"/>
  <c r="E157" i="570"/>
  <c r="E67" i="570"/>
  <c r="J368" i="567"/>
  <c r="J367" i="567"/>
  <c r="E367" i="567" s="1"/>
  <c r="H159" i="570"/>
  <c r="H147" i="570"/>
  <c r="I353" i="570"/>
  <c r="K159" i="281"/>
  <c r="K161" i="281"/>
  <c r="K160" i="281"/>
  <c r="G229" i="65"/>
  <c r="E229" i="60"/>
  <c r="J353" i="570"/>
  <c r="E366" i="570"/>
  <c r="E13" i="570"/>
  <c r="H387" i="574"/>
  <c r="G234" i="65"/>
  <c r="E234" i="65" s="1"/>
  <c r="E234" i="60"/>
  <c r="I247" i="60" a="1"/>
  <c r="G353" i="60" a="1"/>
  <c r="H76" i="60" a="1"/>
  <c r="J368" i="460" a="1"/>
  <c r="H353" i="60" a="1"/>
  <c r="J367" i="460" a="1"/>
  <c r="H69" i="281"/>
  <c r="I159" i="60" a="1"/>
  <c r="H147" i="60" a="1"/>
  <c r="G147" i="60" a="1"/>
  <c r="H247" i="60" a="1"/>
  <c r="H377" i="460" a="1"/>
  <c r="G159" i="60" a="1"/>
  <c r="J353" i="60" a="1"/>
  <c r="J247" i="60" a="1"/>
  <c r="G76" i="60" a="1"/>
  <c r="G247" i="60" a="1"/>
  <c r="H159" i="60" a="1"/>
  <c r="I76" i="60" a="1"/>
  <c r="J147" i="60" a="1"/>
  <c r="J159" i="60" a="1"/>
  <c r="I147" i="60" a="1"/>
  <c r="J76" i="60" a="1"/>
  <c r="I370" i="460" a="1"/>
  <c r="I353" i="60" a="1"/>
  <c r="G370" i="460" a="1"/>
  <c r="G247" i="60" l="1"/>
  <c r="G403" i="570"/>
  <c r="E247" i="570"/>
  <c r="G370" i="460"/>
  <c r="I353" i="60"/>
  <c r="I353" i="65" s="1"/>
  <c r="J368" i="460"/>
  <c r="E368" i="460" s="1"/>
  <c r="I247" i="60"/>
  <c r="G159" i="60"/>
  <c r="G147" i="60"/>
  <c r="I370" i="460"/>
  <c r="H353" i="60"/>
  <c r="H353" i="65" s="1"/>
  <c r="I159" i="60"/>
  <c r="I159" i="65" s="1"/>
  <c r="I11" i="63" s="1"/>
  <c r="J367" i="460"/>
  <c r="E367" i="460" s="1"/>
  <c r="H71" i="281"/>
  <c r="H123" i="281"/>
  <c r="J247" i="60"/>
  <c r="I147" i="60"/>
  <c r="I147" i="65" s="1"/>
  <c r="G76" i="60"/>
  <c r="J76" i="60"/>
  <c r="J76" i="65" s="1"/>
  <c r="J397" i="65" s="1"/>
  <c r="J14" i="486" s="1"/>
  <c r="J42" i="486" s="1"/>
  <c r="J353" i="60"/>
  <c r="J353" i="65" s="1"/>
  <c r="H147" i="60"/>
  <c r="H147" i="65" s="1"/>
  <c r="G353" i="60"/>
  <c r="J159" i="60"/>
  <c r="J159" i="65" s="1"/>
  <c r="J11" i="63" s="1"/>
  <c r="H159" i="60"/>
  <c r="H159" i="65" s="1"/>
  <c r="H11" i="63" s="1"/>
  <c r="I76" i="60"/>
  <c r="I76" i="65" s="1"/>
  <c r="I397" i="65" s="1"/>
  <c r="I14" i="486" s="1"/>
  <c r="I42" i="486" s="1"/>
  <c r="H76" i="60"/>
  <c r="H76" i="65" s="1"/>
  <c r="H397" i="65" s="1"/>
  <c r="H14" i="486" s="1"/>
  <c r="H42" i="486" s="1"/>
  <c r="H377" i="460"/>
  <c r="J147" i="60"/>
  <c r="J147" i="65" s="1"/>
  <c r="H247" i="60"/>
  <c r="G377" i="567"/>
  <c r="I403" i="570"/>
  <c r="E159" i="570"/>
  <c r="G15" i="486"/>
  <c r="E398" i="65"/>
  <c r="E147" i="570"/>
  <c r="G366" i="65"/>
  <c r="E366" i="65" s="1"/>
  <c r="E366" i="60"/>
  <c r="G157" i="65"/>
  <c r="E157" i="65" s="1"/>
  <c r="E157" i="60"/>
  <c r="G138" i="65"/>
  <c r="E138" i="65" s="1"/>
  <c r="E138" i="60"/>
  <c r="G139" i="65"/>
  <c r="E139" i="65" s="1"/>
  <c r="E139" i="60"/>
  <c r="G156" i="65"/>
  <c r="E156" i="65" s="1"/>
  <c r="E156" i="60"/>
  <c r="I377" i="567"/>
  <c r="G351" i="65"/>
  <c r="E351" i="65" s="1"/>
  <c r="E351" i="60"/>
  <c r="G343" i="65"/>
  <c r="E343" i="65" s="1"/>
  <c r="E343" i="60"/>
  <c r="G358" i="65"/>
  <c r="E358" i="65" s="1"/>
  <c r="E358" i="60"/>
  <c r="G344" i="65"/>
  <c r="E344" i="65" s="1"/>
  <c r="E344" i="60"/>
  <c r="E26" i="486"/>
  <c r="G54" i="486"/>
  <c r="E54" i="486" s="1"/>
  <c r="E229" i="65"/>
  <c r="E396" i="65"/>
  <c r="G13" i="486"/>
  <c r="G342" i="65"/>
  <c r="E342" i="65" s="1"/>
  <c r="E342" i="60"/>
  <c r="G11" i="65"/>
  <c r="E11" i="65" s="1"/>
  <c r="E11" i="60"/>
  <c r="G136" i="65"/>
  <c r="E136" i="65" s="1"/>
  <c r="E136" i="60"/>
  <c r="J370" i="567"/>
  <c r="E370" i="567" s="1"/>
  <c r="H405" i="574"/>
  <c r="J403" i="570"/>
  <c r="G397" i="570"/>
  <c r="E76" i="570"/>
  <c r="J397" i="570"/>
  <c r="G144" i="65"/>
  <c r="E144" i="65" s="1"/>
  <c r="E144" i="60"/>
  <c r="G345" i="65"/>
  <c r="E345" i="65" s="1"/>
  <c r="E345" i="60"/>
  <c r="G70" i="65"/>
  <c r="E70" i="65" s="1"/>
  <c r="E70" i="60"/>
  <c r="G290" i="65"/>
  <c r="E290" i="65" s="1"/>
  <c r="E290" i="60"/>
  <c r="E353" i="570"/>
  <c r="K387" i="574"/>
  <c r="E387" i="574" s="1"/>
  <c r="E368" i="567"/>
  <c r="G155" i="65"/>
  <c r="E155" i="65" s="1"/>
  <c r="E155" i="60"/>
  <c r="G245" i="65"/>
  <c r="E245" i="65" s="1"/>
  <c r="E245" i="60"/>
  <c r="G349" i="65"/>
  <c r="E349" i="65" s="1"/>
  <c r="E349" i="60"/>
  <c r="G84" i="65"/>
  <c r="E84" i="65" s="1"/>
  <c r="E84" i="60"/>
  <c r="G140" i="65"/>
  <c r="E140" i="65" s="1"/>
  <c r="E140" i="60"/>
  <c r="G236" i="65"/>
  <c r="E236" i="65" s="1"/>
  <c r="E236" i="60"/>
  <c r="G347" i="65"/>
  <c r="E347" i="65" s="1"/>
  <c r="E347" i="60"/>
  <c r="I397" i="570"/>
  <c r="H397" i="570"/>
  <c r="H380" i="567"/>
  <c r="G68" i="65"/>
  <c r="E68" i="65" s="1"/>
  <c r="E68" i="60"/>
  <c r="G74" i="65"/>
  <c r="E74" i="65" s="1"/>
  <c r="E74" i="60"/>
  <c r="G72" i="65"/>
  <c r="E72" i="65" s="1"/>
  <c r="E72" i="60"/>
  <c r="G137" i="65"/>
  <c r="E137" i="65" s="1"/>
  <c r="E137" i="60"/>
  <c r="G350" i="65"/>
  <c r="E350" i="65" s="1"/>
  <c r="E350" i="60"/>
  <c r="G66" i="65"/>
  <c r="E66" i="65" s="1"/>
  <c r="E66" i="60"/>
  <c r="G154" i="65"/>
  <c r="E154" i="65" s="1"/>
  <c r="E154" i="60"/>
  <c r="G141" i="65"/>
  <c r="E141" i="65" s="1"/>
  <c r="E141" i="60"/>
  <c r="G12" i="65"/>
  <c r="E12" i="65" s="1"/>
  <c r="E12" i="60"/>
  <c r="G73" i="65"/>
  <c r="E73" i="65" s="1"/>
  <c r="E73" i="60"/>
  <c r="H403" i="570"/>
  <c r="G13" i="65"/>
  <c r="E13" i="65" s="1"/>
  <c r="E13" i="60"/>
  <c r="G67" i="65"/>
  <c r="E67" i="65" s="1"/>
  <c r="E67" i="60"/>
  <c r="G143" i="65"/>
  <c r="E143" i="65" s="1"/>
  <c r="E143" i="60"/>
  <c r="G69" i="65"/>
  <c r="E69" i="65" s="1"/>
  <c r="E69" i="60"/>
  <c r="G346" i="65"/>
  <c r="E346" i="65" s="1"/>
  <c r="E346" i="60"/>
  <c r="G65" i="65"/>
  <c r="E65" i="65" s="1"/>
  <c r="E65" i="60"/>
  <c r="G145" i="65"/>
  <c r="E145" i="65" s="1"/>
  <c r="E145" i="60"/>
  <c r="J370" i="460" a="1"/>
  <c r="H380" i="460" a="1"/>
  <c r="I377" i="460" a="1"/>
  <c r="K69" i="281"/>
  <c r="G377" i="460" a="1"/>
  <c r="G277" i="570" l="1"/>
  <c r="G86" i="570"/>
  <c r="G270" i="570"/>
  <c r="G292" i="570"/>
  <c r="G279" i="570"/>
  <c r="G280" i="570"/>
  <c r="G271" i="570"/>
  <c r="G15" i="570"/>
  <c r="G278" i="570"/>
  <c r="G269" i="570"/>
  <c r="G365" i="570"/>
  <c r="G272" i="570"/>
  <c r="G275" i="570"/>
  <c r="E247" i="60"/>
  <c r="G377" i="460"/>
  <c r="H380" i="460"/>
  <c r="K71" i="281"/>
  <c r="K123" i="281"/>
  <c r="D69" i="281"/>
  <c r="I377" i="460"/>
  <c r="J370" i="460"/>
  <c r="E370" i="460" s="1"/>
  <c r="H275" i="570"/>
  <c r="H279" i="570"/>
  <c r="H365" i="570"/>
  <c r="H277" i="570"/>
  <c r="H292" i="570"/>
  <c r="H15" i="570"/>
  <c r="H269" i="570"/>
  <c r="H86" i="570"/>
  <c r="H271" i="570"/>
  <c r="H272" i="570"/>
  <c r="H270" i="570"/>
  <c r="H278" i="570"/>
  <c r="H280" i="570"/>
  <c r="E403" i="570"/>
  <c r="G159" i="65"/>
  <c r="E159" i="60"/>
  <c r="G43" i="486"/>
  <c r="E43" i="486" s="1"/>
  <c r="E15" i="486"/>
  <c r="G380" i="567"/>
  <c r="G147" i="65"/>
  <c r="E147" i="65" s="1"/>
  <c r="E147" i="60"/>
  <c r="H387" i="567"/>
  <c r="G353" i="65"/>
  <c r="E353" i="65" s="1"/>
  <c r="E353" i="60"/>
  <c r="K405" i="574"/>
  <c r="E405" i="574" s="1"/>
  <c r="J272" i="570"/>
  <c r="J292" i="570"/>
  <c r="J270" i="570"/>
  <c r="J277" i="570"/>
  <c r="J86" i="570"/>
  <c r="J365" i="570"/>
  <c r="J278" i="570"/>
  <c r="J271" i="570"/>
  <c r="J269" i="570"/>
  <c r="J280" i="570"/>
  <c r="J275" i="570"/>
  <c r="J15" i="570"/>
  <c r="J279" i="570"/>
  <c r="E13" i="486"/>
  <c r="G41" i="486"/>
  <c r="E41" i="486" s="1"/>
  <c r="I380" i="567"/>
  <c r="G76" i="65"/>
  <c r="E76" i="60"/>
  <c r="E397" i="570"/>
  <c r="J377" i="567"/>
  <c r="I279" i="570"/>
  <c r="I272" i="570"/>
  <c r="I271" i="570"/>
  <c r="I277" i="570"/>
  <c r="I365" i="570"/>
  <c r="I292" i="570"/>
  <c r="I278" i="570"/>
  <c r="I86" i="570"/>
  <c r="I15" i="570"/>
  <c r="I270" i="570"/>
  <c r="I275" i="570"/>
  <c r="I280" i="570"/>
  <c r="I269" i="570"/>
  <c r="I380" i="460" a="1"/>
  <c r="H275" i="60" a="1"/>
  <c r="J86" i="60" a="1"/>
  <c r="G275" i="60" a="1"/>
  <c r="J272" i="60" a="1"/>
  <c r="J271" i="60" a="1"/>
  <c r="H277" i="60" a="1"/>
  <c r="G279" i="60" a="1"/>
  <c r="G15" i="60" a="1"/>
  <c r="H269" i="60" a="1"/>
  <c r="H365" i="60" a="1"/>
  <c r="G280" i="60" a="1"/>
  <c r="I278" i="60" a="1"/>
  <c r="J377" i="460" a="1"/>
  <c r="I269" i="60" a="1"/>
  <c r="J365" i="60" a="1"/>
  <c r="G292" i="60" a="1"/>
  <c r="F14" i="390"/>
  <c r="H280" i="60" a="1"/>
  <c r="I272" i="60" a="1"/>
  <c r="I277" i="60" a="1"/>
  <c r="G278" i="60" a="1"/>
  <c r="H86" i="60" a="1"/>
  <c r="I271" i="60" a="1"/>
  <c r="H272" i="60" a="1"/>
  <c r="G271" i="60" a="1"/>
  <c r="H279" i="60" a="1"/>
  <c r="J280" i="60" a="1"/>
  <c r="I280" i="60" a="1"/>
  <c r="I15" i="60" a="1"/>
  <c r="H271" i="60" a="1"/>
  <c r="G380" i="460" a="1"/>
  <c r="J277" i="60" a="1"/>
  <c r="I275" i="60" a="1"/>
  <c r="G270" i="60" a="1"/>
  <c r="J269" i="60" a="1"/>
  <c r="G86" i="60" a="1"/>
  <c r="J279" i="60" a="1"/>
  <c r="I292" i="60" a="1"/>
  <c r="I279" i="60" a="1"/>
  <c r="H15" i="60" a="1"/>
  <c r="J278" i="60" a="1"/>
  <c r="H100" i="281"/>
  <c r="H270" i="60" a="1"/>
  <c r="H387" i="460" a="1"/>
  <c r="I270" i="60" a="1"/>
  <c r="H278" i="60" a="1"/>
  <c r="J292" i="60" a="1"/>
  <c r="J275" i="60" a="1"/>
  <c r="J270" i="60" a="1"/>
  <c r="H292" i="60" a="1"/>
  <c r="J15" i="60" a="1"/>
  <c r="I365" i="60" a="1"/>
  <c r="G269" i="60" a="1"/>
  <c r="I86" i="60" a="1"/>
  <c r="G277" i="60" a="1"/>
  <c r="G365" i="60" a="1"/>
  <c r="G272" i="60" a="1"/>
  <c r="E377" i="567" l="1"/>
  <c r="G15" i="60"/>
  <c r="G271" i="60"/>
  <c r="G275" i="60"/>
  <c r="G279" i="60"/>
  <c r="G272" i="60"/>
  <c r="G292" i="60"/>
  <c r="G365" i="60"/>
  <c r="G270" i="60"/>
  <c r="G269" i="60"/>
  <c r="G86" i="60"/>
  <c r="G280" i="60"/>
  <c r="G278" i="60"/>
  <c r="G277" i="60"/>
  <c r="G16" i="570"/>
  <c r="G78" i="570" s="1"/>
  <c r="G293" i="570"/>
  <c r="G87" i="570"/>
  <c r="G149" i="570" s="1"/>
  <c r="F15" i="390"/>
  <c r="I15" i="60"/>
  <c r="I279" i="60"/>
  <c r="J269" i="60"/>
  <c r="J272" i="60"/>
  <c r="H270" i="60"/>
  <c r="H365" i="60"/>
  <c r="I380" i="460"/>
  <c r="J271" i="60"/>
  <c r="H272" i="60"/>
  <c r="H279" i="60"/>
  <c r="G380" i="460"/>
  <c r="H271" i="60"/>
  <c r="H275" i="60"/>
  <c r="I86" i="60"/>
  <c r="J377" i="460"/>
  <c r="E377" i="460" s="1"/>
  <c r="J365" i="60"/>
  <c r="H86" i="60"/>
  <c r="I292" i="60"/>
  <c r="I269" i="60"/>
  <c r="J279" i="60"/>
  <c r="J86" i="60"/>
  <c r="H101" i="281"/>
  <c r="H154" i="281"/>
  <c r="H106" i="281"/>
  <c r="H387" i="460"/>
  <c r="H269" i="60"/>
  <c r="I278" i="60"/>
  <c r="J278" i="60"/>
  <c r="I365" i="60"/>
  <c r="I280" i="60"/>
  <c r="I277" i="60"/>
  <c r="J15" i="60"/>
  <c r="J277" i="60"/>
  <c r="H15" i="60"/>
  <c r="I275" i="60"/>
  <c r="I271" i="60"/>
  <c r="J275" i="60"/>
  <c r="J270" i="60"/>
  <c r="H280" i="60"/>
  <c r="H292" i="60"/>
  <c r="I270" i="60"/>
  <c r="I272" i="60"/>
  <c r="J280" i="60"/>
  <c r="J292" i="60"/>
  <c r="H278" i="60"/>
  <c r="H277" i="60"/>
  <c r="I16" i="570"/>
  <c r="I78" i="570" s="1"/>
  <c r="E270" i="570"/>
  <c r="E365" i="570"/>
  <c r="I387" i="567"/>
  <c r="E272" i="570"/>
  <c r="E279" i="570"/>
  <c r="K438" i="65"/>
  <c r="K20" i="63" s="1"/>
  <c r="K73" i="63" s="1"/>
  <c r="G387" i="567"/>
  <c r="E271" i="570"/>
  <c r="E275" i="570"/>
  <c r="D123" i="281"/>
  <c r="D71" i="281"/>
  <c r="E71" i="281" s="1"/>
  <c r="E69" i="281"/>
  <c r="I87" i="570"/>
  <c r="I149" i="570" s="1"/>
  <c r="J380" i="567"/>
  <c r="H87" i="570"/>
  <c r="H149" i="570" s="1"/>
  <c r="E86" i="570"/>
  <c r="I293" i="570"/>
  <c r="I355" i="570" s="1"/>
  <c r="J87" i="570"/>
  <c r="J149" i="570" s="1"/>
  <c r="H405" i="567"/>
  <c r="E269" i="570"/>
  <c r="J16" i="570"/>
  <c r="H16" i="570"/>
  <c r="E15" i="570"/>
  <c r="G11" i="63"/>
  <c r="E11" i="63" s="1"/>
  <c r="E159" i="65"/>
  <c r="E280" i="570"/>
  <c r="H293" i="570"/>
  <c r="H355" i="570" s="1"/>
  <c r="E292" i="570"/>
  <c r="G397" i="65"/>
  <c r="E76" i="65"/>
  <c r="J293" i="570"/>
  <c r="E278" i="570"/>
  <c r="E277" i="570"/>
  <c r="I16" i="60" a="1"/>
  <c r="I78" i="60" a="1"/>
  <c r="H293" i="60" a="1"/>
  <c r="G100" i="281"/>
  <c r="H16" i="60" a="1"/>
  <c r="G78" i="60" a="1"/>
  <c r="H355" i="60" a="1"/>
  <c r="I100" i="281"/>
  <c r="H87" i="60" a="1"/>
  <c r="I355" i="60" a="1"/>
  <c r="G293" i="60" a="1"/>
  <c r="H149" i="60" a="1"/>
  <c r="G16" i="60" a="1"/>
  <c r="J293" i="60" a="1"/>
  <c r="J87" i="60" a="1"/>
  <c r="G149" i="60" a="1"/>
  <c r="J380" i="460" a="1"/>
  <c r="I149" i="60" a="1"/>
  <c r="I87" i="60" a="1"/>
  <c r="I293" i="60" a="1"/>
  <c r="G87" i="60" a="1"/>
  <c r="J149" i="60" a="1"/>
  <c r="J16" i="60" a="1"/>
  <c r="G387" i="460" a="1"/>
  <c r="I387" i="460" a="1"/>
  <c r="G78" i="60" l="1"/>
  <c r="G293" i="60"/>
  <c r="G16" i="60"/>
  <c r="G149" i="60"/>
  <c r="G87" i="60"/>
  <c r="G399" i="570"/>
  <c r="G392" i="570"/>
  <c r="G161" i="570"/>
  <c r="G355" i="570"/>
  <c r="I149" i="60"/>
  <c r="I355" i="60"/>
  <c r="H355" i="60"/>
  <c r="I78" i="60"/>
  <c r="H149" i="60"/>
  <c r="J293" i="60"/>
  <c r="H16" i="60"/>
  <c r="J380" i="460"/>
  <c r="E380" i="460" s="1"/>
  <c r="I154" i="281"/>
  <c r="I101" i="281"/>
  <c r="I106" i="281"/>
  <c r="I387" i="460"/>
  <c r="I16" i="60"/>
  <c r="J16" i="60"/>
  <c r="I293" i="60"/>
  <c r="I87" i="60"/>
  <c r="G154" i="281"/>
  <c r="G101" i="281"/>
  <c r="G106" i="281"/>
  <c r="G387" i="460"/>
  <c r="H293" i="60"/>
  <c r="J87" i="60"/>
  <c r="J149" i="60"/>
  <c r="H87" i="60"/>
  <c r="I359" i="570"/>
  <c r="I361" i="570" s="1"/>
  <c r="H359" i="570"/>
  <c r="H361" i="570" s="1"/>
  <c r="I399" i="570"/>
  <c r="E149" i="570"/>
  <c r="J78" i="570"/>
  <c r="J161" i="570" s="1"/>
  <c r="I161" i="570"/>
  <c r="H392" i="570"/>
  <c r="E16" i="570"/>
  <c r="E365" i="60"/>
  <c r="J387" i="567"/>
  <c r="I405" i="567"/>
  <c r="I392" i="570"/>
  <c r="E15" i="60"/>
  <c r="E270" i="60"/>
  <c r="E380" i="567"/>
  <c r="E292" i="60"/>
  <c r="E269" i="60"/>
  <c r="E275" i="60"/>
  <c r="E279" i="60"/>
  <c r="J392" i="570"/>
  <c r="G405" i="567"/>
  <c r="E280" i="60"/>
  <c r="E271" i="60"/>
  <c r="E272" i="60"/>
  <c r="E293" i="570"/>
  <c r="J355" i="570"/>
  <c r="E277" i="60"/>
  <c r="H78" i="570"/>
  <c r="E397" i="65"/>
  <c r="G14" i="486"/>
  <c r="E87" i="570"/>
  <c r="E278" i="60"/>
  <c r="H159" i="281"/>
  <c r="H161" i="281"/>
  <c r="E86" i="60"/>
  <c r="J36" i="281"/>
  <c r="H78" i="60" a="1"/>
  <c r="I161" i="60" a="1"/>
  <c r="G161" i="60" a="1"/>
  <c r="J161" i="60" a="1"/>
  <c r="I36" i="281"/>
  <c r="I359" i="60" a="1"/>
  <c r="H361" i="60" a="1"/>
  <c r="G355" i="60" a="1"/>
  <c r="I361" i="60" a="1"/>
  <c r="J387" i="460" a="1"/>
  <c r="H359" i="60" a="1"/>
  <c r="G36" i="281"/>
  <c r="J78" i="60" a="1"/>
  <c r="J100" i="281"/>
  <c r="J355" i="60" a="1"/>
  <c r="E387" i="567" l="1"/>
  <c r="G161" i="60"/>
  <c r="G39" i="281"/>
  <c r="G54" i="281"/>
  <c r="G355" i="60"/>
  <c r="G400" i="570"/>
  <c r="G273" i="570"/>
  <c r="G404" i="570"/>
  <c r="G274" i="570" s="1"/>
  <c r="G359" i="570"/>
  <c r="G361" i="570" s="1"/>
  <c r="E392" i="570"/>
  <c r="I359" i="60"/>
  <c r="J101" i="281"/>
  <c r="J154" i="281"/>
  <c r="J106" i="281"/>
  <c r="D106" i="281" s="1"/>
  <c r="D100" i="281"/>
  <c r="J387" i="460"/>
  <c r="E387" i="460" s="1"/>
  <c r="J355" i="60"/>
  <c r="J39" i="281"/>
  <c r="J54" i="281"/>
  <c r="J161" i="60"/>
  <c r="H78" i="60"/>
  <c r="H361" i="60"/>
  <c r="J78" i="60"/>
  <c r="I39" i="281"/>
  <c r="I54" i="281"/>
  <c r="I161" i="60"/>
  <c r="H359" i="60"/>
  <c r="I361" i="60"/>
  <c r="G42" i="486"/>
  <c r="E42" i="486" s="1"/>
  <c r="E14" i="486"/>
  <c r="G159" i="281"/>
  <c r="G161" i="281"/>
  <c r="E16" i="60"/>
  <c r="E87" i="60"/>
  <c r="J405" i="567"/>
  <c r="E405" i="567" s="1"/>
  <c r="J359" i="570"/>
  <c r="J361" i="570" s="1"/>
  <c r="J400" i="570"/>
  <c r="I161" i="281"/>
  <c r="I159" i="281"/>
  <c r="H399" i="570"/>
  <c r="E78" i="570"/>
  <c r="H161" i="570"/>
  <c r="E149" i="60"/>
  <c r="J399" i="570"/>
  <c r="I404" i="570"/>
  <c r="I274" i="570" s="1"/>
  <c r="I273" i="570"/>
  <c r="E293" i="60"/>
  <c r="E355" i="570"/>
  <c r="I400" i="570"/>
  <c r="H161" i="60" a="1"/>
  <c r="G359" i="60" a="1"/>
  <c r="I273" i="60" a="1"/>
  <c r="J14" i="390"/>
  <c r="G274" i="60" a="1"/>
  <c r="J361" i="60" a="1"/>
  <c r="H36" i="281"/>
  <c r="G273" i="60" a="1"/>
  <c r="G361" i="60" a="1"/>
  <c r="F3" i="390"/>
  <c r="I274" i="60" a="1"/>
  <c r="J359" i="60" a="1"/>
  <c r="E355" i="60" l="1"/>
  <c r="G274" i="60"/>
  <c r="G273" i="60"/>
  <c r="G361" i="60"/>
  <c r="G359" i="60"/>
  <c r="G383" i="570"/>
  <c r="G373" i="570"/>
  <c r="G276" i="570"/>
  <c r="G281" i="570" s="1"/>
  <c r="G381" i="570"/>
  <c r="I274" i="60"/>
  <c r="J361" i="60"/>
  <c r="H39" i="281"/>
  <c r="H54" i="281"/>
  <c r="D36" i="281"/>
  <c r="H161" i="60"/>
  <c r="J359" i="60"/>
  <c r="I273" i="60"/>
  <c r="J404" i="570"/>
  <c r="J274" i="570" s="1"/>
  <c r="J273" i="570"/>
  <c r="H400" i="570"/>
  <c r="E161" i="570"/>
  <c r="E78" i="60"/>
  <c r="D101" i="281"/>
  <c r="E101" i="281" s="1"/>
  <c r="E100" i="281"/>
  <c r="D154" i="281"/>
  <c r="J159" i="281"/>
  <c r="J161" i="281"/>
  <c r="H404" i="570"/>
  <c r="H273" i="570"/>
  <c r="E399" i="570"/>
  <c r="E359" i="570"/>
  <c r="E361" i="570"/>
  <c r="I276" i="570"/>
  <c r="I281" i="570" s="1"/>
  <c r="I383" i="570"/>
  <c r="I373" i="570"/>
  <c r="I381" i="570"/>
  <c r="J381" i="570"/>
  <c r="J276" i="570"/>
  <c r="J373" i="570"/>
  <c r="J383" i="570"/>
  <c r="D161" i="281"/>
  <c r="E106" i="281"/>
  <c r="D159" i="281"/>
  <c r="F4" i="390"/>
  <c r="J15" i="390"/>
  <c r="I276" i="60" a="1"/>
  <c r="J274" i="60" a="1"/>
  <c r="I383" i="60" a="1"/>
  <c r="G381" i="60" a="1"/>
  <c r="G383" i="60" a="1"/>
  <c r="J383" i="60" a="1"/>
  <c r="I381" i="60" a="1"/>
  <c r="J381" i="60" a="1"/>
  <c r="G276" i="60" a="1"/>
  <c r="J273" i="60" a="1"/>
  <c r="J373" i="60" a="1"/>
  <c r="J276" i="60" a="1"/>
  <c r="G281" i="60" a="1"/>
  <c r="I373" i="60" a="1"/>
  <c r="H273" i="60" a="1"/>
  <c r="G373" i="60" a="1"/>
  <c r="I281" i="60" a="1"/>
  <c r="G383" i="60" l="1"/>
  <c r="G281" i="60"/>
  <c r="G381" i="60"/>
  <c r="G276" i="60"/>
  <c r="G373" i="60"/>
  <c r="G283" i="570"/>
  <c r="G375" i="570"/>
  <c r="E359" i="60"/>
  <c r="I381" i="60"/>
  <c r="J273" i="60"/>
  <c r="I281" i="60"/>
  <c r="J274" i="60"/>
  <c r="J383" i="60"/>
  <c r="I373" i="60"/>
  <c r="I383" i="60"/>
  <c r="H273" i="60"/>
  <c r="J373" i="60"/>
  <c r="J276" i="60"/>
  <c r="I276" i="60"/>
  <c r="J381" i="60"/>
  <c r="H276" i="570"/>
  <c r="H373" i="570"/>
  <c r="H381" i="570"/>
  <c r="H383" i="570"/>
  <c r="E400" i="570"/>
  <c r="E161" i="60"/>
  <c r="J281" i="570"/>
  <c r="J283" i="570" s="1"/>
  <c r="D39" i="281"/>
  <c r="E39" i="281" s="1"/>
  <c r="E36" i="281"/>
  <c r="D54" i="281"/>
  <c r="I375" i="570"/>
  <c r="E273" i="570"/>
  <c r="J375" i="570"/>
  <c r="H274" i="570"/>
  <c r="E404" i="570"/>
  <c r="E361" i="60"/>
  <c r="I283" i="570"/>
  <c r="I406" i="570" s="1"/>
  <c r="G375" i="60" a="1"/>
  <c r="H373" i="60" a="1"/>
  <c r="H276" i="60" a="1"/>
  <c r="J283" i="60" a="1"/>
  <c r="H274" i="60" a="1"/>
  <c r="I375" i="60" a="1"/>
  <c r="H383" i="60" a="1"/>
  <c r="H381" i="60" a="1"/>
  <c r="G283" i="60" a="1"/>
  <c r="I283" i="60" a="1"/>
  <c r="J281" i="60" a="1"/>
  <c r="J375" i="60" a="1"/>
  <c r="G375" i="60" l="1"/>
  <c r="G283" i="60"/>
  <c r="G406" i="570"/>
  <c r="H381" i="60"/>
  <c r="H373" i="60"/>
  <c r="H276" i="60"/>
  <c r="I375" i="60"/>
  <c r="J375" i="60"/>
  <c r="H274" i="60"/>
  <c r="J283" i="60"/>
  <c r="I283" i="60"/>
  <c r="J281" i="60"/>
  <c r="H383" i="60"/>
  <c r="I368" i="570"/>
  <c r="I367" i="570"/>
  <c r="E381" i="570"/>
  <c r="E273" i="60"/>
  <c r="H375" i="570"/>
  <c r="E373" i="570"/>
  <c r="E276" i="570"/>
  <c r="E54" i="281"/>
  <c r="E274" i="570"/>
  <c r="H281" i="570"/>
  <c r="J406" i="570"/>
  <c r="E383" i="570"/>
  <c r="I367" i="60" a="1"/>
  <c r="H375" i="60" a="1"/>
  <c r="H281" i="60" a="1"/>
  <c r="I368" i="60" a="1"/>
  <c r="G368" i="570" l="1"/>
  <c r="G367" i="570"/>
  <c r="I367" i="60"/>
  <c r="I368" i="60"/>
  <c r="H281" i="60"/>
  <c r="H375" i="60"/>
  <c r="E274" i="60"/>
  <c r="I370" i="570"/>
  <c r="I377" i="570" s="1"/>
  <c r="E383" i="60"/>
  <c r="E276" i="60"/>
  <c r="J368" i="570"/>
  <c r="J367" i="570"/>
  <c r="E373" i="60"/>
  <c r="H283" i="570"/>
  <c r="E281" i="570"/>
  <c r="E375" i="570"/>
  <c r="E381" i="60"/>
  <c r="G368" i="60" a="1"/>
  <c r="H283" i="60" a="1"/>
  <c r="G367" i="60" a="1"/>
  <c r="I370" i="60" a="1"/>
  <c r="J368" i="60" a="1"/>
  <c r="I377" i="60" a="1"/>
  <c r="J367" i="60" a="1"/>
  <c r="G368" i="60" l="1"/>
  <c r="G367" i="60"/>
  <c r="G370" i="570"/>
  <c r="I377" i="60"/>
  <c r="H283" i="60"/>
  <c r="J367" i="60"/>
  <c r="J368" i="60"/>
  <c r="I370" i="60"/>
  <c r="I380" i="570"/>
  <c r="E283" i="570"/>
  <c r="H406" i="570"/>
  <c r="E375" i="60"/>
  <c r="J370" i="570"/>
  <c r="J377" i="570" s="1"/>
  <c r="E281" i="60"/>
  <c r="G370" i="60" a="1"/>
  <c r="I380" i="60" a="1"/>
  <c r="J377" i="60" a="1"/>
  <c r="J370" i="60" a="1"/>
  <c r="G370" i="60" l="1"/>
  <c r="G377" i="570"/>
  <c r="J377" i="60"/>
  <c r="I380" i="60"/>
  <c r="J370" i="60"/>
  <c r="J380" i="570"/>
  <c r="I387" i="570"/>
  <c r="E283" i="60"/>
  <c r="H368" i="570"/>
  <c r="H367" i="570"/>
  <c r="E406" i="570"/>
  <c r="J380" i="60" a="1"/>
  <c r="I86" i="281"/>
  <c r="G377" i="60" a="1"/>
  <c r="I387" i="60" a="1"/>
  <c r="H367" i="60" a="1"/>
  <c r="H368" i="60" a="1"/>
  <c r="G377" i="60" l="1"/>
  <c r="G380" i="570"/>
  <c r="H367" i="60"/>
  <c r="H368" i="60"/>
  <c r="J380" i="60"/>
  <c r="I140" i="281"/>
  <c r="I89" i="281"/>
  <c r="I104" i="281"/>
  <c r="I387" i="60"/>
  <c r="H370" i="570"/>
  <c r="H377" i="570" s="1"/>
  <c r="E367" i="570"/>
  <c r="E368" i="570"/>
  <c r="J387" i="570"/>
  <c r="I405" i="570"/>
  <c r="J387" i="60" a="1"/>
  <c r="J86" i="281"/>
  <c r="H377" i="60" a="1"/>
  <c r="H370" i="60" a="1"/>
  <c r="G380" i="60" a="1"/>
  <c r="G380" i="60" l="1"/>
  <c r="G387" i="570"/>
  <c r="H377" i="60"/>
  <c r="H370" i="60"/>
  <c r="J140" i="281"/>
  <c r="J89" i="281"/>
  <c r="J104" i="281"/>
  <c r="J387" i="60"/>
  <c r="H380" i="570"/>
  <c r="E377" i="570"/>
  <c r="E370" i="570"/>
  <c r="I438" i="65"/>
  <c r="I20" i="63" s="1"/>
  <c r="I73" i="63" s="1"/>
  <c r="J405" i="570"/>
  <c r="I160" i="281"/>
  <c r="E368" i="60"/>
  <c r="E367" i="60"/>
  <c r="G86" i="281"/>
  <c r="G387" i="60" a="1"/>
  <c r="H380" i="60" a="1"/>
  <c r="G387" i="60" l="1"/>
  <c r="G89" i="281"/>
  <c r="G104" i="281"/>
  <c r="G140" i="281"/>
  <c r="G405" i="570"/>
  <c r="H380" i="60"/>
  <c r="H387" i="570"/>
  <c r="E380" i="570"/>
  <c r="J438" i="65"/>
  <c r="J20" i="63" s="1"/>
  <c r="J73" i="63" s="1"/>
  <c r="J160" i="281"/>
  <c r="E370" i="60"/>
  <c r="E377" i="60"/>
  <c r="H387" i="60" a="1"/>
  <c r="H86" i="281"/>
  <c r="G160" i="281" l="1"/>
  <c r="H140" i="281"/>
  <c r="H89" i="281"/>
  <c r="H104" i="281"/>
  <c r="D86" i="281"/>
  <c r="H387" i="60"/>
  <c r="H405" i="570"/>
  <c r="E405" i="570" s="1"/>
  <c r="E387" i="570"/>
  <c r="G438" i="65"/>
  <c r="G20" i="63" s="1"/>
  <c r="E380" i="60"/>
  <c r="D14" i="390"/>
  <c r="G73" i="63" l="1"/>
  <c r="D15" i="390"/>
  <c r="E387" i="60"/>
  <c r="D89" i="281"/>
  <c r="E89" i="281" s="1"/>
  <c r="D140" i="281"/>
  <c r="E86" i="281"/>
  <c r="H160" i="281"/>
  <c r="D104" i="281"/>
  <c r="D3" i="390"/>
  <c r="E104" i="281" l="1"/>
  <c r="D160" i="281"/>
  <c r="D4" i="390"/>
  <c r="H438" i="65" l="1"/>
  <c r="E438" i="65" l="1"/>
  <c r="H20" i="63"/>
  <c r="H73" i="63" l="1"/>
  <c r="E20" i="63"/>
  <c r="D434" i="2" l="1"/>
  <c r="D434" i="65" s="1"/>
  <c r="D19" i="63" l="1"/>
  <c r="F434" i="65"/>
  <c r="I434" i="65" l="1"/>
  <c r="I19" i="63" s="1"/>
  <c r="H434" i="65"/>
  <c r="H19" i="63" s="1"/>
  <c r="K434" i="65"/>
  <c r="K19" i="63" s="1"/>
  <c r="J434" i="65"/>
  <c r="J19" i="63" s="1"/>
  <c r="G434" i="65"/>
  <c r="D67" i="63"/>
  <c r="D16" i="485"/>
  <c r="D68" i="63" l="1"/>
  <c r="D26" i="485"/>
  <c r="E434" i="65"/>
  <c r="G19" i="63"/>
  <c r="J72" i="63"/>
  <c r="J75" i="63" s="1"/>
  <c r="K72" i="63"/>
  <c r="K75" i="63" s="1"/>
  <c r="H72" i="63"/>
  <c r="H75" i="63" s="1"/>
  <c r="I72" i="63"/>
  <c r="I75" i="63" s="1"/>
  <c r="D77" i="63" l="1"/>
  <c r="E19" i="63"/>
  <c r="G72" i="63"/>
  <c r="G75" i="63" s="1"/>
  <c r="D40" i="485"/>
  <c r="D59" i="485" l="1"/>
  <c r="E72" i="63"/>
  <c r="D430" i="2" l="1"/>
  <c r="D430" i="65" l="1"/>
  <c r="D447" i="2"/>
  <c r="D449" i="2" s="1"/>
  <c r="D451" i="2" s="1"/>
  <c r="D452" i="2" s="1"/>
  <c r="D454" i="2" s="1"/>
  <c r="D15" i="63" l="1"/>
  <c r="F430" i="65"/>
  <c r="D11" i="485"/>
  <c r="D13" i="485" s="1"/>
  <c r="D447" i="65"/>
  <c r="D449" i="65" s="1"/>
  <c r="D25" i="486" s="1"/>
  <c r="D79" i="63" l="1"/>
  <c r="D53" i="486"/>
  <c r="K53" i="486"/>
  <c r="J53" i="486"/>
  <c r="H53" i="486"/>
  <c r="I53" i="486"/>
  <c r="E25" i="486"/>
  <c r="G53" i="486"/>
  <c r="D24" i="485"/>
  <c r="D38" i="485" s="1"/>
  <c r="D17" i="485"/>
  <c r="D21" i="63"/>
  <c r="D70" i="63"/>
  <c r="D23" i="485" l="1"/>
  <c r="D31" i="485" s="1"/>
  <c r="E53" i="486"/>
  <c r="C35" i="490"/>
  <c r="D31" i="63"/>
  <c r="D35" i="63"/>
  <c r="H10" i="490" l="1"/>
  <c r="D30" i="485"/>
  <c r="D27" i="485"/>
  <c r="D33" i="485" s="1"/>
  <c r="D28" i="485"/>
  <c r="D36" i="485"/>
  <c r="D47" i="485"/>
  <c r="D36" i="63"/>
  <c r="I10" i="490" s="1"/>
  <c r="D33" i="63"/>
  <c r="G35" i="490" l="1"/>
  <c r="D19" i="485"/>
  <c r="D20" i="485" s="1"/>
  <c r="D34" i="63"/>
  <c r="E35" i="490"/>
  <c r="D39" i="63"/>
  <c r="G10" i="490"/>
  <c r="K47" i="485"/>
  <c r="K49" i="485" s="1"/>
  <c r="G47" i="485"/>
  <c r="J47" i="485"/>
  <c r="H47" i="485"/>
  <c r="H49" i="485" s="1"/>
  <c r="I47" i="485"/>
  <c r="J36" i="485"/>
  <c r="H36" i="485"/>
  <c r="D37" i="485"/>
  <c r="I36" i="485"/>
  <c r="G36" i="485"/>
  <c r="K36" i="485"/>
  <c r="D41" i="485" l="1"/>
  <c r="D44" i="485" s="1"/>
  <c r="D42" i="485"/>
  <c r="J39" i="63"/>
  <c r="D40" i="63"/>
  <c r="H39" i="63"/>
  <c r="G39" i="63"/>
  <c r="I39" i="63"/>
  <c r="K39" i="63"/>
  <c r="D43" i="63" l="1"/>
  <c r="H52" i="485"/>
  <c r="D45" i="63" l="1"/>
  <c r="D47" i="63"/>
  <c r="E47" i="63" l="1"/>
  <c r="K55" i="485" l="1"/>
  <c r="K81" i="63" l="1"/>
  <c r="D21" i="490" l="1"/>
  <c r="D85" i="63" l="1"/>
  <c r="E85" i="63" l="1"/>
  <c r="J430" i="65" l="1"/>
  <c r="J15" i="63" l="1"/>
  <c r="J11" i="485"/>
  <c r="J13" i="485" s="1"/>
  <c r="I430" i="65"/>
  <c r="H430" i="65"/>
  <c r="K430" i="65"/>
  <c r="J432" i="65"/>
  <c r="J17" i="63" s="1"/>
  <c r="K15" i="63" l="1"/>
  <c r="K11" i="485"/>
  <c r="K13" i="485" s="1"/>
  <c r="H15" i="63"/>
  <c r="H11" i="485"/>
  <c r="H13" i="485" s="1"/>
  <c r="I15" i="63"/>
  <c r="I11" i="485"/>
  <c r="I13" i="485" s="1"/>
  <c r="J431" i="65"/>
  <c r="J184" i="575"/>
  <c r="G430" i="65"/>
  <c r="C21" i="491"/>
  <c r="K184" i="575"/>
  <c r="K431" i="65"/>
  <c r="J66" i="63"/>
  <c r="G431" i="65"/>
  <c r="C22" i="491"/>
  <c r="G184" i="575"/>
  <c r="H431" i="65"/>
  <c r="H184" i="575"/>
  <c r="J24" i="485"/>
  <c r="J38" i="485" s="1"/>
  <c r="J50" i="485"/>
  <c r="J55" i="485" s="1"/>
  <c r="J37" i="485"/>
  <c r="I184" i="575"/>
  <c r="I431" i="65"/>
  <c r="I432" i="65"/>
  <c r="I17" i="63" s="1"/>
  <c r="H432" i="65"/>
  <c r="H17" i="63" s="1"/>
  <c r="K432" i="65"/>
  <c r="K17" i="63" s="1"/>
  <c r="K184" i="61" a="1"/>
  <c r="G184" i="61" a="1"/>
  <c r="I184" i="61" a="1"/>
  <c r="H184" i="61" a="1"/>
  <c r="J184" i="61" a="1"/>
  <c r="I184" i="61" l="1"/>
  <c r="I184" i="65" s="1"/>
  <c r="H184" i="61"/>
  <c r="H184" i="65" s="1"/>
  <c r="K184" i="61"/>
  <c r="K184" i="65" s="1"/>
  <c r="G184" i="61"/>
  <c r="J184" i="61"/>
  <c r="J184" i="65" s="1"/>
  <c r="I188" i="575"/>
  <c r="I247" i="575" s="1"/>
  <c r="C23" i="491"/>
  <c r="K66" i="63"/>
  <c r="K15" i="485"/>
  <c r="K25" i="485" s="1"/>
  <c r="K39" i="485" s="1"/>
  <c r="K58" i="485" s="1"/>
  <c r="K16" i="63"/>
  <c r="K65" i="63" s="1"/>
  <c r="H188" i="575"/>
  <c r="H247" i="575" s="1"/>
  <c r="H403" i="575" s="1"/>
  <c r="K188" i="575"/>
  <c r="K247" i="575" s="1"/>
  <c r="H24" i="485"/>
  <c r="H38" i="485" s="1"/>
  <c r="H50" i="485"/>
  <c r="H55" i="485" s="1"/>
  <c r="H37" i="485"/>
  <c r="G432" i="65"/>
  <c r="C24" i="491"/>
  <c r="H15" i="485"/>
  <c r="H25" i="485" s="1"/>
  <c r="H39" i="485" s="1"/>
  <c r="H58" i="485" s="1"/>
  <c r="H16" i="63"/>
  <c r="H65" i="63" s="1"/>
  <c r="H66" i="63"/>
  <c r="E184" i="575"/>
  <c r="G188" i="575"/>
  <c r="G247" i="575" s="1"/>
  <c r="G403" i="575" s="1"/>
  <c r="G11" i="485"/>
  <c r="E430" i="65"/>
  <c r="G15" i="63"/>
  <c r="J188" i="575"/>
  <c r="J247" i="575" s="1"/>
  <c r="K37" i="485"/>
  <c r="K24" i="485"/>
  <c r="K38" i="485" s="1"/>
  <c r="K56" i="485"/>
  <c r="I16" i="63"/>
  <c r="I65" i="63" s="1"/>
  <c r="I15" i="485"/>
  <c r="I25" i="485" s="1"/>
  <c r="I39" i="485" s="1"/>
  <c r="I58" i="485" s="1"/>
  <c r="J42" i="485"/>
  <c r="G16" i="63"/>
  <c r="G15" i="485"/>
  <c r="E431" i="65"/>
  <c r="J15" i="485"/>
  <c r="J16" i="63"/>
  <c r="K86" i="63"/>
  <c r="I66" i="63"/>
  <c r="J56" i="485"/>
  <c r="J81" i="63"/>
  <c r="I24" i="485"/>
  <c r="I38" i="485" s="1"/>
  <c r="I37" i="485"/>
  <c r="J188" i="61" a="1"/>
  <c r="G188" i="61" a="1"/>
  <c r="H247" i="61" a="1"/>
  <c r="I188" i="61" a="1"/>
  <c r="I247" i="61" a="1"/>
  <c r="G247" i="61" a="1"/>
  <c r="H188" i="61" a="1"/>
  <c r="K188" i="61" a="1"/>
  <c r="K247" i="61" a="1"/>
  <c r="J247" i="61" a="1"/>
  <c r="J247" i="61" l="1"/>
  <c r="J247" i="65" s="1"/>
  <c r="K247" i="61"/>
  <c r="K247" i="65" s="1"/>
  <c r="I247" i="61"/>
  <c r="I247" i="65" s="1"/>
  <c r="H247" i="61"/>
  <c r="H247" i="65" s="1"/>
  <c r="I188" i="61"/>
  <c r="I188" i="65" s="1"/>
  <c r="H188" i="61"/>
  <c r="H188" i="65" s="1"/>
  <c r="G247" i="61"/>
  <c r="G188" i="61"/>
  <c r="K188" i="61"/>
  <c r="K188" i="65" s="1"/>
  <c r="J188" i="61"/>
  <c r="J188" i="65" s="1"/>
  <c r="G278" i="575"/>
  <c r="G279" i="575"/>
  <c r="G277" i="575"/>
  <c r="G15" i="575"/>
  <c r="G272" i="575"/>
  <c r="G280" i="575"/>
  <c r="G269" i="575"/>
  <c r="G270" i="575"/>
  <c r="G292" i="575"/>
  <c r="G365" i="575"/>
  <c r="G86" i="575"/>
  <c r="G275" i="575"/>
  <c r="G271" i="575"/>
  <c r="H271" i="575"/>
  <c r="H280" i="575"/>
  <c r="H269" i="575"/>
  <c r="H292" i="575"/>
  <c r="H277" i="575"/>
  <c r="H86" i="575"/>
  <c r="H278" i="575"/>
  <c r="H275" i="575"/>
  <c r="H279" i="575"/>
  <c r="H270" i="575"/>
  <c r="H272" i="575"/>
  <c r="H365" i="575"/>
  <c r="H15" i="575"/>
  <c r="D20" i="490"/>
  <c r="J86" i="63"/>
  <c r="G65" i="63"/>
  <c r="E16" i="63"/>
  <c r="I42" i="485"/>
  <c r="E15" i="485"/>
  <c r="G25" i="485"/>
  <c r="E247" i="575"/>
  <c r="K403" i="575"/>
  <c r="J170" i="281"/>
  <c r="J24" i="63"/>
  <c r="K42" i="485"/>
  <c r="J63" i="485"/>
  <c r="J53" i="485" s="1"/>
  <c r="J54" i="485" s="1"/>
  <c r="E188" i="575"/>
  <c r="G17" i="63"/>
  <c r="E432" i="65"/>
  <c r="E184" i="61"/>
  <c r="G184" i="65"/>
  <c r="J403" i="575"/>
  <c r="E15" i="63"/>
  <c r="K170" i="281"/>
  <c r="K24" i="63"/>
  <c r="H42" i="485"/>
  <c r="H24" i="63"/>
  <c r="H170" i="281"/>
  <c r="J65" i="63"/>
  <c r="J25" i="485"/>
  <c r="J39" i="485" s="1"/>
  <c r="K63" i="485"/>
  <c r="K53" i="485" s="1"/>
  <c r="K54" i="485" s="1"/>
  <c r="E11" i="485"/>
  <c r="G13" i="485"/>
  <c r="H81" i="63"/>
  <c r="H56" i="485"/>
  <c r="I403" i="575"/>
  <c r="I24" i="63"/>
  <c r="I170" i="281"/>
  <c r="H279" i="61" a="1"/>
  <c r="G278" i="61" a="1"/>
  <c r="G292" i="61" a="1"/>
  <c r="H15" i="61" a="1"/>
  <c r="H272" i="61" a="1"/>
  <c r="H365" i="61" a="1"/>
  <c r="G271" i="61" a="1"/>
  <c r="G272" i="61" a="1"/>
  <c r="H269" i="61" a="1"/>
  <c r="G269" i="61" a="1"/>
  <c r="G365" i="61" a="1"/>
  <c r="H292" i="61" a="1"/>
  <c r="G280" i="61" a="1"/>
  <c r="G86" i="61" a="1"/>
  <c r="G270" i="61" a="1"/>
  <c r="H86" i="61" a="1"/>
  <c r="H270" i="61" a="1"/>
  <c r="H275" i="61" a="1"/>
  <c r="H278" i="61" a="1"/>
  <c r="G279" i="61" a="1"/>
  <c r="H280" i="61" a="1"/>
  <c r="G277" i="61" a="1"/>
  <c r="H271" i="61" a="1"/>
  <c r="G275" i="61" a="1"/>
  <c r="H277" i="61" a="1"/>
  <c r="G15" i="61" a="1"/>
  <c r="K403" i="65" l="1"/>
  <c r="K20" i="486" s="1"/>
  <c r="K48" i="486" s="1"/>
  <c r="H403" i="65"/>
  <c r="H20" i="486" s="1"/>
  <c r="H48" i="486" s="1"/>
  <c r="J403" i="65"/>
  <c r="J20" i="486" s="1"/>
  <c r="J48" i="486" s="1"/>
  <c r="I403" i="65"/>
  <c r="I20" i="486" s="1"/>
  <c r="I48" i="486" s="1"/>
  <c r="H275" i="61"/>
  <c r="H275" i="65" s="1"/>
  <c r="G280" i="61"/>
  <c r="H278" i="61"/>
  <c r="H278" i="65" s="1"/>
  <c r="G271" i="61"/>
  <c r="G272" i="61"/>
  <c r="H86" i="61"/>
  <c r="H86" i="65" s="1"/>
  <c r="G275" i="61"/>
  <c r="G15" i="61"/>
  <c r="H15" i="61"/>
  <c r="H15" i="65" s="1"/>
  <c r="H277" i="61"/>
  <c r="H277" i="65" s="1"/>
  <c r="G86" i="61"/>
  <c r="G277" i="61"/>
  <c r="H365" i="61"/>
  <c r="H365" i="65" s="1"/>
  <c r="H292" i="61"/>
  <c r="H292" i="65" s="1"/>
  <c r="G365" i="61"/>
  <c r="G279" i="61"/>
  <c r="H272" i="61"/>
  <c r="H272" i="65" s="1"/>
  <c r="H269" i="61"/>
  <c r="H269" i="65" s="1"/>
  <c r="G292" i="61"/>
  <c r="G278" i="61"/>
  <c r="H280" i="61"/>
  <c r="H280" i="65" s="1"/>
  <c r="H270" i="61"/>
  <c r="H270" i="65" s="1"/>
  <c r="G270" i="61"/>
  <c r="H279" i="61"/>
  <c r="H279" i="65" s="1"/>
  <c r="H271" i="61"/>
  <c r="H271" i="65" s="1"/>
  <c r="G269" i="61"/>
  <c r="K279" i="575"/>
  <c r="K278" i="575"/>
  <c r="K365" i="575"/>
  <c r="K15" i="575"/>
  <c r="K272" i="575"/>
  <c r="K270" i="575"/>
  <c r="K275" i="575"/>
  <c r="K271" i="575"/>
  <c r="K269" i="575"/>
  <c r="K86" i="575"/>
  <c r="K280" i="575"/>
  <c r="K292" i="575"/>
  <c r="K277" i="575"/>
  <c r="G24" i="485"/>
  <c r="E13" i="485"/>
  <c r="G37" i="485"/>
  <c r="G170" i="281"/>
  <c r="D170" i="281" s="1"/>
  <c r="E170" i="281" s="1"/>
  <c r="G24" i="63"/>
  <c r="E184" i="65"/>
  <c r="E188" i="61"/>
  <c r="G188" i="65"/>
  <c r="E188" i="65" s="1"/>
  <c r="J278" i="575"/>
  <c r="J272" i="575"/>
  <c r="J15" i="575"/>
  <c r="J277" i="575"/>
  <c r="J280" i="575"/>
  <c r="J86" i="575"/>
  <c r="J271" i="575"/>
  <c r="J275" i="575"/>
  <c r="J279" i="575"/>
  <c r="J270" i="575"/>
  <c r="J292" i="575"/>
  <c r="J269" i="575"/>
  <c r="J365" i="575"/>
  <c r="H54" i="63"/>
  <c r="H44" i="63"/>
  <c r="G39" i="485"/>
  <c r="E25" i="485"/>
  <c r="H87" i="575"/>
  <c r="H149" i="575" s="1"/>
  <c r="G16" i="575"/>
  <c r="E247" i="61"/>
  <c r="G247" i="65"/>
  <c r="E247" i="65" s="1"/>
  <c r="H63" i="485"/>
  <c r="H53" i="485" s="1"/>
  <c r="H54" i="485" s="1"/>
  <c r="I44" i="63"/>
  <c r="I54" i="63"/>
  <c r="E65" i="63"/>
  <c r="H16" i="575"/>
  <c r="G87" i="575"/>
  <c r="I292" i="575"/>
  <c r="I280" i="575"/>
  <c r="I365" i="575"/>
  <c r="I271" i="575"/>
  <c r="I278" i="575"/>
  <c r="I270" i="575"/>
  <c r="I272" i="575"/>
  <c r="I277" i="575"/>
  <c r="I86" i="575"/>
  <c r="I269" i="575"/>
  <c r="I279" i="575"/>
  <c r="I15" i="575"/>
  <c r="I275" i="575"/>
  <c r="G66" i="63"/>
  <c r="E17" i="63"/>
  <c r="H293" i="575"/>
  <c r="H355" i="575" s="1"/>
  <c r="G293" i="575"/>
  <c r="J58" i="485"/>
  <c r="J54" i="63"/>
  <c r="J44" i="63"/>
  <c r="E403" i="575"/>
  <c r="D18" i="490"/>
  <c r="H86" i="63"/>
  <c r="K54" i="63"/>
  <c r="K44" i="63"/>
  <c r="I271" i="61" a="1"/>
  <c r="K269" i="61" a="1"/>
  <c r="H149" i="61" a="1"/>
  <c r="J279" i="61" a="1"/>
  <c r="J272" i="61" a="1"/>
  <c r="K280" i="61" a="1"/>
  <c r="K365" i="61" a="1"/>
  <c r="J270" i="61" a="1"/>
  <c r="G293" i="61" a="1"/>
  <c r="G87" i="61" a="1"/>
  <c r="I279" i="61" a="1"/>
  <c r="I275" i="61" a="1"/>
  <c r="K292" i="61" a="1"/>
  <c r="K270" i="61" a="1"/>
  <c r="I270" i="61" a="1"/>
  <c r="I15" i="61" a="1"/>
  <c r="J278" i="61" a="1"/>
  <c r="K15" i="61" a="1"/>
  <c r="I365" i="61" a="1"/>
  <c r="J269" i="61" a="1"/>
  <c r="G16" i="61" a="1"/>
  <c r="K86" i="61" a="1"/>
  <c r="J275" i="61" a="1"/>
  <c r="J277" i="61" a="1"/>
  <c r="K277" i="61" a="1"/>
  <c r="H87" i="61" a="1"/>
  <c r="K272" i="61" a="1"/>
  <c r="H355" i="61" a="1"/>
  <c r="I280" i="61" a="1"/>
  <c r="I292" i="61" a="1"/>
  <c r="K275" i="61" a="1"/>
  <c r="J280" i="61" a="1"/>
  <c r="H16" i="61" a="1"/>
  <c r="J365" i="61" a="1"/>
  <c r="H293" i="61" a="1"/>
  <c r="I277" i="61" a="1"/>
  <c r="K271" i="61" a="1"/>
  <c r="J86" i="61" a="1"/>
  <c r="I269" i="61" a="1"/>
  <c r="J271" i="61" a="1"/>
  <c r="I86" i="61" a="1"/>
  <c r="K279" i="61" a="1"/>
  <c r="I278" i="61" a="1"/>
  <c r="J15" i="61" a="1"/>
  <c r="J292" i="61" a="1"/>
  <c r="K278" i="61" a="1"/>
  <c r="I272" i="61" a="1"/>
  <c r="E278" i="575" l="1"/>
  <c r="E15" i="575"/>
  <c r="E269" i="575"/>
  <c r="E271" i="575"/>
  <c r="E292" i="575"/>
  <c r="E279" i="575"/>
  <c r="E280" i="575"/>
  <c r="E365" i="575"/>
  <c r="E86" i="575"/>
  <c r="H149" i="61"/>
  <c r="H149" i="65" s="1"/>
  <c r="H10" i="63" s="1"/>
  <c r="I277" i="61"/>
  <c r="I277" i="65" s="1"/>
  <c r="J292" i="61"/>
  <c r="J292" i="65" s="1"/>
  <c r="J15" i="61"/>
  <c r="J15" i="65" s="1"/>
  <c r="K270" i="61"/>
  <c r="K270" i="65" s="1"/>
  <c r="I272" i="61"/>
  <c r="I272" i="65" s="1"/>
  <c r="H87" i="61"/>
  <c r="H87" i="65" s="1"/>
  <c r="J270" i="61"/>
  <c r="J270" i="65" s="1"/>
  <c r="J272" i="61"/>
  <c r="J272" i="65" s="1"/>
  <c r="K277" i="61"/>
  <c r="K277" i="65" s="1"/>
  <c r="K272" i="61"/>
  <c r="K272" i="65" s="1"/>
  <c r="I270" i="61"/>
  <c r="I270" i="65" s="1"/>
  <c r="J279" i="61"/>
  <c r="J279" i="65" s="1"/>
  <c r="K292" i="61"/>
  <c r="K292" i="65" s="1"/>
  <c r="K15" i="61"/>
  <c r="K15" i="65" s="1"/>
  <c r="I275" i="61"/>
  <c r="I275" i="65" s="1"/>
  <c r="H16" i="61"/>
  <c r="H16" i="65" s="1"/>
  <c r="H392" i="65" s="1"/>
  <c r="H9" i="486" s="1"/>
  <c r="H37" i="486" s="1"/>
  <c r="K280" i="61"/>
  <c r="K280" i="65" s="1"/>
  <c r="K365" i="61"/>
  <c r="K365" i="65" s="1"/>
  <c r="G87" i="61"/>
  <c r="J278" i="61"/>
  <c r="J278" i="65" s="1"/>
  <c r="G293" i="61"/>
  <c r="I278" i="61"/>
  <c r="I278" i="65" s="1"/>
  <c r="J275" i="61"/>
  <c r="J275" i="65" s="1"/>
  <c r="I15" i="61"/>
  <c r="I15" i="65" s="1"/>
  <c r="I271" i="61"/>
  <c r="I271" i="65" s="1"/>
  <c r="J271" i="61"/>
  <c r="J271" i="65" s="1"/>
  <c r="K86" i="61"/>
  <c r="K86" i="65" s="1"/>
  <c r="K278" i="61"/>
  <c r="K278" i="65" s="1"/>
  <c r="H355" i="61"/>
  <c r="H355" i="65" s="1"/>
  <c r="I279" i="61"/>
  <c r="I279" i="65" s="1"/>
  <c r="I365" i="61"/>
  <c r="I365" i="65" s="1"/>
  <c r="J86" i="61"/>
  <c r="J86" i="65" s="1"/>
  <c r="K269" i="61"/>
  <c r="K269" i="65" s="1"/>
  <c r="K279" i="61"/>
  <c r="K279" i="65" s="1"/>
  <c r="H293" i="61"/>
  <c r="H293" i="65" s="1"/>
  <c r="I269" i="61"/>
  <c r="I269" i="65" s="1"/>
  <c r="I280" i="61"/>
  <c r="I280" i="65" s="1"/>
  <c r="G16" i="61"/>
  <c r="J365" i="61"/>
  <c r="J365" i="65" s="1"/>
  <c r="J280" i="61"/>
  <c r="J280" i="65" s="1"/>
  <c r="K271" i="61"/>
  <c r="K271" i="65" s="1"/>
  <c r="I86" i="61"/>
  <c r="I86" i="65" s="1"/>
  <c r="I292" i="61"/>
  <c r="I292" i="65" s="1"/>
  <c r="J269" i="61"/>
  <c r="J269" i="65" s="1"/>
  <c r="J277" i="61"/>
  <c r="J277" i="65" s="1"/>
  <c r="K275" i="61"/>
  <c r="K275" i="65" s="1"/>
  <c r="E277" i="575"/>
  <c r="J293" i="575"/>
  <c r="J355" i="575" s="1"/>
  <c r="J16" i="575"/>
  <c r="G403" i="65"/>
  <c r="G279" i="65"/>
  <c r="G15" i="65"/>
  <c r="G270" i="65"/>
  <c r="G365" i="65"/>
  <c r="G275" i="65"/>
  <c r="K293" i="575"/>
  <c r="K355" i="575" s="1"/>
  <c r="K16" i="575"/>
  <c r="G44" i="63"/>
  <c r="G54" i="63"/>
  <c r="E24" i="63"/>
  <c r="E270" i="575"/>
  <c r="H78" i="575"/>
  <c r="H161" i="575" s="1"/>
  <c r="H392" i="575"/>
  <c r="G58" i="485"/>
  <c r="E58" i="485" s="1"/>
  <c r="E39" i="485"/>
  <c r="G272" i="65"/>
  <c r="E66" i="63"/>
  <c r="G149" i="575"/>
  <c r="G355" i="575"/>
  <c r="I16" i="575"/>
  <c r="E37" i="485"/>
  <c r="K87" i="575"/>
  <c r="K149" i="575" s="1"/>
  <c r="G278" i="65"/>
  <c r="G277" i="65"/>
  <c r="G271" i="65"/>
  <c r="H359" i="575"/>
  <c r="J87" i="575"/>
  <c r="J149" i="575" s="1"/>
  <c r="E272" i="575"/>
  <c r="G292" i="65"/>
  <c r="G86" i="65"/>
  <c r="G78" i="575"/>
  <c r="G392" i="575"/>
  <c r="G269" i="65"/>
  <c r="G280" i="65"/>
  <c r="I87" i="575"/>
  <c r="I293" i="575"/>
  <c r="I355" i="575" s="1"/>
  <c r="E275" i="575"/>
  <c r="G38" i="485"/>
  <c r="E38" i="485" s="1"/>
  <c r="E24" i="485"/>
  <c r="J149" i="61" a="1"/>
  <c r="J87" i="61" a="1"/>
  <c r="I355" i="61" a="1"/>
  <c r="K355" i="61" a="1"/>
  <c r="I293" i="61" a="1"/>
  <c r="J293" i="61" a="1"/>
  <c r="G355" i="61" a="1"/>
  <c r="K16" i="61" a="1"/>
  <c r="G149" i="61" a="1"/>
  <c r="K87" i="61" a="1"/>
  <c r="G78" i="61" a="1"/>
  <c r="J355" i="61" a="1"/>
  <c r="K293" i="61" a="1"/>
  <c r="H13" i="281"/>
  <c r="K149" i="61" a="1"/>
  <c r="H161" i="61" a="1"/>
  <c r="I16" i="61" a="1"/>
  <c r="I87" i="61" a="1"/>
  <c r="J16" i="61" a="1"/>
  <c r="H359" i="61" a="1"/>
  <c r="H78" i="61" a="1"/>
  <c r="E270" i="61" l="1"/>
  <c r="E16" i="575"/>
  <c r="E292" i="61"/>
  <c r="E280" i="65"/>
  <c r="E269" i="65"/>
  <c r="E270" i="65"/>
  <c r="E277" i="65"/>
  <c r="E277" i="61"/>
  <c r="E279" i="65"/>
  <c r="E269" i="61"/>
  <c r="E271" i="65"/>
  <c r="E278" i="65"/>
  <c r="E278" i="61"/>
  <c r="E279" i="61"/>
  <c r="E271" i="61"/>
  <c r="E87" i="575"/>
  <c r="E292" i="65"/>
  <c r="E15" i="65"/>
  <c r="E275" i="61"/>
  <c r="E365" i="65"/>
  <c r="E272" i="65"/>
  <c r="E275" i="65"/>
  <c r="E272" i="61"/>
  <c r="G161" i="575"/>
  <c r="E365" i="61"/>
  <c r="E280" i="61"/>
  <c r="E86" i="65"/>
  <c r="E86" i="61"/>
  <c r="K355" i="61"/>
  <c r="K355" i="65" s="1"/>
  <c r="H359" i="61"/>
  <c r="H359" i="65" s="1"/>
  <c r="K87" i="61"/>
  <c r="K87" i="65" s="1"/>
  <c r="J149" i="61"/>
  <c r="J149" i="65" s="1"/>
  <c r="J10" i="63" s="1"/>
  <c r="K293" i="61"/>
  <c r="K293" i="65" s="1"/>
  <c r="J16" i="61"/>
  <c r="J16" i="65" s="1"/>
  <c r="J392" i="65" s="1"/>
  <c r="J9" i="486" s="1"/>
  <c r="J37" i="486" s="1"/>
  <c r="G78" i="61"/>
  <c r="J87" i="61"/>
  <c r="J87" i="65" s="1"/>
  <c r="I293" i="61"/>
  <c r="I293" i="65" s="1"/>
  <c r="I16" i="61"/>
  <c r="I16" i="65" s="1"/>
  <c r="I392" i="65" s="1"/>
  <c r="I9" i="486" s="1"/>
  <c r="I37" i="486" s="1"/>
  <c r="J355" i="61"/>
  <c r="J355" i="65" s="1"/>
  <c r="I355" i="61"/>
  <c r="I355" i="65" s="1"/>
  <c r="H78" i="61"/>
  <c r="H78" i="65" s="1"/>
  <c r="J293" i="61"/>
  <c r="J293" i="65" s="1"/>
  <c r="G355" i="61"/>
  <c r="K16" i="61"/>
  <c r="K16" i="65" s="1"/>
  <c r="K392" i="65" s="1"/>
  <c r="K9" i="486" s="1"/>
  <c r="K37" i="486" s="1"/>
  <c r="H15" i="281"/>
  <c r="H55" i="281"/>
  <c r="H57" i="281" s="1"/>
  <c r="H161" i="61"/>
  <c r="H161" i="65" s="1"/>
  <c r="I87" i="61"/>
  <c r="I87" i="65" s="1"/>
  <c r="K149" i="61"/>
  <c r="K149" i="65" s="1"/>
  <c r="K10" i="63" s="1"/>
  <c r="G149" i="61"/>
  <c r="K359" i="575"/>
  <c r="K361" i="575" s="1"/>
  <c r="G42" i="485"/>
  <c r="E42" i="485" s="1"/>
  <c r="E54" i="63"/>
  <c r="H361" i="575"/>
  <c r="J78" i="575"/>
  <c r="J392" i="575"/>
  <c r="G16" i="65"/>
  <c r="G399" i="575"/>
  <c r="G293" i="65"/>
  <c r="I78" i="575"/>
  <c r="I392" i="575"/>
  <c r="E15" i="61"/>
  <c r="J359" i="575"/>
  <c r="I359" i="575"/>
  <c r="I149" i="575"/>
  <c r="E149" i="575" s="1"/>
  <c r="E293" i="575"/>
  <c r="H399" i="575"/>
  <c r="G87" i="65"/>
  <c r="G359" i="575"/>
  <c r="G361" i="575" s="1"/>
  <c r="E355" i="575"/>
  <c r="K78" i="575"/>
  <c r="K161" i="575" s="1"/>
  <c r="K392" i="575"/>
  <c r="H400" i="575"/>
  <c r="E403" i="65"/>
  <c r="G20" i="486"/>
  <c r="K13" i="281"/>
  <c r="G161" i="61" a="1"/>
  <c r="G359" i="61" a="1"/>
  <c r="G361" i="61" a="1"/>
  <c r="J78" i="61" a="1"/>
  <c r="K359" i="61" a="1"/>
  <c r="K78" i="61" a="1"/>
  <c r="I149" i="61" a="1"/>
  <c r="H361" i="61" a="1"/>
  <c r="J359" i="61" a="1"/>
  <c r="K161" i="61" a="1"/>
  <c r="G13" i="281"/>
  <c r="I359" i="61" a="1"/>
  <c r="K361" i="61" a="1"/>
  <c r="I78" i="61" a="1"/>
  <c r="E16" i="61" l="1"/>
  <c r="E87" i="65"/>
  <c r="E293" i="65"/>
  <c r="E293" i="61"/>
  <c r="G55" i="281"/>
  <c r="G57" i="281" s="1"/>
  <c r="G15" i="281"/>
  <c r="G161" i="61"/>
  <c r="G161" i="65" s="1"/>
  <c r="E87" i="61"/>
  <c r="E392" i="575"/>
  <c r="G400" i="575"/>
  <c r="G373" i="575" s="1"/>
  <c r="K361" i="61"/>
  <c r="K361" i="65" s="1"/>
  <c r="K15" i="281"/>
  <c r="K55" i="281"/>
  <c r="K57" i="281" s="1"/>
  <c r="K161" i="61"/>
  <c r="K161" i="65" s="1"/>
  <c r="I78" i="61"/>
  <c r="I78" i="65" s="1"/>
  <c r="J78" i="61"/>
  <c r="J78" i="65" s="1"/>
  <c r="I149" i="61"/>
  <c r="I149" i="65" s="1"/>
  <c r="I10" i="63" s="1"/>
  <c r="H361" i="61"/>
  <c r="H361" i="65" s="1"/>
  <c r="K78" i="61"/>
  <c r="K78" i="65" s="1"/>
  <c r="K359" i="61"/>
  <c r="K359" i="65" s="1"/>
  <c r="G361" i="61"/>
  <c r="G361" i="65" s="1"/>
  <c r="I359" i="61"/>
  <c r="I359" i="65" s="1"/>
  <c r="G359" i="61"/>
  <c r="J359" i="61"/>
  <c r="J359" i="65" s="1"/>
  <c r="K400" i="575"/>
  <c r="H373" i="575"/>
  <c r="H381" i="575"/>
  <c r="H383" i="575"/>
  <c r="H276" i="575"/>
  <c r="I399" i="575"/>
  <c r="H404" i="575"/>
  <c r="H274" i="575" s="1"/>
  <c r="H273" i="575"/>
  <c r="J399" i="575"/>
  <c r="H8" i="485"/>
  <c r="H400" i="65"/>
  <c r="H17" i="486" s="1"/>
  <c r="H45" i="486" s="1"/>
  <c r="I161" i="575"/>
  <c r="E78" i="575"/>
  <c r="K399" i="575"/>
  <c r="I361" i="575"/>
  <c r="G273" i="575"/>
  <c r="G404" i="575"/>
  <c r="E20" i="486"/>
  <c r="G48" i="486"/>
  <c r="E48" i="486" s="1"/>
  <c r="J361" i="575"/>
  <c r="J161" i="575"/>
  <c r="E355" i="61"/>
  <c r="G355" i="65"/>
  <c r="E355" i="65" s="1"/>
  <c r="G78" i="65"/>
  <c r="G392" i="65"/>
  <c r="E16" i="65"/>
  <c r="G149" i="65"/>
  <c r="H9" i="63"/>
  <c r="H12" i="63" s="1"/>
  <c r="H399" i="65"/>
  <c r="H273" i="61" a="1"/>
  <c r="H383" i="61" a="1"/>
  <c r="H276" i="61" a="1"/>
  <c r="J161" i="61" a="1"/>
  <c r="I361" i="61" a="1"/>
  <c r="G273" i="61" a="1"/>
  <c r="G373" i="61" a="1"/>
  <c r="J13" i="281"/>
  <c r="I13" i="281"/>
  <c r="I161" i="61" a="1"/>
  <c r="H274" i="61" a="1"/>
  <c r="H381" i="61" a="1"/>
  <c r="H373" i="61" a="1"/>
  <c r="J361" i="61" a="1"/>
  <c r="G276" i="575" l="1"/>
  <c r="E78" i="61"/>
  <c r="E399" i="575"/>
  <c r="G383" i="575"/>
  <c r="G381" i="575"/>
  <c r="E149" i="61"/>
  <c r="H373" i="61"/>
  <c r="H373" i="65" s="1"/>
  <c r="J15" i="281"/>
  <c r="J55" i="281"/>
  <c r="J57" i="281" s="1"/>
  <c r="J161" i="61"/>
  <c r="J161" i="65" s="1"/>
  <c r="G273" i="61"/>
  <c r="H273" i="61"/>
  <c r="H273" i="65" s="1"/>
  <c r="J361" i="61"/>
  <c r="I361" i="61"/>
  <c r="I361" i="65" s="1"/>
  <c r="H274" i="61"/>
  <c r="H274" i="65" s="1"/>
  <c r="G373" i="61"/>
  <c r="G373" i="65" s="1"/>
  <c r="H276" i="61"/>
  <c r="H276" i="65" s="1"/>
  <c r="I55" i="281"/>
  <c r="I15" i="281"/>
  <c r="D13" i="281"/>
  <c r="I161" i="61"/>
  <c r="H383" i="61"/>
  <c r="H383" i="65" s="1"/>
  <c r="H59" i="63" s="1"/>
  <c r="H381" i="61"/>
  <c r="H381" i="65" s="1"/>
  <c r="H375" i="575"/>
  <c r="H56" i="63"/>
  <c r="H26" i="63"/>
  <c r="E161" i="575"/>
  <c r="J400" i="575"/>
  <c r="G274" i="575"/>
  <c r="G281" i="575" s="1"/>
  <c r="J404" i="575"/>
  <c r="J274" i="575" s="1"/>
  <c r="J273" i="575"/>
  <c r="K381" i="575"/>
  <c r="K373" i="575"/>
  <c r="K276" i="575"/>
  <c r="K383" i="575"/>
  <c r="H281" i="575"/>
  <c r="H283" i="575" s="1"/>
  <c r="H406" i="575" s="1"/>
  <c r="J9" i="63"/>
  <c r="J12" i="63" s="1"/>
  <c r="J399" i="65"/>
  <c r="E361" i="575"/>
  <c r="H16" i="486"/>
  <c r="H44" i="486" s="1"/>
  <c r="H404" i="65"/>
  <c r="H21" i="486" s="1"/>
  <c r="H49" i="486" s="1"/>
  <c r="E359" i="61"/>
  <c r="G359" i="65"/>
  <c r="E359" i="65" s="1"/>
  <c r="I9" i="63"/>
  <c r="I12" i="63" s="1"/>
  <c r="I399" i="65"/>
  <c r="H51" i="63"/>
  <c r="H40" i="63"/>
  <c r="H41" i="63" s="1"/>
  <c r="G375" i="575"/>
  <c r="K273" i="575"/>
  <c r="K404" i="575"/>
  <c r="K274" i="575" s="1"/>
  <c r="I404" i="575"/>
  <c r="I274" i="575" s="1"/>
  <c r="I273" i="575"/>
  <c r="K400" i="65"/>
  <c r="K17" i="486" s="1"/>
  <c r="K45" i="486" s="1"/>
  <c r="K8" i="485"/>
  <c r="G9" i="486"/>
  <c r="E392" i="65"/>
  <c r="G8" i="485"/>
  <c r="G400" i="65"/>
  <c r="G9" i="63"/>
  <c r="G399" i="65"/>
  <c r="E78" i="65"/>
  <c r="G10" i="63"/>
  <c r="E10" i="63" s="1"/>
  <c r="E149" i="65"/>
  <c r="G56" i="63"/>
  <c r="G26" i="63"/>
  <c r="I400" i="575"/>
  <c r="K399" i="65"/>
  <c r="K9" i="63"/>
  <c r="K12" i="63" s="1"/>
  <c r="K56" i="63"/>
  <c r="K26" i="63"/>
  <c r="G276" i="61" a="1"/>
  <c r="K383" i="61" a="1"/>
  <c r="G274" i="61" a="1"/>
  <c r="H281" i="61" a="1"/>
  <c r="G375" i="61" a="1"/>
  <c r="H283" i="61" a="1"/>
  <c r="I273" i="61" a="1"/>
  <c r="K381" i="61" a="1"/>
  <c r="J273" i="61" a="1"/>
  <c r="G281" i="61" a="1"/>
  <c r="K273" i="61" a="1"/>
  <c r="K274" i="61" a="1"/>
  <c r="G383" i="61" a="1"/>
  <c r="K373" i="61" a="1"/>
  <c r="J274" i="61" a="1"/>
  <c r="G381" i="61" a="1"/>
  <c r="K276" i="61" a="1"/>
  <c r="I274" i="61" a="1"/>
  <c r="H375" i="61" a="1"/>
  <c r="G276" i="61" l="1"/>
  <c r="G276" i="65" s="1"/>
  <c r="G383" i="61"/>
  <c r="G383" i="65" s="1"/>
  <c r="G59" i="63" s="1"/>
  <c r="G381" i="61"/>
  <c r="G381" i="65" s="1"/>
  <c r="G281" i="61"/>
  <c r="G281" i="65" s="1"/>
  <c r="K273" i="61"/>
  <c r="K273" i="65" s="1"/>
  <c r="H283" i="61"/>
  <c r="H283" i="65" s="1"/>
  <c r="H406" i="65" s="1"/>
  <c r="H23" i="486" s="1"/>
  <c r="H51" i="486" s="1"/>
  <c r="K373" i="61"/>
  <c r="K373" i="65" s="1"/>
  <c r="H281" i="61"/>
  <c r="H281" i="65" s="1"/>
  <c r="K381" i="61"/>
  <c r="K381" i="65" s="1"/>
  <c r="J273" i="61"/>
  <c r="J273" i="65" s="1"/>
  <c r="H375" i="61"/>
  <c r="H375" i="65" s="1"/>
  <c r="H58" i="63" s="1"/>
  <c r="G375" i="61"/>
  <c r="G375" i="65" s="1"/>
  <c r="J274" i="61"/>
  <c r="J274" i="65" s="1"/>
  <c r="G274" i="61"/>
  <c r="I273" i="61"/>
  <c r="I273" i="65" s="1"/>
  <c r="I274" i="61"/>
  <c r="I274" i="65" s="1"/>
  <c r="K383" i="61"/>
  <c r="K383" i="65" s="1"/>
  <c r="K59" i="63" s="1"/>
  <c r="K274" i="61"/>
  <c r="K274" i="65" s="1"/>
  <c r="K276" i="61"/>
  <c r="K276" i="65" s="1"/>
  <c r="G283" i="575"/>
  <c r="K16" i="486"/>
  <c r="K44" i="486" s="1"/>
  <c r="K404" i="65"/>
  <c r="K21" i="486" s="1"/>
  <c r="K49" i="486" s="1"/>
  <c r="H368" i="575"/>
  <c r="H367" i="575"/>
  <c r="K281" i="575"/>
  <c r="K375" i="575"/>
  <c r="I56" i="63"/>
  <c r="I26" i="63"/>
  <c r="G37" i="486"/>
  <c r="E37" i="486" s="1"/>
  <c r="E9" i="486"/>
  <c r="I57" i="281"/>
  <c r="D55" i="281"/>
  <c r="E361" i="61"/>
  <c r="J361" i="65"/>
  <c r="I383" i="575"/>
  <c r="I373" i="575"/>
  <c r="I381" i="575"/>
  <c r="I276" i="575"/>
  <c r="E400" i="575"/>
  <c r="G16" i="486"/>
  <c r="G404" i="65"/>
  <c r="E399" i="65"/>
  <c r="G273" i="65"/>
  <c r="G12" i="63"/>
  <c r="E9" i="63"/>
  <c r="E274" i="575"/>
  <c r="J8" i="485"/>
  <c r="J400" i="65"/>
  <c r="J17" i="486" s="1"/>
  <c r="J45" i="486" s="1"/>
  <c r="J16" i="486"/>
  <c r="J44" i="486" s="1"/>
  <c r="J404" i="65"/>
  <c r="J21" i="486" s="1"/>
  <c r="J49" i="486" s="1"/>
  <c r="E273" i="575"/>
  <c r="E404" i="575"/>
  <c r="K51" i="63"/>
  <c r="K40" i="63"/>
  <c r="K41" i="63" s="1"/>
  <c r="G17" i="486"/>
  <c r="I16" i="486"/>
  <c r="I44" i="486" s="1"/>
  <c r="I404" i="65"/>
  <c r="I21" i="486" s="1"/>
  <c r="I49" i="486" s="1"/>
  <c r="J51" i="63"/>
  <c r="J40" i="63"/>
  <c r="J41" i="63" s="1"/>
  <c r="J381" i="575"/>
  <c r="J373" i="575"/>
  <c r="J276" i="575"/>
  <c r="J383" i="575"/>
  <c r="I161" i="65"/>
  <c r="E161" i="61"/>
  <c r="I51" i="63"/>
  <c r="I40" i="63"/>
  <c r="I41" i="63" s="1"/>
  <c r="D15" i="281"/>
  <c r="E15" i="281" s="1"/>
  <c r="E13" i="281"/>
  <c r="K281" i="61" a="1"/>
  <c r="G283" i="61" a="1"/>
  <c r="I373" i="61" a="1"/>
  <c r="J276" i="61" a="1"/>
  <c r="J383" i="61" a="1"/>
  <c r="I276" i="61" a="1"/>
  <c r="I381" i="61" a="1"/>
  <c r="K375" i="61" a="1"/>
  <c r="H367" i="61" a="1"/>
  <c r="H368" i="61" a="1"/>
  <c r="J381" i="61" a="1"/>
  <c r="J373" i="61" a="1"/>
  <c r="I383" i="61" a="1"/>
  <c r="E273" i="61" l="1"/>
  <c r="E273" i="65"/>
  <c r="J383" i="61"/>
  <c r="I276" i="61"/>
  <c r="I276" i="65" s="1"/>
  <c r="I381" i="61"/>
  <c r="I381" i="65" s="1"/>
  <c r="H367" i="61"/>
  <c r="H367" i="65" s="1"/>
  <c r="I373" i="61"/>
  <c r="I373" i="65" s="1"/>
  <c r="H368" i="61"/>
  <c r="H368" i="65" s="1"/>
  <c r="I383" i="61"/>
  <c r="I383" i="65" s="1"/>
  <c r="J373" i="61"/>
  <c r="K375" i="61"/>
  <c r="K375" i="65" s="1"/>
  <c r="K58" i="63" s="1"/>
  <c r="J276" i="61"/>
  <c r="J381" i="61"/>
  <c r="K281" i="61"/>
  <c r="K281" i="65" s="1"/>
  <c r="G283" i="61"/>
  <c r="G283" i="65" s="1"/>
  <c r="I400" i="65"/>
  <c r="I8" i="485"/>
  <c r="E8" i="485" s="1"/>
  <c r="E161" i="65"/>
  <c r="I281" i="575"/>
  <c r="E276" i="575"/>
  <c r="G51" i="63"/>
  <c r="E51" i="63" s="1"/>
  <c r="E12" i="63"/>
  <c r="G40" i="63"/>
  <c r="H370" i="575"/>
  <c r="I375" i="575"/>
  <c r="E373" i="575"/>
  <c r="E383" i="575"/>
  <c r="J281" i="575"/>
  <c r="J56" i="63"/>
  <c r="E56" i="63" s="1"/>
  <c r="J26" i="63"/>
  <c r="E26" i="63" s="1"/>
  <c r="E361" i="65"/>
  <c r="J375" i="575"/>
  <c r="E274" i="61"/>
  <c r="G274" i="65"/>
  <c r="E274" i="65" s="1"/>
  <c r="H25" i="63"/>
  <c r="H55" i="63"/>
  <c r="G45" i="486"/>
  <c r="E381" i="575"/>
  <c r="G21" i="486"/>
  <c r="E404" i="65"/>
  <c r="E55" i="281"/>
  <c r="D57" i="281"/>
  <c r="E57" i="281" s="1"/>
  <c r="G406" i="575"/>
  <c r="G44" i="486"/>
  <c r="E44" i="486" s="1"/>
  <c r="E16" i="486"/>
  <c r="K283" i="575"/>
  <c r="G58" i="63"/>
  <c r="K283" i="61" a="1"/>
  <c r="J281" i="61" a="1"/>
  <c r="I375" i="61" a="1"/>
  <c r="I281" i="61" a="1"/>
  <c r="J375" i="61" a="1"/>
  <c r="H370" i="61" a="1"/>
  <c r="K283" i="61" l="1"/>
  <c r="K283" i="65" s="1"/>
  <c r="J375" i="61"/>
  <c r="I375" i="61"/>
  <c r="I375" i="65" s="1"/>
  <c r="H370" i="61"/>
  <c r="H370" i="65" s="1"/>
  <c r="I281" i="61"/>
  <c r="I281" i="65" s="1"/>
  <c r="J281" i="61"/>
  <c r="I17" i="486"/>
  <c r="E400" i="65"/>
  <c r="E373" i="61"/>
  <c r="J373" i="65"/>
  <c r="E373" i="65" s="1"/>
  <c r="I59" i="63"/>
  <c r="K406" i="575"/>
  <c r="E375" i="575"/>
  <c r="G49" i="486"/>
  <c r="E49" i="486" s="1"/>
  <c r="E21" i="486"/>
  <c r="G25" i="63"/>
  <c r="G55" i="63"/>
  <c r="G406" i="65"/>
  <c r="E40" i="63"/>
  <c r="G41" i="63"/>
  <c r="E41" i="63" s="1"/>
  <c r="H377" i="575"/>
  <c r="H380" i="575"/>
  <c r="I283" i="575"/>
  <c r="E381" i="61"/>
  <c r="J381" i="65"/>
  <c r="E381" i="65" s="1"/>
  <c r="G368" i="575"/>
  <c r="G367" i="575"/>
  <c r="E281" i="575"/>
  <c r="J283" i="575"/>
  <c r="E276" i="61"/>
  <c r="J276" i="65"/>
  <c r="E276" i="65" s="1"/>
  <c r="E383" i="61"/>
  <c r="J383" i="65"/>
  <c r="J59" i="63" s="1"/>
  <c r="G367" i="61" a="1"/>
  <c r="G368" i="61" a="1"/>
  <c r="H380" i="61" a="1"/>
  <c r="J283" i="61" a="1"/>
  <c r="H377" i="61" a="1"/>
  <c r="I283" i="61" a="1"/>
  <c r="G368" i="61" l="1"/>
  <c r="G368" i="65" s="1"/>
  <c r="J283" i="61"/>
  <c r="I283" i="61"/>
  <c r="I283" i="65" s="1"/>
  <c r="H380" i="61"/>
  <c r="H380" i="65" s="1"/>
  <c r="G367" i="61"/>
  <c r="G367" i="65" s="1"/>
  <c r="H377" i="61"/>
  <c r="H377" i="65" s="1"/>
  <c r="I45" i="486"/>
  <c r="E45" i="486" s="1"/>
  <c r="E17" i="486"/>
  <c r="K367" i="575"/>
  <c r="K368" i="575"/>
  <c r="E281" i="61"/>
  <c r="J281" i="65"/>
  <c r="E281" i="65" s="1"/>
  <c r="E283" i="575"/>
  <c r="J406" i="575"/>
  <c r="E383" i="65"/>
  <c r="E59" i="63"/>
  <c r="H27" i="63"/>
  <c r="H57" i="63"/>
  <c r="I406" i="575"/>
  <c r="I58" i="63"/>
  <c r="H387" i="575"/>
  <c r="E375" i="61"/>
  <c r="J375" i="65"/>
  <c r="J58" i="63" s="1"/>
  <c r="G370" i="575"/>
  <c r="G23" i="486"/>
  <c r="K55" i="63"/>
  <c r="K25" i="63"/>
  <c r="K406" i="65"/>
  <c r="K23" i="486" s="1"/>
  <c r="K51" i="486" s="1"/>
  <c r="K368" i="61" a="1"/>
  <c r="G370" i="61" a="1"/>
  <c r="H63" i="281"/>
  <c r="K367" i="61" a="1"/>
  <c r="H387" i="61" a="1"/>
  <c r="G370" i="61" l="1"/>
  <c r="G370" i="65" s="1"/>
  <c r="K368" i="61"/>
  <c r="K368" i="65" s="1"/>
  <c r="H65" i="281"/>
  <c r="H117" i="281"/>
  <c r="H105" i="281"/>
  <c r="H387" i="61"/>
  <c r="H387" i="65" s="1"/>
  <c r="H405" i="65" s="1"/>
  <c r="K367" i="61"/>
  <c r="K367" i="65" s="1"/>
  <c r="G377" i="575"/>
  <c r="H93" i="63"/>
  <c r="H61" i="63"/>
  <c r="H63" i="63" s="1"/>
  <c r="H405" i="575"/>
  <c r="K370" i="575"/>
  <c r="E375" i="65"/>
  <c r="I406" i="65"/>
  <c r="I55" i="63"/>
  <c r="I25" i="63"/>
  <c r="E58" i="63"/>
  <c r="E406" i="575"/>
  <c r="J368" i="575"/>
  <c r="J367" i="575"/>
  <c r="E283" i="61"/>
  <c r="J283" i="65"/>
  <c r="E283" i="65" s="1"/>
  <c r="G51" i="486"/>
  <c r="I368" i="575"/>
  <c r="I367" i="575"/>
  <c r="G377" i="61" a="1"/>
  <c r="I367" i="61" a="1"/>
  <c r="K370" i="61" a="1"/>
  <c r="J368" i="61" a="1"/>
  <c r="I368" i="61" a="1"/>
  <c r="J367" i="61" a="1"/>
  <c r="K370" i="61" l="1"/>
  <c r="K370" i="65" s="1"/>
  <c r="G377" i="61"/>
  <c r="J368" i="61"/>
  <c r="I367" i="61"/>
  <c r="I367" i="65" s="1"/>
  <c r="J367" i="61"/>
  <c r="I368" i="61"/>
  <c r="I368" i="65" s="1"/>
  <c r="K377" i="575"/>
  <c r="G380" i="575"/>
  <c r="H433" i="65"/>
  <c r="H22" i="486"/>
  <c r="H50" i="486" s="1"/>
  <c r="H158" i="281"/>
  <c r="H107" i="281"/>
  <c r="H110" i="281" s="1"/>
  <c r="I23" i="486"/>
  <c r="E368" i="575"/>
  <c r="D6" i="490"/>
  <c r="I370" i="575"/>
  <c r="I377" i="575" s="1"/>
  <c r="E367" i="575"/>
  <c r="J406" i="65"/>
  <c r="J23" i="486" s="1"/>
  <c r="J51" i="486" s="1"/>
  <c r="J25" i="63"/>
  <c r="E25" i="63" s="1"/>
  <c r="J55" i="63"/>
  <c r="J370" i="575"/>
  <c r="G57" i="63"/>
  <c r="G27" i="63"/>
  <c r="J370" i="61" a="1"/>
  <c r="G380" i="61" a="1"/>
  <c r="K377" i="61" a="1"/>
  <c r="I377" i="61" a="1"/>
  <c r="I370" i="61" a="1"/>
  <c r="E406" i="65" l="1"/>
  <c r="K377" i="61"/>
  <c r="K377" i="65" s="1"/>
  <c r="I377" i="61"/>
  <c r="I377" i="65" s="1"/>
  <c r="I370" i="61"/>
  <c r="I370" i="65" s="1"/>
  <c r="J370" i="61"/>
  <c r="G380" i="61"/>
  <c r="K380" i="575"/>
  <c r="I51" i="486"/>
  <c r="E51" i="486" s="1"/>
  <c r="E23" i="486"/>
  <c r="H109" i="281"/>
  <c r="H111" i="281"/>
  <c r="E367" i="61"/>
  <c r="J367" i="65"/>
  <c r="E367" i="65" s="1"/>
  <c r="I380" i="575"/>
  <c r="H18" i="63"/>
  <c r="H447" i="65"/>
  <c r="H449" i="65" s="1"/>
  <c r="E368" i="61"/>
  <c r="J368" i="65"/>
  <c r="E368" i="65" s="1"/>
  <c r="G93" i="63"/>
  <c r="G61" i="63"/>
  <c r="E370" i="575"/>
  <c r="G377" i="65"/>
  <c r="E55" i="63"/>
  <c r="J377" i="575"/>
  <c r="G387" i="575"/>
  <c r="K57" i="63"/>
  <c r="K27" i="63"/>
  <c r="K380" i="61" a="1"/>
  <c r="G387" i="61" a="1"/>
  <c r="J377" i="61" a="1"/>
  <c r="G63" i="281"/>
  <c r="I380" i="61" a="1"/>
  <c r="I380" i="61" l="1"/>
  <c r="I380" i="65" s="1"/>
  <c r="G105" i="281"/>
  <c r="G65" i="281"/>
  <c r="G117" i="281"/>
  <c r="G387" i="61"/>
  <c r="J377" i="61"/>
  <c r="K380" i="61"/>
  <c r="K380" i="65" s="1"/>
  <c r="I387" i="575"/>
  <c r="G380" i="65"/>
  <c r="K93" i="63"/>
  <c r="K61" i="63"/>
  <c r="K63" i="63" s="1"/>
  <c r="G63" i="63"/>
  <c r="E370" i="61"/>
  <c r="J370" i="65"/>
  <c r="E370" i="65" s="1"/>
  <c r="H67" i="63"/>
  <c r="H16" i="485"/>
  <c r="H17" i="485" s="1"/>
  <c r="H21" i="63"/>
  <c r="H89" i="63"/>
  <c r="G405" i="575"/>
  <c r="J380" i="575"/>
  <c r="E377" i="575"/>
  <c r="I27" i="63"/>
  <c r="I57" i="63"/>
  <c r="K387" i="575"/>
  <c r="K63" i="281"/>
  <c r="I387" i="61" a="1"/>
  <c r="J380" i="61" a="1"/>
  <c r="I63" i="281"/>
  <c r="K387" i="61" a="1"/>
  <c r="I105" i="281" l="1"/>
  <c r="I117" i="281"/>
  <c r="I65" i="281"/>
  <c r="I387" i="61"/>
  <c r="I387" i="65" s="1"/>
  <c r="I405" i="65" s="1"/>
  <c r="J380" i="61"/>
  <c r="K65" i="281"/>
  <c r="K117" i="281"/>
  <c r="K105" i="281"/>
  <c r="K387" i="61"/>
  <c r="K387" i="65" s="1"/>
  <c r="K405" i="65" s="1"/>
  <c r="D9" i="490"/>
  <c r="I61" i="63"/>
  <c r="I93" i="63"/>
  <c r="C31" i="490"/>
  <c r="H28" i="63"/>
  <c r="H29" i="63" s="1"/>
  <c r="H35" i="63"/>
  <c r="C6" i="490"/>
  <c r="H88" i="63"/>
  <c r="H83" i="63"/>
  <c r="J377" i="65"/>
  <c r="E377" i="65" s="1"/>
  <c r="E377" i="61"/>
  <c r="H62" i="485"/>
  <c r="G387" i="65"/>
  <c r="H26" i="485"/>
  <c r="H40" i="485" s="1"/>
  <c r="H68" i="63"/>
  <c r="J27" i="63"/>
  <c r="E27" i="63" s="1"/>
  <c r="J57" i="63"/>
  <c r="E57" i="63" s="1"/>
  <c r="I405" i="575"/>
  <c r="E380" i="575"/>
  <c r="J387" i="575"/>
  <c r="G158" i="281"/>
  <c r="G107" i="281"/>
  <c r="G110" i="281" s="1"/>
  <c r="K405" i="575"/>
  <c r="D5" i="490"/>
  <c r="J63" i="281"/>
  <c r="J387" i="61" a="1"/>
  <c r="H31" i="63" l="1"/>
  <c r="H33" i="63" s="1"/>
  <c r="G6" i="490" s="1"/>
  <c r="M105" i="281"/>
  <c r="J117" i="281"/>
  <c r="J105" i="281"/>
  <c r="J65" i="281"/>
  <c r="D63" i="281"/>
  <c r="J387" i="61"/>
  <c r="J405" i="575"/>
  <c r="E405" i="575" s="1"/>
  <c r="E387" i="575"/>
  <c r="I63" i="63"/>
  <c r="J380" i="65"/>
  <c r="E380" i="65" s="1"/>
  <c r="E380" i="61"/>
  <c r="E6" i="490"/>
  <c r="F6" i="490" s="1"/>
  <c r="C18" i="490"/>
  <c r="E18" i="490" s="1"/>
  <c r="I22" i="486"/>
  <c r="I50" i="486" s="1"/>
  <c r="I433" i="65"/>
  <c r="J61" i="63"/>
  <c r="J63" i="63" s="1"/>
  <c r="J93" i="63"/>
  <c r="E93" i="63" s="1"/>
  <c r="H6" i="490"/>
  <c r="H36" i="63"/>
  <c r="G109" i="281"/>
  <c r="G111" i="281"/>
  <c r="M106" i="281"/>
  <c r="M104" i="281"/>
  <c r="H77" i="63"/>
  <c r="H79" i="63" s="1"/>
  <c r="H23" i="485" s="1"/>
  <c r="H70" i="63"/>
  <c r="H42" i="63"/>
  <c r="H43" i="63" s="1"/>
  <c r="H59" i="485"/>
  <c r="H60" i="485" s="1"/>
  <c r="H41" i="485"/>
  <c r="K433" i="65"/>
  <c r="K22" i="486"/>
  <c r="K50" i="486" s="1"/>
  <c r="G405" i="65"/>
  <c r="H101" i="63"/>
  <c r="D31" i="490"/>
  <c r="H90" i="63"/>
  <c r="K158" i="281"/>
  <c r="K107" i="281"/>
  <c r="I158" i="281"/>
  <c r="I107" i="281"/>
  <c r="I110" i="281" s="1"/>
  <c r="E14" i="390"/>
  <c r="H34" i="63" l="1"/>
  <c r="E31" i="490"/>
  <c r="E61" i="63"/>
  <c r="E15" i="390"/>
  <c r="I109" i="281"/>
  <c r="I111" i="281"/>
  <c r="H31" i="490"/>
  <c r="G18" i="490"/>
  <c r="J387" i="65"/>
  <c r="E387" i="61"/>
  <c r="K110" i="281"/>
  <c r="K109" i="281"/>
  <c r="K111" i="281"/>
  <c r="H45" i="63"/>
  <c r="H47" i="63"/>
  <c r="G31" i="490"/>
  <c r="I6" i="490"/>
  <c r="D117" i="281"/>
  <c r="E63" i="281"/>
  <c r="D65" i="281"/>
  <c r="E65" i="281" s="1"/>
  <c r="G433" i="65"/>
  <c r="G22" i="486"/>
  <c r="I18" i="63"/>
  <c r="I447" i="65"/>
  <c r="I449" i="65" s="1"/>
  <c r="J158" i="281"/>
  <c r="J107" i="281"/>
  <c r="J110" i="281" s="1"/>
  <c r="D105" i="281"/>
  <c r="K18" i="63"/>
  <c r="K447" i="65"/>
  <c r="K449" i="65" s="1"/>
  <c r="H28" i="485"/>
  <c r="H30" i="485"/>
  <c r="H27" i="485"/>
  <c r="H44" i="485" s="1"/>
  <c r="H31" i="485"/>
  <c r="D8" i="490"/>
  <c r="D7" i="490"/>
  <c r="E63" i="63"/>
  <c r="E3" i="390"/>
  <c r="E4" i="390" l="1"/>
  <c r="D158" i="281"/>
  <c r="E105" i="281"/>
  <c r="D107" i="281"/>
  <c r="D110" i="281" s="1"/>
  <c r="H33" i="485"/>
  <c r="H19" i="485"/>
  <c r="H20" i="485" s="1"/>
  <c r="J111" i="281"/>
  <c r="J109" i="281"/>
  <c r="G18" i="63"/>
  <c r="G447" i="65"/>
  <c r="G50" i="486"/>
  <c r="D10" i="490"/>
  <c r="D12" i="490" s="1"/>
  <c r="H65" i="485"/>
  <c r="I67" i="63"/>
  <c r="I16" i="485"/>
  <c r="I17" i="485" s="1"/>
  <c r="I21" i="63"/>
  <c r="K67" i="63"/>
  <c r="K16" i="485"/>
  <c r="K17" i="485" s="1"/>
  <c r="K21" i="63"/>
  <c r="K89" i="63"/>
  <c r="J405" i="65"/>
  <c r="E387" i="65"/>
  <c r="I35" i="63" l="1"/>
  <c r="C7" i="490"/>
  <c r="I28" i="63"/>
  <c r="I29" i="63" s="1"/>
  <c r="C32" i="490"/>
  <c r="G449" i="65"/>
  <c r="D109" i="281"/>
  <c r="E107" i="281"/>
  <c r="D111" i="281"/>
  <c r="J433" i="65"/>
  <c r="J22" i="486"/>
  <c r="E405" i="65"/>
  <c r="K28" i="63"/>
  <c r="K29" i="63" s="1"/>
  <c r="C9" i="490"/>
  <c r="C34" i="490"/>
  <c r="K35" i="63"/>
  <c r="K83" i="63"/>
  <c r="K88" i="63"/>
  <c r="K62" i="485"/>
  <c r="G67" i="63"/>
  <c r="G21" i="63"/>
  <c r="G16" i="485"/>
  <c r="I26" i="485"/>
  <c r="I40" i="485" s="1"/>
  <c r="I68" i="63"/>
  <c r="K26" i="485"/>
  <c r="K40" i="485" s="1"/>
  <c r="K68" i="63"/>
  <c r="I3" i="390"/>
  <c r="K31" i="63" l="1"/>
  <c r="K33" i="63" s="1"/>
  <c r="K34" i="63" s="1"/>
  <c r="I31" i="63"/>
  <c r="I33" i="63" s="1"/>
  <c r="I34" i="63" s="1"/>
  <c r="I4" i="390"/>
  <c r="K77" i="63"/>
  <c r="K79" i="63" s="1"/>
  <c r="K23" i="485" s="1"/>
  <c r="K70" i="63"/>
  <c r="K101" i="63"/>
  <c r="D34" i="490"/>
  <c r="K90" i="63"/>
  <c r="J50" i="486"/>
  <c r="E50" i="486" s="1"/>
  <c r="E22" i="486"/>
  <c r="J18" i="63"/>
  <c r="J447" i="65"/>
  <c r="E433" i="65"/>
  <c r="K59" i="485"/>
  <c r="K60" i="485" s="1"/>
  <c r="K41" i="485"/>
  <c r="G26" i="485"/>
  <c r="G68" i="63"/>
  <c r="H9" i="490"/>
  <c r="K36" i="63"/>
  <c r="I42" i="63"/>
  <c r="I43" i="63" s="1"/>
  <c r="C5" i="490"/>
  <c r="C30" i="490"/>
  <c r="G28" i="63"/>
  <c r="G35" i="63"/>
  <c r="E7" i="490"/>
  <c r="F7" i="490" s="1"/>
  <c r="C19" i="490"/>
  <c r="I59" i="485"/>
  <c r="I41" i="485"/>
  <c r="E9" i="490"/>
  <c r="F9" i="490" s="1"/>
  <c r="C21" i="490"/>
  <c r="E21" i="490" s="1"/>
  <c r="I36" i="63"/>
  <c r="H7" i="490"/>
  <c r="G17" i="485"/>
  <c r="G9" i="490"/>
  <c r="E34" i="490"/>
  <c r="I77" i="63"/>
  <c r="I79" i="63" s="1"/>
  <c r="I23" i="485" s="1"/>
  <c r="I70" i="63"/>
  <c r="K42" i="63"/>
  <c r="K43" i="63" s="1"/>
  <c r="E32" i="490" l="1"/>
  <c r="G7" i="490"/>
  <c r="H34" i="490"/>
  <c r="G21" i="490"/>
  <c r="K31" i="485"/>
  <c r="K30" i="485"/>
  <c r="K27" i="485"/>
  <c r="K44" i="485" s="1"/>
  <c r="K28" i="485"/>
  <c r="G77" i="63"/>
  <c r="G70" i="63"/>
  <c r="G40" i="485"/>
  <c r="J449" i="65"/>
  <c r="E449" i="65" s="1"/>
  <c r="E447" i="65"/>
  <c r="J67" i="63"/>
  <c r="J16" i="485"/>
  <c r="J89" i="63"/>
  <c r="J21" i="63"/>
  <c r="E18" i="63"/>
  <c r="G29" i="63"/>
  <c r="C17" i="490"/>
  <c r="E5" i="490"/>
  <c r="K45" i="63"/>
  <c r="K47" i="63"/>
  <c r="G32" i="490"/>
  <c r="I7" i="490"/>
  <c r="I45" i="63"/>
  <c r="I47" i="63"/>
  <c r="I27" i="485"/>
  <c r="I44" i="485" s="1"/>
  <c r="I30" i="485"/>
  <c r="I28" i="485"/>
  <c r="I31" i="485"/>
  <c r="I48" i="485" s="1"/>
  <c r="I49" i="485" s="1"/>
  <c r="I50" i="485" s="1"/>
  <c r="H5" i="490"/>
  <c r="G36" i="63"/>
  <c r="G34" i="490"/>
  <c r="I9" i="490"/>
  <c r="G3" i="390"/>
  <c r="K65" i="485" l="1"/>
  <c r="G4" i="390"/>
  <c r="G30" i="490"/>
  <c r="I5" i="490"/>
  <c r="K33" i="485"/>
  <c r="K19" i="485"/>
  <c r="K20" i="485" s="1"/>
  <c r="J28" i="63"/>
  <c r="C33" i="490"/>
  <c r="J35" i="63"/>
  <c r="C8" i="490"/>
  <c r="J88" i="63"/>
  <c r="J83" i="63"/>
  <c r="E21" i="63"/>
  <c r="G59" i="485"/>
  <c r="G41" i="485"/>
  <c r="G42" i="63"/>
  <c r="G31" i="63"/>
  <c r="G33" i="63" s="1"/>
  <c r="I33" i="485"/>
  <c r="I19" i="485"/>
  <c r="I20" i="485" s="1"/>
  <c r="F5" i="490"/>
  <c r="J17" i="485"/>
  <c r="E16" i="485"/>
  <c r="J26" i="485"/>
  <c r="J68" i="63"/>
  <c r="E67" i="63"/>
  <c r="G79" i="63"/>
  <c r="G43" i="63" l="1"/>
  <c r="G23" i="485"/>
  <c r="E8" i="490"/>
  <c r="C20" i="490"/>
  <c r="C10" i="490"/>
  <c r="C12" i="490" s="1"/>
  <c r="J62" i="485"/>
  <c r="E17" i="485"/>
  <c r="J77" i="63"/>
  <c r="J70" i="63"/>
  <c r="E68" i="63"/>
  <c r="J36" i="63"/>
  <c r="H8" i="490"/>
  <c r="J40" i="485"/>
  <c r="E26" i="485"/>
  <c r="G34" i="63"/>
  <c r="E30" i="490"/>
  <c r="G5" i="490"/>
  <c r="D33" i="490"/>
  <c r="J90" i="63"/>
  <c r="J101" i="63"/>
  <c r="J29" i="63"/>
  <c r="E28" i="63"/>
  <c r="F8" i="490" l="1"/>
  <c r="E10" i="490"/>
  <c r="E70" i="63"/>
  <c r="J79" i="63"/>
  <c r="E77" i="63"/>
  <c r="G27" i="485"/>
  <c r="G31" i="485"/>
  <c r="G48" i="485" s="1"/>
  <c r="G49" i="485" s="1"/>
  <c r="G50" i="485" s="1"/>
  <c r="D50" i="485" s="1"/>
  <c r="G28" i="485"/>
  <c r="G30" i="485"/>
  <c r="G45" i="63"/>
  <c r="G47" i="63"/>
  <c r="J42" i="63"/>
  <c r="J31" i="63"/>
  <c r="J33" i="63" s="1"/>
  <c r="E29" i="63"/>
  <c r="J59" i="485"/>
  <c r="J41" i="485"/>
  <c r="E40" i="485"/>
  <c r="H33" i="490"/>
  <c r="G20" i="490"/>
  <c r="G33" i="490"/>
  <c r="I8" i="490"/>
  <c r="E20" i="490"/>
  <c r="C22" i="490"/>
  <c r="J60" i="485" l="1"/>
  <c r="E59" i="485"/>
  <c r="J23" i="485"/>
  <c r="E79" i="63"/>
  <c r="J34" i="63"/>
  <c r="E33" i="490"/>
  <c r="G8" i="490"/>
  <c r="J43" i="63"/>
  <c r="E42" i="63"/>
  <c r="E50" i="485"/>
  <c r="D51" i="485"/>
  <c r="F10" i="490"/>
  <c r="E12" i="490"/>
  <c r="F12" i="490" s="1"/>
  <c r="G19" i="485"/>
  <c r="G20" i="485" s="1"/>
  <c r="G33" i="485"/>
  <c r="G44" i="485"/>
  <c r="E41" i="485"/>
  <c r="J45" i="63" l="1"/>
  <c r="J47" i="63"/>
  <c r="E43" i="63"/>
  <c r="G52" i="485"/>
  <c r="I52" i="485"/>
  <c r="I55" i="485" s="1"/>
  <c r="J27" i="485"/>
  <c r="J65" i="485" s="1"/>
  <c r="J31" i="485"/>
  <c r="J30" i="485"/>
  <c r="J28" i="485"/>
  <c r="E23" i="485"/>
  <c r="I56" i="485" l="1"/>
  <c r="I81" i="63"/>
  <c r="I62" i="485"/>
  <c r="D52" i="485"/>
  <c r="G55" i="485"/>
  <c r="J33" i="485"/>
  <c r="J19" i="485"/>
  <c r="J20" i="485" s="1"/>
  <c r="E27" i="485"/>
  <c r="J44" i="485"/>
  <c r="G62" i="485" l="1"/>
  <c r="G56" i="485"/>
  <c r="G81" i="63"/>
  <c r="E52" i="485"/>
  <c r="D55" i="485"/>
  <c r="D19" i="490"/>
  <c r="E19" i="490" s="1"/>
  <c r="I89" i="63"/>
  <c r="I83" i="63"/>
  <c r="I88" i="63"/>
  <c r="I86" i="63"/>
  <c r="I60" i="485"/>
  <c r="I63" i="485"/>
  <c r="I53" i="485" s="1"/>
  <c r="I54" i="485" s="1"/>
  <c r="I65" i="485" l="1"/>
  <c r="D56" i="485"/>
  <c r="D81" i="63"/>
  <c r="D62" i="485"/>
  <c r="E55" i="485"/>
  <c r="I90" i="63"/>
  <c r="D32" i="490"/>
  <c r="I101" i="63"/>
  <c r="G63" i="485"/>
  <c r="G53" i="485" s="1"/>
  <c r="G54" i="485" s="1"/>
  <c r="G60" i="485"/>
  <c r="G88" i="63"/>
  <c r="D17" i="490"/>
  <c r="G83" i="63"/>
  <c r="G89" i="63"/>
  <c r="G86" i="63"/>
  <c r="E17" i="490" l="1"/>
  <c r="D22" i="490"/>
  <c r="E22" i="490" s="1"/>
  <c r="D30" i="490"/>
  <c r="G90" i="63"/>
  <c r="G101" i="63"/>
  <c r="G65" i="485"/>
  <c r="D83" i="63"/>
  <c r="D88" i="63"/>
  <c r="D89" i="63"/>
  <c r="E81" i="63"/>
  <c r="D86" i="63"/>
  <c r="H32" i="490"/>
  <c r="G19" i="490"/>
  <c r="D63" i="485"/>
  <c r="D60" i="485"/>
  <c r="E56" i="485"/>
  <c r="G94" i="63" l="1"/>
  <c r="G95" i="63"/>
  <c r="H30" i="490"/>
  <c r="G17" i="490"/>
  <c r="E86" i="63"/>
  <c r="K94" i="63"/>
  <c r="K95" i="63" s="1"/>
  <c r="J94" i="63"/>
  <c r="J95" i="63" s="1"/>
  <c r="H94" i="63"/>
  <c r="H95" i="63" s="1"/>
  <c r="I94" i="63"/>
  <c r="I95" i="63" s="1"/>
  <c r="D90" i="63"/>
  <c r="D101" i="63"/>
  <c r="H35" i="490" s="1"/>
  <c r="D95" i="63"/>
  <c r="D35" i="490"/>
  <c r="E83" i="63"/>
  <c r="D65" i="485"/>
  <c r="E60" i="485"/>
  <c r="I96" i="63" l="1"/>
  <c r="I97" i="63" s="1"/>
  <c r="I99" i="63" s="1"/>
  <c r="G96" i="63"/>
  <c r="G97" i="63" s="1"/>
  <c r="G99" i="63" s="1"/>
  <c r="H96" i="63"/>
  <c r="H97" i="63" s="1"/>
  <c r="H99" i="63" s="1"/>
  <c r="D97" i="63"/>
  <c r="E95" i="63"/>
  <c r="E90" i="63"/>
  <c r="J96" i="63"/>
  <c r="J97" i="63" s="1"/>
  <c r="J99" i="63" s="1"/>
  <c r="K96" i="63"/>
  <c r="K97" i="63" s="1"/>
  <c r="K99" i="63" s="1"/>
  <c r="E94" i="63"/>
  <c r="F31" i="490" l="1"/>
  <c r="F18" i="490"/>
  <c r="F17" i="490"/>
  <c r="F30" i="490"/>
  <c r="E96" i="63"/>
  <c r="F20" i="490"/>
  <c r="F33" i="490"/>
  <c r="D99" i="63"/>
  <c r="G100" i="63" s="1"/>
  <c r="E97" i="63"/>
  <c r="F21" i="490"/>
  <c r="F34" i="490"/>
  <c r="F32" i="490"/>
  <c r="F19" i="490"/>
  <c r="H3" i="390"/>
  <c r="H4" i="390" l="1"/>
  <c r="K100" i="63"/>
  <c r="F35" i="490"/>
  <c r="D100" i="63"/>
  <c r="I100" i="63"/>
  <c r="J100" i="63"/>
  <c r="H100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<sst xmlns="http://schemas.openxmlformats.org/spreadsheetml/2006/main" count="1164" uniqueCount="577">
  <si>
    <t>Table of Contents</t>
  </si>
  <si>
    <t>Line No.</t>
  </si>
  <si>
    <t>Worksheet</t>
  </si>
  <si>
    <t>Link</t>
  </si>
  <si>
    <t>Schedule No.</t>
  </si>
  <si>
    <t>Schedule Description</t>
  </si>
  <si>
    <t>Schedule Full Description</t>
  </si>
  <si>
    <t>Filing Package</t>
  </si>
  <si>
    <t>Contents</t>
  </si>
  <si>
    <t>Input-Accounts</t>
  </si>
  <si>
    <t>Schedule 4</t>
  </si>
  <si>
    <t>Account Balances and Allocation Methods</t>
  </si>
  <si>
    <t xml:space="preserve"> </t>
  </si>
  <si>
    <t>General Inputs</t>
  </si>
  <si>
    <t>GrandTotal</t>
  </si>
  <si>
    <t>Schedule 3</t>
  </si>
  <si>
    <t>Cost of Service Allocation Study Detail by Account</t>
  </si>
  <si>
    <t>Input-Func_Class</t>
  </si>
  <si>
    <t>Summary</t>
  </si>
  <si>
    <t>Schedule 1</t>
  </si>
  <si>
    <t>Summary of Cost of Service and Rate of Return Under Present and Proposed Rates</t>
  </si>
  <si>
    <t>Input-Ext Allocators</t>
  </si>
  <si>
    <t>Rate Spread</t>
  </si>
  <si>
    <t>Peoples Exhibit JDT-3</t>
  </si>
  <si>
    <t>Proposed Class Revenue Apportionment</t>
  </si>
  <si>
    <t>Internal Alloc</t>
  </si>
  <si>
    <t>Schedule 6</t>
  </si>
  <si>
    <t>Internal Allocations</t>
  </si>
  <si>
    <t>Functionalization</t>
  </si>
  <si>
    <t>UnitCost</t>
  </si>
  <si>
    <t>Schedule 2</t>
  </si>
  <si>
    <t>Functionalized and Classified Rate Base and Revenue Requirement, and Unit Costs by Customer Class</t>
  </si>
  <si>
    <t>Classification</t>
  </si>
  <si>
    <t>Supply_Dem</t>
  </si>
  <si>
    <t>Supply_Comm</t>
  </si>
  <si>
    <t>Gather_Comm</t>
  </si>
  <si>
    <t>Storage_Dem</t>
  </si>
  <si>
    <t>Storage_Comm</t>
  </si>
  <si>
    <t>Trans_Dem</t>
  </si>
  <si>
    <t>Dist_Dem</t>
  </si>
  <si>
    <t>Dist_Cust</t>
  </si>
  <si>
    <t>OnSite_Cust</t>
  </si>
  <si>
    <t>CustAccts_Cust</t>
  </si>
  <si>
    <t>DemandTotal</t>
  </si>
  <si>
    <t>CommodityTotal</t>
  </si>
  <si>
    <t>CustomerTotal</t>
  </si>
  <si>
    <t>Gathering</t>
  </si>
  <si>
    <t>Peoples Exhibit JDT-2</t>
  </si>
  <si>
    <t>Derivation of Total Gathering Cost of Service</t>
  </si>
  <si>
    <t>Tables for Testimony</t>
  </si>
  <si>
    <t>ErrorCheck</t>
  </si>
  <si>
    <t>Required Sheets</t>
  </si>
  <si>
    <t>INPUTS</t>
  </si>
  <si>
    <t>Heading 1</t>
  </si>
  <si>
    <t>Peoples Natural Gas Company LLC</t>
  </si>
  <si>
    <t>Heading 2</t>
  </si>
  <si>
    <t>Heading 3</t>
  </si>
  <si>
    <t>12 Months Ending December 31, 2027</t>
  </si>
  <si>
    <t>Function Number</t>
  </si>
  <si>
    <t>Function 1</t>
  </si>
  <si>
    <t>Function 2</t>
  </si>
  <si>
    <t>Function 3</t>
  </si>
  <si>
    <t>Function 4</t>
  </si>
  <si>
    <t>Function 5</t>
  </si>
  <si>
    <t>Function 6</t>
  </si>
  <si>
    <t>Function 7</t>
  </si>
  <si>
    <t>Function 8</t>
  </si>
  <si>
    <t>Function 9</t>
  </si>
  <si>
    <t>Function 10</t>
  </si>
  <si>
    <t>Function 11</t>
  </si>
  <si>
    <t>Function 12</t>
  </si>
  <si>
    <t>Names of Function</t>
  </si>
  <si>
    <t>Gas Supply</t>
  </si>
  <si>
    <t>Storage</t>
  </si>
  <si>
    <t>Transmission</t>
  </si>
  <si>
    <t>Distribution</t>
  </si>
  <si>
    <t>Dist On-Site</t>
  </si>
  <si>
    <t>Accts &amp; Service</t>
  </si>
  <si>
    <t>Class Number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</si>
  <si>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</si>
  <si>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</si>
  <si>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</si>
  <si>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</si>
  <si>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</si>
  <si>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</si>
  <si>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</si>
  <si>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</si>
  <si>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</si>
  <si>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</si>
  <si>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</si>
  <si>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</si>
  <si>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Class 13</t>
  </si>
  <si>
    <t>Class 14</t>
  </si>
  <si>
    <t>Class 15</t>
  </si>
  <si>
    <t>Class 16</t>
  </si>
  <si>
    <t>Class 17</t>
  </si>
  <si>
    <t>Class 18</t>
  </si>
  <si>
    <t>Class 19</t>
  </si>
  <si>
    <t>Class 20</t>
  </si>
  <si>
    <t>Names Of Classes</t>
  </si>
  <si>
    <t>Residential</t>
  </si>
  <si>
    <t>Small General</t>
  </si>
  <si>
    <t>Medium General</t>
  </si>
  <si>
    <t>Large General</t>
  </si>
  <si>
    <t>Mainline Service</t>
  </si>
  <si>
    <t>Total Return on Ratebase</t>
  </si>
  <si>
    <t>RoR by Function</t>
  </si>
  <si>
    <t>Revenue Gross-up Factors</t>
  </si>
  <si>
    <t>Factor</t>
  </si>
  <si>
    <t>Actual Gross-Up</t>
  </si>
  <si>
    <t>Gross-up Federal Income Tax</t>
  </si>
  <si>
    <t>Gross-up Bad Debts</t>
  </si>
  <si>
    <t>Additional Revenues (not from rates)</t>
  </si>
  <si>
    <t>Other Rev Changes</t>
  </si>
  <si>
    <t>Addtitional Late Fees</t>
  </si>
  <si>
    <t>Additional Gathering Revenue</t>
  </si>
  <si>
    <t>Change in Miscellaneous Services</t>
  </si>
  <si>
    <t>Error Check Limitation</t>
  </si>
  <si>
    <t>TY Billing Determinant Totals</t>
  </si>
  <si>
    <t>Design Peak Day</t>
  </si>
  <si>
    <t>All Volumes</t>
  </si>
  <si>
    <t>Customer Count</t>
  </si>
  <si>
    <t>Functional Allocation Factors</t>
  </si>
  <si>
    <t>Total</t>
  </si>
  <si>
    <t>GAS SUPPLY</t>
  </si>
  <si>
    <t>Classification Allocation Factors</t>
  </si>
  <si>
    <t>Demand</t>
  </si>
  <si>
    <t>Commodity</t>
  </si>
  <si>
    <t>Customer</t>
  </si>
  <si>
    <t>DEMAND</t>
  </si>
  <si>
    <t>CUSTOMER</t>
  </si>
  <si>
    <t>MIN_SYSTEM</t>
  </si>
  <si>
    <t>AVERAGE_STUDY</t>
  </si>
  <si>
    <t>Possible Functional Classifications</t>
  </si>
  <si>
    <t>Gather_Dem</t>
  </si>
  <si>
    <t>OnSite_Dem</t>
  </si>
  <si>
    <t>CustAccts_Dem</t>
  </si>
  <si>
    <t>Account Classification</t>
  </si>
  <si>
    <t>Distribution Mains</t>
  </si>
  <si>
    <t>Mains - DEM</t>
  </si>
  <si>
    <t>Mains - CUST</t>
  </si>
  <si>
    <t>External Class Allocation Factors</t>
  </si>
  <si>
    <t>Demand External Allocators</t>
  </si>
  <si>
    <t>DESIGN_DAY</t>
  </si>
  <si>
    <t>DESIGN_DAY_DIST</t>
  </si>
  <si>
    <t>DESIGN_DAY_LP</t>
  </si>
  <si>
    <t>WINTER_STORAGE</t>
  </si>
  <si>
    <t>PEAK_AVERAGE</t>
  </si>
  <si>
    <t>PEAK_AVERAGE_LP</t>
  </si>
  <si>
    <t>AVG_STUDY_DD_P&amp;A</t>
  </si>
  <si>
    <t>AVG_STUDY_DD_P&amp;A_LP</t>
  </si>
  <si>
    <t>Commodity/Revenue External Allocators</t>
  </si>
  <si>
    <t>BASE_REVENUE</t>
  </si>
  <si>
    <t>GAS_COST_REVENUE</t>
  </si>
  <si>
    <t>NON_GAS_REVENUE</t>
  </si>
  <si>
    <t>RIDER_REVENUE</t>
  </si>
  <si>
    <t>TOTAL_VOLUME</t>
  </si>
  <si>
    <t>SALES_VOLUME</t>
  </si>
  <si>
    <t>TRANSPORT_VOLUME</t>
  </si>
  <si>
    <t>GATHER_VOLUME</t>
  </si>
  <si>
    <t>LP_VOLUME</t>
  </si>
  <si>
    <t>Customer External Allocators</t>
  </si>
  <si>
    <t>CUSTOMERS</t>
  </si>
  <si>
    <t>CUSTOMERS_SMALL</t>
  </si>
  <si>
    <t>CUSTOMERS_DIST</t>
  </si>
  <si>
    <t>CUSTOMERS_LP</t>
  </si>
  <si>
    <t>SERVICES</t>
  </si>
  <si>
    <t>METERS</t>
  </si>
  <si>
    <t>INDUSTRIAL_M&amp;R</t>
  </si>
  <si>
    <t>METER_READ</t>
  </si>
  <si>
    <t>CUST_RECORDS</t>
  </si>
  <si>
    <t>UNCOLLECT</t>
  </si>
  <si>
    <t>ACCT_908</t>
  </si>
  <si>
    <t>ACCT_912</t>
  </si>
  <si>
    <t>LATE_FEES</t>
  </si>
  <si>
    <t>MISC_REVENUE</t>
  </si>
  <si>
    <t>DEPOSITS</t>
  </si>
  <si>
    <t>REGULATED PRESSURE</t>
  </si>
  <si>
    <t>LOW PRESSURE</t>
  </si>
  <si>
    <t>Choice of Inputs:</t>
  </si>
  <si>
    <t>FPFTY</t>
  </si>
  <si>
    <t>Model Run Scenarios</t>
  </si>
  <si>
    <t>Demand Allocation</t>
  </si>
  <si>
    <t>Customer Allocation</t>
  </si>
  <si>
    <t>TITLE REFERENCE</t>
  </si>
  <si>
    <t>Run Model for:</t>
  </si>
  <si>
    <t>Average Study</t>
  </si>
  <si>
    <t>LP</t>
  </si>
  <si>
    <t>Customer-Demand</t>
  </si>
  <si>
    <t>Customer-Demand Allocation of Distribution Mains</t>
  </si>
  <si>
    <t>Regulated</t>
  </si>
  <si>
    <t>Demand-Commodity</t>
  </si>
  <si>
    <t>Demand-Commodity Allocation of Distribution Mains</t>
  </si>
  <si>
    <t>Average of Customer-Demand and Demand-Commodity Allocation of Distribution Mains</t>
  </si>
  <si>
    <t>Account Description</t>
  </si>
  <si>
    <t>FERC Account</t>
  </si>
  <si>
    <t>Account Balance</t>
  </si>
  <si>
    <t>Internal
Allocation Factor</t>
  </si>
  <si>
    <t>Functional
Allocation Factor</t>
  </si>
  <si>
    <t>Classification 
Allocation Factor</t>
  </si>
  <si>
    <t>Demand
Allocation Factor</t>
  </si>
  <si>
    <t>Customer
Allocation Factor</t>
  </si>
  <si>
    <t>Labor</t>
  </si>
  <si>
    <t>Option2</t>
  </si>
  <si>
    <t>Option3</t>
  </si>
  <si>
    <t>Labor Balance</t>
  </si>
  <si>
    <t>RATE BASE</t>
  </si>
  <si>
    <t>Plant in Service</t>
  </si>
  <si>
    <t>Intangible Plant</t>
  </si>
  <si>
    <t>Organization</t>
  </si>
  <si>
    <t>INT_PSTD_PLANT</t>
  </si>
  <si>
    <t>Franchises &amp; Consents</t>
  </si>
  <si>
    <t>Misc. Intangible Plant - Plant Related</t>
  </si>
  <si>
    <t>Misc. Intangible Plant - Customer Related</t>
  </si>
  <si>
    <t>ACCTS &amp; SERVICE</t>
  </si>
  <si>
    <t>Misc. Intangible Plant - Labor Related</t>
  </si>
  <si>
    <t>INT_LABOR</t>
  </si>
  <si>
    <t>Production Plant</t>
  </si>
  <si>
    <t>Other Land &amp; Land Rights-Land</t>
  </si>
  <si>
    <t>GATHERING</t>
  </si>
  <si>
    <t>COMMODITY</t>
  </si>
  <si>
    <t>Field Compressor Station Structures</t>
  </si>
  <si>
    <t>Field M&amp;R Station Structures</t>
  </si>
  <si>
    <t>Other Structures</t>
  </si>
  <si>
    <t>Producing Gas Wells - Construction</t>
  </si>
  <si>
    <t>Producing Gas Wells - Equipment</t>
  </si>
  <si>
    <t>Field Lines</t>
  </si>
  <si>
    <t>Field Compressor Station Equipment</t>
  </si>
  <si>
    <t>Field M&amp;R Station Equip-Company</t>
  </si>
  <si>
    <t>Other Equipment-Other</t>
  </si>
  <si>
    <t>Natural Gas Storage Plant and Processing Plant</t>
  </si>
  <si>
    <t>Land &amp; Land Rights</t>
  </si>
  <si>
    <t>INT_STORPT_FERC_352-355</t>
  </si>
  <si>
    <t>Structures &amp; improvement</t>
  </si>
  <si>
    <t>Wells</t>
  </si>
  <si>
    <t>STORAGE</t>
  </si>
  <si>
    <t>Lines</t>
  </si>
  <si>
    <t>Compressor Station Equipment</t>
  </si>
  <si>
    <t>Measuring and Regulating Equipment</t>
  </si>
  <si>
    <t>Other Equipment</t>
  </si>
  <si>
    <t xml:space="preserve">Transmission plant </t>
  </si>
  <si>
    <t>Land and Land Rights</t>
  </si>
  <si>
    <t>TRANSMISSION</t>
  </si>
  <si>
    <t>Structures and improvements</t>
  </si>
  <si>
    <t>Mains</t>
  </si>
  <si>
    <t>Compressor station equipment</t>
  </si>
  <si>
    <t>Measuring and regulating station equipment</t>
  </si>
  <si>
    <t>Other equipment</t>
  </si>
  <si>
    <t>Distribution Plant</t>
  </si>
  <si>
    <t>Land and land rights</t>
  </si>
  <si>
    <t>INT_DISTPT_FERC_376-386</t>
  </si>
  <si>
    <t>Mains - Low Pressure</t>
  </si>
  <si>
    <t>DISTRIBUTION</t>
  </si>
  <si>
    <t>Mains - Regulated Pressure</t>
  </si>
  <si>
    <t>Measuring and regulating station equipment—general</t>
  </si>
  <si>
    <t>Services</t>
  </si>
  <si>
    <t>DIST ON-SITE</t>
  </si>
  <si>
    <t>Meters</t>
  </si>
  <si>
    <t>Meter installations</t>
  </si>
  <si>
    <t>Industrial measuring and regulating station equipment</t>
  </si>
  <si>
    <t>Other property on customers' premises</t>
  </si>
  <si>
    <t>General Plant</t>
  </si>
  <si>
    <t>Structures and Improvements</t>
  </si>
  <si>
    <t>Office Furniture and Equipment</t>
  </si>
  <si>
    <t>Transportation Equipment</t>
  </si>
  <si>
    <t>Stores Equipment</t>
  </si>
  <si>
    <t xml:space="preserve">Tools, Shop, and Garage Equipment </t>
  </si>
  <si>
    <t>Laboratory Equipment</t>
  </si>
  <si>
    <t>Power Operated Equipment</t>
  </si>
  <si>
    <t>Communication Equipment</t>
  </si>
  <si>
    <t>Misc. Equipment</t>
  </si>
  <si>
    <t>Other Intangible Property</t>
  </si>
  <si>
    <t>Accumulated Depreciation &amp; Amortization</t>
  </si>
  <si>
    <t>Other Rate Base Items</t>
  </si>
  <si>
    <t>Gas Storage Underground - NonCurrent</t>
  </si>
  <si>
    <t>Gas Stored Underground - Current</t>
  </si>
  <si>
    <t>Materials and Supplies</t>
  </si>
  <si>
    <t>Prepayments</t>
  </si>
  <si>
    <t>Cash Working Capital</t>
  </si>
  <si>
    <t xml:space="preserve">Deferred Income Taxes </t>
  </si>
  <si>
    <t>Customer Advances and Deposits</t>
  </si>
  <si>
    <t>252, 235</t>
  </si>
  <si>
    <t>OPERATION AND MAINTENANCE EXPENSE</t>
  </si>
  <si>
    <t>Production, Storage, LNG, Transmission, and Distribution Expense</t>
  </si>
  <si>
    <t>Natual Gas Production Operating Expense</t>
  </si>
  <si>
    <t>Field Lines Expenses</t>
  </si>
  <si>
    <t>Field Compressor Station Expense</t>
  </si>
  <si>
    <t>Field Compressor Station Fuel/Power</t>
  </si>
  <si>
    <t>Field Measuring and Regulating Station Expense</t>
  </si>
  <si>
    <t>Other Expenses</t>
  </si>
  <si>
    <t>Rents</t>
  </si>
  <si>
    <t>Natual Gas Production Maintenance Expense</t>
  </si>
  <si>
    <t>Producing Gas Wells</t>
  </si>
  <si>
    <t>Field Measuring  and Regulating Station Equipment</t>
  </si>
  <si>
    <t>Gas Supply Expenses</t>
  </si>
  <si>
    <t>Gas Cost Expense</t>
  </si>
  <si>
    <t>800-809</t>
  </si>
  <si>
    <t>Gas Used for Compressor Station Fuel-Credit</t>
  </si>
  <si>
    <t>Gas Used for Other Utility Operations-Credit</t>
  </si>
  <si>
    <t>Other Gas Supply Expenses</t>
  </si>
  <si>
    <t>Underground Storage Expenses - Operation</t>
  </si>
  <si>
    <t>Supervision and Engineering</t>
  </si>
  <si>
    <t>INT_STORPT</t>
  </si>
  <si>
    <t>Lines Expenses</t>
  </si>
  <si>
    <t>Compressor Station Expenses</t>
  </si>
  <si>
    <t>Compressor Station Fuel/Power</t>
  </si>
  <si>
    <t>Meas/Reg Station Expenses</t>
  </si>
  <si>
    <t>Storage Well Royalties</t>
  </si>
  <si>
    <t>Underground Storage Expenses - Maintenance</t>
  </si>
  <si>
    <t>Reservoirs and Wells</t>
  </si>
  <si>
    <t>Measuring and Regulating Station Equipment</t>
  </si>
  <si>
    <t>Transmission Operation Expenses</t>
  </si>
  <si>
    <t>Operation supervision and engineering</t>
  </si>
  <si>
    <t>Compressor station labor and expenses</t>
  </si>
  <si>
    <t>Gas for compressor station fuel</t>
  </si>
  <si>
    <t>Mains expenses</t>
  </si>
  <si>
    <t>Measuring and regulating station expenses</t>
  </si>
  <si>
    <t>Other expenses</t>
  </si>
  <si>
    <t>Transmission Maintenance Expenses</t>
  </si>
  <si>
    <t>Maintenance of structures and improvements</t>
  </si>
  <si>
    <t>Maintenance of mains</t>
  </si>
  <si>
    <t>Maintenance of compressor station equipment</t>
  </si>
  <si>
    <t>Maintenance of measuring and regulating station equipment</t>
  </si>
  <si>
    <t>Maintenance of communication equipment</t>
  </si>
  <si>
    <t>Maintenance of other equipment</t>
  </si>
  <si>
    <t>Distribution Operation Expenses</t>
  </si>
  <si>
    <t>INT_DISTO&amp;M</t>
  </si>
  <si>
    <t>Mains and services expenses</t>
  </si>
  <si>
    <t>INT_DMAINS_SERV</t>
  </si>
  <si>
    <t>Measuring and regulating station expenses—general</t>
  </si>
  <si>
    <t>Meter and house regulator expenses</t>
  </si>
  <si>
    <t>Customer installations expenses</t>
  </si>
  <si>
    <t>Distribution Maintenance Expenses</t>
  </si>
  <si>
    <t>INT_MAINSPLT</t>
  </si>
  <si>
    <t>Maintenance of measuring and regulating station equipment—general</t>
  </si>
  <si>
    <t>Maintenance of services</t>
  </si>
  <si>
    <t>Maintenance of meters and house regulators</t>
  </si>
  <si>
    <t>Customer Accounts, Service, and Sales Expense</t>
  </si>
  <si>
    <t>Customer Account</t>
  </si>
  <si>
    <t>Meter reading expenses</t>
  </si>
  <si>
    <t>Customer records and collection expenses</t>
  </si>
  <si>
    <t>Uncollectible accounts</t>
  </si>
  <si>
    <t>Customer Service &amp; Information Expenses</t>
  </si>
  <si>
    <t xml:space="preserve">Supervision </t>
  </si>
  <si>
    <t xml:space="preserve">Customer assistance expenses </t>
  </si>
  <si>
    <t>Sales Expenses</t>
  </si>
  <si>
    <t>Supervision</t>
  </si>
  <si>
    <t>Demonstrating and selling expenses</t>
  </si>
  <si>
    <t>Administrative and General Expenses</t>
  </si>
  <si>
    <t>Administrative and general salaries</t>
  </si>
  <si>
    <t>Office supplies and expenses</t>
  </si>
  <si>
    <t>Administrative expenses transferred—Credit</t>
  </si>
  <si>
    <t>Outside services employed</t>
  </si>
  <si>
    <t>Property insurance</t>
  </si>
  <si>
    <t>INT_TOTPLT</t>
  </si>
  <si>
    <t>Injuries and damages</t>
  </si>
  <si>
    <t>INT_50-50_PLANT-LABOR</t>
  </si>
  <si>
    <t>Employee pensions and benefits</t>
  </si>
  <si>
    <t>Regulatory commission expenses</t>
  </si>
  <si>
    <t>INT_RATEBASE</t>
  </si>
  <si>
    <t>General advertising expenses</t>
  </si>
  <si>
    <t>Miscellaneous expenses</t>
  </si>
  <si>
    <t>Maintenance of general plant</t>
  </si>
  <si>
    <t>Adjustments, Depreciation and Amortization Expense</t>
  </si>
  <si>
    <t>Depreciation Expense</t>
  </si>
  <si>
    <t/>
  </si>
  <si>
    <t>Amortization Expense</t>
  </si>
  <si>
    <t>Amortization of net salvage</t>
  </si>
  <si>
    <t>Taxes</t>
  </si>
  <si>
    <t>Taxes Other Than Income Taxes</t>
  </si>
  <si>
    <t>Payroll Taxes</t>
  </si>
  <si>
    <t>Plant Related Taxes</t>
  </si>
  <si>
    <t>PUC Assessment</t>
  </si>
  <si>
    <t>INT_REV_REQ_exludeTAX</t>
  </si>
  <si>
    <t>Sales and Use</t>
  </si>
  <si>
    <t>Other General Taxes</t>
  </si>
  <si>
    <t>Income Taxes</t>
  </si>
  <si>
    <t>Income Taxes - federal taxes utility operating income</t>
  </si>
  <si>
    <t>Income Taxes - other taxes utility operating income</t>
  </si>
  <si>
    <t>REVENUE REQUIREMENT AT EQUAL RATES OF RETURN</t>
  </si>
  <si>
    <t>Test Year Expenses at Current Rates</t>
  </si>
  <si>
    <t>Return on Rate Base</t>
  </si>
  <si>
    <t>Gross Up Items</t>
  </si>
  <si>
    <t>INTERNAL ALLOCATION FACTORS</t>
  </si>
  <si>
    <t>INT_INTGPLT</t>
  </si>
  <si>
    <t>INT_PRODPT</t>
  </si>
  <si>
    <t>INT_TRANSPT</t>
  </si>
  <si>
    <t>INT_DISTPT</t>
  </si>
  <si>
    <t>INT_GENPLT</t>
  </si>
  <si>
    <t>INT_REV_REQ</t>
  </si>
  <si>
    <t>last line for internals</t>
  </si>
  <si>
    <t>Revenue/Margin</t>
  </si>
  <si>
    <t>Operating Revenue</t>
  </si>
  <si>
    <t>Allocation Factor</t>
  </si>
  <si>
    <t>Revenue Category</t>
  </si>
  <si>
    <t>Base Rate Revenue Excluding Riders</t>
  </si>
  <si>
    <t>Base Rate Revenue</t>
  </si>
  <si>
    <t>Gas Cost Revenues</t>
  </si>
  <si>
    <t>Gas Cost Revenue</t>
  </si>
  <si>
    <t>Rider Revenue</t>
  </si>
  <si>
    <t>Sales for resale</t>
  </si>
  <si>
    <t>Other Revenue</t>
  </si>
  <si>
    <t>Forfeited Discounts</t>
  </si>
  <si>
    <t>Miscellaneous service revenues</t>
  </si>
  <si>
    <t>Gathering Revenue</t>
  </si>
  <si>
    <t>Rent from Gas Property</t>
  </si>
  <si>
    <t>Other Gas Revenues</t>
  </si>
  <si>
    <t>Provision for Rate Refunds</t>
  </si>
  <si>
    <t>NET INCOME AT CURRENT RATES</t>
  </si>
  <si>
    <t>EARNINGS (DEFICIENCY)/SURPLUS</t>
  </si>
  <si>
    <t>REQUIRED INCOME INCREASE/(DECREASE)</t>
  </si>
  <si>
    <t>REVENUE GROSS-UP</t>
  </si>
  <si>
    <t>REQUIRED REVENUE INCREASE/(DECREASE)</t>
  </si>
  <si>
    <t>Total Check</t>
  </si>
  <si>
    <t>END</t>
  </si>
  <si>
    <t>Gas Supply Commodity</t>
  </si>
  <si>
    <t>Gathering Commodity</t>
  </si>
  <si>
    <t>Storage Demand</t>
  </si>
  <si>
    <t>Storage Commodity</t>
  </si>
  <si>
    <t>Transmission Demand</t>
  </si>
  <si>
    <t>Distribution Demand</t>
  </si>
  <si>
    <t>Distribution Customer</t>
  </si>
  <si>
    <t>Dist On-Site Customer</t>
  </si>
  <si>
    <t>Accts &amp; Service Customer</t>
  </si>
  <si>
    <t>Allocation : Demand Total</t>
  </si>
  <si>
    <t>ACCOUNT DESCRIPTION</t>
  </si>
  <si>
    <t>FERC ACCOUNT</t>
  </si>
  <si>
    <t>ACCOUNT BALANCE</t>
  </si>
  <si>
    <t>Allocation : Commodity Total</t>
  </si>
  <si>
    <t>Allocation : Customer Total</t>
  </si>
  <si>
    <t>Category Description</t>
  </si>
  <si>
    <t>Lookup Tool</t>
  </si>
  <si>
    <t>Total System</t>
  </si>
  <si>
    <t>Rate Base</t>
  </si>
  <si>
    <t>Total Plant in Service</t>
  </si>
  <si>
    <t>Accumulated Reserve</t>
  </si>
  <si>
    <t>Total Accumulated Depreciation &amp; Amortization</t>
  </si>
  <si>
    <t>Total Other Rate Base Items</t>
  </si>
  <si>
    <t>Revenue at Current Rates</t>
  </si>
  <si>
    <t>Total Revenue at Current Rates</t>
  </si>
  <si>
    <t>Expenses at Current Rates</t>
  </si>
  <si>
    <t>O&amp;M and A&amp;G Expenses</t>
  </si>
  <si>
    <t>TOTAL OPERATION AND MAINTENANCE EXPENSE</t>
  </si>
  <si>
    <t>Depreciation and Amortization Expense</t>
  </si>
  <si>
    <t>Total Adjustments, Depreciation and Amortization Expense</t>
  </si>
  <si>
    <t>Taxes Other Than Income</t>
  </si>
  <si>
    <t>Subtotal - Taxes Other Than Income Taxes</t>
  </si>
  <si>
    <t>Current Income Taxes</t>
  </si>
  <si>
    <t>Subtotal - Income Taxes</t>
  </si>
  <si>
    <t>Operating Income at Current Rates</t>
  </si>
  <si>
    <t>Current Rate of Return</t>
  </si>
  <si>
    <t>Relative Rate of Return</t>
  </si>
  <si>
    <t>Current Revenue to Cost Ratio</t>
  </si>
  <si>
    <t>Current Parity Ratio</t>
  </si>
  <si>
    <t>Current Revenue at Equal Rates of Return</t>
  </si>
  <si>
    <t>Current Operating Income at Equal ROR</t>
  </si>
  <si>
    <t>Current Income Taxes - Equal ROR</t>
  </si>
  <si>
    <t>Expenses other than Income Tax - Equal ROR</t>
  </si>
  <si>
    <t>Less Gas Cost</t>
  </si>
  <si>
    <t>Current Margin at Equal Rates of Return</t>
  </si>
  <si>
    <t>Current (Subsidies)/Excesses</t>
  </si>
  <si>
    <t>Revenue Requirement at Equal Rates of Return</t>
  </si>
  <si>
    <t>Required Return</t>
  </si>
  <si>
    <t>Required Operating Income</t>
  </si>
  <si>
    <t>Expenses at Required Return</t>
  </si>
  <si>
    <t>Subtotal - Other Power Supply Expenses</t>
  </si>
  <si>
    <t>Total Expenses at Required Return</t>
  </si>
  <si>
    <t>LESS</t>
  </si>
  <si>
    <t>Current Gathering, Forfeited Discounts, Other</t>
  </si>
  <si>
    <t>Base Rate Revenue Requirement at Equal Rates of Return</t>
  </si>
  <si>
    <t>Revenue (Deficiency)/Surplus</t>
  </si>
  <si>
    <t>Additional Forfeited Discounts</t>
  </si>
  <si>
    <t>Additional Proposed Gathering Revenue</t>
  </si>
  <si>
    <t>Total Other Revenue (Decrease)/Increase</t>
  </si>
  <si>
    <t>Base Rate Revenue Requirement after Other Revenue Increase</t>
  </si>
  <si>
    <t>Margin (Deficiency)/Surplus</t>
  </si>
  <si>
    <t>Proposed Margin (Decrease)/Increase</t>
  </si>
  <si>
    <t>Total Revenue at Proposed Rates</t>
  </si>
  <si>
    <t>Rider Revenue Converting to Base Rates</t>
  </si>
  <si>
    <t>Total Base Rate Revenue at Proposed Rates</t>
  </si>
  <si>
    <t>Proposed  Percentage Change to Total Revenue</t>
  </si>
  <si>
    <t>Proposed  Percentage Change to Margin Revenue</t>
  </si>
  <si>
    <t>Proposed (Subsidies)/Excesses</t>
  </si>
  <si>
    <t>Operating Income at Proposed Rates</t>
  </si>
  <si>
    <t>Operating Expenses</t>
  </si>
  <si>
    <t>Proposed Revenue Related Expenses</t>
  </si>
  <si>
    <t>Operating Income Prior to Taxes</t>
  </si>
  <si>
    <t>Total Operating Income at Proposed Rates</t>
  </si>
  <si>
    <t>Proposed Rate of Return</t>
  </si>
  <si>
    <t>Proposed Revenue to Cost Ratio (Parity Ratio)</t>
  </si>
  <si>
    <t>Line</t>
  </si>
  <si>
    <t>Description</t>
  </si>
  <si>
    <t>TOTAL</t>
  </si>
  <si>
    <t>Functional Rate Base</t>
  </si>
  <si>
    <t>Subtotal</t>
  </si>
  <si>
    <t>Functional Revenue Requirement</t>
  </si>
  <si>
    <t>Energy</t>
  </si>
  <si>
    <t>Unit Costs</t>
  </si>
  <si>
    <t>Customer (per cust month)</t>
  </si>
  <si>
    <t>Demand &amp; Customer (per cust month)</t>
  </si>
  <si>
    <t>Customer excld Distribution (per cust month)</t>
  </si>
  <si>
    <t>BILLING DETERMINANTS</t>
  </si>
  <si>
    <t>Demand (Peak Day Demand * 12)</t>
  </si>
  <si>
    <t>Customers (Number of Bills)</t>
  </si>
  <si>
    <t>LAST TIME</t>
  </si>
  <si>
    <t>gas cost</t>
  </si>
  <si>
    <t>Gas Cost</t>
  </si>
  <si>
    <t>Total Rate Base</t>
  </si>
  <si>
    <t>Other</t>
  </si>
  <si>
    <t>Subtotal Base Revenue at Current Rates</t>
  </si>
  <si>
    <t>Riders and Other Revenue</t>
  </si>
  <si>
    <t>Scenario 1: Revenues at Equalized Rates of Return</t>
  </si>
  <si>
    <t>Margin Revenue Increase/(Decrease)</t>
  </si>
  <si>
    <t>Base Revenue at Current Rates</t>
  </si>
  <si>
    <t>Total Revenue at Equalized Rates of Return</t>
  </si>
  <si>
    <t>Rate Revenue at Equalized Rates of Return</t>
  </si>
  <si>
    <t>% Increase of Total Revenues</t>
  </si>
  <si>
    <t>% Increase of Margin Revenues</t>
  </si>
  <si>
    <t>Resulting Revenue to Cost Ratio (Parity Ratio)</t>
  </si>
  <si>
    <t>Scenario 2: Equal Percentage Increase on Service Revenue</t>
  </si>
  <si>
    <t>Percent Increase</t>
  </si>
  <si>
    <t>Total Revenue at Equal Percentage Increase</t>
  </si>
  <si>
    <t>Rate Revenue at Equal Percent Increase</t>
  </si>
  <si>
    <t>Scenario 3: Moderated based on Current Parity Ratio</t>
  </si>
  <si>
    <t>Targeted Multiple of System Increase</t>
  </si>
  <si>
    <t>bring to parity, or cap at 1.5, no change to LGS or MLS</t>
  </si>
  <si>
    <t>Targeted Percent Increase</t>
  </si>
  <si>
    <t>Targeted Revenue Increase</t>
  </si>
  <si>
    <t>Delta</t>
  </si>
  <si>
    <t>yes</t>
  </si>
  <si>
    <t>Allocation of Delta</t>
  </si>
  <si>
    <t>Multiple of System Increase</t>
  </si>
  <si>
    <t>Total Margin Revenue at Proposed Rates</t>
  </si>
  <si>
    <t>Percent Increase on Base Rate Margin</t>
  </si>
  <si>
    <t>Allocation Basis</t>
  </si>
  <si>
    <t>Allocation Percentage</t>
  </si>
  <si>
    <t xml:space="preserve"> Description</t>
  </si>
  <si>
    <t>Gathering System Amount</t>
  </si>
  <si>
    <t>Return on Ratebase</t>
  </si>
  <si>
    <t>Expenses</t>
  </si>
  <si>
    <t>Natual Gas Production and Gathering</t>
  </si>
  <si>
    <t>Administrative and General</t>
  </si>
  <si>
    <t>Income Taxes at Proposed Rates</t>
  </si>
  <si>
    <t>Total Gathering Cost of Servcie</t>
  </si>
  <si>
    <t>Gathering Service Revenues</t>
  </si>
  <si>
    <t>Gathering Revenue at Current Rates</t>
  </si>
  <si>
    <t>Gathering Revenue at Proposed Rates (FPFTY)</t>
  </si>
  <si>
    <t>Tables 3 and 4</t>
  </si>
  <si>
    <t>Total Revenue Requirement at Equal Rates of Return</t>
  </si>
  <si>
    <t>Calc</t>
  </si>
  <si>
    <t>Customer Classes</t>
  </si>
  <si>
    <t>Current Revenues</t>
  </si>
  <si>
    <t>Cost to Serve</t>
  </si>
  <si>
    <t>Class Revenue (Deficiency)/ Excess</t>
  </si>
  <si>
    <t>Percentage Change to Cost to Serve</t>
  </si>
  <si>
    <t>Increase to Other Revenues</t>
  </si>
  <si>
    <t>Table 5 - Proposed Class Revenue Apportionment</t>
  </si>
  <si>
    <t>Proposed Revenue Change</t>
  </si>
  <si>
    <t>Proposed Percentage Change</t>
  </si>
  <si>
    <t>Proposed Revenue to Cost Ratio 
(Parity Ratio)</t>
  </si>
  <si>
    <t xml:space="preserve">Table 6 – Cost Of Service And Rate Of Return Under Present And Proposed Rates </t>
  </si>
  <si>
    <t>Current Total Revenues</t>
  </si>
  <si>
    <t>Total Revenues at Proposed</t>
  </si>
  <si>
    <t>Current Return</t>
  </si>
  <si>
    <t>Proposed Return</t>
  </si>
  <si>
    <t>Current Revenue to Cost Parity Ratio</t>
  </si>
  <si>
    <t>Proposed Revenue to Cost Parity Ratio</t>
  </si>
  <si>
    <t>Error Check</t>
  </si>
  <si>
    <t>Totals</t>
  </si>
  <si>
    <t>Funct+Class</t>
  </si>
  <si>
    <t>Count of Errors</t>
  </si>
  <si>
    <t>First Error</t>
  </si>
  <si>
    <t>Functional/Classification Check</t>
  </si>
  <si>
    <t>Possible Sheets</t>
  </si>
  <si>
    <t>REVENUE REQUIREMENTS FROM LAST RUN</t>
  </si>
  <si>
    <t>INDEXED LIST</t>
  </si>
  <si>
    <t>Blank Rows Removed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</si>
</sst>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_);\(#,##0.0\)"/>
    <numFmt numFmtId="167" formatCode="0.0"/>
    <numFmt numFmtId="168" formatCode="0.000%"/>
    <numFmt numFmtId="169" formatCode="_(* #,##0.000_);_(* \(#,##0.000\);_(* &quot;-&quot;??_);_(@_)"/>
    <numFmt numFmtId="170" formatCode="_(&quot;$&quot;* #,##0_);_(&quot;$&quot;* \(#,##0\);_(&quot;$&quot;* &quot;-&quot;??_);_(@_)"/>
    <numFmt numFmtId="171" formatCode="0.000000"/>
    <numFmt numFmtId="172" formatCode="#,##0.000_);\(#,##0.000\)"/>
    <numFmt numFmtId="173" formatCode="0.0000%"/>
    <numFmt numFmtId="174" formatCode="_(&quot;$&quot;* #,##0.0000_);_(&quot;$&quot;* \(#,##0.0000\);_(&quot;$&quot;* &quot;-&quot;??_);_(@_)"/>
    <numFmt numFmtId="175" formatCode="&quot;$&quot;#,##0.00"/>
    <numFmt numFmtId="176" formatCode="_(* #,##0.0000_);_(* \(#,##0.0000\);_(* &quot;-&quot;??_);_(@_)"/>
    <numFmt numFmtId="177" formatCode="_(&quot;$&quot;* #,##0.0000_);_(&quot;$&quot;* \(#,##0.0000\);_(&quot;$&quot;* &quot;-&quot;????_);_(@_)"/>
    <numFmt numFmtId="178" formatCode="_(* #,##0.00000_);_(* \(#,##0.00000\);_(* &quot;-&quot;??_);_(@_)"/>
    <numFmt numFmtId="179" formatCode="_(* #,##0.00_);_(* \(#,##0.00\);_(* &quot;-&quot;_);_(@_)"/>
    <numFmt numFmtId="180" formatCode="_(&quot;$&quot;* #,##0_);_(&quot;$&quot;* \(#,##0\);_(&quot;$&quot;* &quot;-&quot;?_);_(@_)"/>
    <numFmt numFmtId="181" formatCode="_(* #,##0.0000000000_);_(* \(#,##0.0000000000\);_(* &quot;-&quot;??_);_(@_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sz val="8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  <font>
      <b/>
      <sz val="12"/>
      <color indexed="56"/>
      <name val="Arial"/>
      <family val="2"/>
    </font>
    <font>
      <i/>
      <sz val="10"/>
      <name val="Arial"/>
      <family val="2"/>
    </font>
    <font>
      <sz val="10"/>
      <name val="Geneva"/>
    </font>
    <font>
      <u val="singleAccounting"/>
      <sz val="11"/>
      <name val="Calibri"/>
      <family val="2"/>
      <scheme val="minor"/>
    </font>
    <font>
      <i/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2" tint="-9.9978637043366805E-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1"/>
      <color theme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7" fillId="5" borderId="1">
      <alignment horizontal="left"/>
      <protection locked="0"/>
    </xf>
    <xf numFmtId="44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>
      <alignment horizontal="left" vertical="center"/>
    </xf>
    <xf numFmtId="42" fontId="8" fillId="6" borderId="0"/>
    <xf numFmtId="42" fontId="8" fillId="6" borderId="4">
      <alignment vertical="center"/>
    </xf>
    <xf numFmtId="0" fontId="13" fillId="6" borderId="0">
      <alignment horizontal="left" wrapText="1"/>
    </xf>
    <xf numFmtId="0" fontId="1" fillId="0" borderId="0"/>
    <xf numFmtId="44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44" fontId="1" fillId="0" borderId="0" applyFont="0" applyFill="0" applyBorder="0" applyAlignment="0" applyProtection="0"/>
    <xf numFmtId="171" fontId="8" fillId="0" borderId="0">
      <alignment horizontal="left" wrapText="1"/>
    </xf>
    <xf numFmtId="0" fontId="13" fillId="6" borderId="3" applyNumberFormat="0">
      <alignment horizontal="center" vertical="center" wrapText="1"/>
    </xf>
    <xf numFmtId="175" fontId="24" fillId="6" borderId="0">
      <alignment horizontal="left" vertical="center"/>
    </xf>
    <xf numFmtId="42" fontId="8" fillId="6" borderId="2">
      <alignment horizontal="left"/>
    </xf>
    <xf numFmtId="10" fontId="8" fillId="0" borderId="1"/>
    <xf numFmtId="41" fontId="8" fillId="6" borderId="0"/>
    <xf numFmtId="177" fontId="8" fillId="6" borderId="0"/>
    <xf numFmtId="177" fontId="25" fillId="6" borderId="2">
      <alignment horizontal="left"/>
    </xf>
    <xf numFmtId="0" fontId="8" fillId="0" borderId="0"/>
    <xf numFmtId="0" fontId="1" fillId="0" borderId="0"/>
    <xf numFmtId="43" fontId="1" fillId="0" borderId="0" applyFont="0" applyFill="0" applyBorder="0" applyAlignment="0" applyProtection="0"/>
    <xf numFmtId="4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37" fontId="0" fillId="0" borderId="0" xfId="0" applyNumberFormat="1" applyAlignment="1">
      <alignment horizontal="center"/>
    </xf>
    <xf numFmtId="37" fontId="2" fillId="0" borderId="0" xfId="0" applyNumberFormat="1" applyFont="1" applyAlignment="1">
      <alignment horizontal="center"/>
    </xf>
    <xf numFmtId="10" fontId="0" fillId="0" borderId="0" xfId="2" applyNumberFormat="1" applyFont="1"/>
    <xf numFmtId="0" fontId="2" fillId="0" borderId="0" xfId="0" applyFont="1" applyAlignment="1">
      <alignment wrapTex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37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41" fontId="0" fillId="0" borderId="0" xfId="0" applyNumberFormat="1"/>
    <xf numFmtId="37" fontId="2" fillId="0" borderId="0" xfId="0" applyNumberFormat="1" applyFont="1"/>
    <xf numFmtId="164" fontId="0" fillId="0" borderId="0" xfId="2" applyNumberFormat="1" applyFont="1"/>
    <xf numFmtId="0" fontId="3" fillId="3" borderId="0" xfId="0" applyFont="1" applyFill="1" applyAlignment="1">
      <alignment wrapText="1"/>
    </xf>
    <xf numFmtId="9" fontId="0" fillId="0" borderId="0" xfId="2" applyFont="1"/>
    <xf numFmtId="0" fontId="4" fillId="0" borderId="0" xfId="0" applyFont="1"/>
    <xf numFmtId="166" fontId="0" fillId="0" borderId="0" xfId="0" applyNumberFormat="1" applyAlignment="1">
      <alignment horizontal="center"/>
    </xf>
    <xf numFmtId="166" fontId="3" fillId="4" borderId="1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center" wrapText="1"/>
    </xf>
    <xf numFmtId="37" fontId="9" fillId="0" borderId="0" xfId="0" applyNumberFormat="1" applyFont="1" applyAlignment="1">
      <alignment horizontal="center" wrapText="1"/>
    </xf>
    <xf numFmtId="0" fontId="9" fillId="0" borderId="0" xfId="0" applyFont="1"/>
    <xf numFmtId="0" fontId="12" fillId="0" borderId="0" xfId="0" applyFont="1"/>
    <xf numFmtId="170" fontId="3" fillId="0" borderId="0" xfId="4" applyNumberFormat="1" applyFont="1" applyFill="1"/>
    <xf numFmtId="170" fontId="0" fillId="0" borderId="0" xfId="4" applyNumberFormat="1" applyFont="1" applyBorder="1"/>
    <xf numFmtId="10" fontId="0" fillId="0" borderId="0" xfId="2" applyNumberFormat="1" applyFont="1" applyBorder="1"/>
    <xf numFmtId="0" fontId="2" fillId="0" borderId="0" xfId="0" applyFont="1" applyAlignment="1">
      <alignment horizontal="left" indent="1"/>
    </xf>
    <xf numFmtId="165" fontId="0" fillId="0" borderId="0" xfId="0" applyNumberFormat="1"/>
    <xf numFmtId="0" fontId="0" fillId="0" borderId="0" xfId="0" applyAlignment="1">
      <alignment wrapText="1"/>
    </xf>
    <xf numFmtId="165" fontId="0" fillId="0" borderId="0" xfId="1" applyNumberFormat="1" applyFont="1" applyFill="1"/>
    <xf numFmtId="0" fontId="0" fillId="0" borderId="0" xfId="0" applyAlignment="1">
      <alignment horizontal="center"/>
    </xf>
    <xf numFmtId="37" fontId="3" fillId="2" borderId="1" xfId="0" applyNumberFormat="1" applyFont="1" applyFill="1" applyBorder="1" applyProtection="1">
      <protection locked="0"/>
    </xf>
    <xf numFmtId="165" fontId="0" fillId="0" borderId="0" xfId="1" applyNumberFormat="1" applyFont="1"/>
    <xf numFmtId="37" fontId="0" fillId="0" borderId="0" xfId="0" applyNumberFormat="1"/>
    <xf numFmtId="0" fontId="0" fillId="3" borderId="0" xfId="0" applyFill="1"/>
    <xf numFmtId="0" fontId="5" fillId="3" borderId="0" xfId="0" applyFont="1" applyFill="1"/>
    <xf numFmtId="37" fontId="3" fillId="4" borderId="1" xfId="0" applyNumberFormat="1" applyFont="1" applyFill="1" applyBorder="1" applyAlignment="1" applyProtection="1">
      <alignment horizontal="left" indent="1"/>
      <protection locked="0"/>
    </xf>
    <xf numFmtId="165" fontId="3" fillId="4" borderId="1" xfId="1" applyNumberFormat="1" applyFont="1" applyFill="1" applyBorder="1" applyProtection="1">
      <protection locked="0"/>
    </xf>
    <xf numFmtId="0" fontId="3" fillId="0" borderId="0" xfId="0" applyFont="1"/>
    <xf numFmtId="16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3" fillId="0" borderId="0" xfId="9" applyFont="1" applyFill="1" applyAlignment="1">
      <alignment horizontal="left" wrapText="1" indent="1"/>
    </xf>
    <xf numFmtId="0" fontId="3" fillId="7" borderId="0" xfId="0" applyFont="1" applyFill="1"/>
    <xf numFmtId="173" fontId="0" fillId="0" borderId="0" xfId="2" applyNumberFormat="1" applyFont="1"/>
    <xf numFmtId="37" fontId="3" fillId="7" borderId="1" xfId="0" applyNumberFormat="1" applyFont="1" applyFill="1" applyBorder="1" applyProtection="1">
      <protection locked="0"/>
    </xf>
    <xf numFmtId="170" fontId="0" fillId="0" borderId="0" xfId="4" applyNumberFormat="1" applyFont="1" applyFill="1" applyBorder="1"/>
    <xf numFmtId="165" fontId="0" fillId="0" borderId="0" xfId="1" applyNumberFormat="1" applyFont="1" applyBorder="1"/>
    <xf numFmtId="165" fontId="6" fillId="0" borderId="0" xfId="1" applyNumberFormat="1" applyFont="1" applyFill="1" applyBorder="1"/>
    <xf numFmtId="170" fontId="17" fillId="0" borderId="0" xfId="4" applyNumberFormat="1" applyFont="1" applyFill="1" applyBorder="1"/>
    <xf numFmtId="37" fontId="3" fillId="0" borderId="0" xfId="0" applyNumberFormat="1" applyFont="1" applyAlignment="1" applyProtection="1">
      <alignment horizontal="left" indent="1"/>
      <protection locked="0"/>
    </xf>
    <xf numFmtId="41" fontId="2" fillId="0" borderId="0" xfId="0" applyNumberFormat="1" applyFont="1"/>
    <xf numFmtId="165" fontId="2" fillId="0" borderId="0" xfId="1" applyNumberFormat="1" applyFont="1"/>
    <xf numFmtId="41" fontId="19" fillId="0" borderId="0" xfId="0" applyNumberFormat="1" applyFont="1"/>
    <xf numFmtId="37" fontId="14" fillId="0" borderId="0" xfId="0" applyNumberFormat="1" applyFont="1"/>
    <xf numFmtId="172" fontId="0" fillId="0" borderId="0" xfId="0" applyNumberFormat="1"/>
    <xf numFmtId="165" fontId="3" fillId="0" borderId="0" xfId="1" applyNumberFormat="1" applyFont="1" applyFill="1" applyAlignment="1">
      <alignment wrapText="1"/>
    </xf>
    <xf numFmtId="0" fontId="3" fillId="0" borderId="0" xfId="0" applyFont="1" applyAlignment="1">
      <alignment wrapText="1"/>
    </xf>
    <xf numFmtId="165" fontId="0" fillId="0" borderId="0" xfId="1" applyNumberFormat="1" applyFont="1" applyFill="1" applyBorder="1"/>
    <xf numFmtId="37" fontId="6" fillId="0" borderId="0" xfId="0" applyNumberFormat="1" applyFont="1" applyAlignment="1">
      <alignment wrapText="1"/>
    </xf>
    <xf numFmtId="0" fontId="14" fillId="0" borderId="0" xfId="0" applyFont="1"/>
    <xf numFmtId="167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3" fillId="0" borderId="0" xfId="1" applyNumberFormat="1" applyFont="1" applyFill="1"/>
    <xf numFmtId="0" fontId="0" fillId="0" borderId="7" xfId="0" applyBorder="1"/>
    <xf numFmtId="0" fontId="4" fillId="0" borderId="7" xfId="0" applyFont="1" applyBorder="1"/>
    <xf numFmtId="0" fontId="3" fillId="0" borderId="7" xfId="0" applyFont="1" applyBorder="1"/>
    <xf numFmtId="0" fontId="0" fillId="0" borderId="9" xfId="0" applyBorder="1"/>
    <xf numFmtId="0" fontId="0" fillId="0" borderId="6" xfId="0" applyBorder="1"/>
    <xf numFmtId="41" fontId="9" fillId="0" borderId="0" xfId="0" applyNumberFormat="1" applyFont="1"/>
    <xf numFmtId="37" fontId="3" fillId="2" borderId="13" xfId="0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37" fontId="21" fillId="0" borderId="0" xfId="0" applyNumberFormat="1" applyFont="1" applyAlignment="1">
      <alignment horizontal="center" wrapText="1"/>
    </xf>
    <xf numFmtId="9" fontId="3" fillId="0" borderId="0" xfId="2" applyFont="1" applyFill="1" applyBorder="1"/>
    <xf numFmtId="37" fontId="3" fillId="0" borderId="0" xfId="0" applyNumberFormat="1" applyFont="1"/>
    <xf numFmtId="41" fontId="3" fillId="0" borderId="0" xfId="0" applyNumberFormat="1" applyFont="1"/>
    <xf numFmtId="37" fontId="3" fillId="0" borderId="0" xfId="0" applyNumberFormat="1" applyFont="1" applyAlignment="1">
      <alignment horizontal="left" indent="1"/>
    </xf>
    <xf numFmtId="170" fontId="3" fillId="0" borderId="0" xfId="4" applyNumberFormat="1" applyFont="1"/>
    <xf numFmtId="170" fontId="3" fillId="0" borderId="2" xfId="4" applyNumberFormat="1" applyFont="1" applyBorder="1"/>
    <xf numFmtId="170" fontId="3" fillId="0" borderId="0" xfId="4" applyNumberFormat="1" applyFont="1" applyBorder="1"/>
    <xf numFmtId="44" fontId="3" fillId="0" borderId="0" xfId="4" applyFont="1"/>
    <xf numFmtId="44" fontId="3" fillId="0" borderId="0" xfId="4" applyFont="1" applyFill="1"/>
    <xf numFmtId="170" fontId="2" fillId="0" borderId="0" xfId="4" applyNumberFormat="1" applyFont="1" applyBorder="1"/>
    <xf numFmtId="170" fontId="2" fillId="0" borderId="0" xfId="4" applyNumberFormat="1" applyFont="1" applyFill="1" applyBorder="1"/>
    <xf numFmtId="10" fontId="2" fillId="0" borderId="0" xfId="2" applyNumberFormat="1" applyFont="1" applyBorder="1"/>
    <xf numFmtId="37" fontId="3" fillId="0" borderId="0" xfId="0" applyNumberFormat="1" applyFont="1" applyProtection="1">
      <protection locked="0"/>
    </xf>
    <xf numFmtId="0" fontId="21" fillId="0" borderId="0" xfId="0" applyFont="1" applyAlignment="1">
      <alignment horizontal="center"/>
    </xf>
    <xf numFmtId="37" fontId="14" fillId="0" borderId="0" xfId="0" applyNumberFormat="1" applyFont="1" applyAlignment="1">
      <alignment vertical="top" wrapText="1"/>
    </xf>
    <xf numFmtId="0" fontId="14" fillId="0" borderId="0" xfId="0" applyFont="1" applyAlignment="1">
      <alignment vertical="top"/>
    </xf>
    <xf numFmtId="170" fontId="3" fillId="0" borderId="2" xfId="4" applyNumberFormat="1" applyFont="1" applyBorder="1" applyAlignment="1">
      <alignment vertical="top"/>
    </xf>
    <xf numFmtId="41" fontId="3" fillId="0" borderId="0" xfId="0" applyNumberFormat="1" applyFont="1" applyAlignment="1">
      <alignment vertical="top"/>
    </xf>
    <xf numFmtId="10" fontId="3" fillId="0" borderId="0" xfId="2" applyNumberFormat="1" applyFont="1" applyFill="1" applyBorder="1"/>
    <xf numFmtId="174" fontId="3" fillId="0" borderId="0" xfId="4" applyNumberFormat="1" applyFont="1"/>
    <xf numFmtId="0" fontId="3" fillId="0" borderId="3" xfId="0" applyFont="1" applyBorder="1"/>
    <xf numFmtId="37" fontId="3" fillId="0" borderId="10" xfId="0" applyNumberFormat="1" applyFont="1" applyBorder="1" applyAlignment="1">
      <alignment horizontal="left" indent="1"/>
    </xf>
    <xf numFmtId="165" fontId="3" fillId="0" borderId="2" xfId="1" applyNumberFormat="1" applyFont="1" applyFill="1" applyBorder="1"/>
    <xf numFmtId="0" fontId="3" fillId="0" borderId="2" xfId="0" applyFont="1" applyBorder="1"/>
    <xf numFmtId="37" fontId="3" fillId="0" borderId="2" xfId="0" applyNumberFormat="1" applyFont="1" applyBorder="1"/>
    <xf numFmtId="37" fontId="3" fillId="0" borderId="11" xfId="0" applyNumberFormat="1" applyFont="1" applyBorder="1" applyAlignment="1">
      <alignment horizontal="left" indent="1"/>
    </xf>
    <xf numFmtId="165" fontId="3" fillId="0" borderId="0" xfId="1" applyNumberFormat="1" applyFont="1" applyFill="1" applyBorder="1"/>
    <xf numFmtId="37" fontId="3" fillId="0" borderId="12" xfId="0" applyNumberFormat="1" applyFont="1" applyBorder="1" applyAlignment="1">
      <alignment horizontal="left" indent="1"/>
    </xf>
    <xf numFmtId="165" fontId="3" fillId="0" borderId="3" xfId="1" applyNumberFormat="1" applyFont="1" applyBorder="1"/>
    <xf numFmtId="37" fontId="3" fillId="0" borderId="3" xfId="0" applyNumberFormat="1" applyFont="1" applyBorder="1"/>
    <xf numFmtId="41" fontId="23" fillId="0" borderId="0" xfId="0" applyNumberFormat="1" applyFont="1"/>
    <xf numFmtId="0" fontId="16" fillId="0" borderId="0" xfId="12"/>
    <xf numFmtId="0" fontId="16" fillId="0" borderId="0" xfId="12" applyAlignment="1">
      <alignment horizontal="center"/>
    </xf>
    <xf numFmtId="170" fontId="0" fillId="0" borderId="0" xfId="4" applyNumberFormat="1" applyFont="1"/>
    <xf numFmtId="165" fontId="6" fillId="0" borderId="0" xfId="1" applyNumberFormat="1" applyFont="1"/>
    <xf numFmtId="39" fontId="0" fillId="0" borderId="0" xfId="0" applyNumberFormat="1"/>
    <xf numFmtId="0" fontId="16" fillId="0" borderId="0" xfId="12" applyAlignment="1">
      <alignment vertical="center"/>
    </xf>
    <xf numFmtId="170" fontId="0" fillId="0" borderId="0" xfId="0" applyNumberFormat="1"/>
    <xf numFmtId="0" fontId="3" fillId="0" borderId="0" xfId="0" applyFont="1" applyAlignment="1">
      <alignment horizontal="left" indent="1"/>
    </xf>
    <xf numFmtId="41" fontId="0" fillId="0" borderId="2" xfId="0" applyNumberFormat="1" applyBorder="1"/>
    <xf numFmtId="41" fontId="0" fillId="0" borderId="4" xfId="0" applyNumberFormat="1" applyBorder="1"/>
    <xf numFmtId="165" fontId="1" fillId="0" borderId="17" xfId="1" applyNumberFormat="1" applyFont="1" applyFill="1" applyBorder="1"/>
    <xf numFmtId="37" fontId="3" fillId="0" borderId="1" xfId="0" applyNumberFormat="1" applyFont="1" applyBorder="1" applyProtection="1">
      <protection locked="0"/>
    </xf>
    <xf numFmtId="37" fontId="2" fillId="0" borderId="0" xfId="0" applyNumberFormat="1" applyFont="1" applyAlignment="1">
      <alignment horizontal="center" textRotation="90" wrapText="1"/>
    </xf>
    <xf numFmtId="0" fontId="28" fillId="0" borderId="0" xfId="0" applyFont="1"/>
    <xf numFmtId="43" fontId="0" fillId="0" borderId="0" xfId="1" applyFont="1" applyBorder="1"/>
    <xf numFmtId="165" fontId="6" fillId="0" borderId="0" xfId="1" applyNumberFormat="1" applyFont="1" applyBorder="1"/>
    <xf numFmtId="0" fontId="29" fillId="0" borderId="0" xfId="0" applyFont="1"/>
    <xf numFmtId="0" fontId="30" fillId="0" borderId="0" xfId="0" applyFont="1" applyAlignment="1">
      <alignment horizontal="left" indent="1"/>
    </xf>
    <xf numFmtId="165" fontId="1" fillId="0" borderId="0" xfId="1" applyNumberFormat="1" applyFont="1" applyFill="1" applyBorder="1"/>
    <xf numFmtId="170" fontId="2" fillId="0" borderId="0" xfId="4" applyNumberFormat="1" applyFont="1"/>
    <xf numFmtId="10" fontId="3" fillId="0" borderId="0" xfId="2" applyNumberFormat="1" applyFont="1"/>
    <xf numFmtId="164" fontId="3" fillId="0" borderId="0" xfId="2" applyNumberFormat="1" applyFont="1"/>
    <xf numFmtId="179" fontId="3" fillId="0" borderId="0" xfId="0" applyNumberFormat="1" applyFont="1"/>
    <xf numFmtId="43" fontId="3" fillId="0" borderId="0" xfId="0" applyNumberFormat="1" applyFont="1"/>
    <xf numFmtId="43" fontId="3" fillId="0" borderId="0" xfId="1" applyFont="1"/>
    <xf numFmtId="165" fontId="3" fillId="0" borderId="0" xfId="0" applyNumberFormat="1" applyFont="1"/>
    <xf numFmtId="0" fontId="31" fillId="0" borderId="0" xfId="0" applyFont="1"/>
    <xf numFmtId="170" fontId="3" fillId="0" borderId="0" xfId="2" applyNumberFormat="1" applyFont="1" applyBorder="1"/>
    <xf numFmtId="0" fontId="30" fillId="0" borderId="0" xfId="0" applyFont="1" applyAlignment="1">
      <alignment horizontal="left"/>
    </xf>
    <xf numFmtId="43" fontId="0" fillId="0" borderId="0" xfId="1" applyFont="1" applyFill="1" applyBorder="1"/>
    <xf numFmtId="0" fontId="32" fillId="0" borderId="0" xfId="0" applyFont="1" applyAlignment="1">
      <alignment horizontal="left"/>
    </xf>
    <xf numFmtId="41" fontId="6" fillId="0" borderId="0" xfId="0" applyNumberFormat="1" applyFont="1"/>
    <xf numFmtId="165" fontId="27" fillId="0" borderId="0" xfId="1" applyNumberFormat="1" applyFont="1" applyFill="1" applyBorder="1"/>
    <xf numFmtId="0" fontId="3" fillId="0" borderId="0" xfId="0" applyFont="1" applyAlignment="1">
      <alignment horizontal="left"/>
    </xf>
    <xf numFmtId="43" fontId="0" fillId="0" borderId="0" xfId="1" applyFont="1"/>
    <xf numFmtId="0" fontId="33" fillId="0" borderId="0" xfId="0" applyFont="1"/>
    <xf numFmtId="0" fontId="34" fillId="0" borderId="0" xfId="0" applyFont="1"/>
    <xf numFmtId="0" fontId="13" fillId="0" borderId="0" xfId="0" applyFont="1"/>
    <xf numFmtId="0" fontId="35" fillId="0" borderId="0" xfId="0" applyFont="1"/>
    <xf numFmtId="0" fontId="35" fillId="0" borderId="0" xfId="0" applyFont="1" applyAlignment="1">
      <alignment horizontal="left" wrapText="1"/>
    </xf>
    <xf numFmtId="164" fontId="0" fillId="0" borderId="0" xfId="0" applyNumberFormat="1"/>
    <xf numFmtId="0" fontId="36" fillId="0" borderId="0" xfId="0" applyFont="1"/>
    <xf numFmtId="180" fontId="0" fillId="0" borderId="0" xfId="0" applyNumberFormat="1"/>
    <xf numFmtId="10" fontId="3" fillId="0" borderId="0" xfId="2" applyNumberFormat="1" applyFont="1" applyBorder="1"/>
    <xf numFmtId="176" fontId="3" fillId="7" borderId="0" xfId="1" applyNumberFormat="1" applyFont="1" applyFill="1" applyBorder="1"/>
    <xf numFmtId="10" fontId="3" fillId="0" borderId="0" xfId="0" applyNumberFormat="1" applyFont="1"/>
    <xf numFmtId="41" fontId="14" fillId="0" borderId="0" xfId="0" applyNumberFormat="1" applyFont="1"/>
    <xf numFmtId="39" fontId="3" fillId="0" borderId="0" xfId="0" applyNumberFormat="1" applyFont="1"/>
    <xf numFmtId="0" fontId="37" fillId="0" borderId="0" xfId="0" applyFont="1"/>
    <xf numFmtId="170" fontId="14" fillId="0" borderId="0" xfId="4" applyNumberFormat="1" applyFont="1" applyBorder="1"/>
    <xf numFmtId="170" fontId="3" fillId="0" borderId="0" xfId="4" applyNumberFormat="1" applyFont="1" applyFill="1" applyBorder="1"/>
    <xf numFmtId="164" fontId="1" fillId="0" borderId="0" xfId="2" applyNumberFormat="1" applyFont="1" applyFill="1" applyBorder="1"/>
    <xf numFmtId="170" fontId="1" fillId="0" borderId="0" xfId="4" applyNumberFormat="1" applyFont="1"/>
    <xf numFmtId="49" fontId="38" fillId="0" borderId="0" xfId="12" applyNumberFormat="1" applyFont="1"/>
    <xf numFmtId="0" fontId="18" fillId="0" borderId="0" xfId="0" applyFont="1"/>
    <xf numFmtId="0" fontId="2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 wrapText="1"/>
    </xf>
    <xf numFmtId="37" fontId="0" fillId="0" borderId="18" xfId="0" applyNumberFormat="1" applyBorder="1"/>
    <xf numFmtId="170" fontId="0" fillId="0" borderId="18" xfId="4" applyNumberFormat="1" applyFont="1" applyBorder="1"/>
    <xf numFmtId="43" fontId="0" fillId="0" borderId="18" xfId="1" applyFont="1" applyBorder="1"/>
    <xf numFmtId="10" fontId="0" fillId="0" borderId="18" xfId="2" applyNumberFormat="1" applyFont="1" applyFill="1" applyBorder="1"/>
    <xf numFmtId="164" fontId="0" fillId="0" borderId="18" xfId="2" applyNumberFormat="1" applyFont="1" applyBorder="1"/>
    <xf numFmtId="10" fontId="2" fillId="0" borderId="18" xfId="2" applyNumberFormat="1" applyFont="1" applyFill="1" applyBorder="1"/>
    <xf numFmtId="164" fontId="2" fillId="0" borderId="18" xfId="2" applyNumberFormat="1" applyFont="1" applyBorder="1"/>
    <xf numFmtId="43" fontId="2" fillId="0" borderId="18" xfId="1" applyFont="1" applyBorder="1"/>
    <xf numFmtId="37" fontId="2" fillId="0" borderId="18" xfId="0" applyNumberFormat="1" applyFont="1" applyBorder="1"/>
    <xf numFmtId="170" fontId="2" fillId="0" borderId="18" xfId="4" applyNumberFormat="1" applyFont="1" applyBorder="1"/>
    <xf numFmtId="170" fontId="0" fillId="0" borderId="18" xfId="4" applyNumberFormat="1" applyFont="1" applyFill="1" applyBorder="1"/>
    <xf numFmtId="165" fontId="0" fillId="0" borderId="18" xfId="1" applyNumberFormat="1" applyFont="1" applyFill="1" applyBorder="1"/>
    <xf numFmtId="0" fontId="18" fillId="0" borderId="0" xfId="0" applyFont="1" applyAlignment="1">
      <alignment horizontal="left" vertical="center"/>
    </xf>
    <xf numFmtId="42" fontId="39" fillId="0" borderId="0" xfId="0" applyNumberFormat="1" applyFont="1" applyAlignment="1">
      <alignment horizontal="center" vertical="center" wrapText="1"/>
    </xf>
    <xf numFmtId="37" fontId="3" fillId="0" borderId="0" xfId="0" applyNumberFormat="1" applyFont="1" applyAlignment="1">
      <alignment horizontal="center"/>
    </xf>
    <xf numFmtId="0" fontId="0" fillId="0" borderId="15" xfId="0" applyBorder="1"/>
    <xf numFmtId="0" fontId="0" fillId="0" borderId="0" xfId="0" quotePrefix="1" applyAlignment="1">
      <alignment horizontal="center"/>
    </xf>
    <xf numFmtId="0" fontId="20" fillId="0" borderId="0" xfId="0" applyFont="1"/>
    <xf numFmtId="0" fontId="20" fillId="0" borderId="19" xfId="0" applyFont="1" applyBorder="1"/>
    <xf numFmtId="0" fontId="20" fillId="0" borderId="15" xfId="0" applyFont="1" applyBorder="1"/>
    <xf numFmtId="0" fontId="20" fillId="0" borderId="23" xfId="0" applyFont="1" applyBorder="1"/>
    <xf numFmtId="0" fontId="20" fillId="0" borderId="3" xfId="0" applyFont="1" applyBorder="1"/>
    <xf numFmtId="0" fontId="20" fillId="0" borderId="16" xfId="0" applyFont="1" applyBorder="1"/>
    <xf numFmtId="0" fontId="0" fillId="3" borderId="0" xfId="0" quotePrefix="1" applyFill="1"/>
    <xf numFmtId="37" fontId="3" fillId="8" borderId="1" xfId="0" applyNumberFormat="1" applyFont="1" applyFill="1" applyBorder="1" applyAlignment="1" applyProtection="1">
      <alignment horizontal="left" indent="1"/>
      <protection locked="0"/>
    </xf>
    <xf numFmtId="166" fontId="3" fillId="8" borderId="1" xfId="0" applyNumberFormat="1" applyFont="1" applyFill="1" applyBorder="1" applyAlignment="1" applyProtection="1">
      <alignment horizontal="left" indent="1"/>
      <protection locked="0"/>
    </xf>
    <xf numFmtId="37" fontId="3" fillId="8" borderId="1" xfId="0" applyNumberFormat="1" applyFont="1" applyFill="1" applyBorder="1" applyProtection="1">
      <protection locked="0"/>
    </xf>
    <xf numFmtId="37" fontId="5" fillId="8" borderId="1" xfId="0" applyNumberFormat="1" applyFont="1" applyFill="1" applyBorder="1" applyProtection="1">
      <protection locked="0"/>
    </xf>
    <xf numFmtId="166" fontId="3" fillId="8" borderId="1" xfId="0" applyNumberFormat="1" applyFont="1" applyFill="1" applyBorder="1" applyAlignment="1" applyProtection="1">
      <alignment horizontal="center"/>
      <protection locked="0"/>
    </xf>
    <xf numFmtId="164" fontId="3" fillId="8" borderId="8" xfId="2" applyNumberFormat="1" applyFont="1" applyFill="1" applyBorder="1" applyProtection="1">
      <protection locked="0"/>
    </xf>
    <xf numFmtId="0" fontId="3" fillId="3" borderId="0" xfId="0" applyFont="1" applyFill="1"/>
    <xf numFmtId="39" fontId="3" fillId="8" borderId="1" xfId="0" applyNumberFormat="1" applyFont="1" applyFill="1" applyBorder="1" applyAlignment="1" applyProtection="1">
      <alignment horizontal="center"/>
      <protection locked="0"/>
    </xf>
    <xf numFmtId="0" fontId="22" fillId="8" borderId="0" xfId="0" applyFont="1" applyFill="1"/>
    <xf numFmtId="37" fontId="3" fillId="8" borderId="0" xfId="0" applyNumberFormat="1" applyFont="1" applyFill="1" applyProtection="1">
      <protection locked="0"/>
    </xf>
    <xf numFmtId="39" fontId="3" fillId="8" borderId="1" xfId="0" applyNumberFormat="1" applyFont="1" applyFill="1" applyBorder="1" applyProtection="1">
      <protection locked="0"/>
    </xf>
    <xf numFmtId="37" fontId="14" fillId="8" borderId="1" xfId="0" applyNumberFormat="1" applyFont="1" applyFill="1" applyBorder="1" applyProtection="1">
      <protection locked="0"/>
    </xf>
    <xf numFmtId="37" fontId="5" fillId="8" borderId="1" xfId="0" applyNumberFormat="1" applyFont="1" applyFill="1" applyBorder="1" applyAlignment="1" applyProtection="1">
      <alignment horizontal="left"/>
      <protection locked="0"/>
    </xf>
    <xf numFmtId="37" fontId="3" fillId="8" borderId="1" xfId="0" applyNumberFormat="1" applyFont="1" applyFill="1" applyBorder="1" applyAlignment="1" applyProtection="1">
      <alignment horizontal="left"/>
      <protection locked="0"/>
    </xf>
    <xf numFmtId="37" fontId="5" fillId="8" borderId="1" xfId="0" quotePrefix="1" applyNumberFormat="1" applyFont="1" applyFill="1" applyBorder="1" applyAlignment="1" applyProtection="1">
      <alignment horizontal="left"/>
      <protection locked="0"/>
    </xf>
    <xf numFmtId="37" fontId="5" fillId="8" borderId="1" xfId="0" applyNumberFormat="1" applyFont="1" applyFill="1" applyBorder="1" applyAlignment="1" applyProtection="1">
      <alignment horizontal="center" wrapText="1"/>
      <protection locked="0"/>
    </xf>
    <xf numFmtId="37" fontId="3" fillId="8" borderId="1" xfId="0" applyNumberFormat="1" applyFont="1" applyFill="1" applyBorder="1" applyAlignment="1" applyProtection="1">
      <alignment horizontal="center" wrapText="1"/>
      <protection locked="0"/>
    </xf>
    <xf numFmtId="37" fontId="5" fillId="8" borderId="1" xfId="0" applyNumberFormat="1" applyFont="1" applyFill="1" applyBorder="1" applyAlignment="1" applyProtection="1">
      <alignment wrapText="1"/>
      <protection locked="0"/>
    </xf>
    <xf numFmtId="10" fontId="3" fillId="8" borderId="1" xfId="2" applyNumberFormat="1" applyFont="1" applyFill="1" applyBorder="1" applyProtection="1">
      <protection locked="0"/>
    </xf>
    <xf numFmtId="169" fontId="3" fillId="8" borderId="1" xfId="1" applyNumberFormat="1" applyFont="1" applyFill="1" applyBorder="1" applyProtection="1">
      <protection locked="0"/>
    </xf>
    <xf numFmtId="37" fontId="3" fillId="8" borderId="1" xfId="0" applyNumberFormat="1" applyFont="1" applyFill="1" applyBorder="1" applyAlignment="1" applyProtection="1">
      <alignment horizontal="left" wrapText="1"/>
      <protection locked="0"/>
    </xf>
    <xf numFmtId="169" fontId="5" fillId="8" borderId="1" xfId="1" applyNumberFormat="1" applyFont="1" applyFill="1" applyBorder="1" applyProtection="1">
      <protection locked="0"/>
    </xf>
    <xf numFmtId="37" fontId="14" fillId="8" borderId="1" xfId="0" applyNumberFormat="1" applyFont="1" applyFill="1" applyBorder="1" applyAlignment="1" applyProtection="1">
      <alignment horizontal="center" vertical="center" wrapText="1"/>
      <protection locked="0"/>
    </xf>
    <xf numFmtId="37" fontId="14" fillId="8" borderId="1" xfId="0" applyNumberFormat="1" applyFont="1" applyFill="1" applyBorder="1" applyAlignment="1" applyProtection="1">
      <alignment horizontal="center" vertical="center"/>
      <protection locked="0"/>
    </xf>
    <xf numFmtId="37" fontId="14" fillId="8" borderId="20" xfId="0" applyNumberFormat="1" applyFont="1" applyFill="1" applyBorder="1" applyAlignment="1" applyProtection="1">
      <alignment horizontal="centerContinuous" vertical="center"/>
      <protection locked="0"/>
    </xf>
    <xf numFmtId="0" fontId="0" fillId="8" borderId="22" xfId="0" applyFill="1" applyBorder="1" applyAlignment="1">
      <alignment horizontal="centerContinuous" vertical="center"/>
    </xf>
    <xf numFmtId="0" fontId="0" fillId="8" borderId="21" xfId="0" applyFill="1" applyBorder="1" applyAlignment="1">
      <alignment horizontal="centerContinuous" vertical="center"/>
    </xf>
    <xf numFmtId="0" fontId="4" fillId="0" borderId="0" xfId="0" applyFont="1" applyAlignment="1">
      <alignment horizontal="center"/>
    </xf>
    <xf numFmtId="37" fontId="4" fillId="8" borderId="1" xfId="0" applyNumberFormat="1" applyFont="1" applyFill="1" applyBorder="1" applyAlignment="1" applyProtection="1">
      <alignment horizontal="left" indent="1"/>
      <protection locked="0"/>
    </xf>
    <xf numFmtId="37" fontId="4" fillId="8" borderId="1" xfId="0" applyNumberFormat="1" applyFont="1" applyFill="1" applyBorder="1" applyProtection="1">
      <protection locked="0"/>
    </xf>
    <xf numFmtId="166" fontId="4" fillId="8" borderId="1" xfId="0" applyNumberFormat="1" applyFont="1" applyFill="1" applyBorder="1" applyAlignment="1" applyProtection="1">
      <alignment horizontal="left" indent="1"/>
      <protection locked="0"/>
    </xf>
    <xf numFmtId="165" fontId="3" fillId="7" borderId="0" xfId="1" applyNumberFormat="1" applyFont="1" applyFill="1"/>
    <xf numFmtId="165" fontId="3" fillId="0" borderId="5" xfId="1" applyNumberFormat="1" applyFont="1" applyBorder="1"/>
    <xf numFmtId="170" fontId="1" fillId="0" borderId="0" xfId="4" applyNumberFormat="1" applyFont="1" applyFill="1" applyBorder="1"/>
    <xf numFmtId="170" fontId="0" fillId="0" borderId="0" xfId="2" applyNumberFormat="1" applyFont="1" applyBorder="1"/>
    <xf numFmtId="41" fontId="3" fillId="7" borderId="0" xfId="0" applyNumberFormat="1" applyFont="1" applyFill="1"/>
    <xf numFmtId="164" fontId="3" fillId="0" borderId="0" xfId="0" applyNumberFormat="1" applyFont="1"/>
    <xf numFmtId="164" fontId="14" fillId="0" borderId="0" xfId="0" applyNumberFormat="1" applyFont="1"/>
    <xf numFmtId="0" fontId="2" fillId="0" borderId="20" xfId="0" applyFont="1" applyBorder="1"/>
    <xf numFmtId="0" fontId="0" fillId="0" borderId="22" xfId="0" applyBorder="1"/>
    <xf numFmtId="0" fontId="0" fillId="0" borderId="21" xfId="0" applyBorder="1"/>
    <xf numFmtId="37" fontId="5" fillId="8" borderId="24" xfId="0" applyNumberFormat="1" applyFont="1" applyFill="1" applyBorder="1" applyProtection="1">
      <protection locked="0"/>
    </xf>
    <xf numFmtId="0" fontId="2" fillId="0" borderId="19" xfId="0" applyFont="1" applyBorder="1"/>
    <xf numFmtId="0" fontId="2" fillId="0" borderId="15" xfId="0" applyFont="1" applyBorder="1"/>
    <xf numFmtId="37" fontId="5" fillId="8" borderId="25" xfId="0" applyNumberFormat="1" applyFont="1" applyFill="1" applyBorder="1" applyProtection="1">
      <protection locked="0"/>
    </xf>
    <xf numFmtId="37" fontId="5" fillId="8" borderId="26" xfId="0" applyNumberFormat="1" applyFont="1" applyFill="1" applyBorder="1" applyProtection="1">
      <protection locked="0"/>
    </xf>
    <xf numFmtId="37" fontId="5" fillId="8" borderId="27" xfId="0" applyNumberFormat="1" applyFont="1" applyFill="1" applyBorder="1" applyProtection="1">
      <protection locked="0"/>
    </xf>
    <xf numFmtId="0" fontId="0" fillId="0" borderId="3" xfId="0" applyBorder="1"/>
    <xf numFmtId="37" fontId="5" fillId="8" borderId="28" xfId="0" applyNumberFormat="1" applyFont="1" applyFill="1" applyBorder="1" applyProtection="1">
      <protection locked="0"/>
    </xf>
    <xf numFmtId="0" fontId="0" fillId="0" borderId="29" xfId="0" applyBorder="1"/>
    <xf numFmtId="0" fontId="0" fillId="0" borderId="30" xfId="0" applyBorder="1"/>
    <xf numFmtId="37" fontId="5" fillId="3" borderId="1" xfId="0" applyNumberFormat="1" applyFont="1" applyFill="1" applyBorder="1" applyProtection="1">
      <protection locked="0"/>
    </xf>
    <xf numFmtId="165" fontId="1" fillId="0" borderId="0" xfId="1" applyNumberFormat="1" applyFont="1" applyBorder="1"/>
    <xf numFmtId="10" fontId="40" fillId="0" borderId="0" xfId="2" applyNumberFormat="1" applyFont="1" applyBorder="1"/>
    <xf numFmtId="0" fontId="0" fillId="0" borderId="0" xfId="0" applyAlignment="1">
      <alignment horizontal="left" indent="2"/>
    </xf>
    <xf numFmtId="165" fontId="3" fillId="0" borderId="0" xfId="1" applyNumberFormat="1" applyFont="1"/>
    <xf numFmtId="10" fontId="2" fillId="0" borderId="0" xfId="0" applyNumberFormat="1" applyFont="1"/>
    <xf numFmtId="10" fontId="0" fillId="0" borderId="0" xfId="0" applyNumberFormat="1"/>
    <xf numFmtId="10" fontId="0" fillId="0" borderId="0" xfId="2" applyNumberFormat="1" applyFont="1" applyFill="1" applyBorder="1"/>
    <xf numFmtId="41" fontId="3" fillId="7" borderId="0" xfId="0" applyNumberFormat="1" applyFont="1" applyFill="1" applyAlignment="1">
      <alignment horizontal="right"/>
    </xf>
    <xf numFmtId="37" fontId="3" fillId="0" borderId="14" xfId="0" applyNumberFormat="1" applyFont="1" applyBorder="1"/>
    <xf numFmtId="37" fontId="3" fillId="0" borderId="15" xfId="0" applyNumberFormat="1" applyFont="1" applyBorder="1"/>
    <xf numFmtId="37" fontId="3" fillId="0" borderId="16" xfId="0" applyNumberFormat="1" applyFont="1" applyBorder="1"/>
    <xf numFmtId="178" fontId="0" fillId="0" borderId="0" xfId="1" applyNumberFormat="1" applyFont="1"/>
    <xf numFmtId="43" fontId="5" fillId="3" borderId="1" xfId="1" applyFont="1" applyFill="1" applyBorder="1" applyProtection="1"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center"/>
    </xf>
    <xf numFmtId="37" fontId="14" fillId="0" borderId="0" xfId="0" applyNumberFormat="1" applyFont="1" applyAlignment="1">
      <alignment vertical="center"/>
    </xf>
    <xf numFmtId="44" fontId="3" fillId="0" borderId="0" xfId="4" applyFont="1" applyAlignment="1">
      <alignment vertical="center"/>
    </xf>
    <xf numFmtId="37" fontId="3" fillId="3" borderId="0" xfId="0" applyNumberFormat="1" applyFont="1" applyFill="1" applyAlignment="1">
      <alignment horizontal="left" indent="1"/>
    </xf>
    <xf numFmtId="44" fontId="3" fillId="3" borderId="0" xfId="4" applyFont="1" applyFill="1"/>
    <xf numFmtId="0" fontId="22" fillId="0" borderId="0" xfId="0" applyFont="1" applyAlignment="1">
      <alignment horizontal="right"/>
    </xf>
    <xf numFmtId="170" fontId="22" fillId="3" borderId="0" xfId="4" applyNumberFormat="1" applyFont="1" applyFill="1"/>
    <xf numFmtId="41" fontId="22" fillId="3" borderId="0" xfId="0" applyNumberFormat="1" applyFont="1" applyFill="1"/>
    <xf numFmtId="0" fontId="0" fillId="9" borderId="18" xfId="0" applyFill="1" applyBorder="1"/>
    <xf numFmtId="0" fontId="3" fillId="9" borderId="18" xfId="0" applyFont="1" applyFill="1" applyBorder="1"/>
    <xf numFmtId="170" fontId="0" fillId="0" borderId="0" xfId="4" applyNumberFormat="1" applyFont="1" applyBorder="1" applyAlignment="1">
      <alignment wrapText="1"/>
    </xf>
    <xf numFmtId="9" fontId="1" fillId="0" borderId="20" xfId="2" applyFont="1" applyFill="1" applyBorder="1"/>
    <xf numFmtId="9" fontId="1" fillId="0" borderId="22" xfId="2" applyFont="1" applyFill="1" applyBorder="1"/>
    <xf numFmtId="9" fontId="1" fillId="0" borderId="21" xfId="2" applyFont="1" applyFill="1" applyBorder="1"/>
    <xf numFmtId="9" fontId="0" fillId="0" borderId="0" xfId="2" applyFont="1" applyFill="1" applyBorder="1"/>
    <xf numFmtId="176" fontId="1" fillId="0" borderId="0" xfId="1" applyNumberFormat="1" applyFont="1" applyFill="1" applyBorder="1"/>
    <xf numFmtId="0" fontId="3" fillId="0" borderId="0" xfId="9" applyFont="1" applyFill="1">
      <alignment horizontal="left" wrapText="1"/>
    </xf>
    <xf numFmtId="164" fontId="0" fillId="0" borderId="0" xfId="2" applyNumberFormat="1" applyFont="1" applyFill="1"/>
    <xf numFmtId="170" fontId="2" fillId="0" borderId="0" xfId="4" applyNumberFormat="1" applyFont="1" applyFill="1"/>
    <xf numFmtId="0" fontId="14" fillId="8" borderId="18" xfId="0" applyFont="1" applyFill="1" applyBorder="1" applyAlignment="1">
      <alignment horizontal="center" vertical="center" wrapText="1"/>
    </xf>
    <xf numFmtId="0" fontId="14" fillId="8" borderId="18" xfId="0" applyFont="1" applyFill="1" applyBorder="1" applyAlignment="1">
      <alignment horizontal="center" vertical="center"/>
    </xf>
    <xf numFmtId="181" fontId="0" fillId="0" borderId="0" xfId="1" applyNumberFormat="1" applyFont="1"/>
    <xf numFmtId="0" fontId="14" fillId="0" borderId="18" xfId="0" applyFont="1" applyBorder="1" applyAlignment="1">
      <alignment horizontal="left"/>
    </xf>
    <xf numFmtId="170" fontId="14" fillId="0" borderId="18" xfId="0" applyNumberFormat="1" applyFont="1" applyBorder="1"/>
    <xf numFmtId="0" fontId="14" fillId="8" borderId="21" xfId="0" applyFont="1" applyFill="1" applyBorder="1" applyAlignment="1">
      <alignment horizontal="center" vertical="center" wrapText="1"/>
    </xf>
    <xf numFmtId="164" fontId="2" fillId="0" borderId="0" xfId="4" applyNumberFormat="1" applyFont="1" applyFill="1" applyBorder="1"/>
    <xf numFmtId="164" fontId="0" fillId="0" borderId="21" xfId="2" applyNumberFormat="1" applyFont="1" applyFill="1" applyBorder="1"/>
    <xf numFmtId="43" fontId="0" fillId="0" borderId="18" xfId="1" applyFont="1" applyFill="1" applyBorder="1"/>
    <xf numFmtId="164" fontId="2" fillId="0" borderId="21" xfId="2" applyNumberFormat="1" applyFont="1" applyFill="1" applyBorder="1"/>
    <xf numFmtId="43" fontId="2" fillId="0" borderId="18" xfId="1" applyFont="1" applyFill="1" applyBorder="1"/>
    <xf numFmtId="165" fontId="2" fillId="0" borderId="18" xfId="1" applyNumberFormat="1" applyFont="1" applyFill="1" applyBorder="1"/>
    <xf numFmtId="170" fontId="3" fillId="0" borderId="18" xfId="4" applyNumberFormat="1" applyFont="1" applyFill="1" applyBorder="1"/>
    <xf numFmtId="165" fontId="3" fillId="0" borderId="18" xfId="1" applyNumberFormat="1" applyFont="1" applyFill="1" applyBorder="1"/>
    <xf numFmtId="9" fontId="3" fillId="0" borderId="0" xfId="2" applyFont="1"/>
    <xf numFmtId="10" fontId="3" fillId="7" borderId="1" xfId="2" applyNumberFormat="1" applyFont="1" applyFill="1" applyBorder="1" applyProtection="1">
      <protection locked="0"/>
    </xf>
    <xf numFmtId="37" fontId="14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/>
    </xf>
    <xf numFmtId="178" fontId="3" fillId="7" borderId="1" xfId="1" applyNumberFormat="1" applyFont="1" applyFill="1" applyBorder="1" applyProtection="1">
      <protection locked="0"/>
    </xf>
    <xf numFmtId="170" fontId="3" fillId="7" borderId="1" xfId="4" applyNumberFormat="1" applyFont="1" applyFill="1" applyBorder="1" applyProtection="1">
      <protection locked="0"/>
    </xf>
    <xf numFmtId="168" fontId="3" fillId="0" borderId="0" xfId="0" applyNumberFormat="1" applyFont="1"/>
    <xf numFmtId="165" fontId="22" fillId="0" borderId="0" xfId="0" applyNumberFormat="1" applyFont="1"/>
    <xf numFmtId="170" fontId="3" fillId="0" borderId="0" xfId="0" applyNumberFormat="1" applyFont="1"/>
    <xf numFmtId="165" fontId="3" fillId="8" borderId="1" xfId="1" applyNumberFormat="1" applyFont="1" applyFill="1" applyBorder="1" applyProtection="1">
      <protection locked="0"/>
    </xf>
    <xf numFmtId="165" fontId="3" fillId="0" borderId="0" xfId="1" applyNumberFormat="1" applyFont="1" applyAlignment="1">
      <alignment horizontal="right"/>
    </xf>
    <xf numFmtId="165" fontId="3" fillId="0" borderId="18" xfId="1" applyNumberFormat="1" applyFont="1" applyBorder="1"/>
    <xf numFmtId="165" fontId="14" fillId="9" borderId="0" xfId="1" applyNumberFormat="1" applyFont="1" applyFill="1"/>
    <xf numFmtId="0" fontId="3" fillId="0" borderId="0" xfId="0" applyFont="1" applyAlignment="1">
      <alignment horizontal="right"/>
    </xf>
    <xf numFmtId="165" fontId="3" fillId="3" borderId="0" xfId="1" applyNumberFormat="1" applyFont="1" applyFill="1"/>
    <xf numFmtId="165" fontId="3" fillId="7" borderId="5" xfId="1" applyNumberFormat="1" applyFont="1" applyFill="1" applyBorder="1"/>
    <xf numFmtId="165" fontId="3" fillId="0" borderId="5" xfId="1" applyNumberFormat="1" applyFont="1" applyFill="1" applyBorder="1"/>
    <xf numFmtId="165" fontId="40" fillId="0" borderId="0" xfId="1" applyNumberFormat="1" applyFont="1" applyFill="1"/>
    <xf numFmtId="37" fontId="2" fillId="0" borderId="0" xfId="0" applyNumberFormat="1" applyFont="1" applyAlignment="1">
      <alignment horizontal="left"/>
    </xf>
    <xf numFmtId="0" fontId="11" fillId="0" borderId="0" xfId="0" applyFont="1"/>
    <xf numFmtId="3" fontId="0" fillId="0" borderId="0" xfId="0" quotePrefix="1" applyNumberFormat="1"/>
    <xf numFmtId="0" fontId="20" fillId="0" borderId="0" xfId="0" applyFont="1" applyAlignment="1">
      <alignment horizontal="right"/>
    </xf>
  </cellXfs>
  <cellStyles count="35">
    <cellStyle name="Calculation 2" xfId="20" xr:uid="{64EFA631-C26A-4A6E-BB7A-075B27A1B1AF}"/>
    <cellStyle name="Comma" xfId="1" builtinId="3"/>
    <cellStyle name="Comma 12" xfId="25" xr:uid="{CF45F3D3-27D9-415F-A90A-1E92954BDC4D}"/>
    <cellStyle name="Comma 13" xfId="32" xr:uid="{BC69ACB2-DCBD-4A29-AEB0-058FC21D7CC8}"/>
    <cellStyle name="Comma 14" xfId="30" xr:uid="{7340ACA8-01D8-44EE-A3EE-45C81407C6E3}"/>
    <cellStyle name="Comma 209" xfId="26" xr:uid="{1CEECA1D-3B50-4B71-B3FF-CF953DF06529}"/>
    <cellStyle name="Comma 4" xfId="5" xr:uid="{00000000-0005-0000-0000-000001000000}"/>
    <cellStyle name="Comma 5 30" xfId="34" xr:uid="{5895D509-6CC4-4AC2-B5DB-A262C54B70F0}"/>
    <cellStyle name="Currency" xfId="4" builtinId="4"/>
    <cellStyle name="Currency 3" xfId="11" xr:uid="{2C9D03AB-9908-46C7-A66D-EDACBF020076}"/>
    <cellStyle name="Currency 3 3" xfId="14" xr:uid="{AEC5895D-BECC-46BD-BE7F-69E1A5786352}"/>
    <cellStyle name="Hyperlink" xfId="12" builtinId="8"/>
    <cellStyle name="Input Cells" xfId="3" xr:uid="{00000000-0005-0000-0000-000004000000}"/>
    <cellStyle name="Normal" xfId="0" builtinId="0"/>
    <cellStyle name="Normal 15" xfId="23" xr:uid="{503E469C-1EA4-464B-9D0E-3CA336A67C40}"/>
    <cellStyle name="Normal 18" xfId="24" xr:uid="{6677F8B5-CDBA-4AC1-86CA-9DF579A9485F}"/>
    <cellStyle name="Normal 19 2" xfId="29" xr:uid="{979AE67C-D687-4F06-8084-77B6F423B5F6}"/>
    <cellStyle name="Normal 2" xfId="13" xr:uid="{5D3930D4-9F41-4D68-A2D5-976A927CA930}"/>
    <cellStyle name="Normal 2 10" xfId="31" xr:uid="{23ADEC3D-880B-478F-BD57-0569160A8DCA}"/>
    <cellStyle name="Normal 3" xfId="15" xr:uid="{0CCE0BC3-1B09-44C3-8E33-7507135AEECC}"/>
    <cellStyle name="Normal 4 39 2" xfId="28" xr:uid="{3C99173D-7707-40C2-B802-B2834331784A}"/>
    <cellStyle name="Normal 5" xfId="10" xr:uid="{41711E79-EC67-4FE5-9D3A-30D6F85FA362}"/>
    <cellStyle name="Percent" xfId="2" builtinId="5"/>
    <cellStyle name="Percent 12" xfId="33" xr:uid="{800BFA83-617A-4880-8E7B-91644F90E888}"/>
    <cellStyle name="Percent 183" xfId="27" xr:uid="{E6C3E72B-6189-4345-B04F-FD9C921C629D}"/>
    <cellStyle name="Percent 2" xfId="19" xr:uid="{7162C65D-39FE-4FF2-B91E-42EAACDFE4BB}"/>
    <cellStyle name="Report" xfId="7" xr:uid="{CF090A3C-19AD-42B0-B68B-20C20229F79A}"/>
    <cellStyle name="Report Bar" xfId="8" xr:uid="{DCF751DF-B7A9-4F71-9F6F-250653DE971B}"/>
    <cellStyle name="Report Heading" xfId="16" xr:uid="{85D491F6-138C-44FB-AC8C-F0EBC9F8C869}"/>
    <cellStyle name="Report Unit Cost" xfId="21" xr:uid="{CC04654A-DFB7-493D-B8EE-3D4B05FA2763}"/>
    <cellStyle name="Reports Total" xfId="18" xr:uid="{32630229-BD4F-440B-836E-8D7DD868C2F5}"/>
    <cellStyle name="Reports Unit Cost Total" xfId="22" xr:uid="{70E2CC87-71F8-4F39-A634-9B1DEEE59557}"/>
    <cellStyle name="Title: Major" xfId="17" xr:uid="{B97BC66F-70B7-408B-BA27-B6CBB5C630FF}"/>
    <cellStyle name="Title: Minor" xfId="9" xr:uid="{0C8523F8-2105-40AC-A3B4-3972622FB015}"/>
    <cellStyle name="Title: Worksheet" xfId="6" xr:uid="{00000000-0005-0000-0000-000007000000}"/>
  </cellStyles>
  <dxfs count="0"/>
  <tableStyles count="0" defaultTableStyle="TableStyleMedium2" defaultPivotStyle="PivotStyleLight16"/>
  <colors>
    <mruColors>
      <color rgb="FFFFFFCC"/>
      <color rgb="FFFF66CC"/>
      <color rgb="FF5B9BD5"/>
      <color rgb="FF00FFFF"/>
      <color rgb="FF0000FF"/>
      <color rgb="FF0080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- Total Revenue Requirement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83-44F8-866F-A8D20443B298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83-44F8-866F-A8D20443B298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783-44F8-866F-A8D20443B298}"/>
              </c:ext>
            </c:extLst>
          </c:dPt>
          <c:dLbls>
            <c:dLbl>
              <c:idx val="0"/>
              <c:layout>
                <c:manualLayout>
                  <c:x val="-2.7804391583919237E-2"/>
                  <c:y val="-0.2060345264812912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Demand (47%)</a:t>
                    </a:r>
                  </a:p>
                  <a:p>
                    <a:fld id="{EF7CD819-1D3E-43F2-ABC9-E960F633940F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783-44F8-866F-A8D20443B298}"/>
                </c:ext>
              </c:extLst>
            </c:dLbl>
            <c:dLbl>
              <c:idx val="1"/>
              <c:layout>
                <c:manualLayout>
                  <c:x val="8.6747956039294624E-2"/>
                  <c:y val="-3.15245920346913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Commodity (1%)</a:t>
                    </a:r>
                  </a:p>
                  <a:p>
                    <a:fld id="{A3CFDE8A-BD70-41E4-BD95-94DF04075C90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783-44F8-866F-A8D20443B298}"/>
                </c:ext>
              </c:extLst>
            </c:dLbl>
            <c:dLbl>
              <c:idx val="2"/>
              <c:layout>
                <c:manualLayout>
                  <c:x val="-1.2996714571517722E-2"/>
                  <c:y val="-0.125374998415053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Customer (52%)</a:t>
                    </a:r>
                    <a:fld id="{89DD4DE4-8B26-44E1-A10E-11A2C326726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783-44F8-866F-A8D20443B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UnitCost!$B$104:$B$106</c:f>
              <c:strCache>
                <c:ptCount val="3"/>
                <c:pt idx="0">
                  <c:v>Demand</c:v>
                </c:pt>
                <c:pt idx="1">
                  <c:v>Commodity</c:v>
                </c:pt>
                <c:pt idx="2">
                  <c:v>Customer</c:v>
                </c:pt>
              </c:strCache>
            </c:strRef>
          </c:cat>
          <c:val>
            <c:numRef>
              <c:f>UnitCost!$G$104:$G$106</c:f>
              <c:numCache>
                <c:formatCode>_("$"* #,##0_);_("$"* \(#,##0\);_("$"* "-"??_);_(@_)</c:formatCode>
                <c:ptCount val="3"/>
                <c:pt idx="0">
                  <c:v>282812151.84071964</c:v>
                </c:pt>
                <c:pt idx="1">
                  <c:v>7342177.5313338395</c:v>
                </c:pt>
                <c:pt idx="2">
                  <c:v>310447293.67525852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3-44F8-866F-A8D20443B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316230</xdr:colOff>
      <xdr:row>89</xdr:row>
      <xdr:rowOff>0</xdr:rowOff>
    </xdr:from>
    <xdr:to>
      <xdr:col>21</xdr:col>
      <xdr:colOff>220980</xdr:colOff>
      <xdr:row>106</xdr:row>
      <xdr:rowOff>45720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C3319F2-15C5-47E6-1263-4480876870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18F3-01CE-4CE2-8E01-5EF9F47938B5}">
  <sheetPr codeName="Sheet5">
    <tabColor theme="9"/>
  </sheetPr>
  <dimension ref="A1:L34"/>
  <sheetViews>
    <sheetView topLeftCell="A23" workbookViewId="0"/>
  </sheetViews>
  <sheetFormatPr defaultRowHeight="15" x14ac:dyDescent="0.25"/>
  <cols>
    <col min="1" max="1" width="5.140625" customWidth="1"/>
    <col min="2" max="2" width="25.85546875" customWidth="1"/>
    <col min="3" max="3" width="17.5703125" bestFit="1" customWidth="1"/>
    <col min="4" max="4" width="21.7109375" customWidth="1"/>
    <col min="5" max="5" width="26.42578125" customWidth="1"/>
    <col min="6" max="6" width="67.140625" customWidth="1"/>
    <col min="7" max="7" width="18.42578125" bestFit="1" customWidth="1"/>
    <col min="9" max="9" width="14.28515625" bestFit="1" customWidth="1"/>
    <col min="10" max="10" width="13" customWidth="1"/>
    <col min="11" max="11" width="89.140625" bestFit="1" customWidth="1"/>
  </cols>
  <sheetData>
    <row r="1" spans="1:12" x14ac:dyDescent="0.25">
      <c r="A1" s="33"/>
      <c r="B1" s="12" t="str">
        <f>'General Inputs'!C1</f>
        <v>Peoples Natural Gas Company LLC</v>
      </c>
    </row>
    <row r="2" spans="1:12" x14ac:dyDescent="0.25">
      <c r="B2" s="12" t="str">
        <f>'General Inputs'!C2</f>
        <v>Gas Class Cost of Service Study: Average of Customer-Demand and Demand-Commodity Allocation of Distribution Mains</v>
      </c>
    </row>
    <row r="3" spans="1:12" x14ac:dyDescent="0.25">
      <c r="B3" s="1" t="s">
        <v>0</v>
      </c>
    </row>
    <row r="5" spans="1:12" ht="30.75" customHeight="1" x14ac:dyDescent="0.25">
      <c r="A5" s="206" t="s">
        <v>1</v>
      </c>
      <c r="B5" s="206" t="s">
        <v>2</v>
      </c>
      <c r="C5" s="207" t="s">
        <v>3</v>
      </c>
      <c r="D5" s="207" t="s">
        <v>4</v>
      </c>
      <c r="E5" s="207" t="s">
        <v>5</v>
      </c>
      <c r="F5" s="207" t="s">
        <v>6</v>
      </c>
      <c r="I5" s="208" t="s">
        <v>7</v>
      </c>
      <c r="J5" s="209"/>
      <c r="K5" s="210"/>
    </row>
    <row r="6" spans="1:12" x14ac:dyDescent="0.25">
      <c r="A6" s="176">
        <v>1</v>
      </c>
      <c r="B6" s="183" t="s">
        <v>8</v>
      </c>
      <c r="C6" s="156" t="str">
        <f t="shared" ref="C6:C23" si="0">HYPERLINK("#'"&amp;B6&amp;"'!A1",B6)</f>
        <v>Contents</v>
      </c>
      <c r="D6" t="str">
        <f t="shared" ref="D6:D30" si="1">_xlfn.IFNA(VLOOKUP(B6,I:K,2,FALSE),"")</f>
        <v/>
      </c>
      <c r="E6" t="str">
        <f t="shared" ref="E6:E30" si="2">_xlfn.IFNA(VLOOKUP(B6,I:K,3,FALSE),B6)</f>
        <v>Contents</v>
      </c>
      <c r="F6" t="str">
        <f>IF(D6="",B6,CONCATENATE(D6," - ",E6))</f>
        <v>Contents</v>
      </c>
      <c r="I6" s="178" t="s">
        <v>9</v>
      </c>
      <c r="J6" s="177" t="s">
        <v>10</v>
      </c>
      <c r="K6" s="179" t="s">
        <v>11</v>
      </c>
      <c r="L6" s="177" t="s">
        <v>12</v>
      </c>
    </row>
    <row r="7" spans="1:12" x14ac:dyDescent="0.25">
      <c r="A7" s="176">
        <v>2</v>
      </c>
      <c r="B7" s="183" t="s">
        <v>13</v>
      </c>
      <c r="C7" s="156" t="str">
        <f t="shared" si="0"/>
        <v>General Inputs</v>
      </c>
      <c r="D7" t="str">
        <f t="shared" si="1"/>
        <v/>
      </c>
      <c r="E7" t="str">
        <f t="shared" si="2"/>
        <v>General Inputs</v>
      </c>
      <c r="F7" t="str">
        <f t="shared" ref="F7:F27" si="3">IF(D7="",B7,CONCATENATE(D7," - ",E7))</f>
        <v>General Inputs</v>
      </c>
      <c r="H7" s="156"/>
      <c r="I7" s="178" t="s">
        <v>14</v>
      </c>
      <c r="J7" s="177" t="s">
        <v>15</v>
      </c>
      <c r="K7" s="179" t="s">
        <v>16</v>
      </c>
      <c r="L7" s="177" t="s">
        <v>12</v>
      </c>
    </row>
    <row r="8" spans="1:12" x14ac:dyDescent="0.25">
      <c r="A8" s="176">
        <v>3</v>
      </c>
      <c r="B8" s="183" t="s">
        <v>17</v>
      </c>
      <c r="C8" s="156" t="str">
        <f t="shared" si="0"/>
        <v>Input-Func_Class</v>
      </c>
      <c r="D8" t="str">
        <f t="shared" si="1"/>
        <v/>
      </c>
      <c r="E8" t="str">
        <f t="shared" si="2"/>
        <v>Input-Func_Class</v>
      </c>
      <c r="F8" t="str">
        <f t="shared" si="3"/>
        <v>Input-Func_Class</v>
      </c>
      <c r="H8" s="156"/>
      <c r="I8" s="178" t="s">
        <v>18</v>
      </c>
      <c r="J8" s="177" t="s">
        <v>19</v>
      </c>
      <c r="K8" s="179" t="s">
        <v>20</v>
      </c>
      <c r="L8" s="177" t="s">
        <v>12</v>
      </c>
    </row>
    <row r="9" spans="1:12" x14ac:dyDescent="0.25">
      <c r="A9" s="176">
        <v>4</v>
      </c>
      <c r="B9" s="183" t="s">
        <v>21</v>
      </c>
      <c r="C9" s="156" t="str">
        <f t="shared" si="0"/>
        <v>Input-Ext Allocators</v>
      </c>
      <c r="D9" t="str">
        <f t="shared" si="1"/>
        <v/>
      </c>
      <c r="E9" t="str">
        <f t="shared" si="2"/>
        <v>Input-Ext Allocators</v>
      </c>
      <c r="F9" t="str">
        <f t="shared" si="3"/>
        <v>Input-Ext Allocators</v>
      </c>
      <c r="H9" s="156"/>
      <c r="I9" s="178" t="s">
        <v>22</v>
      </c>
      <c r="J9" s="177" t="s">
        <v>23</v>
      </c>
      <c r="K9" s="179" t="s">
        <v>24</v>
      </c>
      <c r="L9" s="177" t="s">
        <v>12</v>
      </c>
    </row>
    <row r="10" spans="1:12" x14ac:dyDescent="0.25">
      <c r="A10" s="176">
        <v>5</v>
      </c>
      <c r="B10" s="183" t="s">
        <v>9</v>
      </c>
      <c r="C10" s="156" t="str">
        <f t="shared" si="0"/>
        <v>Input-Accounts</v>
      </c>
      <c r="D10" t="str">
        <f t="shared" si="1"/>
        <v>Schedule 4</v>
      </c>
      <c r="E10" t="str">
        <f t="shared" si="2"/>
        <v>Account Balances and Allocation Methods</v>
      </c>
      <c r="F10" t="str">
        <f t="shared" si="3"/>
        <v>Schedule 4 - Account Balances and Allocation Methods</v>
      </c>
      <c r="H10" s="156"/>
      <c r="I10" s="178" t="s">
        <v>25</v>
      </c>
      <c r="J10" s="177" t="s">
        <v>26</v>
      </c>
      <c r="K10" s="179" t="s">
        <v>27</v>
      </c>
      <c r="L10" s="177" t="s">
        <v>12</v>
      </c>
    </row>
    <row r="11" spans="1:12" x14ac:dyDescent="0.25">
      <c r="A11" s="176">
        <v>6</v>
      </c>
      <c r="B11" s="183" t="s">
        <v>28</v>
      </c>
      <c r="C11" s="156" t="str">
        <f t="shared" si="0"/>
        <v>Functionalization</v>
      </c>
      <c r="D11" t="str">
        <f t="shared" si="1"/>
        <v/>
      </c>
      <c r="E11" t="str">
        <f t="shared" si="2"/>
        <v>Functionalization</v>
      </c>
      <c r="F11" t="str">
        <f t="shared" si="3"/>
        <v>Functionalization</v>
      </c>
      <c r="H11" s="156"/>
      <c r="I11" s="180" t="s">
        <v>29</v>
      </c>
      <c r="J11" s="181" t="s">
        <v>30</v>
      </c>
      <c r="K11" s="182" t="s">
        <v>31</v>
      </c>
      <c r="L11" s="177" t="s">
        <v>12</v>
      </c>
    </row>
    <row r="12" spans="1:12" x14ac:dyDescent="0.25">
      <c r="A12" s="176">
        <v>7</v>
      </c>
      <c r="B12" s="183" t="s">
        <v>32</v>
      </c>
      <c r="C12" s="156" t="str">
        <f t="shared" si="0"/>
        <v>Classification</v>
      </c>
      <c r="D12" t="str">
        <f t="shared" si="1"/>
        <v/>
      </c>
      <c r="E12" t="str">
        <f t="shared" si="2"/>
        <v>Classification</v>
      </c>
      <c r="F12" t="str">
        <f t="shared" si="3"/>
        <v>Classification</v>
      </c>
      <c r="H12" s="156"/>
    </row>
    <row r="13" spans="1:12" x14ac:dyDescent="0.25">
      <c r="A13" s="176">
        <v>8</v>
      </c>
      <c r="B13" s="183" t="s">
        <v>33</v>
      </c>
      <c r="C13" s="156" t="str">
        <f t="shared" si="0"/>
        <v>Supply_Dem</v>
      </c>
      <c r="D13" t="str">
        <f t="shared" si="1"/>
        <v/>
      </c>
      <c r="E13" t="str">
        <f t="shared" si="2"/>
        <v>Supply_Dem</v>
      </c>
      <c r="F13" t="str">
        <f t="shared" si="3"/>
        <v>Supply_Dem</v>
      </c>
      <c r="H13" s="156"/>
    </row>
    <row r="14" spans="1:12" x14ac:dyDescent="0.25">
      <c r="A14" s="176">
        <v>9</v>
      </c>
      <c r="B14" s="183" t="s">
        <v>34</v>
      </c>
      <c r="C14" s="156" t="str">
        <f t="shared" si="0"/>
        <v>Supply_Comm</v>
      </c>
      <c r="D14" t="str">
        <f t="shared" si="1"/>
        <v/>
      </c>
      <c r="E14" t="str">
        <f t="shared" si="2"/>
        <v>Supply_Comm</v>
      </c>
      <c r="F14" t="str">
        <f t="shared" si="3"/>
        <v>Supply_Comm</v>
      </c>
      <c r="H14" s="156"/>
    </row>
    <row r="15" spans="1:12" x14ac:dyDescent="0.25">
      <c r="A15" s="176">
        <v>10</v>
      </c>
      <c r="B15" s="183" t="s">
        <v>35</v>
      </c>
      <c r="C15" s="156" t="str">
        <f t="shared" si="0"/>
        <v>Gather_Comm</v>
      </c>
      <c r="D15" t="str">
        <f t="shared" si="1"/>
        <v/>
      </c>
      <c r="E15" t="str">
        <f t="shared" si="2"/>
        <v>Gather_Comm</v>
      </c>
      <c r="F15" t="str">
        <f t="shared" si="3"/>
        <v>Gather_Comm</v>
      </c>
      <c r="H15" s="156"/>
    </row>
    <row r="16" spans="1:12" x14ac:dyDescent="0.25">
      <c r="A16" s="176">
        <v>11</v>
      </c>
      <c r="B16" s="183" t="s">
        <v>36</v>
      </c>
      <c r="C16" s="156" t="str">
        <f t="shared" si="0"/>
        <v>Storage_Dem</v>
      </c>
      <c r="D16" t="str">
        <f t="shared" si="1"/>
        <v/>
      </c>
      <c r="E16" t="str">
        <f t="shared" si="2"/>
        <v>Storage_Dem</v>
      </c>
      <c r="F16" t="str">
        <f t="shared" si="3"/>
        <v>Storage_Dem</v>
      </c>
      <c r="H16" s="156"/>
    </row>
    <row r="17" spans="1:6" x14ac:dyDescent="0.25">
      <c r="A17" s="176">
        <v>12</v>
      </c>
      <c r="B17" s="183" t="s">
        <v>37</v>
      </c>
      <c r="C17" s="156" t="str">
        <f t="shared" si="0"/>
        <v>Storage_Comm</v>
      </c>
      <c r="D17" t="str">
        <f t="shared" si="1"/>
        <v/>
      </c>
      <c r="E17" t="str">
        <f t="shared" si="2"/>
        <v>Storage_Comm</v>
      </c>
      <c r="F17" t="str">
        <f t="shared" si="3"/>
        <v>Storage_Comm</v>
      </c>
    </row>
    <row r="18" spans="1:6" x14ac:dyDescent="0.25">
      <c r="A18" s="176">
        <v>13</v>
      </c>
      <c r="B18" s="183" t="s">
        <v>38</v>
      </c>
      <c r="C18" s="156" t="str">
        <f t="shared" si="0"/>
        <v>Trans_Dem</v>
      </c>
      <c r="D18" t="str">
        <f t="shared" si="1"/>
        <v/>
      </c>
      <c r="E18" t="str">
        <f t="shared" si="2"/>
        <v>Trans_Dem</v>
      </c>
      <c r="F18" t="str">
        <f t="shared" si="3"/>
        <v>Trans_Dem</v>
      </c>
    </row>
    <row r="19" spans="1:6" x14ac:dyDescent="0.25">
      <c r="A19" s="176">
        <v>14</v>
      </c>
      <c r="B19" s="183" t="s">
        <v>39</v>
      </c>
      <c r="C19" s="156" t="str">
        <f t="shared" si="0"/>
        <v>Dist_Dem</v>
      </c>
      <c r="D19" t="str">
        <f t="shared" si="1"/>
        <v/>
      </c>
      <c r="E19" t="str">
        <f t="shared" si="2"/>
        <v>Dist_Dem</v>
      </c>
      <c r="F19" t="str">
        <f t="shared" si="3"/>
        <v>Dist_Dem</v>
      </c>
    </row>
    <row r="20" spans="1:6" x14ac:dyDescent="0.25">
      <c r="A20" s="176">
        <v>15</v>
      </c>
      <c r="B20" s="183" t="s">
        <v>40</v>
      </c>
      <c r="C20" s="156" t="str">
        <f t="shared" si="0"/>
        <v>Dist_Cust</v>
      </c>
      <c r="D20" t="str">
        <f t="shared" si="1"/>
        <v/>
      </c>
      <c r="E20" t="str">
        <f t="shared" si="2"/>
        <v>Dist_Cust</v>
      </c>
      <c r="F20" t="str">
        <f t="shared" si="3"/>
        <v>Dist_Cust</v>
      </c>
    </row>
    <row r="21" spans="1:6" x14ac:dyDescent="0.25">
      <c r="A21" s="176">
        <v>16</v>
      </c>
      <c r="B21" s="183" t="s">
        <v>41</v>
      </c>
      <c r="C21" s="156" t="str">
        <f t="shared" si="0"/>
        <v>OnSite_Cust</v>
      </c>
      <c r="D21" t="str">
        <f t="shared" si="1"/>
        <v/>
      </c>
      <c r="E21" t="str">
        <f t="shared" si="2"/>
        <v>OnSite_Cust</v>
      </c>
      <c r="F21" t="str">
        <f t="shared" si="3"/>
        <v>OnSite_Cust</v>
      </c>
    </row>
    <row r="22" spans="1:6" x14ac:dyDescent="0.25">
      <c r="A22" s="176">
        <v>17</v>
      </c>
      <c r="B22" s="183" t="s">
        <v>42</v>
      </c>
      <c r="C22" s="156" t="str">
        <f t="shared" si="0"/>
        <v>CustAccts_Cust</v>
      </c>
      <c r="D22" t="str">
        <f t="shared" si="1"/>
        <v/>
      </c>
      <c r="E22" t="str">
        <f t="shared" si="2"/>
        <v>CustAccts_Cust</v>
      </c>
      <c r="F22" t="str">
        <f t="shared" si="3"/>
        <v>CustAccts_Cust</v>
      </c>
    </row>
    <row r="23" spans="1:6" x14ac:dyDescent="0.25">
      <c r="A23" s="176">
        <v>19</v>
      </c>
      <c r="B23" s="183" t="s">
        <v>43</v>
      </c>
      <c r="C23" s="156" t="str">
        <f t="shared" si="0"/>
        <v>DemandTotal</v>
      </c>
      <c r="D23" t="str">
        <f t="shared" si="1"/>
        <v/>
      </c>
      <c r="E23" t="str">
        <f t="shared" si="2"/>
        <v>DemandTotal</v>
      </c>
      <c r="F23" t="str">
        <f t="shared" si="3"/>
        <v>DemandTotal</v>
      </c>
    </row>
    <row r="24" spans="1:6" x14ac:dyDescent="0.25">
      <c r="A24" s="176">
        <v>20</v>
      </c>
      <c r="B24" s="183" t="s">
        <v>44</v>
      </c>
      <c r="C24" s="156" t="str">
        <f>HYPERLINK("#'"&amp;B24&amp;"'!A1",B24)</f>
        <v>CommodityTotal</v>
      </c>
      <c r="D24" t="str">
        <f t="shared" si="1"/>
        <v/>
      </c>
      <c r="E24" t="str">
        <f t="shared" si="2"/>
        <v>CommodityTotal</v>
      </c>
      <c r="F24" t="str">
        <f t="shared" si="3"/>
        <v>CommodityTotal</v>
      </c>
    </row>
    <row r="25" spans="1:6" x14ac:dyDescent="0.25">
      <c r="A25" s="176">
        <v>21</v>
      </c>
      <c r="B25" s="183" t="s">
        <v>45</v>
      </c>
      <c r="C25" s="156" t="str">
        <f>HYPERLINK("#'"&amp;B25&amp;"'!A1",B25)</f>
        <v>CustomerTotal</v>
      </c>
      <c r="D25" t="str">
        <f t="shared" si="1"/>
        <v/>
      </c>
      <c r="E25" t="str">
        <f t="shared" si="2"/>
        <v>CustomerTotal</v>
      </c>
      <c r="F25" t="str">
        <f t="shared" si="3"/>
        <v>CustomerTotal</v>
      </c>
    </row>
    <row r="26" spans="1:6" x14ac:dyDescent="0.25">
      <c r="A26" s="176">
        <v>22</v>
      </c>
      <c r="B26" s="183" t="s">
        <v>14</v>
      </c>
      <c r="C26" s="156" t="str">
        <f>HYPERLINK("#'"&amp;B26&amp;"'!A1",B26)</f>
        <v>GrandTotal</v>
      </c>
      <c r="D26" t="str">
        <f t="shared" si="1"/>
        <v>Schedule 3</v>
      </c>
      <c r="E26" t="str">
        <f t="shared" si="2"/>
        <v>Cost of Service Allocation Study Detail by Account</v>
      </c>
      <c r="F26" t="str">
        <f t="shared" si="3"/>
        <v>Schedule 3 - Cost of Service Allocation Study Detail by Account</v>
      </c>
    </row>
    <row r="27" spans="1:6" x14ac:dyDescent="0.25">
      <c r="A27" s="176">
        <v>23</v>
      </c>
      <c r="B27" s="183" t="s">
        <v>18</v>
      </c>
      <c r="C27" s="156" t="str">
        <f>HYPERLINK("#'"&amp;B27&amp;"'!A1",B27)</f>
        <v>Summary</v>
      </c>
      <c r="D27" t="str">
        <f t="shared" si="1"/>
        <v>Schedule 1</v>
      </c>
      <c r="E27" t="str">
        <f t="shared" si="2"/>
        <v>Summary of Cost of Service and Rate of Return Under Present and Proposed Rates</v>
      </c>
      <c r="F27" t="str">
        <f t="shared" si="3"/>
        <v>Schedule 1 - Summary of Cost of Service and Rate of Return Under Present and Proposed Rates</v>
      </c>
    </row>
    <row r="28" spans="1:6" x14ac:dyDescent="0.25">
      <c r="A28" s="176">
        <v>24</v>
      </c>
      <c r="B28" s="183" t="s">
        <v>29</v>
      </c>
      <c r="C28" s="156" t="str">
        <f t="shared" ref="C28:C34" si="4">HYPERLINK("#'"&amp;B28&amp;"'!A1",B28)</f>
        <v>UnitCost</v>
      </c>
      <c r="D28" t="str">
        <f t="shared" si="1"/>
        <v>Schedule 2</v>
      </c>
      <c r="E28" t="str">
        <f t="shared" si="2"/>
        <v>Functionalized and Classified Rate Base and Revenue Requirement, and Unit Costs by Customer Class</v>
      </c>
      <c r="F28" t="str">
        <f t="shared" ref="F28:F34" si="5">IF(D28="",B28,CONCATENATE(D28," - ",E28))</f>
        <v>Schedule 2 - Functionalized and Classified Rate Base and Revenue Requirement, and Unit Costs by Customer Class</v>
      </c>
    </row>
    <row r="29" spans="1:6" x14ac:dyDescent="0.25">
      <c r="A29" s="176">
        <v>24</v>
      </c>
      <c r="B29" s="183" t="s">
        <v>22</v>
      </c>
      <c r="C29" s="156" t="str">
        <f t="shared" si="4"/>
        <v>Rate Spread</v>
      </c>
      <c r="D29" t="str">
        <f t="shared" si="1"/>
        <v>Peoples Exhibit JDT-3</v>
      </c>
      <c r="E29" t="str">
        <f t="shared" si="2"/>
        <v>Proposed Class Revenue Apportionment</v>
      </c>
      <c r="F29" t="str">
        <f t="shared" si="5"/>
        <v>Peoples Exhibit JDT-3 - Proposed Class Revenue Apportionment</v>
      </c>
    </row>
    <row r="30" spans="1:6" x14ac:dyDescent="0.25">
      <c r="A30" s="176">
        <v>24</v>
      </c>
      <c r="B30" s="183" t="s">
        <v>25</v>
      </c>
      <c r="C30" s="156" t="str">
        <f t="shared" si="4"/>
        <v>Internal Alloc</v>
      </c>
      <c r="D30" t="str">
        <f t="shared" si="1"/>
        <v>Schedule 6</v>
      </c>
      <c r="E30" t="str">
        <f t="shared" si="2"/>
        <v>Internal Allocations</v>
      </c>
      <c r="F30" t="str">
        <f t="shared" si="5"/>
        <v>Schedule 6 - Internal Allocations</v>
      </c>
    </row>
    <row r="31" spans="1:6" x14ac:dyDescent="0.25">
      <c r="A31" s="176">
        <v>24</v>
      </c>
      <c r="B31" s="183" t="s">
        <v>46</v>
      </c>
      <c r="C31" s="156" t="str">
        <f t="shared" si="4"/>
        <v>Gathering</v>
      </c>
      <c r="D31" t="s">
        <v>47</v>
      </c>
      <c r="E31" t="s">
        <v>48</v>
      </c>
      <c r="F31" t="str">
        <f t="shared" si="5"/>
        <v>Peoples Exhibit JDT-2 - Derivation of Total Gathering Cost of Service</v>
      </c>
    </row>
    <row r="32" spans="1:6" x14ac:dyDescent="0.25">
      <c r="A32" s="176">
        <v>24</v>
      </c>
      <c r="B32" s="183" t="s">
        <v>49</v>
      </c>
      <c r="C32" s="156" t="str">
        <f t="shared" si="4"/>
        <v>Tables for Testimony</v>
      </c>
      <c r="D32" t="str">
        <f>_xlfn.IFNA(VLOOKUP(B32,I:K,2,FALSE),"")</f>
        <v/>
      </c>
      <c r="E32" t="str">
        <f>_xlfn.IFNA(VLOOKUP(B32,I:K,3,FALSE),B32)</f>
        <v>Tables for Testimony</v>
      </c>
      <c r="F32" t="str">
        <f t="shared" si="5"/>
        <v>Tables for Testimony</v>
      </c>
    </row>
    <row r="33" spans="1:6" x14ac:dyDescent="0.25">
      <c r="A33" s="176">
        <v>24</v>
      </c>
      <c r="B33" s="183" t="s">
        <v>50</v>
      </c>
      <c r="C33" s="156" t="str">
        <f t="shared" si="4"/>
        <v>ErrorCheck</v>
      </c>
      <c r="D33" t="str">
        <f>_xlfn.IFNA(VLOOKUP(B33,I:K,2,FALSE),"")</f>
        <v/>
      </c>
      <c r="E33" t="str">
        <f>_xlfn.IFNA(VLOOKUP(B33,I:K,3,FALSE),B33)</f>
        <v>ErrorCheck</v>
      </c>
      <c r="F33" t="str">
        <f t="shared" si="5"/>
        <v>ErrorCheck</v>
      </c>
    </row>
    <row r="34" spans="1:6" x14ac:dyDescent="0.25">
      <c r="A34" s="176">
        <v>24</v>
      </c>
      <c r="B34" s="183" t="s">
        <v>51</v>
      </c>
      <c r="C34" s="156" t="str">
        <f t="shared" si="4"/>
        <v>Required Sheets</v>
      </c>
      <c r="D34" t="str">
        <f>_xlfn.IFNA(VLOOKUP(B34,I:K,2,FALSE),"")</f>
        <v/>
      </c>
      <c r="E34" t="str">
        <f>_xlfn.IFNA(VLOOKUP(B34,I:K,3,FALSE),B34)</f>
        <v>Required Sheets</v>
      </c>
      <c r="F34" t="str">
        <f t="shared" si="5"/>
        <v>Required Sheets</v>
      </c>
    </row>
  </sheetData>
  <phoneticPr fontId="15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8D557-389E-4A37-8945-C545B3D4DFB1}">
  <sheetPr codeName="Sheet20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7.14062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417</v>
      </c>
      <c r="D5" t="str">
        <f>LEFT(ADDRESS(5,MATCH($B$5,Classification!$A$6:$AAB$6,0)),3)</f>
        <v>$P$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Demand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994.76771029639087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INT_PSTD_PLANT</v>
      </c>
      <c r="G11" s="11">
        <f ca="1">IFERROR(INDEX(G$391:G$427,MATCH($F11,$B$391:$B$427,0))/INDEX($D$391:$D$427,MATCH($F11,$B$391:$B$427,0)),SUMIFS('Input-Ext Allocators'!D$8:D$68,'Input-Ext Allocators'!$B$8:$B$68,$F11))*$D11</f>
        <v>544.3078262429766</v>
      </c>
      <c r="H11" s="11">
        <f ca="1">IFERROR(INDEX(H$391:H$427,MATCH($F11,$B$391:$B$427,0))/INDEX($D$391:$D$427,MATCH($F11,$B$391:$B$427,0)),SUMIFS('Input-Ext Allocators'!E$8:E$68,'Input-Ext Allocators'!$B$8:$B$68,$F11))*$D11</f>
        <v>106.76305530655962</v>
      </c>
      <c r="I11" s="11">
        <f ca="1">IFERROR(INDEX(I$391:I$427,MATCH($F11,$B$391:$B$427,0))/INDEX($D$391:$D$427,MATCH($F11,$B$391:$B$427,0)),SUMIFS('Input-Ext Allocators'!F$8:F$68,'Input-Ext Allocators'!$B$8:$B$68,$F11))*$D11</f>
        <v>153.3483777135088</v>
      </c>
      <c r="J11" s="11">
        <f ca="1">IFERROR(INDEX(J$391:J$427,MATCH($F11,$B$391:$B$427,0))/INDEX($D$391:$D$427,MATCH($F11,$B$391:$B$427,0)),SUMIFS('Input-Ext Allocators'!G$8:G$68,'Input-Ext Allocators'!$B$8:$B$68,$F11))*$D11</f>
        <v>104.99361198290326</v>
      </c>
      <c r="K11" s="11">
        <f ca="1">IFERROR(INDEX(K$391:K$427,MATCH($F11,$B$391:$B$427,0))/INDEX($D$391:$D$427,MATCH($F11,$B$391:$B$427,0)),SUMIFS('Input-Ext Allocators'!H$8:H$68,'Input-Ext Allocators'!$B$8:$B$68,$F11))*$D11</f>
        <v>85.354839050442777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399.11975698297886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INT_PSTD_PLANT</v>
      </c>
      <c r="G12" s="11">
        <f ca="1">IFERROR(INDEX(G$391:G$427,MATCH($F12,$B$391:$B$427,0))/INDEX($D$391:$D$427,MATCH($F12,$B$391:$B$427,0)),SUMIFS('Input-Ext Allocators'!D$8:D$68,'Input-Ext Allocators'!$B$8:$B$68,$F12))*$D12</f>
        <v>218.38666965708256</v>
      </c>
      <c r="H12" s="11">
        <f ca="1">IFERROR(INDEX(H$391:H$427,MATCH($F12,$B$391:$B$427,0))/INDEX($D$391:$D$427,MATCH($F12,$B$391:$B$427,0)),SUMIFS('Input-Ext Allocators'!E$8:E$68,'Input-Ext Allocators'!$B$8:$B$68,$F12))*$D12</f>
        <v>42.83537176334201</v>
      </c>
      <c r="I12" s="11">
        <f ca="1">IFERROR(INDEX(I$391:I$427,MATCH($F12,$B$391:$B$427,0))/INDEX($D$391:$D$427,MATCH($F12,$B$391:$B$427,0)),SUMIFS('Input-Ext Allocators'!F$8:F$68,'Input-Ext Allocators'!$B$8:$B$68,$F12))*$D12</f>
        <v>61.526290623681227</v>
      </c>
      <c r="J12" s="11">
        <f ca="1">IFERROR(INDEX(J$391:J$427,MATCH($F12,$B$391:$B$427,0))/INDEX($D$391:$D$427,MATCH($F12,$B$391:$B$427,0)),SUMIFS('Input-Ext Allocators'!G$8:G$68,'Input-Ext Allocators'!$B$8:$B$68,$F12))*$D12</f>
        <v>42.125437391706186</v>
      </c>
      <c r="K12" s="11">
        <f ca="1">IFERROR(INDEX(K$391:K$427,MATCH($F12,$B$391:$B$427,0))/INDEX($D$391:$D$427,MATCH($F12,$B$391:$B$427,0)),SUMIFS('Input-Ext Allocators'!H$8:H$68,'Input-Ext Allocators'!$B$8:$B$68,$F12))*$D12</f>
        <v>34.245987547166962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105359.0115657069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INT_PSTD_PLANT</v>
      </c>
      <c r="G13" s="11">
        <f ca="1">IFERROR(INDEX(G$391:G$427,MATCH($F13,$B$391:$B$427,0))/INDEX($D$391:$D$427,MATCH($F13,$B$391:$B$427,0)),SUMIFS('Input-Ext Allocators'!D$8:D$68,'Input-Ext Allocators'!$B$8:$B$68,$F13))*$D13</f>
        <v>57649.372780055157</v>
      </c>
      <c r="H13" s="11">
        <f ca="1">IFERROR(INDEX(H$391:H$427,MATCH($F13,$B$391:$B$427,0))/INDEX($D$391:$D$427,MATCH($F13,$B$391:$B$427,0)),SUMIFS('Input-Ext Allocators'!E$8:E$68,'Input-Ext Allocators'!$B$8:$B$68,$F13))*$D13</f>
        <v>11307.614694773865</v>
      </c>
      <c r="I13" s="11">
        <f ca="1">IFERROR(INDEX(I$391:I$427,MATCH($F13,$B$391:$B$427,0))/INDEX($D$391:$D$427,MATCH($F13,$B$391:$B$427,0)),SUMIFS('Input-Ext Allocators'!F$8:F$68,'Input-Ext Allocators'!$B$8:$B$68,$F13))*$D13</f>
        <v>16241.614332542113</v>
      </c>
      <c r="J13" s="11">
        <f ca="1">IFERROR(INDEX(J$391:J$427,MATCH($F13,$B$391:$B$427,0))/INDEX($D$391:$D$427,MATCH($F13,$B$391:$B$427,0)),SUMIFS('Input-Ext Allocators'!G$8:G$68,'Input-Ext Allocators'!$B$8:$B$68,$F13))*$D13</f>
        <v>11120.207325523381</v>
      </c>
      <c r="K13" s="11">
        <f ca="1">IFERROR(INDEX(K$391:K$427,MATCH($F13,$B$391:$B$427,0))/INDEX($D$391:$D$427,MATCH($F13,$B$391:$B$427,0)),SUMIFS('Input-Ext Allocators'!H$8:H$68,'Input-Ext Allocators'!$B$8:$B$68,$F13))*$D13</f>
        <v>9040.2024328123971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1190975.7437874565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651667.12942051014</v>
      </c>
      <c r="H15" s="11">
        <f ca="1">IFERROR(INDEX(H$391:H$427,MATCH($F15,$B$391:$B$427,0))/INDEX($D$391:$D$427,MATCH($F15,$B$391:$B$427,0)),SUMIFS('Input-Ext Allocators'!E$8:E$68,'Input-Ext Allocators'!$B$8:$B$68,$F15))*$D15</f>
        <v>127821.0057349632</v>
      </c>
      <c r="I15" s="11">
        <f ca="1">IFERROR(INDEX(I$391:I$427,MATCH($F15,$B$391:$B$427,0))/INDEX($D$391:$D$427,MATCH($F15,$B$391:$B$427,0)),SUMIFS('Input-Ext Allocators'!F$8:F$68,'Input-Ext Allocators'!$B$8:$B$68,$F15))*$D15</f>
        <v>183594.81948959731</v>
      </c>
      <c r="J15" s="11">
        <f ca="1">IFERROR(INDEX(J$391:J$427,MATCH($F15,$B$391:$B$427,0))/INDEX($D$391:$D$427,MATCH($F15,$B$391:$B$427,0)),SUMIFS('Input-Ext Allocators'!G$8:G$68,'Input-Ext Allocators'!$B$8:$B$68,$F15))*$D15</f>
        <v>125702.55732065601</v>
      </c>
      <c r="K15" s="11">
        <f ca="1">IFERROR(INDEX(K$391:K$427,MATCH($F15,$B$391:$B$427,0))/INDEX($D$391:$D$427,MATCH($F15,$B$391:$B$427,0)),SUMIFS('Input-Ext Allocators'!H$8:H$68,'Input-Ext Allocators'!$B$8:$B$68,$F15))*$D15</f>
        <v>102190.23182172999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1297728.6428204428</v>
      </c>
      <c r="E16" s="11">
        <f t="shared" ca="1" si="0"/>
        <v>0</v>
      </c>
      <c r="G16" s="111">
        <f t="shared" ref="G16:K16" ca="1" si="2">SUBTOTAL(9,G11:G15)</f>
        <v>710079.19669646537</v>
      </c>
      <c r="H16" s="111">
        <f t="shared" ca="1" si="2"/>
        <v>139278.21885680695</v>
      </c>
      <c r="I16" s="111">
        <f t="shared" ca="1" si="2"/>
        <v>200051.30849047663</v>
      </c>
      <c r="J16" s="111">
        <f t="shared" ca="1" si="2"/>
        <v>136969.88369555399</v>
      </c>
      <c r="K16" s="111">
        <f t="shared" ca="1" si="2"/>
        <v>111350.03508114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235521.24000000002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INT_STORPT_FERC_352-355</v>
      </c>
      <c r="G32" s="11">
        <f ca="1">IFERROR(INDEX(G$391:G$427,MATCH($F32,$B$391:$B$427,0))/INDEX($D$391:$D$427,MATCH($F32,$B$391:$B$427,0)),SUMIFS('Input-Ext Allocators'!D$8:D$68,'Input-Ext Allocators'!$B$8:$B$68,$F32))*$D32</f>
        <v>128870.34113748463</v>
      </c>
      <c r="H32" s="11">
        <f ca="1">IFERROR(INDEX(H$391:H$427,MATCH($F32,$B$391:$B$427,0))/INDEX($D$391:$D$427,MATCH($F32,$B$391:$B$427,0)),SUMIFS('Input-Ext Allocators'!E$8:E$68,'Input-Ext Allocators'!$B$8:$B$68,$F32))*$D32</f>
        <v>25277.224935756676</v>
      </c>
      <c r="I32" s="11">
        <f ca="1">IFERROR(INDEX(I$391:I$427,MATCH($F32,$B$391:$B$427,0))/INDEX($D$391:$D$427,MATCH($F32,$B$391:$B$427,0)),SUMIFS('Input-Ext Allocators'!F$8:F$68,'Input-Ext Allocators'!$B$8:$B$68,$F32))*$D32</f>
        <v>36306.767597344871</v>
      </c>
      <c r="J32" s="11">
        <f ca="1">IFERROR(INDEX(J$391:J$427,MATCH($F32,$B$391:$B$427,0))/INDEX($D$391:$D$427,MATCH($F32,$B$391:$B$427,0)),SUMIFS('Input-Ext Allocators'!G$8:G$68,'Input-Ext Allocators'!$B$8:$B$68,$F32))*$D32</f>
        <v>24858.291468793715</v>
      </c>
      <c r="K32" s="11">
        <f ca="1">IFERROR(INDEX(K$391:K$427,MATCH($F32,$B$391:$B$427,0))/INDEX($D$391:$D$427,MATCH($F32,$B$391:$B$427,0)),SUMIFS('Input-Ext Allocators'!H$8:H$68,'Input-Ext Allocators'!$B$8:$B$68,$F32))*$D32</f>
        <v>20208.614860620131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2400554.19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INT_STORPT_FERC_352-355</v>
      </c>
      <c r="G33" s="11">
        <f ca="1">IFERROR(INDEX(G$391:G$427,MATCH($F33,$B$391:$B$427,0))/INDEX($D$391:$D$427,MATCH($F33,$B$391:$B$427,0)),SUMIFS('Input-Ext Allocators'!D$8:D$68,'Input-Ext Allocators'!$B$8:$B$68,$F33))*$D33</f>
        <v>1313513.1140797241</v>
      </c>
      <c r="H33" s="11">
        <f ca="1">IFERROR(INDEX(H$391:H$427,MATCH($F33,$B$391:$B$427,0))/INDEX($D$391:$D$427,MATCH($F33,$B$391:$B$427,0)),SUMIFS('Input-Ext Allocators'!E$8:E$68,'Input-Ext Allocators'!$B$8:$B$68,$F33))*$D33</f>
        <v>257638.53922942645</v>
      </c>
      <c r="I33" s="11">
        <f ca="1">IFERROR(INDEX(I$391:I$427,MATCH($F33,$B$391:$B$427,0))/INDEX($D$391:$D$427,MATCH($F33,$B$391:$B$427,0)),SUMIFS('Input-Ext Allocators'!F$8:F$68,'Input-Ext Allocators'!$B$8:$B$68,$F33))*$D33</f>
        <v>370057.33784843551</v>
      </c>
      <c r="J33" s="11">
        <f ca="1">IFERROR(INDEX(J$391:J$427,MATCH($F33,$B$391:$B$427,0))/INDEX($D$391:$D$427,MATCH($F33,$B$391:$B$427,0)),SUMIFS('Input-Ext Allocators'!G$8:G$68,'Input-Ext Allocators'!$B$8:$B$68,$F33))*$D33</f>
        <v>253368.55283903057</v>
      </c>
      <c r="K33" s="11">
        <f ca="1">IFERROR(INDEX(K$391:K$427,MATCH($F33,$B$391:$B$427,0))/INDEX($D$391:$D$427,MATCH($F33,$B$391:$B$427,0)),SUMIFS('Input-Ext Allocators'!H$8:H$68,'Input-Ext Allocators'!$B$8:$B$68,$F33))*$D33</f>
        <v>205976.64600338347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10964727.909999998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DESIGN_DAY</v>
      </c>
      <c r="G34" s="11">
        <f ca="1">IFERROR(INDEX(G$391:G$427,MATCH($F34,$B$391:$B$427,0))/INDEX($D$391:$D$427,MATCH($F34,$B$391:$B$427,0)),SUMIFS('Input-Ext Allocators'!D$8:D$68,'Input-Ext Allocators'!$B$8:$B$68,$F34))*$D34</f>
        <v>6232158.5659633363</v>
      </c>
      <c r="H34" s="11">
        <f ca="1">IFERROR(INDEX(H$391:H$427,MATCH($F34,$B$391:$B$427,0))/INDEX($D$391:$D$427,MATCH($F34,$B$391:$B$427,0)),SUMIFS('Input-Ext Allocators'!E$8:E$68,'Input-Ext Allocators'!$B$8:$B$68,$F34))*$D34</f>
        <v>1210699.9967655779</v>
      </c>
      <c r="I34" s="11">
        <f ca="1">IFERROR(INDEX(I$391:I$427,MATCH($F34,$B$391:$B$427,0))/INDEX($D$391:$D$427,MATCH($F34,$B$391:$B$427,0)),SUMIFS('Input-Ext Allocators'!F$8:F$68,'Input-Ext Allocators'!$B$8:$B$68,$F34))*$D34</f>
        <v>1740098.5356419717</v>
      </c>
      <c r="J34" s="11">
        <f ca="1">IFERROR(INDEX(J$391:J$427,MATCH($F34,$B$391:$B$427,0))/INDEX($D$391:$D$427,MATCH($F34,$B$391:$B$427,0)),SUMIFS('Input-Ext Allocators'!G$8:G$68,'Input-Ext Allocators'!$B$8:$B$68,$F34))*$D34</f>
        <v>1008205.8832791332</v>
      </c>
      <c r="K34" s="11">
        <f ca="1">IFERROR(INDEX(K$391:K$427,MATCH($F34,$B$391:$B$427,0))/INDEX($D$391:$D$427,MATCH($F34,$B$391:$B$427,0)),SUMIFS('Input-Ext Allocators'!H$8:H$68,'Input-Ext Allocators'!$B$8:$B$68,$F34))*$D34</f>
        <v>773564.92834997771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3688378.84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WINTER_STORAGE</v>
      </c>
      <c r="G35" s="11">
        <f ca="1">IFERROR(INDEX(G$391:G$427,MATCH($F35,$B$391:$B$427,0))/INDEX($D$391:$D$427,MATCH($F35,$B$391:$B$427,0)),SUMIFS('Input-Ext Allocators'!D$8:D$68,'Input-Ext Allocators'!$B$8:$B$68,$F35))*$D35</f>
        <v>1701195.0139546008</v>
      </c>
      <c r="H35" s="11">
        <f ca="1">IFERROR(INDEX(H$391:H$427,MATCH($F35,$B$391:$B$427,0))/INDEX($D$391:$D$427,MATCH($F35,$B$391:$B$427,0)),SUMIFS('Input-Ext Allocators'!E$8:E$68,'Input-Ext Allocators'!$B$8:$B$68,$F35))*$D35</f>
        <v>349631.96444593882</v>
      </c>
      <c r="I35" s="11">
        <f ca="1">IFERROR(INDEX(I$391:I$427,MATCH($F35,$B$391:$B$427,0))/INDEX($D$391:$D$427,MATCH($F35,$B$391:$B$427,0)),SUMIFS('Input-Ext Allocators'!F$8:F$68,'Input-Ext Allocators'!$B$8:$B$68,$F35))*$D35</f>
        <v>500667.82835255913</v>
      </c>
      <c r="J35" s="11">
        <f ca="1">IFERROR(INDEX(J$391:J$427,MATCH($F35,$B$391:$B$427,0))/INDEX($D$391:$D$427,MATCH($F35,$B$391:$B$427,0)),SUMIFS('Input-Ext Allocators'!G$8:G$68,'Input-Ext Allocators'!$B$8:$B$68,$F35))*$D35</f>
        <v>592465.28454706899</v>
      </c>
      <c r="K35" s="11">
        <f ca="1">IFERROR(INDEX(K$391:K$427,MATCH($F35,$B$391:$B$427,0))/INDEX($D$391:$D$427,MATCH($F35,$B$391:$B$427,0)),SUMIFS('Input-Ext Allocators'!H$8:H$68,'Input-Ext Allocators'!$B$8:$B$68,$F35))*$D35</f>
        <v>544418.74869983236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16961956.510000002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DESIGN_DAY</v>
      </c>
      <c r="G36" s="11">
        <f ca="1">IFERROR(INDEX(G$391:G$427,MATCH($F36,$B$391:$B$427,0))/INDEX($D$391:$D$427,MATCH($F36,$B$391:$B$427,0)),SUMIFS('Input-Ext Allocators'!D$8:D$68,'Input-Ext Allocators'!$B$8:$B$68,$F36))*$D36</f>
        <v>9640877.8609896302</v>
      </c>
      <c r="H36" s="11">
        <f ca="1">IFERROR(INDEX(H$391:H$427,MATCH($F36,$B$391:$B$427,0))/INDEX($D$391:$D$427,MATCH($F36,$B$391:$B$427,0)),SUMIFS('Input-Ext Allocators'!E$8:E$68,'Input-Ext Allocators'!$B$8:$B$68,$F36))*$D36</f>
        <v>1872900.1631737598</v>
      </c>
      <c r="I36" s="11">
        <f ca="1">IFERROR(INDEX(I$391:I$427,MATCH($F36,$B$391:$B$427,0))/INDEX($D$391:$D$427,MATCH($F36,$B$391:$B$427,0)),SUMIFS('Input-Ext Allocators'!F$8:F$68,'Input-Ext Allocators'!$B$8:$B$68,$F36))*$D36</f>
        <v>2691856.6449565291</v>
      </c>
      <c r="J36" s="11">
        <f ca="1">IFERROR(INDEX(J$391:J$427,MATCH($F36,$B$391:$B$427,0))/INDEX($D$391:$D$427,MATCH($F36,$B$391:$B$427,0)),SUMIFS('Input-Ext Allocators'!G$8:G$68,'Input-Ext Allocators'!$B$8:$B$68,$F36))*$D36</f>
        <v>1559650.5892052546</v>
      </c>
      <c r="K36" s="11">
        <f ca="1">IFERROR(INDEX(K$391:K$427,MATCH($F36,$B$391:$B$427,0))/INDEX($D$391:$D$427,MATCH($F36,$B$391:$B$427,0)),SUMIFS('Input-Ext Allocators'!H$8:H$68,'Input-Ext Allocators'!$B$8:$B$68,$F36))*$D36</f>
        <v>1196671.2516748253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3204486.26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WINTER_STORAGE</v>
      </c>
      <c r="G37" s="11">
        <f ca="1">IFERROR(INDEX(G$391:G$427,MATCH($F37,$B$391:$B$427,0))/INDEX($D$391:$D$427,MATCH($F37,$B$391:$B$427,0)),SUMIFS('Input-Ext Allocators'!D$8:D$68,'Input-Ext Allocators'!$B$8:$B$68,$F37))*$D37</f>
        <v>1478008.7090506209</v>
      </c>
      <c r="H37" s="11">
        <f ca="1">IFERROR(INDEX(H$391:H$427,MATCH($F37,$B$391:$B$427,0))/INDEX($D$391:$D$427,MATCH($F37,$B$391:$B$427,0)),SUMIFS('Input-Ext Allocators'!E$8:E$68,'Input-Ext Allocators'!$B$8:$B$68,$F37))*$D37</f>
        <v>303762.40476529236</v>
      </c>
      <c r="I37" s="11">
        <f ca="1">IFERROR(INDEX(I$391:I$427,MATCH($F37,$B$391:$B$427,0))/INDEX($D$391:$D$427,MATCH($F37,$B$391:$B$427,0)),SUMIFS('Input-Ext Allocators'!F$8:F$68,'Input-Ext Allocators'!$B$8:$B$68,$F37))*$D37</f>
        <v>434983.29384728119</v>
      </c>
      <c r="J37" s="11">
        <f ca="1">IFERROR(INDEX(J$391:J$427,MATCH($F37,$B$391:$B$427,0))/INDEX($D$391:$D$427,MATCH($F37,$B$391:$B$427,0)),SUMIFS('Input-Ext Allocators'!G$8:G$68,'Input-Ext Allocators'!$B$8:$B$68,$F37))*$D37</f>
        <v>514737.48934588092</v>
      </c>
      <c r="K37" s="11">
        <f ca="1">IFERROR(INDEX(K$391:K$427,MATCH($F37,$B$391:$B$427,0))/INDEX($D$391:$D$427,MATCH($F37,$B$391:$B$427,0)),SUMIFS('Input-Ext Allocators'!H$8:H$68,'Input-Ext Allocators'!$B$8:$B$68,$F37))*$D37</f>
        <v>472994.36299092462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30183.87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INT_STORPT_FERC_352-355</v>
      </c>
      <c r="G38" s="11">
        <f ca="1">IFERROR(INDEX(G$391:G$427,MATCH($F38,$B$391:$B$427,0))/INDEX($D$391:$D$427,MATCH($F38,$B$391:$B$427,0)),SUMIFS('Input-Ext Allocators'!D$8:D$68,'Input-Ext Allocators'!$B$8:$B$68,$F38))*$D38</f>
        <v>16515.731760538827</v>
      </c>
      <c r="H38" s="11">
        <f ca="1">IFERROR(INDEX(H$391:H$427,MATCH($F38,$B$391:$B$427,0))/INDEX($D$391:$D$427,MATCH($F38,$B$391:$B$427,0)),SUMIFS('Input-Ext Allocators'!E$8:E$68,'Input-Ext Allocators'!$B$8:$B$68,$F38))*$D38</f>
        <v>3239.4720383674853</v>
      </c>
      <c r="I38" s="11">
        <f ca="1">IFERROR(INDEX(I$391:I$427,MATCH($F38,$B$391:$B$427,0))/INDEX($D$391:$D$427,MATCH($F38,$B$391:$B$427,0)),SUMIFS('Input-Ext Allocators'!F$8:F$68,'Input-Ext Allocators'!$B$8:$B$68,$F38))*$D38</f>
        <v>4652.9933065844507</v>
      </c>
      <c r="J38" s="11">
        <f ca="1">IFERROR(INDEX(J$391:J$427,MATCH($F38,$B$391:$B$427,0))/INDEX($D$391:$D$427,MATCH($F38,$B$391:$B$427,0)),SUMIFS('Input-Ext Allocators'!G$8:G$68,'Input-Ext Allocators'!$B$8:$B$68,$F38))*$D38</f>
        <v>3185.7824717472549</v>
      </c>
      <c r="K38" s="11">
        <f ca="1">IFERROR(INDEX(K$391:K$427,MATCH($F38,$B$391:$B$427,0))/INDEX($D$391:$D$427,MATCH($F38,$B$391:$B$427,0)),SUMIFS('Input-Ext Allocators'!H$8:H$68,'Input-Ext Allocators'!$B$8:$B$68,$F38))*$D38</f>
        <v>2589.8904227619814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37485808.819999993</v>
      </c>
      <c r="E39" s="11">
        <f t="shared" ca="1" si="7"/>
        <v>0</v>
      </c>
      <c r="G39" s="111">
        <f t="shared" ref="G39:K39" ca="1" si="8">SUBTOTAL(9,G32:G38)</f>
        <v>20511139.336935937</v>
      </c>
      <c r="H39" s="111">
        <f t="shared" ca="1" si="8"/>
        <v>4023149.7653541192</v>
      </c>
      <c r="I39" s="111">
        <f t="shared" ca="1" si="8"/>
        <v>5778623.4015507065</v>
      </c>
      <c r="J39" s="111">
        <f t="shared" ca="1" si="8"/>
        <v>3956471.8731569098</v>
      </c>
      <c r="K39" s="111">
        <f t="shared" ca="1" si="8"/>
        <v>3216424.4430023255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0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1">
        <f ca="1">IFERROR(INDEX(G$391:G$427,MATCH($F51,$B$391:$B$427,0))/INDEX($D$391:$D$427,MATCH($F51,$B$391:$B$427,0)),SUMIFS('Input-Ext Allocators'!D$8:D$68,'Input-Ext Allocators'!$B$8:$B$68,$F51))*$D51</f>
        <v>0</v>
      </c>
      <c r="H51" s="11">
        <f ca="1">IFERROR(INDEX(H$391:H$427,MATCH($F51,$B$391:$B$427,0))/INDEX($D$391:$D$427,MATCH($F51,$B$391:$B$427,0)),SUMIFS('Input-Ext Allocators'!E$8:E$68,'Input-Ext Allocators'!$B$8:$B$68,$F51))*$D51</f>
        <v>0</v>
      </c>
      <c r="I51" s="11">
        <f ca="1">IFERROR(INDEX(I$391:I$427,MATCH($F51,$B$391:$B$427,0))/INDEX($D$391:$D$427,MATCH($F51,$B$391:$B$427,0)),SUMIFS('Input-Ext Allocators'!F$8:F$68,'Input-Ext Allocators'!$B$8:$B$68,$F51))*$D51</f>
        <v>0</v>
      </c>
      <c r="J51" s="11">
        <f ca="1">IFERROR(INDEX(J$391:J$427,MATCH($F51,$B$391:$B$427,0))/INDEX($D$391:$D$427,MATCH($F51,$B$391:$B$427,0)),SUMIFS('Input-Ext Allocators'!G$8:G$68,'Input-Ext Allocators'!$B$8:$B$68,$F51))*$D51</f>
        <v>0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0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1">
        <f ca="1">IFERROR(INDEX(G$391:G$427,MATCH($F52,$B$391:$B$427,0))/INDEX($D$391:$D$427,MATCH($F52,$B$391:$B$427,0)),SUMIFS('Input-Ext Allocators'!D$8:D$68,'Input-Ext Allocators'!$B$8:$B$68,$F52))*$D52</f>
        <v>0</v>
      </c>
      <c r="H52" s="11">
        <f ca="1">IFERROR(INDEX(H$391:H$427,MATCH($F52,$B$391:$B$427,0))/INDEX($D$391:$D$427,MATCH($F52,$B$391:$B$427,0)),SUMIFS('Input-Ext Allocators'!E$8:E$68,'Input-Ext Allocators'!$B$8:$B$68,$F52))*$D52</f>
        <v>0</v>
      </c>
      <c r="I52" s="11">
        <f ca="1">IFERROR(INDEX(I$391:I$427,MATCH($F52,$B$391:$B$427,0))/INDEX($D$391:$D$427,MATCH($F52,$B$391:$B$427,0)),SUMIFS('Input-Ext Allocators'!F$8:F$68,'Input-Ext Allocators'!$B$8:$B$68,$F52))*$D52</f>
        <v>0</v>
      </c>
      <c r="J52" s="11">
        <f ca="1">IFERROR(INDEX(J$391:J$427,MATCH($F52,$B$391:$B$427,0))/INDEX($D$391:$D$427,MATCH($F52,$B$391:$B$427,0)),SUMIFS('Input-Ext Allocators'!G$8:G$68,'Input-Ext Allocators'!$B$8:$B$68,$F52))*$D52</f>
        <v>0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0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1">
        <f ca="1">IFERROR(INDEX(G$391:G$427,MATCH($F53,$B$391:$B$427,0))/INDEX($D$391:$D$427,MATCH($F53,$B$391:$B$427,0)),SUMIFS('Input-Ext Allocators'!D$8:D$68,'Input-Ext Allocators'!$B$8:$B$68,$F53))*$D53</f>
        <v>0</v>
      </c>
      <c r="H53" s="11">
        <f ca="1">IFERROR(INDEX(H$391:H$427,MATCH($F53,$B$391:$B$427,0))/INDEX($D$391:$D$427,MATCH($F53,$B$391:$B$427,0)),SUMIFS('Input-Ext Allocators'!E$8:E$68,'Input-Ext Allocators'!$B$8:$B$68,$F53))*$D53</f>
        <v>0</v>
      </c>
      <c r="I53" s="11">
        <f ca="1">IFERROR(INDEX(I$391:I$427,MATCH($F53,$B$391:$B$427,0))/INDEX($D$391:$D$427,MATCH($F53,$B$391:$B$427,0)),SUMIFS('Input-Ext Allocators'!F$8:F$68,'Input-Ext Allocators'!$B$8:$B$68,$F53))*$D53</f>
        <v>0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0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1">
        <f ca="1">IFERROR(INDEX(G$391:G$427,MATCH($F54,$B$391:$B$427,0))/INDEX($D$391:$D$427,MATCH($F54,$B$391:$B$427,0)),SUMIFS('Input-Ext Allocators'!D$8:D$68,'Input-Ext Allocators'!$B$8:$B$68,$F54))*$D54</f>
        <v>0</v>
      </c>
      <c r="H54" s="11">
        <f ca="1">IFERROR(INDEX(H$391:H$427,MATCH($F54,$B$391:$B$427,0))/INDEX($D$391:$D$427,MATCH($F54,$B$391:$B$427,0)),SUMIFS('Input-Ext Allocators'!E$8:E$68,'Input-Ext Allocators'!$B$8:$B$68,$F54))*$D54</f>
        <v>0</v>
      </c>
      <c r="I54" s="11">
        <f ca="1">IFERROR(INDEX(I$391:I$427,MATCH($F54,$B$391:$B$427,0))/INDEX($D$391:$D$427,MATCH($F54,$B$391:$B$427,0)),SUMIFS('Input-Ext Allocators'!F$8:F$68,'Input-Ext Allocators'!$B$8:$B$68,$F54))*$D54</f>
        <v>0</v>
      </c>
      <c r="J54" s="11">
        <f ca="1">IFERROR(INDEX(J$391:J$427,MATCH($F54,$B$391:$B$427,0))/INDEX($D$391:$D$427,MATCH($F54,$B$391:$B$427,0)),SUMIFS('Input-Ext Allocators'!G$8:G$68,'Input-Ext Allocators'!$B$8:$B$68,$F54))*$D54</f>
        <v>0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0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1">
        <f ca="1">IFERROR(INDEX(G$391:G$427,MATCH($F61,$B$391:$B$427,0))/INDEX($D$391:$D$427,MATCH($F61,$B$391:$B$427,0)),SUMIFS('Input-Ext Allocators'!D$8:D$68,'Input-Ext Allocators'!$B$8:$B$68,$F61))*$D61</f>
        <v>0</v>
      </c>
      <c r="H61" s="11">
        <f ca="1">IFERROR(INDEX(H$391:H$427,MATCH($F61,$B$391:$B$427,0))/INDEX($D$391:$D$427,MATCH($F61,$B$391:$B$427,0)),SUMIFS('Input-Ext Allocators'!E$8:E$68,'Input-Ext Allocators'!$B$8:$B$68,$F61))*$D61</f>
        <v>0</v>
      </c>
      <c r="I61" s="11">
        <f ca="1">IFERROR(INDEX(I$391:I$427,MATCH($F61,$B$391:$B$427,0))/INDEX($D$391:$D$427,MATCH($F61,$B$391:$B$427,0)),SUMIFS('Input-Ext Allocators'!F$8:F$68,'Input-Ext Allocators'!$B$8:$B$68,$F61))*$D61</f>
        <v>0</v>
      </c>
      <c r="J61" s="11">
        <f ca="1">IFERROR(INDEX(J$391:J$427,MATCH($F61,$B$391:$B$427,0))/INDEX($D$391:$D$427,MATCH($F61,$B$391:$B$427,0)),SUMIFS('Input-Ext Allocators'!G$8:G$68,'Input-Ext Allocators'!$B$8:$B$68,$F61))*$D61</f>
        <v>0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0</v>
      </c>
      <c r="E62" s="11">
        <f t="shared" ca="1" si="10"/>
        <v>0</v>
      </c>
      <c r="G62" s="111">
        <f t="shared" ref="G62:K62" ca="1" si="13">SUBTOTAL(9,G51:G61)</f>
        <v>0</v>
      </c>
      <c r="H62" s="111">
        <f t="shared" ca="1" si="13"/>
        <v>0</v>
      </c>
      <c r="I62" s="111">
        <f t="shared" ca="1" si="13"/>
        <v>0</v>
      </c>
      <c r="J62" s="111">
        <f t="shared" ca="1" si="13"/>
        <v>0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26388.828235923505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INT_PSTD_PLANT</v>
      </c>
      <c r="G65" s="11">
        <f ca="1">IFERROR(INDEX(G$391:G$427,MATCH($F65,$B$391:$B$427,0))/INDEX($D$391:$D$427,MATCH($F65,$B$391:$B$427,0)),SUMIFS('Input-Ext Allocators'!D$8:D$68,'Input-Ext Allocators'!$B$8:$B$68,$F65))*$D65</f>
        <v>14439.195789653406</v>
      </c>
      <c r="H65" s="11">
        <f ca="1">IFERROR(INDEX(H$391:H$427,MATCH($F65,$B$391:$B$427,0))/INDEX($D$391:$D$427,MATCH($F65,$B$391:$B$427,0)),SUMIFS('Input-Ext Allocators'!E$8:E$68,'Input-Ext Allocators'!$B$8:$B$68,$F65))*$D65</f>
        <v>2832.1706658409466</v>
      </c>
      <c r="I65" s="11">
        <f ca="1">IFERROR(INDEX(I$391:I$427,MATCH($F65,$B$391:$B$427,0))/INDEX($D$391:$D$427,MATCH($F65,$B$391:$B$427,0)),SUMIFS('Input-Ext Allocators'!F$8:F$68,'Input-Ext Allocators'!$B$8:$B$68,$F65))*$D65</f>
        <v>4067.9687909588406</v>
      </c>
      <c r="J65" s="11">
        <f ca="1">IFERROR(INDEX(J$391:J$427,MATCH($F65,$B$391:$B$427,0))/INDEX($D$391:$D$427,MATCH($F65,$B$391:$B$427,0)),SUMIFS('Input-Ext Allocators'!G$8:G$68,'Input-Ext Allocators'!$B$8:$B$68,$F65))*$D65</f>
        <v>2785.2315307465265</v>
      </c>
      <c r="K65" s="11">
        <f ca="1">IFERROR(INDEX(K$391:K$427,MATCH($F65,$B$391:$B$427,0))/INDEX($D$391:$D$427,MATCH($F65,$B$391:$B$427,0)),SUMIFS('Input-Ext Allocators'!H$8:H$68,'Input-Ext Allocators'!$B$8:$B$68,$F65))*$D65</f>
        <v>2264.2614587237899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480466.36592172016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INT_PSTD_PLANT</v>
      </c>
      <c r="G66" s="11">
        <f ca="1">IFERROR(INDEX(G$391:G$427,MATCH($F66,$B$391:$B$427,0))/INDEX($D$391:$D$427,MATCH($F66,$B$391:$B$427,0)),SUMIFS('Input-Ext Allocators'!D$8:D$68,'Input-Ext Allocators'!$B$8:$B$68,$F66))*$D66</f>
        <v>262897.15730699961</v>
      </c>
      <c r="H66" s="11">
        <f ca="1">IFERROR(INDEX(H$391:H$427,MATCH($F66,$B$391:$B$427,0))/INDEX($D$391:$D$427,MATCH($F66,$B$391:$B$427,0)),SUMIFS('Input-Ext Allocators'!E$8:E$68,'Input-Ext Allocators'!$B$8:$B$68,$F66))*$D66</f>
        <v>51565.864740984274</v>
      </c>
      <c r="I66" s="11">
        <f ca="1">IFERROR(INDEX(I$391:I$427,MATCH($F66,$B$391:$B$427,0))/INDEX($D$391:$D$427,MATCH($F66,$B$391:$B$427,0)),SUMIFS('Input-Ext Allocators'!F$8:F$68,'Input-Ext Allocators'!$B$8:$B$68,$F66))*$D66</f>
        <v>74066.273962640291</v>
      </c>
      <c r="J66" s="11">
        <f ca="1">IFERROR(INDEX(J$391:J$427,MATCH($F66,$B$391:$B$427,0))/INDEX($D$391:$D$427,MATCH($F66,$B$391:$B$427,0)),SUMIFS('Input-Ext Allocators'!G$8:G$68,'Input-Ext Allocators'!$B$8:$B$68,$F66))*$D66</f>
        <v>50711.235067521797</v>
      </c>
      <c r="K66" s="11">
        <f ca="1">IFERROR(INDEX(K$391:K$427,MATCH($F66,$B$391:$B$427,0))/INDEX($D$391:$D$427,MATCH($F66,$B$391:$B$427,0)),SUMIFS('Input-Ext Allocators'!H$8:H$68,'Input-Ext Allocators'!$B$8:$B$68,$F66))*$D66</f>
        <v>41225.834843574296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24675.157437831702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INT_PSTD_PLANT</v>
      </c>
      <c r="G67" s="11">
        <f ca="1">IFERROR(INDEX(G$391:G$427,MATCH($F67,$B$391:$B$427,0))/INDEX($D$391:$D$427,MATCH($F67,$B$391:$B$427,0)),SUMIFS('Input-Ext Allocators'!D$8:D$68,'Input-Ext Allocators'!$B$8:$B$68,$F67))*$D67</f>
        <v>13501.525198468355</v>
      </c>
      <c r="H67" s="11">
        <f ca="1">IFERROR(INDEX(H$391:H$427,MATCH($F67,$B$391:$B$427,0))/INDEX($D$391:$D$427,MATCH($F67,$B$391:$B$427,0)),SUMIFS('Input-Ext Allocators'!E$8:E$68,'Input-Ext Allocators'!$B$8:$B$68,$F67))*$D67</f>
        <v>2648.2516179062291</v>
      </c>
      <c r="I67" s="11">
        <f ca="1">IFERROR(INDEX(I$391:I$427,MATCH($F67,$B$391:$B$427,0))/INDEX($D$391:$D$427,MATCH($F67,$B$391:$B$427,0)),SUMIFS('Input-Ext Allocators'!F$8:F$68,'Input-Ext Allocators'!$B$8:$B$68,$F67))*$D67</f>
        <v>3803.7979356904343</v>
      </c>
      <c r="J67" s="11">
        <f ca="1">IFERROR(INDEX(J$391:J$427,MATCH($F67,$B$391:$B$427,0))/INDEX($D$391:$D$427,MATCH($F67,$B$391:$B$427,0)),SUMIFS('Input-Ext Allocators'!G$8:G$68,'Input-Ext Allocators'!$B$8:$B$68,$F67))*$D67</f>
        <v>2604.3606751900325</v>
      </c>
      <c r="K67" s="11">
        <f ca="1">IFERROR(INDEX(K$391:K$427,MATCH($F67,$B$391:$B$427,0))/INDEX($D$391:$D$427,MATCH($F67,$B$391:$B$427,0)),SUMIFS('Input-Ext Allocators'!H$8:H$68,'Input-Ext Allocators'!$B$8:$B$68,$F67))*$D67</f>
        <v>2117.2220105766555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538570.24779098178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INT_PSTD_PLANT</v>
      </c>
      <c r="G68" s="11">
        <f ca="1">IFERROR(INDEX(G$391:G$427,MATCH($F68,$B$391:$B$427,0))/INDEX($D$391:$D$427,MATCH($F68,$B$391:$B$427,0)),SUMIFS('Input-Ext Allocators'!D$8:D$68,'Input-Ext Allocators'!$B$8:$B$68,$F68))*$D68</f>
        <v>294689.90380368015</v>
      </c>
      <c r="H68" s="11">
        <f ca="1">IFERROR(INDEX(H$391:H$427,MATCH($F68,$B$391:$B$427,0))/INDEX($D$391:$D$427,MATCH($F68,$B$391:$B$427,0)),SUMIFS('Input-Ext Allocators'!E$8:E$68,'Input-Ext Allocators'!$B$8:$B$68,$F68))*$D68</f>
        <v>57801.841129567998</v>
      </c>
      <c r="I68" s="11">
        <f ca="1">IFERROR(INDEX(I$391:I$427,MATCH($F68,$B$391:$B$427,0))/INDEX($D$391:$D$427,MATCH($F68,$B$391:$B$427,0)),SUMIFS('Input-Ext Allocators'!F$8:F$68,'Input-Ext Allocators'!$B$8:$B$68,$F68))*$D68</f>
        <v>83023.275613662772</v>
      </c>
      <c r="J68" s="11">
        <f ca="1">IFERROR(INDEX(J$391:J$427,MATCH($F68,$B$391:$B$427,0))/INDEX($D$391:$D$427,MATCH($F68,$B$391:$B$427,0)),SUMIFS('Input-Ext Allocators'!G$8:G$68,'Input-Ext Allocators'!$B$8:$B$68,$F68))*$D68</f>
        <v>56843.859161104461</v>
      </c>
      <c r="K68" s="11">
        <f ca="1">IFERROR(INDEX(K$391:K$427,MATCH($F68,$B$391:$B$427,0))/INDEX($D$391:$D$427,MATCH($F68,$B$391:$B$427,0)),SUMIFS('Input-Ext Allocators'!H$8:H$68,'Input-Ext Allocators'!$B$8:$B$68,$F68))*$D68</f>
        <v>46211.368082966532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2.5543346811755336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INT_PSTD_PLANT</v>
      </c>
      <c r="G69" s="11">
        <f ca="1">IFERROR(INDEX(G$391:G$427,MATCH($F69,$B$391:$B$427,0))/INDEX($D$391:$D$427,MATCH($F69,$B$391:$B$427,0)),SUMIFS('Input-Ext Allocators'!D$8:D$68,'Input-Ext Allocators'!$B$8:$B$68,$F69))*$D69</f>
        <v>1.3976573057376869</v>
      </c>
      <c r="H69" s="11">
        <f ca="1">IFERROR(INDEX(H$391:H$427,MATCH($F69,$B$391:$B$427,0))/INDEX($D$391:$D$427,MATCH($F69,$B$391:$B$427,0)),SUMIFS('Input-Ext Allocators'!E$8:E$68,'Input-Ext Allocators'!$B$8:$B$68,$F69))*$D69</f>
        <v>0.27414297027851192</v>
      </c>
      <c r="I69" s="11">
        <f ca="1">IFERROR(INDEX(I$391:I$427,MATCH($F69,$B$391:$B$427,0))/INDEX($D$391:$D$427,MATCH($F69,$B$391:$B$427,0)),SUMIFS('Input-Ext Allocators'!F$8:F$68,'Input-Ext Allocators'!$B$8:$B$68,$F69))*$D69</f>
        <v>0.39376336348805785</v>
      </c>
      <c r="J69" s="11">
        <f ca="1">IFERROR(INDEX(J$391:J$427,MATCH($F69,$B$391:$B$427,0))/INDEX($D$391:$D$427,MATCH($F69,$B$391:$B$427,0)),SUMIFS('Input-Ext Allocators'!G$8:G$68,'Input-Ext Allocators'!$B$8:$B$68,$F69))*$D69</f>
        <v>0.26959944679940412</v>
      </c>
      <c r="K69" s="11">
        <f ca="1">IFERROR(INDEX(K$391:K$427,MATCH($F69,$B$391:$B$427,0))/INDEX($D$391:$D$427,MATCH($F69,$B$391:$B$427,0)),SUMIFS('Input-Ext Allocators'!H$8:H$68,'Input-Ext Allocators'!$B$8:$B$68,$F69))*$D69</f>
        <v>0.21917159487187343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56108.267594040903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INT_PSTD_PLANT</v>
      </c>
      <c r="G70" s="11">
        <f ca="1">IFERROR(INDEX(G$391:G$427,MATCH($F70,$B$391:$B$427,0))/INDEX($D$391:$D$427,MATCH($F70,$B$391:$B$427,0)),SUMIFS('Input-Ext Allocators'!D$8:D$68,'Input-Ext Allocators'!$B$8:$B$68,$F70))*$D70</f>
        <v>30700.804672552364</v>
      </c>
      <c r="H70" s="11">
        <f ca="1">IFERROR(INDEX(H$391:H$427,MATCH($F70,$B$391:$B$427,0))/INDEX($D$391:$D$427,MATCH($F70,$B$391:$B$427,0)),SUMIFS('Input-Ext Allocators'!E$8:E$68,'Input-Ext Allocators'!$B$8:$B$68,$F70))*$D70</f>
        <v>6021.7978672759991</v>
      </c>
      <c r="I70" s="11">
        <f ca="1">IFERROR(INDEX(I$391:I$427,MATCH($F70,$B$391:$B$427,0))/INDEX($D$391:$D$427,MATCH($F70,$B$391:$B$427,0)),SUMIFS('Input-Ext Allocators'!F$8:F$68,'Input-Ext Allocators'!$B$8:$B$68,$F70))*$D70</f>
        <v>8649.3678099965819</v>
      </c>
      <c r="J70" s="11">
        <f ca="1">IFERROR(INDEX(J$391:J$427,MATCH($F70,$B$391:$B$427,0))/INDEX($D$391:$D$427,MATCH($F70,$B$391:$B$427,0)),SUMIFS('Input-Ext Allocators'!G$8:G$68,'Input-Ext Allocators'!$B$8:$B$68,$F70))*$D70</f>
        <v>5921.9952716865027</v>
      </c>
      <c r="K70" s="11">
        <f ca="1">IFERROR(INDEX(K$391:K$427,MATCH($F70,$B$391:$B$427,0))/INDEX($D$391:$D$427,MATCH($F70,$B$391:$B$427,0)),SUMIFS('Input-Ext Allocators'!H$8:H$68,'Input-Ext Allocators'!$B$8:$B$68,$F70))*$D70</f>
        <v>4814.3019725294662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103183.98509937049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INT_PSTD_PLANT</v>
      </c>
      <c r="G72" s="11">
        <f ca="1">IFERROR(INDEX(G$391:G$427,MATCH($F72,$B$391:$B$427,0))/INDEX($D$391:$D$427,MATCH($F72,$B$391:$B$427,0)),SUMIFS('Input-Ext Allocators'!D$8:D$68,'Input-Ext Allocators'!$B$8:$B$68,$F72))*$D72</f>
        <v>56459.261846961272</v>
      </c>
      <c r="H72" s="11">
        <f ca="1">IFERROR(INDEX(H$391:H$427,MATCH($F72,$B$391:$B$427,0))/INDEX($D$391:$D$427,MATCH($F72,$B$391:$B$427,0)),SUMIFS('Input-Ext Allocators'!E$8:E$68,'Input-Ext Allocators'!$B$8:$B$68,$F72))*$D72</f>
        <v>11074.180830249334</v>
      </c>
      <c r="I72" s="11">
        <f ca="1">IFERROR(INDEX(I$391:I$427,MATCH($F72,$B$391:$B$427,0))/INDEX($D$391:$D$427,MATCH($F72,$B$391:$B$427,0)),SUMIFS('Input-Ext Allocators'!F$8:F$68,'Input-Ext Allocators'!$B$8:$B$68,$F72))*$D72</f>
        <v>15906.323212168638</v>
      </c>
      <c r="J72" s="11">
        <f ca="1">IFERROR(INDEX(J$391:J$427,MATCH($F72,$B$391:$B$427,0))/INDEX($D$391:$D$427,MATCH($F72,$B$391:$B$427,0)),SUMIFS('Input-Ext Allocators'!G$8:G$68,'Input-Ext Allocators'!$B$8:$B$68,$F72))*$D72</f>
        <v>10890.64228989207</v>
      </c>
      <c r="K72" s="11">
        <f ca="1">IFERROR(INDEX(K$391:K$427,MATCH($F72,$B$391:$B$427,0))/INDEX($D$391:$D$427,MATCH($F72,$B$391:$B$427,0)),SUMIFS('Input-Ext Allocators'!H$8:H$68,'Input-Ext Allocators'!$B$8:$B$68,$F72))*$D72</f>
        <v>8853.5769200991999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211398.70900601384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INT_PSTD_PLANT</v>
      </c>
      <c r="G73" s="11">
        <f ca="1">IFERROR(INDEX(G$391:G$427,MATCH($F73,$B$391:$B$427,0))/INDEX($D$391:$D$427,MATCH($F73,$B$391:$B$427,0)),SUMIFS('Input-Ext Allocators'!D$8:D$68,'Input-Ext Allocators'!$B$8:$B$68,$F73))*$D73</f>
        <v>115671.19698261122</v>
      </c>
      <c r="H73" s="11">
        <f ca="1">IFERROR(INDEX(H$391:H$427,MATCH($F73,$B$391:$B$427,0))/INDEX($D$391:$D$427,MATCH($F73,$B$391:$B$427,0)),SUMIFS('Input-Ext Allocators'!E$8:E$68,'Input-Ext Allocators'!$B$8:$B$68,$F73))*$D73</f>
        <v>22688.283734722107</v>
      </c>
      <c r="I73" s="11">
        <f ca="1">IFERROR(INDEX(I$391:I$427,MATCH($F73,$B$391:$B$427,0))/INDEX($D$391:$D$427,MATCH($F73,$B$391:$B$427,0)),SUMIFS('Input-Ext Allocators'!F$8:F$68,'Input-Ext Allocators'!$B$8:$B$68,$F73))*$D73</f>
        <v>32588.159769624519</v>
      </c>
      <c r="J73" s="11">
        <f ca="1">IFERROR(INDEX(J$391:J$427,MATCH($F73,$B$391:$B$427,0))/INDEX($D$391:$D$427,MATCH($F73,$B$391:$B$427,0)),SUMIFS('Input-Ext Allocators'!G$8:G$68,'Input-Ext Allocators'!$B$8:$B$68,$F73))*$D73</f>
        <v>22312.258226044494</v>
      </c>
      <c r="K73" s="11">
        <f ca="1">IFERROR(INDEX(K$391:K$427,MATCH($F73,$B$391:$B$427,0))/INDEX($D$391:$D$427,MATCH($F73,$B$391:$B$427,0)),SUMIFS('Input-Ext Allocators'!H$8:H$68,'Input-Ext Allocators'!$B$8:$B$68,$F73))*$D73</f>
        <v>18138.810293011542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306.93073873231111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INT_PSTD_PLANT</v>
      </c>
      <c r="G74" s="11">
        <f ca="1">IFERROR(INDEX(G$391:G$427,MATCH($F74,$B$391:$B$427,0))/INDEX($D$391:$D$427,MATCH($F74,$B$391:$B$427,0)),SUMIFS('Input-Ext Allocators'!D$8:D$68,'Input-Ext Allocators'!$B$8:$B$68,$F74))*$D74</f>
        <v>167.9435324220147</v>
      </c>
      <c r="H74" s="11">
        <f ca="1">IFERROR(INDEX(H$391:H$427,MATCH($F74,$B$391:$B$427,0))/INDEX($D$391:$D$427,MATCH($F74,$B$391:$B$427,0)),SUMIFS('Input-Ext Allocators'!E$8:E$68,'Input-Ext Allocators'!$B$8:$B$68,$F74))*$D74</f>
        <v>32.941221448369546</v>
      </c>
      <c r="I74" s="11">
        <f ca="1">IFERROR(INDEX(I$391:I$427,MATCH($F74,$B$391:$B$427,0))/INDEX($D$391:$D$427,MATCH($F74,$B$391:$B$427,0)),SUMIFS('Input-Ext Allocators'!F$8:F$68,'Input-Ext Allocators'!$B$8:$B$68,$F74))*$D74</f>
        <v>47.314896098693254</v>
      </c>
      <c r="J74" s="11">
        <f ca="1">IFERROR(INDEX(J$391:J$427,MATCH($F74,$B$391:$B$427,0))/INDEX($D$391:$D$427,MATCH($F74,$B$391:$B$427,0)),SUMIFS('Input-Ext Allocators'!G$8:G$68,'Input-Ext Allocators'!$B$8:$B$68,$F74))*$D74</f>
        <v>32.395268316946542</v>
      </c>
      <c r="K74" s="11">
        <f ca="1">IFERROR(INDEX(K$391:K$427,MATCH($F74,$B$391:$B$427,0))/INDEX($D$391:$D$427,MATCH($F74,$B$391:$B$427,0)),SUMIFS('Input-Ext Allocators'!H$8:H$68,'Input-Ext Allocators'!$B$8:$B$68,$F74))*$D74</f>
        <v>26.335820446287123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1441101.0461592958</v>
      </c>
      <c r="E76" s="11">
        <f t="shared" ca="1" si="15"/>
        <v>0</v>
      </c>
      <c r="G76" s="111">
        <f t="shared" ref="G76:K76" ca="1" si="16">SUBTOTAL(9,G65:G75)</f>
        <v>788528.38679065416</v>
      </c>
      <c r="H76" s="111">
        <f t="shared" ca="1" si="16"/>
        <v>154665.60595096555</v>
      </c>
      <c r="I76" s="111">
        <f t="shared" ca="1" si="16"/>
        <v>222152.87575420429</v>
      </c>
      <c r="J76" s="111">
        <f t="shared" ca="1" si="16"/>
        <v>152102.24708994961</v>
      </c>
      <c r="K76" s="111">
        <f t="shared" ca="1" si="16"/>
        <v>123651.93057352264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40224638.50897973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22009746.920423053</v>
      </c>
      <c r="H78" s="11">
        <f t="shared" ca="1" si="17"/>
        <v>4317093.5901618935</v>
      </c>
      <c r="I78" s="11">
        <f t="shared" ca="1" si="17"/>
        <v>6200827.5857953867</v>
      </c>
      <c r="J78" s="11">
        <f t="shared" ca="1" si="17"/>
        <v>4245544.0039424133</v>
      </c>
      <c r="K78" s="11">
        <f t="shared" ca="1" si="17"/>
        <v>3451426.4086569874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-7517.0596371309994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INT_PSTD_PLANT</v>
      </c>
      <c r="G84" s="11">
        <f ca="1">IFERROR(INDEX(G$391:G$427,MATCH($F84,$B$391:$B$427,0))/INDEX($D$391:$D$427,MATCH($F84,$B$391:$B$427,0)),SUMIFS('Input-Ext Allocators'!D$8:D$68,'Input-Ext Allocators'!$B$8:$B$68,$F84))*$D84</f>
        <v>-4113.1154021942502</v>
      </c>
      <c r="H84" s="11">
        <f ca="1">IFERROR(INDEX(H$391:H$427,MATCH($F84,$B$391:$B$427,0))/INDEX($D$391:$D$427,MATCH($F84,$B$391:$B$427,0)),SUMIFS('Input-Ext Allocators'!E$8:E$68,'Input-Ext Allocators'!$B$8:$B$68,$F84))*$D84</f>
        <v>-806.76548451960298</v>
      </c>
      <c r="I84" s="11">
        <f ca="1">IFERROR(INDEX(I$391:I$427,MATCH($F84,$B$391:$B$427,0))/INDEX($D$391:$D$427,MATCH($F84,$B$391:$B$427,0)),SUMIFS('Input-Ext Allocators'!F$8:F$68,'Input-Ext Allocators'!$B$8:$B$68,$F84))*$D84</f>
        <v>-1158.7920361692081</v>
      </c>
      <c r="J84" s="11">
        <f ca="1">IFERROR(INDEX(J$391:J$427,MATCH($F84,$B$391:$B$427,0))/INDEX($D$391:$D$427,MATCH($F84,$B$391:$B$427,0)),SUMIFS('Input-Ext Allocators'!G$8:G$68,'Input-Ext Allocators'!$B$8:$B$68,$F84))*$D84</f>
        <v>-793.39451273314933</v>
      </c>
      <c r="K84" s="11">
        <f ca="1">IFERROR(INDEX(K$391:K$427,MATCH($F84,$B$391:$B$427,0))/INDEX($D$391:$D$427,MATCH($F84,$B$391:$B$427,0)),SUMIFS('Input-Ext Allocators'!H$8:H$68,'Input-Ext Allocators'!$B$8:$B$68,$F84))*$D84</f>
        <v>-644.99220151479028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-799039.05244543497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-437210.82340945426</v>
      </c>
      <c r="H86" s="11">
        <f ca="1">IFERROR(INDEX(H$391:H$427,MATCH($F86,$B$391:$B$427,0))/INDEX($D$391:$D$427,MATCH($F86,$B$391:$B$427,0)),SUMIFS('Input-Ext Allocators'!E$8:E$68,'Input-Ext Allocators'!$B$8:$B$68,$F86))*$D86</f>
        <v>-85756.553681175981</v>
      </c>
      <c r="I86" s="11">
        <f ca="1">IFERROR(INDEX(I$391:I$427,MATCH($F86,$B$391:$B$427,0))/INDEX($D$391:$D$427,MATCH($F86,$B$391:$B$427,0)),SUMIFS('Input-Ext Allocators'!F$8:F$68,'Input-Ext Allocators'!$B$8:$B$68,$F86))*$D86</f>
        <v>-123175.83407058771</v>
      </c>
      <c r="J86" s="11">
        <f ca="1">IFERROR(INDEX(J$391:J$427,MATCH($F86,$B$391:$B$427,0))/INDEX($D$391:$D$427,MATCH($F86,$B$391:$B$427,0)),SUMIFS('Input-Ext Allocators'!G$8:G$68,'Input-Ext Allocators'!$B$8:$B$68,$F86))*$D86</f>
        <v>-84335.262758625802</v>
      </c>
      <c r="K86" s="11">
        <f ca="1">IFERROR(INDEX(K$391:K$427,MATCH($F86,$B$391:$B$427,0))/INDEX($D$391:$D$427,MATCH($F86,$B$391:$B$427,0)),SUMIFS('Input-Ext Allocators'!H$8:H$68,'Input-Ext Allocators'!$B$8:$B$68,$F86))*$D86</f>
        <v>-68560.578525591336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-806556.11208256602</v>
      </c>
      <c r="E87" s="11">
        <f t="shared" ca="1" si="19"/>
        <v>0</v>
      </c>
      <c r="G87" s="111">
        <f t="shared" ref="G87:K87" ca="1" si="20">SUBTOTAL(9,G82:G86)</f>
        <v>-441323.93881164852</v>
      </c>
      <c r="H87" s="111">
        <f t="shared" ca="1" si="20"/>
        <v>-86563.31916569559</v>
      </c>
      <c r="I87" s="111">
        <f t="shared" ca="1" si="20"/>
        <v>-124334.62610675691</v>
      </c>
      <c r="J87" s="111">
        <f t="shared" ca="1" si="20"/>
        <v>-85128.657271358956</v>
      </c>
      <c r="K87" s="111">
        <f t="shared" ca="1" si="20"/>
        <v>-69205.570727106126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-56755.94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INT_STORPT_FERC_352-355</v>
      </c>
      <c r="G103" s="11">
        <f ca="1">IFERROR(INDEX(G$391:G$427,MATCH($F103,$B$391:$B$427,0))/INDEX($D$391:$D$427,MATCH($F103,$B$391:$B$427,0)),SUMIFS('Input-Ext Allocators'!D$8:D$68,'Input-Ext Allocators'!$B$8:$B$68,$F103))*$D103</f>
        <v>-31055.192089590772</v>
      </c>
      <c r="H103" s="11">
        <f ca="1">IFERROR(INDEX(H$391:H$427,MATCH($F103,$B$391:$B$427,0))/INDEX($D$391:$D$427,MATCH($F103,$B$391:$B$427,0)),SUMIFS('Input-Ext Allocators'!E$8:E$68,'Input-Ext Allocators'!$B$8:$B$68,$F103))*$D103</f>
        <v>-6091.3090548449463</v>
      </c>
      <c r="I103" s="11">
        <f ca="1">IFERROR(INDEX(I$391:I$427,MATCH($F103,$B$391:$B$427,0))/INDEX($D$391:$D$427,MATCH($F103,$B$391:$B$427,0)),SUMIFS('Input-Ext Allocators'!F$8:F$68,'Input-Ext Allocators'!$B$8:$B$68,$F103))*$D103</f>
        <v>-8749.2097245617842</v>
      </c>
      <c r="J103" s="11">
        <f ca="1">IFERROR(INDEX(J$391:J$427,MATCH($F103,$B$391:$B$427,0))/INDEX($D$391:$D$427,MATCH($F103,$B$391:$B$427,0)),SUMIFS('Input-Ext Allocators'!G$8:G$68,'Input-Ext Allocators'!$B$8:$B$68,$F103))*$D103</f>
        <v>-5990.3544117947404</v>
      </c>
      <c r="K103" s="11">
        <f ca="1">IFERROR(INDEX(K$391:K$427,MATCH($F103,$B$391:$B$427,0))/INDEX($D$391:$D$427,MATCH($F103,$B$391:$B$427,0)),SUMIFS('Input-Ext Allocators'!H$8:H$68,'Input-Ext Allocators'!$B$8:$B$68,$F103))*$D103</f>
        <v>-4869.8747192077644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-1152588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INT_STORPT_FERC_352-355</v>
      </c>
      <c r="G104" s="11">
        <f ca="1">IFERROR(INDEX(G$391:G$427,MATCH($F104,$B$391:$B$427,0))/INDEX($D$391:$D$427,MATCH($F104,$B$391:$B$427,0)),SUMIFS('Input-Ext Allocators'!D$8:D$68,'Input-Ext Allocators'!$B$8:$B$68,$F104))*$D104</f>
        <v>-630662.47762185324</v>
      </c>
      <c r="H104" s="11">
        <f ca="1">IFERROR(INDEX(H$391:H$427,MATCH($F104,$B$391:$B$427,0))/INDEX($D$391:$D$427,MATCH($F104,$B$391:$B$427,0)),SUMIFS('Input-Ext Allocators'!E$8:E$68,'Input-Ext Allocators'!$B$8:$B$68,$F104))*$D104</f>
        <v>-123701.05615210718</v>
      </c>
      <c r="I104" s="11">
        <f ca="1">IFERROR(INDEX(I$391:I$427,MATCH($F104,$B$391:$B$427,0))/INDEX($D$391:$D$427,MATCH($F104,$B$391:$B$427,0)),SUMIFS('Input-Ext Allocators'!F$8:F$68,'Input-Ext Allocators'!$B$8:$B$68,$F104))*$D104</f>
        <v>-177677.15833819716</v>
      </c>
      <c r="J104" s="11">
        <f ca="1">IFERROR(INDEX(J$391:J$427,MATCH($F104,$B$391:$B$427,0))/INDEX($D$391:$D$427,MATCH($F104,$B$391:$B$427,0)),SUMIFS('Input-Ext Allocators'!G$8:G$68,'Input-Ext Allocators'!$B$8:$B$68,$F104))*$D104</f>
        <v>-121650.88994705534</v>
      </c>
      <c r="K104" s="11">
        <f ca="1">IFERROR(INDEX(K$391:K$427,MATCH($F104,$B$391:$B$427,0))/INDEX($D$391:$D$427,MATCH($F104,$B$391:$B$427,0)),SUMIFS('Input-Ext Allocators'!H$8:H$68,'Input-Ext Allocators'!$B$8:$B$68,$F104))*$D104</f>
        <v>-98896.417940787142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-943898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DESIGN_DAY</v>
      </c>
      <c r="G105" s="11">
        <f ca="1">IFERROR(INDEX(G$391:G$427,MATCH($F105,$B$391:$B$427,0))/INDEX($D$391:$D$427,MATCH($F105,$B$391:$B$427,0)),SUMIFS('Input-Ext Allocators'!D$8:D$68,'Input-Ext Allocators'!$B$8:$B$68,$F105))*$D105</f>
        <v>-536495.02790951263</v>
      </c>
      <c r="H105" s="11">
        <f ca="1">IFERROR(INDEX(H$391:H$427,MATCH($F105,$B$391:$B$427,0))/INDEX($D$391:$D$427,MATCH($F105,$B$391:$B$427,0)),SUMIFS('Input-Ext Allocators'!E$8:E$68,'Input-Ext Allocators'!$B$8:$B$68,$F105))*$D105</f>
        <v>-104223.04273549782</v>
      </c>
      <c r="I105" s="11">
        <f ca="1">IFERROR(INDEX(I$391:I$427,MATCH($F105,$B$391:$B$427,0))/INDEX($D$391:$D$427,MATCH($F105,$B$391:$B$427,0)),SUMIFS('Input-Ext Allocators'!F$8:F$68,'Input-Ext Allocators'!$B$8:$B$68,$F105))*$D105</f>
        <v>-149796.28688254301</v>
      </c>
      <c r="J105" s="11">
        <f ca="1">IFERROR(INDEX(J$391:J$427,MATCH($F105,$B$391:$B$427,0))/INDEX($D$391:$D$427,MATCH($F105,$B$391:$B$427,0)),SUMIFS('Input-Ext Allocators'!G$8:G$68,'Input-Ext Allocators'!$B$8:$B$68,$F105))*$D105</f>
        <v>-86791.348096061192</v>
      </c>
      <c r="K105" s="11">
        <f ca="1">IFERROR(INDEX(K$391:K$427,MATCH($F105,$B$391:$B$427,0))/INDEX($D$391:$D$427,MATCH($F105,$B$391:$B$427,0)),SUMIFS('Input-Ext Allocators'!H$8:H$68,'Input-Ext Allocators'!$B$8:$B$68,$F105))*$D105</f>
        <v>-66592.294376385253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-2298382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WINTER_STORAGE</v>
      </c>
      <c r="G106" s="11">
        <f ca="1">IFERROR(INDEX(G$391:G$427,MATCH($F106,$B$391:$B$427,0))/INDEX($D$391:$D$427,MATCH($F106,$B$391:$B$427,0)),SUMIFS('Input-Ext Allocators'!D$8:D$68,'Input-Ext Allocators'!$B$8:$B$68,$F106))*$D106</f>
        <v>-1060085.2483371811</v>
      </c>
      <c r="H106" s="11">
        <f ca="1">IFERROR(INDEX(H$391:H$427,MATCH($F106,$B$391:$B$427,0))/INDEX($D$391:$D$427,MATCH($F106,$B$391:$B$427,0)),SUMIFS('Input-Ext Allocators'!E$8:E$68,'Input-Ext Allocators'!$B$8:$B$68,$F106))*$D106</f>
        <v>-217870.19407886686</v>
      </c>
      <c r="I106" s="11">
        <f ca="1">IFERROR(INDEX(I$391:I$427,MATCH($F106,$B$391:$B$427,0))/INDEX($D$391:$D$427,MATCH($F106,$B$391:$B$427,0)),SUMIFS('Input-Ext Allocators'!F$8:F$68,'Input-Ext Allocators'!$B$8:$B$68,$F106))*$D106</f>
        <v>-311986.91202355223</v>
      </c>
      <c r="J106" s="11">
        <f ca="1">IFERROR(INDEX(J$391:J$427,MATCH($F106,$B$391:$B$427,0))/INDEX($D$391:$D$427,MATCH($F106,$B$391:$B$427,0)),SUMIFS('Input-Ext Allocators'!G$8:G$68,'Input-Ext Allocators'!$B$8:$B$68,$F106))*$D106</f>
        <v>-369189.71849102719</v>
      </c>
      <c r="K106" s="11">
        <f ca="1">IFERROR(INDEX(K$391:K$427,MATCH($F106,$B$391:$B$427,0))/INDEX($D$391:$D$427,MATCH($F106,$B$391:$B$427,0)),SUMIFS('Input-Ext Allocators'!H$8:H$68,'Input-Ext Allocators'!$B$8:$B$68,$F106))*$D106</f>
        <v>-339249.92706937285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-4652235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DESIGN_DAY</v>
      </c>
      <c r="G107" s="11">
        <f ca="1">IFERROR(INDEX(G$391:G$427,MATCH($F107,$B$391:$B$427,0))/INDEX($D$391:$D$427,MATCH($F107,$B$391:$B$427,0)),SUMIFS('Input-Ext Allocators'!D$8:D$68,'Input-Ext Allocators'!$B$8:$B$68,$F107))*$D107</f>
        <v>-2644248.5800018767</v>
      </c>
      <c r="H107" s="11">
        <f ca="1">IFERROR(INDEX(H$391:H$427,MATCH($F107,$B$391:$B$427,0))/INDEX($D$391:$D$427,MATCH($F107,$B$391:$B$427,0)),SUMIFS('Input-Ext Allocators'!E$8:E$68,'Input-Ext Allocators'!$B$8:$B$68,$F107))*$D107</f>
        <v>-513689.07151045842</v>
      </c>
      <c r="I107" s="11">
        <f ca="1">IFERROR(INDEX(I$391:I$427,MATCH($F107,$B$391:$B$427,0))/INDEX($D$391:$D$427,MATCH($F107,$B$391:$B$427,0)),SUMIFS('Input-Ext Allocators'!F$8:F$68,'Input-Ext Allocators'!$B$8:$B$68,$F107))*$D107</f>
        <v>-738308.08912086627</v>
      </c>
      <c r="J107" s="11">
        <f ca="1">IFERROR(INDEX(J$391:J$427,MATCH($F107,$B$391:$B$427,0))/INDEX($D$391:$D$427,MATCH($F107,$B$391:$B$427,0)),SUMIFS('Input-Ext Allocators'!G$8:G$68,'Input-Ext Allocators'!$B$8:$B$68,$F107))*$D107</f>
        <v>-427772.64843201195</v>
      </c>
      <c r="K107" s="11">
        <f ca="1">IFERROR(INDEX(K$391:K$427,MATCH($F107,$B$391:$B$427,0))/INDEX($D$391:$D$427,MATCH($F107,$B$391:$B$427,0)),SUMIFS('Input-Ext Allocators'!H$8:H$68,'Input-Ext Allocators'!$B$8:$B$68,$F107))*$D107</f>
        <v>-328216.61093478597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-665764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WINTER_STORAGE</v>
      </c>
      <c r="G108" s="11">
        <f ca="1">IFERROR(INDEX(G$391:G$427,MATCH($F108,$B$391:$B$427,0))/INDEX($D$391:$D$427,MATCH($F108,$B$391:$B$427,0)),SUMIFS('Input-Ext Allocators'!D$8:D$68,'Input-Ext Allocators'!$B$8:$B$68,$F108))*$D108</f>
        <v>-307071.05923817493</v>
      </c>
      <c r="H108" s="11">
        <f ca="1">IFERROR(INDEX(H$391:H$427,MATCH($F108,$B$391:$B$427,0))/INDEX($D$391:$D$427,MATCH($F108,$B$391:$B$427,0)),SUMIFS('Input-Ext Allocators'!E$8:E$68,'Input-Ext Allocators'!$B$8:$B$68,$F108))*$D108</f>
        <v>-63109.671016707711</v>
      </c>
      <c r="I108" s="11">
        <f ca="1">IFERROR(INDEX(I$391:I$427,MATCH($F108,$B$391:$B$427,0))/INDEX($D$391:$D$427,MATCH($F108,$B$391:$B$427,0)),SUMIFS('Input-Ext Allocators'!F$8:F$68,'Input-Ext Allocators'!$B$8:$B$68,$F108))*$D108</f>
        <v>-90372.120255226604</v>
      </c>
      <c r="J108" s="11">
        <f ca="1">IFERROR(INDEX(J$391:J$427,MATCH($F108,$B$391:$B$427,0))/INDEX($D$391:$D$427,MATCH($F108,$B$391:$B$427,0)),SUMIFS('Input-Ext Allocators'!G$8:G$68,'Input-Ext Allocators'!$B$8:$B$68,$F108))*$D108</f>
        <v>-106941.85028487878</v>
      </c>
      <c r="K108" s="11">
        <f ca="1">IFERROR(INDEX(K$391:K$427,MATCH($F108,$B$391:$B$427,0))/INDEX($D$391:$D$427,MATCH($F108,$B$391:$B$427,0)),SUMIFS('Input-Ext Allocators'!H$8:H$68,'Input-Ext Allocators'!$B$8:$B$68,$F108))*$D108</f>
        <v>-98269.299205012023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-30184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INT_STORPT_FERC_352-355</v>
      </c>
      <c r="G109" s="11">
        <f ca="1">IFERROR(INDEX(G$391:G$427,MATCH($F109,$B$391:$B$427,0))/INDEX($D$391:$D$427,MATCH($F109,$B$391:$B$427,0)),SUMIFS('Input-Ext Allocators'!D$8:D$68,'Input-Ext Allocators'!$B$8:$B$68,$F109))*$D109</f>
        <v>-16515.802892740528</v>
      </c>
      <c r="H109" s="11">
        <f ca="1">IFERROR(INDEX(H$391:H$427,MATCH($F109,$B$391:$B$427,0))/INDEX($D$391:$D$427,MATCH($F109,$B$391:$B$427,0)),SUMIFS('Input-Ext Allocators'!E$8:E$68,'Input-Ext Allocators'!$B$8:$B$68,$F109))*$D109</f>
        <v>-3239.4859905666235</v>
      </c>
      <c r="I109" s="11">
        <f ca="1">IFERROR(INDEX(I$391:I$427,MATCH($F109,$B$391:$B$427,0))/INDEX($D$391:$D$427,MATCH($F109,$B$391:$B$427,0)),SUMIFS('Input-Ext Allocators'!F$8:F$68,'Input-Ext Allocators'!$B$8:$B$68,$F109))*$D109</f>
        <v>-4653.0133467293972</v>
      </c>
      <c r="J109" s="11">
        <f ca="1">IFERROR(INDEX(J$391:J$427,MATCH($F109,$B$391:$B$427,0))/INDEX($D$391:$D$427,MATCH($F109,$B$391:$B$427,0)),SUMIFS('Input-Ext Allocators'!G$8:G$68,'Input-Ext Allocators'!$B$8:$B$68,$F109))*$D109</f>
        <v>-3185.7961927088591</v>
      </c>
      <c r="K109" s="11">
        <f ca="1">IFERROR(INDEX(K$391:K$427,MATCH($F109,$B$391:$B$427,0))/INDEX($D$391:$D$427,MATCH($F109,$B$391:$B$427,0)),SUMIFS('Input-Ext Allocators'!H$8:H$68,'Input-Ext Allocators'!$B$8:$B$68,$F109))*$D109</f>
        <v>-2589.9015772545949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-9799806.9399999995</v>
      </c>
      <c r="E110" s="11">
        <f t="shared" ca="1" si="25"/>
        <v>0</v>
      </c>
      <c r="G110" s="111">
        <f t="shared" ref="G110:K110" ca="1" si="26">SUBTOTAL(9,G103:G109)</f>
        <v>-5226133.3880909299</v>
      </c>
      <c r="H110" s="111">
        <f t="shared" ca="1" si="26"/>
        <v>-1031923.8305390495</v>
      </c>
      <c r="I110" s="111">
        <f t="shared" ca="1" si="26"/>
        <v>-1481542.7896916762</v>
      </c>
      <c r="J110" s="111">
        <f t="shared" ca="1" si="26"/>
        <v>-1121522.605855538</v>
      </c>
      <c r="K110" s="111">
        <f t="shared" ca="1" si="26"/>
        <v>-938684.32582280575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0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-</v>
      </c>
      <c r="G122" s="11">
        <f ca="1">IFERROR(INDEX(G$391:G$427,MATCH($F122,$B$391:$B$427,0))/INDEX($D$391:$D$427,MATCH($F122,$B$391:$B$427,0)),SUMIFS('Input-Ext Allocators'!D$8:D$68,'Input-Ext Allocators'!$B$8:$B$68,$F122))*$D122</f>
        <v>0</v>
      </c>
      <c r="H122" s="11">
        <f ca="1">IFERROR(INDEX(H$391:H$427,MATCH($F122,$B$391:$B$427,0))/INDEX($D$391:$D$427,MATCH($F122,$B$391:$B$427,0)),SUMIFS('Input-Ext Allocators'!E$8:E$68,'Input-Ext Allocators'!$B$8:$B$68,$F122))*$D122</f>
        <v>0</v>
      </c>
      <c r="I122" s="11">
        <f ca="1">IFERROR(INDEX(I$391:I$427,MATCH($F122,$B$391:$B$427,0))/INDEX($D$391:$D$427,MATCH($F122,$B$391:$B$427,0)),SUMIFS('Input-Ext Allocators'!F$8:F$68,'Input-Ext Allocators'!$B$8:$B$68,$F122))*$D122</f>
        <v>0</v>
      </c>
      <c r="J122" s="11">
        <f ca="1">IFERROR(INDEX(J$391:J$427,MATCH($F122,$B$391:$B$427,0))/INDEX($D$391:$D$427,MATCH($F122,$B$391:$B$427,0)),SUMIFS('Input-Ext Allocators'!G$8:G$68,'Input-Ext Allocators'!$B$8:$B$68,$F122))*$D122</f>
        <v>0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0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1">
        <f ca="1">IFERROR(INDEX(G$391:G$427,MATCH($F123,$B$391:$B$427,0))/INDEX($D$391:$D$427,MATCH($F123,$B$391:$B$427,0)),SUMIFS('Input-Ext Allocators'!D$8:D$68,'Input-Ext Allocators'!$B$8:$B$68,$F123))*$D123</f>
        <v>0</v>
      </c>
      <c r="H123" s="11">
        <f ca="1">IFERROR(INDEX(H$391:H$427,MATCH($F123,$B$391:$B$427,0))/INDEX($D$391:$D$427,MATCH($F123,$B$391:$B$427,0)),SUMIFS('Input-Ext Allocators'!E$8:E$68,'Input-Ext Allocators'!$B$8:$B$68,$F123))*$D123</f>
        <v>0</v>
      </c>
      <c r="I123" s="11">
        <f ca="1">IFERROR(INDEX(I$391:I$427,MATCH($F123,$B$391:$B$427,0))/INDEX($D$391:$D$427,MATCH($F123,$B$391:$B$427,0)),SUMIFS('Input-Ext Allocators'!F$8:F$68,'Input-Ext Allocators'!$B$8:$B$68,$F123))*$D123</f>
        <v>0</v>
      </c>
      <c r="J123" s="11">
        <f ca="1">IFERROR(INDEX(J$391:J$427,MATCH($F123,$B$391:$B$427,0))/INDEX($D$391:$D$427,MATCH($F123,$B$391:$B$427,0)),SUMIFS('Input-Ext Allocators'!G$8:G$68,'Input-Ext Allocators'!$B$8:$B$68,$F123))*$D123</f>
        <v>0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0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1">
        <f ca="1">IFERROR(INDEX(G$391:G$427,MATCH($F124,$B$391:$B$427,0))/INDEX($D$391:$D$427,MATCH($F124,$B$391:$B$427,0)),SUMIFS('Input-Ext Allocators'!D$8:D$68,'Input-Ext Allocators'!$B$8:$B$68,$F124))*$D124</f>
        <v>0</v>
      </c>
      <c r="H124" s="11">
        <f ca="1">IFERROR(INDEX(H$391:H$427,MATCH($F124,$B$391:$B$427,0))/INDEX($D$391:$D$427,MATCH($F124,$B$391:$B$427,0)),SUMIFS('Input-Ext Allocators'!E$8:E$68,'Input-Ext Allocators'!$B$8:$B$68,$F124))*$D124</f>
        <v>0</v>
      </c>
      <c r="I124" s="11">
        <f ca="1">IFERROR(INDEX(I$391:I$427,MATCH($F124,$B$391:$B$427,0))/INDEX($D$391:$D$427,MATCH($F124,$B$391:$B$427,0)),SUMIFS('Input-Ext Allocators'!F$8:F$68,'Input-Ext Allocators'!$B$8:$B$68,$F124))*$D124</f>
        <v>0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0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1">
        <f ca="1">IFERROR(INDEX(G$391:G$427,MATCH($F125,$B$391:$B$427,0))/INDEX($D$391:$D$427,MATCH($F125,$B$391:$B$427,0)),SUMIFS('Input-Ext Allocators'!D$8:D$68,'Input-Ext Allocators'!$B$8:$B$68,$F125))*$D125</f>
        <v>0</v>
      </c>
      <c r="H125" s="11">
        <f ca="1">IFERROR(INDEX(H$391:H$427,MATCH($F125,$B$391:$B$427,0))/INDEX($D$391:$D$427,MATCH($F125,$B$391:$B$427,0)),SUMIFS('Input-Ext Allocators'!E$8:E$68,'Input-Ext Allocators'!$B$8:$B$68,$F125))*$D125</f>
        <v>0</v>
      </c>
      <c r="I125" s="11">
        <f ca="1">IFERROR(INDEX(I$391:I$427,MATCH($F125,$B$391:$B$427,0))/INDEX($D$391:$D$427,MATCH($F125,$B$391:$B$427,0)),SUMIFS('Input-Ext Allocators'!F$8:F$68,'Input-Ext Allocators'!$B$8:$B$68,$F125))*$D125</f>
        <v>0</v>
      </c>
      <c r="J125" s="11">
        <f ca="1">IFERROR(INDEX(J$391:J$427,MATCH($F125,$B$391:$B$427,0))/INDEX($D$391:$D$427,MATCH($F125,$B$391:$B$427,0)),SUMIFS('Input-Ext Allocators'!G$8:G$68,'Input-Ext Allocators'!$B$8:$B$68,$F125))*$D125</f>
        <v>0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0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1">
        <f ca="1">IFERROR(INDEX(G$391:G$427,MATCH($F132,$B$391:$B$427,0))/INDEX($D$391:$D$427,MATCH($F132,$B$391:$B$427,0)),SUMIFS('Input-Ext Allocators'!D$8:D$68,'Input-Ext Allocators'!$B$8:$B$68,$F132))*$D132</f>
        <v>0</v>
      </c>
      <c r="H132" s="11">
        <f ca="1">IFERROR(INDEX(H$391:H$427,MATCH($F132,$B$391:$B$427,0))/INDEX($D$391:$D$427,MATCH($F132,$B$391:$B$427,0)),SUMIFS('Input-Ext Allocators'!E$8:E$68,'Input-Ext Allocators'!$B$8:$B$68,$F132))*$D132</f>
        <v>0</v>
      </c>
      <c r="I132" s="11">
        <f ca="1">IFERROR(INDEX(I$391:I$427,MATCH($F132,$B$391:$B$427,0))/INDEX($D$391:$D$427,MATCH($F132,$B$391:$B$427,0)),SUMIFS('Input-Ext Allocators'!F$8:F$68,'Input-Ext Allocators'!$B$8:$B$68,$F132))*$D132</f>
        <v>0</v>
      </c>
      <c r="J132" s="11">
        <f ca="1">IFERROR(INDEX(J$391:J$427,MATCH($F132,$B$391:$B$427,0))/INDEX($D$391:$D$427,MATCH($F132,$B$391:$B$427,0)),SUMIFS('Input-Ext Allocators'!G$8:G$68,'Input-Ext Allocators'!$B$8:$B$68,$F132))*$D132</f>
        <v>0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0</v>
      </c>
      <c r="E133" s="11">
        <f t="shared" ca="1" si="28"/>
        <v>0</v>
      </c>
      <c r="G133" s="111">
        <f t="shared" ref="G133:K133" ca="1" si="31">SUBTOTAL(9,G122:G132)</f>
        <v>0</v>
      </c>
      <c r="H133" s="111">
        <f t="shared" ca="1" si="31"/>
        <v>0</v>
      </c>
      <c r="I133" s="111">
        <f t="shared" ca="1" si="31"/>
        <v>0</v>
      </c>
      <c r="J133" s="111">
        <f t="shared" ca="1" si="31"/>
        <v>0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-226.04662408318723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INT_PSTD_PLANT</v>
      </c>
      <c r="G136" s="11">
        <f ca="1">IFERROR(INDEX(G$391:G$427,MATCH($F136,$B$391:$B$427,0))/INDEX($D$391:$D$427,MATCH($F136,$B$391:$B$427,0)),SUMIFS('Input-Ext Allocators'!D$8:D$68,'Input-Ext Allocators'!$B$8:$B$68,$F136))*$D136</f>
        <v>-123.68610813435379</v>
      </c>
      <c r="H136" s="11">
        <f ca="1">IFERROR(INDEX(H$391:H$427,MATCH($F136,$B$391:$B$427,0))/INDEX($D$391:$D$427,MATCH($F136,$B$391:$B$427,0)),SUMIFS('Input-Ext Allocators'!E$8:E$68,'Input-Ext Allocators'!$B$8:$B$68,$F136))*$D136</f>
        <v>-24.260365489410447</v>
      </c>
      <c r="I136" s="11">
        <f ca="1">IFERROR(INDEX(I$391:I$427,MATCH($F136,$B$391:$B$427,0))/INDEX($D$391:$D$427,MATCH($F136,$B$391:$B$427,0)),SUMIFS('Input-Ext Allocators'!F$8:F$68,'Input-Ext Allocators'!$B$8:$B$68,$F136))*$D136</f>
        <v>-34.846208548972733</v>
      </c>
      <c r="J136" s="11">
        <f ca="1">IFERROR(INDEX(J$391:J$427,MATCH($F136,$B$391:$B$427,0))/INDEX($D$391:$D$427,MATCH($F136,$B$391:$B$427,0)),SUMIFS('Input-Ext Allocators'!G$8:G$68,'Input-Ext Allocators'!$B$8:$B$68,$F136))*$D136</f>
        <v>-23.858284997976039</v>
      </c>
      <c r="K136" s="11">
        <f ca="1">IFERROR(INDEX(K$391:K$427,MATCH($F136,$B$391:$B$427,0))/INDEX($D$391:$D$427,MATCH($F136,$B$391:$B$427,0)),SUMIFS('Input-Ext Allocators'!H$8:H$68,'Input-Ext Allocators'!$B$8:$B$68,$F136))*$D136</f>
        <v>-19.395656912474262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-85359.230496501492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INT_PSTD_PLANT</v>
      </c>
      <c r="G137" s="11">
        <f ca="1">IFERROR(INDEX(G$391:G$427,MATCH($F137,$B$391:$B$427,0))/INDEX($D$391:$D$427,MATCH($F137,$B$391:$B$427,0)),SUMIFS('Input-Ext Allocators'!D$8:D$68,'Input-Ext Allocators'!$B$8:$B$68,$F137))*$D137</f>
        <v>-46706.076926723596</v>
      </c>
      <c r="H137" s="11">
        <f ca="1">IFERROR(INDEX(H$391:H$427,MATCH($F137,$B$391:$B$427,0))/INDEX($D$391:$D$427,MATCH($F137,$B$391:$B$427,0)),SUMIFS('Input-Ext Allocators'!E$8:E$68,'Input-Ext Allocators'!$B$8:$B$68,$F137))*$D137</f>
        <v>-9161.1460163982192</v>
      </c>
      <c r="I137" s="11">
        <f ca="1">IFERROR(INDEX(I$391:I$427,MATCH($F137,$B$391:$B$427,0))/INDEX($D$391:$D$427,MATCH($F137,$B$391:$B$427,0)),SUMIFS('Input-Ext Allocators'!F$8:F$68,'Input-Ext Allocators'!$B$8:$B$68,$F137))*$D137</f>
        <v>-13158.548859222517</v>
      </c>
      <c r="J137" s="11">
        <f ca="1">IFERROR(INDEX(J$391:J$427,MATCH($F137,$B$391:$B$427,0))/INDEX($D$391:$D$427,MATCH($F137,$B$391:$B$427,0)),SUMIFS('Input-Ext Allocators'!G$8:G$68,'Input-Ext Allocators'!$B$8:$B$68,$F137))*$D137</f>
        <v>-9009.313262931104</v>
      </c>
      <c r="K137" s="11">
        <f ca="1">IFERROR(INDEX(K$391:K$427,MATCH($F137,$B$391:$B$427,0))/INDEX($D$391:$D$427,MATCH($F137,$B$391:$B$427,0)),SUMIFS('Input-Ext Allocators'!H$8:H$68,'Input-Ext Allocators'!$B$8:$B$68,$F137))*$D137</f>
        <v>-7324.1454312260712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-22016.774539089263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INT_PSTD_PLANT</v>
      </c>
      <c r="G138" s="11">
        <f ca="1">IFERROR(INDEX(G$391:G$427,MATCH($F138,$B$391:$B$427,0))/INDEX($D$391:$D$427,MATCH($F138,$B$391:$B$427,0)),SUMIFS('Input-Ext Allocators'!D$8:D$68,'Input-Ext Allocators'!$B$8:$B$68,$F138))*$D138</f>
        <v>-12046.935748128362</v>
      </c>
      <c r="H138" s="11">
        <f ca="1">IFERROR(INDEX(H$391:H$427,MATCH($F138,$B$391:$B$427,0))/INDEX($D$391:$D$427,MATCH($F138,$B$391:$B$427,0)),SUMIFS('Input-Ext Allocators'!E$8:E$68,'Input-Ext Allocators'!$B$8:$B$68,$F138))*$D138</f>
        <v>-2362.9417133860188</v>
      </c>
      <c r="I138" s="11">
        <f ca="1">IFERROR(INDEX(I$391:I$427,MATCH($F138,$B$391:$B$427,0))/INDEX($D$391:$D$427,MATCH($F138,$B$391:$B$427,0)),SUMIFS('Input-Ext Allocators'!F$8:F$68,'Input-Ext Allocators'!$B$8:$B$68,$F138))*$D138</f>
        <v>-3393.9950232677684</v>
      </c>
      <c r="J138" s="11">
        <f ca="1">IFERROR(INDEX(J$391:J$427,MATCH($F138,$B$391:$B$427,0))/INDEX($D$391:$D$427,MATCH($F138,$B$391:$B$427,0)),SUMIFS('Input-Ext Allocators'!G$8:G$68,'Input-Ext Allocators'!$B$8:$B$68,$F138))*$D138</f>
        <v>-2323.779369943014</v>
      </c>
      <c r="K138" s="11">
        <f ca="1">IFERROR(INDEX(K$391:K$427,MATCH($F138,$B$391:$B$427,0))/INDEX($D$391:$D$427,MATCH($F138,$B$391:$B$427,0)),SUMIFS('Input-Ext Allocators'!H$8:H$68,'Input-Ext Allocators'!$B$8:$B$68,$F138))*$D138</f>
        <v>-1889.1226843641032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-177058.27974359953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INT_PSTD_PLANT</v>
      </c>
      <c r="G139" s="11">
        <f ca="1">IFERROR(INDEX(G$391:G$427,MATCH($F139,$B$391:$B$427,0))/INDEX($D$391:$D$427,MATCH($F139,$B$391:$B$427,0)),SUMIFS('Input-Ext Allocators'!D$8:D$68,'Input-Ext Allocators'!$B$8:$B$68,$F139))*$D139</f>
        <v>-96881.117438808753</v>
      </c>
      <c r="H139" s="11">
        <f ca="1">IFERROR(INDEX(H$391:H$427,MATCH($F139,$B$391:$B$427,0))/INDEX($D$391:$D$427,MATCH($F139,$B$391:$B$427,0)),SUMIFS('Input-Ext Allocators'!E$8:E$68,'Input-Ext Allocators'!$B$8:$B$68,$F139))*$D139</f>
        <v>-19002.71059976202</v>
      </c>
      <c r="I139" s="11">
        <f ca="1">IFERROR(INDEX(I$391:I$427,MATCH($F139,$B$391:$B$427,0))/INDEX($D$391:$D$427,MATCH($F139,$B$391:$B$427,0)),SUMIFS('Input-Ext Allocators'!F$8:F$68,'Input-Ext Allocators'!$B$8:$B$68,$F139))*$D139</f>
        <v>-27294.4122315106</v>
      </c>
      <c r="J139" s="11">
        <f ca="1">IFERROR(INDEX(J$391:J$427,MATCH($F139,$B$391:$B$427,0))/INDEX($D$391:$D$427,MATCH($F139,$B$391:$B$427,0)),SUMIFS('Input-Ext Allocators'!G$8:G$68,'Input-Ext Allocators'!$B$8:$B$68,$F139))*$D139</f>
        <v>-18687.768138574727</v>
      </c>
      <c r="K139" s="11">
        <f ca="1">IFERROR(INDEX(K$391:K$427,MATCH($F139,$B$391:$B$427,0))/INDEX($D$391:$D$427,MATCH($F139,$B$391:$B$427,0)),SUMIFS('Input-Ext Allocators'!H$8:H$68,'Input-Ext Allocators'!$B$8:$B$68,$F139))*$D139</f>
        <v>-15192.271334943471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-0.29638491604593842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INT_PSTD_PLANT</v>
      </c>
      <c r="G140" s="11">
        <f ca="1">IFERROR(INDEX(G$391:G$427,MATCH($F140,$B$391:$B$427,0))/INDEX($D$391:$D$427,MATCH($F140,$B$391:$B$427,0)),SUMIFS('Input-Ext Allocators'!D$8:D$68,'Input-Ext Allocators'!$B$8:$B$68,$F140))*$D140</f>
        <v>-0.16217316637278587</v>
      </c>
      <c r="H140" s="11">
        <f ca="1">IFERROR(INDEX(H$391:H$427,MATCH($F140,$B$391:$B$427,0))/INDEX($D$391:$D$427,MATCH($F140,$B$391:$B$427,0)),SUMIFS('Input-Ext Allocators'!E$8:E$68,'Input-Ext Allocators'!$B$8:$B$68,$F140))*$D140</f>
        <v>-3.1809395154587937E-2</v>
      </c>
      <c r="I140" s="11">
        <f ca="1">IFERROR(INDEX(I$391:I$427,MATCH($F140,$B$391:$B$427,0))/INDEX($D$391:$D$427,MATCH($F140,$B$391:$B$427,0)),SUMIFS('Input-Ext Allocators'!F$8:F$68,'Input-Ext Allocators'!$B$8:$B$68,$F140))*$D140</f>
        <v>-4.5689205212398068E-2</v>
      </c>
      <c r="J140" s="11">
        <f ca="1">IFERROR(INDEX(J$391:J$427,MATCH($F140,$B$391:$B$427,0))/INDEX($D$391:$D$427,MATCH($F140,$B$391:$B$427,0)),SUMIFS('Input-Ext Allocators'!G$8:G$68,'Input-Ext Allocators'!$B$8:$B$68,$F140))*$D140</f>
        <v>-3.1282200408013702E-2</v>
      </c>
      <c r="K140" s="11">
        <f ca="1">IFERROR(INDEX(K$391:K$427,MATCH($F140,$B$391:$B$427,0))/INDEX($D$391:$D$427,MATCH($F140,$B$391:$B$427,0)),SUMIFS('Input-Ext Allocators'!H$8:H$68,'Input-Ext Allocators'!$B$8:$B$68,$F140))*$D140</f>
        <v>-2.5430948898152884E-2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-27495.992152516483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INT_PSTD_PLANT</v>
      </c>
      <c r="G141" s="11">
        <f ca="1">IFERROR(INDEX(G$391:G$427,MATCH($F141,$B$391:$B$427,0))/INDEX($D$391:$D$427,MATCH($F141,$B$391:$B$427,0)),SUMIFS('Input-Ext Allocators'!D$8:D$68,'Input-Ext Allocators'!$B$8:$B$68,$F141))*$D141</f>
        <v>-15045.003536022483</v>
      </c>
      <c r="H141" s="11">
        <f ca="1">IFERROR(INDEX(H$391:H$427,MATCH($F141,$B$391:$B$427,0))/INDEX($D$391:$D$427,MATCH($F141,$B$391:$B$427,0)),SUMIFS('Input-Ext Allocators'!E$8:E$68,'Input-Ext Allocators'!$B$8:$B$68,$F141))*$D141</f>
        <v>-2950.9966000134827</v>
      </c>
      <c r="I141" s="11">
        <f ca="1">IFERROR(INDEX(I$391:I$427,MATCH($F141,$B$391:$B$427,0))/INDEX($D$391:$D$427,MATCH($F141,$B$391:$B$427,0)),SUMIFS('Input-Ext Allocators'!F$8:F$68,'Input-Ext Allocators'!$B$8:$B$68,$F141))*$D141</f>
        <v>-4238.6436014850906</v>
      </c>
      <c r="J141" s="11">
        <f ca="1">IFERROR(INDEX(J$391:J$427,MATCH($F141,$B$391:$B$427,0))/INDEX($D$391:$D$427,MATCH($F141,$B$391:$B$427,0)),SUMIFS('Input-Ext Allocators'!G$8:G$68,'Input-Ext Allocators'!$B$8:$B$68,$F141))*$D141</f>
        <v>-2902.088096814196</v>
      </c>
      <c r="K141" s="11">
        <f ca="1">IFERROR(INDEX(K$391:K$427,MATCH($F141,$B$391:$B$427,0))/INDEX($D$391:$D$427,MATCH($F141,$B$391:$B$427,0)),SUMIFS('Input-Ext Allocators'!H$8:H$68,'Input-Ext Allocators'!$B$8:$B$68,$F141))*$D141</f>
        <v>-2359.2603181812351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-50974.352555992809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INT_PSTD_PLANT</v>
      </c>
      <c r="G143" s="11">
        <f ca="1">IFERROR(INDEX(G$391:G$427,MATCH($F143,$B$391:$B$427,0))/INDEX($D$391:$D$427,MATCH($F143,$B$391:$B$427,0)),SUMIFS('Input-Ext Allocators'!D$8:D$68,'Input-Ext Allocators'!$B$8:$B$68,$F143))*$D143</f>
        <v>-27891.676364956325</v>
      </c>
      <c r="H143" s="11">
        <f ca="1">IFERROR(INDEX(H$391:H$427,MATCH($F143,$B$391:$B$427,0))/INDEX($D$391:$D$427,MATCH($F143,$B$391:$B$427,0)),SUMIFS('Input-Ext Allocators'!E$8:E$68,'Input-Ext Allocators'!$B$8:$B$68,$F143))*$D143</f>
        <v>-5470.8024444521152</v>
      </c>
      <c r="I143" s="11">
        <f ca="1">IFERROR(INDEX(I$391:I$427,MATCH($F143,$B$391:$B$427,0))/INDEX($D$391:$D$427,MATCH($F143,$B$391:$B$427,0)),SUMIFS('Input-Ext Allocators'!F$8:F$68,'Input-Ext Allocators'!$B$8:$B$68,$F143))*$D143</f>
        <v>-7857.9493368647072</v>
      </c>
      <c r="J143" s="11">
        <f ca="1">IFERROR(INDEX(J$391:J$427,MATCH($F143,$B$391:$B$427,0))/INDEX($D$391:$D$427,MATCH($F143,$B$391:$B$427,0)),SUMIFS('Input-Ext Allocators'!G$8:G$68,'Input-Ext Allocators'!$B$8:$B$68,$F143))*$D143</f>
        <v>-5380.1318015730531</v>
      </c>
      <c r="K143" s="11">
        <f ca="1">IFERROR(INDEX(K$391:K$427,MATCH($F143,$B$391:$B$427,0))/INDEX($D$391:$D$427,MATCH($F143,$B$391:$B$427,0)),SUMIFS('Input-Ext Allocators'!H$8:H$68,'Input-Ext Allocators'!$B$8:$B$68,$F143))*$D143</f>
        <v>-4373.7926081466194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-107667.11094483014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INT_PSTD_PLANT</v>
      </c>
      <c r="G144" s="11">
        <f ca="1">IFERROR(INDEX(G$391:G$427,MATCH($F144,$B$391:$B$427,0))/INDEX($D$391:$D$427,MATCH($F144,$B$391:$B$427,0)),SUMIFS('Input-Ext Allocators'!D$8:D$68,'Input-Ext Allocators'!$B$8:$B$68,$F144))*$D144</f>
        <v>-58912.297322940671</v>
      </c>
      <c r="H144" s="11">
        <f ca="1">IFERROR(INDEX(H$391:H$427,MATCH($F144,$B$391:$B$427,0))/INDEX($D$391:$D$427,MATCH($F144,$B$391:$B$427,0)),SUMIFS('Input-Ext Allocators'!E$8:E$68,'Input-Ext Allocators'!$B$8:$B$68,$F144))*$D144</f>
        <v>-11555.330557598714</v>
      </c>
      <c r="I144" s="11">
        <f ca="1">IFERROR(INDEX(I$391:I$427,MATCH($F144,$B$391:$B$427,0))/INDEX($D$391:$D$427,MATCH($F144,$B$391:$B$427,0)),SUMIFS('Input-Ext Allocators'!F$8:F$68,'Input-Ext Allocators'!$B$8:$B$68,$F144))*$D144</f>
        <v>-16597.419302613616</v>
      </c>
      <c r="J144" s="11">
        <f ca="1">IFERROR(INDEX(J$391:J$427,MATCH($F144,$B$391:$B$427,0))/INDEX($D$391:$D$427,MATCH($F144,$B$391:$B$427,0)),SUMIFS('Input-Ext Allocators'!G$8:G$68,'Input-Ext Allocators'!$B$8:$B$68,$F144))*$D144</f>
        <v>-11363.817655976753</v>
      </c>
      <c r="K144" s="11">
        <f ca="1">IFERROR(INDEX(K$391:K$427,MATCH($F144,$B$391:$B$427,0))/INDEX($D$391:$D$427,MATCH($F144,$B$391:$B$427,0)),SUMIFS('Input-Ext Allocators'!H$8:H$68,'Input-Ext Allocators'!$B$8:$B$68,$F144))*$D144</f>
        <v>-9238.2461057004057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-272.58464807062683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INT_PSTD_PLANT</v>
      </c>
      <c r="G145" s="11">
        <f ca="1">IFERROR(INDEX(G$391:G$427,MATCH($F145,$B$391:$B$427,0))/INDEX($D$391:$D$427,MATCH($F145,$B$391:$B$427,0)),SUMIFS('Input-Ext Allocators'!D$8:D$68,'Input-Ext Allocators'!$B$8:$B$68,$F145))*$D145</f>
        <v>-149.1503551259448</v>
      </c>
      <c r="H145" s="11">
        <f ca="1">IFERROR(INDEX(H$391:H$427,MATCH($F145,$B$391:$B$427,0))/INDEX($D$391:$D$427,MATCH($F145,$B$391:$B$427,0)),SUMIFS('Input-Ext Allocators'!E$8:E$68,'Input-Ext Allocators'!$B$8:$B$68,$F145))*$D145</f>
        <v>-29.255040705947817</v>
      </c>
      <c r="I145" s="11">
        <f ca="1">IFERROR(INDEX(I$391:I$427,MATCH($F145,$B$391:$B$427,0))/INDEX($D$391:$D$427,MATCH($F145,$B$391:$B$427,0)),SUMIFS('Input-Ext Allocators'!F$8:F$68,'Input-Ext Allocators'!$B$8:$B$68,$F145))*$D145</f>
        <v>-42.020275827794933</v>
      </c>
      <c r="J145" s="11">
        <f ca="1">IFERROR(INDEX(J$391:J$427,MATCH($F145,$B$391:$B$427,0))/INDEX($D$391:$D$427,MATCH($F145,$B$391:$B$427,0)),SUMIFS('Input-Ext Allocators'!G$8:G$68,'Input-Ext Allocators'!$B$8:$B$68,$F145))*$D145</f>
        <v>-28.770180692230564</v>
      </c>
      <c r="K145" s="11">
        <f ca="1">IFERROR(INDEX(K$391:K$427,MATCH($F145,$B$391:$B$427,0))/INDEX($D$391:$D$427,MATCH($F145,$B$391:$B$427,0)),SUMIFS('Input-Ext Allocators'!H$8:H$68,'Input-Ext Allocators'!$B$8:$B$68,$F145))*$D145</f>
        <v>-23.388795718708757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-471070.66808959958</v>
      </c>
      <c r="E147" s="11">
        <f t="shared" ca="1" si="33"/>
        <v>0</v>
      </c>
      <c r="G147" s="111">
        <f t="shared" ref="G147:K147" ca="1" si="34">SUBTOTAL(9,G136:G146)</f>
        <v>-257756.10597400684</v>
      </c>
      <c r="H147" s="111">
        <f t="shared" ca="1" si="34"/>
        <v>-50557.475147201083</v>
      </c>
      <c r="I147" s="111">
        <f t="shared" ca="1" si="34"/>
        <v>-72617.880528546273</v>
      </c>
      <c r="J147" s="111">
        <f t="shared" ca="1" si="34"/>
        <v>-49719.558073703462</v>
      </c>
      <c r="K147" s="111">
        <f t="shared" ca="1" si="34"/>
        <v>-40419.648366141984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-11077433.720172163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-5925213.432876586</v>
      </c>
      <c r="H149" s="11">
        <f t="shared" ca="1" si="35"/>
        <v>-1169044.6248519463</v>
      </c>
      <c r="I149" s="11">
        <f t="shared" ca="1" si="35"/>
        <v>-1678495.2963269793</v>
      </c>
      <c r="J149" s="11">
        <f t="shared" ca="1" si="35"/>
        <v>-1256370.8212006008</v>
      </c>
      <c r="K149" s="11">
        <f t="shared" ca="1" si="35"/>
        <v>-1048309.5449160538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34555.472624450143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INT_PSTD_PLANT</v>
      </c>
      <c r="G154" s="11">
        <f ca="1">IFERROR(INDEX(G$391:G$427,MATCH($F154,$B$391:$B$427,0))/INDEX($D$391:$D$427,MATCH($F154,$B$391:$B$427,0)),SUMIFS('Input-Ext Allocators'!D$8:D$68,'Input-Ext Allocators'!$B$8:$B$68,$F154))*$D154</f>
        <v>18907.744988434599</v>
      </c>
      <c r="H154" s="11">
        <f ca="1">IFERROR(INDEX(H$391:H$427,MATCH($F154,$B$391:$B$427,0))/INDEX($D$391:$D$427,MATCH($F154,$B$391:$B$427,0)),SUMIFS('Input-Ext Allocators'!E$8:E$68,'Input-Ext Allocators'!$B$8:$B$68,$F154))*$D154</f>
        <v>3708.6525796552714</v>
      </c>
      <c r="I154" s="11">
        <f ca="1">IFERROR(INDEX(I$391:I$427,MATCH($F154,$B$391:$B$427,0))/INDEX($D$391:$D$427,MATCH($F154,$B$391:$B$427,0)),SUMIFS('Input-Ext Allocators'!F$8:F$68,'Input-Ext Allocators'!$B$8:$B$68,$F154))*$D154</f>
        <v>5326.8975392296861</v>
      </c>
      <c r="J154" s="11">
        <f ca="1">IFERROR(INDEX(J$391:J$427,MATCH($F154,$B$391:$B$427,0))/INDEX($D$391:$D$427,MATCH($F154,$B$391:$B$427,0)),SUMIFS('Input-Ext Allocators'!G$8:G$68,'Input-Ext Allocators'!$B$8:$B$68,$F154))*$D154</f>
        <v>3647.1870237287471</v>
      </c>
      <c r="K154" s="11">
        <f ca="1">IFERROR(INDEX(K$391:K$427,MATCH($F154,$B$391:$B$427,0))/INDEX($D$391:$D$427,MATCH($F154,$B$391:$B$427,0)),SUMIFS('Input-Ext Allocators'!H$8:H$68,'Input-Ext Allocators'!$B$8:$B$68,$F154))*$D154</f>
        <v>2964.9904934018487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28268.885723209107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INT_PSTD_PLANT</v>
      </c>
      <c r="G155" s="11">
        <f ca="1">IFERROR(INDEX(G$391:G$427,MATCH($F155,$B$391:$B$427,0))/INDEX($D$391:$D$427,MATCH($F155,$B$391:$B$427,0)),SUMIFS('Input-Ext Allocators'!D$8:D$68,'Input-Ext Allocators'!$B$8:$B$68,$F155))*$D155</f>
        <v>15467.908315727818</v>
      </c>
      <c r="H155" s="11">
        <f ca="1">IFERROR(INDEX(H$391:H$427,MATCH($F155,$B$391:$B$427,0))/INDEX($D$391:$D$427,MATCH($F155,$B$391:$B$427,0)),SUMIFS('Input-Ext Allocators'!E$8:E$68,'Input-Ext Allocators'!$B$8:$B$68,$F155))*$D155</f>
        <v>3033.9471000949088</v>
      </c>
      <c r="I155" s="11">
        <f ca="1">IFERROR(INDEX(I$391:I$427,MATCH($F155,$B$391:$B$427,0))/INDEX($D$391:$D$427,MATCH($F155,$B$391:$B$427,0)),SUMIFS('Input-Ext Allocators'!F$8:F$68,'Input-Ext Allocators'!$B$8:$B$68,$F155))*$D155</f>
        <v>4357.788979832364</v>
      </c>
      <c r="J155" s="11">
        <f ca="1">IFERROR(INDEX(J$391:J$427,MATCH($F155,$B$391:$B$427,0))/INDEX($D$391:$D$427,MATCH($F155,$B$391:$B$427,0)),SUMIFS('Input-Ext Allocators'!G$8:G$68,'Input-Ext Allocators'!$B$8:$B$68,$F155))*$D155</f>
        <v>2983.6638122555464</v>
      </c>
      <c r="K155" s="11">
        <f ca="1">IFERROR(INDEX(K$391:K$427,MATCH($F155,$B$391:$B$427,0))/INDEX($D$391:$D$427,MATCH($F155,$B$391:$B$427,0)),SUMIFS('Input-Ext Allocators'!H$8:H$68,'Input-Ext Allocators'!$B$8:$B$68,$F155))*$D155</f>
        <v>2425.5775152984747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266645.02379818278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INT_PSTD_PLANT</v>
      </c>
      <c r="G156" s="11">
        <f ca="1">IFERROR(INDEX(G$391:G$427,MATCH($F156,$B$391:$B$427,0))/INDEX($D$391:$D$427,MATCH($F156,$B$391:$B$427,0)),SUMIFS('Input-Ext Allocators'!D$8:D$68,'Input-Ext Allocators'!$B$8:$B$68,$F156))*$D156</f>
        <v>145900.36626626342</v>
      </c>
      <c r="H156" s="11">
        <f ca="1">IFERROR(INDEX(H$391:H$427,MATCH($F156,$B$391:$B$427,0))/INDEX($D$391:$D$427,MATCH($F156,$B$391:$B$427,0)),SUMIFS('Input-Ext Allocators'!E$8:E$68,'Input-Ext Allocators'!$B$8:$B$68,$F156))*$D156</f>
        <v>28617.572854774615</v>
      </c>
      <c r="I156" s="11">
        <f ca="1">IFERROR(INDEX(I$391:I$427,MATCH($F156,$B$391:$B$427,0))/INDEX($D$391:$D$427,MATCH($F156,$B$391:$B$427,0)),SUMIFS('Input-Ext Allocators'!F$8:F$68,'Input-Ext Allocators'!$B$8:$B$68,$F156))*$D156</f>
        <v>41104.653278953163</v>
      </c>
      <c r="J156" s="11">
        <f ca="1">IFERROR(INDEX(J$391:J$427,MATCH($F156,$B$391:$B$427,0))/INDEX($D$391:$D$427,MATCH($F156,$B$391:$B$427,0)),SUMIFS('Input-Ext Allocators'!G$8:G$68,'Input-Ext Allocators'!$B$8:$B$68,$F156))*$D156</f>
        <v>28143.277949278228</v>
      </c>
      <c r="K156" s="11">
        <f ca="1">IFERROR(INDEX(K$391:K$427,MATCH($F156,$B$391:$B$427,0))/INDEX($D$391:$D$427,MATCH($F156,$B$391:$B$427,0)),SUMIFS('Input-Ext Allocators'!H$8:H$68,'Input-Ext Allocators'!$B$8:$B$68,$F156))*$D156</f>
        <v>22879.153448913417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674707.92592422967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INT_PSTD_PLANT</v>
      </c>
      <c r="G157" s="11">
        <f ca="1">IFERROR(INDEX(G$391:G$427,MATCH($F157,$B$391:$B$427,0))/INDEX($D$391:$D$427,MATCH($F157,$B$391:$B$427,0)),SUMIFS('Input-Ext Allocators'!D$8:D$68,'Input-Ext Allocators'!$B$8:$B$68,$F157))*$D157</f>
        <v>369180.46364744089</v>
      </c>
      <c r="H157" s="11">
        <f ca="1">IFERROR(INDEX(H$391:H$427,MATCH($F157,$B$391:$B$427,0))/INDEX($D$391:$D$427,MATCH($F157,$B$391:$B$427,0)),SUMIFS('Input-Ext Allocators'!E$8:E$68,'Input-Ext Allocators'!$B$8:$B$68,$F157))*$D157</f>
        <v>72412.764171607647</v>
      </c>
      <c r="I157" s="11">
        <f ca="1">IFERROR(INDEX(I$391:I$427,MATCH($F157,$B$391:$B$427,0))/INDEX($D$391:$D$427,MATCH($F157,$B$391:$B$427,0)),SUMIFS('Input-Ext Allocators'!F$8:F$68,'Input-Ext Allocators'!$B$8:$B$68,$F157))*$D157</f>
        <v>104009.5740945385</v>
      </c>
      <c r="J157" s="11">
        <f ca="1">IFERROR(INDEX(J$391:J$427,MATCH($F157,$B$391:$B$427,0))/INDEX($D$391:$D$427,MATCH($F157,$B$391:$B$427,0)),SUMIFS('Input-Ext Allocators'!G$8:G$68,'Input-Ext Allocators'!$B$8:$B$68,$F157))*$D157</f>
        <v>71212.627272724028</v>
      </c>
      <c r="K157" s="11">
        <f ca="1">IFERROR(INDEX(K$391:K$427,MATCH($F157,$B$391:$B$427,0))/INDEX($D$391:$D$427,MATCH($F157,$B$391:$B$427,0)),SUMIFS('Input-Ext Allocators'!H$8:H$68,'Input-Ext Allocators'!$B$8:$B$68,$F157))*$D157</f>
        <v>57892.496737918729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1004177.3080700717</v>
      </c>
      <c r="E159" s="11">
        <f t="shared" ca="1" si="37"/>
        <v>0</v>
      </c>
      <c r="G159" s="111">
        <f t="shared" ref="G159:K159" ca="1" si="38">SUBTOTAL(9,G152:G158)</f>
        <v>549456.48321786674</v>
      </c>
      <c r="H159" s="111">
        <f t="shared" ca="1" si="38"/>
        <v>107772.93670613244</v>
      </c>
      <c r="I159" s="111">
        <f t="shared" ca="1" si="38"/>
        <v>154798.91389255371</v>
      </c>
      <c r="J159" s="111">
        <f t="shared" ca="1" si="38"/>
        <v>105986.75605798655</v>
      </c>
      <c r="K159" s="111">
        <f t="shared" ca="1" si="38"/>
        <v>86162.218195532478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30151382.096877646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16633989.970764333</v>
      </c>
      <c r="H161" s="113">
        <f t="shared" ca="1" si="39"/>
        <v>3255821.9020160795</v>
      </c>
      <c r="I161" s="113">
        <f t="shared" ca="1" si="39"/>
        <v>4677131.2033609599</v>
      </c>
      <c r="J161" s="113">
        <f t="shared" ca="1" si="39"/>
        <v>3095159.9387997994</v>
      </c>
      <c r="K161" s="113">
        <f t="shared" ca="1" si="39"/>
        <v>2489279.081936466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28019.317139885257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INT_STORPT</v>
      </c>
      <c r="G191" s="11">
        <f ca="1">IFERROR(INDEX(G$391:G$427,MATCH($F191,$B$391:$B$427,0))/INDEX($D$391:$D$427,MATCH($F191,$B$391:$B$427,0)),SUMIFS('Input-Ext Allocators'!D$8:D$68,'Input-Ext Allocators'!$B$8:$B$68,$F191))*$D191</f>
        <v>15331.35167875468</v>
      </c>
      <c r="H191" s="11">
        <f ca="1">IFERROR(INDEX(H$391:H$427,MATCH($F191,$B$391:$B$427,0))/INDEX($D$391:$D$427,MATCH($F191,$B$391:$B$427,0)),SUMIFS('Input-Ext Allocators'!E$8:E$68,'Input-Ext Allocators'!$B$8:$B$68,$F191))*$D191</f>
        <v>3007.1622495329166</v>
      </c>
      <c r="I191" s="11">
        <f ca="1">IFERROR(INDEX(I$391:I$427,MATCH($F191,$B$391:$B$427,0))/INDEX($D$391:$D$427,MATCH($F191,$B$391:$B$427,0)),SUMIFS('Input-Ext Allocators'!F$8:F$68,'Input-Ext Allocators'!$B$8:$B$68,$F191))*$D191</f>
        <v>4319.3167445709605</v>
      </c>
      <c r="J191" s="11">
        <f ca="1">IFERROR(INDEX(J$391:J$427,MATCH($F191,$B$391:$B$427,0))/INDEX($D$391:$D$427,MATCH($F191,$B$391:$B$427,0)),SUMIFS('Input-Ext Allocators'!G$8:G$68,'Input-Ext Allocators'!$B$8:$B$68,$F191))*$D191</f>
        <v>2957.3228818761118</v>
      </c>
      <c r="K191" s="11">
        <f ca="1">IFERROR(INDEX(K$391:K$427,MATCH($F191,$B$391:$B$427,0))/INDEX($D$391:$D$427,MATCH($F191,$B$391:$B$427,0)),SUMIFS('Input-Ext Allocators'!H$8:H$68,'Input-Ext Allocators'!$B$8:$B$68,$F191))*$D191</f>
        <v>2404.1635851505944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8178.933016440752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INT_STORPT</v>
      </c>
      <c r="G192" s="11">
        <f ca="1">IFERROR(INDEX(G$391:G$427,MATCH($F192,$B$391:$B$427,0))/INDEX($D$391:$D$427,MATCH($F192,$B$391:$B$427,0)),SUMIFS('Input-Ext Allocators'!D$8:D$68,'Input-Ext Allocators'!$B$8:$B$68,$F192))*$D192</f>
        <v>4475.2731769302682</v>
      </c>
      <c r="H192" s="11">
        <f ca="1">IFERROR(INDEX(H$391:H$427,MATCH($F192,$B$391:$B$427,0))/INDEX($D$391:$D$427,MATCH($F192,$B$391:$B$427,0)),SUMIFS('Input-Ext Allocators'!E$8:E$68,'Input-Ext Allocators'!$B$8:$B$68,$F192))*$D192</f>
        <v>877.80078599730416</v>
      </c>
      <c r="I192" s="11">
        <f ca="1">IFERROR(INDEX(I$391:I$427,MATCH($F192,$B$391:$B$427,0))/INDEX($D$391:$D$427,MATCH($F192,$B$391:$B$427,0)),SUMIFS('Input-Ext Allocators'!F$8:F$68,'Input-Ext Allocators'!$B$8:$B$68,$F192))*$D192</f>
        <v>1260.8231012292788</v>
      </c>
      <c r="J192" s="11">
        <f ca="1">IFERROR(INDEX(J$391:J$427,MATCH($F192,$B$391:$B$427,0))/INDEX($D$391:$D$427,MATCH($F192,$B$391:$B$427,0)),SUMIFS('Input-Ext Allocators'!G$8:G$68,'Input-Ext Allocators'!$B$8:$B$68,$F192))*$D192</f>
        <v>863.2525067650987</v>
      </c>
      <c r="K192" s="11">
        <f ca="1">IFERROR(INDEX(K$391:K$427,MATCH($F192,$B$391:$B$427,0))/INDEX($D$391:$D$427,MATCH($F192,$B$391:$B$427,0)),SUMIFS('Input-Ext Allocators'!H$8:H$68,'Input-Ext Allocators'!$B$8:$B$68,$F192))*$D192</f>
        <v>701.78344551880423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1679114.9600971316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INT_STORPT</v>
      </c>
      <c r="G193" s="11">
        <f ca="1">IFERROR(INDEX(G$391:G$427,MATCH($F193,$B$391:$B$427,0))/INDEX($D$391:$D$427,MATCH($F193,$B$391:$B$427,0)),SUMIFS('Input-Ext Allocators'!D$8:D$68,'Input-Ext Allocators'!$B$8:$B$68,$F193))*$D193</f>
        <v>918762.64627670636</v>
      </c>
      <c r="H193" s="11">
        <f ca="1">IFERROR(INDEX(H$391:H$427,MATCH($F193,$B$391:$B$427,0))/INDEX($D$391:$D$427,MATCH($F193,$B$391:$B$427,0)),SUMIFS('Input-Ext Allocators'!E$8:E$68,'Input-Ext Allocators'!$B$8:$B$68,$F193))*$D193</f>
        <v>180210.35614184642</v>
      </c>
      <c r="I193" s="11">
        <f ca="1">IFERROR(INDEX(I$391:I$427,MATCH($F193,$B$391:$B$427,0))/INDEX($D$391:$D$427,MATCH($F193,$B$391:$B$427,0)),SUMIFS('Input-Ext Allocators'!F$8:F$68,'Input-Ext Allocators'!$B$8:$B$68,$F193))*$D193</f>
        <v>258843.9014055444</v>
      </c>
      <c r="J193" s="11">
        <f ca="1">IFERROR(INDEX(J$391:J$427,MATCH($F193,$B$391:$B$427,0))/INDEX($D$391:$D$427,MATCH($F193,$B$391:$B$427,0)),SUMIFS('Input-Ext Allocators'!G$8:G$68,'Input-Ext Allocators'!$B$8:$B$68,$F193))*$D193</f>
        <v>177223.62996945172</v>
      </c>
      <c r="K193" s="11">
        <f ca="1">IFERROR(INDEX(K$391:K$427,MATCH($F193,$B$391:$B$427,0))/INDEX($D$391:$D$427,MATCH($F193,$B$391:$B$427,0)),SUMIFS('Input-Ext Allocators'!H$8:H$68,'Input-Ext Allocators'!$B$8:$B$68,$F193))*$D193</f>
        <v>144074.42630358294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336049.49882370874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INT_STORPT</v>
      </c>
      <c r="G194" s="11">
        <f ca="1">IFERROR(INDEX(G$391:G$427,MATCH($F194,$B$391:$B$427,0))/INDEX($D$391:$D$427,MATCH($F194,$B$391:$B$427,0)),SUMIFS('Input-Ext Allocators'!D$8:D$68,'Input-Ext Allocators'!$B$8:$B$68,$F194))*$D194</f>
        <v>183876.46716063525</v>
      </c>
      <c r="H194" s="11">
        <f ca="1">IFERROR(INDEX(H$391:H$427,MATCH($F194,$B$391:$B$427,0))/INDEX($D$391:$D$427,MATCH($F194,$B$391:$B$427,0)),SUMIFS('Input-Ext Allocators'!E$8:E$68,'Input-Ext Allocators'!$B$8:$B$68,$F194))*$D194</f>
        <v>36066.380982518531</v>
      </c>
      <c r="I194" s="11">
        <f ca="1">IFERROR(INDEX(I$391:I$427,MATCH($F194,$B$391:$B$427,0))/INDEX($D$391:$D$427,MATCH($F194,$B$391:$B$427,0)),SUMIFS('Input-Ext Allocators'!F$8:F$68,'Input-Ext Allocators'!$B$8:$B$68,$F194))*$D194</f>
        <v>51803.69742871858</v>
      </c>
      <c r="J194" s="11">
        <f ca="1">IFERROR(INDEX(J$391:J$427,MATCH($F194,$B$391:$B$427,0))/INDEX($D$391:$D$427,MATCH($F194,$B$391:$B$427,0)),SUMIFS('Input-Ext Allocators'!G$8:G$68,'Input-Ext Allocators'!$B$8:$B$68,$F194))*$D194</f>
        <v>35468.632849002512</v>
      </c>
      <c r="K194" s="11">
        <f ca="1">IFERROR(INDEX(K$391:K$427,MATCH($F194,$B$391:$B$427,0))/INDEX($D$391:$D$427,MATCH($F194,$B$391:$B$427,0)),SUMIFS('Input-Ext Allocators'!H$8:H$68,'Input-Ext Allocators'!$B$8:$B$68,$F194))*$D194</f>
        <v>28834.320402833931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1722.4185420222641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INT_STORPT</v>
      </c>
      <c r="G195" s="11">
        <f ca="1">IFERROR(INDEX(G$391:G$427,MATCH($F195,$B$391:$B$427,0))/INDEX($D$391:$D$427,MATCH($F195,$B$391:$B$427,0)),SUMIFS('Input-Ext Allocators'!D$8:D$68,'Input-Ext Allocators'!$B$8:$B$68,$F195))*$D195</f>
        <v>942.45710107478249</v>
      </c>
      <c r="H195" s="11">
        <f ca="1">IFERROR(INDEX(H$391:H$427,MATCH($F195,$B$391:$B$427,0))/INDEX($D$391:$D$427,MATCH($F195,$B$391:$B$427,0)),SUMIFS('Input-Ext Allocators'!E$8:E$68,'Input-Ext Allocators'!$B$8:$B$68,$F195))*$D195</f>
        <v>184.85789612951609</v>
      </c>
      <c r="I195" s="11">
        <f ca="1">IFERROR(INDEX(I$391:I$427,MATCH($F195,$B$391:$B$427,0))/INDEX($D$391:$D$427,MATCH($F195,$B$391:$B$427,0)),SUMIFS('Input-Ext Allocators'!F$8:F$68,'Input-Ext Allocators'!$B$8:$B$68,$F195))*$D195</f>
        <v>265.51936339397639</v>
      </c>
      <c r="J195" s="11">
        <f ca="1">IFERROR(INDEX(J$391:J$427,MATCH($F195,$B$391:$B$427,0))/INDEX($D$391:$D$427,MATCH($F195,$B$391:$B$427,0)),SUMIFS('Input-Ext Allocators'!G$8:G$68,'Input-Ext Allocators'!$B$8:$B$68,$F195))*$D195</f>
        <v>181.79414369949887</v>
      </c>
      <c r="K195" s="11">
        <f ca="1">IFERROR(INDEX(K$391:K$427,MATCH($F195,$B$391:$B$427,0))/INDEX($D$391:$D$427,MATCH($F195,$B$391:$B$427,0)),SUMIFS('Input-Ext Allocators'!H$8:H$68,'Input-Ext Allocators'!$B$8:$B$68,$F195))*$D195</f>
        <v>147.7900377244905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403.49470666972036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INT_STORPT</v>
      </c>
      <c r="G196" s="11">
        <f ca="1">IFERROR(INDEX(G$391:G$427,MATCH($F196,$B$391:$B$427,0))/INDEX($D$391:$D$427,MATCH($F196,$B$391:$B$427,0)),SUMIFS('Input-Ext Allocators'!D$8:D$68,'Input-Ext Allocators'!$B$8:$B$68,$F196))*$D196</f>
        <v>220.78051429967067</v>
      </c>
      <c r="H196" s="11">
        <f ca="1">IFERROR(INDEX(H$391:H$427,MATCH($F196,$B$391:$B$427,0))/INDEX($D$391:$D$427,MATCH($F196,$B$391:$B$427,0)),SUMIFS('Input-Ext Allocators'!E$8:E$68,'Input-Ext Allocators'!$B$8:$B$68,$F196))*$D196</f>
        <v>43.304911526780685</v>
      </c>
      <c r="I196" s="11">
        <f ca="1">IFERROR(INDEX(I$391:I$427,MATCH($F196,$B$391:$B$427,0))/INDEX($D$391:$D$427,MATCH($F196,$B$391:$B$427,0)),SUMIFS('Input-Ext Allocators'!F$8:F$68,'Input-Ext Allocators'!$B$8:$B$68,$F196))*$D196</f>
        <v>62.200710822583886</v>
      </c>
      <c r="J196" s="11">
        <f ca="1">IFERROR(INDEX(J$391:J$427,MATCH($F196,$B$391:$B$427,0))/INDEX($D$391:$D$427,MATCH($F196,$B$391:$B$427,0)),SUMIFS('Input-Ext Allocators'!G$8:G$68,'Input-Ext Allocators'!$B$8:$B$68,$F196))*$D196</f>
        <v>42.587195212250641</v>
      </c>
      <c r="K196" s="11">
        <f ca="1">IFERROR(INDEX(K$391:K$427,MATCH($F196,$B$391:$B$427,0))/INDEX($D$391:$D$427,MATCH($F196,$B$391:$B$427,0)),SUMIFS('Input-Ext Allocators'!H$8:H$68,'Input-Ext Allocators'!$B$8:$B$68,$F196))*$D196</f>
        <v>34.621374808434567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24814.178735851216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INT_STORPT</v>
      </c>
      <c r="G197" s="11">
        <f ca="1">IFERROR(INDEX(G$391:G$427,MATCH($F197,$B$391:$B$427,0))/INDEX($D$391:$D$427,MATCH($F197,$B$391:$B$427,0)),SUMIFS('Input-Ext Allocators'!D$8:D$68,'Input-Ext Allocators'!$B$8:$B$68,$F197))*$D197</f>
        <v>13577.593590861121</v>
      </c>
      <c r="H197" s="11">
        <f ca="1">IFERROR(INDEX(H$391:H$427,MATCH($F197,$B$391:$B$427,0))/INDEX($D$391:$D$427,MATCH($F197,$B$391:$B$427,0)),SUMIFS('Input-Ext Allocators'!E$8:E$68,'Input-Ext Allocators'!$B$8:$B$68,$F197))*$D197</f>
        <v>2663.1720243243512</v>
      </c>
      <c r="I197" s="11">
        <f ca="1">IFERROR(INDEX(I$391:I$427,MATCH($F197,$B$391:$B$427,0))/INDEX($D$391:$D$427,MATCH($F197,$B$391:$B$427,0)),SUMIFS('Input-Ext Allocators'!F$8:F$68,'Input-Ext Allocators'!$B$8:$B$68,$F197))*$D197</f>
        <v>3825.2287584827891</v>
      </c>
      <c r="J197" s="11">
        <f ca="1">IFERROR(INDEX(J$391:J$427,MATCH($F197,$B$391:$B$427,0))/INDEX($D$391:$D$427,MATCH($F197,$B$391:$B$427,0)),SUMIFS('Input-Ext Allocators'!G$8:G$68,'Input-Ext Allocators'!$B$8:$B$68,$F197))*$D197</f>
        <v>2619.0337974381114</v>
      </c>
      <c r="K197" s="11">
        <f ca="1">IFERROR(INDEX(K$391:K$427,MATCH($F197,$B$391:$B$427,0))/INDEX($D$391:$D$427,MATCH($F197,$B$391:$B$427,0)),SUMIFS('Input-Ext Allocators'!H$8:H$68,'Input-Ext Allocators'!$B$8:$B$68,$F197))*$D197</f>
        <v>2129.150564744848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2078302.8010617099</v>
      </c>
      <c r="E198" s="11">
        <f t="shared" ca="1" si="49"/>
        <v>0</v>
      </c>
      <c r="G198" s="111">
        <f t="shared" ref="G198:K198" ca="1" si="50">SUBTOTAL(9,G191:G197)</f>
        <v>1137186.5694992621</v>
      </c>
      <c r="H198" s="111">
        <f t="shared" ca="1" si="50"/>
        <v>223053.03499187584</v>
      </c>
      <c r="I198" s="111">
        <f t="shared" ca="1" si="50"/>
        <v>320380.68751276255</v>
      </c>
      <c r="J198" s="111">
        <f t="shared" ca="1" si="50"/>
        <v>219356.25334344531</v>
      </c>
      <c r="K198" s="111">
        <f t="shared" ca="1" si="50"/>
        <v>178326.255714364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950.96148803232131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INT_STORPT</v>
      </c>
      <c r="G201" s="11">
        <f ca="1">IFERROR(INDEX(G$391:G$427,MATCH($F201,$B$391:$B$427,0))/INDEX($D$391:$D$427,MATCH($F201,$B$391:$B$427,0)),SUMIFS('Input-Ext Allocators'!D$8:D$68,'Input-Ext Allocators'!$B$8:$B$68,$F201))*$D201</f>
        <v>520.3383413374321</v>
      </c>
      <c r="H201" s="11">
        <f ca="1">IFERROR(INDEX(H$391:H$427,MATCH($F201,$B$391:$B$427,0))/INDEX($D$391:$D$427,MATCH($F201,$B$391:$B$427,0)),SUMIFS('Input-Ext Allocators'!E$8:E$68,'Input-Ext Allocators'!$B$8:$B$68,$F201))*$D201</f>
        <v>102.06156964117064</v>
      </c>
      <c r="I201" s="11">
        <f ca="1">IFERROR(INDEX(I$391:I$427,MATCH($F201,$B$391:$B$427,0))/INDEX($D$391:$D$427,MATCH($F201,$B$391:$B$427,0)),SUMIFS('Input-Ext Allocators'!F$8:F$68,'Input-Ext Allocators'!$B$8:$B$68,$F201))*$D201</f>
        <v>146.59543122316589</v>
      </c>
      <c r="J201" s="11">
        <f ca="1">IFERROR(INDEX(J$391:J$427,MATCH($F201,$B$391:$B$427,0))/INDEX($D$391:$D$427,MATCH($F201,$B$391:$B$427,0)),SUMIFS('Input-Ext Allocators'!G$8:G$68,'Input-Ext Allocators'!$B$8:$B$68,$F201))*$D201</f>
        <v>100.37004664677052</v>
      </c>
      <c r="K201" s="11">
        <f ca="1">IFERROR(INDEX(K$391:K$427,MATCH($F201,$B$391:$B$427,0))/INDEX($D$391:$D$427,MATCH($F201,$B$391:$B$427,0)),SUMIFS('Input-Ext Allocators'!H$8:H$68,'Input-Ext Allocators'!$B$8:$B$68,$F201))*$D201</f>
        <v>81.596099183782329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747.45231652633709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INT_STORPT</v>
      </c>
      <c r="G202" s="11">
        <f ca="1">IFERROR(INDEX(G$391:G$427,MATCH($F202,$B$391:$B$427,0))/INDEX($D$391:$D$427,MATCH($F202,$B$391:$B$427,0)),SUMIFS('Input-Ext Allocators'!D$8:D$68,'Input-Ext Allocators'!$B$8:$B$68,$F202))*$D202</f>
        <v>408.98406876064433</v>
      </c>
      <c r="H202" s="11">
        <f ca="1">IFERROR(INDEX(H$391:H$427,MATCH($F202,$B$391:$B$427,0))/INDEX($D$391:$D$427,MATCH($F202,$B$391:$B$427,0)),SUMIFS('Input-Ext Allocators'!E$8:E$68,'Input-Ext Allocators'!$B$8:$B$68,$F202))*$D202</f>
        <v>80.220027431872467</v>
      </c>
      <c r="I202" s="11">
        <f ca="1">IFERROR(INDEX(I$391:I$427,MATCH($F202,$B$391:$B$427,0))/INDEX($D$391:$D$427,MATCH($F202,$B$391:$B$427,0)),SUMIFS('Input-Ext Allocators'!F$8:F$68,'Input-Ext Allocators'!$B$8:$B$68,$F202))*$D202</f>
        <v>115.22348280018727</v>
      </c>
      <c r="J202" s="11">
        <f ca="1">IFERROR(INDEX(J$391:J$427,MATCH($F202,$B$391:$B$427,0))/INDEX($D$391:$D$427,MATCH($F202,$B$391:$B$427,0)),SUMIFS('Input-Ext Allocators'!G$8:G$68,'Input-Ext Allocators'!$B$8:$B$68,$F202))*$D202</f>
        <v>78.890496429267898</v>
      </c>
      <c r="K202" s="11">
        <f ca="1">IFERROR(INDEX(K$391:K$427,MATCH($F202,$B$391:$B$427,0))/INDEX($D$391:$D$427,MATCH($F202,$B$391:$B$427,0)),SUMIFS('Input-Ext Allocators'!H$8:H$68,'Input-Ext Allocators'!$B$8:$B$68,$F202))*$D202</f>
        <v>64.134241104365273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44468.892959675337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INT_STORPT</v>
      </c>
      <c r="G203" s="11">
        <f ca="1">IFERROR(INDEX(G$391:G$427,MATCH($F203,$B$391:$B$427,0))/INDEX($D$391:$D$427,MATCH($F203,$B$391:$B$427,0)),SUMIFS('Input-Ext Allocators'!D$8:D$68,'Input-Ext Allocators'!$B$8:$B$68,$F203))*$D203</f>
        <v>24332.078948461931</v>
      </c>
      <c r="H203" s="11">
        <f ca="1">IFERROR(INDEX(H$391:H$427,MATCH($F203,$B$391:$B$427,0))/INDEX($D$391:$D$427,MATCH($F203,$B$391:$B$427,0)),SUMIFS('Input-Ext Allocators'!E$8:E$68,'Input-Ext Allocators'!$B$8:$B$68,$F203))*$D203</f>
        <v>4772.6065385262064</v>
      </c>
      <c r="I203" s="11">
        <f ca="1">IFERROR(INDEX(I$391:I$427,MATCH($F203,$B$391:$B$427,0))/INDEX($D$391:$D$427,MATCH($F203,$B$391:$B$427,0)),SUMIFS('Input-Ext Allocators'!F$8:F$68,'Input-Ext Allocators'!$B$8:$B$68,$F203))*$D203</f>
        <v>6855.1004656655932</v>
      </c>
      <c r="J203" s="11">
        <f ca="1">IFERROR(INDEX(J$391:J$427,MATCH($F203,$B$391:$B$427,0))/INDEX($D$391:$D$427,MATCH($F203,$B$391:$B$427,0)),SUMIFS('Input-Ext Allocators'!G$8:G$68,'Input-Ext Allocators'!$B$8:$B$68,$F203))*$D203</f>
        <v>4693.5074835976511</v>
      </c>
      <c r="K203" s="11">
        <f ca="1">IFERROR(INDEX(K$391:K$427,MATCH($F203,$B$391:$B$427,0))/INDEX($D$391:$D$427,MATCH($F203,$B$391:$B$427,0)),SUMIFS('Input-Ext Allocators'!H$8:H$68,'Input-Ext Allocators'!$B$8:$B$68,$F203))*$D203</f>
        <v>3815.5995234239635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527998.93241455604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INT_STORPT</v>
      </c>
      <c r="G204" s="11">
        <f ca="1">IFERROR(INDEX(G$391:G$427,MATCH($F204,$B$391:$B$427,0))/INDEX($D$391:$D$427,MATCH($F204,$B$391:$B$427,0)),SUMIFS('Input-Ext Allocators'!D$8:D$68,'Input-Ext Allocators'!$B$8:$B$68,$F204))*$D204</f>
        <v>288905.58889929223</v>
      </c>
      <c r="H204" s="11">
        <f ca="1">IFERROR(INDEX(H$391:H$427,MATCH($F204,$B$391:$B$427,0))/INDEX($D$391:$D$427,MATCH($F204,$B$391:$B$427,0)),SUMIFS('Input-Ext Allocators'!E$8:E$68,'Input-Ext Allocators'!$B$8:$B$68,$F204))*$D204</f>
        <v>56667.278842800413</v>
      </c>
      <c r="I204" s="11">
        <f ca="1">IFERROR(INDEX(I$391:I$427,MATCH($F204,$B$391:$B$427,0))/INDEX($D$391:$D$427,MATCH($F204,$B$391:$B$427,0)),SUMIFS('Input-Ext Allocators'!F$8:F$68,'Input-Ext Allocators'!$B$8:$B$68,$F204))*$D204</f>
        <v>81393.65490272337</v>
      </c>
      <c r="J204" s="11">
        <f ca="1">IFERROR(INDEX(J$391:J$427,MATCH($F204,$B$391:$B$427,0))/INDEX($D$391:$D$427,MATCH($F204,$B$391:$B$427,0)),SUMIFS('Input-Ext Allocators'!G$8:G$68,'Input-Ext Allocators'!$B$8:$B$68,$F204))*$D204</f>
        <v>55728.100604314714</v>
      </c>
      <c r="K204" s="11">
        <f ca="1">IFERROR(INDEX(K$391:K$427,MATCH($F204,$B$391:$B$427,0))/INDEX($D$391:$D$427,MATCH($F204,$B$391:$B$427,0)),SUMIFS('Input-Ext Allocators'!H$8:H$68,'Input-Ext Allocators'!$B$8:$B$68,$F204))*$D204</f>
        <v>45304.309165425424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1177.9107937379247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INT_STORPT</v>
      </c>
      <c r="G205" s="11">
        <f ca="1">IFERROR(INDEX(G$391:G$427,MATCH($F205,$B$391:$B$427,0))/INDEX($D$391:$D$427,MATCH($F205,$B$391:$B$427,0)),SUMIFS('Input-Ext Allocators'!D$8:D$68,'Input-Ext Allocators'!$B$8:$B$68,$F205))*$D205</f>
        <v>644.51837048128516</v>
      </c>
      <c r="H205" s="11">
        <f ca="1">IFERROR(INDEX(H$391:H$427,MATCH($F205,$B$391:$B$427,0))/INDEX($D$391:$D$427,MATCH($F205,$B$391:$B$427,0)),SUMIFS('Input-Ext Allocators'!E$8:E$68,'Input-Ext Allocators'!$B$8:$B$68,$F205))*$D205</f>
        <v>126.41881508253441</v>
      </c>
      <c r="I205" s="11">
        <f ca="1">IFERROR(INDEX(I$391:I$427,MATCH($F205,$B$391:$B$427,0))/INDEX($D$391:$D$427,MATCH($F205,$B$391:$B$427,0)),SUMIFS('Input-Ext Allocators'!F$8:F$68,'Input-Ext Allocators'!$B$8:$B$68,$F205))*$D205</f>
        <v>181.58079262255438</v>
      </c>
      <c r="J205" s="11">
        <f ca="1">IFERROR(INDEX(J$391:J$427,MATCH($F205,$B$391:$B$427,0))/INDEX($D$391:$D$427,MATCH($F205,$B$391:$B$427,0)),SUMIFS('Input-Ext Allocators'!G$8:G$68,'Input-Ext Allocators'!$B$8:$B$68,$F205))*$D205</f>
        <v>124.323605951529</v>
      </c>
      <c r="K205" s="11">
        <f ca="1">IFERROR(INDEX(K$391:K$427,MATCH($F205,$B$391:$B$427,0))/INDEX($D$391:$D$427,MATCH($F205,$B$391:$B$427,0)),SUMIFS('Input-Ext Allocators'!H$8:H$68,'Input-Ext Allocators'!$B$8:$B$68,$F205))*$D205</f>
        <v>101.06920960002196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208.35809687145309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INT_STORPT</v>
      </c>
      <c r="G206" s="11">
        <f ca="1">IFERROR(INDEX(G$391:G$427,MATCH($F206,$B$391:$B$427,0))/INDEX($D$391:$D$427,MATCH($F206,$B$391:$B$427,0)),SUMIFS('Input-Ext Allocators'!D$8:D$68,'Input-Ext Allocators'!$B$8:$B$68,$F206))*$D206</f>
        <v>114.00746286229315</v>
      </c>
      <c r="H206" s="11">
        <f ca="1">IFERROR(INDEX(H$391:H$427,MATCH($F206,$B$391:$B$427,0))/INDEX($D$391:$D$427,MATCH($F206,$B$391:$B$427,0)),SUMIFS('Input-Ext Allocators'!E$8:E$68,'Input-Ext Allocators'!$B$8:$B$68,$F206))*$D206</f>
        <v>22.361951227014167</v>
      </c>
      <c r="I206" s="11">
        <f ca="1">IFERROR(INDEX(I$391:I$427,MATCH($F206,$B$391:$B$427,0))/INDEX($D$391:$D$427,MATCH($F206,$B$391:$B$427,0)),SUMIFS('Input-Ext Allocators'!F$8:F$68,'Input-Ext Allocators'!$B$8:$B$68,$F206))*$D206</f>
        <v>32.119434324211767</v>
      </c>
      <c r="J206" s="11">
        <f ca="1">IFERROR(INDEX(J$391:J$427,MATCH($F206,$B$391:$B$427,0))/INDEX($D$391:$D$427,MATCH($F206,$B$391:$B$427,0)),SUMIFS('Input-Ext Allocators'!G$8:G$68,'Input-Ext Allocators'!$B$8:$B$68,$F206))*$D206</f>
        <v>21.991334207962463</v>
      </c>
      <c r="K206" s="11">
        <f ca="1">IFERROR(INDEX(K$391:K$427,MATCH($F206,$B$391:$B$427,0))/INDEX($D$391:$D$427,MATCH($F206,$B$391:$B$427,0)),SUMIFS('Input-Ext Allocators'!H$8:H$68,'Input-Ext Allocators'!$B$8:$B$68,$F206))*$D206</f>
        <v>17.877914249971575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575552.5080693994</v>
      </c>
      <c r="E207" s="11">
        <f t="shared" ca="1" si="52"/>
        <v>0</v>
      </c>
      <c r="G207" s="111">
        <f t="shared" ref="G207:K207" ca="1" si="53">SUBTOTAL(9,G201:G206)</f>
        <v>314925.51609119581</v>
      </c>
      <c r="H207" s="111">
        <f t="shared" ca="1" si="53"/>
        <v>61770.947744709214</v>
      </c>
      <c r="I207" s="111">
        <f t="shared" ca="1" si="53"/>
        <v>88724.274509359078</v>
      </c>
      <c r="J207" s="111">
        <f t="shared" ca="1" si="53"/>
        <v>60747.183571147893</v>
      </c>
      <c r="K207" s="111">
        <f t="shared" ca="1" si="53"/>
        <v>49384.586152987526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0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1">
        <f ca="1">IFERROR(INDEX(G$391:G$427,MATCH($F229,$B$391:$B$427,0))/INDEX($D$391:$D$427,MATCH($F229,$B$391:$B$427,0)),SUMIFS('Input-Ext Allocators'!D$8:D$68,'Input-Ext Allocators'!$B$8:$B$68,$F229))*$D229</f>
        <v>0</v>
      </c>
      <c r="H229" s="11">
        <f ca="1">IFERROR(INDEX(H$391:H$427,MATCH($F229,$B$391:$B$427,0))/INDEX($D$391:$D$427,MATCH($F229,$B$391:$B$427,0)),SUMIFS('Input-Ext Allocators'!E$8:E$68,'Input-Ext Allocators'!$B$8:$B$68,$F229))*$D229</f>
        <v>0</v>
      </c>
      <c r="I229" s="11">
        <f ca="1">IFERROR(INDEX(I$391:I$427,MATCH($F229,$B$391:$B$427,0))/INDEX($D$391:$D$427,MATCH($F229,$B$391:$B$427,0)),SUMIFS('Input-Ext Allocators'!F$8:F$68,'Input-Ext Allocators'!$B$8:$B$68,$F229))*$D229</f>
        <v>0</v>
      </c>
      <c r="J229" s="11">
        <f ca="1">IFERROR(INDEX(J$391:J$427,MATCH($F229,$B$391:$B$427,0))/INDEX($D$391:$D$427,MATCH($F229,$B$391:$B$427,0)),SUMIFS('Input-Ext Allocators'!G$8:G$68,'Input-Ext Allocators'!$B$8:$B$68,$F229))*$D229</f>
        <v>0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0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1">
        <f ca="1">IFERROR(INDEX(G$391:G$427,MATCH($F230,$B$391:$B$427,0))/INDEX($D$391:$D$427,MATCH($F230,$B$391:$B$427,0)),SUMIFS('Input-Ext Allocators'!D$8:D$68,'Input-Ext Allocators'!$B$8:$B$68,$F230))*$D230</f>
        <v>0</v>
      </c>
      <c r="H230" s="11">
        <f ca="1">IFERROR(INDEX(H$391:H$427,MATCH($F230,$B$391:$B$427,0))/INDEX($D$391:$D$427,MATCH($F230,$B$391:$B$427,0)),SUMIFS('Input-Ext Allocators'!E$8:E$68,'Input-Ext Allocators'!$B$8:$B$68,$F230))*$D230</f>
        <v>0</v>
      </c>
      <c r="I230" s="11">
        <f ca="1">IFERROR(INDEX(I$391:I$427,MATCH($F230,$B$391:$B$427,0))/INDEX($D$391:$D$427,MATCH($F230,$B$391:$B$427,0)),SUMIFS('Input-Ext Allocators'!F$8:F$68,'Input-Ext Allocators'!$B$8:$B$68,$F230))*$D230</f>
        <v>0</v>
      </c>
      <c r="J230" s="11">
        <f ca="1">IFERROR(INDEX(J$391:J$427,MATCH($F230,$B$391:$B$427,0))/INDEX($D$391:$D$427,MATCH($F230,$B$391:$B$427,0)),SUMIFS('Input-Ext Allocators'!G$8:G$68,'Input-Ext Allocators'!$B$8:$B$68,$F230))*$D230</f>
        <v>0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0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1">
        <f ca="1">IFERROR(INDEX(G$391:G$427,MATCH($F234,$B$391:$B$427,0))/INDEX($D$391:$D$427,MATCH($F234,$B$391:$B$427,0)),SUMIFS('Input-Ext Allocators'!D$8:D$68,'Input-Ext Allocators'!$B$8:$B$68,$F234))*$D234</f>
        <v>0</v>
      </c>
      <c r="H234" s="11">
        <f ca="1">IFERROR(INDEX(H$391:H$427,MATCH($F234,$B$391:$B$427,0))/INDEX($D$391:$D$427,MATCH($F234,$B$391:$B$427,0)),SUMIFS('Input-Ext Allocators'!E$8:E$68,'Input-Ext Allocators'!$B$8:$B$68,$F234))*$D234</f>
        <v>0</v>
      </c>
      <c r="I234" s="11">
        <f ca="1">IFERROR(INDEX(I$391:I$427,MATCH($F234,$B$391:$B$427,0))/INDEX($D$391:$D$427,MATCH($F234,$B$391:$B$427,0)),SUMIFS('Input-Ext Allocators'!F$8:F$68,'Input-Ext Allocators'!$B$8:$B$68,$F234))*$D234</f>
        <v>0</v>
      </c>
      <c r="J234" s="11">
        <f ca="1">IFERROR(INDEX(J$391:J$427,MATCH($F234,$B$391:$B$427,0))/INDEX($D$391:$D$427,MATCH($F234,$B$391:$B$427,0)),SUMIFS('Input-Ext Allocators'!G$8:G$68,'Input-Ext Allocators'!$B$8:$B$68,$F234))*$D234</f>
        <v>0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0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1">
        <f ca="1">IFERROR(INDEX(G$391:G$427,MATCH($F235,$B$391:$B$427,0))/INDEX($D$391:$D$427,MATCH($F235,$B$391:$B$427,0)),SUMIFS('Input-Ext Allocators'!D$8:D$68,'Input-Ext Allocators'!$B$8:$B$68,$F235))*$D235</f>
        <v>0</v>
      </c>
      <c r="H235" s="11">
        <f ca="1">IFERROR(INDEX(H$391:H$427,MATCH($F235,$B$391:$B$427,0))/INDEX($D$391:$D$427,MATCH($F235,$B$391:$B$427,0)),SUMIFS('Input-Ext Allocators'!E$8:E$68,'Input-Ext Allocators'!$B$8:$B$68,$F235))*$D235</f>
        <v>0</v>
      </c>
      <c r="I235" s="11">
        <f ca="1">IFERROR(INDEX(I$391:I$427,MATCH($F235,$B$391:$B$427,0))/INDEX($D$391:$D$427,MATCH($F235,$B$391:$B$427,0)),SUMIFS('Input-Ext Allocators'!F$8:F$68,'Input-Ext Allocators'!$B$8:$B$68,$F235))*$D235</f>
        <v>0</v>
      </c>
      <c r="J235" s="11">
        <f ca="1">IFERROR(INDEX(J$391:J$427,MATCH($F235,$B$391:$B$427,0))/INDEX($D$391:$D$427,MATCH($F235,$B$391:$B$427,0)),SUMIFS('Input-Ext Allocators'!G$8:G$68,'Input-Ext Allocators'!$B$8:$B$68,$F235))*$D235</f>
        <v>0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0</v>
      </c>
      <c r="E236" s="11">
        <f t="shared" ca="1" si="61"/>
        <v>0</v>
      </c>
      <c r="G236" s="111">
        <f t="shared" ref="G236:K236" ca="1" si="62">SUBTOTAL(9,G229:G235)</f>
        <v>0</v>
      </c>
      <c r="H236" s="111">
        <f t="shared" ca="1" si="62"/>
        <v>0</v>
      </c>
      <c r="I236" s="111">
        <f t="shared" ca="1" si="62"/>
        <v>0</v>
      </c>
      <c r="J236" s="111">
        <f t="shared" ca="1" si="62"/>
        <v>0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0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-</v>
      </c>
      <c r="G239" s="11">
        <f ca="1">IFERROR(INDEX(G$391:G$427,MATCH($F239,$B$391:$B$427,0))/INDEX($D$391:$D$427,MATCH($F239,$B$391:$B$427,0)),SUMIFS('Input-Ext Allocators'!D$8:D$68,'Input-Ext Allocators'!$B$8:$B$68,$F239))*$D239</f>
        <v>0</v>
      </c>
      <c r="H239" s="11">
        <f ca="1">IFERROR(INDEX(H$391:H$427,MATCH($F239,$B$391:$B$427,0))/INDEX($D$391:$D$427,MATCH($F239,$B$391:$B$427,0)),SUMIFS('Input-Ext Allocators'!E$8:E$68,'Input-Ext Allocators'!$B$8:$B$68,$F239))*$D239</f>
        <v>0</v>
      </c>
      <c r="I239" s="11">
        <f ca="1">IFERROR(INDEX(I$391:I$427,MATCH($F239,$B$391:$B$427,0))/INDEX($D$391:$D$427,MATCH($F239,$B$391:$B$427,0)),SUMIFS('Input-Ext Allocators'!F$8:F$68,'Input-Ext Allocators'!$B$8:$B$68,$F239))*$D239</f>
        <v>0</v>
      </c>
      <c r="J239" s="11">
        <f ca="1">IFERROR(INDEX(J$391:J$427,MATCH($F239,$B$391:$B$427,0))/INDEX($D$391:$D$427,MATCH($F239,$B$391:$B$427,0)),SUMIFS('Input-Ext Allocators'!G$8:G$68,'Input-Ext Allocators'!$B$8:$B$68,$F239))*$D239</f>
        <v>0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0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-</v>
      </c>
      <c r="G240" s="11">
        <f ca="1">IFERROR(INDEX(G$391:G$427,MATCH($F240,$B$391:$B$427,0))/INDEX($D$391:$D$427,MATCH($F240,$B$391:$B$427,0)),SUMIFS('Input-Ext Allocators'!D$8:D$68,'Input-Ext Allocators'!$B$8:$B$68,$F240))*$D240</f>
        <v>0</v>
      </c>
      <c r="H240" s="11">
        <f ca="1">IFERROR(INDEX(H$391:H$427,MATCH($F240,$B$391:$B$427,0))/INDEX($D$391:$D$427,MATCH($F240,$B$391:$B$427,0)),SUMIFS('Input-Ext Allocators'!E$8:E$68,'Input-Ext Allocators'!$B$8:$B$68,$F240))*$D240</f>
        <v>0</v>
      </c>
      <c r="I240" s="11">
        <f ca="1">IFERROR(INDEX(I$391:I$427,MATCH($F240,$B$391:$B$427,0))/INDEX($D$391:$D$427,MATCH($F240,$B$391:$B$427,0)),SUMIFS('Input-Ext Allocators'!F$8:F$68,'Input-Ext Allocators'!$B$8:$B$68,$F240))*$D240</f>
        <v>0</v>
      </c>
      <c r="J240" s="11">
        <f ca="1">IFERROR(INDEX(J$391:J$427,MATCH($F240,$B$391:$B$427,0))/INDEX($D$391:$D$427,MATCH($F240,$B$391:$B$427,0)),SUMIFS('Input-Ext Allocators'!G$8:G$68,'Input-Ext Allocators'!$B$8:$B$68,$F240))*$D240</f>
        <v>0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0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1">
        <f ca="1">IFERROR(INDEX(G$391:G$427,MATCH($F244,$B$391:$B$427,0))/INDEX($D$391:$D$427,MATCH($F244,$B$391:$B$427,0)),SUMIFS('Input-Ext Allocators'!D$8:D$68,'Input-Ext Allocators'!$B$8:$B$68,$F244))*$D244</f>
        <v>0</v>
      </c>
      <c r="H244" s="11">
        <f ca="1">IFERROR(INDEX(H$391:H$427,MATCH($F244,$B$391:$B$427,0))/INDEX($D$391:$D$427,MATCH($F244,$B$391:$B$427,0)),SUMIFS('Input-Ext Allocators'!E$8:E$68,'Input-Ext Allocators'!$B$8:$B$68,$F244))*$D244</f>
        <v>0</v>
      </c>
      <c r="I244" s="11">
        <f ca="1">IFERROR(INDEX(I$391:I$427,MATCH($F244,$B$391:$B$427,0))/INDEX($D$391:$D$427,MATCH($F244,$B$391:$B$427,0)),SUMIFS('Input-Ext Allocators'!F$8:F$68,'Input-Ext Allocators'!$B$8:$B$68,$F244))*$D244</f>
        <v>0</v>
      </c>
      <c r="J244" s="11">
        <f ca="1">IFERROR(INDEX(J$391:J$427,MATCH($F244,$B$391:$B$427,0))/INDEX($D$391:$D$427,MATCH($F244,$B$391:$B$427,0)),SUMIFS('Input-Ext Allocators'!G$8:G$68,'Input-Ext Allocators'!$B$8:$B$68,$F244))*$D244</f>
        <v>0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0</v>
      </c>
      <c r="E245" s="11">
        <f t="shared" ca="1" si="64"/>
        <v>0</v>
      </c>
      <c r="G245" s="111">
        <f t="shared" ref="G245:K245" ca="1" si="65">SUBTOTAL(9,G239:G244)</f>
        <v>0</v>
      </c>
      <c r="H245" s="111">
        <f t="shared" ca="1" si="65"/>
        <v>0</v>
      </c>
      <c r="I245" s="111">
        <f t="shared" ca="1" si="65"/>
        <v>0</v>
      </c>
      <c r="J245" s="111">
        <f t="shared" ca="1" si="65"/>
        <v>0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2653855.3091311092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1452112.0855904578</v>
      </c>
      <c r="H247" s="11">
        <f t="shared" ca="1" si="66"/>
        <v>284823.98273658502</v>
      </c>
      <c r="I247" s="11">
        <f t="shared" ca="1" si="66"/>
        <v>409104.96202212165</v>
      </c>
      <c r="J247" s="11">
        <f t="shared" ca="1" si="66"/>
        <v>280103.43691459316</v>
      </c>
      <c r="K247" s="11">
        <f t="shared" ca="1" si="66"/>
        <v>227710.84186735153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254309.60294837976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139150.78438995979</v>
      </c>
      <c r="H269" s="11">
        <f ca="1">IFERROR(INDEX(H$391:H$427,MATCH($F269,$B$391:$B$427,0))/INDEX($D$391:$D$427,MATCH($F269,$B$391:$B$427,0)),SUMIFS('Input-Ext Allocators'!E$8:E$68,'Input-Ext Allocators'!$B$8:$B$68,$F269))*$D269</f>
        <v>27293.678638279769</v>
      </c>
      <c r="I269" s="11">
        <f ca="1">IFERROR(INDEX(I$391:I$427,MATCH($F269,$B$391:$B$427,0))/INDEX($D$391:$D$427,MATCH($F269,$B$391:$B$427,0)),SUMIFS('Input-Ext Allocators'!F$8:F$68,'Input-Ext Allocators'!$B$8:$B$68,$F269))*$D269</f>
        <v>39203.086957337153</v>
      </c>
      <c r="J269" s="11">
        <f ca="1">IFERROR(INDEX(J$391:J$427,MATCH($F269,$B$391:$B$427,0))/INDEX($D$391:$D$427,MATCH($F269,$B$391:$B$427,0)),SUMIFS('Input-Ext Allocators'!G$8:G$68,'Input-Ext Allocators'!$B$8:$B$68,$F269))*$D269</f>
        <v>26841.325365831235</v>
      </c>
      <c r="K269" s="11">
        <f ca="1">IFERROR(INDEX(K$391:K$427,MATCH($F269,$B$391:$B$427,0))/INDEX($D$391:$D$427,MATCH($F269,$B$391:$B$427,0)),SUMIFS('Input-Ext Allocators'!H$8:H$68,'Input-Ext Allocators'!$B$8:$B$68,$F269))*$D269</f>
        <v>21820.727596971858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201949.98159400999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110501.12941290907</v>
      </c>
      <c r="H270" s="11">
        <f ca="1">IFERROR(INDEX(H$391:H$427,MATCH($F270,$B$391:$B$427,0))/INDEX($D$391:$D$427,MATCH($F270,$B$391:$B$427,0)),SUMIFS('Input-Ext Allocators'!E$8:E$68,'Input-Ext Allocators'!$B$8:$B$68,$F270))*$D270</f>
        <v>21674.202762025667</v>
      </c>
      <c r="I270" s="11">
        <f ca="1">IFERROR(INDEX(I$391:I$427,MATCH($F270,$B$391:$B$427,0))/INDEX($D$391:$D$427,MATCH($F270,$B$391:$B$427,0)),SUMIFS('Input-Ext Allocators'!F$8:F$68,'Input-Ext Allocators'!$B$8:$B$68,$F270))*$D270</f>
        <v>31131.591562704893</v>
      </c>
      <c r="J270" s="11">
        <f ca="1">IFERROR(INDEX(J$391:J$427,MATCH($F270,$B$391:$B$427,0))/INDEX($D$391:$D$427,MATCH($F270,$B$391:$B$427,0)),SUMIFS('Input-Ext Allocators'!G$8:G$68,'Input-Ext Allocators'!$B$8:$B$68,$F270))*$D270</f>
        <v>21314.984179691932</v>
      </c>
      <c r="K270" s="11">
        <f ca="1">IFERROR(INDEX(K$391:K$427,MATCH($F270,$B$391:$B$427,0))/INDEX($D$391:$D$427,MATCH($F270,$B$391:$B$427,0)),SUMIFS('Input-Ext Allocators'!H$8:H$68,'Input-Ext Allocators'!$B$8:$B$68,$F270))*$D270</f>
        <v>17328.073676678468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-1047314.9552540861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-573060.1433738356</v>
      </c>
      <c r="H271" s="11">
        <f ca="1">IFERROR(INDEX(H$391:H$427,MATCH($F271,$B$391:$B$427,0))/INDEX($D$391:$D$427,MATCH($F271,$B$391:$B$427,0)),SUMIFS('Input-Ext Allocators'!E$8:E$68,'Input-Ext Allocators'!$B$8:$B$68,$F271))*$D271</f>
        <v>-112402.66781263323</v>
      </c>
      <c r="I271" s="11">
        <f ca="1">IFERROR(INDEX(I$391:I$427,MATCH($F271,$B$391:$B$427,0))/INDEX($D$391:$D$427,MATCH($F271,$B$391:$B$427,0)),SUMIFS('Input-Ext Allocators'!F$8:F$68,'Input-Ext Allocators'!$B$8:$B$68,$F271))*$D271</f>
        <v>-161448.7962174186</v>
      </c>
      <c r="J271" s="11">
        <f ca="1">IFERROR(INDEX(J$391:J$427,MATCH($F271,$B$391:$B$427,0))/INDEX($D$391:$D$427,MATCH($F271,$B$391:$B$427,0)),SUMIFS('Input-Ext Allocators'!G$8:G$68,'Input-Ext Allocators'!$B$8:$B$68,$F271))*$D271</f>
        <v>-110539.75606332881</v>
      </c>
      <c r="K271" s="11">
        <f ca="1">IFERROR(INDEX(K$391:K$427,MATCH($F271,$B$391:$B$427,0))/INDEX($D$391:$D$427,MATCH($F271,$B$391:$B$427,0)),SUMIFS('Input-Ext Allocators'!H$8:H$68,'Input-Ext Allocators'!$B$8:$B$68,$F271))*$D271</f>
        <v>-89863.591786869962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657632.26410828065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359837.16041343246</v>
      </c>
      <c r="H272" s="11">
        <f ca="1">IFERROR(INDEX(H$391:H$427,MATCH($F272,$B$391:$B$427,0))/INDEX($D$391:$D$427,MATCH($F272,$B$391:$B$427,0)),SUMIFS('Input-Ext Allocators'!E$8:E$68,'Input-Ext Allocators'!$B$8:$B$68,$F272))*$D272</f>
        <v>70580.125448031555</v>
      </c>
      <c r="I272" s="11">
        <f ca="1">IFERROR(INDEX(I$391:I$427,MATCH($F272,$B$391:$B$427,0))/INDEX($D$391:$D$427,MATCH($F272,$B$391:$B$427,0)),SUMIFS('Input-Ext Allocators'!F$8:F$68,'Input-Ext Allocators'!$B$8:$B$68,$F272))*$D272</f>
        <v>101377.27611104232</v>
      </c>
      <c r="J272" s="11">
        <f ca="1">IFERROR(INDEX(J$391:J$427,MATCH($F272,$B$391:$B$427,0))/INDEX($D$391:$D$427,MATCH($F272,$B$391:$B$427,0)),SUMIFS('Input-Ext Allocators'!G$8:G$68,'Input-Ext Allocators'!$B$8:$B$68,$F272))*$D272</f>
        <v>69410.361887048362</v>
      </c>
      <c r="K272" s="11">
        <f ca="1">IFERROR(INDEX(K$391:K$427,MATCH($F272,$B$391:$B$427,0))/INDEX($D$391:$D$427,MATCH($F272,$B$391:$B$427,0)),SUMIFS('Input-Ext Allocators'!H$8:H$68,'Input-Ext Allocators'!$B$8:$B$68,$F272))*$D272</f>
        <v>56427.340248726032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8273.7749206332919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4527.1678958414841</v>
      </c>
      <c r="H273" s="11">
        <f ca="1">IFERROR(INDEX(H$391:H$427,MATCH($F273,$B$391:$B$427,0))/INDEX($D$391:$D$427,MATCH($F273,$B$391:$B$427,0)),SUMIFS('Input-Ext Allocators'!E$8:E$68,'Input-Ext Allocators'!$B$8:$B$68,$F273))*$D273</f>
        <v>887.97965625805182</v>
      </c>
      <c r="I273" s="11">
        <f ca="1">IFERROR(INDEX(I$391:I$427,MATCH($F273,$B$391:$B$427,0))/INDEX($D$391:$D$427,MATCH($F273,$B$391:$B$427,0)),SUMIFS('Input-Ext Allocators'!F$8:F$68,'Input-Ext Allocators'!$B$8:$B$68,$F273))*$D273</f>
        <v>1275.4434512835164</v>
      </c>
      <c r="J273" s="11">
        <f ca="1">IFERROR(INDEX(J$391:J$427,MATCH($F273,$B$391:$B$427,0))/INDEX($D$391:$D$427,MATCH($F273,$B$391:$B$427,0)),SUMIFS('Input-Ext Allocators'!G$8:G$68,'Input-Ext Allocators'!$B$8:$B$68,$F273))*$D273</f>
        <v>873.26267696407319</v>
      </c>
      <c r="K273" s="11">
        <f ca="1">IFERROR(INDEX(K$391:K$427,MATCH($F273,$B$391:$B$427,0))/INDEX($D$391:$D$427,MATCH($F273,$B$391:$B$427,0)),SUMIFS('Input-Ext Allocators'!H$8:H$68,'Input-Ext Allocators'!$B$8:$B$68,$F273))*$D273</f>
        <v>709.92124028616718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148511.93949206785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81261.394111767833</v>
      </c>
      <c r="H274" s="11">
        <f ca="1">IFERROR(INDEX(H$391:H$427,MATCH($F274,$B$391:$B$427,0))/INDEX($D$391:$D$427,MATCH($F274,$B$391:$B$427,0)),SUMIFS('Input-Ext Allocators'!E$8:E$68,'Input-Ext Allocators'!$B$8:$B$68,$F274))*$D274</f>
        <v>15938.985800968456</v>
      </c>
      <c r="I274" s="11">
        <f ca="1">IFERROR(INDEX(I$391:I$427,MATCH($F274,$B$391:$B$427,0))/INDEX($D$391:$D$427,MATCH($F274,$B$391:$B$427,0)),SUMIFS('Input-Ext Allocators'!F$8:F$68,'Input-Ext Allocators'!$B$8:$B$68,$F274))*$D274</f>
        <v>22893.852259649491</v>
      </c>
      <c r="J274" s="11">
        <f ca="1">IFERROR(INDEX(J$391:J$427,MATCH($F274,$B$391:$B$427,0))/INDEX($D$391:$D$427,MATCH($F274,$B$391:$B$427,0)),SUMIFS('Input-Ext Allocators'!G$8:G$68,'Input-Ext Allocators'!$B$8:$B$68,$F274))*$D274</f>
        <v>15674.820149935007</v>
      </c>
      <c r="K274" s="11">
        <f ca="1">IFERROR(INDEX(K$391:K$427,MATCH($F274,$B$391:$B$427,0))/INDEX($D$391:$D$427,MATCH($F274,$B$391:$B$427,0)),SUMIFS('Input-Ext Allocators'!H$8:H$68,'Input-Ext Allocators'!$B$8:$B$68,$F274))*$D274</f>
        <v>12742.887169747066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400758.05878500111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219283.10053572757</v>
      </c>
      <c r="H275" s="11">
        <f ca="1">IFERROR(INDEX(H$391:H$427,MATCH($F275,$B$391:$B$427,0))/INDEX($D$391:$D$427,MATCH($F275,$B$391:$B$427,0)),SUMIFS('Input-Ext Allocators'!E$8:E$68,'Input-Ext Allocators'!$B$8:$B$68,$F275))*$D275</f>
        <v>43011.201863261536</v>
      </c>
      <c r="I275" s="11">
        <f ca="1">IFERROR(INDEX(I$391:I$427,MATCH($F275,$B$391:$B$427,0))/INDEX($D$391:$D$427,MATCH($F275,$B$391:$B$427,0)),SUMIFS('Input-Ext Allocators'!F$8:F$68,'Input-Ext Allocators'!$B$8:$B$68,$F275))*$D275</f>
        <v>61778.842974290164</v>
      </c>
      <c r="J275" s="11">
        <f ca="1">IFERROR(INDEX(J$391:J$427,MATCH($F275,$B$391:$B$427,0))/INDEX($D$391:$D$427,MATCH($F275,$B$391:$B$427,0)),SUMIFS('Input-Ext Allocators'!G$8:G$68,'Input-Ext Allocators'!$B$8:$B$68,$F275))*$D275</f>
        <v>42298.353361868867</v>
      </c>
      <c r="K275" s="11">
        <f ca="1">IFERROR(INDEX(K$391:K$427,MATCH($F275,$B$391:$B$427,0))/INDEX($D$391:$D$427,MATCH($F275,$B$391:$B$427,0)),SUMIFS('Input-Ext Allocators'!H$8:H$68,'Input-Ext Allocators'!$B$8:$B$68,$F275))*$D275</f>
        <v>34386.56004985304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5223.6791217322198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2881.8123773630537</v>
      </c>
      <c r="H276" s="11">
        <f ca="1">IFERROR(INDEX(H$391:H$427,MATCH($F276,$B$391:$B$427,0))/INDEX($D$391:$D$427,MATCH($F276,$B$391:$B$427,0)),SUMIFS('Input-Ext Allocators'!E$8:E$68,'Input-Ext Allocators'!$B$8:$B$68,$F276))*$D276</f>
        <v>564.06598009320089</v>
      </c>
      <c r="I276" s="11">
        <f ca="1">IFERROR(INDEX(I$391:I$427,MATCH($F276,$B$391:$B$427,0))/INDEX($D$391:$D$427,MATCH($F276,$B$391:$B$427,0)),SUMIFS('Input-Ext Allocators'!F$8:F$68,'Input-Ext Allocators'!$B$8:$B$68,$F276))*$D276</f>
        <v>810.30556205013909</v>
      </c>
      <c r="J276" s="11">
        <f ca="1">IFERROR(INDEX(J$391:J$427,MATCH($F276,$B$391:$B$427,0))/INDEX($D$391:$D$427,MATCH($F276,$B$391:$B$427,0)),SUMIFS('Input-Ext Allocators'!G$8:G$68,'Input-Ext Allocators'!$B$8:$B$68,$F276))*$D276</f>
        <v>536.23154981027528</v>
      </c>
      <c r="K276" s="11">
        <f ca="1">IFERROR(INDEX(K$391:K$427,MATCH($F276,$B$391:$B$427,0))/INDEX($D$391:$D$427,MATCH($F276,$B$391:$B$427,0)),SUMIFS('Input-Ext Allocators'!H$8:H$68,'Input-Ext Allocators'!$B$8:$B$68,$F276))*$D276</f>
        <v>431.26365241554959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35319.831180572197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19325.979657540469</v>
      </c>
      <c r="H277" s="11">
        <f ca="1">IFERROR(INDEX(H$391:H$427,MATCH($F277,$B$391:$B$427,0))/INDEX($D$391:$D$427,MATCH($F277,$B$391:$B$427,0)),SUMIFS('Input-Ext Allocators'!E$8:E$68,'Input-Ext Allocators'!$B$8:$B$68,$F277))*$D277</f>
        <v>3790.6870626372188</v>
      </c>
      <c r="I277" s="11">
        <f ca="1">IFERROR(INDEX(I$391:I$427,MATCH($F277,$B$391:$B$427,0))/INDEX($D$391:$D$427,MATCH($F277,$B$391:$B$427,0)),SUMIFS('Input-Ext Allocators'!F$8:F$68,'Input-Ext Allocators'!$B$8:$B$68,$F277))*$D277</f>
        <v>5444.7272027375939</v>
      </c>
      <c r="J277" s="11">
        <f ca="1">IFERROR(INDEX(J$391:J$427,MATCH($F277,$B$391:$B$427,0))/INDEX($D$391:$D$427,MATCH($F277,$B$391:$B$427,0)),SUMIFS('Input-Ext Allocators'!G$8:G$68,'Input-Ext Allocators'!$B$8:$B$68,$F277))*$D277</f>
        <v>3727.8619037300082</v>
      </c>
      <c r="K277" s="11">
        <f ca="1">IFERROR(INDEX(K$391:K$427,MATCH($F277,$B$391:$B$427,0))/INDEX($D$391:$D$427,MATCH($F277,$B$391:$B$427,0)),SUMIFS('Input-Ext Allocators'!H$8:H$68,'Input-Ext Allocators'!$B$8:$B$68,$F277))*$D277</f>
        <v>3030.5753539269135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33363.562115483488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18255.566382819725</v>
      </c>
      <c r="H278" s="11">
        <f ca="1">IFERROR(INDEX(H$391:H$427,MATCH($F278,$B$391:$B$427,0))/INDEX($D$391:$D$427,MATCH($F278,$B$391:$B$427,0)),SUMIFS('Input-Ext Allocators'!E$8:E$68,'Input-Ext Allocators'!$B$8:$B$68,$F278))*$D278</f>
        <v>3580.7312506131752</v>
      </c>
      <c r="I278" s="11">
        <f ca="1">IFERROR(INDEX(I$391:I$427,MATCH($F278,$B$391:$B$427,0))/INDEX($D$391:$D$427,MATCH($F278,$B$391:$B$427,0)),SUMIFS('Input-Ext Allocators'!F$8:F$68,'Input-Ext Allocators'!$B$8:$B$68,$F278))*$D278</f>
        <v>5143.1586210502228</v>
      </c>
      <c r="J278" s="11">
        <f ca="1">IFERROR(INDEX(J$391:J$427,MATCH($F278,$B$391:$B$427,0))/INDEX($D$391:$D$427,MATCH($F278,$B$391:$B$427,0)),SUMIFS('Input-Ext Allocators'!G$8:G$68,'Input-Ext Allocators'!$B$8:$B$68,$F278))*$D278</f>
        <v>3521.3858058147639</v>
      </c>
      <c r="K278" s="11">
        <f ca="1">IFERROR(INDEX(K$391:K$427,MATCH($F278,$B$391:$B$427,0))/INDEX($D$391:$D$427,MATCH($F278,$B$391:$B$427,0)),SUMIFS('Input-Ext Allocators'!H$8:H$68,'Input-Ext Allocators'!$B$8:$B$68,$F278))*$D278</f>
        <v>2862.7200551856063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100389.58809972156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54930.249454625351</v>
      </c>
      <c r="H279" s="11">
        <f ca="1">IFERROR(INDEX(H$391:H$427,MATCH($F279,$B$391:$B$427,0))/INDEX($D$391:$D$427,MATCH($F279,$B$391:$B$427,0)),SUMIFS('Input-Ext Allocators'!E$8:E$68,'Input-Ext Allocators'!$B$8:$B$68,$F279))*$D279</f>
        <v>10774.273265564596</v>
      </c>
      <c r="I279" s="11">
        <f ca="1">IFERROR(INDEX(I$391:I$427,MATCH($F279,$B$391:$B$427,0))/INDEX($D$391:$D$427,MATCH($F279,$B$391:$B$427,0)),SUMIFS('Input-Ext Allocators'!F$8:F$68,'Input-Ext Allocators'!$B$8:$B$68,$F279))*$D279</f>
        <v>15475.553051307679</v>
      </c>
      <c r="J279" s="11">
        <f ca="1">IFERROR(INDEX(J$391:J$427,MATCH($F279,$B$391:$B$427,0))/INDEX($D$391:$D$427,MATCH($F279,$B$391:$B$427,0)),SUMIFS('Input-Ext Allocators'!G$8:G$68,'Input-Ext Allocators'!$B$8:$B$68,$F279))*$D279</f>
        <v>10595.705259597918</v>
      </c>
      <c r="K279" s="11">
        <f ca="1">IFERROR(INDEX(K$391:K$427,MATCH($F279,$B$391:$B$427,0))/INDEX($D$391:$D$427,MATCH($F279,$B$391:$B$427,0)),SUMIFS('Input-Ext Allocators'!H$8:H$68,'Input-Ext Allocators'!$B$8:$B$68,$F279))*$D279</f>
        <v>8613.8070686260271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2719.2822094755356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1487.9117738349428</v>
      </c>
      <c r="H280" s="11">
        <f ca="1">IFERROR(INDEX(H$391:H$427,MATCH($F280,$B$391:$B$427,0))/INDEX($D$391:$D$427,MATCH($F280,$B$391:$B$427,0)),SUMIFS('Input-Ext Allocators'!E$8:E$68,'Input-Ext Allocators'!$B$8:$B$68,$F280))*$D280</f>
        <v>291.84589921789859</v>
      </c>
      <c r="I280" s="11">
        <f ca="1">IFERROR(INDEX(I$391:I$427,MATCH($F280,$B$391:$B$427,0))/INDEX($D$391:$D$427,MATCH($F280,$B$391:$B$427,0)),SUMIFS('Input-Ext Allocators'!F$8:F$68,'Input-Ext Allocators'!$B$8:$B$68,$F280))*$D280</f>
        <v>419.19084330153294</v>
      </c>
      <c r="J280" s="11">
        <f ca="1">IFERROR(INDEX(J$391:J$427,MATCH($F280,$B$391:$B$427,0))/INDEX($D$391:$D$427,MATCH($F280,$B$391:$B$427,0)),SUMIFS('Input-Ext Allocators'!G$8:G$68,'Input-Ext Allocators'!$B$8:$B$68,$F280))*$D280</f>
        <v>287.00897527988656</v>
      </c>
      <c r="K280" s="11">
        <f ca="1">IFERROR(INDEX(K$391:K$427,MATCH($F280,$B$391:$B$427,0))/INDEX($D$391:$D$427,MATCH($F280,$B$391:$B$427,0)),SUMIFS('Input-Ext Allocators'!H$8:H$68,'Input-Ext Allocators'!$B$8:$B$68,$F280))*$D280</f>
        <v>233.32471784127517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801136.60932127154</v>
      </c>
      <c r="E281" s="11">
        <f t="shared" ca="1" si="75"/>
        <v>0</v>
      </c>
      <c r="G281" s="111">
        <f t="shared" ref="G281:K281" ca="1" si="76">SUBTOTAL(9,G269:G280)</f>
        <v>438382.11303198611</v>
      </c>
      <c r="H281" s="111">
        <f t="shared" ca="1" si="76"/>
        <v>85985.109814317897</v>
      </c>
      <c r="I281" s="111">
        <f t="shared" ca="1" si="76"/>
        <v>123504.2323793361</v>
      </c>
      <c r="J281" s="111">
        <f t="shared" ca="1" si="76"/>
        <v>84541.545052243513</v>
      </c>
      <c r="K281" s="111">
        <f t="shared" ca="1" si="76"/>
        <v>68723.609043388045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3454991.9184523802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1890494.1986224439</v>
      </c>
      <c r="H283" s="113">
        <f t="shared" ca="1" si="77"/>
        <v>370809.09255090292</v>
      </c>
      <c r="I283" s="113">
        <f t="shared" ca="1" si="77"/>
        <v>532609.19440145767</v>
      </c>
      <c r="J283" s="113">
        <f t="shared" ca="1" si="77"/>
        <v>364644.98196683667</v>
      </c>
      <c r="K283" s="113">
        <f t="shared" ca="1" si="77"/>
        <v>296434.45091073954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2883.7860879493901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INT_PSTD_PLANT</v>
      </c>
      <c r="G290" s="11">
        <f ca="1">IFERROR(INDEX(G$391:G$427,MATCH($F290,$B$391:$B$427,0))/INDEX($D$391:$D$427,MATCH($F290,$B$391:$B$427,0)),SUMIFS('Input-Ext Allocators'!D$8:D$68,'Input-Ext Allocators'!$B$8:$B$68,$F290))*$D290</f>
        <v>1577.9234897097613</v>
      </c>
      <c r="H290" s="11">
        <f ca="1">IFERROR(INDEX(H$391:H$427,MATCH($F290,$B$391:$B$427,0))/INDEX($D$391:$D$427,MATCH($F290,$B$391:$B$427,0)),SUMIFS('Input-Ext Allocators'!E$8:E$68,'Input-Ext Allocators'!$B$8:$B$68,$F290))*$D290</f>
        <v>309.5012136132712</v>
      </c>
      <c r="I290" s="11">
        <f ca="1">IFERROR(INDEX(I$391:I$427,MATCH($F290,$B$391:$B$427,0))/INDEX($D$391:$D$427,MATCH($F290,$B$391:$B$427,0)),SUMIFS('Input-Ext Allocators'!F$8:F$68,'Input-Ext Allocators'!$B$8:$B$68,$F290))*$D290</f>
        <v>444.54993229330336</v>
      </c>
      <c r="J290" s="11">
        <f ca="1">IFERROR(INDEX(J$391:J$427,MATCH($F290,$B$391:$B$427,0))/INDEX($D$391:$D$427,MATCH($F290,$B$391:$B$427,0)),SUMIFS('Input-Ext Allocators'!G$8:G$68,'Input-Ext Allocators'!$B$8:$B$68,$F290))*$D290</f>
        <v>304.37167835859873</v>
      </c>
      <c r="K290" s="11">
        <f ca="1">IFERROR(INDEX(K$391:K$427,MATCH($F290,$B$391:$B$427,0))/INDEX($D$391:$D$427,MATCH($F290,$B$391:$B$427,0)),SUMIFS('Input-Ext Allocators'!H$8:H$68,'Input-Ext Allocators'!$B$8:$B$68,$F290))*$D290</f>
        <v>247.43977397445613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226288.13472612115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123818.2557017801</v>
      </c>
      <c r="H292" s="11">
        <f ca="1">IFERROR(INDEX(H$391:H$427,MATCH($F292,$B$391:$B$427,0))/INDEX($D$391:$D$427,MATCH($F292,$B$391:$B$427,0)),SUMIFS('Input-Ext Allocators'!E$8:E$68,'Input-Ext Allocators'!$B$8:$B$68,$F292))*$D292</f>
        <v>24286.285524672741</v>
      </c>
      <c r="I292" s="11">
        <f ca="1">IFERROR(INDEX(I$391:I$427,MATCH($F292,$B$391:$B$427,0))/INDEX($D$391:$D$427,MATCH($F292,$B$391:$B$427,0)),SUMIFS('Input-Ext Allocators'!F$8:F$68,'Input-Ext Allocators'!$B$8:$B$68,$F292))*$D292</f>
        <v>34883.43861274654</v>
      </c>
      <c r="J292" s="11">
        <f ca="1">IFERROR(INDEX(J$391:J$427,MATCH($F292,$B$391:$B$427,0))/INDEX($D$391:$D$427,MATCH($F292,$B$391:$B$427,0)),SUMIFS('Input-Ext Allocators'!G$8:G$68,'Input-Ext Allocators'!$B$8:$B$68,$F292))*$D292</f>
        <v>23883.77544611934</v>
      </c>
      <c r="K292" s="11">
        <f ca="1">IFERROR(INDEX(K$391:K$427,MATCH($F292,$B$391:$B$427,0))/INDEX($D$391:$D$427,MATCH($F292,$B$391:$B$427,0)),SUMIFS('Input-Ext Allocators'!H$8:H$68,'Input-Ext Allocators'!$B$8:$B$68,$F292))*$D292</f>
        <v>19416.379440802459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229171.92081407053</v>
      </c>
      <c r="E293" s="11">
        <f t="shared" ca="1" si="78"/>
        <v>0</v>
      </c>
      <c r="G293" s="111">
        <f t="shared" ref="G293:K293" ca="1" si="79">SUBTOTAL(9,G288:G292)</f>
        <v>125396.17919148986</v>
      </c>
      <c r="H293" s="111">
        <f t="shared" ca="1" si="79"/>
        <v>24595.786738286013</v>
      </c>
      <c r="I293" s="111">
        <f t="shared" ca="1" si="79"/>
        <v>35327.988545039843</v>
      </c>
      <c r="J293" s="111">
        <f t="shared" ca="1" si="79"/>
        <v>24188.147124477939</v>
      </c>
      <c r="K293" s="111">
        <f t="shared" ca="1" si="79"/>
        <v>19663.819214776915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2826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INT_STORPT_FERC_352-355</v>
      </c>
      <c r="G309" s="11">
        <f ca="1">IFERROR(INDEX(G$391:G$427,MATCH($F309,$B$391:$B$427,0))/INDEX($D$391:$D$427,MATCH($F309,$B$391:$B$427,0)),SUMIFS('Input-Ext Allocators'!D$8:D$68,'Input-Ext Allocators'!$B$8:$B$68,$F309))*$D309</f>
        <v>1546.3046307608247</v>
      </c>
      <c r="H309" s="11">
        <f ca="1">IFERROR(INDEX(H$391:H$427,MATCH($F309,$B$391:$B$427,0))/INDEX($D$391:$D$427,MATCH($F309,$B$391:$B$427,0)),SUMIFS('Input-Ext Allocators'!E$8:E$68,'Input-Ext Allocators'!$B$8:$B$68,$F309))*$D309</f>
        <v>303.29934433280141</v>
      </c>
      <c r="I309" s="11">
        <f ca="1">IFERROR(INDEX(I$391:I$427,MATCH($F309,$B$391:$B$427,0))/INDEX($D$391:$D$427,MATCH($F309,$B$391:$B$427,0)),SUMIFS('Input-Ext Allocators'!F$8:F$68,'Input-Ext Allocators'!$B$8:$B$68,$F309))*$D309</f>
        <v>435.64192015164582</v>
      </c>
      <c r="J309" s="11">
        <f ca="1">IFERROR(INDEX(J$391:J$427,MATCH($F309,$B$391:$B$427,0))/INDEX($D$391:$D$427,MATCH($F309,$B$391:$B$427,0)),SUMIFS('Input-Ext Allocators'!G$8:G$68,'Input-Ext Allocators'!$B$8:$B$68,$F309))*$D309</f>
        <v>298.27259609711223</v>
      </c>
      <c r="K309" s="11">
        <f ca="1">IFERROR(INDEX(K$391:K$427,MATCH($F309,$B$391:$B$427,0))/INDEX($D$391:$D$427,MATCH($F309,$B$391:$B$427,0)),SUMIFS('Input-Ext Allocators'!H$8:H$68,'Input-Ext Allocators'!$B$8:$B$68,$F309))*$D309</f>
        <v>242.48150865761613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37397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INT_STORPT_FERC_352-355</v>
      </c>
      <c r="G310" s="11">
        <f ca="1">IFERROR(INDEX(G$391:G$427,MATCH($F310,$B$391:$B$427,0))/INDEX($D$391:$D$427,MATCH($F310,$B$391:$B$427,0)),SUMIFS('Input-Ext Allocators'!D$8:D$68,'Input-Ext Allocators'!$B$8:$B$68,$F310))*$D310</f>
        <v>20462.545745421994</v>
      </c>
      <c r="H310" s="11">
        <f ca="1">IFERROR(INDEX(H$391:H$427,MATCH($F310,$B$391:$B$427,0))/INDEX($D$391:$D$427,MATCH($F310,$B$391:$B$427,0)),SUMIFS('Input-Ext Allocators'!E$8:E$68,'Input-Ext Allocators'!$B$8:$B$68,$F310))*$D310</f>
        <v>4013.6183934939045</v>
      </c>
      <c r="I310" s="11">
        <f ca="1">IFERROR(INDEX(I$391:I$427,MATCH($F310,$B$391:$B$427,0))/INDEX($D$391:$D$427,MATCH($F310,$B$391:$B$427,0)),SUMIFS('Input-Ext Allocators'!F$8:F$68,'Input-Ext Allocators'!$B$8:$B$68,$F310))*$D310</f>
        <v>5764.9330813556608</v>
      </c>
      <c r="J310" s="11">
        <f ca="1">IFERROR(INDEX(J$391:J$427,MATCH($F310,$B$391:$B$427,0))/INDEX($D$391:$D$427,MATCH($F310,$B$391:$B$427,0)),SUMIFS('Input-Ext Allocators'!G$8:G$68,'Input-Ext Allocators'!$B$8:$B$68,$F310))*$D310</f>
        <v>3947.0984700083886</v>
      </c>
      <c r="K310" s="11">
        <f ca="1">IFERROR(INDEX(K$391:K$427,MATCH($F310,$B$391:$B$427,0))/INDEX($D$391:$D$427,MATCH($F310,$B$391:$B$427,0)),SUMIFS('Input-Ext Allocators'!H$8:H$68,'Input-Ext Allocators'!$B$8:$B$68,$F310))*$D310</f>
        <v>3208.8043097200534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336917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DESIGN_DAY</v>
      </c>
      <c r="G311" s="11">
        <f ca="1">IFERROR(INDEX(G$391:G$427,MATCH($F311,$B$391:$B$427,0))/INDEX($D$391:$D$427,MATCH($F311,$B$391:$B$427,0)),SUMIFS('Input-Ext Allocators'!D$8:D$68,'Input-Ext Allocators'!$B$8:$B$68,$F311))*$D311</f>
        <v>191497.69924100829</v>
      </c>
      <c r="H311" s="11">
        <f ca="1">IFERROR(INDEX(H$391:H$427,MATCH($F311,$B$391:$B$427,0))/INDEX($D$391:$D$427,MATCH($F311,$B$391:$B$427,0)),SUMIFS('Input-Ext Allocators'!E$8:E$68,'Input-Ext Allocators'!$B$8:$B$68,$F311))*$D311</f>
        <v>37201.598996200562</v>
      </c>
      <c r="I311" s="11">
        <f ca="1">IFERROR(INDEX(I$391:I$427,MATCH($F311,$B$391:$B$427,0))/INDEX($D$391:$D$427,MATCH($F311,$B$391:$B$427,0)),SUMIFS('Input-Ext Allocators'!F$8:F$68,'Input-Ext Allocators'!$B$8:$B$68,$F311))*$D311</f>
        <v>53468.61163770422</v>
      </c>
      <c r="J311" s="11">
        <f ca="1">IFERROR(INDEX(J$391:J$427,MATCH($F311,$B$391:$B$427,0))/INDEX($D$391:$D$427,MATCH($F311,$B$391:$B$427,0)),SUMIFS('Input-Ext Allocators'!G$8:G$68,'Input-Ext Allocators'!$B$8:$B$68,$F311))*$D311</f>
        <v>30979.492091815689</v>
      </c>
      <c r="K311" s="11">
        <f ca="1">IFERROR(INDEX(K$391:K$427,MATCH($F311,$B$391:$B$427,0))/INDEX($D$391:$D$427,MATCH($F311,$B$391:$B$427,0)),SUMIFS('Input-Ext Allocators'!H$8:H$68,'Input-Ext Allocators'!$B$8:$B$68,$F311))*$D311</f>
        <v>23769.598033271166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50055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WINTER_STORAGE</v>
      </c>
      <c r="G312" s="11">
        <f ca="1">IFERROR(INDEX(G$391:G$427,MATCH($F312,$B$391:$B$427,0))/INDEX($D$391:$D$427,MATCH($F312,$B$391:$B$427,0)),SUMIFS('Input-Ext Allocators'!D$8:D$68,'Input-Ext Allocators'!$B$8:$B$68,$F312))*$D312</f>
        <v>23086.922498312986</v>
      </c>
      <c r="H312" s="11">
        <f ca="1">IFERROR(INDEX(H$391:H$427,MATCH($F312,$B$391:$B$427,0))/INDEX($D$391:$D$427,MATCH($F312,$B$391:$B$427,0)),SUMIFS('Input-Ext Allocators'!E$8:E$68,'Input-Ext Allocators'!$B$8:$B$68,$F312))*$D312</f>
        <v>4744.8564096906784</v>
      </c>
      <c r="I312" s="11">
        <f ca="1">IFERROR(INDEX(I$391:I$427,MATCH($F312,$B$391:$B$427,0))/INDEX($D$391:$D$427,MATCH($F312,$B$391:$B$427,0)),SUMIFS('Input-Ext Allocators'!F$8:F$68,'Input-Ext Allocators'!$B$8:$B$68,$F312))*$D312</f>
        <v>6794.564559476582</v>
      </c>
      <c r="J312" s="11">
        <f ca="1">IFERROR(INDEX(J$391:J$427,MATCH($F312,$B$391:$B$427,0))/INDEX($D$391:$D$427,MATCH($F312,$B$391:$B$427,0)),SUMIFS('Input-Ext Allocators'!G$8:G$68,'Input-Ext Allocators'!$B$8:$B$68,$F312))*$D312</f>
        <v>8040.3481053490532</v>
      </c>
      <c r="K312" s="11">
        <f ca="1">IFERROR(INDEX(K$391:K$427,MATCH($F312,$B$391:$B$427,0))/INDEX($D$391:$D$427,MATCH($F312,$B$391:$B$427,0)),SUMIFS('Input-Ext Allocators'!H$8:H$68,'Input-Ext Allocators'!$B$8:$B$68,$F312))*$D312</f>
        <v>7388.3084271707048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482407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DESIGN_DAY</v>
      </c>
      <c r="G313" s="11">
        <f ca="1">IFERROR(INDEX(G$391:G$427,MATCH($F313,$B$391:$B$427,0))/INDEX($D$391:$D$427,MATCH($F313,$B$391:$B$427,0)),SUMIFS('Input-Ext Allocators'!D$8:D$68,'Input-Ext Allocators'!$B$8:$B$68,$F313))*$D313</f>
        <v>274191.65728579171</v>
      </c>
      <c r="H313" s="11">
        <f ca="1">IFERROR(INDEX(H$391:H$427,MATCH($F313,$B$391:$B$427,0))/INDEX($D$391:$D$427,MATCH($F313,$B$391:$B$427,0)),SUMIFS('Input-Ext Allocators'!E$8:E$68,'Input-Ext Allocators'!$B$8:$B$68,$F313))*$D313</f>
        <v>53266.269636023484</v>
      </c>
      <c r="I313" s="11">
        <f ca="1">IFERROR(INDEX(I$391:I$427,MATCH($F313,$B$391:$B$427,0))/INDEX($D$391:$D$427,MATCH($F313,$B$391:$B$427,0)),SUMIFS('Input-Ext Allocators'!F$8:F$68,'Input-Ext Allocators'!$B$8:$B$68,$F313))*$D313</f>
        <v>76557.824432456604</v>
      </c>
      <c r="J313" s="11">
        <f ca="1">IFERROR(INDEX(J$391:J$427,MATCH($F313,$B$391:$B$427,0))/INDEX($D$391:$D$427,MATCH($F313,$B$391:$B$427,0)),SUMIFS('Input-Ext Allocators'!G$8:G$68,'Input-Ext Allocators'!$B$8:$B$68,$F313))*$D313</f>
        <v>44357.286339177102</v>
      </c>
      <c r="K313" s="11">
        <f ca="1">IFERROR(INDEX(K$391:K$427,MATCH($F313,$B$391:$B$427,0))/INDEX($D$391:$D$427,MATCH($F313,$B$391:$B$427,0)),SUMIFS('Input-Ext Allocators'!H$8:H$68,'Input-Ext Allocators'!$B$8:$B$68,$F313))*$D313</f>
        <v>34033.962306551002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58732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WINTER_STORAGE</v>
      </c>
      <c r="G314" s="11">
        <f ca="1">IFERROR(INDEX(G$391:G$427,MATCH($F314,$B$391:$B$427,0))/INDEX($D$391:$D$427,MATCH($F314,$B$391:$B$427,0)),SUMIFS('Input-Ext Allocators'!D$8:D$68,'Input-Ext Allocators'!$B$8:$B$68,$F314))*$D314</f>
        <v>27089.024716230513</v>
      </c>
      <c r="H314" s="11">
        <f ca="1">IFERROR(INDEX(H$391:H$427,MATCH($F314,$B$391:$B$427,0))/INDEX($D$391:$D$427,MATCH($F314,$B$391:$B$427,0)),SUMIFS('Input-Ext Allocators'!E$8:E$68,'Input-Ext Allocators'!$B$8:$B$68,$F314))*$D314</f>
        <v>5567.3740216552378</v>
      </c>
      <c r="I314" s="11">
        <f ca="1">IFERROR(INDEX(I$391:I$427,MATCH($F314,$B$391:$B$427,0))/INDEX($D$391:$D$427,MATCH($F314,$B$391:$B$427,0)),SUMIFS('Input-Ext Allocators'!F$8:F$68,'Input-Ext Allocators'!$B$8:$B$68,$F314))*$D314</f>
        <v>7972.3976766992037</v>
      </c>
      <c r="J314" s="11">
        <f ca="1">IFERROR(INDEX(J$391:J$427,MATCH($F314,$B$391:$B$427,0))/INDEX($D$391:$D$427,MATCH($F314,$B$391:$B$427,0)),SUMIFS('Input-Ext Allocators'!G$8:G$68,'Input-Ext Allocators'!$B$8:$B$68,$F314))*$D314</f>
        <v>9434.1369478246052</v>
      </c>
      <c r="K314" s="11">
        <f ca="1">IFERROR(INDEX(K$391:K$427,MATCH($F314,$B$391:$B$427,0))/INDEX($D$391:$D$427,MATCH($F314,$B$391:$B$427,0)),SUMIFS('Input-Ext Allocators'!H$8:H$68,'Input-Ext Allocators'!$B$8:$B$68,$F314))*$D314</f>
        <v>8669.0666375904475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968334</v>
      </c>
      <c r="E316" s="11">
        <f t="shared" ca="1" si="84"/>
        <v>0</v>
      </c>
      <c r="G316" s="111">
        <f t="shared" ref="G316:K316" ca="1" si="85">SUBTOTAL(9,G309:G315)</f>
        <v>537874.15411752625</v>
      </c>
      <c r="H316" s="111">
        <f t="shared" ca="1" si="85"/>
        <v>105097.01680139668</v>
      </c>
      <c r="I316" s="111">
        <f t="shared" ca="1" si="85"/>
        <v>150993.97330784393</v>
      </c>
      <c r="J316" s="111">
        <f t="shared" ca="1" si="85"/>
        <v>97056.634550271949</v>
      </c>
      <c r="K316" s="111">
        <f t="shared" ca="1" si="85"/>
        <v>77312.221222960972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0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-</v>
      </c>
      <c r="G328" s="11">
        <f ca="1">IFERROR(INDEX(G$391:G$427,MATCH($F328,$B$391:$B$427,0))/INDEX($D$391:$D$427,MATCH($F328,$B$391:$B$427,0)),SUMIFS('Input-Ext Allocators'!D$8:D$68,'Input-Ext Allocators'!$B$8:$B$68,$F328))*$D328</f>
        <v>0</v>
      </c>
      <c r="H328" s="11">
        <f ca="1">IFERROR(INDEX(H$391:H$427,MATCH($F328,$B$391:$B$427,0))/INDEX($D$391:$D$427,MATCH($F328,$B$391:$B$427,0)),SUMIFS('Input-Ext Allocators'!E$8:E$68,'Input-Ext Allocators'!$B$8:$B$68,$F328))*$D328</f>
        <v>0</v>
      </c>
      <c r="I328" s="11">
        <f ca="1">IFERROR(INDEX(I$391:I$427,MATCH($F328,$B$391:$B$427,0))/INDEX($D$391:$D$427,MATCH($F328,$B$391:$B$427,0)),SUMIFS('Input-Ext Allocators'!F$8:F$68,'Input-Ext Allocators'!$B$8:$B$68,$F328))*$D328</f>
        <v>0</v>
      </c>
      <c r="J328" s="11">
        <f ca="1">IFERROR(INDEX(J$391:J$427,MATCH($F328,$B$391:$B$427,0))/INDEX($D$391:$D$427,MATCH($F328,$B$391:$B$427,0)),SUMIFS('Input-Ext Allocators'!G$8:G$68,'Input-Ext Allocators'!$B$8:$B$68,$F328))*$D328</f>
        <v>0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0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1">
        <f ca="1">IFERROR(INDEX(G$391:G$427,MATCH($F329,$B$391:$B$427,0))/INDEX($D$391:$D$427,MATCH($F329,$B$391:$B$427,0)),SUMIFS('Input-Ext Allocators'!D$8:D$68,'Input-Ext Allocators'!$B$8:$B$68,$F329))*$D329</f>
        <v>0</v>
      </c>
      <c r="H329" s="11">
        <f ca="1">IFERROR(INDEX(H$391:H$427,MATCH($F329,$B$391:$B$427,0))/INDEX($D$391:$D$427,MATCH($F329,$B$391:$B$427,0)),SUMIFS('Input-Ext Allocators'!E$8:E$68,'Input-Ext Allocators'!$B$8:$B$68,$F329))*$D329</f>
        <v>0</v>
      </c>
      <c r="I329" s="11">
        <f ca="1">IFERROR(INDEX(I$391:I$427,MATCH($F329,$B$391:$B$427,0))/INDEX($D$391:$D$427,MATCH($F329,$B$391:$B$427,0)),SUMIFS('Input-Ext Allocators'!F$8:F$68,'Input-Ext Allocators'!$B$8:$B$68,$F329))*$D329</f>
        <v>0</v>
      </c>
      <c r="J329" s="11">
        <f ca="1">IFERROR(INDEX(J$391:J$427,MATCH($F329,$B$391:$B$427,0))/INDEX($D$391:$D$427,MATCH($F329,$B$391:$B$427,0)),SUMIFS('Input-Ext Allocators'!G$8:G$68,'Input-Ext Allocators'!$B$8:$B$68,$F329))*$D329</f>
        <v>0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0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1">
        <f ca="1">IFERROR(INDEX(G$391:G$427,MATCH($F330,$B$391:$B$427,0))/INDEX($D$391:$D$427,MATCH($F330,$B$391:$B$427,0)),SUMIFS('Input-Ext Allocators'!D$8:D$68,'Input-Ext Allocators'!$B$8:$B$68,$F330))*$D330</f>
        <v>0</v>
      </c>
      <c r="H330" s="11">
        <f ca="1">IFERROR(INDEX(H$391:H$427,MATCH($F330,$B$391:$B$427,0))/INDEX($D$391:$D$427,MATCH($F330,$B$391:$B$427,0)),SUMIFS('Input-Ext Allocators'!E$8:E$68,'Input-Ext Allocators'!$B$8:$B$68,$F330))*$D330</f>
        <v>0</v>
      </c>
      <c r="I330" s="11">
        <f ca="1">IFERROR(INDEX(I$391:I$427,MATCH($F330,$B$391:$B$427,0))/INDEX($D$391:$D$427,MATCH($F330,$B$391:$B$427,0)),SUMIFS('Input-Ext Allocators'!F$8:F$68,'Input-Ext Allocators'!$B$8:$B$68,$F330))*$D330</f>
        <v>0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0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1">
        <f ca="1">IFERROR(INDEX(G$391:G$427,MATCH($F331,$B$391:$B$427,0))/INDEX($D$391:$D$427,MATCH($F331,$B$391:$B$427,0)),SUMIFS('Input-Ext Allocators'!D$8:D$68,'Input-Ext Allocators'!$B$8:$B$68,$F331))*$D331</f>
        <v>0</v>
      </c>
      <c r="H331" s="11">
        <f ca="1">IFERROR(INDEX(H$391:H$427,MATCH($F331,$B$391:$B$427,0))/INDEX($D$391:$D$427,MATCH($F331,$B$391:$B$427,0)),SUMIFS('Input-Ext Allocators'!E$8:E$68,'Input-Ext Allocators'!$B$8:$B$68,$F331))*$D331</f>
        <v>0</v>
      </c>
      <c r="I331" s="11">
        <f ca="1">IFERROR(INDEX(I$391:I$427,MATCH($F331,$B$391:$B$427,0))/INDEX($D$391:$D$427,MATCH($F331,$B$391:$B$427,0)),SUMIFS('Input-Ext Allocators'!F$8:F$68,'Input-Ext Allocators'!$B$8:$B$68,$F331))*$D331</f>
        <v>0</v>
      </c>
      <c r="J331" s="11">
        <f ca="1">IFERROR(INDEX(J$391:J$427,MATCH($F331,$B$391:$B$427,0))/INDEX($D$391:$D$427,MATCH($F331,$B$391:$B$427,0)),SUMIFS('Input-Ext Allocators'!G$8:G$68,'Input-Ext Allocators'!$B$8:$B$68,$F331))*$D331</f>
        <v>0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0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-</v>
      </c>
      <c r="G338" s="11">
        <f ca="1">IFERROR(INDEX(G$391:G$427,MATCH($F338,$B$391:$B$427,0))/INDEX($D$391:$D$427,MATCH($F338,$B$391:$B$427,0)),SUMIFS('Input-Ext Allocators'!D$8:D$68,'Input-Ext Allocators'!$B$8:$B$68,$F338))*$D338</f>
        <v>0</v>
      </c>
      <c r="H338" s="11">
        <f ca="1">IFERROR(INDEX(H$391:H$427,MATCH($F338,$B$391:$B$427,0))/INDEX($D$391:$D$427,MATCH($F338,$B$391:$B$427,0)),SUMIFS('Input-Ext Allocators'!E$8:E$68,'Input-Ext Allocators'!$B$8:$B$68,$F338))*$D338</f>
        <v>0</v>
      </c>
      <c r="I338" s="11">
        <f ca="1">IFERROR(INDEX(I$391:I$427,MATCH($F338,$B$391:$B$427,0))/INDEX($D$391:$D$427,MATCH($F338,$B$391:$B$427,0)),SUMIFS('Input-Ext Allocators'!F$8:F$68,'Input-Ext Allocators'!$B$8:$B$68,$F338))*$D338</f>
        <v>0</v>
      </c>
      <c r="J338" s="11">
        <f ca="1">IFERROR(INDEX(J$391:J$427,MATCH($F338,$B$391:$B$427,0))/INDEX($D$391:$D$427,MATCH($F338,$B$391:$B$427,0)),SUMIFS('Input-Ext Allocators'!G$8:G$68,'Input-Ext Allocators'!$B$8:$B$68,$F338))*$D338</f>
        <v>0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0</v>
      </c>
      <c r="E339" s="11">
        <f t="shared" ca="1" si="87"/>
        <v>0</v>
      </c>
      <c r="G339" s="111">
        <f t="shared" ref="G339:K339" ca="1" si="90">SUBTOTAL(9,G328:G338)</f>
        <v>0</v>
      </c>
      <c r="H339" s="111">
        <f t="shared" ca="1" si="90"/>
        <v>0</v>
      </c>
      <c r="I339" s="111">
        <f t="shared" ca="1" si="90"/>
        <v>0</v>
      </c>
      <c r="J339" s="111">
        <f t="shared" ca="1" si="90"/>
        <v>0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2.7457545995953918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INT_PSTD_PLANT</v>
      </c>
      <c r="G342" s="11">
        <f ca="1">IFERROR(INDEX(G$391:G$427,MATCH($F342,$B$391:$B$427,0))/INDEX($D$391:$D$427,MATCH($F342,$B$391:$B$427,0)),SUMIFS('Input-Ext Allocators'!D$8:D$68,'Input-Ext Allocators'!$B$8:$B$68,$F342))*$D342</f>
        <v>1.5023966922459975</v>
      </c>
      <c r="H342" s="11">
        <f ca="1">IFERROR(INDEX(H$391:H$427,MATCH($F342,$B$391:$B$427,0))/INDEX($D$391:$D$427,MATCH($F342,$B$391:$B$427,0)),SUMIFS('Input-Ext Allocators'!E$8:E$68,'Input-Ext Allocators'!$B$8:$B$68,$F342))*$D342</f>
        <v>0.29468703813023922</v>
      </c>
      <c r="I342" s="11">
        <f ca="1">IFERROR(INDEX(I$391:I$427,MATCH($F342,$B$391:$B$427,0))/INDEX($D$391:$D$427,MATCH($F342,$B$391:$B$427,0)),SUMIFS('Input-Ext Allocators'!F$8:F$68,'Input-Ext Allocators'!$B$8:$B$68,$F342))*$D342</f>
        <v>0.42327169357146138</v>
      </c>
      <c r="J342" s="11">
        <f ca="1">IFERROR(INDEX(J$391:J$427,MATCH($F342,$B$391:$B$427,0))/INDEX($D$391:$D$427,MATCH($F342,$B$391:$B$427,0)),SUMIFS('Input-Ext Allocators'!G$8:G$68,'Input-Ext Allocators'!$B$8:$B$68,$F342))*$D342</f>
        <v>0.28980302642140998</v>
      </c>
      <c r="K342" s="11">
        <f ca="1">IFERROR(INDEX(K$391:K$427,MATCH($F342,$B$391:$B$427,0))/INDEX($D$391:$D$427,MATCH($F342,$B$391:$B$427,0)),SUMIFS('Input-Ext Allocators'!H$8:H$68,'Input-Ext Allocators'!$B$8:$B$68,$F342))*$D342</f>
        <v>0.23559614922628427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16507.638825646089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INT_PSTD_PLANT</v>
      </c>
      <c r="G343" s="11">
        <f ca="1">IFERROR(INDEX(G$391:G$427,MATCH($F343,$B$391:$B$427,0))/INDEX($D$391:$D$427,MATCH($F343,$B$391:$B$427,0)),SUMIFS('Input-Ext Allocators'!D$8:D$68,'Input-Ext Allocators'!$B$8:$B$68,$F343))*$D343</f>
        <v>9032.4976500437842</v>
      </c>
      <c r="H343" s="11">
        <f ca="1">IFERROR(INDEX(H$391:H$427,MATCH($F343,$B$391:$B$427,0))/INDEX($D$391:$D$427,MATCH($F343,$B$391:$B$427,0)),SUMIFS('Input-Ext Allocators'!E$8:E$68,'Input-Ext Allocators'!$B$8:$B$68,$F343))*$D343</f>
        <v>1771.6758783797432</v>
      </c>
      <c r="I343" s="11">
        <f ca="1">IFERROR(INDEX(I$391:I$427,MATCH($F343,$B$391:$B$427,0))/INDEX($D$391:$D$427,MATCH($F343,$B$391:$B$427,0)),SUMIFS('Input-Ext Allocators'!F$8:F$68,'Input-Ext Allocators'!$B$8:$B$68,$F343))*$D343</f>
        <v>2544.7344215054218</v>
      </c>
      <c r="J343" s="11">
        <f ca="1">IFERROR(INDEX(J$391:J$427,MATCH($F343,$B$391:$B$427,0))/INDEX($D$391:$D$427,MATCH($F343,$B$391:$B$427,0)),SUMIFS('Input-Ext Allocators'!G$8:G$68,'Input-Ext Allocators'!$B$8:$B$68,$F343))*$D343</f>
        <v>1742.3129115212121</v>
      </c>
      <c r="K343" s="11">
        <f ca="1">IFERROR(INDEX(K$391:K$427,MATCH($F343,$B$391:$B$427,0))/INDEX($D$391:$D$427,MATCH($F343,$B$391:$B$427,0)),SUMIFS('Input-Ext Allocators'!H$8:H$68,'Input-Ext Allocators'!$B$8:$B$68,$F343))*$D343</f>
        <v>1416.4179641959315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528.51581916040834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INT_PSTD_PLANT</v>
      </c>
      <c r="G344" s="11">
        <f ca="1">IFERROR(INDEX(G$391:G$427,MATCH($F344,$B$391:$B$427,0))/INDEX($D$391:$D$427,MATCH($F344,$B$391:$B$427,0)),SUMIFS('Input-Ext Allocators'!D$8:D$68,'Input-Ext Allocators'!$B$8:$B$68,$F344))*$D344</f>
        <v>289.18841422437725</v>
      </c>
      <c r="H344" s="11">
        <f ca="1">IFERROR(INDEX(H$391:H$427,MATCH($F344,$B$391:$B$427,0))/INDEX($D$391:$D$427,MATCH($F344,$B$391:$B$427,0)),SUMIFS('Input-Ext Allocators'!E$8:E$68,'Input-Ext Allocators'!$B$8:$B$68,$F344))*$D344</f>
        <v>56.72275351056804</v>
      </c>
      <c r="I344" s="11">
        <f ca="1">IFERROR(INDEX(I$391:I$427,MATCH($F344,$B$391:$B$427,0))/INDEX($D$391:$D$427,MATCH($F344,$B$391:$B$427,0)),SUMIFS('Input-Ext Allocators'!F$8:F$68,'Input-Ext Allocators'!$B$8:$B$68,$F344))*$D344</f>
        <v>81.47333555893853</v>
      </c>
      <c r="J344" s="11">
        <f ca="1">IFERROR(INDEX(J$391:J$427,MATCH($F344,$B$391:$B$427,0))/INDEX($D$391:$D$427,MATCH($F344,$B$391:$B$427,0)),SUMIFS('Input-Ext Allocators'!G$8:G$68,'Input-Ext Allocators'!$B$8:$B$68,$F344))*$D344</f>
        <v>55.782655859648592</v>
      </c>
      <c r="K344" s="11">
        <f ca="1">IFERROR(INDEX(K$391:K$427,MATCH($F344,$B$391:$B$427,0))/INDEX($D$391:$D$427,MATCH($F344,$B$391:$B$427,0)),SUMIFS('Input-Ext Allocators'!H$8:H$68,'Input-Ext Allocators'!$B$8:$B$68,$F344))*$D344</f>
        <v>45.348660006876024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70091.448065030752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INT_PSTD_PLANT</v>
      </c>
      <c r="G345" s="11">
        <f ca="1">IFERROR(INDEX(G$391:G$427,MATCH($F345,$B$391:$B$427,0))/INDEX($D$391:$D$427,MATCH($F345,$B$391:$B$427,0)),SUMIFS('Input-Ext Allocators'!D$8:D$68,'Input-Ext Allocators'!$B$8:$B$68,$F345))*$D345</f>
        <v>38351.992469812074</v>
      </c>
      <c r="H345" s="11">
        <f ca="1">IFERROR(INDEX(H$391:H$427,MATCH($F345,$B$391:$B$427,0))/INDEX($D$391:$D$427,MATCH($F345,$B$391:$B$427,0)),SUMIFS('Input-Ext Allocators'!E$8:E$68,'Input-Ext Allocators'!$B$8:$B$68,$F345))*$D345</f>
        <v>7522.5372404318568</v>
      </c>
      <c r="I345" s="11">
        <f ca="1">IFERROR(INDEX(I$391:I$427,MATCH($F345,$B$391:$B$427,0))/INDEX($D$391:$D$427,MATCH($F345,$B$391:$B$427,0)),SUMIFS('Input-Ext Allocators'!F$8:F$68,'Input-Ext Allocators'!$B$8:$B$68,$F345))*$D345</f>
        <v>10804.944451967218</v>
      </c>
      <c r="J345" s="11">
        <f ca="1">IFERROR(INDEX(J$391:J$427,MATCH($F345,$B$391:$B$427,0))/INDEX($D$391:$D$427,MATCH($F345,$B$391:$B$427,0)),SUMIFS('Input-Ext Allocators'!G$8:G$68,'Input-Ext Allocators'!$B$8:$B$68,$F345))*$D345</f>
        <v>7397.8620589393631</v>
      </c>
      <c r="K345" s="11">
        <f ca="1">IFERROR(INDEX(K$391:K$427,MATCH($F345,$B$391:$B$427,0))/INDEX($D$391:$D$427,MATCH($F345,$B$391:$B$427,0)),SUMIFS('Input-Ext Allocators'!H$8:H$68,'Input-Ext Allocators'!$B$8:$B$68,$F345))*$D345</f>
        <v>6014.1118438802569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0.29638491604593842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INT_PSTD_PLANT</v>
      </c>
      <c r="G346" s="11">
        <f ca="1">IFERROR(INDEX(G$391:G$427,MATCH($F346,$B$391:$B$427,0))/INDEX($D$391:$D$427,MATCH($F346,$B$391:$B$427,0)),SUMIFS('Input-Ext Allocators'!D$8:D$68,'Input-Ext Allocators'!$B$8:$B$68,$F346))*$D346</f>
        <v>0.16217316637278587</v>
      </c>
      <c r="H346" s="11">
        <f ca="1">IFERROR(INDEX(H$391:H$427,MATCH($F346,$B$391:$B$427,0))/INDEX($D$391:$D$427,MATCH($F346,$B$391:$B$427,0)),SUMIFS('Input-Ext Allocators'!E$8:E$68,'Input-Ext Allocators'!$B$8:$B$68,$F346))*$D346</f>
        <v>3.1809395154587937E-2</v>
      </c>
      <c r="I346" s="11">
        <f ca="1">IFERROR(INDEX(I$391:I$427,MATCH($F346,$B$391:$B$427,0))/INDEX($D$391:$D$427,MATCH($F346,$B$391:$B$427,0)),SUMIFS('Input-Ext Allocators'!F$8:F$68,'Input-Ext Allocators'!$B$8:$B$68,$F346))*$D346</f>
        <v>4.5689205212398068E-2</v>
      </c>
      <c r="J346" s="11">
        <f ca="1">IFERROR(INDEX(J$391:J$427,MATCH($F346,$B$391:$B$427,0))/INDEX($D$391:$D$427,MATCH($F346,$B$391:$B$427,0)),SUMIFS('Input-Ext Allocators'!G$8:G$68,'Input-Ext Allocators'!$B$8:$B$68,$F346))*$D346</f>
        <v>3.1282200408013702E-2</v>
      </c>
      <c r="K346" s="11">
        <f ca="1">IFERROR(INDEX(K$391:K$427,MATCH($F346,$B$391:$B$427,0))/INDEX($D$391:$D$427,MATCH($F346,$B$391:$B$427,0)),SUMIFS('Input-Ext Allocators'!H$8:H$68,'Input-Ext Allocators'!$B$8:$B$68,$F346))*$D346</f>
        <v>2.5430948898152884E-2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2088.2330515998183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INT_PSTD_PLANT</v>
      </c>
      <c r="G347" s="11">
        <f ca="1">IFERROR(INDEX(G$391:G$427,MATCH($F347,$B$391:$B$427,0))/INDEX($D$391:$D$427,MATCH($F347,$B$391:$B$427,0)),SUMIFS('Input-Ext Allocators'!D$8:D$68,'Input-Ext Allocators'!$B$8:$B$68,$F347))*$D347</f>
        <v>1142.6201124545676</v>
      </c>
      <c r="H347" s="11">
        <f ca="1">IFERROR(INDEX(H$391:H$427,MATCH($F347,$B$391:$B$427,0))/INDEX($D$391:$D$427,MATCH($F347,$B$391:$B$427,0)),SUMIFS('Input-Ext Allocators'!E$8:E$68,'Input-Ext Allocators'!$B$8:$B$68,$F347))*$D347</f>
        <v>224.11879524568644</v>
      </c>
      <c r="I347" s="11">
        <f ca="1">IFERROR(INDEX(I$391:I$427,MATCH($F347,$B$391:$B$427,0))/INDEX($D$391:$D$427,MATCH($F347,$B$391:$B$427,0)),SUMIFS('Input-Ext Allocators'!F$8:F$68,'Input-Ext Allocators'!$B$8:$B$68,$F347))*$D347</f>
        <v>321.91148489846984</v>
      </c>
      <c r="J347" s="11">
        <f ca="1">IFERROR(INDEX(J$391:J$427,MATCH($F347,$B$391:$B$427,0))/INDEX($D$391:$D$427,MATCH($F347,$B$391:$B$427,0)),SUMIFS('Input-Ext Allocators'!G$8:G$68,'Input-Ext Allocators'!$B$8:$B$68,$F347))*$D347</f>
        <v>220.40435016152614</v>
      </c>
      <c r="K347" s="11">
        <f ca="1">IFERROR(INDEX(K$391:K$427,MATCH($F347,$B$391:$B$427,0))/INDEX($D$391:$D$427,MATCH($F347,$B$391:$B$427,0)),SUMIFS('Input-Ext Allocators'!H$8:H$68,'Input-Ext Allocators'!$B$8:$B$68,$F347))*$D347</f>
        <v>179.17830883956881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7081.3178888611974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INT_PSTD_PLANT</v>
      </c>
      <c r="G349" s="11">
        <f ca="1">IFERROR(INDEX(G$391:G$427,MATCH($F349,$B$391:$B$427,0))/INDEX($D$391:$D$427,MATCH($F349,$B$391:$B$427,0)),SUMIFS('Input-Ext Allocators'!D$8:D$68,'Input-Ext Allocators'!$B$8:$B$68,$F349))*$D349</f>
        <v>3874.6902489156187</v>
      </c>
      <c r="H349" s="11">
        <f ca="1">IFERROR(INDEX(H$391:H$427,MATCH($F349,$B$391:$B$427,0))/INDEX($D$391:$D$427,MATCH($F349,$B$391:$B$427,0)),SUMIFS('Input-Ext Allocators'!E$8:E$68,'Input-Ext Allocators'!$B$8:$B$68,$F349))*$D349</f>
        <v>759.99967186968809</v>
      </c>
      <c r="I349" s="11">
        <f ca="1">IFERROR(INDEX(I$391:I$427,MATCH($F349,$B$391:$B$427,0))/INDEX($D$391:$D$427,MATCH($F349,$B$391:$B$427,0)),SUMIFS('Input-Ext Allocators'!F$8:F$68,'Input-Ext Allocators'!$B$8:$B$68,$F349))*$D349</f>
        <v>1091.620283902226</v>
      </c>
      <c r="J349" s="11">
        <f ca="1">IFERROR(INDEX(J$391:J$427,MATCH($F349,$B$391:$B$427,0))/INDEX($D$391:$D$427,MATCH($F349,$B$391:$B$427,0)),SUMIFS('Input-Ext Allocators'!G$8:G$68,'Input-Ext Allocators'!$B$8:$B$68,$F349))*$D349</f>
        <v>747.40377583140548</v>
      </c>
      <c r="K349" s="11">
        <f ca="1">IFERROR(INDEX(K$391:K$427,MATCH($F349,$B$391:$B$427,0))/INDEX($D$391:$D$427,MATCH($F349,$B$391:$B$427,0)),SUMIFS('Input-Ext Allocators'!H$8:H$68,'Input-Ext Allocators'!$B$8:$B$68,$F349))*$D349</f>
        <v>607.60390834226064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14775.570968441851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INT_PSTD_PLANT</v>
      </c>
      <c r="G350" s="11">
        <f ca="1">IFERROR(INDEX(G$391:G$427,MATCH($F350,$B$391:$B$427,0))/INDEX($D$391:$D$427,MATCH($F350,$B$391:$B$427,0)),SUMIFS('Input-Ext Allocators'!D$8:D$68,'Input-Ext Allocators'!$B$8:$B$68,$F350))*$D350</f>
        <v>8084.7607256322863</v>
      </c>
      <c r="H350" s="11">
        <f ca="1">IFERROR(INDEX(H$391:H$427,MATCH($F350,$B$391:$B$427,0))/INDEX($D$391:$D$427,MATCH($F350,$B$391:$B$427,0)),SUMIFS('Input-Ext Allocators'!E$8:E$68,'Input-Ext Allocators'!$B$8:$B$68,$F350))*$D350</f>
        <v>1585.7823732735983</v>
      </c>
      <c r="I350" s="11">
        <f ca="1">IFERROR(INDEX(I$391:I$427,MATCH($F350,$B$391:$B$427,0))/INDEX($D$391:$D$427,MATCH($F350,$B$391:$B$427,0)),SUMIFS('Input-Ext Allocators'!F$8:F$68,'Input-Ext Allocators'!$B$8:$B$68,$F350))*$D350</f>
        <v>2277.7275683046428</v>
      </c>
      <c r="J350" s="11">
        <f ca="1">IFERROR(INDEX(J$391:J$427,MATCH($F350,$B$391:$B$427,0))/INDEX($D$391:$D$427,MATCH($F350,$B$391:$B$427,0)),SUMIFS('Input-Ext Allocators'!G$8:G$68,'Input-Ext Allocators'!$B$8:$B$68,$F350))*$D350</f>
        <v>1559.5003225669761</v>
      </c>
      <c r="K350" s="11">
        <f ca="1">IFERROR(INDEX(K$391:K$427,MATCH($F350,$B$391:$B$427,0))/INDEX($D$391:$D$427,MATCH($F350,$B$391:$B$427,0)),SUMIFS('Input-Ext Allocators'!H$8:H$68,'Input-Ext Allocators'!$B$8:$B$68,$F350))*$D350</f>
        <v>1267.7999786643504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5.9948043396461506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INT_PSTD_PLANT</v>
      </c>
      <c r="G351" s="11">
        <f ca="1">IFERROR(INDEX(G$391:G$427,MATCH($F351,$B$391:$B$427,0))/INDEX($D$391:$D$427,MATCH($F351,$B$391:$B$427,0)),SUMIFS('Input-Ext Allocators'!D$8:D$68,'Input-Ext Allocators'!$B$8:$B$68,$F351))*$D351</f>
        <v>3.2801817802193671</v>
      </c>
      <c r="H351" s="11">
        <f ca="1">IFERROR(INDEX(H$391:H$427,MATCH($F351,$B$391:$B$427,0))/INDEX($D$391:$D$427,MATCH($F351,$B$391:$B$427,0)),SUMIFS('Input-Ext Allocators'!E$8:E$68,'Input-Ext Allocators'!$B$8:$B$68,$F351))*$D351</f>
        <v>0.64339003029657116</v>
      </c>
      <c r="I351" s="11">
        <f ca="1">IFERROR(INDEX(I$391:I$427,MATCH($F351,$B$391:$B$427,0))/INDEX($D$391:$D$427,MATCH($F351,$B$391:$B$427,0)),SUMIFS('Input-Ext Allocators'!F$8:F$68,'Input-Ext Allocators'!$B$8:$B$68,$F351))*$D351</f>
        <v>0.92412882995642887</v>
      </c>
      <c r="J351" s="11">
        <f ca="1">IFERROR(INDEX(J$391:J$427,MATCH($F351,$B$391:$B$427,0))/INDEX($D$391:$D$427,MATCH($F351,$B$391:$B$427,0)),SUMIFS('Input-Ext Allocators'!G$8:G$68,'Input-Ext Allocators'!$B$8:$B$68,$F351))*$D351</f>
        <v>0.63272677051680548</v>
      </c>
      <c r="K351" s="11">
        <f ca="1">IFERROR(INDEX(K$391:K$427,MATCH($F351,$B$391:$B$427,0))/INDEX($D$391:$D$427,MATCH($F351,$B$391:$B$427,0)),SUMIFS('Input-Ext Allocators'!H$8:H$68,'Input-Ext Allocators'!$B$8:$B$68,$F351))*$D351</f>
        <v>0.51437692865697904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111081.76156259541</v>
      </c>
      <c r="E353" s="11">
        <f t="shared" ca="1" si="92"/>
        <v>0</v>
      </c>
      <c r="G353" s="111">
        <f t="shared" ref="G353:K353" ca="1" si="93">SUBTOTAL(9,G342:G352)</f>
        <v>60780.694372721555</v>
      </c>
      <c r="H353" s="111">
        <f t="shared" ca="1" si="93"/>
        <v>11921.806599174719</v>
      </c>
      <c r="I353" s="111">
        <f t="shared" ca="1" si="93"/>
        <v>17123.804635865657</v>
      </c>
      <c r="J353" s="111">
        <f t="shared" ca="1" si="93"/>
        <v>11724.219886877479</v>
      </c>
      <c r="K353" s="111">
        <f t="shared" ca="1" si="93"/>
        <v>9531.2360679560261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1308587.6823766662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724051.02768173779</v>
      </c>
      <c r="H355" s="111">
        <f t="shared" ca="1" si="94"/>
        <v>141614.61013885739</v>
      </c>
      <c r="I355" s="111">
        <f t="shared" ca="1" si="94"/>
        <v>203445.76648874939</v>
      </c>
      <c r="J355" s="111">
        <f t="shared" ca="1" si="94"/>
        <v>132969.00156162734</v>
      </c>
      <c r="K355" s="111">
        <f t="shared" ca="1" si="94"/>
        <v>106507.27650569391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45119.195841318346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INT_PSTD_PLANT</v>
      </c>
      <c r="G358" s="11">
        <f ca="1">IFERROR(INDEX(G$391:G$427,MATCH($F358,$B$391:$B$427,0))/INDEX($D$391:$D$427,MATCH($F358,$B$391:$B$427,0)),SUMIFS('Input-Ext Allocators'!D$8:D$68,'Input-Ext Allocators'!$B$8:$B$68,$F358))*$D358</f>
        <v>24687.905684938116</v>
      </c>
      <c r="H358" s="11">
        <f ca="1">IFERROR(INDEX(H$391:H$427,MATCH($F358,$B$391:$B$427,0))/INDEX($D$391:$D$427,MATCH($F358,$B$391:$B$427,0)),SUMIFS('Input-Ext Allocators'!E$8:E$68,'Input-Ext Allocators'!$B$8:$B$68,$F358))*$D358</f>
        <v>4842.4000408687598</v>
      </c>
      <c r="I358" s="11">
        <f ca="1">IFERROR(INDEX(I$391:I$427,MATCH($F358,$B$391:$B$427,0))/INDEX($D$391:$D$427,MATCH($F358,$B$391:$B$427,0)),SUMIFS('Input-Ext Allocators'!F$8:F$68,'Input-Ext Allocators'!$B$8:$B$68,$F358))*$D358</f>
        <v>6955.3478811075993</v>
      </c>
      <c r="J358" s="11">
        <f ca="1">IFERROR(INDEX(J$391:J$427,MATCH($F358,$B$391:$B$427,0))/INDEX($D$391:$D$427,MATCH($F358,$B$391:$B$427,0)),SUMIFS('Input-Ext Allocators'!G$8:G$68,'Input-Ext Allocators'!$B$8:$B$68,$F358))*$D358</f>
        <v>4762.1442595201897</v>
      </c>
      <c r="K358" s="11">
        <f ca="1">IFERROR(INDEX(K$391:K$427,MATCH($F358,$B$391:$B$427,0))/INDEX($D$391:$D$427,MATCH($F358,$B$391:$B$427,0)),SUMIFS('Input-Ext Allocators'!H$8:H$68,'Input-Ext Allocators'!$B$8:$B$68,$F358))*$D358</f>
        <v>3871.3979748836914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45119.195841318346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24687.905684938116</v>
      </c>
      <c r="H359" s="111">
        <f t="shared" ca="1" si="96"/>
        <v>4842.4000408687598</v>
      </c>
      <c r="I359" s="111">
        <f t="shared" ca="1" si="96"/>
        <v>6955.3478811075993</v>
      </c>
      <c r="J359" s="111">
        <f t="shared" ca="1" si="96"/>
        <v>4762.1442595201897</v>
      </c>
      <c r="K359" s="111">
        <f t="shared" ca="1" si="96"/>
        <v>3871.3979748836914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1353706.8782179845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748738.93336667586</v>
      </c>
      <c r="H361" s="11">
        <f t="shared" ca="1" si="97"/>
        <v>146457.01017972614</v>
      </c>
      <c r="I361" s="11">
        <f t="shared" ca="1" si="97"/>
        <v>210401.11436985698</v>
      </c>
      <c r="J361" s="11">
        <f t="shared" ca="1" si="97"/>
        <v>137731.14582114754</v>
      </c>
      <c r="K361" s="11">
        <f t="shared" ca="1" si="97"/>
        <v>110378.6744805776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103626.4517869478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56701.366690541661</v>
      </c>
      <c r="H365" s="11">
        <f ca="1">IFERROR(INDEX(H$391:H$427,MATCH($F365,$B$391:$B$427,0))/INDEX($D$391:$D$427,MATCH($F365,$B$391:$B$427,0)),SUMIFS('Input-Ext Allocators'!E$8:E$68,'Input-Ext Allocators'!$B$8:$B$68,$F365))*$D365</f>
        <v>11121.668394379307</v>
      </c>
      <c r="I365" s="11">
        <f ca="1">IFERROR(INDEX(I$391:I$427,MATCH($F365,$B$391:$B$427,0))/INDEX($D$391:$D$427,MATCH($F365,$B$391:$B$427,0)),SUMIFS('Input-Ext Allocators'!F$8:F$68,'Input-Ext Allocators'!$B$8:$B$68,$F365))*$D365</f>
        <v>15974.531647193164</v>
      </c>
      <c r="J365" s="11">
        <f ca="1">IFERROR(INDEX(J$391:J$427,MATCH($F365,$B$391:$B$427,0))/INDEX($D$391:$D$427,MATCH($F365,$B$391:$B$427,0)),SUMIFS('Input-Ext Allocators'!G$8:G$68,'Input-Ext Allocators'!$B$8:$B$68,$F365))*$D365</f>
        <v>10937.342816286326</v>
      </c>
      <c r="K365" s="11">
        <f ca="1">IFERROR(INDEX(K$391:K$427,MATCH($F365,$B$391:$B$427,0))/INDEX($D$391:$D$427,MATCH($F365,$B$391:$B$427,0)),SUMIFS('Input-Ext Allocators'!H$8:H$68,'Input-Ext Allocators'!$B$8:$B$68,$F365))*$D365</f>
        <v>8891.5422385473539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8519.4021070562922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INT_PSTD_PLANT</v>
      </c>
      <c r="G366" s="11">
        <f ca="1">IFERROR(INDEX(G$391:G$427,MATCH($F366,$B$391:$B$427,0))/INDEX($D$391:$D$427,MATCH($F366,$B$391:$B$427,0)),SUMIFS('Input-Ext Allocators'!D$8:D$68,'Input-Ext Allocators'!$B$8:$B$68,$F366))*$D366</f>
        <v>4661.5679155890566</v>
      </c>
      <c r="H366" s="11">
        <f ca="1">IFERROR(INDEX(H$391:H$427,MATCH($F366,$B$391:$B$427,0))/INDEX($D$391:$D$427,MATCH($F366,$B$391:$B$427,0)),SUMIFS('Input-Ext Allocators'!E$8:E$68,'Input-Ext Allocators'!$B$8:$B$68,$F366))*$D366</f>
        <v>914.34149793972404</v>
      </c>
      <c r="I366" s="11">
        <f ca="1">IFERROR(INDEX(I$391:I$427,MATCH($F366,$B$391:$B$427,0))/INDEX($D$391:$D$427,MATCH($F366,$B$391:$B$427,0)),SUMIFS('Input-Ext Allocators'!F$8:F$68,'Input-Ext Allocators'!$B$8:$B$68,$F366))*$D366</f>
        <v>1313.3081006588748</v>
      </c>
      <c r="J366" s="11">
        <f ca="1">IFERROR(INDEX(J$391:J$427,MATCH($F366,$B$391:$B$427,0))/INDEX($D$391:$D$427,MATCH($F366,$B$391:$B$427,0)),SUMIFS('Input-Ext Allocators'!G$8:G$68,'Input-Ext Allocators'!$B$8:$B$68,$F366))*$D366</f>
        <v>899.18760922395222</v>
      </c>
      <c r="K366" s="11">
        <f ca="1">IFERROR(INDEX(K$391:K$427,MATCH($F366,$B$391:$B$427,0))/INDEX($D$391:$D$427,MATCH($F366,$B$391:$B$427,0)),SUMIFS('Input-Ext Allocators'!H$8:H$68,'Input-Ext Allocators'!$B$8:$B$68,$F366))*$D366</f>
        <v>730.99698364468634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20415.939323869825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11224.910758762458</v>
      </c>
      <c r="H367" s="11">
        <f ca="1">IFERROR(INDEX(H$391:H$427,MATCH($F367,$B$391:$B$427,0))/INDEX($D$391:$D$427,MATCH($F367,$B$391:$B$427,0)),SUMIFS('Input-Ext Allocators'!E$8:E$68,'Input-Ext Allocators'!$B$8:$B$68,$F367))*$D367</f>
        <v>2198.9931836857422</v>
      </c>
      <c r="I367" s="11">
        <f ca="1">IFERROR(INDEX(I$391:I$427,MATCH($F367,$B$391:$B$427,0))/INDEX($D$391:$D$427,MATCH($F367,$B$391:$B$427,0)),SUMIFS('Input-Ext Allocators'!F$8:F$68,'Input-Ext Allocators'!$B$8:$B$68,$F367))*$D367</f>
        <v>3158.7677925762277</v>
      </c>
      <c r="J367" s="11">
        <f ca="1">IFERROR(INDEX(J$391:J$427,MATCH($F367,$B$391:$B$427,0))/INDEX($D$391:$D$427,MATCH($F367,$B$391:$B$427,0)),SUMIFS('Input-Ext Allocators'!G$8:G$68,'Input-Ext Allocators'!$B$8:$B$68,$F367))*$D367</f>
        <v>2120.2664033169744</v>
      </c>
      <c r="K367" s="11">
        <f ca="1">IFERROR(INDEX(K$391:K$427,MATCH($F367,$B$391:$B$427,0))/INDEX($D$391:$D$427,MATCH($F367,$B$391:$B$427,0)),SUMIFS('Input-Ext Allocators'!H$8:H$68,'Input-Ext Allocators'!$B$8:$B$68,$F367))*$D367</f>
        <v>1713.0011855284206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12833.839950495201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7056.1881014271567</v>
      </c>
      <c r="H368" s="11">
        <f ca="1">IFERROR(INDEX(H$391:H$427,MATCH($F368,$B$391:$B$427,0))/INDEX($D$391:$D$427,MATCH($F368,$B$391:$B$427,0)),SUMIFS('Input-Ext Allocators'!E$8:E$68,'Input-Ext Allocators'!$B$8:$B$68,$F368))*$D368</f>
        <v>1382.3280978630644</v>
      </c>
      <c r="I368" s="11">
        <f ca="1">IFERROR(INDEX(I$391:I$427,MATCH($F368,$B$391:$B$427,0))/INDEX($D$391:$D$427,MATCH($F368,$B$391:$B$427,0)),SUMIFS('Input-Ext Allocators'!F$8:F$68,'Input-Ext Allocators'!$B$8:$B$68,$F368))*$D368</f>
        <v>1985.6603043145296</v>
      </c>
      <c r="J368" s="11">
        <f ca="1">IFERROR(INDEX(J$391:J$427,MATCH($F368,$B$391:$B$427,0))/INDEX($D$391:$D$427,MATCH($F368,$B$391:$B$427,0)),SUMIFS('Input-Ext Allocators'!G$8:G$68,'Input-Ext Allocators'!$B$8:$B$68,$F368))*$D368</f>
        <v>1332.838976493603</v>
      </c>
      <c r="K368" s="11">
        <f ca="1">IFERROR(INDEX(K$391:K$427,MATCH($F368,$B$391:$B$427,0))/INDEX($D$391:$D$427,MATCH($F368,$B$391:$B$427,0)),SUMIFS('Input-Ext Allocators'!H$8:H$68,'Input-Ext Allocators'!$B$8:$B$68,$F368))*$D368</f>
        <v>1076.8244703968469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145395.6331683691</v>
      </c>
      <c r="E370" s="11">
        <f t="shared" ca="1" si="99"/>
        <v>0</v>
      </c>
      <c r="G370" s="111">
        <f t="shared" ref="G370:K370" ca="1" si="100">SUBTOTAL(9,G365:G369)</f>
        <v>79644.033466320339</v>
      </c>
      <c r="H370" s="111">
        <f t="shared" ca="1" si="100"/>
        <v>15617.331173867839</v>
      </c>
      <c r="I370" s="111">
        <f t="shared" ca="1" si="100"/>
        <v>22432.267844742797</v>
      </c>
      <c r="J370" s="111">
        <f t="shared" ca="1" si="100"/>
        <v>15289.635805320857</v>
      </c>
      <c r="K370" s="111">
        <f t="shared" ca="1" si="100"/>
        <v>12412.364878117309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-423980.12246019649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-233902.41555582517</v>
      </c>
      <c r="H373" s="11">
        <f ca="1">IFERROR(INDEX(H$391:H$427,MATCH($F373,$B$391:$B$427,0))/INDEX($D$391:$D$427,MATCH($F373,$B$391:$B$427,0)),SUMIFS('Input-Ext Allocators'!E$8:E$68,'Input-Ext Allocators'!$B$8:$B$68,$F373))*$D373</f>
        <v>-45782.437577490557</v>
      </c>
      <c r="I373" s="11">
        <f ca="1">IFERROR(INDEX(I$391:I$427,MATCH($F373,$B$391:$B$427,0))/INDEX($D$391:$D$427,MATCH($F373,$B$391:$B$427,0)),SUMIFS('Input-Ext Allocators'!F$8:F$68,'Input-Ext Allocators'!$B$8:$B$68,$F373))*$D373</f>
        <v>-65768.482983363429</v>
      </c>
      <c r="J373" s="11">
        <f ca="1">IFERROR(INDEX(J$391:J$427,MATCH($F373,$B$391:$B$427,0))/INDEX($D$391:$D$427,MATCH($F373,$B$391:$B$427,0)),SUMIFS('Input-Ext Allocators'!G$8:G$68,'Input-Ext Allocators'!$B$8:$B$68,$F373))*$D373</f>
        <v>-43523.25494300072</v>
      </c>
      <c r="K373" s="11">
        <f ca="1">IFERROR(INDEX(K$391:K$427,MATCH($F373,$B$391:$B$427,0))/INDEX($D$391:$D$427,MATCH($F373,$B$391:$B$427,0)),SUMIFS('Input-Ext Allocators'!H$8:H$68,'Input-Ext Allocators'!$B$8:$B$68,$F373))*$D373</f>
        <v>-35003.531400516527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-423980.12246019649</v>
      </c>
      <c r="E375" s="11">
        <f t="shared" ca="1" si="102"/>
        <v>0</v>
      </c>
      <c r="G375" s="111">
        <f ca="1">SUBTOTAL(9,G373:G374)</f>
        <v>-233902.41555582517</v>
      </c>
      <c r="H375" s="111">
        <f ca="1">SUBTOTAL(9,H373:H374)</f>
        <v>-45782.437577490557</v>
      </c>
      <c r="I375" s="111">
        <f ca="1">SUBTOTAL(9,I373:I374)</f>
        <v>-65768.482983363429</v>
      </c>
      <c r="J375" s="111">
        <f ca="1">SUBTOTAL(9,J373:J374)</f>
        <v>-43523.25494300072</v>
      </c>
      <c r="K375" s="111">
        <f ca="1">SUBTOTAL(9,K373:K374)</f>
        <v>-35003.531400516527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-278584.48929182743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-154258.38208950483</v>
      </c>
      <c r="H377" s="11">
        <f ca="1">SUBTOTAL(9,H365:H375)</f>
        <v>-30165.106403622718</v>
      </c>
      <c r="I377" s="11">
        <f ca="1">SUBTOTAL(9,I365:I375)</f>
        <v>-43336.215138620631</v>
      </c>
      <c r="J377" s="11">
        <f ca="1">SUBTOTAL(9,J365:J375)</f>
        <v>-28233.619137679863</v>
      </c>
      <c r="K377" s="11">
        <f ca="1">SUBTOTAL(9,K365:K375)</f>
        <v>-22591.166522399217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4530114.3073785352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2484974.7498996146</v>
      </c>
      <c r="H380" s="52">
        <f ca="1">SUBTOTAL(9,H164:H377)</f>
        <v>487100.99632700626</v>
      </c>
      <c r="I380" s="52">
        <f ca="1">SUBTOTAL(9,I164:I377)</f>
        <v>699674.09363269398</v>
      </c>
      <c r="J380" s="52">
        <f ca="1">SUBTOTAL(9,J164:J377)</f>
        <v>474142.5086503044</v>
      </c>
      <c r="K380" s="52">
        <f ca="1">SUBTOTAL(9,K164:K377)</f>
        <v>384221.95886891795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2481075.0487233568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1368765.6952034619</v>
      </c>
      <c r="H381" s="11">
        <f ca="1">IFERROR(INDEX(H$391:H$427,MATCH($F381,$B$391:$B$427,0))/INDEX($D$391:$D$427,MATCH($F381,$B$391:$B$427,0)),SUMIFS('Input-Ext Allocators'!E$8:E$68,'Input-Ext Allocators'!$B$8:$B$68,$F381))*$D381</f>
        <v>267912.70987924747</v>
      </c>
      <c r="I381" s="11">
        <f ca="1">IFERROR(INDEX(I$391:I$427,MATCH($F381,$B$391:$B$427,0))/INDEX($D$391:$D$427,MATCH($F381,$B$391:$B$427,0)),SUMIFS('Input-Ext Allocators'!F$8:F$68,'Input-Ext Allocators'!$B$8:$B$68,$F381))*$D381</f>
        <v>384868.37820499187</v>
      </c>
      <c r="J381" s="11">
        <f ca="1">IFERROR(INDEX(J$391:J$427,MATCH($F381,$B$391:$B$427,0))/INDEX($D$391:$D$427,MATCH($F381,$B$391:$B$427,0)),SUMIFS('Input-Ext Allocators'!G$8:G$68,'Input-Ext Allocators'!$B$8:$B$68,$F381))*$D381</f>
        <v>254692.27484465908</v>
      </c>
      <c r="K381" s="11">
        <f ca="1">IFERROR(INDEX(K$391:K$427,MATCH($F381,$B$391:$B$427,0))/INDEX($D$391:$D$427,MATCH($F381,$B$391:$B$427,0)),SUMIFS('Input-Ext Allocators'!H$8:H$68,'Input-Ext Allocators'!$B$8:$B$68,$F381))*$D381</f>
        <v>204835.99059099588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176897.22847924667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97591.105937545391</v>
      </c>
      <c r="H383" s="11">
        <f ca="1">IFERROR(INDEX(H$391:H$427,MATCH($F383,$B$391:$B$427,0))/INDEX($D$391:$D$427,MATCH($F383,$B$391:$B$427,0)),SUMIFS('Input-Ext Allocators'!E$8:E$68,'Input-Ext Allocators'!$B$8:$B$68,$F383))*$D383</f>
        <v>19101.806644820983</v>
      </c>
      <c r="I383" s="11">
        <f ca="1">IFERROR(INDEX(I$391:I$427,MATCH($F383,$B$391:$B$427,0))/INDEX($D$391:$D$427,MATCH($F383,$B$391:$B$427,0)),SUMIFS('Input-Ext Allocators'!F$8:F$68,'Input-Ext Allocators'!$B$8:$B$68,$F383))*$D383</f>
        <v>27440.584463092884</v>
      </c>
      <c r="J383" s="11">
        <f ca="1">IFERROR(INDEX(J$391:J$427,MATCH($F383,$B$391:$B$427,0))/INDEX($D$391:$D$427,MATCH($F383,$B$391:$B$427,0)),SUMIFS('Input-Ext Allocators'!G$8:G$68,'Input-Ext Allocators'!$B$8:$B$68,$F383))*$D383</f>
        <v>18159.207863654741</v>
      </c>
      <c r="K383" s="11">
        <f ca="1">IFERROR(INDEX(K$391:K$427,MATCH($F383,$B$391:$B$427,0))/INDEX($D$391:$D$427,MATCH($F383,$B$391:$B$427,0)),SUMIFS('Input-Ext Allocators'!H$8:H$68,'Input-Ext Allocators'!$B$8:$B$68,$F383))*$D383</f>
        <v>14604.523570132626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7188086.5845811386</v>
      </c>
      <c r="E387" s="11">
        <f t="shared" ca="1" si="103"/>
        <v>0</v>
      </c>
      <c r="G387" s="112">
        <f t="shared" ref="G387:K387" ca="1" si="106">SUM(G380:G386)</f>
        <v>3951331.5510406215</v>
      </c>
      <c r="H387" s="112">
        <f t="shared" ca="1" si="106"/>
        <v>774115.51285107469</v>
      </c>
      <c r="I387" s="112">
        <f t="shared" ca="1" si="106"/>
        <v>1111983.0563007789</v>
      </c>
      <c r="J387" s="112">
        <f t="shared" ca="1" si="106"/>
        <v>746993.99135861825</v>
      </c>
      <c r="K387" s="112">
        <f t="shared" ca="1" si="106"/>
        <v>603662.47303004656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1297728.6428204428</v>
      </c>
      <c r="E392" s="11">
        <f t="shared" ca="1" si="107"/>
        <v>0</v>
      </c>
      <c r="G392" s="44">
        <f t="shared" ref="G392:K392" ca="1" si="108">G$16</f>
        <v>710079.19669646537</v>
      </c>
      <c r="H392" s="44">
        <f t="shared" ca="1" si="108"/>
        <v>139278.21885680695</v>
      </c>
      <c r="I392" s="44">
        <f t="shared" ca="1" si="108"/>
        <v>200051.30849047663</v>
      </c>
      <c r="J392" s="44">
        <f t="shared" ca="1" si="108"/>
        <v>136969.88369555399</v>
      </c>
      <c r="K392" s="44">
        <f t="shared" ca="1" si="108"/>
        <v>111350.03508114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37485808.819999993</v>
      </c>
      <c r="E394" s="11">
        <f t="shared" ca="1" si="107"/>
        <v>0</v>
      </c>
      <c r="G394" s="44">
        <f t="shared" ref="G394:K394" ca="1" si="110">G$39</f>
        <v>20511139.336935937</v>
      </c>
      <c r="H394" s="44">
        <f t="shared" ca="1" si="110"/>
        <v>4023149.7653541192</v>
      </c>
      <c r="I394" s="44">
        <f t="shared" ca="1" si="110"/>
        <v>5778623.4015507065</v>
      </c>
      <c r="J394" s="44">
        <f t="shared" ca="1" si="110"/>
        <v>3956471.8731569098</v>
      </c>
      <c r="K394" s="44">
        <f t="shared" ca="1" si="110"/>
        <v>3216424.4430023255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0</v>
      </c>
      <c r="E396" s="11">
        <f t="shared" ca="1" si="107"/>
        <v>0</v>
      </c>
      <c r="G396" s="44">
        <f t="shared" ref="G396:K396" ca="1" si="112">G$62</f>
        <v>0</v>
      </c>
      <c r="H396" s="44">
        <f t="shared" ca="1" si="112"/>
        <v>0</v>
      </c>
      <c r="I396" s="44">
        <f t="shared" ca="1" si="112"/>
        <v>0</v>
      </c>
      <c r="J396" s="44">
        <f t="shared" ca="1" si="112"/>
        <v>0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1441101.0461592958</v>
      </c>
      <c r="E397" s="11">
        <f t="shared" ca="1" si="107"/>
        <v>0</v>
      </c>
      <c r="G397" s="44">
        <f t="shared" ref="G397:K397" ca="1" si="113">G$76</f>
        <v>788528.38679065416</v>
      </c>
      <c r="H397" s="44">
        <f t="shared" ca="1" si="113"/>
        <v>154665.60595096555</v>
      </c>
      <c r="I397" s="44">
        <f t="shared" ca="1" si="113"/>
        <v>222152.87575420429</v>
      </c>
      <c r="J397" s="44">
        <f t="shared" ca="1" si="113"/>
        <v>152102.24708994961</v>
      </c>
      <c r="K397" s="44">
        <f t="shared" ca="1" si="113"/>
        <v>123651.93057352264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37485808.819999993</v>
      </c>
      <c r="E398" s="11">
        <f t="shared" ca="1" si="107"/>
        <v>0</v>
      </c>
      <c r="G398" s="44">
        <f t="shared" ref="G398:K398" ca="1" si="114">SUM(G$29,G$39,G$48,G$62)</f>
        <v>20511139.336935937</v>
      </c>
      <c r="H398" s="44">
        <f t="shared" ca="1" si="114"/>
        <v>4023149.7653541192</v>
      </c>
      <c r="I398" s="44">
        <f t="shared" ca="1" si="114"/>
        <v>5778623.4015507065</v>
      </c>
      <c r="J398" s="44">
        <f t="shared" ca="1" si="114"/>
        <v>3956471.8731569098</v>
      </c>
      <c r="K398" s="44">
        <f t="shared" ca="1" si="114"/>
        <v>3216424.4430023255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40224638.50897973</v>
      </c>
      <c r="E399" s="11">
        <f t="shared" ca="1" si="107"/>
        <v>0</v>
      </c>
      <c r="G399" s="44">
        <f t="shared" ref="G399:K399" ca="1" si="115">G$78</f>
        <v>22009746.920423053</v>
      </c>
      <c r="H399" s="44">
        <f t="shared" ca="1" si="115"/>
        <v>4317093.5901618935</v>
      </c>
      <c r="I399" s="44">
        <f t="shared" ca="1" si="115"/>
        <v>6200827.5857953867</v>
      </c>
      <c r="J399" s="44">
        <f t="shared" ca="1" si="115"/>
        <v>4245544.0039424133</v>
      </c>
      <c r="K399" s="44">
        <f t="shared" ca="1" si="115"/>
        <v>3451426.4086569874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30151382.096877646</v>
      </c>
      <c r="E400" s="11">
        <f t="shared" ca="1" si="107"/>
        <v>0</v>
      </c>
      <c r="F400" s="16"/>
      <c r="G400" s="44">
        <f t="shared" ref="G400:K400" ca="1" si="116">G$161</f>
        <v>16633989.970764333</v>
      </c>
      <c r="H400" s="44">
        <f t="shared" ca="1" si="116"/>
        <v>3255821.9020160795</v>
      </c>
      <c r="I400" s="44">
        <f t="shared" ca="1" si="116"/>
        <v>4677131.2033609599</v>
      </c>
      <c r="J400" s="44">
        <f t="shared" ca="1" si="116"/>
        <v>3095159.9387997994</v>
      </c>
      <c r="K400" s="44">
        <f t="shared" ca="1" si="116"/>
        <v>2489279.081936466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0</v>
      </c>
      <c r="E401" s="11">
        <f t="shared" ca="1" si="107"/>
        <v>0</v>
      </c>
      <c r="G401" s="44">
        <f t="shared" ref="G401:K401" ca="1" si="117">SUM(G$53:G$54,G$56)</f>
        <v>0</v>
      </c>
      <c r="H401" s="44">
        <f t="shared" ca="1" si="117"/>
        <v>0</v>
      </c>
      <c r="I401" s="44">
        <f t="shared" ca="1" si="117"/>
        <v>0</v>
      </c>
      <c r="J401" s="44">
        <f t="shared" ca="1" si="117"/>
        <v>0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0</v>
      </c>
      <c r="E402" s="11">
        <f t="shared" ca="1" si="107"/>
        <v>0</v>
      </c>
      <c r="G402" s="44">
        <f t="shared" ref="G402:K402" ca="1" si="118">SUM(G$53:G$54)</f>
        <v>0</v>
      </c>
      <c r="H402" s="44">
        <f t="shared" ca="1" si="118"/>
        <v>0</v>
      </c>
      <c r="I402" s="44">
        <f t="shared" ca="1" si="118"/>
        <v>0</v>
      </c>
      <c r="J402" s="44">
        <f t="shared" ca="1" si="118"/>
        <v>0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1471597.8769571567</v>
      </c>
      <c r="E403" s="11">
        <f t="shared" ca="1" si="107"/>
        <v>0</v>
      </c>
      <c r="G403" s="44">
        <f ca="1">SUMPRODUCT('Input-Accounts'!$L$166:$L$263,G$166:G$263)</f>
        <v>805215.36155578564</v>
      </c>
      <c r="H403" s="44">
        <f ca="1">SUMPRODUCT('Input-Accounts'!$L$166:$L$263,H$166:H$263)</f>
        <v>157938.66638451809</v>
      </c>
      <c r="I403" s="44">
        <f ca="1">SUMPRODUCT('Input-Accounts'!$L$166:$L$263,I$166:I$263)</f>
        <v>226854.11352041792</v>
      </c>
      <c r="J403" s="44">
        <f ca="1">SUMPRODUCT('Input-Accounts'!$L$166:$L$263,J$166:J$263)</f>
        <v>155321.06127778129</v>
      </c>
      <c r="K403" s="44">
        <f ca="1">SUMPRODUCT('Input-Accounts'!$L$166:$L$263,K$166:K$263)</f>
        <v>126268.67421865404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1.0943415645865708</v>
      </c>
      <c r="H404" s="44">
        <f t="shared" ca="1" si="119"/>
        <v>0.2146492175037519</v>
      </c>
      <c r="I404" s="44">
        <f t="shared" ca="1" si="119"/>
        <v>0.30830992225877263</v>
      </c>
      <c r="J404" s="44">
        <f t="shared" ca="1" si="119"/>
        <v>0.21109171698309431</v>
      </c>
      <c r="K404" s="44">
        <f t="shared" ca="1" si="119"/>
        <v>0.1716075786678104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7188086.5845811386</v>
      </c>
      <c r="E405" s="11">
        <f t="shared" ca="1" si="107"/>
        <v>0</v>
      </c>
      <c r="G405" s="44">
        <f t="shared" ref="G405:K405" ca="1" si="120">G$387</f>
        <v>3951331.5510406215</v>
      </c>
      <c r="H405" s="44">
        <f t="shared" ca="1" si="120"/>
        <v>774115.51285107469</v>
      </c>
      <c r="I405" s="44">
        <f t="shared" ca="1" si="120"/>
        <v>1111983.0563007789</v>
      </c>
      <c r="J405" s="44">
        <f t="shared" ca="1" si="120"/>
        <v>746993.99135861825</v>
      </c>
      <c r="K405" s="44">
        <f t="shared" ca="1" si="120"/>
        <v>603662.47303004656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7289773.845393721</v>
      </c>
      <c r="E406" s="11">
        <f t="shared" ca="1" si="107"/>
        <v>0</v>
      </c>
      <c r="G406" s="44">
        <f ca="1">G$381+G$361+G$283</f>
        <v>4007998.8271925813</v>
      </c>
      <c r="H406" s="44">
        <f ca="1">H$381+H$361+H$283</f>
        <v>785178.81260987651</v>
      </c>
      <c r="I406" s="44">
        <f ca="1">I$381+I$361+I$283</f>
        <v>1127878.6869763066</v>
      </c>
      <c r="J406" s="44">
        <f ca="1">J$381+J$361+J$283</f>
        <v>757068.40263264324</v>
      </c>
      <c r="K406" s="44">
        <f ca="1">K$381+K$361+K$283</f>
        <v>611649.11598231294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34819549.519999996</v>
      </c>
      <c r="E407" s="11">
        <f t="shared" ca="1" si="107"/>
        <v>0</v>
      </c>
      <c r="G407" s="44">
        <f t="shared" ref="G407:K407" ca="1" si="121">SUM(G$34:G$37)</f>
        <v>19052240.14995819</v>
      </c>
      <c r="H407" s="44">
        <f t="shared" ca="1" si="121"/>
        <v>3736994.5291505693</v>
      </c>
      <c r="I407" s="44">
        <f t="shared" ca="1" si="121"/>
        <v>5367606.302798342</v>
      </c>
      <c r="J407" s="44">
        <f t="shared" ca="1" si="121"/>
        <v>3675059.2463773377</v>
      </c>
      <c r="K407" s="44">
        <f t="shared" ca="1" si="121"/>
        <v>2987649.29171556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0</v>
      </c>
      <c r="E408" s="11">
        <f t="shared" ca="1" si="107"/>
        <v>0</v>
      </c>
      <c r="G408" s="44">
        <f t="shared" ref="G408:K408" ca="1" si="122">SUM(G$53:G$60)</f>
        <v>0</v>
      </c>
      <c r="H408" s="44">
        <f t="shared" ca="1" si="122"/>
        <v>0</v>
      </c>
      <c r="I408" s="44">
        <f t="shared" ca="1" si="122"/>
        <v>0</v>
      </c>
      <c r="J408" s="44">
        <f t="shared" ca="1" si="122"/>
        <v>0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0</v>
      </c>
      <c r="E409" s="11">
        <f t="shared" ca="1" si="107"/>
        <v>0</v>
      </c>
      <c r="G409" s="44">
        <f t="shared" ref="G409:K409" ca="1" si="123">SUM(G$230:G$233,G$239:G$243)</f>
        <v>0</v>
      </c>
      <c r="H409" s="44">
        <f t="shared" ca="1" si="123"/>
        <v>0</v>
      </c>
      <c r="I409" s="44">
        <f t="shared" ca="1" si="123"/>
        <v>0</v>
      </c>
      <c r="J409" s="44">
        <f t="shared" ca="1" si="123"/>
        <v>0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976E2-3247-4AA3-B1C1-0417F7C22389}">
  <sheetPr codeName="Sheet19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7.14062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418</v>
      </c>
      <c r="D5" t="str">
        <f>LEFT(ADDRESS(5,MATCH($B$5,Classification!$A$6:$AAB$6,0)),3)</f>
        <v>$Q$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Commodity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0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1">
        <f ca="1">IFERROR(INDEX(G$391:G$427,MATCH($F11,$B$391:$B$427,0))/INDEX($D$391:$D$427,MATCH($F11,$B$391:$B$427,0)),SUMIFS('Input-Ext Allocators'!D$8:D$68,'Input-Ext Allocators'!$B$8:$B$68,$F11))*$D11</f>
        <v>0</v>
      </c>
      <c r="H11" s="11">
        <f ca="1">IFERROR(INDEX(H$391:H$427,MATCH($F11,$B$391:$B$427,0))/INDEX($D$391:$D$427,MATCH($F11,$B$391:$B$427,0)),SUMIFS('Input-Ext Allocators'!E$8:E$68,'Input-Ext Allocators'!$B$8:$B$68,$F11))*$D11</f>
        <v>0</v>
      </c>
      <c r="I11" s="11">
        <f ca="1">IFERROR(INDEX(I$391:I$427,MATCH($F11,$B$391:$B$427,0))/INDEX($D$391:$D$427,MATCH($F11,$B$391:$B$427,0)),SUMIFS('Input-Ext Allocators'!F$8:F$68,'Input-Ext Allocators'!$B$8:$B$68,$F11))*$D11</f>
        <v>0</v>
      </c>
      <c r="J11" s="11">
        <f ca="1">IFERROR(INDEX(J$391:J$427,MATCH($F11,$B$391:$B$427,0))/INDEX($D$391:$D$427,MATCH($F11,$B$391:$B$427,0)),SUMIFS('Input-Ext Allocators'!G$8:G$68,'Input-Ext Allocators'!$B$8:$B$68,$F11))*$D11</f>
        <v>0</v>
      </c>
      <c r="K11" s="11">
        <f ca="1">IFERROR(INDEX(K$391:K$427,MATCH($F11,$B$391:$B$427,0))/INDEX($D$391:$D$427,MATCH($F11,$B$391:$B$427,0)),SUMIFS('Input-Ext Allocators'!H$8:H$68,'Input-Ext Allocators'!$B$8:$B$68,$F11))*$D11</f>
        <v>0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0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1">
        <f ca="1">IFERROR(INDEX(G$391:G$427,MATCH($F12,$B$391:$B$427,0))/INDEX($D$391:$D$427,MATCH($F12,$B$391:$B$427,0)),SUMIFS('Input-Ext Allocators'!D$8:D$68,'Input-Ext Allocators'!$B$8:$B$68,$F12))*$D12</f>
        <v>0</v>
      </c>
      <c r="H12" s="11">
        <f ca="1">IFERROR(INDEX(H$391:H$427,MATCH($F12,$B$391:$B$427,0))/INDEX($D$391:$D$427,MATCH($F12,$B$391:$B$427,0)),SUMIFS('Input-Ext Allocators'!E$8:E$68,'Input-Ext Allocators'!$B$8:$B$68,$F12))*$D12</f>
        <v>0</v>
      </c>
      <c r="I12" s="11">
        <f ca="1">IFERROR(INDEX(I$391:I$427,MATCH($F12,$B$391:$B$427,0))/INDEX($D$391:$D$427,MATCH($F12,$B$391:$B$427,0)),SUMIFS('Input-Ext Allocators'!F$8:F$68,'Input-Ext Allocators'!$B$8:$B$68,$F12))*$D12</f>
        <v>0</v>
      </c>
      <c r="J12" s="11">
        <f ca="1">IFERROR(INDEX(J$391:J$427,MATCH($F12,$B$391:$B$427,0))/INDEX($D$391:$D$427,MATCH($F12,$B$391:$B$427,0)),SUMIFS('Input-Ext Allocators'!G$8:G$68,'Input-Ext Allocators'!$B$8:$B$68,$F12))*$D12</f>
        <v>0</v>
      </c>
      <c r="K12" s="11">
        <f ca="1">IFERROR(INDEX(K$391:K$427,MATCH($F12,$B$391:$B$427,0))/INDEX($D$391:$D$427,MATCH($F12,$B$391:$B$427,0)),SUMIFS('Input-Ext Allocators'!H$8:H$68,'Input-Ext Allocators'!$B$8:$B$68,$F12))*$D12</f>
        <v>0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0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1">
        <f ca="1">IFERROR(INDEX(G$391:G$427,MATCH($F13,$B$391:$B$427,0))/INDEX($D$391:$D$427,MATCH($F13,$B$391:$B$427,0)),SUMIFS('Input-Ext Allocators'!D$8:D$68,'Input-Ext Allocators'!$B$8:$B$68,$F13))*$D13</f>
        <v>0</v>
      </c>
      <c r="H13" s="11">
        <f ca="1">IFERROR(INDEX(H$391:H$427,MATCH($F13,$B$391:$B$427,0))/INDEX($D$391:$D$427,MATCH($F13,$B$391:$B$427,0)),SUMIFS('Input-Ext Allocators'!E$8:E$68,'Input-Ext Allocators'!$B$8:$B$68,$F13))*$D13</f>
        <v>0</v>
      </c>
      <c r="I13" s="11">
        <f ca="1">IFERROR(INDEX(I$391:I$427,MATCH($F13,$B$391:$B$427,0))/INDEX($D$391:$D$427,MATCH($F13,$B$391:$B$427,0)),SUMIFS('Input-Ext Allocators'!F$8:F$68,'Input-Ext Allocators'!$B$8:$B$68,$F13))*$D13</f>
        <v>0</v>
      </c>
      <c r="J13" s="11">
        <f ca="1">IFERROR(INDEX(J$391:J$427,MATCH($F13,$B$391:$B$427,0))/INDEX($D$391:$D$427,MATCH($F13,$B$391:$B$427,0)),SUMIFS('Input-Ext Allocators'!G$8:G$68,'Input-Ext Allocators'!$B$8:$B$68,$F13))*$D13</f>
        <v>0</v>
      </c>
      <c r="K13" s="11">
        <f ca="1">IFERROR(INDEX(K$391:K$427,MATCH($F13,$B$391:$B$427,0))/INDEX($D$391:$D$427,MATCH($F13,$B$391:$B$427,0)),SUMIFS('Input-Ext Allocators'!H$8:H$68,'Input-Ext Allocators'!$B$8:$B$68,$F13))*$D13</f>
        <v>0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0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-</v>
      </c>
      <c r="G15" s="11">
        <f ca="1">IFERROR(INDEX(G$391:G$427,MATCH($F15,$B$391:$B$427,0))/INDEX($D$391:$D$427,MATCH($F15,$B$391:$B$427,0)),SUMIFS('Input-Ext Allocators'!D$8:D$68,'Input-Ext Allocators'!$B$8:$B$68,$F15))*$D15</f>
        <v>0</v>
      </c>
      <c r="H15" s="11">
        <f ca="1">IFERROR(INDEX(H$391:H$427,MATCH($F15,$B$391:$B$427,0))/INDEX($D$391:$D$427,MATCH($F15,$B$391:$B$427,0)),SUMIFS('Input-Ext Allocators'!E$8:E$68,'Input-Ext Allocators'!$B$8:$B$68,$F15))*$D15</f>
        <v>0</v>
      </c>
      <c r="I15" s="11">
        <f ca="1">IFERROR(INDEX(I$391:I$427,MATCH($F15,$B$391:$B$427,0))/INDEX($D$391:$D$427,MATCH($F15,$B$391:$B$427,0)),SUMIFS('Input-Ext Allocators'!F$8:F$68,'Input-Ext Allocators'!$B$8:$B$68,$F15))*$D15</f>
        <v>0</v>
      </c>
      <c r="J15" s="11">
        <f ca="1">IFERROR(INDEX(J$391:J$427,MATCH($F15,$B$391:$B$427,0))/INDEX($D$391:$D$427,MATCH($F15,$B$391:$B$427,0)),SUMIFS('Input-Ext Allocators'!G$8:G$68,'Input-Ext Allocators'!$B$8:$B$68,$F15))*$D15</f>
        <v>0</v>
      </c>
      <c r="K15" s="11">
        <f ca="1">IFERROR(INDEX(K$391:K$427,MATCH($F15,$B$391:$B$427,0))/INDEX($D$391:$D$427,MATCH($F15,$B$391:$B$427,0)),SUMIFS('Input-Ext Allocators'!H$8:H$68,'Input-Ext Allocators'!$B$8:$B$68,$F15))*$D15</f>
        <v>0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0</v>
      </c>
      <c r="E16" s="11">
        <f t="shared" ca="1" si="0"/>
        <v>0</v>
      </c>
      <c r="G16" s="111">
        <f t="shared" ref="G16:K16" ca="1" si="2">SUBTOTAL(9,G11:G15)</f>
        <v>0</v>
      </c>
      <c r="H16" s="111">
        <f t="shared" ca="1" si="2"/>
        <v>0</v>
      </c>
      <c r="I16" s="111">
        <f t="shared" ca="1" si="2"/>
        <v>0</v>
      </c>
      <c r="J16" s="111">
        <f t="shared" ca="1" si="2"/>
        <v>0</v>
      </c>
      <c r="K16" s="111">
        <f t="shared" ca="1" si="2"/>
        <v>0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0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1">
        <f ca="1">IFERROR(INDEX(G$391:G$427,MATCH($F51,$B$391:$B$427,0))/INDEX($D$391:$D$427,MATCH($F51,$B$391:$B$427,0)),SUMIFS('Input-Ext Allocators'!D$8:D$68,'Input-Ext Allocators'!$B$8:$B$68,$F51))*$D51</f>
        <v>0</v>
      </c>
      <c r="H51" s="11">
        <f ca="1">IFERROR(INDEX(H$391:H$427,MATCH($F51,$B$391:$B$427,0))/INDEX($D$391:$D$427,MATCH($F51,$B$391:$B$427,0)),SUMIFS('Input-Ext Allocators'!E$8:E$68,'Input-Ext Allocators'!$B$8:$B$68,$F51))*$D51</f>
        <v>0</v>
      </c>
      <c r="I51" s="11">
        <f ca="1">IFERROR(INDEX(I$391:I$427,MATCH($F51,$B$391:$B$427,0))/INDEX($D$391:$D$427,MATCH($F51,$B$391:$B$427,0)),SUMIFS('Input-Ext Allocators'!F$8:F$68,'Input-Ext Allocators'!$B$8:$B$68,$F51))*$D51</f>
        <v>0</v>
      </c>
      <c r="J51" s="11">
        <f ca="1">IFERROR(INDEX(J$391:J$427,MATCH($F51,$B$391:$B$427,0))/INDEX($D$391:$D$427,MATCH($F51,$B$391:$B$427,0)),SUMIFS('Input-Ext Allocators'!G$8:G$68,'Input-Ext Allocators'!$B$8:$B$68,$F51))*$D51</f>
        <v>0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0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1">
        <f ca="1">IFERROR(INDEX(G$391:G$427,MATCH($F52,$B$391:$B$427,0))/INDEX($D$391:$D$427,MATCH($F52,$B$391:$B$427,0)),SUMIFS('Input-Ext Allocators'!D$8:D$68,'Input-Ext Allocators'!$B$8:$B$68,$F52))*$D52</f>
        <v>0</v>
      </c>
      <c r="H52" s="11">
        <f ca="1">IFERROR(INDEX(H$391:H$427,MATCH($F52,$B$391:$B$427,0))/INDEX($D$391:$D$427,MATCH($F52,$B$391:$B$427,0)),SUMIFS('Input-Ext Allocators'!E$8:E$68,'Input-Ext Allocators'!$B$8:$B$68,$F52))*$D52</f>
        <v>0</v>
      </c>
      <c r="I52" s="11">
        <f ca="1">IFERROR(INDEX(I$391:I$427,MATCH($F52,$B$391:$B$427,0))/INDEX($D$391:$D$427,MATCH($F52,$B$391:$B$427,0)),SUMIFS('Input-Ext Allocators'!F$8:F$68,'Input-Ext Allocators'!$B$8:$B$68,$F52))*$D52</f>
        <v>0</v>
      </c>
      <c r="J52" s="11">
        <f ca="1">IFERROR(INDEX(J$391:J$427,MATCH($F52,$B$391:$B$427,0))/INDEX($D$391:$D$427,MATCH($F52,$B$391:$B$427,0)),SUMIFS('Input-Ext Allocators'!G$8:G$68,'Input-Ext Allocators'!$B$8:$B$68,$F52))*$D52</f>
        <v>0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0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1">
        <f ca="1">IFERROR(INDEX(G$391:G$427,MATCH($F53,$B$391:$B$427,0))/INDEX($D$391:$D$427,MATCH($F53,$B$391:$B$427,0)),SUMIFS('Input-Ext Allocators'!D$8:D$68,'Input-Ext Allocators'!$B$8:$B$68,$F53))*$D53</f>
        <v>0</v>
      </c>
      <c r="H53" s="11">
        <f ca="1">IFERROR(INDEX(H$391:H$427,MATCH($F53,$B$391:$B$427,0))/INDEX($D$391:$D$427,MATCH($F53,$B$391:$B$427,0)),SUMIFS('Input-Ext Allocators'!E$8:E$68,'Input-Ext Allocators'!$B$8:$B$68,$F53))*$D53</f>
        <v>0</v>
      </c>
      <c r="I53" s="11">
        <f ca="1">IFERROR(INDEX(I$391:I$427,MATCH($F53,$B$391:$B$427,0))/INDEX($D$391:$D$427,MATCH($F53,$B$391:$B$427,0)),SUMIFS('Input-Ext Allocators'!F$8:F$68,'Input-Ext Allocators'!$B$8:$B$68,$F53))*$D53</f>
        <v>0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0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1">
        <f ca="1">IFERROR(INDEX(G$391:G$427,MATCH($F54,$B$391:$B$427,0))/INDEX($D$391:$D$427,MATCH($F54,$B$391:$B$427,0)),SUMIFS('Input-Ext Allocators'!D$8:D$68,'Input-Ext Allocators'!$B$8:$B$68,$F54))*$D54</f>
        <v>0</v>
      </c>
      <c r="H54" s="11">
        <f ca="1">IFERROR(INDEX(H$391:H$427,MATCH($F54,$B$391:$B$427,0))/INDEX($D$391:$D$427,MATCH($F54,$B$391:$B$427,0)),SUMIFS('Input-Ext Allocators'!E$8:E$68,'Input-Ext Allocators'!$B$8:$B$68,$F54))*$D54</f>
        <v>0</v>
      </c>
      <c r="I54" s="11">
        <f ca="1">IFERROR(INDEX(I$391:I$427,MATCH($F54,$B$391:$B$427,0))/INDEX($D$391:$D$427,MATCH($F54,$B$391:$B$427,0)),SUMIFS('Input-Ext Allocators'!F$8:F$68,'Input-Ext Allocators'!$B$8:$B$68,$F54))*$D54</f>
        <v>0</v>
      </c>
      <c r="J54" s="11">
        <f ca="1">IFERROR(INDEX(J$391:J$427,MATCH($F54,$B$391:$B$427,0))/INDEX($D$391:$D$427,MATCH($F54,$B$391:$B$427,0)),SUMIFS('Input-Ext Allocators'!G$8:G$68,'Input-Ext Allocators'!$B$8:$B$68,$F54))*$D54</f>
        <v>0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0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1">
        <f ca="1">IFERROR(INDEX(G$391:G$427,MATCH($F61,$B$391:$B$427,0))/INDEX($D$391:$D$427,MATCH($F61,$B$391:$B$427,0)),SUMIFS('Input-Ext Allocators'!D$8:D$68,'Input-Ext Allocators'!$B$8:$B$68,$F61))*$D61</f>
        <v>0</v>
      </c>
      <c r="H61" s="11">
        <f ca="1">IFERROR(INDEX(H$391:H$427,MATCH($F61,$B$391:$B$427,0))/INDEX($D$391:$D$427,MATCH($F61,$B$391:$B$427,0)),SUMIFS('Input-Ext Allocators'!E$8:E$68,'Input-Ext Allocators'!$B$8:$B$68,$F61))*$D61</f>
        <v>0</v>
      </c>
      <c r="I61" s="11">
        <f ca="1">IFERROR(INDEX(I$391:I$427,MATCH($F61,$B$391:$B$427,0))/INDEX($D$391:$D$427,MATCH($F61,$B$391:$B$427,0)),SUMIFS('Input-Ext Allocators'!F$8:F$68,'Input-Ext Allocators'!$B$8:$B$68,$F61))*$D61</f>
        <v>0</v>
      </c>
      <c r="J61" s="11">
        <f ca="1">IFERROR(INDEX(J$391:J$427,MATCH($F61,$B$391:$B$427,0))/INDEX($D$391:$D$427,MATCH($F61,$B$391:$B$427,0)),SUMIFS('Input-Ext Allocators'!G$8:G$68,'Input-Ext Allocators'!$B$8:$B$68,$F61))*$D61</f>
        <v>0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0</v>
      </c>
      <c r="E62" s="11">
        <f t="shared" ca="1" si="10"/>
        <v>0</v>
      </c>
      <c r="G62" s="111">
        <f t="shared" ref="G62:K62" ca="1" si="13">SUBTOTAL(9,G51:G61)</f>
        <v>0</v>
      </c>
      <c r="H62" s="111">
        <f t="shared" ca="1" si="13"/>
        <v>0</v>
      </c>
      <c r="I62" s="111">
        <f t="shared" ca="1" si="13"/>
        <v>0</v>
      </c>
      <c r="J62" s="111">
        <f t="shared" ca="1" si="13"/>
        <v>0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0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1">
        <f ca="1">IFERROR(INDEX(G$391:G$427,MATCH($F65,$B$391:$B$427,0))/INDEX($D$391:$D$427,MATCH($F65,$B$391:$B$427,0)),SUMIFS('Input-Ext Allocators'!D$8:D$68,'Input-Ext Allocators'!$B$8:$B$68,$F65))*$D65</f>
        <v>0</v>
      </c>
      <c r="H65" s="11">
        <f ca="1">IFERROR(INDEX(H$391:H$427,MATCH($F65,$B$391:$B$427,0))/INDEX($D$391:$D$427,MATCH($F65,$B$391:$B$427,0)),SUMIFS('Input-Ext Allocators'!E$8:E$68,'Input-Ext Allocators'!$B$8:$B$68,$F65))*$D65</f>
        <v>0</v>
      </c>
      <c r="I65" s="11">
        <f ca="1">IFERROR(INDEX(I$391:I$427,MATCH($F65,$B$391:$B$427,0))/INDEX($D$391:$D$427,MATCH($F65,$B$391:$B$427,0)),SUMIFS('Input-Ext Allocators'!F$8:F$68,'Input-Ext Allocators'!$B$8:$B$68,$F65))*$D65</f>
        <v>0</v>
      </c>
      <c r="J65" s="11">
        <f ca="1">IFERROR(INDEX(J$391:J$427,MATCH($F65,$B$391:$B$427,0))/INDEX($D$391:$D$427,MATCH($F65,$B$391:$B$427,0)),SUMIFS('Input-Ext Allocators'!G$8:G$68,'Input-Ext Allocators'!$B$8:$B$68,$F65))*$D65</f>
        <v>0</v>
      </c>
      <c r="K65" s="11">
        <f ca="1">IFERROR(INDEX(K$391:K$427,MATCH($F65,$B$391:$B$427,0))/INDEX($D$391:$D$427,MATCH($F65,$B$391:$B$427,0)),SUMIFS('Input-Ext Allocators'!H$8:H$68,'Input-Ext Allocators'!$B$8:$B$68,$F65))*$D65</f>
        <v>0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0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1">
        <f ca="1">IFERROR(INDEX(G$391:G$427,MATCH($F66,$B$391:$B$427,0))/INDEX($D$391:$D$427,MATCH($F66,$B$391:$B$427,0)),SUMIFS('Input-Ext Allocators'!D$8:D$68,'Input-Ext Allocators'!$B$8:$B$68,$F66))*$D66</f>
        <v>0</v>
      </c>
      <c r="H66" s="11">
        <f ca="1">IFERROR(INDEX(H$391:H$427,MATCH($F66,$B$391:$B$427,0))/INDEX($D$391:$D$427,MATCH($F66,$B$391:$B$427,0)),SUMIFS('Input-Ext Allocators'!E$8:E$68,'Input-Ext Allocators'!$B$8:$B$68,$F66))*$D66</f>
        <v>0</v>
      </c>
      <c r="I66" s="11">
        <f ca="1">IFERROR(INDEX(I$391:I$427,MATCH($F66,$B$391:$B$427,0))/INDEX($D$391:$D$427,MATCH($F66,$B$391:$B$427,0)),SUMIFS('Input-Ext Allocators'!F$8:F$68,'Input-Ext Allocators'!$B$8:$B$68,$F66))*$D66</f>
        <v>0</v>
      </c>
      <c r="J66" s="11">
        <f ca="1">IFERROR(INDEX(J$391:J$427,MATCH($F66,$B$391:$B$427,0))/INDEX($D$391:$D$427,MATCH($F66,$B$391:$B$427,0)),SUMIFS('Input-Ext Allocators'!G$8:G$68,'Input-Ext Allocators'!$B$8:$B$68,$F66))*$D66</f>
        <v>0</v>
      </c>
      <c r="K66" s="11">
        <f ca="1">IFERROR(INDEX(K$391:K$427,MATCH($F66,$B$391:$B$427,0))/INDEX($D$391:$D$427,MATCH($F66,$B$391:$B$427,0)),SUMIFS('Input-Ext Allocators'!H$8:H$68,'Input-Ext Allocators'!$B$8:$B$68,$F66))*$D66</f>
        <v>0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0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-</v>
      </c>
      <c r="G67" s="11">
        <f ca="1">IFERROR(INDEX(G$391:G$427,MATCH($F67,$B$391:$B$427,0))/INDEX($D$391:$D$427,MATCH($F67,$B$391:$B$427,0)),SUMIFS('Input-Ext Allocators'!D$8:D$68,'Input-Ext Allocators'!$B$8:$B$68,$F67))*$D67</f>
        <v>0</v>
      </c>
      <c r="H67" s="11">
        <f ca="1">IFERROR(INDEX(H$391:H$427,MATCH($F67,$B$391:$B$427,0))/INDEX($D$391:$D$427,MATCH($F67,$B$391:$B$427,0)),SUMIFS('Input-Ext Allocators'!E$8:E$68,'Input-Ext Allocators'!$B$8:$B$68,$F67))*$D67</f>
        <v>0</v>
      </c>
      <c r="I67" s="11">
        <f ca="1">IFERROR(INDEX(I$391:I$427,MATCH($F67,$B$391:$B$427,0))/INDEX($D$391:$D$427,MATCH($F67,$B$391:$B$427,0)),SUMIFS('Input-Ext Allocators'!F$8:F$68,'Input-Ext Allocators'!$B$8:$B$68,$F67))*$D67</f>
        <v>0</v>
      </c>
      <c r="J67" s="11">
        <f ca="1">IFERROR(INDEX(J$391:J$427,MATCH($F67,$B$391:$B$427,0))/INDEX($D$391:$D$427,MATCH($F67,$B$391:$B$427,0)),SUMIFS('Input-Ext Allocators'!G$8:G$68,'Input-Ext Allocators'!$B$8:$B$68,$F67))*$D67</f>
        <v>0</v>
      </c>
      <c r="K67" s="11">
        <f ca="1">IFERROR(INDEX(K$391:K$427,MATCH($F67,$B$391:$B$427,0))/INDEX($D$391:$D$427,MATCH($F67,$B$391:$B$427,0)),SUMIFS('Input-Ext Allocators'!H$8:H$68,'Input-Ext Allocators'!$B$8:$B$68,$F67))*$D67</f>
        <v>0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0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1">
        <f ca="1">IFERROR(INDEX(G$391:G$427,MATCH($F68,$B$391:$B$427,0))/INDEX($D$391:$D$427,MATCH($F68,$B$391:$B$427,0)),SUMIFS('Input-Ext Allocators'!D$8:D$68,'Input-Ext Allocators'!$B$8:$B$68,$F68))*$D68</f>
        <v>0</v>
      </c>
      <c r="H68" s="11">
        <f ca="1">IFERROR(INDEX(H$391:H$427,MATCH($F68,$B$391:$B$427,0))/INDEX($D$391:$D$427,MATCH($F68,$B$391:$B$427,0)),SUMIFS('Input-Ext Allocators'!E$8:E$68,'Input-Ext Allocators'!$B$8:$B$68,$F68))*$D68</f>
        <v>0</v>
      </c>
      <c r="I68" s="11">
        <f ca="1">IFERROR(INDEX(I$391:I$427,MATCH($F68,$B$391:$B$427,0))/INDEX($D$391:$D$427,MATCH($F68,$B$391:$B$427,0)),SUMIFS('Input-Ext Allocators'!F$8:F$68,'Input-Ext Allocators'!$B$8:$B$68,$F68))*$D68</f>
        <v>0</v>
      </c>
      <c r="J68" s="11">
        <f ca="1">IFERROR(INDEX(J$391:J$427,MATCH($F68,$B$391:$B$427,0))/INDEX($D$391:$D$427,MATCH($F68,$B$391:$B$427,0)),SUMIFS('Input-Ext Allocators'!G$8:G$68,'Input-Ext Allocators'!$B$8:$B$68,$F68))*$D68</f>
        <v>0</v>
      </c>
      <c r="K68" s="11">
        <f ca="1">IFERROR(INDEX(K$391:K$427,MATCH($F68,$B$391:$B$427,0))/INDEX($D$391:$D$427,MATCH($F68,$B$391:$B$427,0)),SUMIFS('Input-Ext Allocators'!H$8:H$68,'Input-Ext Allocators'!$B$8:$B$68,$F68))*$D68</f>
        <v>0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0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1">
        <f ca="1">IFERROR(INDEX(G$391:G$427,MATCH($F69,$B$391:$B$427,0))/INDEX($D$391:$D$427,MATCH($F69,$B$391:$B$427,0)),SUMIFS('Input-Ext Allocators'!D$8:D$68,'Input-Ext Allocators'!$B$8:$B$68,$F69))*$D69</f>
        <v>0</v>
      </c>
      <c r="H69" s="11">
        <f ca="1">IFERROR(INDEX(H$391:H$427,MATCH($F69,$B$391:$B$427,0))/INDEX($D$391:$D$427,MATCH($F69,$B$391:$B$427,0)),SUMIFS('Input-Ext Allocators'!E$8:E$68,'Input-Ext Allocators'!$B$8:$B$68,$F69))*$D69</f>
        <v>0</v>
      </c>
      <c r="I69" s="11">
        <f ca="1">IFERROR(INDEX(I$391:I$427,MATCH($F69,$B$391:$B$427,0))/INDEX($D$391:$D$427,MATCH($F69,$B$391:$B$427,0)),SUMIFS('Input-Ext Allocators'!F$8:F$68,'Input-Ext Allocators'!$B$8:$B$68,$F69))*$D69</f>
        <v>0</v>
      </c>
      <c r="J69" s="11">
        <f ca="1">IFERROR(INDEX(J$391:J$427,MATCH($F69,$B$391:$B$427,0))/INDEX($D$391:$D$427,MATCH($F69,$B$391:$B$427,0)),SUMIFS('Input-Ext Allocators'!G$8:G$68,'Input-Ext Allocators'!$B$8:$B$68,$F69))*$D69</f>
        <v>0</v>
      </c>
      <c r="K69" s="11">
        <f ca="1">IFERROR(INDEX(K$391:K$427,MATCH($F69,$B$391:$B$427,0))/INDEX($D$391:$D$427,MATCH($F69,$B$391:$B$427,0)),SUMIFS('Input-Ext Allocators'!H$8:H$68,'Input-Ext Allocators'!$B$8:$B$68,$F69))*$D69</f>
        <v>0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0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1">
        <f ca="1">IFERROR(INDEX(G$391:G$427,MATCH($F70,$B$391:$B$427,0))/INDEX($D$391:$D$427,MATCH($F70,$B$391:$B$427,0)),SUMIFS('Input-Ext Allocators'!D$8:D$68,'Input-Ext Allocators'!$B$8:$B$68,$F70))*$D70</f>
        <v>0</v>
      </c>
      <c r="H70" s="11">
        <f ca="1">IFERROR(INDEX(H$391:H$427,MATCH($F70,$B$391:$B$427,0))/INDEX($D$391:$D$427,MATCH($F70,$B$391:$B$427,0)),SUMIFS('Input-Ext Allocators'!E$8:E$68,'Input-Ext Allocators'!$B$8:$B$68,$F70))*$D70</f>
        <v>0</v>
      </c>
      <c r="I70" s="11">
        <f ca="1">IFERROR(INDEX(I$391:I$427,MATCH($F70,$B$391:$B$427,0))/INDEX($D$391:$D$427,MATCH($F70,$B$391:$B$427,0)),SUMIFS('Input-Ext Allocators'!F$8:F$68,'Input-Ext Allocators'!$B$8:$B$68,$F70))*$D70</f>
        <v>0</v>
      </c>
      <c r="J70" s="11">
        <f ca="1">IFERROR(INDEX(J$391:J$427,MATCH($F70,$B$391:$B$427,0))/INDEX($D$391:$D$427,MATCH($F70,$B$391:$B$427,0)),SUMIFS('Input-Ext Allocators'!G$8:G$68,'Input-Ext Allocators'!$B$8:$B$68,$F70))*$D70</f>
        <v>0</v>
      </c>
      <c r="K70" s="11">
        <f ca="1">IFERROR(INDEX(K$391:K$427,MATCH($F70,$B$391:$B$427,0))/INDEX($D$391:$D$427,MATCH($F70,$B$391:$B$427,0)),SUMIFS('Input-Ext Allocators'!H$8:H$68,'Input-Ext Allocators'!$B$8:$B$68,$F70))*$D70</f>
        <v>0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0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1">
        <f ca="1">IFERROR(INDEX(G$391:G$427,MATCH($F72,$B$391:$B$427,0))/INDEX($D$391:$D$427,MATCH($F72,$B$391:$B$427,0)),SUMIFS('Input-Ext Allocators'!D$8:D$68,'Input-Ext Allocators'!$B$8:$B$68,$F72))*$D72</f>
        <v>0</v>
      </c>
      <c r="H72" s="11">
        <f ca="1">IFERROR(INDEX(H$391:H$427,MATCH($F72,$B$391:$B$427,0))/INDEX($D$391:$D$427,MATCH($F72,$B$391:$B$427,0)),SUMIFS('Input-Ext Allocators'!E$8:E$68,'Input-Ext Allocators'!$B$8:$B$68,$F72))*$D72</f>
        <v>0</v>
      </c>
      <c r="I72" s="11">
        <f ca="1">IFERROR(INDEX(I$391:I$427,MATCH($F72,$B$391:$B$427,0))/INDEX($D$391:$D$427,MATCH($F72,$B$391:$B$427,0)),SUMIFS('Input-Ext Allocators'!F$8:F$68,'Input-Ext Allocators'!$B$8:$B$68,$F72))*$D72</f>
        <v>0</v>
      </c>
      <c r="J72" s="11">
        <f ca="1">IFERROR(INDEX(J$391:J$427,MATCH($F72,$B$391:$B$427,0))/INDEX($D$391:$D$427,MATCH($F72,$B$391:$B$427,0)),SUMIFS('Input-Ext Allocators'!G$8:G$68,'Input-Ext Allocators'!$B$8:$B$68,$F72))*$D72</f>
        <v>0</v>
      </c>
      <c r="K72" s="11">
        <f ca="1">IFERROR(INDEX(K$391:K$427,MATCH($F72,$B$391:$B$427,0))/INDEX($D$391:$D$427,MATCH($F72,$B$391:$B$427,0)),SUMIFS('Input-Ext Allocators'!H$8:H$68,'Input-Ext Allocators'!$B$8:$B$68,$F72))*$D72</f>
        <v>0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0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-</v>
      </c>
      <c r="G73" s="11">
        <f ca="1">IFERROR(INDEX(G$391:G$427,MATCH($F73,$B$391:$B$427,0))/INDEX($D$391:$D$427,MATCH($F73,$B$391:$B$427,0)),SUMIFS('Input-Ext Allocators'!D$8:D$68,'Input-Ext Allocators'!$B$8:$B$68,$F73))*$D73</f>
        <v>0</v>
      </c>
      <c r="H73" s="11">
        <f ca="1">IFERROR(INDEX(H$391:H$427,MATCH($F73,$B$391:$B$427,0))/INDEX($D$391:$D$427,MATCH($F73,$B$391:$B$427,0)),SUMIFS('Input-Ext Allocators'!E$8:E$68,'Input-Ext Allocators'!$B$8:$B$68,$F73))*$D73</f>
        <v>0</v>
      </c>
      <c r="I73" s="11">
        <f ca="1">IFERROR(INDEX(I$391:I$427,MATCH($F73,$B$391:$B$427,0))/INDEX($D$391:$D$427,MATCH($F73,$B$391:$B$427,0)),SUMIFS('Input-Ext Allocators'!F$8:F$68,'Input-Ext Allocators'!$B$8:$B$68,$F73))*$D73</f>
        <v>0</v>
      </c>
      <c r="J73" s="11">
        <f ca="1">IFERROR(INDEX(J$391:J$427,MATCH($F73,$B$391:$B$427,0))/INDEX($D$391:$D$427,MATCH($F73,$B$391:$B$427,0)),SUMIFS('Input-Ext Allocators'!G$8:G$68,'Input-Ext Allocators'!$B$8:$B$68,$F73))*$D73</f>
        <v>0</v>
      </c>
      <c r="K73" s="11">
        <f ca="1">IFERROR(INDEX(K$391:K$427,MATCH($F73,$B$391:$B$427,0))/INDEX($D$391:$D$427,MATCH($F73,$B$391:$B$427,0)),SUMIFS('Input-Ext Allocators'!H$8:H$68,'Input-Ext Allocators'!$B$8:$B$68,$F73))*$D73</f>
        <v>0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0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-</v>
      </c>
      <c r="G74" s="11">
        <f ca="1">IFERROR(INDEX(G$391:G$427,MATCH($F74,$B$391:$B$427,0))/INDEX($D$391:$D$427,MATCH($F74,$B$391:$B$427,0)),SUMIFS('Input-Ext Allocators'!D$8:D$68,'Input-Ext Allocators'!$B$8:$B$68,$F74))*$D74</f>
        <v>0</v>
      </c>
      <c r="H74" s="11">
        <f ca="1">IFERROR(INDEX(H$391:H$427,MATCH($F74,$B$391:$B$427,0))/INDEX($D$391:$D$427,MATCH($F74,$B$391:$B$427,0)),SUMIFS('Input-Ext Allocators'!E$8:E$68,'Input-Ext Allocators'!$B$8:$B$68,$F74))*$D74</f>
        <v>0</v>
      </c>
      <c r="I74" s="11">
        <f ca="1">IFERROR(INDEX(I$391:I$427,MATCH($F74,$B$391:$B$427,0))/INDEX($D$391:$D$427,MATCH($F74,$B$391:$B$427,0)),SUMIFS('Input-Ext Allocators'!F$8:F$68,'Input-Ext Allocators'!$B$8:$B$68,$F74))*$D74</f>
        <v>0</v>
      </c>
      <c r="J74" s="11">
        <f ca="1">IFERROR(INDEX(J$391:J$427,MATCH($F74,$B$391:$B$427,0))/INDEX($D$391:$D$427,MATCH($F74,$B$391:$B$427,0)),SUMIFS('Input-Ext Allocators'!G$8:G$68,'Input-Ext Allocators'!$B$8:$B$68,$F74))*$D74</f>
        <v>0</v>
      </c>
      <c r="K74" s="11">
        <f ca="1">IFERROR(INDEX(K$391:K$427,MATCH($F74,$B$391:$B$427,0))/INDEX($D$391:$D$427,MATCH($F74,$B$391:$B$427,0)),SUMIFS('Input-Ext Allocators'!H$8:H$68,'Input-Ext Allocators'!$B$8:$B$68,$F74))*$D74</f>
        <v>0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0</v>
      </c>
      <c r="E76" s="11">
        <f t="shared" ca="1" si="15"/>
        <v>0</v>
      </c>
      <c r="G76" s="111">
        <f t="shared" ref="G76:K76" ca="1" si="16">SUBTOTAL(9,G65:G75)</f>
        <v>0</v>
      </c>
      <c r="H76" s="111">
        <f t="shared" ca="1" si="16"/>
        <v>0</v>
      </c>
      <c r="I76" s="111">
        <f t="shared" ca="1" si="16"/>
        <v>0</v>
      </c>
      <c r="J76" s="111">
        <f t="shared" ca="1" si="16"/>
        <v>0</v>
      </c>
      <c r="K76" s="111">
        <f t="shared" ca="1" si="16"/>
        <v>0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0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0</v>
      </c>
      <c r="H78" s="11">
        <f t="shared" ca="1" si="17"/>
        <v>0</v>
      </c>
      <c r="I78" s="11">
        <f t="shared" ca="1" si="17"/>
        <v>0</v>
      </c>
      <c r="J78" s="11">
        <f t="shared" ca="1" si="17"/>
        <v>0</v>
      </c>
      <c r="K78" s="11">
        <f t="shared" ca="1" si="17"/>
        <v>0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0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-</v>
      </c>
      <c r="G84" s="11">
        <f ca="1">IFERROR(INDEX(G$391:G$427,MATCH($F84,$B$391:$B$427,0))/INDEX($D$391:$D$427,MATCH($F84,$B$391:$B$427,0)),SUMIFS('Input-Ext Allocators'!D$8:D$68,'Input-Ext Allocators'!$B$8:$B$68,$F84))*$D84</f>
        <v>0</v>
      </c>
      <c r="H84" s="11">
        <f ca="1">IFERROR(INDEX(H$391:H$427,MATCH($F84,$B$391:$B$427,0))/INDEX($D$391:$D$427,MATCH($F84,$B$391:$B$427,0)),SUMIFS('Input-Ext Allocators'!E$8:E$68,'Input-Ext Allocators'!$B$8:$B$68,$F84))*$D84</f>
        <v>0</v>
      </c>
      <c r="I84" s="11">
        <f ca="1">IFERROR(INDEX(I$391:I$427,MATCH($F84,$B$391:$B$427,0))/INDEX($D$391:$D$427,MATCH($F84,$B$391:$B$427,0)),SUMIFS('Input-Ext Allocators'!F$8:F$68,'Input-Ext Allocators'!$B$8:$B$68,$F84))*$D84</f>
        <v>0</v>
      </c>
      <c r="J84" s="11">
        <f ca="1">IFERROR(INDEX(J$391:J$427,MATCH($F84,$B$391:$B$427,0))/INDEX($D$391:$D$427,MATCH($F84,$B$391:$B$427,0)),SUMIFS('Input-Ext Allocators'!G$8:G$68,'Input-Ext Allocators'!$B$8:$B$68,$F84))*$D84</f>
        <v>0</v>
      </c>
      <c r="K84" s="11">
        <f ca="1">IFERROR(INDEX(K$391:K$427,MATCH($F84,$B$391:$B$427,0))/INDEX($D$391:$D$427,MATCH($F84,$B$391:$B$427,0)),SUMIFS('Input-Ext Allocators'!H$8:H$68,'Input-Ext Allocators'!$B$8:$B$68,$F84))*$D84</f>
        <v>0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0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1">
        <f ca="1">IFERROR(INDEX(G$391:G$427,MATCH($F86,$B$391:$B$427,0))/INDEX($D$391:$D$427,MATCH($F86,$B$391:$B$427,0)),SUMIFS('Input-Ext Allocators'!D$8:D$68,'Input-Ext Allocators'!$B$8:$B$68,$F86))*$D86</f>
        <v>0</v>
      </c>
      <c r="H86" s="11">
        <f ca="1">IFERROR(INDEX(H$391:H$427,MATCH($F86,$B$391:$B$427,0))/INDEX($D$391:$D$427,MATCH($F86,$B$391:$B$427,0)),SUMIFS('Input-Ext Allocators'!E$8:E$68,'Input-Ext Allocators'!$B$8:$B$68,$F86))*$D86</f>
        <v>0</v>
      </c>
      <c r="I86" s="11">
        <f ca="1">IFERROR(INDEX(I$391:I$427,MATCH($F86,$B$391:$B$427,0))/INDEX($D$391:$D$427,MATCH($F86,$B$391:$B$427,0)),SUMIFS('Input-Ext Allocators'!F$8:F$68,'Input-Ext Allocators'!$B$8:$B$68,$F86))*$D86</f>
        <v>0</v>
      </c>
      <c r="J86" s="11">
        <f ca="1">IFERROR(INDEX(J$391:J$427,MATCH($F86,$B$391:$B$427,0))/INDEX($D$391:$D$427,MATCH($F86,$B$391:$B$427,0)),SUMIFS('Input-Ext Allocators'!G$8:G$68,'Input-Ext Allocators'!$B$8:$B$68,$F86))*$D86</f>
        <v>0</v>
      </c>
      <c r="K86" s="11">
        <f ca="1">IFERROR(INDEX(K$391:K$427,MATCH($F86,$B$391:$B$427,0))/INDEX($D$391:$D$427,MATCH($F86,$B$391:$B$427,0)),SUMIFS('Input-Ext Allocators'!H$8:H$68,'Input-Ext Allocators'!$B$8:$B$68,$F86))*$D86</f>
        <v>0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0</v>
      </c>
      <c r="E87" s="11">
        <f t="shared" ca="1" si="19"/>
        <v>0</v>
      </c>
      <c r="G87" s="111">
        <f t="shared" ref="G87:K87" ca="1" si="20">SUBTOTAL(9,G82:G86)</f>
        <v>0</v>
      </c>
      <c r="H87" s="111">
        <f t="shared" ca="1" si="20"/>
        <v>0</v>
      </c>
      <c r="I87" s="111">
        <f t="shared" ca="1" si="20"/>
        <v>0</v>
      </c>
      <c r="J87" s="111">
        <f t="shared" ca="1" si="20"/>
        <v>0</v>
      </c>
      <c r="K87" s="111">
        <f t="shared" ca="1" si="20"/>
        <v>0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0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-</v>
      </c>
      <c r="G122" s="11">
        <f ca="1">IFERROR(INDEX(G$391:G$427,MATCH($F122,$B$391:$B$427,0))/INDEX($D$391:$D$427,MATCH($F122,$B$391:$B$427,0)),SUMIFS('Input-Ext Allocators'!D$8:D$68,'Input-Ext Allocators'!$B$8:$B$68,$F122))*$D122</f>
        <v>0</v>
      </c>
      <c r="H122" s="11">
        <f ca="1">IFERROR(INDEX(H$391:H$427,MATCH($F122,$B$391:$B$427,0))/INDEX($D$391:$D$427,MATCH($F122,$B$391:$B$427,0)),SUMIFS('Input-Ext Allocators'!E$8:E$68,'Input-Ext Allocators'!$B$8:$B$68,$F122))*$D122</f>
        <v>0</v>
      </c>
      <c r="I122" s="11">
        <f ca="1">IFERROR(INDEX(I$391:I$427,MATCH($F122,$B$391:$B$427,0))/INDEX($D$391:$D$427,MATCH($F122,$B$391:$B$427,0)),SUMIFS('Input-Ext Allocators'!F$8:F$68,'Input-Ext Allocators'!$B$8:$B$68,$F122))*$D122</f>
        <v>0</v>
      </c>
      <c r="J122" s="11">
        <f ca="1">IFERROR(INDEX(J$391:J$427,MATCH($F122,$B$391:$B$427,0))/INDEX($D$391:$D$427,MATCH($F122,$B$391:$B$427,0)),SUMIFS('Input-Ext Allocators'!G$8:G$68,'Input-Ext Allocators'!$B$8:$B$68,$F122))*$D122</f>
        <v>0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0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1">
        <f ca="1">IFERROR(INDEX(G$391:G$427,MATCH($F123,$B$391:$B$427,0))/INDEX($D$391:$D$427,MATCH($F123,$B$391:$B$427,0)),SUMIFS('Input-Ext Allocators'!D$8:D$68,'Input-Ext Allocators'!$B$8:$B$68,$F123))*$D123</f>
        <v>0</v>
      </c>
      <c r="H123" s="11">
        <f ca="1">IFERROR(INDEX(H$391:H$427,MATCH($F123,$B$391:$B$427,0))/INDEX($D$391:$D$427,MATCH($F123,$B$391:$B$427,0)),SUMIFS('Input-Ext Allocators'!E$8:E$68,'Input-Ext Allocators'!$B$8:$B$68,$F123))*$D123</f>
        <v>0</v>
      </c>
      <c r="I123" s="11">
        <f ca="1">IFERROR(INDEX(I$391:I$427,MATCH($F123,$B$391:$B$427,0))/INDEX($D$391:$D$427,MATCH($F123,$B$391:$B$427,0)),SUMIFS('Input-Ext Allocators'!F$8:F$68,'Input-Ext Allocators'!$B$8:$B$68,$F123))*$D123</f>
        <v>0</v>
      </c>
      <c r="J123" s="11">
        <f ca="1">IFERROR(INDEX(J$391:J$427,MATCH($F123,$B$391:$B$427,0))/INDEX($D$391:$D$427,MATCH($F123,$B$391:$B$427,0)),SUMIFS('Input-Ext Allocators'!G$8:G$68,'Input-Ext Allocators'!$B$8:$B$68,$F123))*$D123</f>
        <v>0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0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1">
        <f ca="1">IFERROR(INDEX(G$391:G$427,MATCH($F124,$B$391:$B$427,0))/INDEX($D$391:$D$427,MATCH($F124,$B$391:$B$427,0)),SUMIFS('Input-Ext Allocators'!D$8:D$68,'Input-Ext Allocators'!$B$8:$B$68,$F124))*$D124</f>
        <v>0</v>
      </c>
      <c r="H124" s="11">
        <f ca="1">IFERROR(INDEX(H$391:H$427,MATCH($F124,$B$391:$B$427,0))/INDEX($D$391:$D$427,MATCH($F124,$B$391:$B$427,0)),SUMIFS('Input-Ext Allocators'!E$8:E$68,'Input-Ext Allocators'!$B$8:$B$68,$F124))*$D124</f>
        <v>0</v>
      </c>
      <c r="I124" s="11">
        <f ca="1">IFERROR(INDEX(I$391:I$427,MATCH($F124,$B$391:$B$427,0))/INDEX($D$391:$D$427,MATCH($F124,$B$391:$B$427,0)),SUMIFS('Input-Ext Allocators'!F$8:F$68,'Input-Ext Allocators'!$B$8:$B$68,$F124))*$D124</f>
        <v>0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0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1">
        <f ca="1">IFERROR(INDEX(G$391:G$427,MATCH($F125,$B$391:$B$427,0))/INDEX($D$391:$D$427,MATCH($F125,$B$391:$B$427,0)),SUMIFS('Input-Ext Allocators'!D$8:D$68,'Input-Ext Allocators'!$B$8:$B$68,$F125))*$D125</f>
        <v>0</v>
      </c>
      <c r="H125" s="11">
        <f ca="1">IFERROR(INDEX(H$391:H$427,MATCH($F125,$B$391:$B$427,0))/INDEX($D$391:$D$427,MATCH($F125,$B$391:$B$427,0)),SUMIFS('Input-Ext Allocators'!E$8:E$68,'Input-Ext Allocators'!$B$8:$B$68,$F125))*$D125</f>
        <v>0</v>
      </c>
      <c r="I125" s="11">
        <f ca="1">IFERROR(INDEX(I$391:I$427,MATCH($F125,$B$391:$B$427,0))/INDEX($D$391:$D$427,MATCH($F125,$B$391:$B$427,0)),SUMIFS('Input-Ext Allocators'!F$8:F$68,'Input-Ext Allocators'!$B$8:$B$68,$F125))*$D125</f>
        <v>0</v>
      </c>
      <c r="J125" s="11">
        <f ca="1">IFERROR(INDEX(J$391:J$427,MATCH($F125,$B$391:$B$427,0))/INDEX($D$391:$D$427,MATCH($F125,$B$391:$B$427,0)),SUMIFS('Input-Ext Allocators'!G$8:G$68,'Input-Ext Allocators'!$B$8:$B$68,$F125))*$D125</f>
        <v>0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0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1">
        <f ca="1">IFERROR(INDEX(G$391:G$427,MATCH($F132,$B$391:$B$427,0))/INDEX($D$391:$D$427,MATCH($F132,$B$391:$B$427,0)),SUMIFS('Input-Ext Allocators'!D$8:D$68,'Input-Ext Allocators'!$B$8:$B$68,$F132))*$D132</f>
        <v>0</v>
      </c>
      <c r="H132" s="11">
        <f ca="1">IFERROR(INDEX(H$391:H$427,MATCH($F132,$B$391:$B$427,0))/INDEX($D$391:$D$427,MATCH($F132,$B$391:$B$427,0)),SUMIFS('Input-Ext Allocators'!E$8:E$68,'Input-Ext Allocators'!$B$8:$B$68,$F132))*$D132</f>
        <v>0</v>
      </c>
      <c r="I132" s="11">
        <f ca="1">IFERROR(INDEX(I$391:I$427,MATCH($F132,$B$391:$B$427,0))/INDEX($D$391:$D$427,MATCH($F132,$B$391:$B$427,0)),SUMIFS('Input-Ext Allocators'!F$8:F$68,'Input-Ext Allocators'!$B$8:$B$68,$F132))*$D132</f>
        <v>0</v>
      </c>
      <c r="J132" s="11">
        <f ca="1">IFERROR(INDEX(J$391:J$427,MATCH($F132,$B$391:$B$427,0))/INDEX($D$391:$D$427,MATCH($F132,$B$391:$B$427,0)),SUMIFS('Input-Ext Allocators'!G$8:G$68,'Input-Ext Allocators'!$B$8:$B$68,$F132))*$D132</f>
        <v>0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0</v>
      </c>
      <c r="E133" s="11">
        <f t="shared" ca="1" si="28"/>
        <v>0</v>
      </c>
      <c r="G133" s="111">
        <f t="shared" ref="G133:K133" ca="1" si="31">SUBTOTAL(9,G122:G132)</f>
        <v>0</v>
      </c>
      <c r="H133" s="111">
        <f t="shared" ca="1" si="31"/>
        <v>0</v>
      </c>
      <c r="I133" s="111">
        <f t="shared" ca="1" si="31"/>
        <v>0</v>
      </c>
      <c r="J133" s="111">
        <f t="shared" ca="1" si="31"/>
        <v>0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0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1">
        <f ca="1">IFERROR(INDEX(G$391:G$427,MATCH($F136,$B$391:$B$427,0))/INDEX($D$391:$D$427,MATCH($F136,$B$391:$B$427,0)),SUMIFS('Input-Ext Allocators'!D$8:D$68,'Input-Ext Allocators'!$B$8:$B$68,$F136))*$D136</f>
        <v>0</v>
      </c>
      <c r="H136" s="11">
        <f ca="1">IFERROR(INDEX(H$391:H$427,MATCH($F136,$B$391:$B$427,0))/INDEX($D$391:$D$427,MATCH($F136,$B$391:$B$427,0)),SUMIFS('Input-Ext Allocators'!E$8:E$68,'Input-Ext Allocators'!$B$8:$B$68,$F136))*$D136</f>
        <v>0</v>
      </c>
      <c r="I136" s="11">
        <f ca="1">IFERROR(INDEX(I$391:I$427,MATCH($F136,$B$391:$B$427,0))/INDEX($D$391:$D$427,MATCH($F136,$B$391:$B$427,0)),SUMIFS('Input-Ext Allocators'!F$8:F$68,'Input-Ext Allocators'!$B$8:$B$68,$F136))*$D136</f>
        <v>0</v>
      </c>
      <c r="J136" s="11">
        <f ca="1">IFERROR(INDEX(J$391:J$427,MATCH($F136,$B$391:$B$427,0))/INDEX($D$391:$D$427,MATCH($F136,$B$391:$B$427,0)),SUMIFS('Input-Ext Allocators'!G$8:G$68,'Input-Ext Allocators'!$B$8:$B$68,$F136))*$D136</f>
        <v>0</v>
      </c>
      <c r="K136" s="11">
        <f ca="1">IFERROR(INDEX(K$391:K$427,MATCH($F136,$B$391:$B$427,0))/INDEX($D$391:$D$427,MATCH($F136,$B$391:$B$427,0)),SUMIFS('Input-Ext Allocators'!H$8:H$68,'Input-Ext Allocators'!$B$8:$B$68,$F136))*$D136</f>
        <v>0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0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1">
        <f ca="1">IFERROR(INDEX(G$391:G$427,MATCH($F137,$B$391:$B$427,0))/INDEX($D$391:$D$427,MATCH($F137,$B$391:$B$427,0)),SUMIFS('Input-Ext Allocators'!D$8:D$68,'Input-Ext Allocators'!$B$8:$B$68,$F137))*$D137</f>
        <v>0</v>
      </c>
      <c r="H137" s="11">
        <f ca="1">IFERROR(INDEX(H$391:H$427,MATCH($F137,$B$391:$B$427,0))/INDEX($D$391:$D$427,MATCH($F137,$B$391:$B$427,0)),SUMIFS('Input-Ext Allocators'!E$8:E$68,'Input-Ext Allocators'!$B$8:$B$68,$F137))*$D137</f>
        <v>0</v>
      </c>
      <c r="I137" s="11">
        <f ca="1">IFERROR(INDEX(I$391:I$427,MATCH($F137,$B$391:$B$427,0))/INDEX($D$391:$D$427,MATCH($F137,$B$391:$B$427,0)),SUMIFS('Input-Ext Allocators'!F$8:F$68,'Input-Ext Allocators'!$B$8:$B$68,$F137))*$D137</f>
        <v>0</v>
      </c>
      <c r="J137" s="11">
        <f ca="1">IFERROR(INDEX(J$391:J$427,MATCH($F137,$B$391:$B$427,0))/INDEX($D$391:$D$427,MATCH($F137,$B$391:$B$427,0)),SUMIFS('Input-Ext Allocators'!G$8:G$68,'Input-Ext Allocators'!$B$8:$B$68,$F137))*$D137</f>
        <v>0</v>
      </c>
      <c r="K137" s="11">
        <f ca="1">IFERROR(INDEX(K$391:K$427,MATCH($F137,$B$391:$B$427,0))/INDEX($D$391:$D$427,MATCH($F137,$B$391:$B$427,0)),SUMIFS('Input-Ext Allocators'!H$8:H$68,'Input-Ext Allocators'!$B$8:$B$68,$F137))*$D137</f>
        <v>0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0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1">
        <f ca="1">IFERROR(INDEX(G$391:G$427,MATCH($F138,$B$391:$B$427,0))/INDEX($D$391:$D$427,MATCH($F138,$B$391:$B$427,0)),SUMIFS('Input-Ext Allocators'!D$8:D$68,'Input-Ext Allocators'!$B$8:$B$68,$F138))*$D138</f>
        <v>0</v>
      </c>
      <c r="H138" s="11">
        <f ca="1">IFERROR(INDEX(H$391:H$427,MATCH($F138,$B$391:$B$427,0))/INDEX($D$391:$D$427,MATCH($F138,$B$391:$B$427,0)),SUMIFS('Input-Ext Allocators'!E$8:E$68,'Input-Ext Allocators'!$B$8:$B$68,$F138))*$D138</f>
        <v>0</v>
      </c>
      <c r="I138" s="11">
        <f ca="1">IFERROR(INDEX(I$391:I$427,MATCH($F138,$B$391:$B$427,0))/INDEX($D$391:$D$427,MATCH($F138,$B$391:$B$427,0)),SUMIFS('Input-Ext Allocators'!F$8:F$68,'Input-Ext Allocators'!$B$8:$B$68,$F138))*$D138</f>
        <v>0</v>
      </c>
      <c r="J138" s="11">
        <f ca="1">IFERROR(INDEX(J$391:J$427,MATCH($F138,$B$391:$B$427,0))/INDEX($D$391:$D$427,MATCH($F138,$B$391:$B$427,0)),SUMIFS('Input-Ext Allocators'!G$8:G$68,'Input-Ext Allocators'!$B$8:$B$68,$F138))*$D138</f>
        <v>0</v>
      </c>
      <c r="K138" s="11">
        <f ca="1">IFERROR(INDEX(K$391:K$427,MATCH($F138,$B$391:$B$427,0))/INDEX($D$391:$D$427,MATCH($F138,$B$391:$B$427,0)),SUMIFS('Input-Ext Allocators'!H$8:H$68,'Input-Ext Allocators'!$B$8:$B$68,$F138))*$D138</f>
        <v>0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0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-</v>
      </c>
      <c r="G139" s="11">
        <f ca="1">IFERROR(INDEX(G$391:G$427,MATCH($F139,$B$391:$B$427,0))/INDEX($D$391:$D$427,MATCH($F139,$B$391:$B$427,0)),SUMIFS('Input-Ext Allocators'!D$8:D$68,'Input-Ext Allocators'!$B$8:$B$68,$F139))*$D139</f>
        <v>0</v>
      </c>
      <c r="H139" s="11">
        <f ca="1">IFERROR(INDEX(H$391:H$427,MATCH($F139,$B$391:$B$427,0))/INDEX($D$391:$D$427,MATCH($F139,$B$391:$B$427,0)),SUMIFS('Input-Ext Allocators'!E$8:E$68,'Input-Ext Allocators'!$B$8:$B$68,$F139))*$D139</f>
        <v>0</v>
      </c>
      <c r="I139" s="11">
        <f ca="1">IFERROR(INDEX(I$391:I$427,MATCH($F139,$B$391:$B$427,0))/INDEX($D$391:$D$427,MATCH($F139,$B$391:$B$427,0)),SUMIFS('Input-Ext Allocators'!F$8:F$68,'Input-Ext Allocators'!$B$8:$B$68,$F139))*$D139</f>
        <v>0</v>
      </c>
      <c r="J139" s="11">
        <f ca="1">IFERROR(INDEX(J$391:J$427,MATCH($F139,$B$391:$B$427,0))/INDEX($D$391:$D$427,MATCH($F139,$B$391:$B$427,0)),SUMIFS('Input-Ext Allocators'!G$8:G$68,'Input-Ext Allocators'!$B$8:$B$68,$F139))*$D139</f>
        <v>0</v>
      </c>
      <c r="K139" s="11">
        <f ca="1">IFERROR(INDEX(K$391:K$427,MATCH($F139,$B$391:$B$427,0))/INDEX($D$391:$D$427,MATCH($F139,$B$391:$B$427,0)),SUMIFS('Input-Ext Allocators'!H$8:H$68,'Input-Ext Allocators'!$B$8:$B$68,$F139))*$D139</f>
        <v>0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0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-</v>
      </c>
      <c r="G140" s="11">
        <f ca="1">IFERROR(INDEX(G$391:G$427,MATCH($F140,$B$391:$B$427,0))/INDEX($D$391:$D$427,MATCH($F140,$B$391:$B$427,0)),SUMIFS('Input-Ext Allocators'!D$8:D$68,'Input-Ext Allocators'!$B$8:$B$68,$F140))*$D140</f>
        <v>0</v>
      </c>
      <c r="H140" s="11">
        <f ca="1">IFERROR(INDEX(H$391:H$427,MATCH($F140,$B$391:$B$427,0))/INDEX($D$391:$D$427,MATCH($F140,$B$391:$B$427,0)),SUMIFS('Input-Ext Allocators'!E$8:E$68,'Input-Ext Allocators'!$B$8:$B$68,$F140))*$D140</f>
        <v>0</v>
      </c>
      <c r="I140" s="11">
        <f ca="1">IFERROR(INDEX(I$391:I$427,MATCH($F140,$B$391:$B$427,0))/INDEX($D$391:$D$427,MATCH($F140,$B$391:$B$427,0)),SUMIFS('Input-Ext Allocators'!F$8:F$68,'Input-Ext Allocators'!$B$8:$B$68,$F140))*$D140</f>
        <v>0</v>
      </c>
      <c r="J140" s="11">
        <f ca="1">IFERROR(INDEX(J$391:J$427,MATCH($F140,$B$391:$B$427,0))/INDEX($D$391:$D$427,MATCH($F140,$B$391:$B$427,0)),SUMIFS('Input-Ext Allocators'!G$8:G$68,'Input-Ext Allocators'!$B$8:$B$68,$F140))*$D140</f>
        <v>0</v>
      </c>
      <c r="K140" s="11">
        <f ca="1">IFERROR(INDEX(K$391:K$427,MATCH($F140,$B$391:$B$427,0))/INDEX($D$391:$D$427,MATCH($F140,$B$391:$B$427,0)),SUMIFS('Input-Ext Allocators'!H$8:H$68,'Input-Ext Allocators'!$B$8:$B$68,$F140))*$D140</f>
        <v>0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0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-</v>
      </c>
      <c r="G141" s="11">
        <f ca="1">IFERROR(INDEX(G$391:G$427,MATCH($F141,$B$391:$B$427,0))/INDEX($D$391:$D$427,MATCH($F141,$B$391:$B$427,0)),SUMIFS('Input-Ext Allocators'!D$8:D$68,'Input-Ext Allocators'!$B$8:$B$68,$F141))*$D141</f>
        <v>0</v>
      </c>
      <c r="H141" s="11">
        <f ca="1">IFERROR(INDEX(H$391:H$427,MATCH($F141,$B$391:$B$427,0))/INDEX($D$391:$D$427,MATCH($F141,$B$391:$B$427,0)),SUMIFS('Input-Ext Allocators'!E$8:E$68,'Input-Ext Allocators'!$B$8:$B$68,$F141))*$D141</f>
        <v>0</v>
      </c>
      <c r="I141" s="11">
        <f ca="1">IFERROR(INDEX(I$391:I$427,MATCH($F141,$B$391:$B$427,0))/INDEX($D$391:$D$427,MATCH($F141,$B$391:$B$427,0)),SUMIFS('Input-Ext Allocators'!F$8:F$68,'Input-Ext Allocators'!$B$8:$B$68,$F141))*$D141</f>
        <v>0</v>
      </c>
      <c r="J141" s="11">
        <f ca="1">IFERROR(INDEX(J$391:J$427,MATCH($F141,$B$391:$B$427,0))/INDEX($D$391:$D$427,MATCH($F141,$B$391:$B$427,0)),SUMIFS('Input-Ext Allocators'!G$8:G$68,'Input-Ext Allocators'!$B$8:$B$68,$F141))*$D141</f>
        <v>0</v>
      </c>
      <c r="K141" s="11">
        <f ca="1">IFERROR(INDEX(K$391:K$427,MATCH($F141,$B$391:$B$427,0))/INDEX($D$391:$D$427,MATCH($F141,$B$391:$B$427,0)),SUMIFS('Input-Ext Allocators'!H$8:H$68,'Input-Ext Allocators'!$B$8:$B$68,$F141))*$D141</f>
        <v>0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0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1">
        <f ca="1">IFERROR(INDEX(G$391:G$427,MATCH($F143,$B$391:$B$427,0))/INDEX($D$391:$D$427,MATCH($F143,$B$391:$B$427,0)),SUMIFS('Input-Ext Allocators'!D$8:D$68,'Input-Ext Allocators'!$B$8:$B$68,$F143))*$D143</f>
        <v>0</v>
      </c>
      <c r="H143" s="11">
        <f ca="1">IFERROR(INDEX(H$391:H$427,MATCH($F143,$B$391:$B$427,0))/INDEX($D$391:$D$427,MATCH($F143,$B$391:$B$427,0)),SUMIFS('Input-Ext Allocators'!E$8:E$68,'Input-Ext Allocators'!$B$8:$B$68,$F143))*$D143</f>
        <v>0</v>
      </c>
      <c r="I143" s="11">
        <f ca="1">IFERROR(INDEX(I$391:I$427,MATCH($F143,$B$391:$B$427,0))/INDEX($D$391:$D$427,MATCH($F143,$B$391:$B$427,0)),SUMIFS('Input-Ext Allocators'!F$8:F$68,'Input-Ext Allocators'!$B$8:$B$68,$F143))*$D143</f>
        <v>0</v>
      </c>
      <c r="J143" s="11">
        <f ca="1">IFERROR(INDEX(J$391:J$427,MATCH($F143,$B$391:$B$427,0))/INDEX($D$391:$D$427,MATCH($F143,$B$391:$B$427,0)),SUMIFS('Input-Ext Allocators'!G$8:G$68,'Input-Ext Allocators'!$B$8:$B$68,$F143))*$D143</f>
        <v>0</v>
      </c>
      <c r="K143" s="11">
        <f ca="1">IFERROR(INDEX(K$391:K$427,MATCH($F143,$B$391:$B$427,0))/INDEX($D$391:$D$427,MATCH($F143,$B$391:$B$427,0)),SUMIFS('Input-Ext Allocators'!H$8:H$68,'Input-Ext Allocators'!$B$8:$B$68,$F143))*$D143</f>
        <v>0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0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1">
        <f ca="1">IFERROR(INDEX(G$391:G$427,MATCH($F144,$B$391:$B$427,0))/INDEX($D$391:$D$427,MATCH($F144,$B$391:$B$427,0)),SUMIFS('Input-Ext Allocators'!D$8:D$68,'Input-Ext Allocators'!$B$8:$B$68,$F144))*$D144</f>
        <v>0</v>
      </c>
      <c r="H144" s="11">
        <f ca="1">IFERROR(INDEX(H$391:H$427,MATCH($F144,$B$391:$B$427,0))/INDEX($D$391:$D$427,MATCH($F144,$B$391:$B$427,0)),SUMIFS('Input-Ext Allocators'!E$8:E$68,'Input-Ext Allocators'!$B$8:$B$68,$F144))*$D144</f>
        <v>0</v>
      </c>
      <c r="I144" s="11">
        <f ca="1">IFERROR(INDEX(I$391:I$427,MATCH($F144,$B$391:$B$427,0))/INDEX($D$391:$D$427,MATCH($F144,$B$391:$B$427,0)),SUMIFS('Input-Ext Allocators'!F$8:F$68,'Input-Ext Allocators'!$B$8:$B$68,$F144))*$D144</f>
        <v>0</v>
      </c>
      <c r="J144" s="11">
        <f ca="1">IFERROR(INDEX(J$391:J$427,MATCH($F144,$B$391:$B$427,0))/INDEX($D$391:$D$427,MATCH($F144,$B$391:$B$427,0)),SUMIFS('Input-Ext Allocators'!G$8:G$68,'Input-Ext Allocators'!$B$8:$B$68,$F144))*$D144</f>
        <v>0</v>
      </c>
      <c r="K144" s="11">
        <f ca="1">IFERROR(INDEX(K$391:K$427,MATCH($F144,$B$391:$B$427,0))/INDEX($D$391:$D$427,MATCH($F144,$B$391:$B$427,0)),SUMIFS('Input-Ext Allocators'!H$8:H$68,'Input-Ext Allocators'!$B$8:$B$68,$F144))*$D144</f>
        <v>0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0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1">
        <f ca="1">IFERROR(INDEX(G$391:G$427,MATCH($F145,$B$391:$B$427,0))/INDEX($D$391:$D$427,MATCH($F145,$B$391:$B$427,0)),SUMIFS('Input-Ext Allocators'!D$8:D$68,'Input-Ext Allocators'!$B$8:$B$68,$F145))*$D145</f>
        <v>0</v>
      </c>
      <c r="H145" s="11">
        <f ca="1">IFERROR(INDEX(H$391:H$427,MATCH($F145,$B$391:$B$427,0))/INDEX($D$391:$D$427,MATCH($F145,$B$391:$B$427,0)),SUMIFS('Input-Ext Allocators'!E$8:E$68,'Input-Ext Allocators'!$B$8:$B$68,$F145))*$D145</f>
        <v>0</v>
      </c>
      <c r="I145" s="11">
        <f ca="1">IFERROR(INDEX(I$391:I$427,MATCH($F145,$B$391:$B$427,0))/INDEX($D$391:$D$427,MATCH($F145,$B$391:$B$427,0)),SUMIFS('Input-Ext Allocators'!F$8:F$68,'Input-Ext Allocators'!$B$8:$B$68,$F145))*$D145</f>
        <v>0</v>
      </c>
      <c r="J145" s="11">
        <f ca="1">IFERROR(INDEX(J$391:J$427,MATCH($F145,$B$391:$B$427,0))/INDEX($D$391:$D$427,MATCH($F145,$B$391:$B$427,0)),SUMIFS('Input-Ext Allocators'!G$8:G$68,'Input-Ext Allocators'!$B$8:$B$68,$F145))*$D145</f>
        <v>0</v>
      </c>
      <c r="K145" s="11">
        <f ca="1">IFERROR(INDEX(K$391:K$427,MATCH($F145,$B$391:$B$427,0))/INDEX($D$391:$D$427,MATCH($F145,$B$391:$B$427,0)),SUMIFS('Input-Ext Allocators'!H$8:H$68,'Input-Ext Allocators'!$B$8:$B$68,$F145))*$D145</f>
        <v>0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0</v>
      </c>
      <c r="E147" s="11">
        <f t="shared" ca="1" si="33"/>
        <v>0</v>
      </c>
      <c r="G147" s="111">
        <f t="shared" ref="G147:K147" ca="1" si="34">SUBTOTAL(9,G136:G146)</f>
        <v>0</v>
      </c>
      <c r="H147" s="111">
        <f t="shared" ca="1" si="34"/>
        <v>0</v>
      </c>
      <c r="I147" s="111">
        <f t="shared" ca="1" si="34"/>
        <v>0</v>
      </c>
      <c r="J147" s="111">
        <f t="shared" ca="1" si="34"/>
        <v>0</v>
      </c>
      <c r="K147" s="111">
        <f t="shared" ca="1" si="34"/>
        <v>0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0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0</v>
      </c>
      <c r="H149" s="11">
        <f t="shared" ca="1" si="35"/>
        <v>0</v>
      </c>
      <c r="I149" s="11">
        <f t="shared" ca="1" si="35"/>
        <v>0</v>
      </c>
      <c r="J149" s="11">
        <f t="shared" ca="1" si="35"/>
        <v>0</v>
      </c>
      <c r="K149" s="11">
        <f t="shared" ca="1" si="35"/>
        <v>0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51833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WINTER_STORAGE</v>
      </c>
      <c r="G152" s="11">
        <f ca="1">IFERROR(INDEX(G$391:G$427,MATCH($F152,$B$391:$B$427,0))/INDEX($D$391:$D$427,MATCH($F152,$B$391:$B$427,0)),SUMIFS('Input-Ext Allocators'!D$8:D$68,'Input-Ext Allocators'!$B$8:$B$68,$F152))*$D152</f>
        <v>23906.991386575904</v>
      </c>
      <c r="H152" s="11">
        <f ca="1">IFERROR(INDEX(H$391:H$427,MATCH($F152,$B$391:$B$427,0))/INDEX($D$391:$D$427,MATCH($F152,$B$391:$B$427,0)),SUMIFS('Input-Ext Allocators'!E$8:E$68,'Input-Ext Allocators'!$B$8:$B$68,$F152))*$D152</f>
        <v>4913.3981077514118</v>
      </c>
      <c r="I152" s="11">
        <f ca="1">IFERROR(INDEX(I$391:I$427,MATCH($F152,$B$391:$B$427,0))/INDEX($D$391:$D$427,MATCH($F152,$B$391:$B$427,0)),SUMIFS('Input-Ext Allocators'!F$8:F$68,'Input-Ext Allocators'!$B$8:$B$68,$F152))*$D152</f>
        <v>7035.9137910568315</v>
      </c>
      <c r="J152" s="11">
        <f ca="1">IFERROR(INDEX(J$391:J$427,MATCH($F152,$B$391:$B$427,0))/INDEX($D$391:$D$427,MATCH($F152,$B$391:$B$427,0)),SUMIFS('Input-Ext Allocators'!G$8:G$68,'Input-Ext Allocators'!$B$8:$B$68,$F152))*$D152</f>
        <v>8325.9487232955235</v>
      </c>
      <c r="K152" s="11">
        <f ca="1">IFERROR(INDEX(K$391:K$427,MATCH($F152,$B$391:$B$427,0))/INDEX($D$391:$D$427,MATCH($F152,$B$391:$B$427,0)),SUMIFS('Input-Ext Allocators'!H$8:H$68,'Input-Ext Allocators'!$B$8:$B$68,$F152))*$D152</f>
        <v>7650.7479913203306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50819643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WINTER_STORAGE</v>
      </c>
      <c r="G153" s="11">
        <f ca="1">IFERROR(INDEX(G$391:G$427,MATCH($F153,$B$391:$B$427,0))/INDEX($D$391:$D$427,MATCH($F153,$B$391:$B$427,0)),SUMIFS('Input-Ext Allocators'!D$8:D$68,'Input-Ext Allocators'!$B$8:$B$68,$F153))*$D153</f>
        <v>23439599.627068903</v>
      </c>
      <c r="H153" s="11">
        <f ca="1">IFERROR(INDEX(H$391:H$427,MATCH($F153,$B$391:$B$427,0))/INDEX($D$391:$D$427,MATCH($F153,$B$391:$B$427,0)),SUMIFS('Input-Ext Allocators'!E$8:E$68,'Input-Ext Allocators'!$B$8:$B$68,$F153))*$D153</f>
        <v>4817339.1035209671</v>
      </c>
      <c r="I153" s="11">
        <f ca="1">IFERROR(INDEX(I$391:I$427,MATCH($F153,$B$391:$B$427,0))/INDEX($D$391:$D$427,MATCH($F153,$B$391:$B$427,0)),SUMIFS('Input-Ext Allocators'!F$8:F$68,'Input-Ext Allocators'!$B$8:$B$68,$F153))*$D153</f>
        <v>6898358.7104795165</v>
      </c>
      <c r="J153" s="11">
        <f ca="1">IFERROR(INDEX(J$391:J$427,MATCH($F153,$B$391:$B$427,0))/INDEX($D$391:$D$427,MATCH($F153,$B$391:$B$427,0)),SUMIFS('Input-Ext Allocators'!G$8:G$68,'Input-Ext Allocators'!$B$8:$B$68,$F153))*$D153</f>
        <v>8163172.9159837235</v>
      </c>
      <c r="K153" s="11">
        <f ca="1">IFERROR(INDEX(K$391:K$427,MATCH($F153,$B$391:$B$427,0))/INDEX($D$391:$D$427,MATCH($F153,$B$391:$B$427,0)),SUMIFS('Input-Ext Allocators'!H$8:H$68,'Input-Ext Allocators'!$B$8:$B$68,$F153))*$D153</f>
        <v>7501172.6429468924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0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-</v>
      </c>
      <c r="G154" s="11">
        <f ca="1">IFERROR(INDEX(G$391:G$427,MATCH($F154,$B$391:$B$427,0))/INDEX($D$391:$D$427,MATCH($F154,$B$391:$B$427,0)),SUMIFS('Input-Ext Allocators'!D$8:D$68,'Input-Ext Allocators'!$B$8:$B$68,$F154))*$D154</f>
        <v>0</v>
      </c>
      <c r="H154" s="11">
        <f ca="1">IFERROR(INDEX(H$391:H$427,MATCH($F154,$B$391:$B$427,0))/INDEX($D$391:$D$427,MATCH($F154,$B$391:$B$427,0)),SUMIFS('Input-Ext Allocators'!E$8:E$68,'Input-Ext Allocators'!$B$8:$B$68,$F154))*$D154</f>
        <v>0</v>
      </c>
      <c r="I154" s="11">
        <f ca="1">IFERROR(INDEX(I$391:I$427,MATCH($F154,$B$391:$B$427,0))/INDEX($D$391:$D$427,MATCH($F154,$B$391:$B$427,0)),SUMIFS('Input-Ext Allocators'!F$8:F$68,'Input-Ext Allocators'!$B$8:$B$68,$F154))*$D154</f>
        <v>0</v>
      </c>
      <c r="J154" s="11">
        <f ca="1">IFERROR(INDEX(J$391:J$427,MATCH($F154,$B$391:$B$427,0))/INDEX($D$391:$D$427,MATCH($F154,$B$391:$B$427,0)),SUMIFS('Input-Ext Allocators'!G$8:G$68,'Input-Ext Allocators'!$B$8:$B$68,$F154))*$D154</f>
        <v>0</v>
      </c>
      <c r="K154" s="11">
        <f ca="1">IFERROR(INDEX(K$391:K$427,MATCH($F154,$B$391:$B$427,0))/INDEX($D$391:$D$427,MATCH($F154,$B$391:$B$427,0)),SUMIFS('Input-Ext Allocators'!H$8:H$68,'Input-Ext Allocators'!$B$8:$B$68,$F154))*$D154</f>
        <v>0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0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-</v>
      </c>
      <c r="G155" s="11">
        <f ca="1">IFERROR(INDEX(G$391:G$427,MATCH($F155,$B$391:$B$427,0))/INDEX($D$391:$D$427,MATCH($F155,$B$391:$B$427,0)),SUMIFS('Input-Ext Allocators'!D$8:D$68,'Input-Ext Allocators'!$B$8:$B$68,$F155))*$D155</f>
        <v>0</v>
      </c>
      <c r="H155" s="11">
        <f ca="1">IFERROR(INDEX(H$391:H$427,MATCH($F155,$B$391:$B$427,0))/INDEX($D$391:$D$427,MATCH($F155,$B$391:$B$427,0)),SUMIFS('Input-Ext Allocators'!E$8:E$68,'Input-Ext Allocators'!$B$8:$B$68,$F155))*$D155</f>
        <v>0</v>
      </c>
      <c r="I155" s="11">
        <f ca="1">IFERROR(INDEX(I$391:I$427,MATCH($F155,$B$391:$B$427,0))/INDEX($D$391:$D$427,MATCH($F155,$B$391:$B$427,0)),SUMIFS('Input-Ext Allocators'!F$8:F$68,'Input-Ext Allocators'!$B$8:$B$68,$F155))*$D155</f>
        <v>0</v>
      </c>
      <c r="J155" s="11">
        <f ca="1">IFERROR(INDEX(J$391:J$427,MATCH($F155,$B$391:$B$427,0))/INDEX($D$391:$D$427,MATCH($F155,$B$391:$B$427,0)),SUMIFS('Input-Ext Allocators'!G$8:G$68,'Input-Ext Allocators'!$B$8:$B$68,$F155))*$D155</f>
        <v>0</v>
      </c>
      <c r="K155" s="11">
        <f ca="1">IFERROR(INDEX(K$391:K$427,MATCH($F155,$B$391:$B$427,0))/INDEX($D$391:$D$427,MATCH($F155,$B$391:$B$427,0)),SUMIFS('Input-Ext Allocators'!H$8:H$68,'Input-Ext Allocators'!$B$8:$B$68,$F155))*$D155</f>
        <v>0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0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1">
        <f ca="1">IFERROR(INDEX(G$391:G$427,MATCH($F156,$B$391:$B$427,0))/INDEX($D$391:$D$427,MATCH($F156,$B$391:$B$427,0)),SUMIFS('Input-Ext Allocators'!D$8:D$68,'Input-Ext Allocators'!$B$8:$B$68,$F156))*$D156</f>
        <v>0</v>
      </c>
      <c r="H156" s="11">
        <f ca="1">IFERROR(INDEX(H$391:H$427,MATCH($F156,$B$391:$B$427,0))/INDEX($D$391:$D$427,MATCH($F156,$B$391:$B$427,0)),SUMIFS('Input-Ext Allocators'!E$8:E$68,'Input-Ext Allocators'!$B$8:$B$68,$F156))*$D156</f>
        <v>0</v>
      </c>
      <c r="I156" s="11">
        <f ca="1">IFERROR(INDEX(I$391:I$427,MATCH($F156,$B$391:$B$427,0))/INDEX($D$391:$D$427,MATCH($F156,$B$391:$B$427,0)),SUMIFS('Input-Ext Allocators'!F$8:F$68,'Input-Ext Allocators'!$B$8:$B$68,$F156))*$D156</f>
        <v>0</v>
      </c>
      <c r="J156" s="11">
        <f ca="1">IFERROR(INDEX(J$391:J$427,MATCH($F156,$B$391:$B$427,0))/INDEX($D$391:$D$427,MATCH($F156,$B$391:$B$427,0)),SUMIFS('Input-Ext Allocators'!G$8:G$68,'Input-Ext Allocators'!$B$8:$B$68,$F156))*$D156</f>
        <v>0</v>
      </c>
      <c r="K156" s="11">
        <f ca="1">IFERROR(INDEX(K$391:K$427,MATCH($F156,$B$391:$B$427,0))/INDEX($D$391:$D$427,MATCH($F156,$B$391:$B$427,0)),SUMIFS('Input-Ext Allocators'!H$8:H$68,'Input-Ext Allocators'!$B$8:$B$68,$F156))*$D156</f>
        <v>0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0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1">
        <f ca="1">IFERROR(INDEX(G$391:G$427,MATCH($F157,$B$391:$B$427,0))/INDEX($D$391:$D$427,MATCH($F157,$B$391:$B$427,0)),SUMIFS('Input-Ext Allocators'!D$8:D$68,'Input-Ext Allocators'!$B$8:$B$68,$F157))*$D157</f>
        <v>0</v>
      </c>
      <c r="H157" s="11">
        <f ca="1">IFERROR(INDEX(H$391:H$427,MATCH($F157,$B$391:$B$427,0))/INDEX($D$391:$D$427,MATCH($F157,$B$391:$B$427,0)),SUMIFS('Input-Ext Allocators'!E$8:E$68,'Input-Ext Allocators'!$B$8:$B$68,$F157))*$D157</f>
        <v>0</v>
      </c>
      <c r="I157" s="11">
        <f ca="1">IFERROR(INDEX(I$391:I$427,MATCH($F157,$B$391:$B$427,0))/INDEX($D$391:$D$427,MATCH($F157,$B$391:$B$427,0)),SUMIFS('Input-Ext Allocators'!F$8:F$68,'Input-Ext Allocators'!$B$8:$B$68,$F157))*$D157</f>
        <v>0</v>
      </c>
      <c r="J157" s="11">
        <f ca="1">IFERROR(INDEX(J$391:J$427,MATCH($F157,$B$391:$B$427,0))/INDEX($D$391:$D$427,MATCH($F157,$B$391:$B$427,0)),SUMIFS('Input-Ext Allocators'!G$8:G$68,'Input-Ext Allocators'!$B$8:$B$68,$F157))*$D157</f>
        <v>0</v>
      </c>
      <c r="K157" s="11">
        <f ca="1">IFERROR(INDEX(K$391:K$427,MATCH($F157,$B$391:$B$427,0))/INDEX($D$391:$D$427,MATCH($F157,$B$391:$B$427,0)),SUMIFS('Input-Ext Allocators'!H$8:H$68,'Input-Ext Allocators'!$B$8:$B$68,$F157))*$D157</f>
        <v>0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50871476</v>
      </c>
      <c r="E159" s="11">
        <f t="shared" ca="1" si="37"/>
        <v>0</v>
      </c>
      <c r="G159" s="111">
        <f t="shared" ref="G159:K159" ca="1" si="38">SUBTOTAL(9,G152:G158)</f>
        <v>23463506.618455481</v>
      </c>
      <c r="H159" s="111">
        <f t="shared" ca="1" si="38"/>
        <v>4822252.5016287183</v>
      </c>
      <c r="I159" s="111">
        <f t="shared" ca="1" si="38"/>
        <v>6905394.6242705733</v>
      </c>
      <c r="J159" s="111">
        <f t="shared" ca="1" si="38"/>
        <v>8171498.8647070192</v>
      </c>
      <c r="K159" s="111">
        <f t="shared" ca="1" si="38"/>
        <v>7508823.3909382131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50871476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23463506.618455481</v>
      </c>
      <c r="H161" s="113">
        <f t="shared" ca="1" si="39"/>
        <v>4822252.5016287183</v>
      </c>
      <c r="I161" s="113">
        <f t="shared" ca="1" si="39"/>
        <v>6905394.6242705733</v>
      </c>
      <c r="J161" s="113">
        <f t="shared" ca="1" si="39"/>
        <v>8171498.8647070192</v>
      </c>
      <c r="K161" s="113">
        <f t="shared" ca="1" si="39"/>
        <v>7508823.3909382131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0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1">
        <f ca="1">IFERROR(INDEX(G$391:G$427,MATCH($F229,$B$391:$B$427,0))/INDEX($D$391:$D$427,MATCH($F229,$B$391:$B$427,0)),SUMIFS('Input-Ext Allocators'!D$8:D$68,'Input-Ext Allocators'!$B$8:$B$68,$F229))*$D229</f>
        <v>0</v>
      </c>
      <c r="H229" s="11">
        <f ca="1">IFERROR(INDEX(H$391:H$427,MATCH($F229,$B$391:$B$427,0))/INDEX($D$391:$D$427,MATCH($F229,$B$391:$B$427,0)),SUMIFS('Input-Ext Allocators'!E$8:E$68,'Input-Ext Allocators'!$B$8:$B$68,$F229))*$D229</f>
        <v>0</v>
      </c>
      <c r="I229" s="11">
        <f ca="1">IFERROR(INDEX(I$391:I$427,MATCH($F229,$B$391:$B$427,0))/INDEX($D$391:$D$427,MATCH($F229,$B$391:$B$427,0)),SUMIFS('Input-Ext Allocators'!F$8:F$68,'Input-Ext Allocators'!$B$8:$B$68,$F229))*$D229</f>
        <v>0</v>
      </c>
      <c r="J229" s="11">
        <f ca="1">IFERROR(INDEX(J$391:J$427,MATCH($F229,$B$391:$B$427,0))/INDEX($D$391:$D$427,MATCH($F229,$B$391:$B$427,0)),SUMIFS('Input-Ext Allocators'!G$8:G$68,'Input-Ext Allocators'!$B$8:$B$68,$F229))*$D229</f>
        <v>0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0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1">
        <f ca="1">IFERROR(INDEX(G$391:G$427,MATCH($F230,$B$391:$B$427,0))/INDEX($D$391:$D$427,MATCH($F230,$B$391:$B$427,0)),SUMIFS('Input-Ext Allocators'!D$8:D$68,'Input-Ext Allocators'!$B$8:$B$68,$F230))*$D230</f>
        <v>0</v>
      </c>
      <c r="H230" s="11">
        <f ca="1">IFERROR(INDEX(H$391:H$427,MATCH($F230,$B$391:$B$427,0))/INDEX($D$391:$D$427,MATCH($F230,$B$391:$B$427,0)),SUMIFS('Input-Ext Allocators'!E$8:E$68,'Input-Ext Allocators'!$B$8:$B$68,$F230))*$D230</f>
        <v>0</v>
      </c>
      <c r="I230" s="11">
        <f ca="1">IFERROR(INDEX(I$391:I$427,MATCH($F230,$B$391:$B$427,0))/INDEX($D$391:$D$427,MATCH($F230,$B$391:$B$427,0)),SUMIFS('Input-Ext Allocators'!F$8:F$68,'Input-Ext Allocators'!$B$8:$B$68,$F230))*$D230</f>
        <v>0</v>
      </c>
      <c r="J230" s="11">
        <f ca="1">IFERROR(INDEX(J$391:J$427,MATCH($F230,$B$391:$B$427,0))/INDEX($D$391:$D$427,MATCH($F230,$B$391:$B$427,0)),SUMIFS('Input-Ext Allocators'!G$8:G$68,'Input-Ext Allocators'!$B$8:$B$68,$F230))*$D230</f>
        <v>0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0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1">
        <f ca="1">IFERROR(INDEX(G$391:G$427,MATCH($F234,$B$391:$B$427,0))/INDEX($D$391:$D$427,MATCH($F234,$B$391:$B$427,0)),SUMIFS('Input-Ext Allocators'!D$8:D$68,'Input-Ext Allocators'!$B$8:$B$68,$F234))*$D234</f>
        <v>0</v>
      </c>
      <c r="H234" s="11">
        <f ca="1">IFERROR(INDEX(H$391:H$427,MATCH($F234,$B$391:$B$427,0))/INDEX($D$391:$D$427,MATCH($F234,$B$391:$B$427,0)),SUMIFS('Input-Ext Allocators'!E$8:E$68,'Input-Ext Allocators'!$B$8:$B$68,$F234))*$D234</f>
        <v>0</v>
      </c>
      <c r="I234" s="11">
        <f ca="1">IFERROR(INDEX(I$391:I$427,MATCH($F234,$B$391:$B$427,0))/INDEX($D$391:$D$427,MATCH($F234,$B$391:$B$427,0)),SUMIFS('Input-Ext Allocators'!F$8:F$68,'Input-Ext Allocators'!$B$8:$B$68,$F234))*$D234</f>
        <v>0</v>
      </c>
      <c r="J234" s="11">
        <f ca="1">IFERROR(INDEX(J$391:J$427,MATCH($F234,$B$391:$B$427,0))/INDEX($D$391:$D$427,MATCH($F234,$B$391:$B$427,0)),SUMIFS('Input-Ext Allocators'!G$8:G$68,'Input-Ext Allocators'!$B$8:$B$68,$F234))*$D234</f>
        <v>0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0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1">
        <f ca="1">IFERROR(INDEX(G$391:G$427,MATCH($F235,$B$391:$B$427,0))/INDEX($D$391:$D$427,MATCH($F235,$B$391:$B$427,0)),SUMIFS('Input-Ext Allocators'!D$8:D$68,'Input-Ext Allocators'!$B$8:$B$68,$F235))*$D235</f>
        <v>0</v>
      </c>
      <c r="H235" s="11">
        <f ca="1">IFERROR(INDEX(H$391:H$427,MATCH($F235,$B$391:$B$427,0))/INDEX($D$391:$D$427,MATCH($F235,$B$391:$B$427,0)),SUMIFS('Input-Ext Allocators'!E$8:E$68,'Input-Ext Allocators'!$B$8:$B$68,$F235))*$D235</f>
        <v>0</v>
      </c>
      <c r="I235" s="11">
        <f ca="1">IFERROR(INDEX(I$391:I$427,MATCH($F235,$B$391:$B$427,0))/INDEX($D$391:$D$427,MATCH($F235,$B$391:$B$427,0)),SUMIFS('Input-Ext Allocators'!F$8:F$68,'Input-Ext Allocators'!$B$8:$B$68,$F235))*$D235</f>
        <v>0</v>
      </c>
      <c r="J235" s="11">
        <f ca="1">IFERROR(INDEX(J$391:J$427,MATCH($F235,$B$391:$B$427,0))/INDEX($D$391:$D$427,MATCH($F235,$B$391:$B$427,0)),SUMIFS('Input-Ext Allocators'!G$8:G$68,'Input-Ext Allocators'!$B$8:$B$68,$F235))*$D235</f>
        <v>0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0</v>
      </c>
      <c r="E236" s="11">
        <f t="shared" ca="1" si="61"/>
        <v>0</v>
      </c>
      <c r="G236" s="111">
        <f t="shared" ref="G236:K236" ca="1" si="62">SUBTOTAL(9,G229:G235)</f>
        <v>0</v>
      </c>
      <c r="H236" s="111">
        <f t="shared" ca="1" si="62"/>
        <v>0</v>
      </c>
      <c r="I236" s="111">
        <f t="shared" ca="1" si="62"/>
        <v>0</v>
      </c>
      <c r="J236" s="111">
        <f t="shared" ca="1" si="62"/>
        <v>0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0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-</v>
      </c>
      <c r="G239" s="11">
        <f ca="1">IFERROR(INDEX(G$391:G$427,MATCH($F239,$B$391:$B$427,0))/INDEX($D$391:$D$427,MATCH($F239,$B$391:$B$427,0)),SUMIFS('Input-Ext Allocators'!D$8:D$68,'Input-Ext Allocators'!$B$8:$B$68,$F239))*$D239</f>
        <v>0</v>
      </c>
      <c r="H239" s="11">
        <f ca="1">IFERROR(INDEX(H$391:H$427,MATCH($F239,$B$391:$B$427,0))/INDEX($D$391:$D$427,MATCH($F239,$B$391:$B$427,0)),SUMIFS('Input-Ext Allocators'!E$8:E$68,'Input-Ext Allocators'!$B$8:$B$68,$F239))*$D239</f>
        <v>0</v>
      </c>
      <c r="I239" s="11">
        <f ca="1">IFERROR(INDEX(I$391:I$427,MATCH($F239,$B$391:$B$427,0))/INDEX($D$391:$D$427,MATCH($F239,$B$391:$B$427,0)),SUMIFS('Input-Ext Allocators'!F$8:F$68,'Input-Ext Allocators'!$B$8:$B$68,$F239))*$D239</f>
        <v>0</v>
      </c>
      <c r="J239" s="11">
        <f ca="1">IFERROR(INDEX(J$391:J$427,MATCH($F239,$B$391:$B$427,0))/INDEX($D$391:$D$427,MATCH($F239,$B$391:$B$427,0)),SUMIFS('Input-Ext Allocators'!G$8:G$68,'Input-Ext Allocators'!$B$8:$B$68,$F239))*$D239</f>
        <v>0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0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-</v>
      </c>
      <c r="G240" s="11">
        <f ca="1">IFERROR(INDEX(G$391:G$427,MATCH($F240,$B$391:$B$427,0))/INDEX($D$391:$D$427,MATCH($F240,$B$391:$B$427,0)),SUMIFS('Input-Ext Allocators'!D$8:D$68,'Input-Ext Allocators'!$B$8:$B$68,$F240))*$D240</f>
        <v>0</v>
      </c>
      <c r="H240" s="11">
        <f ca="1">IFERROR(INDEX(H$391:H$427,MATCH($F240,$B$391:$B$427,0))/INDEX($D$391:$D$427,MATCH($F240,$B$391:$B$427,0)),SUMIFS('Input-Ext Allocators'!E$8:E$68,'Input-Ext Allocators'!$B$8:$B$68,$F240))*$D240</f>
        <v>0</v>
      </c>
      <c r="I240" s="11">
        <f ca="1">IFERROR(INDEX(I$391:I$427,MATCH($F240,$B$391:$B$427,0))/INDEX($D$391:$D$427,MATCH($F240,$B$391:$B$427,0)),SUMIFS('Input-Ext Allocators'!F$8:F$68,'Input-Ext Allocators'!$B$8:$B$68,$F240))*$D240</f>
        <v>0</v>
      </c>
      <c r="J240" s="11">
        <f ca="1">IFERROR(INDEX(J$391:J$427,MATCH($F240,$B$391:$B$427,0))/INDEX($D$391:$D$427,MATCH($F240,$B$391:$B$427,0)),SUMIFS('Input-Ext Allocators'!G$8:G$68,'Input-Ext Allocators'!$B$8:$B$68,$F240))*$D240</f>
        <v>0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0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1">
        <f ca="1">IFERROR(INDEX(G$391:G$427,MATCH($F244,$B$391:$B$427,0))/INDEX($D$391:$D$427,MATCH($F244,$B$391:$B$427,0)),SUMIFS('Input-Ext Allocators'!D$8:D$68,'Input-Ext Allocators'!$B$8:$B$68,$F244))*$D244</f>
        <v>0</v>
      </c>
      <c r="H244" s="11">
        <f ca="1">IFERROR(INDEX(H$391:H$427,MATCH($F244,$B$391:$B$427,0))/INDEX($D$391:$D$427,MATCH($F244,$B$391:$B$427,0)),SUMIFS('Input-Ext Allocators'!E$8:E$68,'Input-Ext Allocators'!$B$8:$B$68,$F244))*$D244</f>
        <v>0</v>
      </c>
      <c r="I244" s="11">
        <f ca="1">IFERROR(INDEX(I$391:I$427,MATCH($F244,$B$391:$B$427,0))/INDEX($D$391:$D$427,MATCH($F244,$B$391:$B$427,0)),SUMIFS('Input-Ext Allocators'!F$8:F$68,'Input-Ext Allocators'!$B$8:$B$68,$F244))*$D244</f>
        <v>0</v>
      </c>
      <c r="J244" s="11">
        <f ca="1">IFERROR(INDEX(J$391:J$427,MATCH($F244,$B$391:$B$427,0))/INDEX($D$391:$D$427,MATCH($F244,$B$391:$B$427,0)),SUMIFS('Input-Ext Allocators'!G$8:G$68,'Input-Ext Allocators'!$B$8:$B$68,$F244))*$D244</f>
        <v>0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0</v>
      </c>
      <c r="E245" s="11">
        <f t="shared" ca="1" si="64"/>
        <v>0</v>
      </c>
      <c r="G245" s="111">
        <f t="shared" ref="G245:K245" ca="1" si="65">SUBTOTAL(9,G239:G244)</f>
        <v>0</v>
      </c>
      <c r="H245" s="111">
        <f t="shared" ca="1" si="65"/>
        <v>0</v>
      </c>
      <c r="I245" s="111">
        <f t="shared" ca="1" si="65"/>
        <v>0</v>
      </c>
      <c r="J245" s="111">
        <f t="shared" ca="1" si="65"/>
        <v>0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0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0</v>
      </c>
      <c r="H247" s="11">
        <f t="shared" ca="1" si="66"/>
        <v>0</v>
      </c>
      <c r="I247" s="11">
        <f t="shared" ca="1" si="66"/>
        <v>0</v>
      </c>
      <c r="J247" s="11">
        <f t="shared" ca="1" si="66"/>
        <v>0</v>
      </c>
      <c r="K247" s="11">
        <f t="shared" ca="1" si="66"/>
        <v>0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0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-</v>
      </c>
      <c r="G269" s="11">
        <f ca="1">IFERROR(INDEX(G$391:G$427,MATCH($F269,$B$391:$B$427,0))/INDEX($D$391:$D$427,MATCH($F269,$B$391:$B$427,0)),SUMIFS('Input-Ext Allocators'!D$8:D$68,'Input-Ext Allocators'!$B$8:$B$68,$F269))*$D269</f>
        <v>0</v>
      </c>
      <c r="H269" s="11">
        <f ca="1">IFERROR(INDEX(H$391:H$427,MATCH($F269,$B$391:$B$427,0))/INDEX($D$391:$D$427,MATCH($F269,$B$391:$B$427,0)),SUMIFS('Input-Ext Allocators'!E$8:E$68,'Input-Ext Allocators'!$B$8:$B$68,$F269))*$D269</f>
        <v>0</v>
      </c>
      <c r="I269" s="11">
        <f ca="1">IFERROR(INDEX(I$391:I$427,MATCH($F269,$B$391:$B$427,0))/INDEX($D$391:$D$427,MATCH($F269,$B$391:$B$427,0)),SUMIFS('Input-Ext Allocators'!F$8:F$68,'Input-Ext Allocators'!$B$8:$B$68,$F269))*$D269</f>
        <v>0</v>
      </c>
      <c r="J269" s="11">
        <f ca="1">IFERROR(INDEX(J$391:J$427,MATCH($F269,$B$391:$B$427,0))/INDEX($D$391:$D$427,MATCH($F269,$B$391:$B$427,0)),SUMIFS('Input-Ext Allocators'!G$8:G$68,'Input-Ext Allocators'!$B$8:$B$68,$F269))*$D269</f>
        <v>0</v>
      </c>
      <c r="K269" s="11">
        <f ca="1">IFERROR(INDEX(K$391:K$427,MATCH($F269,$B$391:$B$427,0))/INDEX($D$391:$D$427,MATCH($F269,$B$391:$B$427,0)),SUMIFS('Input-Ext Allocators'!H$8:H$68,'Input-Ext Allocators'!$B$8:$B$68,$F269))*$D269</f>
        <v>0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0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-</v>
      </c>
      <c r="G270" s="11">
        <f ca="1">IFERROR(INDEX(G$391:G$427,MATCH($F270,$B$391:$B$427,0))/INDEX($D$391:$D$427,MATCH($F270,$B$391:$B$427,0)),SUMIFS('Input-Ext Allocators'!D$8:D$68,'Input-Ext Allocators'!$B$8:$B$68,$F270))*$D270</f>
        <v>0</v>
      </c>
      <c r="H270" s="11">
        <f ca="1">IFERROR(INDEX(H$391:H$427,MATCH($F270,$B$391:$B$427,0))/INDEX($D$391:$D$427,MATCH($F270,$B$391:$B$427,0)),SUMIFS('Input-Ext Allocators'!E$8:E$68,'Input-Ext Allocators'!$B$8:$B$68,$F270))*$D270</f>
        <v>0</v>
      </c>
      <c r="I270" s="11">
        <f ca="1">IFERROR(INDEX(I$391:I$427,MATCH($F270,$B$391:$B$427,0))/INDEX($D$391:$D$427,MATCH($F270,$B$391:$B$427,0)),SUMIFS('Input-Ext Allocators'!F$8:F$68,'Input-Ext Allocators'!$B$8:$B$68,$F270))*$D270</f>
        <v>0</v>
      </c>
      <c r="J270" s="11">
        <f ca="1">IFERROR(INDEX(J$391:J$427,MATCH($F270,$B$391:$B$427,0))/INDEX($D$391:$D$427,MATCH($F270,$B$391:$B$427,0)),SUMIFS('Input-Ext Allocators'!G$8:G$68,'Input-Ext Allocators'!$B$8:$B$68,$F270))*$D270</f>
        <v>0</v>
      </c>
      <c r="K270" s="11">
        <f ca="1">IFERROR(INDEX(K$391:K$427,MATCH($F270,$B$391:$B$427,0))/INDEX($D$391:$D$427,MATCH($F270,$B$391:$B$427,0)),SUMIFS('Input-Ext Allocators'!H$8:H$68,'Input-Ext Allocators'!$B$8:$B$68,$F270))*$D270</f>
        <v>0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0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1">
        <f ca="1">IFERROR(INDEX(G$391:G$427,MATCH($F271,$B$391:$B$427,0))/INDEX($D$391:$D$427,MATCH($F271,$B$391:$B$427,0)),SUMIFS('Input-Ext Allocators'!D$8:D$68,'Input-Ext Allocators'!$B$8:$B$68,$F271))*$D271</f>
        <v>0</v>
      </c>
      <c r="H271" s="11">
        <f ca="1">IFERROR(INDEX(H$391:H$427,MATCH($F271,$B$391:$B$427,0))/INDEX($D$391:$D$427,MATCH($F271,$B$391:$B$427,0)),SUMIFS('Input-Ext Allocators'!E$8:E$68,'Input-Ext Allocators'!$B$8:$B$68,$F271))*$D271</f>
        <v>0</v>
      </c>
      <c r="I271" s="11">
        <f ca="1">IFERROR(INDEX(I$391:I$427,MATCH($F271,$B$391:$B$427,0))/INDEX($D$391:$D$427,MATCH($F271,$B$391:$B$427,0)),SUMIFS('Input-Ext Allocators'!F$8:F$68,'Input-Ext Allocators'!$B$8:$B$68,$F271))*$D271</f>
        <v>0</v>
      </c>
      <c r="J271" s="11">
        <f ca="1">IFERROR(INDEX(J$391:J$427,MATCH($F271,$B$391:$B$427,0))/INDEX($D$391:$D$427,MATCH($F271,$B$391:$B$427,0)),SUMIFS('Input-Ext Allocators'!G$8:G$68,'Input-Ext Allocators'!$B$8:$B$68,$F271))*$D271</f>
        <v>0</v>
      </c>
      <c r="K271" s="11">
        <f ca="1">IFERROR(INDEX(K$391:K$427,MATCH($F271,$B$391:$B$427,0))/INDEX($D$391:$D$427,MATCH($F271,$B$391:$B$427,0)),SUMIFS('Input-Ext Allocators'!H$8:H$68,'Input-Ext Allocators'!$B$8:$B$68,$F271))*$D271</f>
        <v>0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0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1">
        <f ca="1">IFERROR(INDEX(G$391:G$427,MATCH($F272,$B$391:$B$427,0))/INDEX($D$391:$D$427,MATCH($F272,$B$391:$B$427,0)),SUMIFS('Input-Ext Allocators'!D$8:D$68,'Input-Ext Allocators'!$B$8:$B$68,$F272))*$D272</f>
        <v>0</v>
      </c>
      <c r="H272" s="11">
        <f ca="1">IFERROR(INDEX(H$391:H$427,MATCH($F272,$B$391:$B$427,0))/INDEX($D$391:$D$427,MATCH($F272,$B$391:$B$427,0)),SUMIFS('Input-Ext Allocators'!E$8:E$68,'Input-Ext Allocators'!$B$8:$B$68,$F272))*$D272</f>
        <v>0</v>
      </c>
      <c r="I272" s="11">
        <f ca="1">IFERROR(INDEX(I$391:I$427,MATCH($F272,$B$391:$B$427,0))/INDEX($D$391:$D$427,MATCH($F272,$B$391:$B$427,0)),SUMIFS('Input-Ext Allocators'!F$8:F$68,'Input-Ext Allocators'!$B$8:$B$68,$F272))*$D272</f>
        <v>0</v>
      </c>
      <c r="J272" s="11">
        <f ca="1">IFERROR(INDEX(J$391:J$427,MATCH($F272,$B$391:$B$427,0))/INDEX($D$391:$D$427,MATCH($F272,$B$391:$B$427,0)),SUMIFS('Input-Ext Allocators'!G$8:G$68,'Input-Ext Allocators'!$B$8:$B$68,$F272))*$D272</f>
        <v>0</v>
      </c>
      <c r="K272" s="11">
        <f ca="1">IFERROR(INDEX(K$391:K$427,MATCH($F272,$B$391:$B$427,0))/INDEX($D$391:$D$427,MATCH($F272,$B$391:$B$427,0)),SUMIFS('Input-Ext Allocators'!H$8:H$68,'Input-Ext Allocators'!$B$8:$B$68,$F272))*$D272</f>
        <v>0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0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1">
        <f ca="1">IFERROR(INDEX(G$391:G$427,MATCH($F273,$B$391:$B$427,0))/INDEX($D$391:$D$427,MATCH($F273,$B$391:$B$427,0)),SUMIFS('Input-Ext Allocators'!D$8:D$68,'Input-Ext Allocators'!$B$8:$B$68,$F273))*$D273</f>
        <v>0</v>
      </c>
      <c r="H273" s="11">
        <f ca="1">IFERROR(INDEX(H$391:H$427,MATCH($F273,$B$391:$B$427,0))/INDEX($D$391:$D$427,MATCH($F273,$B$391:$B$427,0)),SUMIFS('Input-Ext Allocators'!E$8:E$68,'Input-Ext Allocators'!$B$8:$B$68,$F273))*$D273</f>
        <v>0</v>
      </c>
      <c r="I273" s="11">
        <f ca="1">IFERROR(INDEX(I$391:I$427,MATCH($F273,$B$391:$B$427,0))/INDEX($D$391:$D$427,MATCH($F273,$B$391:$B$427,0)),SUMIFS('Input-Ext Allocators'!F$8:F$68,'Input-Ext Allocators'!$B$8:$B$68,$F273))*$D273</f>
        <v>0</v>
      </c>
      <c r="J273" s="11">
        <f ca="1">IFERROR(INDEX(J$391:J$427,MATCH($F273,$B$391:$B$427,0))/INDEX($D$391:$D$427,MATCH($F273,$B$391:$B$427,0)),SUMIFS('Input-Ext Allocators'!G$8:G$68,'Input-Ext Allocators'!$B$8:$B$68,$F273))*$D273</f>
        <v>0</v>
      </c>
      <c r="K273" s="11">
        <f ca="1">IFERROR(INDEX(K$391:K$427,MATCH($F273,$B$391:$B$427,0))/INDEX($D$391:$D$427,MATCH($F273,$B$391:$B$427,0)),SUMIFS('Input-Ext Allocators'!H$8:H$68,'Input-Ext Allocators'!$B$8:$B$68,$F273))*$D273</f>
        <v>0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0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1">
        <f ca="1">IFERROR(INDEX(G$391:G$427,MATCH($F274,$B$391:$B$427,0))/INDEX($D$391:$D$427,MATCH($F274,$B$391:$B$427,0)),SUMIFS('Input-Ext Allocators'!D$8:D$68,'Input-Ext Allocators'!$B$8:$B$68,$F274))*$D274</f>
        <v>0</v>
      </c>
      <c r="H274" s="11">
        <f ca="1">IFERROR(INDEX(H$391:H$427,MATCH($F274,$B$391:$B$427,0))/INDEX($D$391:$D$427,MATCH($F274,$B$391:$B$427,0)),SUMIFS('Input-Ext Allocators'!E$8:E$68,'Input-Ext Allocators'!$B$8:$B$68,$F274))*$D274</f>
        <v>0</v>
      </c>
      <c r="I274" s="11">
        <f ca="1">IFERROR(INDEX(I$391:I$427,MATCH($F274,$B$391:$B$427,0))/INDEX($D$391:$D$427,MATCH($F274,$B$391:$B$427,0)),SUMIFS('Input-Ext Allocators'!F$8:F$68,'Input-Ext Allocators'!$B$8:$B$68,$F274))*$D274</f>
        <v>0</v>
      </c>
      <c r="J274" s="11">
        <f ca="1">IFERROR(INDEX(J$391:J$427,MATCH($F274,$B$391:$B$427,0))/INDEX($D$391:$D$427,MATCH($F274,$B$391:$B$427,0)),SUMIFS('Input-Ext Allocators'!G$8:G$68,'Input-Ext Allocators'!$B$8:$B$68,$F274))*$D274</f>
        <v>0</v>
      </c>
      <c r="K274" s="11">
        <f ca="1">IFERROR(INDEX(K$391:K$427,MATCH($F274,$B$391:$B$427,0))/INDEX($D$391:$D$427,MATCH($F274,$B$391:$B$427,0)),SUMIFS('Input-Ext Allocators'!H$8:H$68,'Input-Ext Allocators'!$B$8:$B$68,$F274))*$D274</f>
        <v>0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0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1">
        <f ca="1">IFERROR(INDEX(G$391:G$427,MATCH($F275,$B$391:$B$427,0))/INDEX($D$391:$D$427,MATCH($F275,$B$391:$B$427,0)),SUMIFS('Input-Ext Allocators'!D$8:D$68,'Input-Ext Allocators'!$B$8:$B$68,$F275))*$D275</f>
        <v>0</v>
      </c>
      <c r="H275" s="11">
        <f ca="1">IFERROR(INDEX(H$391:H$427,MATCH($F275,$B$391:$B$427,0))/INDEX($D$391:$D$427,MATCH($F275,$B$391:$B$427,0)),SUMIFS('Input-Ext Allocators'!E$8:E$68,'Input-Ext Allocators'!$B$8:$B$68,$F275))*$D275</f>
        <v>0</v>
      </c>
      <c r="I275" s="11">
        <f ca="1">IFERROR(INDEX(I$391:I$427,MATCH($F275,$B$391:$B$427,0))/INDEX($D$391:$D$427,MATCH($F275,$B$391:$B$427,0)),SUMIFS('Input-Ext Allocators'!F$8:F$68,'Input-Ext Allocators'!$B$8:$B$68,$F275))*$D275</f>
        <v>0</v>
      </c>
      <c r="J275" s="11">
        <f ca="1">IFERROR(INDEX(J$391:J$427,MATCH($F275,$B$391:$B$427,0))/INDEX($D$391:$D$427,MATCH($F275,$B$391:$B$427,0)),SUMIFS('Input-Ext Allocators'!G$8:G$68,'Input-Ext Allocators'!$B$8:$B$68,$F275))*$D275</f>
        <v>0</v>
      </c>
      <c r="K275" s="11">
        <f ca="1">IFERROR(INDEX(K$391:K$427,MATCH($F275,$B$391:$B$427,0))/INDEX($D$391:$D$427,MATCH($F275,$B$391:$B$427,0)),SUMIFS('Input-Ext Allocators'!H$8:H$68,'Input-Ext Allocators'!$B$8:$B$68,$F275))*$D275</f>
        <v>0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8813.4025239400307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4065.0153034989421</v>
      </c>
      <c r="H276" s="11">
        <f ca="1">IFERROR(INDEX(H$391:H$427,MATCH($F276,$B$391:$B$427,0))/INDEX($D$391:$D$427,MATCH($F276,$B$391:$B$427,0)),SUMIFS('Input-Ext Allocators'!E$8:E$68,'Input-Ext Allocators'!$B$8:$B$68,$F276))*$D276</f>
        <v>835.44759678155742</v>
      </c>
      <c r="I276" s="11">
        <f ca="1">IFERROR(INDEX(I$391:I$427,MATCH($F276,$B$391:$B$427,0))/INDEX($D$391:$D$427,MATCH($F276,$B$391:$B$427,0)),SUMIFS('Input-Ext Allocators'!F$8:F$68,'Input-Ext Allocators'!$B$8:$B$68,$F276))*$D276</f>
        <v>1196.3486652195463</v>
      </c>
      <c r="J276" s="11">
        <f ca="1">IFERROR(INDEX(J$391:J$427,MATCH($F276,$B$391:$B$427,0))/INDEX($D$391:$D$427,MATCH($F276,$B$391:$B$427,0)),SUMIFS('Input-Ext Allocators'!G$8:G$68,'Input-Ext Allocators'!$B$8:$B$68,$F276))*$D276</f>
        <v>1415.6992165625768</v>
      </c>
      <c r="K276" s="11">
        <f ca="1">IFERROR(INDEX(K$391:K$427,MATCH($F276,$B$391:$B$427,0))/INDEX($D$391:$D$427,MATCH($F276,$B$391:$B$427,0)),SUMIFS('Input-Ext Allocators'!H$8:H$68,'Input-Ext Allocators'!$B$8:$B$68,$F276))*$D276</f>
        <v>1300.8917418774085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0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-</v>
      </c>
      <c r="G277" s="11">
        <f ca="1">IFERROR(INDEX(G$391:G$427,MATCH($F277,$B$391:$B$427,0))/INDEX($D$391:$D$427,MATCH($F277,$B$391:$B$427,0)),SUMIFS('Input-Ext Allocators'!D$8:D$68,'Input-Ext Allocators'!$B$8:$B$68,$F277))*$D277</f>
        <v>0</v>
      </c>
      <c r="H277" s="11">
        <f ca="1">IFERROR(INDEX(H$391:H$427,MATCH($F277,$B$391:$B$427,0))/INDEX($D$391:$D$427,MATCH($F277,$B$391:$B$427,0)),SUMIFS('Input-Ext Allocators'!E$8:E$68,'Input-Ext Allocators'!$B$8:$B$68,$F277))*$D277</f>
        <v>0</v>
      </c>
      <c r="I277" s="11">
        <f ca="1">IFERROR(INDEX(I$391:I$427,MATCH($F277,$B$391:$B$427,0))/INDEX($D$391:$D$427,MATCH($F277,$B$391:$B$427,0)),SUMIFS('Input-Ext Allocators'!F$8:F$68,'Input-Ext Allocators'!$B$8:$B$68,$F277))*$D277</f>
        <v>0</v>
      </c>
      <c r="J277" s="11">
        <f ca="1">IFERROR(INDEX(J$391:J$427,MATCH($F277,$B$391:$B$427,0))/INDEX($D$391:$D$427,MATCH($F277,$B$391:$B$427,0)),SUMIFS('Input-Ext Allocators'!G$8:G$68,'Input-Ext Allocators'!$B$8:$B$68,$F277))*$D277</f>
        <v>0</v>
      </c>
      <c r="K277" s="11">
        <f ca="1">IFERROR(INDEX(K$391:K$427,MATCH($F277,$B$391:$B$427,0))/INDEX($D$391:$D$427,MATCH($F277,$B$391:$B$427,0)),SUMIFS('Input-Ext Allocators'!H$8:H$68,'Input-Ext Allocators'!$B$8:$B$68,$F277))*$D277</f>
        <v>0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0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-</v>
      </c>
      <c r="G278" s="11">
        <f ca="1">IFERROR(INDEX(G$391:G$427,MATCH($F278,$B$391:$B$427,0))/INDEX($D$391:$D$427,MATCH($F278,$B$391:$B$427,0)),SUMIFS('Input-Ext Allocators'!D$8:D$68,'Input-Ext Allocators'!$B$8:$B$68,$F278))*$D278</f>
        <v>0</v>
      </c>
      <c r="H278" s="11">
        <f ca="1">IFERROR(INDEX(H$391:H$427,MATCH($F278,$B$391:$B$427,0))/INDEX($D$391:$D$427,MATCH($F278,$B$391:$B$427,0)),SUMIFS('Input-Ext Allocators'!E$8:E$68,'Input-Ext Allocators'!$B$8:$B$68,$F278))*$D278</f>
        <v>0</v>
      </c>
      <c r="I278" s="11">
        <f ca="1">IFERROR(INDEX(I$391:I$427,MATCH($F278,$B$391:$B$427,0))/INDEX($D$391:$D$427,MATCH($F278,$B$391:$B$427,0)),SUMIFS('Input-Ext Allocators'!F$8:F$68,'Input-Ext Allocators'!$B$8:$B$68,$F278))*$D278</f>
        <v>0</v>
      </c>
      <c r="J278" s="11">
        <f ca="1">IFERROR(INDEX(J$391:J$427,MATCH($F278,$B$391:$B$427,0))/INDEX($D$391:$D$427,MATCH($F278,$B$391:$B$427,0)),SUMIFS('Input-Ext Allocators'!G$8:G$68,'Input-Ext Allocators'!$B$8:$B$68,$F278))*$D278</f>
        <v>0</v>
      </c>
      <c r="K278" s="11">
        <f ca="1">IFERROR(INDEX(K$391:K$427,MATCH($F278,$B$391:$B$427,0))/INDEX($D$391:$D$427,MATCH($F278,$B$391:$B$427,0)),SUMIFS('Input-Ext Allocators'!H$8:H$68,'Input-Ext Allocators'!$B$8:$B$68,$F278))*$D278</f>
        <v>0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0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-</v>
      </c>
      <c r="G279" s="11">
        <f ca="1">IFERROR(INDEX(G$391:G$427,MATCH($F279,$B$391:$B$427,0))/INDEX($D$391:$D$427,MATCH($F279,$B$391:$B$427,0)),SUMIFS('Input-Ext Allocators'!D$8:D$68,'Input-Ext Allocators'!$B$8:$B$68,$F279))*$D279</f>
        <v>0</v>
      </c>
      <c r="H279" s="11">
        <f ca="1">IFERROR(INDEX(H$391:H$427,MATCH($F279,$B$391:$B$427,0))/INDEX($D$391:$D$427,MATCH($F279,$B$391:$B$427,0)),SUMIFS('Input-Ext Allocators'!E$8:E$68,'Input-Ext Allocators'!$B$8:$B$68,$F279))*$D279</f>
        <v>0</v>
      </c>
      <c r="I279" s="11">
        <f ca="1">IFERROR(INDEX(I$391:I$427,MATCH($F279,$B$391:$B$427,0))/INDEX($D$391:$D$427,MATCH($F279,$B$391:$B$427,0)),SUMIFS('Input-Ext Allocators'!F$8:F$68,'Input-Ext Allocators'!$B$8:$B$68,$F279))*$D279</f>
        <v>0</v>
      </c>
      <c r="J279" s="11">
        <f ca="1">IFERROR(INDEX(J$391:J$427,MATCH($F279,$B$391:$B$427,0))/INDEX($D$391:$D$427,MATCH($F279,$B$391:$B$427,0)),SUMIFS('Input-Ext Allocators'!G$8:G$68,'Input-Ext Allocators'!$B$8:$B$68,$F279))*$D279</f>
        <v>0</v>
      </c>
      <c r="K279" s="11">
        <f ca="1">IFERROR(INDEX(K$391:K$427,MATCH($F279,$B$391:$B$427,0))/INDEX($D$391:$D$427,MATCH($F279,$B$391:$B$427,0)),SUMIFS('Input-Ext Allocators'!H$8:H$68,'Input-Ext Allocators'!$B$8:$B$68,$F279))*$D279</f>
        <v>0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0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1">
        <f ca="1">IFERROR(INDEX(G$391:G$427,MATCH($F280,$B$391:$B$427,0))/INDEX($D$391:$D$427,MATCH($F280,$B$391:$B$427,0)),SUMIFS('Input-Ext Allocators'!D$8:D$68,'Input-Ext Allocators'!$B$8:$B$68,$F280))*$D280</f>
        <v>0</v>
      </c>
      <c r="H280" s="11">
        <f ca="1">IFERROR(INDEX(H$391:H$427,MATCH($F280,$B$391:$B$427,0))/INDEX($D$391:$D$427,MATCH($F280,$B$391:$B$427,0)),SUMIFS('Input-Ext Allocators'!E$8:E$68,'Input-Ext Allocators'!$B$8:$B$68,$F280))*$D280</f>
        <v>0</v>
      </c>
      <c r="I280" s="11">
        <f ca="1">IFERROR(INDEX(I$391:I$427,MATCH($F280,$B$391:$B$427,0))/INDEX($D$391:$D$427,MATCH($F280,$B$391:$B$427,0)),SUMIFS('Input-Ext Allocators'!F$8:F$68,'Input-Ext Allocators'!$B$8:$B$68,$F280))*$D280</f>
        <v>0</v>
      </c>
      <c r="J280" s="11">
        <f ca="1">IFERROR(INDEX(J$391:J$427,MATCH($F280,$B$391:$B$427,0))/INDEX($D$391:$D$427,MATCH($F280,$B$391:$B$427,0)),SUMIFS('Input-Ext Allocators'!G$8:G$68,'Input-Ext Allocators'!$B$8:$B$68,$F280))*$D280</f>
        <v>0</v>
      </c>
      <c r="K280" s="11">
        <f ca="1">IFERROR(INDEX(K$391:K$427,MATCH($F280,$B$391:$B$427,0))/INDEX($D$391:$D$427,MATCH($F280,$B$391:$B$427,0)),SUMIFS('Input-Ext Allocators'!H$8:H$68,'Input-Ext Allocators'!$B$8:$B$68,$F280))*$D280</f>
        <v>0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8813.4025239400307</v>
      </c>
      <c r="E281" s="11">
        <f t="shared" ca="1" si="75"/>
        <v>0</v>
      </c>
      <c r="G281" s="111">
        <f t="shared" ref="G281:K281" ca="1" si="76">SUBTOTAL(9,G269:G280)</f>
        <v>4065.0153034989421</v>
      </c>
      <c r="H281" s="111">
        <f t="shared" ca="1" si="76"/>
        <v>835.44759678155742</v>
      </c>
      <c r="I281" s="111">
        <f t="shared" ca="1" si="76"/>
        <v>1196.3486652195463</v>
      </c>
      <c r="J281" s="111">
        <f t="shared" ca="1" si="76"/>
        <v>1415.6992165625768</v>
      </c>
      <c r="K281" s="111">
        <f t="shared" ca="1" si="76"/>
        <v>1300.8917418774085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8813.4025239400307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4065.0153034989421</v>
      </c>
      <c r="H283" s="113">
        <f t="shared" ca="1" si="77"/>
        <v>835.44759678155742</v>
      </c>
      <c r="I283" s="113">
        <f t="shared" ca="1" si="77"/>
        <v>1196.3486652195463</v>
      </c>
      <c r="J283" s="113">
        <f t="shared" ca="1" si="77"/>
        <v>1415.6992165625768</v>
      </c>
      <c r="K283" s="113">
        <f t="shared" ca="1" si="77"/>
        <v>1300.8917418774085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0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-</v>
      </c>
      <c r="G290" s="11">
        <f ca="1">IFERROR(INDEX(G$391:G$427,MATCH($F290,$B$391:$B$427,0))/INDEX($D$391:$D$427,MATCH($F290,$B$391:$B$427,0)),SUMIFS('Input-Ext Allocators'!D$8:D$68,'Input-Ext Allocators'!$B$8:$B$68,$F290))*$D290</f>
        <v>0</v>
      </c>
      <c r="H290" s="11">
        <f ca="1">IFERROR(INDEX(H$391:H$427,MATCH($F290,$B$391:$B$427,0))/INDEX($D$391:$D$427,MATCH($F290,$B$391:$B$427,0)),SUMIFS('Input-Ext Allocators'!E$8:E$68,'Input-Ext Allocators'!$B$8:$B$68,$F290))*$D290</f>
        <v>0</v>
      </c>
      <c r="I290" s="11">
        <f ca="1">IFERROR(INDEX(I$391:I$427,MATCH($F290,$B$391:$B$427,0))/INDEX($D$391:$D$427,MATCH($F290,$B$391:$B$427,0)),SUMIFS('Input-Ext Allocators'!F$8:F$68,'Input-Ext Allocators'!$B$8:$B$68,$F290))*$D290</f>
        <v>0</v>
      </c>
      <c r="J290" s="11">
        <f ca="1">IFERROR(INDEX(J$391:J$427,MATCH($F290,$B$391:$B$427,0))/INDEX($D$391:$D$427,MATCH($F290,$B$391:$B$427,0)),SUMIFS('Input-Ext Allocators'!G$8:G$68,'Input-Ext Allocators'!$B$8:$B$68,$F290))*$D290</f>
        <v>0</v>
      </c>
      <c r="K290" s="11">
        <f ca="1">IFERROR(INDEX(K$391:K$427,MATCH($F290,$B$391:$B$427,0))/INDEX($D$391:$D$427,MATCH($F290,$B$391:$B$427,0)),SUMIFS('Input-Ext Allocators'!H$8:H$68,'Input-Ext Allocators'!$B$8:$B$68,$F290))*$D290</f>
        <v>0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0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-</v>
      </c>
      <c r="G292" s="11">
        <f ca="1">IFERROR(INDEX(G$391:G$427,MATCH($F292,$B$391:$B$427,0))/INDEX($D$391:$D$427,MATCH($F292,$B$391:$B$427,0)),SUMIFS('Input-Ext Allocators'!D$8:D$68,'Input-Ext Allocators'!$B$8:$B$68,$F292))*$D292</f>
        <v>0</v>
      </c>
      <c r="H292" s="11">
        <f ca="1">IFERROR(INDEX(H$391:H$427,MATCH($F292,$B$391:$B$427,0))/INDEX($D$391:$D$427,MATCH($F292,$B$391:$B$427,0)),SUMIFS('Input-Ext Allocators'!E$8:E$68,'Input-Ext Allocators'!$B$8:$B$68,$F292))*$D292</f>
        <v>0</v>
      </c>
      <c r="I292" s="11">
        <f ca="1">IFERROR(INDEX(I$391:I$427,MATCH($F292,$B$391:$B$427,0))/INDEX($D$391:$D$427,MATCH($F292,$B$391:$B$427,0)),SUMIFS('Input-Ext Allocators'!F$8:F$68,'Input-Ext Allocators'!$B$8:$B$68,$F292))*$D292</f>
        <v>0</v>
      </c>
      <c r="J292" s="11">
        <f ca="1">IFERROR(INDEX(J$391:J$427,MATCH($F292,$B$391:$B$427,0))/INDEX($D$391:$D$427,MATCH($F292,$B$391:$B$427,0)),SUMIFS('Input-Ext Allocators'!G$8:G$68,'Input-Ext Allocators'!$B$8:$B$68,$F292))*$D292</f>
        <v>0</v>
      </c>
      <c r="K292" s="11">
        <f ca="1">IFERROR(INDEX(K$391:K$427,MATCH($F292,$B$391:$B$427,0))/INDEX($D$391:$D$427,MATCH($F292,$B$391:$B$427,0)),SUMIFS('Input-Ext Allocators'!H$8:H$68,'Input-Ext Allocators'!$B$8:$B$68,$F292))*$D292</f>
        <v>0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0</v>
      </c>
      <c r="E293" s="11">
        <f t="shared" ca="1" si="78"/>
        <v>0</v>
      </c>
      <c r="G293" s="111">
        <f t="shared" ref="G293:K293" ca="1" si="79">SUBTOTAL(9,G288:G292)</f>
        <v>0</v>
      </c>
      <c r="H293" s="111">
        <f t="shared" ca="1" si="79"/>
        <v>0</v>
      </c>
      <c r="I293" s="111">
        <f t="shared" ca="1" si="79"/>
        <v>0</v>
      </c>
      <c r="J293" s="111">
        <f t="shared" ca="1" si="79"/>
        <v>0</v>
      </c>
      <c r="K293" s="111">
        <f t="shared" ca="1" si="79"/>
        <v>0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0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-</v>
      </c>
      <c r="G328" s="11">
        <f ca="1">IFERROR(INDEX(G$391:G$427,MATCH($F328,$B$391:$B$427,0))/INDEX($D$391:$D$427,MATCH($F328,$B$391:$B$427,0)),SUMIFS('Input-Ext Allocators'!D$8:D$68,'Input-Ext Allocators'!$B$8:$B$68,$F328))*$D328</f>
        <v>0</v>
      </c>
      <c r="H328" s="11">
        <f ca="1">IFERROR(INDEX(H$391:H$427,MATCH($F328,$B$391:$B$427,0))/INDEX($D$391:$D$427,MATCH($F328,$B$391:$B$427,0)),SUMIFS('Input-Ext Allocators'!E$8:E$68,'Input-Ext Allocators'!$B$8:$B$68,$F328))*$D328</f>
        <v>0</v>
      </c>
      <c r="I328" s="11">
        <f ca="1">IFERROR(INDEX(I$391:I$427,MATCH($F328,$B$391:$B$427,0))/INDEX($D$391:$D$427,MATCH($F328,$B$391:$B$427,0)),SUMIFS('Input-Ext Allocators'!F$8:F$68,'Input-Ext Allocators'!$B$8:$B$68,$F328))*$D328</f>
        <v>0</v>
      </c>
      <c r="J328" s="11">
        <f ca="1">IFERROR(INDEX(J$391:J$427,MATCH($F328,$B$391:$B$427,0))/INDEX($D$391:$D$427,MATCH($F328,$B$391:$B$427,0)),SUMIFS('Input-Ext Allocators'!G$8:G$68,'Input-Ext Allocators'!$B$8:$B$68,$F328))*$D328</f>
        <v>0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0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1">
        <f ca="1">IFERROR(INDEX(G$391:G$427,MATCH($F329,$B$391:$B$427,0))/INDEX($D$391:$D$427,MATCH($F329,$B$391:$B$427,0)),SUMIFS('Input-Ext Allocators'!D$8:D$68,'Input-Ext Allocators'!$B$8:$B$68,$F329))*$D329</f>
        <v>0</v>
      </c>
      <c r="H329" s="11">
        <f ca="1">IFERROR(INDEX(H$391:H$427,MATCH($F329,$B$391:$B$427,0))/INDEX($D$391:$D$427,MATCH($F329,$B$391:$B$427,0)),SUMIFS('Input-Ext Allocators'!E$8:E$68,'Input-Ext Allocators'!$B$8:$B$68,$F329))*$D329</f>
        <v>0</v>
      </c>
      <c r="I329" s="11">
        <f ca="1">IFERROR(INDEX(I$391:I$427,MATCH($F329,$B$391:$B$427,0))/INDEX($D$391:$D$427,MATCH($F329,$B$391:$B$427,0)),SUMIFS('Input-Ext Allocators'!F$8:F$68,'Input-Ext Allocators'!$B$8:$B$68,$F329))*$D329</f>
        <v>0</v>
      </c>
      <c r="J329" s="11">
        <f ca="1">IFERROR(INDEX(J$391:J$427,MATCH($F329,$B$391:$B$427,0))/INDEX($D$391:$D$427,MATCH($F329,$B$391:$B$427,0)),SUMIFS('Input-Ext Allocators'!G$8:G$68,'Input-Ext Allocators'!$B$8:$B$68,$F329))*$D329</f>
        <v>0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0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1">
        <f ca="1">IFERROR(INDEX(G$391:G$427,MATCH($F330,$B$391:$B$427,0))/INDEX($D$391:$D$427,MATCH($F330,$B$391:$B$427,0)),SUMIFS('Input-Ext Allocators'!D$8:D$68,'Input-Ext Allocators'!$B$8:$B$68,$F330))*$D330</f>
        <v>0</v>
      </c>
      <c r="H330" s="11">
        <f ca="1">IFERROR(INDEX(H$391:H$427,MATCH($F330,$B$391:$B$427,0))/INDEX($D$391:$D$427,MATCH($F330,$B$391:$B$427,0)),SUMIFS('Input-Ext Allocators'!E$8:E$68,'Input-Ext Allocators'!$B$8:$B$68,$F330))*$D330</f>
        <v>0</v>
      </c>
      <c r="I330" s="11">
        <f ca="1">IFERROR(INDEX(I$391:I$427,MATCH($F330,$B$391:$B$427,0))/INDEX($D$391:$D$427,MATCH($F330,$B$391:$B$427,0)),SUMIFS('Input-Ext Allocators'!F$8:F$68,'Input-Ext Allocators'!$B$8:$B$68,$F330))*$D330</f>
        <v>0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0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1">
        <f ca="1">IFERROR(INDEX(G$391:G$427,MATCH($F331,$B$391:$B$427,0))/INDEX($D$391:$D$427,MATCH($F331,$B$391:$B$427,0)),SUMIFS('Input-Ext Allocators'!D$8:D$68,'Input-Ext Allocators'!$B$8:$B$68,$F331))*$D331</f>
        <v>0</v>
      </c>
      <c r="H331" s="11">
        <f ca="1">IFERROR(INDEX(H$391:H$427,MATCH($F331,$B$391:$B$427,0))/INDEX($D$391:$D$427,MATCH($F331,$B$391:$B$427,0)),SUMIFS('Input-Ext Allocators'!E$8:E$68,'Input-Ext Allocators'!$B$8:$B$68,$F331))*$D331</f>
        <v>0</v>
      </c>
      <c r="I331" s="11">
        <f ca="1">IFERROR(INDEX(I$391:I$427,MATCH($F331,$B$391:$B$427,0))/INDEX($D$391:$D$427,MATCH($F331,$B$391:$B$427,0)),SUMIFS('Input-Ext Allocators'!F$8:F$68,'Input-Ext Allocators'!$B$8:$B$68,$F331))*$D331</f>
        <v>0</v>
      </c>
      <c r="J331" s="11">
        <f ca="1">IFERROR(INDEX(J$391:J$427,MATCH($F331,$B$391:$B$427,0))/INDEX($D$391:$D$427,MATCH($F331,$B$391:$B$427,0)),SUMIFS('Input-Ext Allocators'!G$8:G$68,'Input-Ext Allocators'!$B$8:$B$68,$F331))*$D331</f>
        <v>0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0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-</v>
      </c>
      <c r="G338" s="11">
        <f ca="1">IFERROR(INDEX(G$391:G$427,MATCH($F338,$B$391:$B$427,0))/INDEX($D$391:$D$427,MATCH($F338,$B$391:$B$427,0)),SUMIFS('Input-Ext Allocators'!D$8:D$68,'Input-Ext Allocators'!$B$8:$B$68,$F338))*$D338</f>
        <v>0</v>
      </c>
      <c r="H338" s="11">
        <f ca="1">IFERROR(INDEX(H$391:H$427,MATCH($F338,$B$391:$B$427,0))/INDEX($D$391:$D$427,MATCH($F338,$B$391:$B$427,0)),SUMIFS('Input-Ext Allocators'!E$8:E$68,'Input-Ext Allocators'!$B$8:$B$68,$F338))*$D338</f>
        <v>0</v>
      </c>
      <c r="I338" s="11">
        <f ca="1">IFERROR(INDEX(I$391:I$427,MATCH($F338,$B$391:$B$427,0))/INDEX($D$391:$D$427,MATCH($F338,$B$391:$B$427,0)),SUMIFS('Input-Ext Allocators'!F$8:F$68,'Input-Ext Allocators'!$B$8:$B$68,$F338))*$D338</f>
        <v>0</v>
      </c>
      <c r="J338" s="11">
        <f ca="1">IFERROR(INDEX(J$391:J$427,MATCH($F338,$B$391:$B$427,0))/INDEX($D$391:$D$427,MATCH($F338,$B$391:$B$427,0)),SUMIFS('Input-Ext Allocators'!G$8:G$68,'Input-Ext Allocators'!$B$8:$B$68,$F338))*$D338</f>
        <v>0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0</v>
      </c>
      <c r="E339" s="11">
        <f t="shared" ca="1" si="87"/>
        <v>0</v>
      </c>
      <c r="G339" s="111">
        <f t="shared" ref="G339:K339" ca="1" si="90">SUBTOTAL(9,G328:G338)</f>
        <v>0</v>
      </c>
      <c r="H339" s="111">
        <f t="shared" ca="1" si="90"/>
        <v>0</v>
      </c>
      <c r="I339" s="111">
        <f t="shared" ca="1" si="90"/>
        <v>0</v>
      </c>
      <c r="J339" s="111">
        <f t="shared" ca="1" si="90"/>
        <v>0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0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-</v>
      </c>
      <c r="G342" s="11">
        <f ca="1">IFERROR(INDEX(G$391:G$427,MATCH($F342,$B$391:$B$427,0))/INDEX($D$391:$D$427,MATCH($F342,$B$391:$B$427,0)),SUMIFS('Input-Ext Allocators'!D$8:D$68,'Input-Ext Allocators'!$B$8:$B$68,$F342))*$D342</f>
        <v>0</v>
      </c>
      <c r="H342" s="11">
        <f ca="1">IFERROR(INDEX(H$391:H$427,MATCH($F342,$B$391:$B$427,0))/INDEX($D$391:$D$427,MATCH($F342,$B$391:$B$427,0)),SUMIFS('Input-Ext Allocators'!E$8:E$68,'Input-Ext Allocators'!$B$8:$B$68,$F342))*$D342</f>
        <v>0</v>
      </c>
      <c r="I342" s="11">
        <f ca="1">IFERROR(INDEX(I$391:I$427,MATCH($F342,$B$391:$B$427,0))/INDEX($D$391:$D$427,MATCH($F342,$B$391:$B$427,0)),SUMIFS('Input-Ext Allocators'!F$8:F$68,'Input-Ext Allocators'!$B$8:$B$68,$F342))*$D342</f>
        <v>0</v>
      </c>
      <c r="J342" s="11">
        <f ca="1">IFERROR(INDEX(J$391:J$427,MATCH($F342,$B$391:$B$427,0))/INDEX($D$391:$D$427,MATCH($F342,$B$391:$B$427,0)),SUMIFS('Input-Ext Allocators'!G$8:G$68,'Input-Ext Allocators'!$B$8:$B$68,$F342))*$D342</f>
        <v>0</v>
      </c>
      <c r="K342" s="11">
        <f ca="1">IFERROR(INDEX(K$391:K$427,MATCH($F342,$B$391:$B$427,0))/INDEX($D$391:$D$427,MATCH($F342,$B$391:$B$427,0)),SUMIFS('Input-Ext Allocators'!H$8:H$68,'Input-Ext Allocators'!$B$8:$B$68,$F342))*$D342</f>
        <v>0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0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-</v>
      </c>
      <c r="G343" s="11">
        <f ca="1">IFERROR(INDEX(G$391:G$427,MATCH($F343,$B$391:$B$427,0))/INDEX($D$391:$D$427,MATCH($F343,$B$391:$B$427,0)),SUMIFS('Input-Ext Allocators'!D$8:D$68,'Input-Ext Allocators'!$B$8:$B$68,$F343))*$D343</f>
        <v>0</v>
      </c>
      <c r="H343" s="11">
        <f ca="1">IFERROR(INDEX(H$391:H$427,MATCH($F343,$B$391:$B$427,0))/INDEX($D$391:$D$427,MATCH($F343,$B$391:$B$427,0)),SUMIFS('Input-Ext Allocators'!E$8:E$68,'Input-Ext Allocators'!$B$8:$B$68,$F343))*$D343</f>
        <v>0</v>
      </c>
      <c r="I343" s="11">
        <f ca="1">IFERROR(INDEX(I$391:I$427,MATCH($F343,$B$391:$B$427,0))/INDEX($D$391:$D$427,MATCH($F343,$B$391:$B$427,0)),SUMIFS('Input-Ext Allocators'!F$8:F$68,'Input-Ext Allocators'!$B$8:$B$68,$F343))*$D343</f>
        <v>0</v>
      </c>
      <c r="J343" s="11">
        <f ca="1">IFERROR(INDEX(J$391:J$427,MATCH($F343,$B$391:$B$427,0))/INDEX($D$391:$D$427,MATCH($F343,$B$391:$B$427,0)),SUMIFS('Input-Ext Allocators'!G$8:G$68,'Input-Ext Allocators'!$B$8:$B$68,$F343))*$D343</f>
        <v>0</v>
      </c>
      <c r="K343" s="11">
        <f ca="1">IFERROR(INDEX(K$391:K$427,MATCH($F343,$B$391:$B$427,0))/INDEX($D$391:$D$427,MATCH($F343,$B$391:$B$427,0)),SUMIFS('Input-Ext Allocators'!H$8:H$68,'Input-Ext Allocators'!$B$8:$B$68,$F343))*$D343</f>
        <v>0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0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-</v>
      </c>
      <c r="G344" s="11">
        <f ca="1">IFERROR(INDEX(G$391:G$427,MATCH($F344,$B$391:$B$427,0))/INDEX($D$391:$D$427,MATCH($F344,$B$391:$B$427,0)),SUMIFS('Input-Ext Allocators'!D$8:D$68,'Input-Ext Allocators'!$B$8:$B$68,$F344))*$D344</f>
        <v>0</v>
      </c>
      <c r="H344" s="11">
        <f ca="1">IFERROR(INDEX(H$391:H$427,MATCH($F344,$B$391:$B$427,0))/INDEX($D$391:$D$427,MATCH($F344,$B$391:$B$427,0)),SUMIFS('Input-Ext Allocators'!E$8:E$68,'Input-Ext Allocators'!$B$8:$B$68,$F344))*$D344</f>
        <v>0</v>
      </c>
      <c r="I344" s="11">
        <f ca="1">IFERROR(INDEX(I$391:I$427,MATCH($F344,$B$391:$B$427,0))/INDEX($D$391:$D$427,MATCH($F344,$B$391:$B$427,0)),SUMIFS('Input-Ext Allocators'!F$8:F$68,'Input-Ext Allocators'!$B$8:$B$68,$F344))*$D344</f>
        <v>0</v>
      </c>
      <c r="J344" s="11">
        <f ca="1">IFERROR(INDEX(J$391:J$427,MATCH($F344,$B$391:$B$427,0))/INDEX($D$391:$D$427,MATCH($F344,$B$391:$B$427,0)),SUMIFS('Input-Ext Allocators'!G$8:G$68,'Input-Ext Allocators'!$B$8:$B$68,$F344))*$D344</f>
        <v>0</v>
      </c>
      <c r="K344" s="11">
        <f ca="1">IFERROR(INDEX(K$391:K$427,MATCH($F344,$B$391:$B$427,0))/INDEX($D$391:$D$427,MATCH($F344,$B$391:$B$427,0)),SUMIFS('Input-Ext Allocators'!H$8:H$68,'Input-Ext Allocators'!$B$8:$B$68,$F344))*$D344</f>
        <v>0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0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-</v>
      </c>
      <c r="G345" s="11">
        <f ca="1">IFERROR(INDEX(G$391:G$427,MATCH($F345,$B$391:$B$427,0))/INDEX($D$391:$D$427,MATCH($F345,$B$391:$B$427,0)),SUMIFS('Input-Ext Allocators'!D$8:D$68,'Input-Ext Allocators'!$B$8:$B$68,$F345))*$D345</f>
        <v>0</v>
      </c>
      <c r="H345" s="11">
        <f ca="1">IFERROR(INDEX(H$391:H$427,MATCH($F345,$B$391:$B$427,0))/INDEX($D$391:$D$427,MATCH($F345,$B$391:$B$427,0)),SUMIFS('Input-Ext Allocators'!E$8:E$68,'Input-Ext Allocators'!$B$8:$B$68,$F345))*$D345</f>
        <v>0</v>
      </c>
      <c r="I345" s="11">
        <f ca="1">IFERROR(INDEX(I$391:I$427,MATCH($F345,$B$391:$B$427,0))/INDEX($D$391:$D$427,MATCH($F345,$B$391:$B$427,0)),SUMIFS('Input-Ext Allocators'!F$8:F$68,'Input-Ext Allocators'!$B$8:$B$68,$F345))*$D345</f>
        <v>0</v>
      </c>
      <c r="J345" s="11">
        <f ca="1">IFERROR(INDEX(J$391:J$427,MATCH($F345,$B$391:$B$427,0))/INDEX($D$391:$D$427,MATCH($F345,$B$391:$B$427,0)),SUMIFS('Input-Ext Allocators'!G$8:G$68,'Input-Ext Allocators'!$B$8:$B$68,$F345))*$D345</f>
        <v>0</v>
      </c>
      <c r="K345" s="11">
        <f ca="1">IFERROR(INDEX(K$391:K$427,MATCH($F345,$B$391:$B$427,0))/INDEX($D$391:$D$427,MATCH($F345,$B$391:$B$427,0)),SUMIFS('Input-Ext Allocators'!H$8:H$68,'Input-Ext Allocators'!$B$8:$B$68,$F345))*$D345</f>
        <v>0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0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-</v>
      </c>
      <c r="G346" s="11">
        <f ca="1">IFERROR(INDEX(G$391:G$427,MATCH($F346,$B$391:$B$427,0))/INDEX($D$391:$D$427,MATCH($F346,$B$391:$B$427,0)),SUMIFS('Input-Ext Allocators'!D$8:D$68,'Input-Ext Allocators'!$B$8:$B$68,$F346))*$D346</f>
        <v>0</v>
      </c>
      <c r="H346" s="11">
        <f ca="1">IFERROR(INDEX(H$391:H$427,MATCH($F346,$B$391:$B$427,0))/INDEX($D$391:$D$427,MATCH($F346,$B$391:$B$427,0)),SUMIFS('Input-Ext Allocators'!E$8:E$68,'Input-Ext Allocators'!$B$8:$B$68,$F346))*$D346</f>
        <v>0</v>
      </c>
      <c r="I346" s="11">
        <f ca="1">IFERROR(INDEX(I$391:I$427,MATCH($F346,$B$391:$B$427,0))/INDEX($D$391:$D$427,MATCH($F346,$B$391:$B$427,0)),SUMIFS('Input-Ext Allocators'!F$8:F$68,'Input-Ext Allocators'!$B$8:$B$68,$F346))*$D346</f>
        <v>0</v>
      </c>
      <c r="J346" s="11">
        <f ca="1">IFERROR(INDEX(J$391:J$427,MATCH($F346,$B$391:$B$427,0))/INDEX($D$391:$D$427,MATCH($F346,$B$391:$B$427,0)),SUMIFS('Input-Ext Allocators'!G$8:G$68,'Input-Ext Allocators'!$B$8:$B$68,$F346))*$D346</f>
        <v>0</v>
      </c>
      <c r="K346" s="11">
        <f ca="1">IFERROR(INDEX(K$391:K$427,MATCH($F346,$B$391:$B$427,0))/INDEX($D$391:$D$427,MATCH($F346,$B$391:$B$427,0)),SUMIFS('Input-Ext Allocators'!H$8:H$68,'Input-Ext Allocators'!$B$8:$B$68,$F346))*$D346</f>
        <v>0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0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-</v>
      </c>
      <c r="G347" s="11">
        <f ca="1">IFERROR(INDEX(G$391:G$427,MATCH($F347,$B$391:$B$427,0))/INDEX($D$391:$D$427,MATCH($F347,$B$391:$B$427,0)),SUMIFS('Input-Ext Allocators'!D$8:D$68,'Input-Ext Allocators'!$B$8:$B$68,$F347))*$D347</f>
        <v>0</v>
      </c>
      <c r="H347" s="11">
        <f ca="1">IFERROR(INDEX(H$391:H$427,MATCH($F347,$B$391:$B$427,0))/INDEX($D$391:$D$427,MATCH($F347,$B$391:$B$427,0)),SUMIFS('Input-Ext Allocators'!E$8:E$68,'Input-Ext Allocators'!$B$8:$B$68,$F347))*$D347</f>
        <v>0</v>
      </c>
      <c r="I347" s="11">
        <f ca="1">IFERROR(INDEX(I$391:I$427,MATCH($F347,$B$391:$B$427,0))/INDEX($D$391:$D$427,MATCH($F347,$B$391:$B$427,0)),SUMIFS('Input-Ext Allocators'!F$8:F$68,'Input-Ext Allocators'!$B$8:$B$68,$F347))*$D347</f>
        <v>0</v>
      </c>
      <c r="J347" s="11">
        <f ca="1">IFERROR(INDEX(J$391:J$427,MATCH($F347,$B$391:$B$427,0))/INDEX($D$391:$D$427,MATCH($F347,$B$391:$B$427,0)),SUMIFS('Input-Ext Allocators'!G$8:G$68,'Input-Ext Allocators'!$B$8:$B$68,$F347))*$D347</f>
        <v>0</v>
      </c>
      <c r="K347" s="11">
        <f ca="1">IFERROR(INDEX(K$391:K$427,MATCH($F347,$B$391:$B$427,0))/INDEX($D$391:$D$427,MATCH($F347,$B$391:$B$427,0)),SUMIFS('Input-Ext Allocators'!H$8:H$68,'Input-Ext Allocators'!$B$8:$B$68,$F347))*$D347</f>
        <v>0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0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-</v>
      </c>
      <c r="G349" s="11">
        <f ca="1">IFERROR(INDEX(G$391:G$427,MATCH($F349,$B$391:$B$427,0))/INDEX($D$391:$D$427,MATCH($F349,$B$391:$B$427,0)),SUMIFS('Input-Ext Allocators'!D$8:D$68,'Input-Ext Allocators'!$B$8:$B$68,$F349))*$D349</f>
        <v>0</v>
      </c>
      <c r="H349" s="11">
        <f ca="1">IFERROR(INDEX(H$391:H$427,MATCH($F349,$B$391:$B$427,0))/INDEX($D$391:$D$427,MATCH($F349,$B$391:$B$427,0)),SUMIFS('Input-Ext Allocators'!E$8:E$68,'Input-Ext Allocators'!$B$8:$B$68,$F349))*$D349</f>
        <v>0</v>
      </c>
      <c r="I349" s="11">
        <f ca="1">IFERROR(INDEX(I$391:I$427,MATCH($F349,$B$391:$B$427,0))/INDEX($D$391:$D$427,MATCH($F349,$B$391:$B$427,0)),SUMIFS('Input-Ext Allocators'!F$8:F$68,'Input-Ext Allocators'!$B$8:$B$68,$F349))*$D349</f>
        <v>0</v>
      </c>
      <c r="J349" s="11">
        <f ca="1">IFERROR(INDEX(J$391:J$427,MATCH($F349,$B$391:$B$427,0))/INDEX($D$391:$D$427,MATCH($F349,$B$391:$B$427,0)),SUMIFS('Input-Ext Allocators'!G$8:G$68,'Input-Ext Allocators'!$B$8:$B$68,$F349))*$D349</f>
        <v>0</v>
      </c>
      <c r="K349" s="11">
        <f ca="1">IFERROR(INDEX(K$391:K$427,MATCH($F349,$B$391:$B$427,0))/INDEX($D$391:$D$427,MATCH($F349,$B$391:$B$427,0)),SUMIFS('Input-Ext Allocators'!H$8:H$68,'Input-Ext Allocators'!$B$8:$B$68,$F349))*$D349</f>
        <v>0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0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-</v>
      </c>
      <c r="G350" s="11">
        <f ca="1">IFERROR(INDEX(G$391:G$427,MATCH($F350,$B$391:$B$427,0))/INDEX($D$391:$D$427,MATCH($F350,$B$391:$B$427,0)),SUMIFS('Input-Ext Allocators'!D$8:D$68,'Input-Ext Allocators'!$B$8:$B$68,$F350))*$D350</f>
        <v>0</v>
      </c>
      <c r="H350" s="11">
        <f ca="1">IFERROR(INDEX(H$391:H$427,MATCH($F350,$B$391:$B$427,0))/INDEX($D$391:$D$427,MATCH($F350,$B$391:$B$427,0)),SUMIFS('Input-Ext Allocators'!E$8:E$68,'Input-Ext Allocators'!$B$8:$B$68,$F350))*$D350</f>
        <v>0</v>
      </c>
      <c r="I350" s="11">
        <f ca="1">IFERROR(INDEX(I$391:I$427,MATCH($F350,$B$391:$B$427,0))/INDEX($D$391:$D$427,MATCH($F350,$B$391:$B$427,0)),SUMIFS('Input-Ext Allocators'!F$8:F$68,'Input-Ext Allocators'!$B$8:$B$68,$F350))*$D350</f>
        <v>0</v>
      </c>
      <c r="J350" s="11">
        <f ca="1">IFERROR(INDEX(J$391:J$427,MATCH($F350,$B$391:$B$427,0))/INDEX($D$391:$D$427,MATCH($F350,$B$391:$B$427,0)),SUMIFS('Input-Ext Allocators'!G$8:G$68,'Input-Ext Allocators'!$B$8:$B$68,$F350))*$D350</f>
        <v>0</v>
      </c>
      <c r="K350" s="11">
        <f ca="1">IFERROR(INDEX(K$391:K$427,MATCH($F350,$B$391:$B$427,0))/INDEX($D$391:$D$427,MATCH($F350,$B$391:$B$427,0)),SUMIFS('Input-Ext Allocators'!H$8:H$68,'Input-Ext Allocators'!$B$8:$B$68,$F350))*$D350</f>
        <v>0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0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-</v>
      </c>
      <c r="G351" s="11">
        <f ca="1">IFERROR(INDEX(G$391:G$427,MATCH($F351,$B$391:$B$427,0))/INDEX($D$391:$D$427,MATCH($F351,$B$391:$B$427,0)),SUMIFS('Input-Ext Allocators'!D$8:D$68,'Input-Ext Allocators'!$B$8:$B$68,$F351))*$D351</f>
        <v>0</v>
      </c>
      <c r="H351" s="11">
        <f ca="1">IFERROR(INDEX(H$391:H$427,MATCH($F351,$B$391:$B$427,0))/INDEX($D$391:$D$427,MATCH($F351,$B$391:$B$427,0)),SUMIFS('Input-Ext Allocators'!E$8:E$68,'Input-Ext Allocators'!$B$8:$B$68,$F351))*$D351</f>
        <v>0</v>
      </c>
      <c r="I351" s="11">
        <f ca="1">IFERROR(INDEX(I$391:I$427,MATCH($F351,$B$391:$B$427,0))/INDEX($D$391:$D$427,MATCH($F351,$B$391:$B$427,0)),SUMIFS('Input-Ext Allocators'!F$8:F$68,'Input-Ext Allocators'!$B$8:$B$68,$F351))*$D351</f>
        <v>0</v>
      </c>
      <c r="J351" s="11">
        <f ca="1">IFERROR(INDEX(J$391:J$427,MATCH($F351,$B$391:$B$427,0))/INDEX($D$391:$D$427,MATCH($F351,$B$391:$B$427,0)),SUMIFS('Input-Ext Allocators'!G$8:G$68,'Input-Ext Allocators'!$B$8:$B$68,$F351))*$D351</f>
        <v>0</v>
      </c>
      <c r="K351" s="11">
        <f ca="1">IFERROR(INDEX(K$391:K$427,MATCH($F351,$B$391:$B$427,0))/INDEX($D$391:$D$427,MATCH($F351,$B$391:$B$427,0)),SUMIFS('Input-Ext Allocators'!H$8:H$68,'Input-Ext Allocators'!$B$8:$B$68,$F351))*$D351</f>
        <v>0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0</v>
      </c>
      <c r="E353" s="11">
        <f t="shared" ca="1" si="92"/>
        <v>0</v>
      </c>
      <c r="G353" s="111">
        <f t="shared" ref="G353:K353" ca="1" si="93">SUBTOTAL(9,G342:G352)</f>
        <v>0</v>
      </c>
      <c r="H353" s="111">
        <f t="shared" ca="1" si="93"/>
        <v>0</v>
      </c>
      <c r="I353" s="111">
        <f t="shared" ca="1" si="93"/>
        <v>0</v>
      </c>
      <c r="J353" s="111">
        <f t="shared" ca="1" si="93"/>
        <v>0</v>
      </c>
      <c r="K353" s="111">
        <f t="shared" ca="1" si="93"/>
        <v>0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0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0</v>
      </c>
      <c r="H355" s="111">
        <f t="shared" ca="1" si="94"/>
        <v>0</v>
      </c>
      <c r="I355" s="111">
        <f t="shared" ca="1" si="94"/>
        <v>0</v>
      </c>
      <c r="J355" s="111">
        <f t="shared" ca="1" si="94"/>
        <v>0</v>
      </c>
      <c r="K355" s="111">
        <f t="shared" ca="1" si="94"/>
        <v>0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0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-</v>
      </c>
      <c r="G358" s="11">
        <f ca="1">IFERROR(INDEX(G$391:G$427,MATCH($F358,$B$391:$B$427,0))/INDEX($D$391:$D$427,MATCH($F358,$B$391:$B$427,0)),SUMIFS('Input-Ext Allocators'!D$8:D$68,'Input-Ext Allocators'!$B$8:$B$68,$F358))*$D358</f>
        <v>0</v>
      </c>
      <c r="H358" s="11">
        <f ca="1">IFERROR(INDEX(H$391:H$427,MATCH($F358,$B$391:$B$427,0))/INDEX($D$391:$D$427,MATCH($F358,$B$391:$B$427,0)),SUMIFS('Input-Ext Allocators'!E$8:E$68,'Input-Ext Allocators'!$B$8:$B$68,$F358))*$D358</f>
        <v>0</v>
      </c>
      <c r="I358" s="11">
        <f ca="1">IFERROR(INDEX(I$391:I$427,MATCH($F358,$B$391:$B$427,0))/INDEX($D$391:$D$427,MATCH($F358,$B$391:$B$427,0)),SUMIFS('Input-Ext Allocators'!F$8:F$68,'Input-Ext Allocators'!$B$8:$B$68,$F358))*$D358</f>
        <v>0</v>
      </c>
      <c r="J358" s="11">
        <f ca="1">IFERROR(INDEX(J$391:J$427,MATCH($F358,$B$391:$B$427,0))/INDEX($D$391:$D$427,MATCH($F358,$B$391:$B$427,0)),SUMIFS('Input-Ext Allocators'!G$8:G$68,'Input-Ext Allocators'!$B$8:$B$68,$F358))*$D358</f>
        <v>0</v>
      </c>
      <c r="K358" s="11">
        <f ca="1">IFERROR(INDEX(K$391:K$427,MATCH($F358,$B$391:$B$427,0))/INDEX($D$391:$D$427,MATCH($F358,$B$391:$B$427,0)),SUMIFS('Input-Ext Allocators'!H$8:H$68,'Input-Ext Allocators'!$B$8:$B$68,$F358))*$D358</f>
        <v>0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0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0</v>
      </c>
      <c r="H359" s="111">
        <f t="shared" ca="1" si="96"/>
        <v>0</v>
      </c>
      <c r="I359" s="111">
        <f t="shared" ca="1" si="96"/>
        <v>0</v>
      </c>
      <c r="J359" s="111">
        <f t="shared" ca="1" si="96"/>
        <v>0</v>
      </c>
      <c r="K359" s="111">
        <f t="shared" ca="1" si="96"/>
        <v>0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0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0</v>
      </c>
      <c r="H361" s="11">
        <f t="shared" ca="1" si="97"/>
        <v>0</v>
      </c>
      <c r="I361" s="11">
        <f t="shared" ca="1" si="97"/>
        <v>0</v>
      </c>
      <c r="J361" s="11">
        <f t="shared" ca="1" si="97"/>
        <v>0</v>
      </c>
      <c r="K361" s="11">
        <f t="shared" ca="1" si="97"/>
        <v>0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0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-</v>
      </c>
      <c r="G365" s="11">
        <f ca="1">IFERROR(INDEX(G$391:G$427,MATCH($F365,$B$391:$B$427,0))/INDEX($D$391:$D$427,MATCH($F365,$B$391:$B$427,0)),SUMIFS('Input-Ext Allocators'!D$8:D$68,'Input-Ext Allocators'!$B$8:$B$68,$F365))*$D365</f>
        <v>0</v>
      </c>
      <c r="H365" s="11">
        <f ca="1">IFERROR(INDEX(H$391:H$427,MATCH($F365,$B$391:$B$427,0))/INDEX($D$391:$D$427,MATCH($F365,$B$391:$B$427,0)),SUMIFS('Input-Ext Allocators'!E$8:E$68,'Input-Ext Allocators'!$B$8:$B$68,$F365))*$D365</f>
        <v>0</v>
      </c>
      <c r="I365" s="11">
        <f ca="1">IFERROR(INDEX(I$391:I$427,MATCH($F365,$B$391:$B$427,0))/INDEX($D$391:$D$427,MATCH($F365,$B$391:$B$427,0)),SUMIFS('Input-Ext Allocators'!F$8:F$68,'Input-Ext Allocators'!$B$8:$B$68,$F365))*$D365</f>
        <v>0</v>
      </c>
      <c r="J365" s="11">
        <f ca="1">IFERROR(INDEX(J$391:J$427,MATCH($F365,$B$391:$B$427,0))/INDEX($D$391:$D$427,MATCH($F365,$B$391:$B$427,0)),SUMIFS('Input-Ext Allocators'!G$8:G$68,'Input-Ext Allocators'!$B$8:$B$68,$F365))*$D365</f>
        <v>0</v>
      </c>
      <c r="K365" s="11">
        <f ca="1">IFERROR(INDEX(K$391:K$427,MATCH($F365,$B$391:$B$427,0))/INDEX($D$391:$D$427,MATCH($F365,$B$391:$B$427,0)),SUMIFS('Input-Ext Allocators'!H$8:H$68,'Input-Ext Allocators'!$B$8:$B$68,$F365))*$D365</f>
        <v>0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0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-</v>
      </c>
      <c r="G366" s="11">
        <f ca="1">IFERROR(INDEX(G$391:G$427,MATCH($F366,$B$391:$B$427,0))/INDEX($D$391:$D$427,MATCH($F366,$B$391:$B$427,0)),SUMIFS('Input-Ext Allocators'!D$8:D$68,'Input-Ext Allocators'!$B$8:$B$68,$F366))*$D366</f>
        <v>0</v>
      </c>
      <c r="H366" s="11">
        <f ca="1">IFERROR(INDEX(H$391:H$427,MATCH($F366,$B$391:$B$427,0))/INDEX($D$391:$D$427,MATCH($F366,$B$391:$B$427,0)),SUMIFS('Input-Ext Allocators'!E$8:E$68,'Input-Ext Allocators'!$B$8:$B$68,$F366))*$D366</f>
        <v>0</v>
      </c>
      <c r="I366" s="11">
        <f ca="1">IFERROR(INDEX(I$391:I$427,MATCH($F366,$B$391:$B$427,0))/INDEX($D$391:$D$427,MATCH($F366,$B$391:$B$427,0)),SUMIFS('Input-Ext Allocators'!F$8:F$68,'Input-Ext Allocators'!$B$8:$B$68,$F366))*$D366</f>
        <v>0</v>
      </c>
      <c r="J366" s="11">
        <f ca="1">IFERROR(INDEX(J$391:J$427,MATCH($F366,$B$391:$B$427,0))/INDEX($D$391:$D$427,MATCH($F366,$B$391:$B$427,0)),SUMIFS('Input-Ext Allocators'!G$8:G$68,'Input-Ext Allocators'!$B$8:$B$68,$F366))*$D366</f>
        <v>0</v>
      </c>
      <c r="K366" s="11">
        <f ca="1">IFERROR(INDEX(K$391:K$427,MATCH($F366,$B$391:$B$427,0))/INDEX($D$391:$D$427,MATCH($F366,$B$391:$B$427,0)),SUMIFS('Input-Ext Allocators'!H$8:H$68,'Input-Ext Allocators'!$B$8:$B$68,$F366))*$D366</f>
        <v>0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11748.319074542478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5418.6900801001757</v>
      </c>
      <c r="H367" s="11">
        <f ca="1">IFERROR(INDEX(H$391:H$427,MATCH($F367,$B$391:$B$427,0))/INDEX($D$391:$D$427,MATCH($F367,$B$391:$B$427,0)),SUMIFS('Input-Ext Allocators'!E$8:E$68,'Input-Ext Allocators'!$B$8:$B$68,$F367))*$D367</f>
        <v>1113.6567188879058</v>
      </c>
      <c r="I367" s="11">
        <f ca="1">IFERROR(INDEX(I$391:I$427,MATCH($F367,$B$391:$B$427,0))/INDEX($D$391:$D$427,MATCH($F367,$B$391:$B$427,0)),SUMIFS('Input-Ext Allocators'!F$8:F$68,'Input-Ext Allocators'!$B$8:$B$68,$F367))*$D367</f>
        <v>1594.7400343084412</v>
      </c>
      <c r="J367" s="11">
        <f ca="1">IFERROR(INDEX(J$391:J$427,MATCH($F367,$B$391:$B$427,0))/INDEX($D$391:$D$427,MATCH($F367,$B$391:$B$427,0)),SUMIFS('Input-Ext Allocators'!G$8:G$68,'Input-Ext Allocators'!$B$8:$B$68,$F367))*$D367</f>
        <v>1887.135651024548</v>
      </c>
      <c r="K367" s="11">
        <f ca="1">IFERROR(INDEX(K$391:K$427,MATCH($F367,$B$391:$B$427,0))/INDEX($D$391:$D$427,MATCH($F367,$B$391:$B$427,0)),SUMIFS('Input-Ext Allocators'!H$8:H$68,'Input-Ext Allocators'!$B$8:$B$68,$F367))*$D367</f>
        <v>1734.096590221407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7385.2123234782712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3406.2895723849524</v>
      </c>
      <c r="H368" s="11">
        <f ca="1">IFERROR(INDEX(H$391:H$427,MATCH($F368,$B$391:$B$427,0))/INDEX($D$391:$D$427,MATCH($F368,$B$391:$B$427,0)),SUMIFS('Input-Ext Allocators'!E$8:E$68,'Input-Ext Allocators'!$B$8:$B$68,$F368))*$D368</f>
        <v>700.06536869408558</v>
      </c>
      <c r="I368" s="11">
        <f ca="1">IFERROR(INDEX(I$391:I$427,MATCH($F368,$B$391:$B$427,0))/INDEX($D$391:$D$427,MATCH($F368,$B$391:$B$427,0)),SUMIFS('Input-Ext Allocators'!F$8:F$68,'Input-Ext Allocators'!$B$8:$B$68,$F368))*$D368</f>
        <v>1002.4833067089234</v>
      </c>
      <c r="J368" s="11">
        <f ca="1">IFERROR(INDEX(J$391:J$427,MATCH($F368,$B$391:$B$427,0))/INDEX($D$391:$D$427,MATCH($F368,$B$391:$B$427,0)),SUMIFS('Input-Ext Allocators'!G$8:G$68,'Input-Ext Allocators'!$B$8:$B$68,$F368))*$D368</f>
        <v>1186.2886407487563</v>
      </c>
      <c r="K368" s="11">
        <f ca="1">IFERROR(INDEX(K$391:K$427,MATCH($F368,$B$391:$B$427,0))/INDEX($D$391:$D$427,MATCH($F368,$B$391:$B$427,0)),SUMIFS('Input-Ext Allocators'!H$8:H$68,'Input-Ext Allocators'!$B$8:$B$68,$F368))*$D368</f>
        <v>1090.0854349415533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19133.53139802075</v>
      </c>
      <c r="E370" s="11">
        <f t="shared" ca="1" si="99"/>
        <v>0</v>
      </c>
      <c r="G370" s="111">
        <f t="shared" ref="G370:K370" ca="1" si="100">SUBTOTAL(9,G365:G369)</f>
        <v>8824.9796524851281</v>
      </c>
      <c r="H370" s="111">
        <f t="shared" ca="1" si="100"/>
        <v>1813.7220875819912</v>
      </c>
      <c r="I370" s="111">
        <f t="shared" ca="1" si="100"/>
        <v>2597.2233410173644</v>
      </c>
      <c r="J370" s="111">
        <f t="shared" ca="1" si="100"/>
        <v>3073.4242917733045</v>
      </c>
      <c r="K370" s="111">
        <f t="shared" ca="1" si="100"/>
        <v>2824.1820251629606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-715340.16433841991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-329937.12783960794</v>
      </c>
      <c r="H373" s="11">
        <f ca="1">IFERROR(INDEX(H$391:H$427,MATCH($F373,$B$391:$B$427,0))/INDEX($D$391:$D$427,MATCH($F373,$B$391:$B$427,0)),SUMIFS('Input-Ext Allocators'!E$8:E$68,'Input-Ext Allocators'!$B$8:$B$68,$F373))*$D373</f>
        <v>-67809.137226457591</v>
      </c>
      <c r="I373" s="11">
        <f ca="1">IFERROR(INDEX(I$391:I$427,MATCH($F373,$B$391:$B$427,0))/INDEX($D$391:$D$427,MATCH($F373,$B$391:$B$427,0)),SUMIFS('Input-Ext Allocators'!F$8:F$68,'Input-Ext Allocators'!$B$8:$B$68,$F373))*$D373</f>
        <v>-97101.686716291719</v>
      </c>
      <c r="J373" s="11">
        <f ca="1">IFERROR(INDEX(J$391:J$427,MATCH($F373,$B$391:$B$427,0))/INDEX($D$391:$D$427,MATCH($F373,$B$391:$B$427,0)),SUMIFS('Input-Ext Allocators'!G$8:G$68,'Input-Ext Allocators'!$B$8:$B$68,$F373))*$D373</f>
        <v>-114905.28288919179</v>
      </c>
      <c r="K373" s="11">
        <f ca="1">IFERROR(INDEX(K$391:K$427,MATCH($F373,$B$391:$B$427,0))/INDEX($D$391:$D$427,MATCH($F373,$B$391:$B$427,0)),SUMIFS('Input-Ext Allocators'!H$8:H$68,'Input-Ext Allocators'!$B$8:$B$68,$F373))*$D373</f>
        <v>-105586.92966687093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-715340.16433841991</v>
      </c>
      <c r="E375" s="11">
        <f t="shared" ca="1" si="102"/>
        <v>0</v>
      </c>
      <c r="G375" s="111">
        <f ca="1">SUBTOTAL(9,G373:G374)</f>
        <v>-329937.12783960794</v>
      </c>
      <c r="H375" s="111">
        <f ca="1">SUBTOTAL(9,H373:H374)</f>
        <v>-67809.137226457591</v>
      </c>
      <c r="I375" s="111">
        <f ca="1">SUBTOTAL(9,I373:I374)</f>
        <v>-97101.686716291719</v>
      </c>
      <c r="J375" s="111">
        <f ca="1">SUBTOTAL(9,J373:J374)</f>
        <v>-114905.28288919179</v>
      </c>
      <c r="K375" s="111">
        <f ca="1">SUBTOTAL(9,K373:K374)</f>
        <v>-105586.92966687093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-696206.63294039911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-321112.14818712283</v>
      </c>
      <c r="H377" s="11">
        <f ca="1">SUBTOTAL(9,H365:H375)</f>
        <v>-65995.4151388756</v>
      </c>
      <c r="I377" s="11">
        <f ca="1">SUBTOTAL(9,I365:I375)</f>
        <v>-94504.463375274354</v>
      </c>
      <c r="J377" s="11">
        <f ca="1">SUBTOTAL(9,J365:J375)</f>
        <v>-111831.85859741848</v>
      </c>
      <c r="K377" s="11">
        <f ca="1">SUBTOTAL(9,K365:K375)</f>
        <v>-102762.74764170797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-687393.23041645915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-317047.13288362388</v>
      </c>
      <c r="H380" s="52">
        <f ca="1">SUBTOTAL(9,H164:H377)</f>
        <v>-65159.96754209404</v>
      </c>
      <c r="I380" s="52">
        <f ca="1">SUBTOTAL(9,I164:I377)</f>
        <v>-93308.114710054811</v>
      </c>
      <c r="J380" s="52">
        <f ca="1">SUBTOTAL(9,J164:J377)</f>
        <v>-110416.15938085591</v>
      </c>
      <c r="K380" s="52">
        <f ca="1">SUBTOTAL(9,K164:K377)</f>
        <v>-101461.85589983055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4186075.0989719797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1930748.0048363591</v>
      </c>
      <c r="H381" s="11">
        <f ca="1">IFERROR(INDEX(H$391:H$427,MATCH($F381,$B$391:$B$427,0))/INDEX($D$391:$D$427,MATCH($F381,$B$391:$B$427,0)),SUMIFS('Input-Ext Allocators'!E$8:E$68,'Input-Ext Allocators'!$B$8:$B$68,$F381))*$D381</f>
        <v>396810.01428036636</v>
      </c>
      <c r="I381" s="11">
        <f ca="1">IFERROR(INDEX(I$391:I$427,MATCH($F381,$B$391:$B$427,0))/INDEX($D$391:$D$427,MATCH($F381,$B$391:$B$427,0)),SUMIFS('Input-Ext Allocators'!F$8:F$68,'Input-Ext Allocators'!$B$8:$B$68,$F381))*$D381</f>
        <v>568226.10150399443</v>
      </c>
      <c r="J381" s="11">
        <f ca="1">IFERROR(INDEX(J$391:J$427,MATCH($F381,$B$391:$B$427,0))/INDEX($D$391:$D$427,MATCH($F381,$B$391:$B$427,0)),SUMIFS('Input-Ext Allocators'!G$8:G$68,'Input-Ext Allocators'!$B$8:$B$68,$F381))*$D381</f>
        <v>672410.36841211084</v>
      </c>
      <c r="K381" s="11">
        <f ca="1">IFERROR(INDEX(K$391:K$427,MATCH($F381,$B$391:$B$427,0))/INDEX($D$391:$D$427,MATCH($F381,$B$391:$B$427,0)),SUMIFS('Input-Ext Allocators'!H$8:H$68,'Input-Ext Allocators'!$B$8:$B$68,$F381))*$D381</f>
        <v>617880.60993914935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298461.38011631696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137659.66939336614</v>
      </c>
      <c r="H383" s="11">
        <f ca="1">IFERROR(INDEX(H$391:H$427,MATCH($F383,$B$391:$B$427,0))/INDEX($D$391:$D$427,MATCH($F383,$B$391:$B$427,0)),SUMIFS('Input-Ext Allocators'!E$8:E$68,'Input-Ext Allocators'!$B$8:$B$68,$F383))*$D383</f>
        <v>28292.006642493907</v>
      </c>
      <c r="I383" s="11">
        <f ca="1">IFERROR(INDEX(I$391:I$427,MATCH($F383,$B$391:$B$427,0))/INDEX($D$391:$D$427,MATCH($F383,$B$391:$B$427,0)),SUMIFS('Input-Ext Allocators'!F$8:F$68,'Input-Ext Allocators'!$B$8:$B$68,$F383))*$D383</f>
        <v>40513.737203292294</v>
      </c>
      <c r="J383" s="11">
        <f ca="1">IFERROR(INDEX(J$391:J$427,MATCH($F383,$B$391:$B$427,0))/INDEX($D$391:$D$427,MATCH($F383,$B$391:$B$427,0)),SUMIFS('Input-Ext Allocators'!G$8:G$68,'Input-Ext Allocators'!$B$8:$B$68,$F383))*$D383</f>
        <v>47941.93171787219</v>
      </c>
      <c r="K383" s="11">
        <f ca="1">IFERROR(INDEX(K$391:K$427,MATCH($F383,$B$391:$B$427,0))/INDEX($D$391:$D$427,MATCH($F383,$B$391:$B$427,0)),SUMIFS('Input-Ext Allocators'!H$8:H$68,'Input-Ext Allocators'!$B$8:$B$68,$F383))*$D383</f>
        <v>44054.035159292449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3797143.2486718376</v>
      </c>
      <c r="E387" s="11">
        <f t="shared" ca="1" si="103"/>
        <v>0</v>
      </c>
      <c r="G387" s="112">
        <f t="shared" ref="G387:K387" ca="1" si="106">SUM(G380:G386)</f>
        <v>1751360.5413461013</v>
      </c>
      <c r="H387" s="112">
        <f t="shared" ca="1" si="106"/>
        <v>359942.05338076619</v>
      </c>
      <c r="I387" s="112">
        <f t="shared" ca="1" si="106"/>
        <v>515431.72399723192</v>
      </c>
      <c r="J387" s="112">
        <f t="shared" ca="1" si="106"/>
        <v>609936.14074912714</v>
      </c>
      <c r="K387" s="112">
        <f t="shared" ca="1" si="106"/>
        <v>560472.78919861116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0</v>
      </c>
      <c r="E392" s="11">
        <f t="shared" ca="1" si="107"/>
        <v>0</v>
      </c>
      <c r="G392" s="44">
        <f t="shared" ref="G392:K392" ca="1" si="108">G$16</f>
        <v>0</v>
      </c>
      <c r="H392" s="44">
        <f t="shared" ca="1" si="108"/>
        <v>0</v>
      </c>
      <c r="I392" s="44">
        <f t="shared" ca="1" si="108"/>
        <v>0</v>
      </c>
      <c r="J392" s="44">
        <f t="shared" ca="1" si="108"/>
        <v>0</v>
      </c>
      <c r="K392" s="44">
        <f t="shared" ca="1" si="108"/>
        <v>0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0</v>
      </c>
      <c r="E396" s="11">
        <f t="shared" ca="1" si="107"/>
        <v>0</v>
      </c>
      <c r="G396" s="44">
        <f t="shared" ref="G396:K396" ca="1" si="112">G$62</f>
        <v>0</v>
      </c>
      <c r="H396" s="44">
        <f t="shared" ca="1" si="112"/>
        <v>0</v>
      </c>
      <c r="I396" s="44">
        <f t="shared" ca="1" si="112"/>
        <v>0</v>
      </c>
      <c r="J396" s="44">
        <f t="shared" ca="1" si="112"/>
        <v>0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0</v>
      </c>
      <c r="E397" s="11">
        <f t="shared" ca="1" si="107"/>
        <v>0</v>
      </c>
      <c r="G397" s="44">
        <f t="shared" ref="G397:K397" ca="1" si="113">G$76</f>
        <v>0</v>
      </c>
      <c r="H397" s="44">
        <f t="shared" ca="1" si="113"/>
        <v>0</v>
      </c>
      <c r="I397" s="44">
        <f t="shared" ca="1" si="113"/>
        <v>0</v>
      </c>
      <c r="J397" s="44">
        <f t="shared" ca="1" si="113"/>
        <v>0</v>
      </c>
      <c r="K397" s="44">
        <f t="shared" ca="1" si="113"/>
        <v>0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0</v>
      </c>
      <c r="E398" s="11">
        <f t="shared" ca="1" si="107"/>
        <v>0</v>
      </c>
      <c r="G398" s="44">
        <f t="shared" ref="G398:K398" ca="1" si="114">SUM(G$29,G$39,G$48,G$62)</f>
        <v>0</v>
      </c>
      <c r="H398" s="44">
        <f t="shared" ca="1" si="114"/>
        <v>0</v>
      </c>
      <c r="I398" s="44">
        <f t="shared" ca="1" si="114"/>
        <v>0</v>
      </c>
      <c r="J398" s="44">
        <f t="shared" ca="1" si="114"/>
        <v>0</v>
      </c>
      <c r="K398" s="44">
        <f t="shared" ca="1" si="114"/>
        <v>0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0</v>
      </c>
      <c r="E399" s="11">
        <f t="shared" ca="1" si="107"/>
        <v>0</v>
      </c>
      <c r="G399" s="44">
        <f t="shared" ref="G399:K399" ca="1" si="115">G$78</f>
        <v>0</v>
      </c>
      <c r="H399" s="44">
        <f t="shared" ca="1" si="115"/>
        <v>0</v>
      </c>
      <c r="I399" s="44">
        <f t="shared" ca="1" si="115"/>
        <v>0</v>
      </c>
      <c r="J399" s="44">
        <f t="shared" ca="1" si="115"/>
        <v>0</v>
      </c>
      <c r="K399" s="44">
        <f t="shared" ca="1" si="115"/>
        <v>0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50871476</v>
      </c>
      <c r="E400" s="11">
        <f t="shared" ca="1" si="107"/>
        <v>0</v>
      </c>
      <c r="F400" s="16"/>
      <c r="G400" s="44">
        <f t="shared" ref="G400:K400" ca="1" si="116">G$161</f>
        <v>23463506.618455481</v>
      </c>
      <c r="H400" s="44">
        <f t="shared" ca="1" si="116"/>
        <v>4822252.5016287183</v>
      </c>
      <c r="I400" s="44">
        <f t="shared" ca="1" si="116"/>
        <v>6905394.6242705733</v>
      </c>
      <c r="J400" s="44">
        <f t="shared" ca="1" si="116"/>
        <v>8171498.8647070192</v>
      </c>
      <c r="K400" s="44">
        <f t="shared" ca="1" si="116"/>
        <v>7508823.3909382131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0</v>
      </c>
      <c r="E401" s="11">
        <f t="shared" ca="1" si="107"/>
        <v>0</v>
      </c>
      <c r="G401" s="44">
        <f t="shared" ref="G401:K401" ca="1" si="117">SUM(G$53:G$54,G$56)</f>
        <v>0</v>
      </c>
      <c r="H401" s="44">
        <f t="shared" ca="1" si="117"/>
        <v>0</v>
      </c>
      <c r="I401" s="44">
        <f t="shared" ca="1" si="117"/>
        <v>0</v>
      </c>
      <c r="J401" s="44">
        <f t="shared" ca="1" si="117"/>
        <v>0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0</v>
      </c>
      <c r="E402" s="11">
        <f t="shared" ca="1" si="107"/>
        <v>0</v>
      </c>
      <c r="G402" s="44">
        <f t="shared" ref="G402:K402" ca="1" si="118">SUM(G$53:G$54)</f>
        <v>0</v>
      </c>
      <c r="H402" s="44">
        <f t="shared" ca="1" si="118"/>
        <v>0</v>
      </c>
      <c r="I402" s="44">
        <f t="shared" ca="1" si="118"/>
        <v>0</v>
      </c>
      <c r="J402" s="44">
        <f t="shared" ca="1" si="118"/>
        <v>0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0</v>
      </c>
      <c r="E403" s="11">
        <f t="shared" ca="1" si="107"/>
        <v>0</v>
      </c>
      <c r="G403" s="44">
        <f ca="1">SUMPRODUCT('Input-Accounts'!$L$166:$L$263,G$166:G$263)</f>
        <v>0</v>
      </c>
      <c r="H403" s="44">
        <f ca="1">SUMPRODUCT('Input-Accounts'!$L$166:$L$263,H$166:H$263)</f>
        <v>0</v>
      </c>
      <c r="I403" s="44">
        <f ca="1">SUMPRODUCT('Input-Accounts'!$L$166:$L$263,I$166:I$263)</f>
        <v>0</v>
      </c>
      <c r="J403" s="44">
        <f ca="1">SUMPRODUCT('Input-Accounts'!$L$166:$L$263,J$166:J$263)</f>
        <v>0</v>
      </c>
      <c r="K403" s="44">
        <f ca="1">SUMPRODUCT('Input-Accounts'!$L$166:$L$263,K$166:K$263)</f>
        <v>0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IF(D399=0,0,D399/$D$399+D403/$D$403)</f>
        <v>0</v>
      </c>
      <c r="E404" s="11">
        <f t="shared" ca="1" si="107"/>
        <v>0</v>
      </c>
      <c r="G404" s="44" t="e">
        <f t="shared" ref="G404:K404" ca="1" si="119">G399/$D$399+G403/$D$403</f>
        <v>#DIV/0!</v>
      </c>
      <c r="H404" s="44" t="e">
        <f t="shared" ca="1" si="119"/>
        <v>#DIV/0!</v>
      </c>
      <c r="I404" s="44" t="e">
        <f t="shared" ca="1" si="119"/>
        <v>#DIV/0!</v>
      </c>
      <c r="J404" s="44" t="e">
        <f t="shared" ca="1" si="119"/>
        <v>#DIV/0!</v>
      </c>
      <c r="K404" s="44" t="e">
        <f t="shared" ca="1" si="119"/>
        <v>#DIV/0!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3797143.2486718376</v>
      </c>
      <c r="E405" s="11">
        <f t="shared" ca="1" si="107"/>
        <v>0</v>
      </c>
      <c r="G405" s="44">
        <f t="shared" ref="G405:K405" ca="1" si="120">G$387</f>
        <v>1751360.5413461013</v>
      </c>
      <c r="H405" s="44">
        <f t="shared" ca="1" si="120"/>
        <v>359942.05338076619</v>
      </c>
      <c r="I405" s="44">
        <f t="shared" ca="1" si="120"/>
        <v>515431.72399723192</v>
      </c>
      <c r="J405" s="44">
        <f t="shared" ca="1" si="120"/>
        <v>609936.14074912714</v>
      </c>
      <c r="K405" s="44">
        <f t="shared" ca="1" si="120"/>
        <v>560472.78919861116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4194888.5014959201</v>
      </c>
      <c r="E406" s="11">
        <f t="shared" ca="1" si="107"/>
        <v>0</v>
      </c>
      <c r="G406" s="44">
        <f ca="1">G$381+G$361+G$283</f>
        <v>1934813.0201398579</v>
      </c>
      <c r="H406" s="44">
        <f ca="1">H$381+H$361+H$283</f>
        <v>397645.4618771479</v>
      </c>
      <c r="I406" s="44">
        <f ca="1">I$381+I$361+I$283</f>
        <v>569422.45016921393</v>
      </c>
      <c r="J406" s="44">
        <f ca="1">J$381+J$361+J$283</f>
        <v>673826.06762867339</v>
      </c>
      <c r="K406" s="44">
        <f ca="1">K$381+K$361+K$283</f>
        <v>619181.50168102677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0</v>
      </c>
      <c r="E408" s="11">
        <f t="shared" ca="1" si="107"/>
        <v>0</v>
      </c>
      <c r="G408" s="44">
        <f t="shared" ref="G408:K408" ca="1" si="122">SUM(G$53:G$60)</f>
        <v>0</v>
      </c>
      <c r="H408" s="44">
        <f t="shared" ca="1" si="122"/>
        <v>0</v>
      </c>
      <c r="I408" s="44">
        <f t="shared" ca="1" si="122"/>
        <v>0</v>
      </c>
      <c r="J408" s="44">
        <f t="shared" ca="1" si="122"/>
        <v>0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0</v>
      </c>
      <c r="E409" s="11">
        <f t="shared" ca="1" si="107"/>
        <v>0</v>
      </c>
      <c r="G409" s="44">
        <f t="shared" ref="G409:K409" ca="1" si="123">SUM(G$230:G$233,G$239:G$243)</f>
        <v>0</v>
      </c>
      <c r="H409" s="44">
        <f t="shared" ca="1" si="123"/>
        <v>0</v>
      </c>
      <c r="I409" s="44">
        <f t="shared" ca="1" si="123"/>
        <v>0</v>
      </c>
      <c r="J409" s="44">
        <f t="shared" ca="1" si="123"/>
        <v>0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8AE09-3FC8-4F6B-A059-E2BA813BAB09}">
  <sheetPr codeName="Sheet17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7.14062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419</v>
      </c>
      <c r="D5" t="str">
        <f>LEFT(ADDRESS(5,MATCH($B$5,Classification!$A$6:$AAB$6,0)),3)</f>
        <v>$T$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Demand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11481.547780381976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INT_PSTD_PLANT</v>
      </c>
      <c r="G11" s="11">
        <f ca="1">IFERROR(INDEX(G$391:G$427,MATCH($F11,$B$391:$B$427,0))/INDEX($D$391:$D$427,MATCH($F11,$B$391:$B$427,0)),SUMIFS('Input-Ext Allocators'!D$8:D$68,'Input-Ext Allocators'!$B$8:$B$68,$F11))*$D11</f>
        <v>6525.9098937389745</v>
      </c>
      <c r="H11" s="11">
        <f ca="1">IFERROR(INDEX(H$391:H$427,MATCH($F11,$B$391:$B$427,0))/INDEX($D$391:$D$427,MATCH($F11,$B$391:$B$427,0)),SUMIFS('Input-Ext Allocators'!E$8:E$68,'Input-Ext Allocators'!$B$8:$B$68,$F11))*$D11</f>
        <v>1267.766056273465</v>
      </c>
      <c r="I11" s="11">
        <f ca="1">IFERROR(INDEX(I$391:I$427,MATCH($F11,$B$391:$B$427,0))/INDEX($D$391:$D$427,MATCH($F11,$B$391:$B$427,0)),SUMIFS('Input-Ext Allocators'!F$8:F$68,'Input-Ext Allocators'!$B$8:$B$68,$F11))*$D11</f>
        <v>1822.1176707289594</v>
      </c>
      <c r="J11" s="11">
        <f ca="1">IFERROR(INDEX(J$391:J$427,MATCH($F11,$B$391:$B$427,0))/INDEX($D$391:$D$427,MATCH($F11,$B$391:$B$427,0)),SUMIFS('Input-Ext Allocators'!G$8:G$68,'Input-Ext Allocators'!$B$8:$B$68,$F11))*$D11</f>
        <v>1055.7274303883373</v>
      </c>
      <c r="K11" s="11">
        <f ca="1">IFERROR(INDEX(K$391:K$427,MATCH($F11,$B$391:$B$427,0))/INDEX($D$391:$D$427,MATCH($F11,$B$391:$B$427,0)),SUMIFS('Input-Ext Allocators'!H$8:H$68,'Input-Ext Allocators'!$B$8:$B$68,$F11))*$D11</f>
        <v>810.0267292522384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4606.6157078310825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INT_PSTD_PLANT</v>
      </c>
      <c r="G12" s="11">
        <f ca="1">IFERROR(INDEX(G$391:G$427,MATCH($F12,$B$391:$B$427,0))/INDEX($D$391:$D$427,MATCH($F12,$B$391:$B$427,0)),SUMIFS('Input-Ext Allocators'!D$8:D$68,'Input-Ext Allocators'!$B$8:$B$68,$F12))*$D12</f>
        <v>2618.3193763957925</v>
      </c>
      <c r="H12" s="11">
        <f ca="1">IFERROR(INDEX(H$391:H$427,MATCH($F12,$B$391:$B$427,0))/INDEX($D$391:$D$427,MATCH($F12,$B$391:$B$427,0)),SUMIFS('Input-Ext Allocators'!E$8:E$68,'Input-Ext Allocators'!$B$8:$B$68,$F12))*$D12</f>
        <v>508.65189436071967</v>
      </c>
      <c r="I12" s="11">
        <f ca="1">IFERROR(INDEX(I$391:I$427,MATCH($F12,$B$391:$B$427,0))/INDEX($D$391:$D$427,MATCH($F12,$B$391:$B$427,0)),SUMIFS('Input-Ext Allocators'!F$8:F$68,'Input-Ext Allocators'!$B$8:$B$68,$F12))*$D12</f>
        <v>731.068323195826</v>
      </c>
      <c r="J12" s="11">
        <f ca="1">IFERROR(INDEX(J$391:J$427,MATCH($F12,$B$391:$B$427,0))/INDEX($D$391:$D$427,MATCH($F12,$B$391:$B$427,0)),SUMIFS('Input-Ext Allocators'!G$8:G$68,'Input-Ext Allocators'!$B$8:$B$68,$F12))*$D12</f>
        <v>423.57795804541462</v>
      </c>
      <c r="K12" s="11">
        <f ca="1">IFERROR(INDEX(K$391:K$427,MATCH($F12,$B$391:$B$427,0))/INDEX($D$391:$D$427,MATCH($F12,$B$391:$B$427,0)),SUMIFS('Input-Ext Allocators'!H$8:H$68,'Input-Ext Allocators'!$B$8:$B$68,$F12))*$D12</f>
        <v>324.99815583332924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1216047.2368218058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INT_PSTD_PLANT</v>
      </c>
      <c r="G13" s="11">
        <f ca="1">IFERROR(INDEX(G$391:G$427,MATCH($F13,$B$391:$B$427,0))/INDEX($D$391:$D$427,MATCH($F13,$B$391:$B$427,0)),SUMIFS('Input-Ext Allocators'!D$8:D$68,'Input-Ext Allocators'!$B$8:$B$68,$F13))*$D13</f>
        <v>691179.86928460526</v>
      </c>
      <c r="H13" s="11">
        <f ca="1">IFERROR(INDEX(H$391:H$427,MATCH($F13,$B$391:$B$427,0))/INDEX($D$391:$D$427,MATCH($F13,$B$391:$B$427,0)),SUMIFS('Input-Ext Allocators'!E$8:E$68,'Input-Ext Allocators'!$B$8:$B$68,$F13))*$D13</f>
        <v>134273.13452477189</v>
      </c>
      <c r="I13" s="11">
        <f ca="1">IFERROR(INDEX(I$391:I$427,MATCH($F13,$B$391:$B$427,0))/INDEX($D$391:$D$427,MATCH($F13,$B$391:$B$427,0)),SUMIFS('Input-Ext Allocators'!F$8:F$68,'Input-Ext Allocators'!$B$8:$B$68,$F13))*$D13</f>
        <v>192986.27685373096</v>
      </c>
      <c r="J13" s="11">
        <f ca="1">IFERROR(INDEX(J$391:J$427,MATCH($F13,$B$391:$B$427,0))/INDEX($D$391:$D$427,MATCH($F13,$B$391:$B$427,0)),SUMIFS('Input-Ext Allocators'!G$8:G$68,'Input-Ext Allocators'!$B$8:$B$68,$F13))*$D13</f>
        <v>111815.44937297748</v>
      </c>
      <c r="K13" s="11">
        <f ca="1">IFERROR(INDEX(K$391:K$427,MATCH($F13,$B$391:$B$427,0))/INDEX($D$391:$D$427,MATCH($F13,$B$391:$B$427,0)),SUMIFS('Input-Ext Allocators'!H$8:H$68,'Input-Ext Allocators'!$B$8:$B$68,$F13))*$D13</f>
        <v>85792.506785720048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3519387.1100472012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2000357.7566952705</v>
      </c>
      <c r="H15" s="11">
        <f ca="1">IFERROR(INDEX(H$391:H$427,MATCH($F15,$B$391:$B$427,0))/INDEX($D$391:$D$427,MATCH($F15,$B$391:$B$427,0)),SUMIFS('Input-Ext Allocators'!E$8:E$68,'Input-Ext Allocators'!$B$8:$B$68,$F15))*$D15</f>
        <v>388602.61720356398</v>
      </c>
      <c r="I15" s="11">
        <f ca="1">IFERROR(INDEX(I$391:I$427,MATCH($F15,$B$391:$B$427,0))/INDEX($D$391:$D$427,MATCH($F15,$B$391:$B$427,0)),SUMIFS('Input-Ext Allocators'!F$8:F$68,'Input-Ext Allocators'!$B$8:$B$68,$F15))*$D15</f>
        <v>558525.5199050688</v>
      </c>
      <c r="J15" s="11">
        <f ca="1">IFERROR(INDEX(J$391:J$427,MATCH($F15,$B$391:$B$427,0))/INDEX($D$391:$D$427,MATCH($F15,$B$391:$B$427,0)),SUMIFS('Input-Ext Allocators'!G$8:G$68,'Input-Ext Allocators'!$B$8:$B$68,$F15))*$D15</f>
        <v>323607.37256874942</v>
      </c>
      <c r="K15" s="11">
        <f ca="1">IFERROR(INDEX(K$391:K$427,MATCH($F15,$B$391:$B$427,0))/INDEX($D$391:$D$427,MATCH($F15,$B$391:$B$427,0)),SUMIFS('Input-Ext Allocators'!H$8:H$68,'Input-Ext Allocators'!$B$8:$B$68,$F15))*$D15</f>
        <v>248293.84367454852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4751522.5103572197</v>
      </c>
      <c r="E16" s="11">
        <f t="shared" ca="1" si="0"/>
        <v>0</v>
      </c>
      <c r="G16" s="111">
        <f t="shared" ref="G16:K16" ca="1" si="2">SUBTOTAL(9,G11:G15)</f>
        <v>2700681.8552500107</v>
      </c>
      <c r="H16" s="111">
        <f t="shared" ca="1" si="2"/>
        <v>524652.16967897001</v>
      </c>
      <c r="I16" s="111">
        <f t="shared" ca="1" si="2"/>
        <v>754064.98275272455</v>
      </c>
      <c r="J16" s="111">
        <f t="shared" ca="1" si="2"/>
        <v>436902.12733016064</v>
      </c>
      <c r="K16" s="111">
        <f t="shared" ca="1" si="2"/>
        <v>335221.37534535414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8502472.4100000001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DESIGN_DAY</v>
      </c>
      <c r="G42" s="11">
        <f ca="1">IFERROR(INDEX(G$391:G$427,MATCH($F42,$B$391:$B$427,0))/INDEX($D$391:$D$427,MATCH($F42,$B$391:$B$427,0)),SUMIFS('Input-Ext Allocators'!D$8:D$68,'Input-Ext Allocators'!$B$8:$B$68,$F42))*$D42</f>
        <v>4832655.8302939627</v>
      </c>
      <c r="H42" s="11">
        <f ca="1">IFERROR(INDEX(H$391:H$427,MATCH($F42,$B$391:$B$427,0))/INDEX($D$391:$D$427,MATCH($F42,$B$391:$B$427,0)),SUMIFS('Input-Ext Allocators'!E$8:E$68,'Input-Ext Allocators'!$B$8:$B$68,$F42))*$D42</f>
        <v>938823.41666665371</v>
      </c>
      <c r="I42" s="11">
        <f ca="1">IFERROR(INDEX(I$391:I$427,MATCH($F42,$B$391:$B$427,0))/INDEX($D$391:$D$427,MATCH($F42,$B$391:$B$427,0)),SUMIFS('Input-Ext Allocators'!F$8:F$68,'Input-Ext Allocators'!$B$8:$B$68,$F42))*$D42</f>
        <v>1349339.4374596267</v>
      </c>
      <c r="J42" s="11">
        <f ca="1">IFERROR(INDEX(J$391:J$427,MATCH($F42,$B$391:$B$427,0))/INDEX($D$391:$D$427,MATCH($F42,$B$391:$B$427,0)),SUMIFS('Input-Ext Allocators'!G$8:G$68,'Input-Ext Allocators'!$B$8:$B$68,$F42))*$D42</f>
        <v>781801.68049245398</v>
      </c>
      <c r="K42" s="11">
        <f ca="1">IFERROR(INDEX(K$391:K$427,MATCH($F42,$B$391:$B$427,0))/INDEX($D$391:$D$427,MATCH($F42,$B$391:$B$427,0)),SUMIFS('Input-Ext Allocators'!H$8:H$68,'Input-Ext Allocators'!$B$8:$B$68,$F42))*$D42</f>
        <v>599852.04508730152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3987533.2399999998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DESIGN_DAY</v>
      </c>
      <c r="G43" s="11">
        <f ca="1">IFERROR(INDEX(G$391:G$427,MATCH($F43,$B$391:$B$427,0))/INDEX($D$391:$D$427,MATCH($F43,$B$391:$B$427,0)),SUMIFS('Input-Ext Allocators'!D$8:D$68,'Input-Ext Allocators'!$B$8:$B$68,$F43))*$D43</f>
        <v>2266443.7861759523</v>
      </c>
      <c r="H43" s="11">
        <f ca="1">IFERROR(INDEX(H$391:H$427,MATCH($F43,$B$391:$B$427,0))/INDEX($D$391:$D$427,MATCH($F43,$B$391:$B$427,0)),SUMIFS('Input-Ext Allocators'!E$8:E$68,'Input-Ext Allocators'!$B$8:$B$68,$F43))*$D43</f>
        <v>440294.23442123836</v>
      </c>
      <c r="I43" s="11">
        <f ca="1">IFERROR(INDEX(I$391:I$427,MATCH($F43,$B$391:$B$427,0))/INDEX($D$391:$D$427,MATCH($F43,$B$391:$B$427,0)),SUMIFS('Input-Ext Allocators'!F$8:F$68,'Input-Ext Allocators'!$B$8:$B$68,$F43))*$D43</f>
        <v>632820.1491821321</v>
      </c>
      <c r="J43" s="11">
        <f ca="1">IFERROR(INDEX(J$391:J$427,MATCH($F43,$B$391:$B$427,0))/INDEX($D$391:$D$427,MATCH($F43,$B$391:$B$427,0)),SUMIFS('Input-Ext Allocators'!G$8:G$68,'Input-Ext Allocators'!$B$8:$B$68,$F43))*$D43</f>
        <v>366653.37301006535</v>
      </c>
      <c r="K43" s="11">
        <f ca="1">IFERROR(INDEX(K$391:K$427,MATCH($F43,$B$391:$B$427,0))/INDEX($D$391:$D$427,MATCH($F43,$B$391:$B$427,0)),SUMIFS('Input-Ext Allocators'!H$8:H$68,'Input-Ext Allocators'!$B$8:$B$68,$F43))*$D43</f>
        <v>281321.6972106109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340064648.75999999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DESIGN_DAY</v>
      </c>
      <c r="G44" s="11">
        <f ca="1">IFERROR(INDEX(G$391:G$427,MATCH($F44,$B$391:$B$427,0))/INDEX($D$391:$D$427,MATCH($F44,$B$391:$B$427,0)),SUMIFS('Input-Ext Allocators'!D$8:D$68,'Input-Ext Allocators'!$B$8:$B$68,$F44))*$D44</f>
        <v>193286767.45531276</v>
      </c>
      <c r="H44" s="11">
        <f ca="1">IFERROR(INDEX(H$391:H$427,MATCH($F44,$B$391:$B$427,0))/INDEX($D$391:$D$427,MATCH($F44,$B$391:$B$427,0)),SUMIFS('Input-Ext Allocators'!E$8:E$68,'Input-Ext Allocators'!$B$8:$B$68,$F44))*$D44</f>
        <v>37549155.121152431</v>
      </c>
      <c r="I44" s="11">
        <f ca="1">IFERROR(INDEX(I$391:I$427,MATCH($F44,$B$391:$B$427,0))/INDEX($D$391:$D$427,MATCH($F44,$B$391:$B$427,0)),SUMIFS('Input-Ext Allocators'!F$8:F$68,'Input-Ext Allocators'!$B$8:$B$68,$F44))*$D44</f>
        <v>53968142.409735143</v>
      </c>
      <c r="J44" s="11">
        <f ca="1">IFERROR(INDEX(J$391:J$427,MATCH($F44,$B$391:$B$427,0))/INDEX($D$391:$D$427,MATCH($F44,$B$391:$B$427,0)),SUMIFS('Input-Ext Allocators'!G$8:G$68,'Input-Ext Allocators'!$B$8:$B$68,$F44))*$D44</f>
        <v>31268918.151848972</v>
      </c>
      <c r="K44" s="11">
        <f ca="1">IFERROR(INDEX(K$391:K$427,MATCH($F44,$B$391:$B$427,0))/INDEX($D$391:$D$427,MATCH($F44,$B$391:$B$427,0)),SUMIFS('Input-Ext Allocators'!H$8:H$68,'Input-Ext Allocators'!$B$8:$B$68,$F44))*$D44</f>
        <v>23991665.621950649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23699523.149999999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DESIGN_DAY</v>
      </c>
      <c r="G45" s="11">
        <f ca="1">IFERROR(INDEX(G$391:G$427,MATCH($F45,$B$391:$B$427,0))/INDEX($D$391:$D$427,MATCH($F45,$B$391:$B$427,0)),SUMIFS('Input-Ext Allocators'!D$8:D$68,'Input-Ext Allocators'!$B$8:$B$68,$F45))*$D45</f>
        <v>13470392.281582745</v>
      </c>
      <c r="H45" s="11">
        <f ca="1">IFERROR(INDEX(H$391:H$427,MATCH($F45,$B$391:$B$427,0))/INDEX($D$391:$D$427,MATCH($F45,$B$391:$B$427,0)),SUMIFS('Input-Ext Allocators'!E$8:E$68,'Input-Ext Allocators'!$B$8:$B$68,$F45))*$D45</f>
        <v>2616846.750468133</v>
      </c>
      <c r="I45" s="11">
        <f ca="1">IFERROR(INDEX(I$391:I$427,MATCH($F45,$B$391:$B$427,0))/INDEX($D$391:$D$427,MATCH($F45,$B$391:$B$427,0)),SUMIFS('Input-Ext Allocators'!F$8:F$68,'Input-Ext Allocators'!$B$8:$B$68,$F45))*$D45</f>
        <v>3761106.1457454818</v>
      </c>
      <c r="J45" s="11">
        <f ca="1">IFERROR(INDEX(J$391:J$427,MATCH($F45,$B$391:$B$427,0))/INDEX($D$391:$D$427,MATCH($F45,$B$391:$B$427,0)),SUMIFS('Input-Ext Allocators'!G$8:G$68,'Input-Ext Allocators'!$B$8:$B$68,$F45))*$D45</f>
        <v>2179169.3206493822</v>
      </c>
      <c r="K45" s="11">
        <f ca="1">IFERROR(INDEX(K$391:K$427,MATCH($F45,$B$391:$B$427,0))/INDEX($D$391:$D$427,MATCH($F45,$B$391:$B$427,0)),SUMIFS('Input-Ext Allocators'!H$8:H$68,'Input-Ext Allocators'!$B$8:$B$68,$F45))*$D45</f>
        <v>1672008.6515542537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53753938.920000002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DESIGN_DAY</v>
      </c>
      <c r="G46" s="11">
        <f ca="1">IFERROR(INDEX(G$391:G$427,MATCH($F46,$B$391:$B$427,0))/INDEX($D$391:$D$427,MATCH($F46,$B$391:$B$427,0)),SUMIFS('Input-Ext Allocators'!D$8:D$68,'Input-Ext Allocators'!$B$8:$B$68,$F46))*$D46</f>
        <v>30552793.79883381</v>
      </c>
      <c r="H46" s="11">
        <f ca="1">IFERROR(INDEX(H$391:H$427,MATCH($F46,$B$391:$B$427,0))/INDEX($D$391:$D$427,MATCH($F46,$B$391:$B$427,0)),SUMIFS('Input-Ext Allocators'!E$8:E$68,'Input-Ext Allocators'!$B$8:$B$68,$F46))*$D46</f>
        <v>5935386.1044948706</v>
      </c>
      <c r="I46" s="11">
        <f ca="1">IFERROR(INDEX(I$391:I$427,MATCH($F46,$B$391:$B$427,0))/INDEX($D$391:$D$427,MATCH($F46,$B$391:$B$427,0)),SUMIFS('Input-Ext Allocators'!F$8:F$68,'Input-Ext Allocators'!$B$8:$B$68,$F46))*$D46</f>
        <v>8530731.5573579073</v>
      </c>
      <c r="J46" s="11">
        <f ca="1">IFERROR(INDEX(J$391:J$427,MATCH($F46,$B$391:$B$427,0))/INDEX($D$391:$D$427,MATCH($F46,$B$391:$B$427,0)),SUMIFS('Input-Ext Allocators'!G$8:G$68,'Input-Ext Allocators'!$B$8:$B$68,$F46))*$D46</f>
        <v>4942670.5262010638</v>
      </c>
      <c r="K46" s="11">
        <f ca="1">IFERROR(INDEX(K$391:K$427,MATCH($F46,$B$391:$B$427,0))/INDEX($D$391:$D$427,MATCH($F46,$B$391:$B$427,0)),SUMIFS('Input-Ext Allocators'!H$8:H$68,'Input-Ext Allocators'!$B$8:$B$68,$F46))*$D46</f>
        <v>3792356.933112341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2650785.29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DESIGN_DAY</v>
      </c>
      <c r="G47" s="11">
        <f ca="1">IFERROR(INDEX(G$391:G$427,MATCH($F47,$B$391:$B$427,0))/INDEX($D$391:$D$427,MATCH($F47,$B$391:$B$427,0)),SUMIFS('Input-Ext Allocators'!D$8:D$68,'Input-Ext Allocators'!$B$8:$B$68,$F47))*$D47</f>
        <v>1506659.7536393502</v>
      </c>
      <c r="H47" s="11">
        <f ca="1">IFERROR(INDEX(H$391:H$427,MATCH($F47,$B$391:$B$427,0))/INDEX($D$391:$D$427,MATCH($F47,$B$391:$B$427,0)),SUMIFS('Input-Ext Allocators'!E$8:E$68,'Input-Ext Allocators'!$B$8:$B$68,$F47))*$D47</f>
        <v>292693.60520130245</v>
      </c>
      <c r="I47" s="11">
        <f ca="1">IFERROR(INDEX(I$391:I$427,MATCH($F47,$B$391:$B$427,0))/INDEX($D$391:$D$427,MATCH($F47,$B$391:$B$427,0)),SUMIFS('Input-Ext Allocators'!F$8:F$68,'Input-Ext Allocators'!$B$8:$B$68,$F47))*$D47</f>
        <v>420678.71079805755</v>
      </c>
      <c r="J47" s="11">
        <f ca="1">IFERROR(INDEX(J$391:J$427,MATCH($F47,$B$391:$B$427,0))/INDEX($D$391:$D$427,MATCH($F47,$B$391:$B$427,0)),SUMIFS('Input-Ext Allocators'!G$8:G$68,'Input-Ext Allocators'!$B$8:$B$68,$F47))*$D47</f>
        <v>243739.50239571277</v>
      </c>
      <c r="K47" s="11">
        <f ca="1">IFERROR(INDEX(K$391:K$427,MATCH($F47,$B$391:$B$427,0))/INDEX($D$391:$D$427,MATCH($F47,$B$391:$B$427,0)),SUMIFS('Input-Ext Allocators'!H$8:H$68,'Input-Ext Allocators'!$B$8:$B$68,$F47))*$D47</f>
        <v>187013.71796557651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432658901.76999998</v>
      </c>
      <c r="E48" s="11">
        <f t="shared" ca="1" si="10"/>
        <v>0</v>
      </c>
      <c r="G48" s="111">
        <f t="shared" ref="G48:K48" ca="1" si="11">SUBTOTAL(9,G42:G47)</f>
        <v>245915712.90583858</v>
      </c>
      <c r="H48" s="111">
        <f t="shared" ca="1" si="11"/>
        <v>47773199.232404634</v>
      </c>
      <c r="I48" s="111">
        <f t="shared" ca="1" si="11"/>
        <v>68662818.41027835</v>
      </c>
      <c r="J48" s="111">
        <f t="shared" ca="1" si="11"/>
        <v>39782952.554597646</v>
      </c>
      <c r="K48" s="111">
        <f t="shared" ca="1" si="11"/>
        <v>30524218.666880734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0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1">
        <f ca="1">IFERROR(INDEX(G$391:G$427,MATCH($F51,$B$391:$B$427,0))/INDEX($D$391:$D$427,MATCH($F51,$B$391:$B$427,0)),SUMIFS('Input-Ext Allocators'!D$8:D$68,'Input-Ext Allocators'!$B$8:$B$68,$F51))*$D51</f>
        <v>0</v>
      </c>
      <c r="H51" s="11">
        <f ca="1">IFERROR(INDEX(H$391:H$427,MATCH($F51,$B$391:$B$427,0))/INDEX($D$391:$D$427,MATCH($F51,$B$391:$B$427,0)),SUMIFS('Input-Ext Allocators'!E$8:E$68,'Input-Ext Allocators'!$B$8:$B$68,$F51))*$D51</f>
        <v>0</v>
      </c>
      <c r="I51" s="11">
        <f ca="1">IFERROR(INDEX(I$391:I$427,MATCH($F51,$B$391:$B$427,0))/INDEX($D$391:$D$427,MATCH($F51,$B$391:$B$427,0)),SUMIFS('Input-Ext Allocators'!F$8:F$68,'Input-Ext Allocators'!$B$8:$B$68,$F51))*$D51</f>
        <v>0</v>
      </c>
      <c r="J51" s="11">
        <f ca="1">IFERROR(INDEX(J$391:J$427,MATCH($F51,$B$391:$B$427,0))/INDEX($D$391:$D$427,MATCH($F51,$B$391:$B$427,0)),SUMIFS('Input-Ext Allocators'!G$8:G$68,'Input-Ext Allocators'!$B$8:$B$68,$F51))*$D51</f>
        <v>0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0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1">
        <f ca="1">IFERROR(INDEX(G$391:G$427,MATCH($F52,$B$391:$B$427,0))/INDEX($D$391:$D$427,MATCH($F52,$B$391:$B$427,0)),SUMIFS('Input-Ext Allocators'!D$8:D$68,'Input-Ext Allocators'!$B$8:$B$68,$F52))*$D52</f>
        <v>0</v>
      </c>
      <c r="H52" s="11">
        <f ca="1">IFERROR(INDEX(H$391:H$427,MATCH($F52,$B$391:$B$427,0))/INDEX($D$391:$D$427,MATCH($F52,$B$391:$B$427,0)),SUMIFS('Input-Ext Allocators'!E$8:E$68,'Input-Ext Allocators'!$B$8:$B$68,$F52))*$D52</f>
        <v>0</v>
      </c>
      <c r="I52" s="11">
        <f ca="1">IFERROR(INDEX(I$391:I$427,MATCH($F52,$B$391:$B$427,0))/INDEX($D$391:$D$427,MATCH($F52,$B$391:$B$427,0)),SUMIFS('Input-Ext Allocators'!F$8:F$68,'Input-Ext Allocators'!$B$8:$B$68,$F52))*$D52</f>
        <v>0</v>
      </c>
      <c r="J52" s="11">
        <f ca="1">IFERROR(INDEX(J$391:J$427,MATCH($F52,$B$391:$B$427,0))/INDEX($D$391:$D$427,MATCH($F52,$B$391:$B$427,0)),SUMIFS('Input-Ext Allocators'!G$8:G$68,'Input-Ext Allocators'!$B$8:$B$68,$F52))*$D52</f>
        <v>0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0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1">
        <f ca="1">IFERROR(INDEX(G$391:G$427,MATCH($F53,$B$391:$B$427,0))/INDEX($D$391:$D$427,MATCH($F53,$B$391:$B$427,0)),SUMIFS('Input-Ext Allocators'!D$8:D$68,'Input-Ext Allocators'!$B$8:$B$68,$F53))*$D53</f>
        <v>0</v>
      </c>
      <c r="H53" s="11">
        <f ca="1">IFERROR(INDEX(H$391:H$427,MATCH($F53,$B$391:$B$427,0))/INDEX($D$391:$D$427,MATCH($F53,$B$391:$B$427,0)),SUMIFS('Input-Ext Allocators'!E$8:E$68,'Input-Ext Allocators'!$B$8:$B$68,$F53))*$D53</f>
        <v>0</v>
      </c>
      <c r="I53" s="11">
        <f ca="1">IFERROR(INDEX(I$391:I$427,MATCH($F53,$B$391:$B$427,0))/INDEX($D$391:$D$427,MATCH($F53,$B$391:$B$427,0)),SUMIFS('Input-Ext Allocators'!F$8:F$68,'Input-Ext Allocators'!$B$8:$B$68,$F53))*$D53</f>
        <v>0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0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1">
        <f ca="1">IFERROR(INDEX(G$391:G$427,MATCH($F54,$B$391:$B$427,0))/INDEX($D$391:$D$427,MATCH($F54,$B$391:$B$427,0)),SUMIFS('Input-Ext Allocators'!D$8:D$68,'Input-Ext Allocators'!$B$8:$B$68,$F54))*$D54</f>
        <v>0</v>
      </c>
      <c r="H54" s="11">
        <f ca="1">IFERROR(INDEX(H$391:H$427,MATCH($F54,$B$391:$B$427,0))/INDEX($D$391:$D$427,MATCH($F54,$B$391:$B$427,0)),SUMIFS('Input-Ext Allocators'!E$8:E$68,'Input-Ext Allocators'!$B$8:$B$68,$F54))*$D54</f>
        <v>0</v>
      </c>
      <c r="I54" s="11">
        <f ca="1">IFERROR(INDEX(I$391:I$427,MATCH($F54,$B$391:$B$427,0))/INDEX($D$391:$D$427,MATCH($F54,$B$391:$B$427,0)),SUMIFS('Input-Ext Allocators'!F$8:F$68,'Input-Ext Allocators'!$B$8:$B$68,$F54))*$D54</f>
        <v>0</v>
      </c>
      <c r="J54" s="11">
        <f ca="1">IFERROR(INDEX(J$391:J$427,MATCH($F54,$B$391:$B$427,0))/INDEX($D$391:$D$427,MATCH($F54,$B$391:$B$427,0)),SUMIFS('Input-Ext Allocators'!G$8:G$68,'Input-Ext Allocators'!$B$8:$B$68,$F54))*$D54</f>
        <v>0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0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1">
        <f ca="1">IFERROR(INDEX(G$391:G$427,MATCH($F61,$B$391:$B$427,0))/INDEX($D$391:$D$427,MATCH($F61,$B$391:$B$427,0)),SUMIFS('Input-Ext Allocators'!D$8:D$68,'Input-Ext Allocators'!$B$8:$B$68,$F61))*$D61</f>
        <v>0</v>
      </c>
      <c r="H61" s="11">
        <f ca="1">IFERROR(INDEX(H$391:H$427,MATCH($F61,$B$391:$B$427,0))/INDEX($D$391:$D$427,MATCH($F61,$B$391:$B$427,0)),SUMIFS('Input-Ext Allocators'!E$8:E$68,'Input-Ext Allocators'!$B$8:$B$68,$F61))*$D61</f>
        <v>0</v>
      </c>
      <c r="I61" s="11">
        <f ca="1">IFERROR(INDEX(I$391:I$427,MATCH($F61,$B$391:$B$427,0))/INDEX($D$391:$D$427,MATCH($F61,$B$391:$B$427,0)),SUMIFS('Input-Ext Allocators'!F$8:F$68,'Input-Ext Allocators'!$B$8:$B$68,$F61))*$D61</f>
        <v>0</v>
      </c>
      <c r="J61" s="11">
        <f ca="1">IFERROR(INDEX(J$391:J$427,MATCH($F61,$B$391:$B$427,0))/INDEX($D$391:$D$427,MATCH($F61,$B$391:$B$427,0)),SUMIFS('Input-Ext Allocators'!G$8:G$68,'Input-Ext Allocators'!$B$8:$B$68,$F61))*$D61</f>
        <v>0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0</v>
      </c>
      <c r="E62" s="11">
        <f t="shared" ca="1" si="10"/>
        <v>0</v>
      </c>
      <c r="G62" s="111">
        <f t="shared" ref="G62:K62" ca="1" si="13">SUBTOTAL(9,G51:G61)</f>
        <v>0</v>
      </c>
      <c r="H62" s="111">
        <f t="shared" ca="1" si="13"/>
        <v>0</v>
      </c>
      <c r="I62" s="111">
        <f t="shared" ca="1" si="13"/>
        <v>0</v>
      </c>
      <c r="J62" s="111">
        <f t="shared" ca="1" si="13"/>
        <v>0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304578.23381578655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INT_PSTD_PLANT</v>
      </c>
      <c r="G65" s="11">
        <f ca="1">IFERROR(INDEX(G$391:G$427,MATCH($F65,$B$391:$B$427,0))/INDEX($D$391:$D$427,MATCH($F65,$B$391:$B$427,0)),SUMIFS('Input-Ext Allocators'!D$8:D$68,'Input-Ext Allocators'!$B$8:$B$68,$F65))*$D65</f>
        <v>173116.9131109828</v>
      </c>
      <c r="H65" s="11">
        <f ca="1">IFERROR(INDEX(H$391:H$427,MATCH($F65,$B$391:$B$427,0))/INDEX($D$391:$D$427,MATCH($F65,$B$391:$B$427,0)),SUMIFS('Input-Ext Allocators'!E$8:E$68,'Input-Ext Allocators'!$B$8:$B$68,$F65))*$D65</f>
        <v>33630.82693181379</v>
      </c>
      <c r="I65" s="11">
        <f ca="1">IFERROR(INDEX(I$391:I$427,MATCH($F65,$B$391:$B$427,0))/INDEX($D$391:$D$427,MATCH($F65,$B$391:$B$427,0)),SUMIFS('Input-Ext Allocators'!F$8:F$68,'Input-Ext Allocators'!$B$8:$B$68,$F65))*$D65</f>
        <v>48336.460603632833</v>
      </c>
      <c r="J65" s="11">
        <f ca="1">IFERROR(INDEX(J$391:J$427,MATCH($F65,$B$391:$B$427,0))/INDEX($D$391:$D$427,MATCH($F65,$B$391:$B$427,0)),SUMIFS('Input-Ext Allocators'!G$8:G$68,'Input-Ext Allocators'!$B$8:$B$68,$F65))*$D65</f>
        <v>28005.945042355681</v>
      </c>
      <c r="K65" s="11">
        <f ca="1">IFERROR(INDEX(K$391:K$427,MATCH($F65,$B$391:$B$427,0))/INDEX($D$391:$D$427,MATCH($F65,$B$391:$B$427,0)),SUMIFS('Input-Ext Allocators'!H$8:H$68,'Input-Ext Allocators'!$B$8:$B$68,$F65))*$D65</f>
        <v>21488.088127001389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5545513.2691762587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INT_PSTD_PLANT</v>
      </c>
      <c r="G66" s="11">
        <f ca="1">IFERROR(INDEX(G$391:G$427,MATCH($F66,$B$391:$B$427,0))/INDEX($D$391:$D$427,MATCH($F66,$B$391:$B$427,0)),SUMIFS('Input-Ext Allocators'!D$8:D$68,'Input-Ext Allocators'!$B$8:$B$68,$F66))*$D66</f>
        <v>3151972.2428898984</v>
      </c>
      <c r="H66" s="11">
        <f ca="1">IFERROR(INDEX(H$391:H$427,MATCH($F66,$B$391:$B$427,0))/INDEX($D$391:$D$427,MATCH($F66,$B$391:$B$427,0)),SUMIFS('Input-Ext Allocators'!E$8:E$68,'Input-Ext Allocators'!$B$8:$B$68,$F66))*$D66</f>
        <v>612322.80017928581</v>
      </c>
      <c r="I66" s="11">
        <f ca="1">IFERROR(INDEX(I$391:I$427,MATCH($F66,$B$391:$B$427,0))/INDEX($D$391:$D$427,MATCH($F66,$B$391:$B$427,0)),SUMIFS('Input-Ext Allocators'!F$8:F$68,'Input-Ext Allocators'!$B$8:$B$68,$F66))*$D66</f>
        <v>880071.04218938458</v>
      </c>
      <c r="J66" s="11">
        <f ca="1">IFERROR(INDEX(J$391:J$427,MATCH($F66,$B$391:$B$427,0))/INDEX($D$391:$D$427,MATCH($F66,$B$391:$B$427,0)),SUMIFS('Input-Ext Allocators'!G$8:G$68,'Input-Ext Allocators'!$B$8:$B$68,$F66))*$D66</f>
        <v>509909.51619391388</v>
      </c>
      <c r="K66" s="11">
        <f ca="1">IFERROR(INDEX(K$391:K$427,MATCH($F66,$B$391:$B$427,0))/INDEX($D$391:$D$427,MATCH($F66,$B$391:$B$427,0)),SUMIFS('Input-Ext Allocators'!H$8:H$68,'Input-Ext Allocators'!$B$8:$B$68,$F66))*$D66</f>
        <v>391237.66772377526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284799.15077510959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INT_PSTD_PLANT</v>
      </c>
      <c r="G67" s="11">
        <f ca="1">IFERROR(INDEX(G$391:G$427,MATCH($F67,$B$391:$B$427,0))/INDEX($D$391:$D$427,MATCH($F67,$B$391:$B$427,0)),SUMIFS('Input-Ext Allocators'!D$8:D$68,'Input-Ext Allocators'!$B$8:$B$68,$F67))*$D67</f>
        <v>161874.83005970763</v>
      </c>
      <c r="H67" s="11">
        <f ca="1">IFERROR(INDEX(H$391:H$427,MATCH($F67,$B$391:$B$427,0))/INDEX($D$391:$D$427,MATCH($F67,$B$391:$B$427,0)),SUMIFS('Input-Ext Allocators'!E$8:E$68,'Input-Ext Allocators'!$B$8:$B$68,$F67))*$D67</f>
        <v>31446.866146837627</v>
      </c>
      <c r="I67" s="11">
        <f ca="1">IFERROR(INDEX(I$391:I$427,MATCH($F67,$B$391:$B$427,0))/INDEX($D$391:$D$427,MATCH($F67,$B$391:$B$427,0)),SUMIFS('Input-Ext Allocators'!F$8:F$68,'Input-Ext Allocators'!$B$8:$B$68,$F67))*$D67</f>
        <v>45197.526950383341</v>
      </c>
      <c r="J67" s="11">
        <f ca="1">IFERROR(INDEX(J$391:J$427,MATCH($F67,$B$391:$B$427,0))/INDEX($D$391:$D$427,MATCH($F67,$B$391:$B$427,0)),SUMIFS('Input-Ext Allocators'!G$8:G$68,'Input-Ext Allocators'!$B$8:$B$68,$F67))*$D67</f>
        <v>26187.259886539807</v>
      </c>
      <c r="K67" s="11">
        <f ca="1">IFERROR(INDEX(K$391:K$427,MATCH($F67,$B$391:$B$427,0))/INDEX($D$391:$D$427,MATCH($F67,$B$391:$B$427,0)),SUMIFS('Input-Ext Allocators'!H$8:H$68,'Input-Ext Allocators'!$B$8:$B$68,$F67))*$D67</f>
        <v>20092.667731641162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6216144.7030301262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INT_PSTD_PLANT</v>
      </c>
      <c r="G68" s="11">
        <f ca="1">IFERROR(INDEX(G$391:G$427,MATCH($F68,$B$391:$B$427,0))/INDEX($D$391:$D$427,MATCH($F68,$B$391:$B$427,0)),SUMIFS('Input-Ext Allocators'!D$8:D$68,'Input-Ext Allocators'!$B$8:$B$68,$F68))*$D68</f>
        <v>3533147.3590808716</v>
      </c>
      <c r="H68" s="11">
        <f ca="1">IFERROR(INDEX(H$391:H$427,MATCH($F68,$B$391:$B$427,0))/INDEX($D$391:$D$427,MATCH($F68,$B$391:$B$427,0)),SUMIFS('Input-Ext Allocators'!E$8:E$68,'Input-Ext Allocators'!$B$8:$B$68,$F68))*$D68</f>
        <v>686372.37819546962</v>
      </c>
      <c r="I68" s="11">
        <f ca="1">IFERROR(INDEX(I$391:I$427,MATCH($F68,$B$391:$B$427,0))/INDEX($D$391:$D$427,MATCH($F68,$B$391:$B$427,0)),SUMIFS('Input-Ext Allocators'!F$8:F$68,'Input-Ext Allocators'!$B$8:$B$68,$F68))*$D68</f>
        <v>986500.01932253363</v>
      </c>
      <c r="J68" s="11">
        <f ca="1">IFERROR(INDEX(J$391:J$427,MATCH($F68,$B$391:$B$427,0))/INDEX($D$391:$D$427,MATCH($F68,$B$391:$B$427,0)),SUMIFS('Input-Ext Allocators'!G$8:G$68,'Input-Ext Allocators'!$B$8:$B$68,$F68))*$D68</f>
        <v>571574.0246681046</v>
      </c>
      <c r="K68" s="11">
        <f ca="1">IFERROR(INDEX(K$391:K$427,MATCH($F68,$B$391:$B$427,0))/INDEX($D$391:$D$427,MATCH($F68,$B$391:$B$427,0)),SUMIFS('Input-Ext Allocators'!H$8:H$68,'Input-Ext Allocators'!$B$8:$B$68,$F68))*$D68</f>
        <v>438550.92176314612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29.481973917574649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INT_PSTD_PLANT</v>
      </c>
      <c r="G69" s="11">
        <f ca="1">IFERROR(INDEX(G$391:G$427,MATCH($F69,$B$391:$B$427,0))/INDEX($D$391:$D$427,MATCH($F69,$B$391:$B$427,0)),SUMIFS('Input-Ext Allocators'!D$8:D$68,'Input-Ext Allocators'!$B$8:$B$68,$F69))*$D69</f>
        <v>16.757035632808559</v>
      </c>
      <c r="H69" s="11">
        <f ca="1">IFERROR(INDEX(H$391:H$427,MATCH($F69,$B$391:$B$427,0))/INDEX($D$391:$D$427,MATCH($F69,$B$391:$B$427,0)),SUMIFS('Input-Ext Allocators'!E$8:E$68,'Input-Ext Allocators'!$B$8:$B$68,$F69))*$D69</f>
        <v>3.2553316433960187</v>
      </c>
      <c r="I69" s="11">
        <f ca="1">IFERROR(INDEX(I$391:I$427,MATCH($F69,$B$391:$B$427,0))/INDEX($D$391:$D$427,MATCH($F69,$B$391:$B$427,0)),SUMIFS('Input-Ext Allocators'!F$8:F$68,'Input-Ext Allocators'!$B$8:$B$68,$F69))*$D69</f>
        <v>4.6787790871690182</v>
      </c>
      <c r="J69" s="11">
        <f ca="1">IFERROR(INDEX(J$391:J$427,MATCH($F69,$B$391:$B$427,0))/INDEX($D$391:$D$427,MATCH($F69,$B$391:$B$427,0)),SUMIFS('Input-Ext Allocators'!G$8:G$68,'Input-Ext Allocators'!$B$8:$B$68,$F69))*$D69</f>
        <v>2.710865221495562</v>
      </c>
      <c r="K69" s="11">
        <f ca="1">IFERROR(INDEX(K$391:K$427,MATCH($F69,$B$391:$B$427,0))/INDEX($D$391:$D$427,MATCH($F69,$B$391:$B$427,0)),SUMIFS('Input-Ext Allocators'!H$8:H$68,'Input-Ext Allocators'!$B$8:$B$68,$F69))*$D69</f>
        <v>2.0799623327054864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647598.17652655416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INT_PSTD_PLANT</v>
      </c>
      <c r="G70" s="11">
        <f ca="1">IFERROR(INDEX(G$391:G$427,MATCH($F70,$B$391:$B$427,0))/INDEX($D$391:$D$427,MATCH($F70,$B$391:$B$427,0)),SUMIFS('Input-Ext Allocators'!D$8:D$68,'Input-Ext Allocators'!$B$8:$B$68,$F70))*$D70</f>
        <v>368083.41768894851</v>
      </c>
      <c r="H70" s="11">
        <f ca="1">IFERROR(INDEX(H$391:H$427,MATCH($F70,$B$391:$B$427,0))/INDEX($D$391:$D$427,MATCH($F70,$B$391:$B$427,0)),SUMIFS('Input-Ext Allocators'!E$8:E$68,'Input-Ext Allocators'!$B$8:$B$68,$F70))*$D70</f>
        <v>71506.298803003636</v>
      </c>
      <c r="I70" s="11">
        <f ca="1">IFERROR(INDEX(I$391:I$427,MATCH($F70,$B$391:$B$427,0))/INDEX($D$391:$D$427,MATCH($F70,$B$391:$B$427,0)),SUMIFS('Input-Ext Allocators'!F$8:F$68,'Input-Ext Allocators'!$B$8:$B$68,$F70))*$D70</f>
        <v>102773.60714355092</v>
      </c>
      <c r="J70" s="11">
        <f ca="1">IFERROR(INDEX(J$391:J$427,MATCH($F70,$B$391:$B$427,0))/INDEX($D$391:$D$427,MATCH($F70,$B$391:$B$427,0)),SUMIFS('Input-Ext Allocators'!G$8:G$68,'Input-Ext Allocators'!$B$8:$B$68,$F70))*$D70</f>
        <v>59546.602244406327</v>
      </c>
      <c r="K70" s="11">
        <f ca="1">IFERROR(INDEX(K$391:K$427,MATCH($F70,$B$391:$B$427,0))/INDEX($D$391:$D$427,MATCH($F70,$B$391:$B$427,0)),SUMIFS('Input-Ext Allocators'!H$8:H$68,'Input-Ext Allocators'!$B$8:$B$68,$F70))*$D70</f>
        <v>45688.250646644658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1190943.2150101247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INT_PSTD_PLANT</v>
      </c>
      <c r="G72" s="11">
        <f ca="1">IFERROR(INDEX(G$391:G$427,MATCH($F72,$B$391:$B$427,0))/INDEX($D$391:$D$427,MATCH($F72,$B$391:$B$427,0)),SUMIFS('Input-Ext Allocators'!D$8:D$68,'Input-Ext Allocators'!$B$8:$B$68,$F72))*$D72</f>
        <v>676911.18465713621</v>
      </c>
      <c r="H72" s="11">
        <f ca="1">IFERROR(INDEX(H$391:H$427,MATCH($F72,$B$391:$B$427,0))/INDEX($D$391:$D$427,MATCH($F72,$B$391:$B$427,0)),SUMIFS('Input-Ext Allocators'!E$8:E$68,'Input-Ext Allocators'!$B$8:$B$68,$F72))*$D72</f>
        <v>131501.20626757492</v>
      </c>
      <c r="I72" s="11">
        <f ca="1">IFERROR(INDEX(I$391:I$427,MATCH($F72,$B$391:$B$427,0))/INDEX($D$391:$D$427,MATCH($F72,$B$391:$B$427,0)),SUMIFS('Input-Ext Allocators'!F$8:F$68,'Input-Ext Allocators'!$B$8:$B$68,$F72))*$D72</f>
        <v>189002.27725503681</v>
      </c>
      <c r="J72" s="11">
        <f ca="1">IFERROR(INDEX(J$391:J$427,MATCH($F72,$B$391:$B$427,0))/INDEX($D$391:$D$427,MATCH($F72,$B$391:$B$427,0)),SUMIFS('Input-Ext Allocators'!G$8:G$68,'Input-Ext Allocators'!$B$8:$B$68,$F72))*$D72</f>
        <v>109507.13650901472</v>
      </c>
      <c r="K72" s="11">
        <f ca="1">IFERROR(INDEX(K$391:K$427,MATCH($F72,$B$391:$B$427,0))/INDEX($D$391:$D$427,MATCH($F72,$B$391:$B$427,0)),SUMIFS('Input-Ext Allocators'!H$8:H$68,'Input-Ext Allocators'!$B$8:$B$68,$F72))*$D72</f>
        <v>84021.410321361967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2439950.9081777832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INT_PSTD_PLANT</v>
      </c>
      <c r="G73" s="11">
        <f ca="1">IFERROR(INDEX(G$391:G$427,MATCH($F73,$B$391:$B$427,0))/INDEX($D$391:$D$427,MATCH($F73,$B$391:$B$427,0)),SUMIFS('Input-Ext Allocators'!D$8:D$68,'Input-Ext Allocators'!$B$8:$B$68,$F73))*$D73</f>
        <v>1386825.1978292998</v>
      </c>
      <c r="H73" s="11">
        <f ca="1">IFERROR(INDEX(H$391:H$427,MATCH($F73,$B$391:$B$427,0))/INDEX($D$391:$D$427,MATCH($F73,$B$391:$B$427,0)),SUMIFS('Input-Ext Allocators'!E$8:E$68,'Input-Ext Allocators'!$B$8:$B$68,$F73))*$D73</f>
        <v>269413.75845221611</v>
      </c>
      <c r="I73" s="11">
        <f ca="1">IFERROR(INDEX(I$391:I$427,MATCH($F73,$B$391:$B$427,0))/INDEX($D$391:$D$427,MATCH($F73,$B$391:$B$427,0)),SUMIFS('Input-Ext Allocators'!F$8:F$68,'Input-Ext Allocators'!$B$8:$B$68,$F73))*$D73</f>
        <v>387219.36715696036</v>
      </c>
      <c r="J73" s="11">
        <f ca="1">IFERROR(INDEX(J$391:J$427,MATCH($F73,$B$391:$B$427,0))/INDEX($D$391:$D$427,MATCH($F73,$B$391:$B$427,0)),SUMIFS('Input-Ext Allocators'!G$8:G$68,'Input-Ext Allocators'!$B$8:$B$68,$F73))*$D73</f>
        <v>224353.29729373154</v>
      </c>
      <c r="K73" s="11">
        <f ca="1">IFERROR(INDEX(K$391:K$427,MATCH($F73,$B$391:$B$427,0))/INDEX($D$391:$D$427,MATCH($F73,$B$391:$B$427,0)),SUMIFS('Input-Ext Allocators'!H$8:H$68,'Input-Ext Allocators'!$B$8:$B$68,$F73))*$D73</f>
        <v>172139.28744557517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3542.5757245105788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INT_PSTD_PLANT</v>
      </c>
      <c r="G74" s="11">
        <f ca="1">IFERROR(INDEX(G$391:G$427,MATCH($F74,$B$391:$B$427,0))/INDEX($D$391:$D$427,MATCH($F74,$B$391:$B$427,0)),SUMIFS('Input-Ext Allocators'!D$8:D$68,'Input-Ext Allocators'!$B$8:$B$68,$F74))*$D74</f>
        <v>2013.5377574619977</v>
      </c>
      <c r="H74" s="11">
        <f ca="1">IFERROR(INDEX(H$391:H$427,MATCH($F74,$B$391:$B$427,0))/INDEX($D$391:$D$427,MATCH($F74,$B$391:$B$427,0)),SUMIFS('Input-Ext Allocators'!E$8:E$68,'Input-Ext Allocators'!$B$8:$B$68,$F74))*$D74</f>
        <v>391.16305059381762</v>
      </c>
      <c r="I74" s="11">
        <f ca="1">IFERROR(INDEX(I$391:I$427,MATCH($F74,$B$391:$B$427,0))/INDEX($D$391:$D$427,MATCH($F74,$B$391:$B$427,0)),SUMIFS('Input-Ext Allocators'!F$8:F$68,'Input-Ext Allocators'!$B$8:$B$68,$F74))*$D74</f>
        <v>562.20554501854997</v>
      </c>
      <c r="J74" s="11">
        <f ca="1">IFERROR(INDEX(J$391:J$427,MATCH($F74,$B$391:$B$427,0))/INDEX($D$391:$D$427,MATCH($F74,$B$391:$B$427,0)),SUMIFS('Input-Ext Allocators'!G$8:G$68,'Input-Ext Allocators'!$B$8:$B$68,$F74))*$D74</f>
        <v>325.7395638751791</v>
      </c>
      <c r="K74" s="11">
        <f ca="1">IFERROR(INDEX(K$391:K$427,MATCH($F74,$B$391:$B$427,0))/INDEX($D$391:$D$427,MATCH($F74,$B$391:$B$427,0)),SUMIFS('Input-Ext Allocators'!H$8:H$68,'Input-Ext Allocators'!$B$8:$B$68,$F74))*$D74</f>
        <v>249.92980756103387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16633099.714210173</v>
      </c>
      <c r="E76" s="11">
        <f t="shared" ca="1" si="15"/>
        <v>0</v>
      </c>
      <c r="G76" s="111">
        <f t="shared" ref="G76:K76" ca="1" si="16">SUBTOTAL(9,G65:G75)</f>
        <v>9453961.4401099384</v>
      </c>
      <c r="H76" s="111">
        <f t="shared" ca="1" si="16"/>
        <v>1836588.5533584389</v>
      </c>
      <c r="I76" s="111">
        <f t="shared" ca="1" si="16"/>
        <v>2639667.1849455885</v>
      </c>
      <c r="J76" s="111">
        <f t="shared" ca="1" si="16"/>
        <v>1529412.232267163</v>
      </c>
      <c r="K76" s="111">
        <f t="shared" ca="1" si="16"/>
        <v>1173470.3035290395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454043523.99456739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258070356.20119852</v>
      </c>
      <c r="H78" s="11">
        <f t="shared" ca="1" si="17"/>
        <v>50134439.955442034</v>
      </c>
      <c r="I78" s="11">
        <f t="shared" ca="1" si="17"/>
        <v>72056550.577976674</v>
      </c>
      <c r="J78" s="11">
        <f t="shared" ca="1" si="17"/>
        <v>41749266.914194971</v>
      </c>
      <c r="K78" s="11">
        <f t="shared" ca="1" si="17"/>
        <v>32032910.345755126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-86761.440382886038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INT_PSTD_PLANT</v>
      </c>
      <c r="G84" s="11">
        <f ca="1">IFERROR(INDEX(G$391:G$427,MATCH($F84,$B$391:$B$427,0))/INDEX($D$391:$D$427,MATCH($F84,$B$391:$B$427,0)),SUMIFS('Input-Ext Allocators'!D$8:D$68,'Input-Ext Allocators'!$B$8:$B$68,$F84))*$D84</f>
        <v>-49313.677303782781</v>
      </c>
      <c r="H84" s="11">
        <f ca="1">IFERROR(INDEX(H$391:H$427,MATCH($F84,$B$391:$B$427,0))/INDEX($D$391:$D$427,MATCH($F84,$B$391:$B$427,0)),SUMIFS('Input-Ext Allocators'!E$8:E$68,'Input-Ext Allocators'!$B$8:$B$68,$F84))*$D84</f>
        <v>-9579.9983778108235</v>
      </c>
      <c r="I84" s="11">
        <f ca="1">IFERROR(INDEX(I$391:I$427,MATCH($F84,$B$391:$B$427,0))/INDEX($D$391:$D$427,MATCH($F84,$B$391:$B$427,0)),SUMIFS('Input-Ext Allocators'!F$8:F$68,'Input-Ext Allocators'!$B$8:$B$68,$F84))*$D84</f>
        <v>-13769.010649389498</v>
      </c>
      <c r="J84" s="11">
        <f ca="1">IFERROR(INDEX(J$391:J$427,MATCH($F84,$B$391:$B$427,0))/INDEX($D$391:$D$427,MATCH($F84,$B$391:$B$427,0)),SUMIFS('Input-Ext Allocators'!G$8:G$68,'Input-Ext Allocators'!$B$8:$B$68,$F84))*$D84</f>
        <v>-7977.7077328129972</v>
      </c>
      <c r="K84" s="11">
        <f ca="1">IFERROR(INDEX(K$391:K$427,MATCH($F84,$B$391:$B$427,0))/INDEX($D$391:$D$427,MATCH($F84,$B$391:$B$427,0)),SUMIFS('Input-Ext Allocators'!H$8:H$68,'Input-Ext Allocators'!$B$8:$B$68,$F84))*$D84</f>
        <v>-6121.04631908993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-2361196.4863850744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-1342062.5691155228</v>
      </c>
      <c r="H86" s="11">
        <f ca="1">IFERROR(INDEX(H$391:H$427,MATCH($F86,$B$391:$B$427,0))/INDEX($D$391:$D$427,MATCH($F86,$B$391:$B$427,0)),SUMIFS('Input-Ext Allocators'!E$8:E$68,'Input-Ext Allocators'!$B$8:$B$68,$F86))*$D86</f>
        <v>-260717.87662164654</v>
      </c>
      <c r="I86" s="11">
        <f ca="1">IFERROR(INDEX(I$391:I$427,MATCH($F86,$B$391:$B$427,0))/INDEX($D$391:$D$427,MATCH($F86,$B$391:$B$427,0)),SUMIFS('Input-Ext Allocators'!F$8:F$68,'Input-Ext Allocators'!$B$8:$B$68,$F86))*$D86</f>
        <v>-374721.06759479444</v>
      </c>
      <c r="J86" s="11">
        <f ca="1">IFERROR(INDEX(J$391:J$427,MATCH($F86,$B$391:$B$427,0))/INDEX($D$391:$D$427,MATCH($F86,$B$391:$B$427,0)),SUMIFS('Input-Ext Allocators'!G$8:G$68,'Input-Ext Allocators'!$B$8:$B$68,$F86))*$D86</f>
        <v>-217111.83430099819</v>
      </c>
      <c r="K86" s="11">
        <f ca="1">IFERROR(INDEX(K$391:K$427,MATCH($F86,$B$391:$B$427,0))/INDEX($D$391:$D$427,MATCH($F86,$B$391:$B$427,0)),SUMIFS('Input-Ext Allocators'!H$8:H$68,'Input-Ext Allocators'!$B$8:$B$68,$F86))*$D86</f>
        <v>-166583.13875211246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-2447957.9267679607</v>
      </c>
      <c r="E87" s="11">
        <f t="shared" ca="1" si="19"/>
        <v>0</v>
      </c>
      <c r="G87" s="111">
        <f t="shared" ref="G87:K87" ca="1" si="20">SUBTOTAL(9,G82:G86)</f>
        <v>-1391376.2464193054</v>
      </c>
      <c r="H87" s="111">
        <f t="shared" ca="1" si="20"/>
        <v>-270297.87499945739</v>
      </c>
      <c r="I87" s="111">
        <f t="shared" ca="1" si="20"/>
        <v>-388490.07824418391</v>
      </c>
      <c r="J87" s="111">
        <f t="shared" ca="1" si="20"/>
        <v>-225089.54203381119</v>
      </c>
      <c r="K87" s="111">
        <f t="shared" ca="1" si="20"/>
        <v>-172704.18507120237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-3060664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DESIGN_DAY</v>
      </c>
      <c r="G113" s="11">
        <f ca="1">IFERROR(INDEX(G$391:G$427,MATCH($F113,$B$391:$B$427,0))/INDEX($D$391:$D$427,MATCH($F113,$B$391:$B$427,0)),SUMIFS('Input-Ext Allocators'!D$8:D$68,'Input-Ext Allocators'!$B$8:$B$68,$F113))*$D113</f>
        <v>-1739627.6060566294</v>
      </c>
      <c r="H113" s="11">
        <f ca="1">IFERROR(INDEX(H$391:H$427,MATCH($F113,$B$391:$B$427,0))/INDEX($D$391:$D$427,MATCH($F113,$B$391:$B$427,0)),SUMIFS('Input-Ext Allocators'!E$8:E$68,'Input-Ext Allocators'!$B$8:$B$68,$F113))*$D113</f>
        <v>-337951.4681363873</v>
      </c>
      <c r="I113" s="11">
        <f ca="1">IFERROR(INDEX(I$391:I$427,MATCH($F113,$B$391:$B$427,0))/INDEX($D$391:$D$427,MATCH($F113,$B$391:$B$427,0)),SUMIFS('Input-Ext Allocators'!F$8:F$68,'Input-Ext Allocators'!$B$8:$B$68,$F113))*$D113</f>
        <v>-485726.32063535636</v>
      </c>
      <c r="J113" s="11">
        <f ca="1">IFERROR(INDEX(J$391:J$427,MATCH($F113,$B$391:$B$427,0))/INDEX($D$391:$D$427,MATCH($F113,$B$391:$B$427,0)),SUMIFS('Input-Ext Allocators'!G$8:G$68,'Input-Ext Allocators'!$B$8:$B$68,$F113))*$D113</f>
        <v>-281427.81807894818</v>
      </c>
      <c r="K113" s="11">
        <f ca="1">IFERROR(INDEX(K$391:K$427,MATCH($F113,$B$391:$B$427,0))/INDEX($D$391:$D$427,MATCH($F113,$B$391:$B$427,0)),SUMIFS('Input-Ext Allocators'!H$8:H$68,'Input-Ext Allocators'!$B$8:$B$68,$F113))*$D113</f>
        <v>-215930.78709267822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-2466820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DESIGN_DAY</v>
      </c>
      <c r="G114" s="11">
        <f ca="1">IFERROR(INDEX(G$391:G$427,MATCH($F114,$B$391:$B$427,0))/INDEX($D$391:$D$427,MATCH($F114,$B$391:$B$427,0)),SUMIFS('Input-Ext Allocators'!D$8:D$68,'Input-Ext Allocators'!$B$8:$B$68,$F114))*$D114</f>
        <v>-1402097.1172179026</v>
      </c>
      <c r="H114" s="11">
        <f ca="1">IFERROR(INDEX(H$391:H$427,MATCH($F114,$B$391:$B$427,0))/INDEX($D$391:$D$427,MATCH($F114,$B$391:$B$427,0)),SUMIFS('Input-Ext Allocators'!E$8:E$68,'Input-Ext Allocators'!$B$8:$B$68,$F114))*$D114</f>
        <v>-272380.58167384687</v>
      </c>
      <c r="I114" s="11">
        <f ca="1">IFERROR(INDEX(I$391:I$427,MATCH($F114,$B$391:$B$427,0))/INDEX($D$391:$D$427,MATCH($F114,$B$391:$B$427,0)),SUMIFS('Input-Ext Allocators'!F$8:F$68,'Input-Ext Allocators'!$B$8:$B$68,$F114))*$D114</f>
        <v>-391483.48275724147</v>
      </c>
      <c r="J114" s="11">
        <f ca="1">IFERROR(INDEX(J$391:J$427,MATCH($F114,$B$391:$B$427,0))/INDEX($D$391:$D$427,MATCH($F114,$B$391:$B$427,0)),SUMIFS('Input-Ext Allocators'!G$8:G$68,'Input-Ext Allocators'!$B$8:$B$68,$F114))*$D114</f>
        <v>-226823.90820864719</v>
      </c>
      <c r="K114" s="11">
        <f ca="1">IFERROR(INDEX(K$391:K$427,MATCH($F114,$B$391:$B$427,0))/INDEX($D$391:$D$427,MATCH($F114,$B$391:$B$427,0)),SUMIFS('Input-Ext Allocators'!H$8:H$68,'Input-Ext Allocators'!$B$8:$B$68,$F114))*$D114</f>
        <v>-174034.91014236142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-107876550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DESIGN_DAY</v>
      </c>
      <c r="G115" s="11">
        <f ca="1">IFERROR(INDEX(G$391:G$427,MATCH($F115,$B$391:$B$427,0))/INDEX($D$391:$D$427,MATCH($F115,$B$391:$B$427,0)),SUMIFS('Input-Ext Allocators'!D$8:D$68,'Input-Ext Allocators'!$B$8:$B$68,$F115))*$D115</f>
        <v>-61315134.371544309</v>
      </c>
      <c r="H115" s="11">
        <f ca="1">IFERROR(INDEX(H$391:H$427,MATCH($F115,$B$391:$B$427,0))/INDEX($D$391:$D$427,MATCH($F115,$B$391:$B$427,0)),SUMIFS('Input-Ext Allocators'!E$8:E$68,'Input-Ext Allocators'!$B$8:$B$68,$F115))*$D115</f>
        <v>-11911480.139599901</v>
      </c>
      <c r="I115" s="11">
        <f ca="1">IFERROR(INDEX(I$391:I$427,MATCH($F115,$B$391:$B$427,0))/INDEX($D$391:$D$427,MATCH($F115,$B$391:$B$427,0)),SUMIFS('Input-Ext Allocators'!F$8:F$68,'Input-Ext Allocators'!$B$8:$B$68,$F115))*$D115</f>
        <v>-17119971.259287544</v>
      </c>
      <c r="J115" s="11">
        <f ca="1">IFERROR(INDEX(J$391:J$427,MATCH($F115,$B$391:$B$427,0))/INDEX($D$391:$D$427,MATCH($F115,$B$391:$B$427,0)),SUMIFS('Input-Ext Allocators'!G$8:G$68,'Input-Ext Allocators'!$B$8:$B$68,$F115))*$D115</f>
        <v>-9919240.4289999008</v>
      </c>
      <c r="K115" s="11">
        <f ca="1">IFERROR(INDEX(K$391:K$427,MATCH($F115,$B$391:$B$427,0))/INDEX($D$391:$D$427,MATCH($F115,$B$391:$B$427,0)),SUMIFS('Input-Ext Allocators'!H$8:H$68,'Input-Ext Allocators'!$B$8:$B$68,$F115))*$D115</f>
        <v>-7610723.8005683264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-9948125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DESIGN_DAY</v>
      </c>
      <c r="G116" s="11">
        <f ca="1">IFERROR(INDEX(G$391:G$427,MATCH($F116,$B$391:$B$427,0))/INDEX($D$391:$D$427,MATCH($F116,$B$391:$B$427,0)),SUMIFS('Input-Ext Allocators'!D$8:D$68,'Input-Ext Allocators'!$B$8:$B$68,$F116))*$D116</f>
        <v>-5654339.3454825841</v>
      </c>
      <c r="H116" s="11">
        <f ca="1">IFERROR(INDEX(H$391:H$427,MATCH($F116,$B$391:$B$427,0))/INDEX($D$391:$D$427,MATCH($F116,$B$391:$B$427,0)),SUMIFS('Input-Ext Allocators'!E$8:E$68,'Input-Ext Allocators'!$B$8:$B$68,$F116))*$D116</f>
        <v>-1098449.045355615</v>
      </c>
      <c r="I116" s="11">
        <f ca="1">IFERROR(INDEX(I$391:I$427,MATCH($F116,$B$391:$B$427,0))/INDEX($D$391:$D$427,MATCH($F116,$B$391:$B$427,0)),SUMIFS('Input-Ext Allocators'!F$8:F$68,'Input-Ext Allocators'!$B$8:$B$68,$F116))*$D116</f>
        <v>-1578764.0046312187</v>
      </c>
      <c r="J116" s="11">
        <f ca="1">IFERROR(INDEX(J$391:J$427,MATCH($F116,$B$391:$B$427,0))/INDEX($D$391:$D$427,MATCH($F116,$B$391:$B$427,0)),SUMIFS('Input-Ext Allocators'!G$8:G$68,'Input-Ext Allocators'!$B$8:$B$68,$F116))*$D116</f>
        <v>-914729.32433179079</v>
      </c>
      <c r="K116" s="11">
        <f ca="1">IFERROR(INDEX(K$391:K$427,MATCH($F116,$B$391:$B$427,0))/INDEX($D$391:$D$427,MATCH($F116,$B$391:$B$427,0)),SUMIFS('Input-Ext Allocators'!H$8:H$68,'Input-Ext Allocators'!$B$8:$B$68,$F116))*$D116</f>
        <v>-701843.28019879002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-20314582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DESIGN_DAY</v>
      </c>
      <c r="G117" s="11">
        <f ca="1">IFERROR(INDEX(G$391:G$427,MATCH($F117,$B$391:$B$427,0))/INDEX($D$391:$D$427,MATCH($F117,$B$391:$B$427,0)),SUMIFS('Input-Ext Allocators'!D$8:D$68,'Input-Ext Allocators'!$B$8:$B$68,$F117))*$D117</f>
        <v>-11546451.244795606</v>
      </c>
      <c r="H117" s="11">
        <f ca="1">IFERROR(INDEX(H$391:H$427,MATCH($F117,$B$391:$B$427,0))/INDEX($D$391:$D$427,MATCH($F117,$B$391:$B$427,0)),SUMIFS('Input-Ext Allocators'!E$8:E$68,'Input-Ext Allocators'!$B$8:$B$68,$F117))*$D117</f>
        <v>-2243089.3464545691</v>
      </c>
      <c r="I117" s="11">
        <f ca="1">IFERROR(INDEX(I$391:I$427,MATCH($F117,$B$391:$B$427,0))/INDEX($D$391:$D$427,MATCH($F117,$B$391:$B$427,0)),SUMIFS('Input-Ext Allocators'!F$8:F$68,'Input-Ext Allocators'!$B$8:$B$68,$F117))*$D117</f>
        <v>-3223917.1533057005</v>
      </c>
      <c r="J117" s="11">
        <f ca="1">IFERROR(INDEX(J$391:J$427,MATCH($F117,$B$391:$B$427,0))/INDEX($D$391:$D$427,MATCH($F117,$B$391:$B$427,0)),SUMIFS('Input-Ext Allocators'!G$8:G$68,'Input-Ext Allocators'!$B$8:$B$68,$F117))*$D117</f>
        <v>-1867924.2437085139</v>
      </c>
      <c r="K117" s="11">
        <f ca="1">IFERROR(INDEX(K$391:K$427,MATCH($F117,$B$391:$B$427,0))/INDEX($D$391:$D$427,MATCH($F117,$B$391:$B$427,0)),SUMIFS('Input-Ext Allocators'!H$8:H$68,'Input-Ext Allocators'!$B$8:$B$68,$F117))*$D117</f>
        <v>-1433200.0117356081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-1405570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DESIGN_DAY</v>
      </c>
      <c r="G118" s="11">
        <f ca="1">IFERROR(INDEX(G$391:G$427,MATCH($F118,$B$391:$B$427,0))/INDEX($D$391:$D$427,MATCH($F118,$B$391:$B$427,0)),SUMIFS('Input-Ext Allocators'!D$8:D$68,'Input-Ext Allocators'!$B$8:$B$68,$F118))*$D118</f>
        <v>-798901.27575095359</v>
      </c>
      <c r="H118" s="11">
        <f ca="1">IFERROR(INDEX(H$391:H$427,MATCH($F118,$B$391:$B$427,0))/INDEX($D$391:$D$427,MATCH($F118,$B$391:$B$427,0)),SUMIFS('Input-Ext Allocators'!E$8:E$68,'Input-Ext Allocators'!$B$8:$B$68,$F118))*$D118</f>
        <v>-155199.80143800884</v>
      </c>
      <c r="I118" s="11">
        <f ca="1">IFERROR(INDEX(I$391:I$427,MATCH($F118,$B$391:$B$427,0))/INDEX($D$391:$D$427,MATCH($F118,$B$391:$B$427,0)),SUMIFS('Input-Ext Allocators'!F$8:F$68,'Input-Ext Allocators'!$B$8:$B$68,$F118))*$D118</f>
        <v>-223063.47397017048</v>
      </c>
      <c r="J118" s="11">
        <f ca="1">IFERROR(INDEX(J$391:J$427,MATCH($F118,$B$391:$B$427,0))/INDEX($D$391:$D$427,MATCH($F118,$B$391:$B$427,0)),SUMIFS('Input-Ext Allocators'!G$8:G$68,'Input-Ext Allocators'!$B$8:$B$68,$F118))*$D118</f>
        <v>-129242.05278894618</v>
      </c>
      <c r="K118" s="11">
        <f ca="1">IFERROR(INDEX(K$391:K$427,MATCH($F118,$B$391:$B$427,0))/INDEX($D$391:$D$427,MATCH($F118,$B$391:$B$427,0)),SUMIFS('Input-Ext Allocators'!H$8:H$68,'Input-Ext Allocators'!$B$8:$B$68,$F118))*$D118</f>
        <v>-99163.396051920659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-145072311</v>
      </c>
      <c r="E119" s="11">
        <f t="shared" ca="1" si="28"/>
        <v>0</v>
      </c>
      <c r="G119" s="111">
        <f t="shared" ref="G119:K119" ca="1" si="29">SUBTOTAL(9,G113:G118)</f>
        <v>-82456550.960847974</v>
      </c>
      <c r="H119" s="111">
        <f t="shared" ca="1" si="29"/>
        <v>-16018550.382658327</v>
      </c>
      <c r="I119" s="111">
        <f t="shared" ca="1" si="29"/>
        <v>-23022925.694587231</v>
      </c>
      <c r="J119" s="111">
        <f t="shared" ca="1" si="29"/>
        <v>-13339387.776116747</v>
      </c>
      <c r="K119" s="111">
        <f t="shared" ca="1" si="29"/>
        <v>-10234896.185789686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0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-</v>
      </c>
      <c r="G122" s="11">
        <f ca="1">IFERROR(INDEX(G$391:G$427,MATCH($F122,$B$391:$B$427,0))/INDEX($D$391:$D$427,MATCH($F122,$B$391:$B$427,0)),SUMIFS('Input-Ext Allocators'!D$8:D$68,'Input-Ext Allocators'!$B$8:$B$68,$F122))*$D122</f>
        <v>0</v>
      </c>
      <c r="H122" s="11">
        <f ca="1">IFERROR(INDEX(H$391:H$427,MATCH($F122,$B$391:$B$427,0))/INDEX($D$391:$D$427,MATCH($F122,$B$391:$B$427,0)),SUMIFS('Input-Ext Allocators'!E$8:E$68,'Input-Ext Allocators'!$B$8:$B$68,$F122))*$D122</f>
        <v>0</v>
      </c>
      <c r="I122" s="11">
        <f ca="1">IFERROR(INDEX(I$391:I$427,MATCH($F122,$B$391:$B$427,0))/INDEX($D$391:$D$427,MATCH($F122,$B$391:$B$427,0)),SUMIFS('Input-Ext Allocators'!F$8:F$68,'Input-Ext Allocators'!$B$8:$B$68,$F122))*$D122</f>
        <v>0</v>
      </c>
      <c r="J122" s="11">
        <f ca="1">IFERROR(INDEX(J$391:J$427,MATCH($F122,$B$391:$B$427,0))/INDEX($D$391:$D$427,MATCH($F122,$B$391:$B$427,0)),SUMIFS('Input-Ext Allocators'!G$8:G$68,'Input-Ext Allocators'!$B$8:$B$68,$F122))*$D122</f>
        <v>0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0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1">
        <f ca="1">IFERROR(INDEX(G$391:G$427,MATCH($F123,$B$391:$B$427,0))/INDEX($D$391:$D$427,MATCH($F123,$B$391:$B$427,0)),SUMIFS('Input-Ext Allocators'!D$8:D$68,'Input-Ext Allocators'!$B$8:$B$68,$F123))*$D123</f>
        <v>0</v>
      </c>
      <c r="H123" s="11">
        <f ca="1">IFERROR(INDEX(H$391:H$427,MATCH($F123,$B$391:$B$427,0))/INDEX($D$391:$D$427,MATCH($F123,$B$391:$B$427,0)),SUMIFS('Input-Ext Allocators'!E$8:E$68,'Input-Ext Allocators'!$B$8:$B$68,$F123))*$D123</f>
        <v>0</v>
      </c>
      <c r="I123" s="11">
        <f ca="1">IFERROR(INDEX(I$391:I$427,MATCH($F123,$B$391:$B$427,0))/INDEX($D$391:$D$427,MATCH($F123,$B$391:$B$427,0)),SUMIFS('Input-Ext Allocators'!F$8:F$68,'Input-Ext Allocators'!$B$8:$B$68,$F123))*$D123</f>
        <v>0</v>
      </c>
      <c r="J123" s="11">
        <f ca="1">IFERROR(INDEX(J$391:J$427,MATCH($F123,$B$391:$B$427,0))/INDEX($D$391:$D$427,MATCH($F123,$B$391:$B$427,0)),SUMIFS('Input-Ext Allocators'!G$8:G$68,'Input-Ext Allocators'!$B$8:$B$68,$F123))*$D123</f>
        <v>0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0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1">
        <f ca="1">IFERROR(INDEX(G$391:G$427,MATCH($F124,$B$391:$B$427,0))/INDEX($D$391:$D$427,MATCH($F124,$B$391:$B$427,0)),SUMIFS('Input-Ext Allocators'!D$8:D$68,'Input-Ext Allocators'!$B$8:$B$68,$F124))*$D124</f>
        <v>0</v>
      </c>
      <c r="H124" s="11">
        <f ca="1">IFERROR(INDEX(H$391:H$427,MATCH($F124,$B$391:$B$427,0))/INDEX($D$391:$D$427,MATCH($F124,$B$391:$B$427,0)),SUMIFS('Input-Ext Allocators'!E$8:E$68,'Input-Ext Allocators'!$B$8:$B$68,$F124))*$D124</f>
        <v>0</v>
      </c>
      <c r="I124" s="11">
        <f ca="1">IFERROR(INDEX(I$391:I$427,MATCH($F124,$B$391:$B$427,0))/INDEX($D$391:$D$427,MATCH($F124,$B$391:$B$427,0)),SUMIFS('Input-Ext Allocators'!F$8:F$68,'Input-Ext Allocators'!$B$8:$B$68,$F124))*$D124</f>
        <v>0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0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1">
        <f ca="1">IFERROR(INDEX(G$391:G$427,MATCH($F125,$B$391:$B$427,0))/INDEX($D$391:$D$427,MATCH($F125,$B$391:$B$427,0)),SUMIFS('Input-Ext Allocators'!D$8:D$68,'Input-Ext Allocators'!$B$8:$B$68,$F125))*$D125</f>
        <v>0</v>
      </c>
      <c r="H125" s="11">
        <f ca="1">IFERROR(INDEX(H$391:H$427,MATCH($F125,$B$391:$B$427,0))/INDEX($D$391:$D$427,MATCH($F125,$B$391:$B$427,0)),SUMIFS('Input-Ext Allocators'!E$8:E$68,'Input-Ext Allocators'!$B$8:$B$68,$F125))*$D125</f>
        <v>0</v>
      </c>
      <c r="I125" s="11">
        <f ca="1">IFERROR(INDEX(I$391:I$427,MATCH($F125,$B$391:$B$427,0))/INDEX($D$391:$D$427,MATCH($F125,$B$391:$B$427,0)),SUMIFS('Input-Ext Allocators'!F$8:F$68,'Input-Ext Allocators'!$B$8:$B$68,$F125))*$D125</f>
        <v>0</v>
      </c>
      <c r="J125" s="11">
        <f ca="1">IFERROR(INDEX(J$391:J$427,MATCH($F125,$B$391:$B$427,0))/INDEX($D$391:$D$427,MATCH($F125,$B$391:$B$427,0)),SUMIFS('Input-Ext Allocators'!G$8:G$68,'Input-Ext Allocators'!$B$8:$B$68,$F125))*$D125</f>
        <v>0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0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1">
        <f ca="1">IFERROR(INDEX(G$391:G$427,MATCH($F132,$B$391:$B$427,0))/INDEX($D$391:$D$427,MATCH($F132,$B$391:$B$427,0)),SUMIFS('Input-Ext Allocators'!D$8:D$68,'Input-Ext Allocators'!$B$8:$B$68,$F132))*$D132</f>
        <v>0</v>
      </c>
      <c r="H132" s="11">
        <f ca="1">IFERROR(INDEX(H$391:H$427,MATCH($F132,$B$391:$B$427,0))/INDEX($D$391:$D$427,MATCH($F132,$B$391:$B$427,0)),SUMIFS('Input-Ext Allocators'!E$8:E$68,'Input-Ext Allocators'!$B$8:$B$68,$F132))*$D132</f>
        <v>0</v>
      </c>
      <c r="I132" s="11">
        <f ca="1">IFERROR(INDEX(I$391:I$427,MATCH($F132,$B$391:$B$427,0))/INDEX($D$391:$D$427,MATCH($F132,$B$391:$B$427,0)),SUMIFS('Input-Ext Allocators'!F$8:F$68,'Input-Ext Allocators'!$B$8:$B$68,$F132))*$D132</f>
        <v>0</v>
      </c>
      <c r="J132" s="11">
        <f ca="1">IFERROR(INDEX(J$391:J$427,MATCH($F132,$B$391:$B$427,0))/INDEX($D$391:$D$427,MATCH($F132,$B$391:$B$427,0)),SUMIFS('Input-Ext Allocators'!G$8:G$68,'Input-Ext Allocators'!$B$8:$B$68,$F132))*$D132</f>
        <v>0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0</v>
      </c>
      <c r="E133" s="11">
        <f t="shared" ca="1" si="28"/>
        <v>0</v>
      </c>
      <c r="G133" s="111">
        <f t="shared" ref="G133:K133" ca="1" si="31">SUBTOTAL(9,G122:G132)</f>
        <v>0</v>
      </c>
      <c r="H133" s="111">
        <f t="shared" ca="1" si="31"/>
        <v>0</v>
      </c>
      <c r="I133" s="111">
        <f t="shared" ca="1" si="31"/>
        <v>0</v>
      </c>
      <c r="J133" s="111">
        <f t="shared" ca="1" si="31"/>
        <v>0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-2609.0162438343204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INT_PSTD_PLANT</v>
      </c>
      <c r="G136" s="11">
        <f ca="1">IFERROR(INDEX(G$391:G$427,MATCH($F136,$B$391:$B$427,0))/INDEX($D$391:$D$427,MATCH($F136,$B$391:$B$427,0)),SUMIFS('Input-Ext Allocators'!D$8:D$68,'Input-Ext Allocators'!$B$8:$B$68,$F136))*$D136</f>
        <v>-1482.9189621678036</v>
      </c>
      <c r="H136" s="11">
        <f ca="1">IFERROR(INDEX(H$391:H$427,MATCH($F136,$B$391:$B$427,0))/INDEX($D$391:$D$427,MATCH($F136,$B$391:$B$427,0)),SUMIFS('Input-Ext Allocators'!E$8:E$68,'Input-Ext Allocators'!$B$8:$B$68,$F136))*$D136</f>
        <v>-288.08156334556537</v>
      </c>
      <c r="I136" s="11">
        <f ca="1">IFERROR(INDEX(I$391:I$427,MATCH($F136,$B$391:$B$427,0))/INDEX($D$391:$D$427,MATCH($F136,$B$391:$B$427,0)),SUMIFS('Input-Ext Allocators'!F$8:F$68,'Input-Ext Allocators'!$B$8:$B$68,$F136))*$D136</f>
        <v>-414.0499775850999</v>
      </c>
      <c r="J136" s="11">
        <f ca="1">IFERROR(INDEX(J$391:J$427,MATCH($F136,$B$391:$B$427,0))/INDEX($D$391:$D$427,MATCH($F136,$B$391:$B$427,0)),SUMIFS('Input-Ext Allocators'!G$8:G$68,'Input-Ext Allocators'!$B$8:$B$68,$F136))*$D136</f>
        <v>-239.89884183132347</v>
      </c>
      <c r="K136" s="11">
        <f ca="1">IFERROR(INDEX(K$391:K$427,MATCH($F136,$B$391:$B$427,0))/INDEX($D$391:$D$427,MATCH($F136,$B$391:$B$427,0)),SUMIFS('Input-Ext Allocators'!H$8:H$68,'Input-Ext Allocators'!$B$8:$B$68,$F136))*$D136</f>
        <v>-184.06689890452785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-985210.9927756025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INT_PSTD_PLANT</v>
      </c>
      <c r="G137" s="11">
        <f ca="1">IFERROR(INDEX(G$391:G$427,MATCH($F137,$B$391:$B$427,0))/INDEX($D$391:$D$427,MATCH($F137,$B$391:$B$427,0)),SUMIFS('Input-Ext Allocators'!D$8:D$68,'Input-Ext Allocators'!$B$8:$B$68,$F137))*$D137</f>
        <v>-559976.60665231361</v>
      </c>
      <c r="H137" s="11">
        <f ca="1">IFERROR(INDEX(H$391:H$427,MATCH($F137,$B$391:$B$427,0))/INDEX($D$391:$D$427,MATCH($F137,$B$391:$B$427,0)),SUMIFS('Input-Ext Allocators'!E$8:E$68,'Input-Ext Allocators'!$B$8:$B$68,$F137))*$D137</f>
        <v>-108784.72822649679</v>
      </c>
      <c r="I137" s="11">
        <f ca="1">IFERROR(INDEX(I$391:I$427,MATCH($F137,$B$391:$B$427,0))/INDEX($D$391:$D$427,MATCH($F137,$B$391:$B$427,0)),SUMIFS('Input-Ext Allocators'!F$8:F$68,'Input-Ext Allocators'!$B$8:$B$68,$F137))*$D137</f>
        <v>-156352.64457986897</v>
      </c>
      <c r="J137" s="11">
        <f ca="1">IFERROR(INDEX(J$391:J$427,MATCH($F137,$B$391:$B$427,0))/INDEX($D$391:$D$427,MATCH($F137,$B$391:$B$427,0)),SUMIFS('Input-Ext Allocators'!G$8:G$68,'Input-Ext Allocators'!$B$8:$B$68,$F137))*$D137</f>
        <v>-90590.074586505463</v>
      </c>
      <c r="K137" s="11">
        <f ca="1">IFERROR(INDEX(K$391:K$427,MATCH($F137,$B$391:$B$427,0))/INDEX($D$391:$D$427,MATCH($F137,$B$391:$B$427,0)),SUMIFS('Input-Ext Allocators'!H$8:H$68,'Input-Ext Allocators'!$B$8:$B$68,$F137))*$D137</f>
        <v>-69506.938730417576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-254116.25872449455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INT_PSTD_PLANT</v>
      </c>
      <c r="G138" s="11">
        <f ca="1">IFERROR(INDEX(G$391:G$427,MATCH($F138,$B$391:$B$427,0))/INDEX($D$391:$D$427,MATCH($F138,$B$391:$B$427,0)),SUMIFS('Input-Ext Allocators'!D$8:D$68,'Input-Ext Allocators'!$B$8:$B$68,$F138))*$D138</f>
        <v>-144435.21367420911</v>
      </c>
      <c r="H138" s="11">
        <f ca="1">IFERROR(INDEX(H$391:H$427,MATCH($F138,$B$391:$B$427,0))/INDEX($D$391:$D$427,MATCH($F138,$B$391:$B$427,0)),SUMIFS('Input-Ext Allocators'!E$8:E$68,'Input-Ext Allocators'!$B$8:$B$68,$F138))*$D138</f>
        <v>-28058.931889703996</v>
      </c>
      <c r="I138" s="11">
        <f ca="1">IFERROR(INDEX(I$391:I$427,MATCH($F138,$B$391:$B$427,0))/INDEX($D$391:$D$427,MATCH($F138,$B$391:$B$427,0)),SUMIFS('Input-Ext Allocators'!F$8:F$68,'Input-Ext Allocators'!$B$8:$B$68,$F138))*$D138</f>
        <v>-40328.162569909997</v>
      </c>
      <c r="J138" s="11">
        <f ca="1">IFERROR(INDEX(J$391:J$427,MATCH($F138,$B$391:$B$427,0))/INDEX($D$391:$D$427,MATCH($F138,$B$391:$B$427,0)),SUMIFS('Input-Ext Allocators'!G$8:G$68,'Input-Ext Allocators'!$B$8:$B$68,$F138))*$D138</f>
        <v>-23365.970335593836</v>
      </c>
      <c r="K138" s="11">
        <f ca="1">IFERROR(INDEX(K$391:K$427,MATCH($F138,$B$391:$B$427,0))/INDEX($D$391:$D$427,MATCH($F138,$B$391:$B$427,0)),SUMIFS('Input-Ext Allocators'!H$8:H$68,'Input-Ext Allocators'!$B$8:$B$68,$F138))*$D138</f>
        <v>-17927.980255077582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-2043595.7839671664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INT_PSTD_PLANT</v>
      </c>
      <c r="G139" s="11">
        <f ca="1">IFERROR(INDEX(G$391:G$427,MATCH($F139,$B$391:$B$427,0))/INDEX($D$391:$D$427,MATCH($F139,$B$391:$B$427,0)),SUMIFS('Input-Ext Allocators'!D$8:D$68,'Input-Ext Allocators'!$B$8:$B$68,$F139))*$D139</f>
        <v>-1161543.9138076648</v>
      </c>
      <c r="H139" s="11">
        <f ca="1">IFERROR(INDEX(H$391:H$427,MATCH($F139,$B$391:$B$427,0))/INDEX($D$391:$D$427,MATCH($F139,$B$391:$B$427,0)),SUMIFS('Input-Ext Allocators'!E$8:E$68,'Input-Ext Allocators'!$B$8:$B$68,$F139))*$D139</f>
        <v>-225649.13870618775</v>
      </c>
      <c r="I139" s="11">
        <f ca="1">IFERROR(INDEX(I$391:I$427,MATCH($F139,$B$391:$B$427,0))/INDEX($D$391:$D$427,MATCH($F139,$B$391:$B$427,0)),SUMIFS('Input-Ext Allocators'!F$8:F$68,'Input-Ext Allocators'!$B$8:$B$68,$F139))*$D139</f>
        <v>-324317.94571775873</v>
      </c>
      <c r="J139" s="11">
        <f ca="1">IFERROR(INDEX(J$391:J$427,MATCH($F139,$B$391:$B$427,0))/INDEX($D$391:$D$427,MATCH($F139,$B$391:$B$427,0)),SUMIFS('Input-Ext Allocators'!G$8:G$68,'Input-Ext Allocators'!$B$8:$B$68,$F139))*$D139</f>
        <v>-187908.47427787472</v>
      </c>
      <c r="K139" s="11">
        <f ca="1">IFERROR(INDEX(K$391:K$427,MATCH($F139,$B$391:$B$427,0))/INDEX($D$391:$D$427,MATCH($F139,$B$391:$B$427,0)),SUMIFS('Input-Ext Allocators'!H$8:H$68,'Input-Ext Allocators'!$B$8:$B$68,$F139))*$D139</f>
        <v>-144176.31145768013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-3.4208564871411355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INT_PSTD_PLANT</v>
      </c>
      <c r="G140" s="11">
        <f ca="1">IFERROR(INDEX(G$391:G$427,MATCH($F140,$B$391:$B$427,0))/INDEX($D$391:$D$427,MATCH($F140,$B$391:$B$427,0)),SUMIFS('Input-Ext Allocators'!D$8:D$68,'Input-Ext Allocators'!$B$8:$B$68,$F140))*$D140</f>
        <v>-1.9443546829670375</v>
      </c>
      <c r="H140" s="11">
        <f ca="1">IFERROR(INDEX(H$391:H$427,MATCH($F140,$B$391:$B$427,0))/INDEX($D$391:$D$427,MATCH($F140,$B$391:$B$427,0)),SUMIFS('Input-Ext Allocators'!E$8:E$68,'Input-Ext Allocators'!$B$8:$B$68,$F140))*$D140</f>
        <v>-0.37772309280379407</v>
      </c>
      <c r="I140" s="11">
        <f ca="1">IFERROR(INDEX(I$391:I$427,MATCH($F140,$B$391:$B$427,0))/INDEX($D$391:$D$427,MATCH($F140,$B$391:$B$427,0)),SUMIFS('Input-Ext Allocators'!F$8:F$68,'Input-Ext Allocators'!$B$8:$B$68,$F140))*$D140</f>
        <v>-0.54288874405052434</v>
      </c>
      <c r="J140" s="11">
        <f ca="1">IFERROR(INDEX(J$391:J$427,MATCH($F140,$B$391:$B$427,0))/INDEX($D$391:$D$427,MATCH($F140,$B$391:$B$427,0)),SUMIFS('Input-Ext Allocators'!G$8:G$68,'Input-Ext Allocators'!$B$8:$B$68,$F140))*$D140</f>
        <v>-0.31454748941319438</v>
      </c>
      <c r="K140" s="11">
        <f ca="1">IFERROR(INDEX(K$391:K$427,MATCH($F140,$B$391:$B$427,0))/INDEX($D$391:$D$427,MATCH($F140,$B$391:$B$427,0)),SUMIFS('Input-Ext Allocators'!H$8:H$68,'Input-Ext Allocators'!$B$8:$B$68,$F140))*$D140</f>
        <v>-0.24134247790658492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-317357.05170211452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INT_PSTD_PLANT</v>
      </c>
      <c r="G141" s="11">
        <f ca="1">IFERROR(INDEX(G$391:G$427,MATCH($F141,$B$391:$B$427,0))/INDEX($D$391:$D$427,MATCH($F141,$B$391:$B$427,0)),SUMIFS('Input-Ext Allocators'!D$8:D$68,'Input-Ext Allocators'!$B$8:$B$68,$F141))*$D141</f>
        <v>-180380.16852478398</v>
      </c>
      <c r="H141" s="11">
        <f ca="1">IFERROR(INDEX(H$391:H$427,MATCH($F141,$B$391:$B$427,0))/INDEX($D$391:$D$427,MATCH($F141,$B$391:$B$427,0)),SUMIFS('Input-Ext Allocators'!E$8:E$68,'Input-Ext Allocators'!$B$8:$B$68,$F141))*$D141</f>
        <v>-35041.834564710465</v>
      </c>
      <c r="I141" s="11">
        <f ca="1">IFERROR(INDEX(I$391:I$427,MATCH($F141,$B$391:$B$427,0))/INDEX($D$391:$D$427,MATCH($F141,$B$391:$B$427,0)),SUMIFS('Input-Ext Allocators'!F$8:F$68,'Input-Ext Allocators'!$B$8:$B$68,$F141))*$D141</f>
        <v>-50364.454592517388</v>
      </c>
      <c r="J141" s="11">
        <f ca="1">IFERROR(INDEX(J$391:J$427,MATCH($F141,$B$391:$B$427,0))/INDEX($D$391:$D$427,MATCH($F141,$B$391:$B$427,0)),SUMIFS('Input-Ext Allocators'!G$8:G$68,'Input-Ext Allocators'!$B$8:$B$68,$F141))*$D141</f>
        <v>-29180.956358650943</v>
      </c>
      <c r="K141" s="11">
        <f ca="1">IFERROR(INDEX(K$391:K$427,MATCH($F141,$B$391:$B$427,0))/INDEX($D$391:$D$427,MATCH($F141,$B$391:$B$427,0)),SUMIFS('Input-Ext Allocators'!H$8:H$68,'Input-Ext Allocators'!$B$8:$B$68,$F141))*$D141</f>
        <v>-22389.637661451688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-588342.84465394251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INT_PSTD_PLANT</v>
      </c>
      <c r="G143" s="11">
        <f ca="1">IFERROR(INDEX(G$391:G$427,MATCH($F143,$B$391:$B$427,0))/INDEX($D$391:$D$427,MATCH($F143,$B$391:$B$427,0)),SUMIFS('Input-Ext Allocators'!D$8:D$68,'Input-Ext Allocators'!$B$8:$B$68,$F143))*$D143</f>
        <v>-334403.72885945189</v>
      </c>
      <c r="H143" s="11">
        <f ca="1">IFERROR(INDEX(H$391:H$427,MATCH($F143,$B$391:$B$427,0))/INDEX($D$391:$D$427,MATCH($F143,$B$391:$B$427,0)),SUMIFS('Input-Ext Allocators'!E$8:E$68,'Input-Ext Allocators'!$B$8:$B$68,$F143))*$D143</f>
        <v>-64963.461562046134</v>
      </c>
      <c r="I143" s="11">
        <f ca="1">IFERROR(INDEX(I$391:I$427,MATCH($F143,$B$391:$B$427,0))/INDEX($D$391:$D$427,MATCH($F143,$B$391:$B$427,0)),SUMIFS('Input-Ext Allocators'!F$8:F$68,'Input-Ext Allocators'!$B$8:$B$68,$F143))*$D143</f>
        <v>-93369.806423017537</v>
      </c>
      <c r="J143" s="11">
        <f ca="1">IFERROR(INDEX(J$391:J$427,MATCH($F143,$B$391:$B$427,0))/INDEX($D$391:$D$427,MATCH($F143,$B$391:$B$427,0)),SUMIFS('Input-Ext Allocators'!G$8:G$68,'Input-Ext Allocators'!$B$8:$B$68,$F143))*$D143</f>
        <v>-54098.079061707067</v>
      </c>
      <c r="K143" s="11">
        <f ca="1">IFERROR(INDEX(K$391:K$427,MATCH($F143,$B$391:$B$427,0))/INDEX($D$391:$D$427,MATCH($F143,$B$391:$B$427,0)),SUMIFS('Input-Ext Allocators'!H$8:H$68,'Input-Ext Allocators'!$B$8:$B$68,$F143))*$D143</f>
        <v>-41507.76874771982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-1242687.1780150898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INT_PSTD_PLANT</v>
      </c>
      <c r="G144" s="11">
        <f ca="1">IFERROR(INDEX(G$391:G$427,MATCH($F144,$B$391:$B$427,0))/INDEX($D$391:$D$427,MATCH($F144,$B$391:$B$427,0)),SUMIFS('Input-Ext Allocators'!D$8:D$68,'Input-Ext Allocators'!$B$8:$B$68,$F144))*$D144</f>
        <v>-706321.54348457046</v>
      </c>
      <c r="H144" s="11">
        <f ca="1">IFERROR(INDEX(H$391:H$427,MATCH($F144,$B$391:$B$427,0))/INDEX($D$391:$D$427,MATCH($F144,$B$391:$B$427,0)),SUMIFS('Input-Ext Allocators'!E$8:E$68,'Input-Ext Allocators'!$B$8:$B$68,$F144))*$D144</f>
        <v>-137214.65546184219</v>
      </c>
      <c r="I144" s="11">
        <f ca="1">IFERROR(INDEX(I$391:I$427,MATCH($F144,$B$391:$B$427,0))/INDEX($D$391:$D$427,MATCH($F144,$B$391:$B$427,0)),SUMIFS('Input-Ext Allocators'!F$8:F$68,'Input-Ext Allocators'!$B$8:$B$68,$F144))*$D144</f>
        <v>-197214.02632827507</v>
      </c>
      <c r="J144" s="11">
        <f ca="1">IFERROR(INDEX(J$391:J$427,MATCH($F144,$B$391:$B$427,0))/INDEX($D$391:$D$427,MATCH($F144,$B$391:$B$427,0)),SUMIFS('Input-Ext Allocators'!G$8:G$68,'Input-Ext Allocators'!$B$8:$B$68,$F144))*$D144</f>
        <v>-114264.98990528597</v>
      </c>
      <c r="K144" s="11">
        <f ca="1">IFERROR(INDEX(K$391:K$427,MATCH($F144,$B$391:$B$427,0))/INDEX($D$391:$D$427,MATCH($F144,$B$391:$B$427,0)),SUMIFS('Input-Ext Allocators'!H$8:H$68,'Input-Ext Allocators'!$B$8:$B$68,$F144))*$D144</f>
        <v>-87671.962835116021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-3146.1552567775002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INT_PSTD_PLANT</v>
      </c>
      <c r="G145" s="11">
        <f ca="1">IFERROR(INDEX(G$391:G$427,MATCH($F145,$B$391:$B$427,0))/INDEX($D$391:$D$427,MATCH($F145,$B$391:$B$427,0)),SUMIFS('Input-Ext Allocators'!D$8:D$68,'Input-Ext Allocators'!$B$8:$B$68,$F145))*$D145</f>
        <v>-1788.2193333310429</v>
      </c>
      <c r="H145" s="11">
        <f ca="1">IFERROR(INDEX(H$391:H$427,MATCH($F145,$B$391:$B$427,0))/INDEX($D$391:$D$427,MATCH($F145,$B$391:$B$427,0)),SUMIFS('Input-Ext Allocators'!E$8:E$68,'Input-Ext Allocators'!$B$8:$B$68,$F145))*$D145</f>
        <v>-347.39121576656862</v>
      </c>
      <c r="I145" s="11">
        <f ca="1">IFERROR(INDEX(I$391:I$427,MATCH($F145,$B$391:$B$427,0))/INDEX($D$391:$D$427,MATCH($F145,$B$391:$B$427,0)),SUMIFS('Input-Ext Allocators'!F$8:F$68,'Input-Ext Allocators'!$B$8:$B$68,$F145))*$D145</f>
        <v>-499.29375358488221</v>
      </c>
      <c r="J145" s="11">
        <f ca="1">IFERROR(INDEX(J$391:J$427,MATCH($F145,$B$391:$B$427,0))/INDEX($D$391:$D$427,MATCH($F145,$B$391:$B$427,0)),SUMIFS('Input-Ext Allocators'!G$8:G$68,'Input-Ext Allocators'!$B$8:$B$68,$F145))*$D145</f>
        <v>-289.28873252748576</v>
      </c>
      <c r="K145" s="11">
        <f ca="1">IFERROR(INDEX(K$391:K$427,MATCH($F145,$B$391:$B$427,0))/INDEX($D$391:$D$427,MATCH($F145,$B$391:$B$427,0)),SUMIFS('Input-Ext Allocators'!H$8:H$68,'Input-Ext Allocators'!$B$8:$B$68,$F145))*$D145</f>
        <v>-221.96222156752029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-5437068.7021955084</v>
      </c>
      <c r="E147" s="11">
        <f t="shared" ca="1" si="33"/>
        <v>0</v>
      </c>
      <c r="G147" s="111">
        <f t="shared" ref="G147:K147" ca="1" si="34">SUBTOTAL(9,G136:G146)</f>
        <v>-3090334.2576531759</v>
      </c>
      <c r="H147" s="111">
        <f t="shared" ca="1" si="34"/>
        <v>-600348.60091319226</v>
      </c>
      <c r="I147" s="111">
        <f t="shared" ca="1" si="34"/>
        <v>-862860.9268312616</v>
      </c>
      <c r="J147" s="111">
        <f t="shared" ca="1" si="34"/>
        <v>-499938.0466474662</v>
      </c>
      <c r="K147" s="111">
        <f t="shared" ca="1" si="34"/>
        <v>-383586.87015041272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-152957337.62896341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-86938261.464920461</v>
      </c>
      <c r="H149" s="11">
        <f t="shared" ca="1" si="35"/>
        <v>-16889196.858570974</v>
      </c>
      <c r="I149" s="11">
        <f t="shared" ca="1" si="35"/>
        <v>-24274276.699662685</v>
      </c>
      <c r="J149" s="11">
        <f t="shared" ca="1" si="35"/>
        <v>-14064415.364798024</v>
      </c>
      <c r="K149" s="11">
        <f t="shared" ca="1" si="35"/>
        <v>-10791187.241011299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398837.14148008882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INT_PSTD_PLANT</v>
      </c>
      <c r="G154" s="11">
        <f ca="1">IFERROR(INDEX(G$391:G$427,MATCH($F154,$B$391:$B$427,0))/INDEX($D$391:$D$427,MATCH($F154,$B$391:$B$427,0)),SUMIFS('Input-Ext Allocators'!D$8:D$68,'Input-Ext Allocators'!$B$8:$B$68,$F154))*$D154</f>
        <v>226692.01899962759</v>
      </c>
      <c r="H154" s="11">
        <f ca="1">IFERROR(INDEX(H$391:H$427,MATCH($F154,$B$391:$B$427,0))/INDEX($D$391:$D$427,MATCH($F154,$B$391:$B$427,0)),SUMIFS('Input-Ext Allocators'!E$8:E$68,'Input-Ext Allocators'!$B$8:$B$68,$F154))*$D154</f>
        <v>44038.67837518789</v>
      </c>
      <c r="I154" s="11">
        <f ca="1">IFERROR(INDEX(I$391:I$427,MATCH($F154,$B$391:$B$427,0))/INDEX($D$391:$D$427,MATCH($F154,$B$391:$B$427,0)),SUMIFS('Input-Ext Allocators'!F$8:F$68,'Input-Ext Allocators'!$B$8:$B$68,$F154))*$D154</f>
        <v>63295.31672337983</v>
      </c>
      <c r="J154" s="11">
        <f ca="1">IFERROR(INDEX(J$391:J$427,MATCH($F154,$B$391:$B$427,0))/INDEX($D$391:$D$427,MATCH($F154,$B$391:$B$427,0)),SUMIFS('Input-Ext Allocators'!G$8:G$68,'Input-Ext Allocators'!$B$8:$B$68,$F154))*$D154</f>
        <v>36673.044311818005</v>
      </c>
      <c r="K154" s="11">
        <f ca="1">IFERROR(INDEX(K$391:K$427,MATCH($F154,$B$391:$B$427,0))/INDEX($D$391:$D$427,MATCH($F154,$B$391:$B$427,0)),SUMIFS('Input-Ext Allocators'!H$8:H$68,'Input-Ext Allocators'!$B$8:$B$68,$F154))*$D154</f>
        <v>28138.083070075463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326277.74179811031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INT_PSTD_PLANT</v>
      </c>
      <c r="G155" s="11">
        <f ca="1">IFERROR(INDEX(G$391:G$427,MATCH($F155,$B$391:$B$427,0))/INDEX($D$391:$D$427,MATCH($F155,$B$391:$B$427,0)),SUMIFS('Input-Ext Allocators'!D$8:D$68,'Input-Ext Allocators'!$B$8:$B$68,$F155))*$D155</f>
        <v>185450.53193483822</v>
      </c>
      <c r="H155" s="11">
        <f ca="1">IFERROR(INDEX(H$391:H$427,MATCH($F155,$B$391:$B$427,0))/INDEX($D$391:$D$427,MATCH($F155,$B$391:$B$427,0)),SUMIFS('Input-Ext Allocators'!E$8:E$68,'Input-Ext Allocators'!$B$8:$B$68,$F155))*$D155</f>
        <v>36026.836614831453</v>
      </c>
      <c r="I155" s="11">
        <f ca="1">IFERROR(INDEX(I$391:I$427,MATCH($F155,$B$391:$B$427,0))/INDEX($D$391:$D$427,MATCH($F155,$B$391:$B$427,0)),SUMIFS('Input-Ext Allocators'!F$8:F$68,'Input-Ext Allocators'!$B$8:$B$68,$F155))*$D155</f>
        <v>51780.165032427256</v>
      </c>
      <c r="J155" s="11">
        <f ca="1">IFERROR(INDEX(J$391:J$427,MATCH($F155,$B$391:$B$427,0))/INDEX($D$391:$D$427,MATCH($F155,$B$391:$B$427,0)),SUMIFS('Input-Ext Allocators'!G$8:G$68,'Input-Ext Allocators'!$B$8:$B$68,$F155))*$D155</f>
        <v>30001.213123024485</v>
      </c>
      <c r="K155" s="11">
        <f ca="1">IFERROR(INDEX(K$391:K$427,MATCH($F155,$B$391:$B$427,0))/INDEX($D$391:$D$427,MATCH($F155,$B$391:$B$427,0)),SUMIFS('Input-Ext Allocators'!H$8:H$68,'Input-Ext Allocators'!$B$8:$B$68,$F155))*$D155</f>
        <v>23018.995092988844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3077600.4784350628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INT_PSTD_PLANT</v>
      </c>
      <c r="G156" s="11">
        <f ca="1">IFERROR(INDEX(G$391:G$427,MATCH($F156,$B$391:$B$427,0))/INDEX($D$391:$D$427,MATCH($F156,$B$391:$B$427,0)),SUMIFS('Input-Ext Allocators'!D$8:D$68,'Input-Ext Allocators'!$B$8:$B$68,$F156))*$D156</f>
        <v>1749254.0026277716</v>
      </c>
      <c r="H156" s="11">
        <f ca="1">IFERROR(INDEX(H$391:H$427,MATCH($F156,$B$391:$B$427,0))/INDEX($D$391:$D$427,MATCH($F156,$B$391:$B$427,0)),SUMIFS('Input-Ext Allocators'!E$8:E$68,'Input-Ext Allocators'!$B$8:$B$68,$F156))*$D156</f>
        <v>339821.5550692195</v>
      </c>
      <c r="I156" s="11">
        <f ca="1">IFERROR(INDEX(I$391:I$427,MATCH($F156,$B$391:$B$427,0))/INDEX($D$391:$D$427,MATCH($F156,$B$391:$B$427,0)),SUMIFS('Input-Ext Allocators'!F$8:F$68,'Input-Ext Allocators'!$B$8:$B$68,$F156))*$D156</f>
        <v>488414.13391861226</v>
      </c>
      <c r="J156" s="11">
        <f ca="1">IFERROR(INDEX(J$391:J$427,MATCH($F156,$B$391:$B$427,0))/INDEX($D$391:$D$427,MATCH($F156,$B$391:$B$427,0)),SUMIFS('Input-Ext Allocators'!G$8:G$68,'Input-Ext Allocators'!$B$8:$B$68,$F156))*$D156</f>
        <v>282985.12596113351</v>
      </c>
      <c r="K156" s="11">
        <f ca="1">IFERROR(INDEX(K$391:K$427,MATCH($F156,$B$391:$B$427,0))/INDEX($D$391:$D$427,MATCH($F156,$B$391:$B$427,0)),SUMIFS('Input-Ext Allocators'!H$8:H$68,'Input-Ext Allocators'!$B$8:$B$68,$F156))*$D156</f>
        <v>217125.6608583256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7787437.4179207515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INT_PSTD_PLANT</v>
      </c>
      <c r="G157" s="11">
        <f ca="1">IFERROR(INDEX(G$391:G$427,MATCH($F157,$B$391:$B$427,0))/INDEX($D$391:$D$427,MATCH($F157,$B$391:$B$427,0)),SUMIFS('Input-Ext Allocators'!D$8:D$68,'Input-Ext Allocators'!$B$8:$B$68,$F157))*$D157</f>
        <v>4426242.5122957947</v>
      </c>
      <c r="H157" s="11">
        <f ca="1">IFERROR(INDEX(H$391:H$427,MATCH($F157,$B$391:$B$427,0))/INDEX($D$391:$D$427,MATCH($F157,$B$391:$B$427,0)),SUMIFS('Input-Ext Allocators'!E$8:E$68,'Input-Ext Allocators'!$B$8:$B$68,$F157))*$D157</f>
        <v>859870.90004213317</v>
      </c>
      <c r="I157" s="11">
        <f ca="1">IFERROR(INDEX(I$391:I$427,MATCH($F157,$B$391:$B$427,0))/INDEX($D$391:$D$427,MATCH($F157,$B$391:$B$427,0)),SUMIFS('Input-Ext Allocators'!F$8:F$68,'Input-Ext Allocators'!$B$8:$B$68,$F157))*$D157</f>
        <v>1235863.6309587548</v>
      </c>
      <c r="J157" s="11">
        <f ca="1">IFERROR(INDEX(J$391:J$427,MATCH($F157,$B$391:$B$427,0))/INDEX($D$391:$D$427,MATCH($F157,$B$391:$B$427,0)),SUMIFS('Input-Ext Allocators'!G$8:G$68,'Input-Ext Allocators'!$B$8:$B$68,$F157))*$D157</f>
        <v>716054.26827374555</v>
      </c>
      <c r="K157" s="11">
        <f ca="1">IFERROR(INDEX(K$391:K$427,MATCH($F157,$B$391:$B$427,0))/INDEX($D$391:$D$427,MATCH($F157,$B$391:$B$427,0)),SUMIFS('Input-Ext Allocators'!H$8:H$68,'Input-Ext Allocators'!$B$8:$B$68,$F157))*$D157</f>
        <v>549406.10635032202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11590152.779634014</v>
      </c>
      <c r="E159" s="11">
        <f t="shared" ca="1" si="37"/>
        <v>0</v>
      </c>
      <c r="G159" s="111">
        <f t="shared" ref="G159:K159" ca="1" si="38">SUBTOTAL(9,G152:G158)</f>
        <v>6587639.0658580326</v>
      </c>
      <c r="H159" s="111">
        <f t="shared" ca="1" si="38"/>
        <v>1279757.9701013719</v>
      </c>
      <c r="I159" s="111">
        <f t="shared" ca="1" si="38"/>
        <v>1839353.2466331741</v>
      </c>
      <c r="J159" s="111">
        <f t="shared" ca="1" si="38"/>
        <v>1065713.6516697216</v>
      </c>
      <c r="K159" s="111">
        <f t="shared" ca="1" si="38"/>
        <v>817688.845371712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312676339.14523792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177719733.80213603</v>
      </c>
      <c r="H161" s="113">
        <f t="shared" ca="1" si="39"/>
        <v>34525001.06697242</v>
      </c>
      <c r="I161" s="113">
        <f t="shared" ca="1" si="39"/>
        <v>49621627.12494716</v>
      </c>
      <c r="J161" s="113">
        <f t="shared" ca="1" si="39"/>
        <v>28750565.201066662</v>
      </c>
      <c r="K161" s="113">
        <f t="shared" ca="1" si="39"/>
        <v>22059411.950115535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181296.06061050875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DESIGN_DAY</v>
      </c>
      <c r="G210" s="11">
        <f ca="1">IFERROR(INDEX(G$391:G$427,MATCH($F210,$B$391:$B$427,0))/INDEX($D$391:$D$427,MATCH($F210,$B$391:$B$427,0)),SUMIFS('Input-Ext Allocators'!D$8:D$68,'Input-Ext Allocators'!$B$8:$B$68,$F210))*$D210</f>
        <v>103045.49336593528</v>
      </c>
      <c r="H210" s="11">
        <f ca="1">IFERROR(INDEX(H$391:H$427,MATCH($F210,$B$391:$B$427,0))/INDEX($D$391:$D$427,MATCH($F210,$B$391:$B$427,0)),SUMIFS('Input-Ext Allocators'!E$8:E$68,'Input-Ext Allocators'!$B$8:$B$68,$F210))*$D210</f>
        <v>20018.293367277456</v>
      </c>
      <c r="I210" s="11">
        <f ca="1">IFERROR(INDEX(I$391:I$427,MATCH($F210,$B$391:$B$427,0))/INDEX($D$391:$D$427,MATCH($F210,$B$391:$B$427,0)),SUMIFS('Input-Ext Allocators'!F$8:F$68,'Input-Ext Allocators'!$B$8:$B$68,$F210))*$D210</f>
        <v>28771.622257793399</v>
      </c>
      <c r="J210" s="11">
        <f ca="1">IFERROR(INDEX(J$391:J$427,MATCH($F210,$B$391:$B$427,0))/INDEX($D$391:$D$427,MATCH($F210,$B$391:$B$427,0)),SUMIFS('Input-Ext Allocators'!G$8:G$68,'Input-Ext Allocators'!$B$8:$B$68,$F210))*$D210</f>
        <v>16670.158751148188</v>
      </c>
      <c r="K210" s="11">
        <f ca="1">IFERROR(INDEX(K$391:K$427,MATCH($F210,$B$391:$B$427,0))/INDEX($D$391:$D$427,MATCH($F210,$B$391:$B$427,0)),SUMIFS('Input-Ext Allocators'!H$8:H$68,'Input-Ext Allocators'!$B$8:$B$68,$F210))*$D210</f>
        <v>12790.492868354399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150509.08110028363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DESIGN_DAY</v>
      </c>
      <c r="G211" s="11">
        <f ca="1">IFERROR(INDEX(G$391:G$427,MATCH($F211,$B$391:$B$427,0))/INDEX($D$391:$D$427,MATCH($F211,$B$391:$B$427,0)),SUMIFS('Input-Ext Allocators'!D$8:D$68,'Input-Ext Allocators'!$B$8:$B$68,$F211))*$D211</f>
        <v>85546.715498424368</v>
      </c>
      <c r="H211" s="11">
        <f ca="1">IFERROR(INDEX(H$391:H$427,MATCH($F211,$B$391:$B$427,0))/INDEX($D$391:$D$427,MATCH($F211,$B$391:$B$427,0)),SUMIFS('Input-Ext Allocators'!E$8:E$68,'Input-Ext Allocators'!$B$8:$B$68,$F211))*$D211</f>
        <v>16618.866012636288</v>
      </c>
      <c r="I211" s="11">
        <f ca="1">IFERROR(INDEX(I$391:I$427,MATCH($F211,$B$391:$B$427,0))/INDEX($D$391:$D$427,MATCH($F211,$B$391:$B$427,0)),SUMIFS('Input-Ext Allocators'!F$8:F$68,'Input-Ext Allocators'!$B$8:$B$68,$F211))*$D211</f>
        <v>23885.739233398119</v>
      </c>
      <c r="J211" s="11">
        <f ca="1">IFERROR(INDEX(J$391:J$427,MATCH($F211,$B$391:$B$427,0))/INDEX($D$391:$D$427,MATCH($F211,$B$391:$B$427,0)),SUMIFS('Input-Ext Allocators'!G$8:G$68,'Input-Ext Allocators'!$B$8:$B$68,$F211))*$D211</f>
        <v>13839.298366341511</v>
      </c>
      <c r="K211" s="11">
        <f ca="1">IFERROR(INDEX(K$391:K$427,MATCH($F211,$B$391:$B$427,0))/INDEX($D$391:$D$427,MATCH($F211,$B$391:$B$427,0)),SUMIFS('Input-Ext Allocators'!H$8:H$68,'Input-Ext Allocators'!$B$8:$B$68,$F211))*$D211</f>
        <v>10618.461989483321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1107108.2109397349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DESIGN_DAY</v>
      </c>
      <c r="G212" s="11">
        <f ca="1">IFERROR(INDEX(G$391:G$427,MATCH($F212,$B$391:$B$427,0))/INDEX($D$391:$D$427,MATCH($F212,$B$391:$B$427,0)),SUMIFS('Input-Ext Allocators'!D$8:D$68,'Input-Ext Allocators'!$B$8:$B$68,$F212))*$D212</f>
        <v>629260.84230177803</v>
      </c>
      <c r="H212" s="11">
        <f ca="1">IFERROR(INDEX(H$391:H$427,MATCH($F212,$B$391:$B$427,0))/INDEX($D$391:$D$427,MATCH($F212,$B$391:$B$427,0)),SUMIFS('Input-Ext Allocators'!E$8:E$68,'Input-Ext Allocators'!$B$8:$B$68,$F212))*$D212</f>
        <v>122244.33824586187</v>
      </c>
      <c r="I212" s="11">
        <f ca="1">IFERROR(INDEX(I$391:I$427,MATCH($F212,$B$391:$B$427,0))/INDEX($D$391:$D$427,MATCH($F212,$B$391:$B$427,0)),SUMIFS('Input-Ext Allocators'!F$8:F$68,'Input-Ext Allocators'!$B$8:$B$68,$F212))*$D212</f>
        <v>175697.6910385947</v>
      </c>
      <c r="J212" s="11">
        <f ca="1">IFERROR(INDEX(J$391:J$427,MATCH($F212,$B$391:$B$427,0))/INDEX($D$391:$D$427,MATCH($F212,$B$391:$B$427,0)),SUMIFS('Input-Ext Allocators'!G$8:G$68,'Input-Ext Allocators'!$B$8:$B$68,$F212))*$D212</f>
        <v>101798.51436879628</v>
      </c>
      <c r="K212" s="11">
        <f ca="1">IFERROR(INDEX(K$391:K$427,MATCH($F212,$B$391:$B$427,0))/INDEX($D$391:$D$427,MATCH($F212,$B$391:$B$427,0)),SUMIFS('Input-Ext Allocators'!H$8:H$68,'Input-Ext Allocators'!$B$8:$B$68,$F212))*$D212</f>
        <v>78106.824984703897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2011328.1579080883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DESIGN_DAY</v>
      </c>
      <c r="G213" s="11">
        <f ca="1">IFERROR(INDEX(G$391:G$427,MATCH($F213,$B$391:$B$427,0))/INDEX($D$391:$D$427,MATCH($F213,$B$391:$B$427,0)),SUMIFS('Input-Ext Allocators'!D$8:D$68,'Input-Ext Allocators'!$B$8:$B$68,$F213))*$D213</f>
        <v>1143203.5624740049</v>
      </c>
      <c r="H213" s="11">
        <f ca="1">IFERROR(INDEX(H$391:H$427,MATCH($F213,$B$391:$B$427,0))/INDEX($D$391:$D$427,MATCH($F213,$B$391:$B$427,0)),SUMIFS('Input-Ext Allocators'!E$8:E$68,'Input-Ext Allocators'!$B$8:$B$68,$F213))*$D213</f>
        <v>222086.22177053537</v>
      </c>
      <c r="I213" s="11">
        <f ca="1">IFERROR(INDEX(I$391:I$427,MATCH($F213,$B$391:$B$427,0))/INDEX($D$391:$D$427,MATCH($F213,$B$391:$B$427,0)),SUMIFS('Input-Ext Allocators'!F$8:F$68,'Input-Ext Allocators'!$B$8:$B$68,$F213))*$D213</f>
        <v>319197.08459699748</v>
      </c>
      <c r="J213" s="11">
        <f ca="1">IFERROR(INDEX(J$391:J$427,MATCH($F213,$B$391:$B$427,0))/INDEX($D$391:$D$427,MATCH($F213,$B$391:$B$427,0)),SUMIFS('Input-Ext Allocators'!G$8:G$68,'Input-Ext Allocators'!$B$8:$B$68,$F213))*$D213</f>
        <v>184941.4685574187</v>
      </c>
      <c r="K213" s="11">
        <f ca="1">IFERROR(INDEX(K$391:K$427,MATCH($F213,$B$391:$B$427,0))/INDEX($D$391:$D$427,MATCH($F213,$B$391:$B$427,0)),SUMIFS('Input-Ext Allocators'!H$8:H$68,'Input-Ext Allocators'!$B$8:$B$68,$F213))*$D213</f>
        <v>141899.82050913139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430972.1466646021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DESIGN_DAY</v>
      </c>
      <c r="G214" s="11">
        <f ca="1">IFERROR(INDEX(G$391:G$427,MATCH($F214,$B$391:$B$427,0))/INDEX($D$391:$D$427,MATCH($F214,$B$391:$B$427,0)),SUMIFS('Input-Ext Allocators'!D$8:D$68,'Input-Ext Allocators'!$B$8:$B$68,$F214))*$D214</f>
        <v>244956.99095987942</v>
      </c>
      <c r="H214" s="11">
        <f ca="1">IFERROR(INDEX(H$391:H$427,MATCH($F214,$B$391:$B$427,0))/INDEX($D$391:$D$427,MATCH($F214,$B$391:$B$427,0)),SUMIFS('Input-Ext Allocators'!E$8:E$68,'Input-Ext Allocators'!$B$8:$B$68,$F214))*$D214</f>
        <v>47586.951619384781</v>
      </c>
      <c r="I214" s="11">
        <f ca="1">IFERROR(INDEX(I$391:I$427,MATCH($F214,$B$391:$B$427,0))/INDEX($D$391:$D$427,MATCH($F214,$B$391:$B$427,0)),SUMIFS('Input-Ext Allocators'!F$8:F$68,'Input-Ext Allocators'!$B$8:$B$68,$F214))*$D214</f>
        <v>68395.130957112036</v>
      </c>
      <c r="J214" s="11">
        <f ca="1">IFERROR(INDEX(J$391:J$427,MATCH($F214,$B$391:$B$427,0))/INDEX($D$391:$D$427,MATCH($F214,$B$391:$B$427,0)),SUMIFS('Input-Ext Allocators'!G$8:G$68,'Input-Ext Allocators'!$B$8:$B$68,$F214))*$D214</f>
        <v>39627.855553115078</v>
      </c>
      <c r="K214" s="11">
        <f ca="1">IFERROR(INDEX(K$391:K$427,MATCH($F214,$B$391:$B$427,0))/INDEX($D$391:$D$427,MATCH($F214,$B$391:$B$427,0)),SUMIFS('Input-Ext Allocators'!H$8:H$68,'Input-Ext Allocators'!$B$8:$B$68,$F214))*$D214</f>
        <v>30405.217575110724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48590.965869394371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DESIGN_DAY</v>
      </c>
      <c r="G215" s="11">
        <f ca="1">IFERROR(INDEX(G$391:G$427,MATCH($F215,$B$391:$B$427,0))/INDEX($D$391:$D$427,MATCH($F215,$B$391:$B$427,0)),SUMIFS('Input-Ext Allocators'!D$8:D$68,'Input-Ext Allocators'!$B$8:$B$68,$F215))*$D215</f>
        <v>27618.250690488705</v>
      </c>
      <c r="H215" s="11">
        <f ca="1">IFERROR(INDEX(H$391:H$427,MATCH($F215,$B$391:$B$427,0))/INDEX($D$391:$D$427,MATCH($F215,$B$391:$B$427,0)),SUMIFS('Input-Ext Allocators'!E$8:E$68,'Input-Ext Allocators'!$B$8:$B$68,$F215))*$D215</f>
        <v>5365.3025140057562</v>
      </c>
      <c r="I215" s="11">
        <f ca="1">IFERROR(INDEX(I$391:I$427,MATCH($F215,$B$391:$B$427,0))/INDEX($D$391:$D$427,MATCH($F215,$B$391:$B$427,0)),SUMIFS('Input-Ext Allocators'!F$8:F$68,'Input-Ext Allocators'!$B$8:$B$68,$F215))*$D215</f>
        <v>7711.369515849864</v>
      </c>
      <c r="J215" s="11">
        <f ca="1">IFERROR(INDEX(J$391:J$427,MATCH($F215,$B$391:$B$427,0))/INDEX($D$391:$D$427,MATCH($F215,$B$391:$B$427,0)),SUMIFS('Input-Ext Allocators'!G$8:G$68,'Input-Ext Allocators'!$B$8:$B$68,$F215))*$D215</f>
        <v>4467.9355535178966</v>
      </c>
      <c r="K215" s="11">
        <f ca="1">IFERROR(INDEX(K$391:K$427,MATCH($F215,$B$391:$B$427,0))/INDEX($D$391:$D$427,MATCH($F215,$B$391:$B$427,0)),SUMIFS('Input-Ext Allocators'!H$8:H$68,'Input-Ext Allocators'!$B$8:$B$68,$F215))*$D215</f>
        <v>3428.1075955321426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92939.971112801664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DESIGN_DAY</v>
      </c>
      <c r="G216" s="11">
        <f ca="1">IFERROR(INDEX(G$391:G$427,MATCH($F216,$B$391:$B$427,0))/INDEX($D$391:$D$427,MATCH($F216,$B$391:$B$427,0)),SUMIFS('Input-Ext Allocators'!D$8:D$68,'Input-Ext Allocators'!$B$8:$B$68,$F216))*$D216</f>
        <v>52825.445541861329</v>
      </c>
      <c r="H216" s="11">
        <f ca="1">IFERROR(INDEX(H$391:H$427,MATCH($F216,$B$391:$B$427,0))/INDEX($D$391:$D$427,MATCH($F216,$B$391:$B$427,0)),SUMIFS('Input-Ext Allocators'!E$8:E$68,'Input-Ext Allocators'!$B$8:$B$68,$F216))*$D216</f>
        <v>10262.217507744968</v>
      </c>
      <c r="I216" s="11">
        <f ca="1">IFERROR(INDEX(I$391:I$427,MATCH($F216,$B$391:$B$427,0))/INDEX($D$391:$D$427,MATCH($F216,$B$391:$B$427,0)),SUMIFS('Input-Ext Allocators'!F$8:F$68,'Input-Ext Allocators'!$B$8:$B$68,$F216))*$D216</f>
        <v>14749.541344158477</v>
      </c>
      <c r="J216" s="11">
        <f ca="1">IFERROR(INDEX(J$391:J$427,MATCH($F216,$B$391:$B$427,0))/INDEX($D$391:$D$427,MATCH($F216,$B$391:$B$427,0)),SUMIFS('Input-Ext Allocators'!G$8:G$68,'Input-Ext Allocators'!$B$8:$B$68,$F216))*$D216</f>
        <v>8545.8231555624025</v>
      </c>
      <c r="K216" s="11">
        <f ca="1">IFERROR(INDEX(K$391:K$427,MATCH($F216,$B$391:$B$427,0))/INDEX($D$391:$D$427,MATCH($F216,$B$391:$B$427,0)),SUMIFS('Input-Ext Allocators'!H$8:H$68,'Input-Ext Allocators'!$B$8:$B$68,$F216))*$D216</f>
        <v>6556.943563474475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4022744.5942054139</v>
      </c>
      <c r="E217" s="11">
        <f t="shared" ca="1" si="55"/>
        <v>0</v>
      </c>
      <c r="G217" s="111">
        <f t="shared" ref="G217:K217" ca="1" si="56">SUBTOTAL(9,G210:G216)</f>
        <v>2286457.3008323722</v>
      </c>
      <c r="H217" s="111">
        <f t="shared" ca="1" si="56"/>
        <v>444182.19103744649</v>
      </c>
      <c r="I217" s="111">
        <f t="shared" ca="1" si="56"/>
        <v>638408.17894390412</v>
      </c>
      <c r="J217" s="111">
        <f t="shared" ca="1" si="56"/>
        <v>369891.05430590006</v>
      </c>
      <c r="K217" s="111">
        <f t="shared" ca="1" si="56"/>
        <v>283805.8690857903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36347.284870781972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DESIGN_DAY</v>
      </c>
      <c r="G220" s="11">
        <f ca="1">IFERROR(INDEX(G$391:G$427,MATCH($F220,$B$391:$B$427,0))/INDEX($D$391:$D$427,MATCH($F220,$B$391:$B$427,0)),SUMIFS('Input-Ext Allocators'!D$8:D$68,'Input-Ext Allocators'!$B$8:$B$68,$F220))*$D220</f>
        <v>20659.157675072071</v>
      </c>
      <c r="H220" s="11">
        <f ca="1">IFERROR(INDEX(H$391:H$427,MATCH($F220,$B$391:$B$427,0))/INDEX($D$391:$D$427,MATCH($F220,$B$391:$B$427,0)),SUMIFS('Input-Ext Allocators'!E$8:E$68,'Input-Ext Allocators'!$B$8:$B$68,$F220))*$D220</f>
        <v>4013.383463474679</v>
      </c>
      <c r="I220" s="11">
        <f ca="1">IFERROR(INDEX(I$391:I$427,MATCH($F220,$B$391:$B$427,0))/INDEX($D$391:$D$427,MATCH($F220,$B$391:$B$427,0)),SUMIFS('Input-Ext Allocators'!F$8:F$68,'Input-Ext Allocators'!$B$8:$B$68,$F220))*$D220</f>
        <v>5768.3015663823544</v>
      </c>
      <c r="J220" s="11">
        <f ca="1">IFERROR(INDEX(J$391:J$427,MATCH($F220,$B$391:$B$427,0))/INDEX($D$391:$D$427,MATCH($F220,$B$391:$B$427,0)),SUMIFS('Input-Ext Allocators'!G$8:G$68,'Input-Ext Allocators'!$B$8:$B$68,$F220))*$D220</f>
        <v>3342.1300326589699</v>
      </c>
      <c r="K220" s="11">
        <f ca="1">IFERROR(INDEX(K$391:K$427,MATCH($F220,$B$391:$B$427,0))/INDEX($D$391:$D$427,MATCH($F220,$B$391:$B$427,0)),SUMIFS('Input-Ext Allocators'!H$8:H$68,'Input-Ext Allocators'!$B$8:$B$68,$F220))*$D220</f>
        <v>2564.3121331938905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2821625.7410728293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DESIGN_DAY</v>
      </c>
      <c r="G221" s="11">
        <f ca="1">IFERROR(INDEX(G$391:G$427,MATCH($F221,$B$391:$B$427,0))/INDEX($D$391:$D$427,MATCH($F221,$B$391:$B$427,0)),SUMIFS('Input-Ext Allocators'!D$8:D$68,'Input-Ext Allocators'!$B$8:$B$68,$F221))*$D221</f>
        <v>1603762.4623710047</v>
      </c>
      <c r="H221" s="11">
        <f ca="1">IFERROR(INDEX(H$391:H$427,MATCH($F221,$B$391:$B$427,0))/INDEX($D$391:$D$427,MATCH($F221,$B$391:$B$427,0)),SUMIFS('Input-Ext Allocators'!E$8:E$68,'Input-Ext Allocators'!$B$8:$B$68,$F221))*$D221</f>
        <v>311557.41424964793</v>
      </c>
      <c r="I221" s="11">
        <f ca="1">IFERROR(INDEX(I$391:I$427,MATCH($F221,$B$391:$B$427,0))/INDEX($D$391:$D$427,MATCH($F221,$B$391:$B$427,0)),SUMIFS('Input-Ext Allocators'!F$8:F$68,'Input-Ext Allocators'!$B$8:$B$68,$F221))*$D221</f>
        <v>447791.03143021127</v>
      </c>
      <c r="J221" s="11">
        <f ca="1">IFERROR(INDEX(J$391:J$427,MATCH($F221,$B$391:$B$427,0))/INDEX($D$391:$D$427,MATCH($F221,$B$391:$B$427,0)),SUMIFS('Input-Ext Allocators'!G$8:G$68,'Input-Ext Allocators'!$B$8:$B$68,$F221))*$D221</f>
        <v>259448.26865853995</v>
      </c>
      <c r="K221" s="11">
        <f ca="1">IFERROR(INDEX(K$391:K$427,MATCH($F221,$B$391:$B$427,0))/INDEX($D$391:$D$427,MATCH($F221,$B$391:$B$427,0)),SUMIFS('Input-Ext Allocators'!H$8:H$68,'Input-Ext Allocators'!$B$8:$B$68,$F221))*$D221</f>
        <v>199066.5643634249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159220.6140353221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DESIGN_DAY</v>
      </c>
      <c r="G222" s="11">
        <f ca="1">IFERROR(INDEX(G$391:G$427,MATCH($F222,$B$391:$B$427,0))/INDEX($D$391:$D$427,MATCH($F222,$B$391:$B$427,0)),SUMIFS('Input-Ext Allocators'!D$8:D$68,'Input-Ext Allocators'!$B$8:$B$68,$F222))*$D222</f>
        <v>90498.197655519834</v>
      </c>
      <c r="H222" s="11">
        <f ca="1">IFERROR(INDEX(H$391:H$427,MATCH($F222,$B$391:$B$427,0))/INDEX($D$391:$D$427,MATCH($F222,$B$391:$B$427,0)),SUMIFS('Input-Ext Allocators'!E$8:E$68,'Input-Ext Allocators'!$B$8:$B$68,$F222))*$D222</f>
        <v>17580.773410872338</v>
      </c>
      <c r="I222" s="11">
        <f ca="1">IFERROR(INDEX(I$391:I$427,MATCH($F222,$B$391:$B$427,0))/INDEX($D$391:$D$427,MATCH($F222,$B$391:$B$427,0)),SUMIFS('Input-Ext Allocators'!F$8:F$68,'Input-Ext Allocators'!$B$8:$B$68,$F222))*$D222</f>
        <v>25268.256504039378</v>
      </c>
      <c r="J222" s="11">
        <f ca="1">IFERROR(INDEX(J$391:J$427,MATCH($F222,$B$391:$B$427,0))/INDEX($D$391:$D$427,MATCH($F222,$B$391:$B$427,0)),SUMIFS('Input-Ext Allocators'!G$8:G$68,'Input-Ext Allocators'!$B$8:$B$68,$F222))*$D222</f>
        <v>14640.323145941877</v>
      </c>
      <c r="K222" s="11">
        <f ca="1">IFERROR(INDEX(K$391:K$427,MATCH($F222,$B$391:$B$427,0))/INDEX($D$391:$D$427,MATCH($F222,$B$391:$B$427,0)),SUMIFS('Input-Ext Allocators'!H$8:H$68,'Input-Ext Allocators'!$B$8:$B$68,$F222))*$D222</f>
        <v>11233.063318948643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1419322.3869909393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DESIGN_DAY</v>
      </c>
      <c r="G223" s="11">
        <f ca="1">IFERROR(INDEX(G$391:G$427,MATCH($F223,$B$391:$B$427,0))/INDEX($D$391:$D$427,MATCH($F223,$B$391:$B$427,0)),SUMIFS('Input-Ext Allocators'!D$8:D$68,'Input-Ext Allocators'!$B$8:$B$68,$F223))*$D223</f>
        <v>806717.89072685817</v>
      </c>
      <c r="H223" s="11">
        <f ca="1">IFERROR(INDEX(H$391:H$427,MATCH($F223,$B$391:$B$427,0))/INDEX($D$391:$D$427,MATCH($F223,$B$391:$B$427,0)),SUMIFS('Input-Ext Allocators'!E$8:E$68,'Input-Ext Allocators'!$B$8:$B$68,$F223))*$D223</f>
        <v>156718.30832865991</v>
      </c>
      <c r="I223" s="11">
        <f ca="1">IFERROR(INDEX(I$391:I$427,MATCH($F223,$B$391:$B$427,0))/INDEX($D$391:$D$427,MATCH($F223,$B$391:$B$427,0)),SUMIFS('Input-Ext Allocators'!F$8:F$68,'Input-Ext Allocators'!$B$8:$B$68,$F223))*$D223</f>
        <v>225245.97304000056</v>
      </c>
      <c r="J223" s="11">
        <f ca="1">IFERROR(INDEX(J$391:J$427,MATCH($F223,$B$391:$B$427,0))/INDEX($D$391:$D$427,MATCH($F223,$B$391:$B$427,0)),SUMIFS('Input-Ext Allocators'!G$8:G$68,'Input-Ext Allocators'!$B$8:$B$68,$F223))*$D223</f>
        <v>130506.58370911166</v>
      </c>
      <c r="K223" s="11">
        <f ca="1">IFERROR(INDEX(K$391:K$427,MATCH($F223,$B$391:$B$427,0))/INDEX($D$391:$D$427,MATCH($F223,$B$391:$B$427,0)),SUMIFS('Input-Ext Allocators'!H$8:H$68,'Input-Ext Allocators'!$B$8:$B$68,$F223))*$D223</f>
        <v>100133.6311863087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192095.58275732494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DESIGN_DAY</v>
      </c>
      <c r="G224" s="11">
        <f ca="1">IFERROR(INDEX(G$391:G$427,MATCH($F224,$B$391:$B$427,0))/INDEX($D$391:$D$427,MATCH($F224,$B$391:$B$427,0)),SUMIFS('Input-Ext Allocators'!D$8:D$68,'Input-Ext Allocators'!$B$8:$B$68,$F224))*$D224</f>
        <v>109183.75188069593</v>
      </c>
      <c r="H224" s="11">
        <f ca="1">IFERROR(INDEX(H$391:H$427,MATCH($F224,$B$391:$B$427,0))/INDEX($D$391:$D$427,MATCH($F224,$B$391:$B$427,0)),SUMIFS('Input-Ext Allocators'!E$8:E$68,'Input-Ext Allocators'!$B$8:$B$68,$F224))*$D224</f>
        <v>21210.751724250964</v>
      </c>
      <c r="I224" s="11">
        <f ca="1">IFERROR(INDEX(I$391:I$427,MATCH($F224,$B$391:$B$427,0))/INDEX($D$391:$D$427,MATCH($F224,$B$391:$B$427,0)),SUMIFS('Input-Ext Allocators'!F$8:F$68,'Input-Ext Allocators'!$B$8:$B$68,$F224))*$D224</f>
        <v>30485.502695826803</v>
      </c>
      <c r="J224" s="11">
        <f ca="1">IFERROR(INDEX(J$391:J$427,MATCH($F224,$B$391:$B$427,0))/INDEX($D$391:$D$427,MATCH($F224,$B$391:$B$427,0)),SUMIFS('Input-Ext Allocators'!G$8:G$68,'Input-Ext Allocators'!$B$8:$B$68,$F224))*$D224</f>
        <v>17663.173977280087</v>
      </c>
      <c r="K224" s="11">
        <f ca="1">IFERROR(INDEX(K$391:K$427,MATCH($F224,$B$391:$B$427,0))/INDEX($D$391:$D$427,MATCH($F224,$B$391:$B$427,0)),SUMIFS('Input-Ext Allocators'!H$8:H$68,'Input-Ext Allocators'!$B$8:$B$68,$F224))*$D224</f>
        <v>13552.402479271126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13281.998216360467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DESIGN_DAY</v>
      </c>
      <c r="G225" s="11">
        <f ca="1">IFERROR(INDEX(G$391:G$427,MATCH($F225,$B$391:$B$427,0))/INDEX($D$391:$D$427,MATCH($F225,$B$391:$B$427,0)),SUMIFS('Input-Ext Allocators'!D$8:D$68,'Input-Ext Allocators'!$B$8:$B$68,$F225))*$D225</f>
        <v>7549.2542666478848</v>
      </c>
      <c r="H225" s="11">
        <f ca="1">IFERROR(INDEX(H$391:H$427,MATCH($F225,$B$391:$B$427,0))/INDEX($D$391:$D$427,MATCH($F225,$B$391:$B$427,0)),SUMIFS('Input-Ext Allocators'!E$8:E$68,'Input-Ext Allocators'!$B$8:$B$68,$F225))*$D225</f>
        <v>1466.5676457800978</v>
      </c>
      <c r="I225" s="11">
        <f ca="1">IFERROR(INDEX(I$391:I$427,MATCH($F225,$B$391:$B$427,0))/INDEX($D$391:$D$427,MATCH($F225,$B$391:$B$427,0)),SUMIFS('Input-Ext Allocators'!F$8:F$68,'Input-Ext Allocators'!$B$8:$B$68,$F225))*$D225</f>
        <v>2107.8485336247741</v>
      </c>
      <c r="J225" s="11">
        <f ca="1">IFERROR(INDEX(J$391:J$427,MATCH($F225,$B$391:$B$427,0))/INDEX($D$391:$D$427,MATCH($F225,$B$391:$B$427,0)),SUMIFS('Input-Ext Allocators'!G$8:G$68,'Input-Ext Allocators'!$B$8:$B$68,$F225))*$D225</f>
        <v>1221.2787087242532</v>
      </c>
      <c r="K225" s="11">
        <f ca="1">IFERROR(INDEX(K$391:K$427,MATCH($F225,$B$391:$B$427,0))/INDEX($D$391:$D$427,MATCH($F225,$B$391:$B$427,0)),SUMIFS('Input-Ext Allocators'!H$8:H$68,'Input-Ext Allocators'!$B$8:$B$68,$F225))*$D225</f>
        <v>937.049061583455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4641893.6079435581</v>
      </c>
      <c r="E226" s="11">
        <f t="shared" ca="1" si="58"/>
        <v>0</v>
      </c>
      <c r="G226" s="111">
        <f t="shared" ref="G226:K226" ca="1" si="59">SUBTOTAL(9,G220:G225)</f>
        <v>2638370.7145757992</v>
      </c>
      <c r="H226" s="111">
        <f t="shared" ca="1" si="59"/>
        <v>512547.19882268592</v>
      </c>
      <c r="I226" s="111">
        <f t="shared" ca="1" si="59"/>
        <v>736666.9137700852</v>
      </c>
      <c r="J226" s="111">
        <f t="shared" ca="1" si="59"/>
        <v>426821.75823225681</v>
      </c>
      <c r="K226" s="111">
        <f t="shared" ca="1" si="59"/>
        <v>327487.02254273073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0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1">
        <f ca="1">IFERROR(INDEX(G$391:G$427,MATCH($F229,$B$391:$B$427,0))/INDEX($D$391:$D$427,MATCH($F229,$B$391:$B$427,0)),SUMIFS('Input-Ext Allocators'!D$8:D$68,'Input-Ext Allocators'!$B$8:$B$68,$F229))*$D229</f>
        <v>0</v>
      </c>
      <c r="H229" s="11">
        <f ca="1">IFERROR(INDEX(H$391:H$427,MATCH($F229,$B$391:$B$427,0))/INDEX($D$391:$D$427,MATCH($F229,$B$391:$B$427,0)),SUMIFS('Input-Ext Allocators'!E$8:E$68,'Input-Ext Allocators'!$B$8:$B$68,$F229))*$D229</f>
        <v>0</v>
      </c>
      <c r="I229" s="11">
        <f ca="1">IFERROR(INDEX(I$391:I$427,MATCH($F229,$B$391:$B$427,0))/INDEX($D$391:$D$427,MATCH($F229,$B$391:$B$427,0)),SUMIFS('Input-Ext Allocators'!F$8:F$68,'Input-Ext Allocators'!$B$8:$B$68,$F229))*$D229</f>
        <v>0</v>
      </c>
      <c r="J229" s="11">
        <f ca="1">IFERROR(INDEX(J$391:J$427,MATCH($F229,$B$391:$B$427,0))/INDEX($D$391:$D$427,MATCH($F229,$B$391:$B$427,0)),SUMIFS('Input-Ext Allocators'!G$8:G$68,'Input-Ext Allocators'!$B$8:$B$68,$F229))*$D229</f>
        <v>0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0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1">
        <f ca="1">IFERROR(INDEX(G$391:G$427,MATCH($F230,$B$391:$B$427,0))/INDEX($D$391:$D$427,MATCH($F230,$B$391:$B$427,0)),SUMIFS('Input-Ext Allocators'!D$8:D$68,'Input-Ext Allocators'!$B$8:$B$68,$F230))*$D230</f>
        <v>0</v>
      </c>
      <c r="H230" s="11">
        <f ca="1">IFERROR(INDEX(H$391:H$427,MATCH($F230,$B$391:$B$427,0))/INDEX($D$391:$D$427,MATCH($F230,$B$391:$B$427,0)),SUMIFS('Input-Ext Allocators'!E$8:E$68,'Input-Ext Allocators'!$B$8:$B$68,$F230))*$D230</f>
        <v>0</v>
      </c>
      <c r="I230" s="11">
        <f ca="1">IFERROR(INDEX(I$391:I$427,MATCH($F230,$B$391:$B$427,0))/INDEX($D$391:$D$427,MATCH($F230,$B$391:$B$427,0)),SUMIFS('Input-Ext Allocators'!F$8:F$68,'Input-Ext Allocators'!$B$8:$B$68,$F230))*$D230</f>
        <v>0</v>
      </c>
      <c r="J230" s="11">
        <f ca="1">IFERROR(INDEX(J$391:J$427,MATCH($F230,$B$391:$B$427,0))/INDEX($D$391:$D$427,MATCH($F230,$B$391:$B$427,0)),SUMIFS('Input-Ext Allocators'!G$8:G$68,'Input-Ext Allocators'!$B$8:$B$68,$F230))*$D230</f>
        <v>0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0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1">
        <f ca="1">IFERROR(INDEX(G$391:G$427,MATCH($F234,$B$391:$B$427,0))/INDEX($D$391:$D$427,MATCH($F234,$B$391:$B$427,0)),SUMIFS('Input-Ext Allocators'!D$8:D$68,'Input-Ext Allocators'!$B$8:$B$68,$F234))*$D234</f>
        <v>0</v>
      </c>
      <c r="H234" s="11">
        <f ca="1">IFERROR(INDEX(H$391:H$427,MATCH($F234,$B$391:$B$427,0))/INDEX($D$391:$D$427,MATCH($F234,$B$391:$B$427,0)),SUMIFS('Input-Ext Allocators'!E$8:E$68,'Input-Ext Allocators'!$B$8:$B$68,$F234))*$D234</f>
        <v>0</v>
      </c>
      <c r="I234" s="11">
        <f ca="1">IFERROR(INDEX(I$391:I$427,MATCH($F234,$B$391:$B$427,0))/INDEX($D$391:$D$427,MATCH($F234,$B$391:$B$427,0)),SUMIFS('Input-Ext Allocators'!F$8:F$68,'Input-Ext Allocators'!$B$8:$B$68,$F234))*$D234</f>
        <v>0</v>
      </c>
      <c r="J234" s="11">
        <f ca="1">IFERROR(INDEX(J$391:J$427,MATCH($F234,$B$391:$B$427,0))/INDEX($D$391:$D$427,MATCH($F234,$B$391:$B$427,0)),SUMIFS('Input-Ext Allocators'!G$8:G$68,'Input-Ext Allocators'!$B$8:$B$68,$F234))*$D234</f>
        <v>0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0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1">
        <f ca="1">IFERROR(INDEX(G$391:G$427,MATCH($F235,$B$391:$B$427,0))/INDEX($D$391:$D$427,MATCH($F235,$B$391:$B$427,0)),SUMIFS('Input-Ext Allocators'!D$8:D$68,'Input-Ext Allocators'!$B$8:$B$68,$F235))*$D235</f>
        <v>0</v>
      </c>
      <c r="H235" s="11">
        <f ca="1">IFERROR(INDEX(H$391:H$427,MATCH($F235,$B$391:$B$427,0))/INDEX($D$391:$D$427,MATCH($F235,$B$391:$B$427,0)),SUMIFS('Input-Ext Allocators'!E$8:E$68,'Input-Ext Allocators'!$B$8:$B$68,$F235))*$D235</f>
        <v>0</v>
      </c>
      <c r="I235" s="11">
        <f ca="1">IFERROR(INDEX(I$391:I$427,MATCH($F235,$B$391:$B$427,0))/INDEX($D$391:$D$427,MATCH($F235,$B$391:$B$427,0)),SUMIFS('Input-Ext Allocators'!F$8:F$68,'Input-Ext Allocators'!$B$8:$B$68,$F235))*$D235</f>
        <v>0</v>
      </c>
      <c r="J235" s="11">
        <f ca="1">IFERROR(INDEX(J$391:J$427,MATCH($F235,$B$391:$B$427,0))/INDEX($D$391:$D$427,MATCH($F235,$B$391:$B$427,0)),SUMIFS('Input-Ext Allocators'!G$8:G$68,'Input-Ext Allocators'!$B$8:$B$68,$F235))*$D235</f>
        <v>0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0</v>
      </c>
      <c r="E236" s="11">
        <f t="shared" ca="1" si="61"/>
        <v>0</v>
      </c>
      <c r="G236" s="111">
        <f t="shared" ref="G236:K236" ca="1" si="62">SUBTOTAL(9,G229:G235)</f>
        <v>0</v>
      </c>
      <c r="H236" s="111">
        <f t="shared" ca="1" si="62"/>
        <v>0</v>
      </c>
      <c r="I236" s="111">
        <f t="shared" ca="1" si="62"/>
        <v>0</v>
      </c>
      <c r="J236" s="111">
        <f t="shared" ca="1" si="62"/>
        <v>0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0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-</v>
      </c>
      <c r="G239" s="11">
        <f ca="1">IFERROR(INDEX(G$391:G$427,MATCH($F239,$B$391:$B$427,0))/INDEX($D$391:$D$427,MATCH($F239,$B$391:$B$427,0)),SUMIFS('Input-Ext Allocators'!D$8:D$68,'Input-Ext Allocators'!$B$8:$B$68,$F239))*$D239</f>
        <v>0</v>
      </c>
      <c r="H239" s="11">
        <f ca="1">IFERROR(INDEX(H$391:H$427,MATCH($F239,$B$391:$B$427,0))/INDEX($D$391:$D$427,MATCH($F239,$B$391:$B$427,0)),SUMIFS('Input-Ext Allocators'!E$8:E$68,'Input-Ext Allocators'!$B$8:$B$68,$F239))*$D239</f>
        <v>0</v>
      </c>
      <c r="I239" s="11">
        <f ca="1">IFERROR(INDEX(I$391:I$427,MATCH($F239,$B$391:$B$427,0))/INDEX($D$391:$D$427,MATCH($F239,$B$391:$B$427,0)),SUMIFS('Input-Ext Allocators'!F$8:F$68,'Input-Ext Allocators'!$B$8:$B$68,$F239))*$D239</f>
        <v>0</v>
      </c>
      <c r="J239" s="11">
        <f ca="1">IFERROR(INDEX(J$391:J$427,MATCH($F239,$B$391:$B$427,0))/INDEX($D$391:$D$427,MATCH($F239,$B$391:$B$427,0)),SUMIFS('Input-Ext Allocators'!G$8:G$68,'Input-Ext Allocators'!$B$8:$B$68,$F239))*$D239</f>
        <v>0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0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-</v>
      </c>
      <c r="G240" s="11">
        <f ca="1">IFERROR(INDEX(G$391:G$427,MATCH($F240,$B$391:$B$427,0))/INDEX($D$391:$D$427,MATCH($F240,$B$391:$B$427,0)),SUMIFS('Input-Ext Allocators'!D$8:D$68,'Input-Ext Allocators'!$B$8:$B$68,$F240))*$D240</f>
        <v>0</v>
      </c>
      <c r="H240" s="11">
        <f ca="1">IFERROR(INDEX(H$391:H$427,MATCH($F240,$B$391:$B$427,0))/INDEX($D$391:$D$427,MATCH($F240,$B$391:$B$427,0)),SUMIFS('Input-Ext Allocators'!E$8:E$68,'Input-Ext Allocators'!$B$8:$B$68,$F240))*$D240</f>
        <v>0</v>
      </c>
      <c r="I240" s="11">
        <f ca="1">IFERROR(INDEX(I$391:I$427,MATCH($F240,$B$391:$B$427,0))/INDEX($D$391:$D$427,MATCH($F240,$B$391:$B$427,0)),SUMIFS('Input-Ext Allocators'!F$8:F$68,'Input-Ext Allocators'!$B$8:$B$68,$F240))*$D240</f>
        <v>0</v>
      </c>
      <c r="J240" s="11">
        <f ca="1">IFERROR(INDEX(J$391:J$427,MATCH($F240,$B$391:$B$427,0))/INDEX($D$391:$D$427,MATCH($F240,$B$391:$B$427,0)),SUMIFS('Input-Ext Allocators'!G$8:G$68,'Input-Ext Allocators'!$B$8:$B$68,$F240))*$D240</f>
        <v>0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0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1">
        <f ca="1">IFERROR(INDEX(G$391:G$427,MATCH($F244,$B$391:$B$427,0))/INDEX($D$391:$D$427,MATCH($F244,$B$391:$B$427,0)),SUMIFS('Input-Ext Allocators'!D$8:D$68,'Input-Ext Allocators'!$B$8:$B$68,$F244))*$D244</f>
        <v>0</v>
      </c>
      <c r="H244" s="11">
        <f ca="1">IFERROR(INDEX(H$391:H$427,MATCH($F244,$B$391:$B$427,0))/INDEX($D$391:$D$427,MATCH($F244,$B$391:$B$427,0)),SUMIFS('Input-Ext Allocators'!E$8:E$68,'Input-Ext Allocators'!$B$8:$B$68,$F244))*$D244</f>
        <v>0</v>
      </c>
      <c r="I244" s="11">
        <f ca="1">IFERROR(INDEX(I$391:I$427,MATCH($F244,$B$391:$B$427,0))/INDEX($D$391:$D$427,MATCH($F244,$B$391:$B$427,0)),SUMIFS('Input-Ext Allocators'!F$8:F$68,'Input-Ext Allocators'!$B$8:$B$68,$F244))*$D244</f>
        <v>0</v>
      </c>
      <c r="J244" s="11">
        <f ca="1">IFERROR(INDEX(J$391:J$427,MATCH($F244,$B$391:$B$427,0))/INDEX($D$391:$D$427,MATCH($F244,$B$391:$B$427,0)),SUMIFS('Input-Ext Allocators'!G$8:G$68,'Input-Ext Allocators'!$B$8:$B$68,$F244))*$D244</f>
        <v>0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0</v>
      </c>
      <c r="E245" s="11">
        <f t="shared" ca="1" si="64"/>
        <v>0</v>
      </c>
      <c r="G245" s="111">
        <f t="shared" ref="G245:K245" ca="1" si="65">SUBTOTAL(9,G239:G244)</f>
        <v>0</v>
      </c>
      <c r="H245" s="111">
        <f t="shared" ca="1" si="65"/>
        <v>0</v>
      </c>
      <c r="I245" s="111">
        <f t="shared" ca="1" si="65"/>
        <v>0</v>
      </c>
      <c r="J245" s="111">
        <f t="shared" ca="1" si="65"/>
        <v>0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8664638.2021489739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4924828.0154081704</v>
      </c>
      <c r="H247" s="11">
        <f t="shared" ca="1" si="66"/>
        <v>956729.38986013236</v>
      </c>
      <c r="I247" s="11">
        <f t="shared" ca="1" si="66"/>
        <v>1375075.0927139893</v>
      </c>
      <c r="J247" s="11">
        <f t="shared" ca="1" si="66"/>
        <v>796712.81253815687</v>
      </c>
      <c r="K247" s="11">
        <f t="shared" ca="1" si="66"/>
        <v>611292.89162852115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751496.36190867296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427137.3195579297</v>
      </c>
      <c r="H269" s="11">
        <f ca="1">IFERROR(INDEX(H$391:H$427,MATCH($F269,$B$391:$B$427,0))/INDEX($D$391:$D$427,MATCH($F269,$B$391:$B$427,0)),SUMIFS('Input-Ext Allocators'!E$8:E$68,'Input-Ext Allocators'!$B$8:$B$68,$F269))*$D269</f>
        <v>82978.497086315227</v>
      </c>
      <c r="I269" s="11">
        <f ca="1">IFERROR(INDEX(I$391:I$427,MATCH($F269,$B$391:$B$427,0))/INDEX($D$391:$D$427,MATCH($F269,$B$391:$B$427,0)),SUMIFS('Input-Ext Allocators'!F$8:F$68,'Input-Ext Allocators'!$B$8:$B$68,$F269))*$D269</f>
        <v>119262.21331082276</v>
      </c>
      <c r="J269" s="11">
        <f ca="1">IFERROR(INDEX(J$391:J$427,MATCH($F269,$B$391:$B$427,0))/INDEX($D$391:$D$427,MATCH($F269,$B$391:$B$427,0)),SUMIFS('Input-Ext Allocators'!G$8:G$68,'Input-Ext Allocators'!$B$8:$B$68,$F269))*$D269</f>
        <v>69100.032354490861</v>
      </c>
      <c r="K269" s="11">
        <f ca="1">IFERROR(INDEX(K$391:K$427,MATCH($F269,$B$391:$B$427,0))/INDEX($D$391:$D$427,MATCH($F269,$B$391:$B$427,0)),SUMIFS('Input-Ext Allocators'!H$8:H$68,'Input-Ext Allocators'!$B$8:$B$68,$F269))*$D269</f>
        <v>53018.29959911442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596771.31612771796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339194.32385865494</v>
      </c>
      <c r="H270" s="11">
        <f ca="1">IFERROR(INDEX(H$391:H$427,MATCH($F270,$B$391:$B$427,0))/INDEX($D$391:$D$427,MATCH($F270,$B$391:$B$427,0)),SUMIFS('Input-Ext Allocators'!E$8:E$68,'Input-Ext Allocators'!$B$8:$B$68,$F270))*$D270</f>
        <v>65894.11396580821</v>
      </c>
      <c r="I270" s="11">
        <f ca="1">IFERROR(INDEX(I$391:I$427,MATCH($F270,$B$391:$B$427,0))/INDEX($D$391:$D$427,MATCH($F270,$B$391:$B$427,0)),SUMIFS('Input-Ext Allocators'!F$8:F$68,'Input-Ext Allocators'!$B$8:$B$68,$F270))*$D270</f>
        <v>94707.401937434377</v>
      </c>
      <c r="J270" s="11">
        <f ca="1">IFERROR(INDEX(J$391:J$427,MATCH($F270,$B$391:$B$427,0))/INDEX($D$391:$D$427,MATCH($F270,$B$391:$B$427,0)),SUMIFS('Input-Ext Allocators'!G$8:G$68,'Input-Ext Allocators'!$B$8:$B$68,$F270))*$D270</f>
        <v>54873.076361837127</v>
      </c>
      <c r="K270" s="11">
        <f ca="1">IFERROR(INDEX(K$391:K$427,MATCH($F270,$B$391:$B$427,0))/INDEX($D$391:$D$427,MATCH($F270,$B$391:$B$427,0)),SUMIFS('Input-Ext Allocators'!H$8:H$68,'Input-Ext Allocators'!$B$8:$B$68,$F270))*$D270</f>
        <v>42102.400003983334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-3094862.9918853194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-1759065.7117693145</v>
      </c>
      <c r="H271" s="11">
        <f ca="1">IFERROR(INDEX(H$391:H$427,MATCH($F271,$B$391:$B$427,0))/INDEX($D$391:$D$427,MATCH($F271,$B$391:$B$427,0)),SUMIFS('Input-Ext Allocators'!E$8:E$68,'Input-Ext Allocators'!$B$8:$B$68,$F271))*$D271</f>
        <v>-341727.64203735394</v>
      </c>
      <c r="I271" s="11">
        <f ca="1">IFERROR(INDEX(I$391:I$427,MATCH($F271,$B$391:$B$427,0))/INDEX($D$391:$D$427,MATCH($F271,$B$391:$B$427,0)),SUMIFS('Input-Ext Allocators'!F$8:F$68,'Input-Ext Allocators'!$B$8:$B$68,$F271))*$D271</f>
        <v>-491153.68884627236</v>
      </c>
      <c r="J271" s="11">
        <f ca="1">IFERROR(INDEX(J$391:J$427,MATCH($F271,$B$391:$B$427,0))/INDEX($D$391:$D$427,MATCH($F271,$B$391:$B$427,0)),SUMIFS('Input-Ext Allocators'!G$8:G$68,'Input-Ext Allocators'!$B$8:$B$68,$F271))*$D271</f>
        <v>-284572.41273774934</v>
      </c>
      <c r="K271" s="11">
        <f ca="1">IFERROR(INDEX(K$391:K$427,MATCH($F271,$B$391:$B$427,0))/INDEX($D$391:$D$427,MATCH($F271,$B$391:$B$427,0)),SUMIFS('Input-Ext Allocators'!H$8:H$68,'Input-Ext Allocators'!$B$8:$B$68,$F271))*$D271</f>
        <v>-218343.53649462931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1943333.0405987531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1104556.3332621811</v>
      </c>
      <c r="H272" s="11">
        <f ca="1">IFERROR(INDEX(H$391:H$427,MATCH($F272,$B$391:$B$427,0))/INDEX($D$391:$D$427,MATCH($F272,$B$391:$B$427,0)),SUMIFS('Input-Ext Allocators'!E$8:E$68,'Input-Ext Allocators'!$B$8:$B$68,$F272))*$D272</f>
        <v>214578.35755519007</v>
      </c>
      <c r="I272" s="11">
        <f ca="1">IFERROR(INDEX(I$391:I$427,MATCH($F272,$B$391:$B$427,0))/INDEX($D$391:$D$427,MATCH($F272,$B$391:$B$427,0)),SUMIFS('Input-Ext Allocators'!F$8:F$68,'Input-Ext Allocators'!$B$8:$B$68,$F272))*$D272</f>
        <v>308406.2829435548</v>
      </c>
      <c r="J272" s="11">
        <f ca="1">IFERROR(INDEX(J$391:J$427,MATCH($F272,$B$391:$B$427,0))/INDEX($D$391:$D$427,MATCH($F272,$B$391:$B$427,0)),SUMIFS('Input-Ext Allocators'!G$8:G$68,'Input-Ext Allocators'!$B$8:$B$68,$F272))*$D272</f>
        <v>178689.32277977429</v>
      </c>
      <c r="K272" s="11">
        <f ca="1">IFERROR(INDEX(K$391:K$427,MATCH($F272,$B$391:$B$427,0))/INDEX($D$391:$D$427,MATCH($F272,$B$391:$B$427,0)),SUMIFS('Input-Ext Allocators'!H$8:H$68,'Input-Ext Allocators'!$B$8:$B$68,$F272))*$D272</f>
        <v>137102.74405805289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93391.862822174997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53082.292844464282</v>
      </c>
      <c r="H273" s="11">
        <f ca="1">IFERROR(INDEX(H$391:H$427,MATCH($F273,$B$391:$B$427,0))/INDEX($D$391:$D$427,MATCH($F273,$B$391:$B$427,0)),SUMIFS('Input-Ext Allocators'!E$8:E$68,'Input-Ext Allocators'!$B$8:$B$68,$F273))*$D273</f>
        <v>10312.114349286994</v>
      </c>
      <c r="I273" s="11">
        <f ca="1">IFERROR(INDEX(I$391:I$427,MATCH($F273,$B$391:$B$427,0))/INDEX($D$391:$D$427,MATCH($F273,$B$391:$B$427,0)),SUMIFS('Input-Ext Allocators'!F$8:F$68,'Input-Ext Allocators'!$B$8:$B$68,$F273))*$D273</f>
        <v>14821.256402498608</v>
      </c>
      <c r="J273" s="11">
        <f ca="1">IFERROR(INDEX(J$391:J$427,MATCH($F273,$B$391:$B$427,0))/INDEX($D$391:$D$427,MATCH($F273,$B$391:$B$427,0)),SUMIFS('Input-Ext Allocators'!G$8:G$68,'Input-Ext Allocators'!$B$8:$B$68,$F273))*$D273</f>
        <v>8587.3745632886021</v>
      </c>
      <c r="K273" s="11">
        <f ca="1">IFERROR(INDEX(K$391:K$427,MATCH($F273,$B$391:$B$427,0))/INDEX($D$391:$D$427,MATCH($F273,$B$391:$B$427,0)),SUMIFS('Input-Ext Allocators'!H$8:H$68,'Input-Ext Allocators'!$B$8:$B$68,$F273))*$D273</f>
        <v>6588.8246626364999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743352.73494509375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422508.62517028395</v>
      </c>
      <c r="H274" s="11">
        <f ca="1">IFERROR(INDEX(H$391:H$427,MATCH($F274,$B$391:$B$427,0))/INDEX($D$391:$D$427,MATCH($F274,$B$391:$B$427,0)),SUMIFS('Input-Ext Allocators'!E$8:E$68,'Input-Ext Allocators'!$B$8:$B$68,$F274))*$D274</f>
        <v>82079.296557182766</v>
      </c>
      <c r="I274" s="11">
        <f ca="1">IFERROR(INDEX(I$391:I$427,MATCH($F274,$B$391:$B$427,0))/INDEX($D$391:$D$427,MATCH($F274,$B$391:$B$427,0)),SUMIFS('Input-Ext Allocators'!F$8:F$68,'Input-Ext Allocators'!$B$8:$B$68,$F274))*$D274</f>
        <v>117969.82252188081</v>
      </c>
      <c r="J274" s="11">
        <f ca="1">IFERROR(INDEX(J$391:J$427,MATCH($F274,$B$391:$B$427,0))/INDEX($D$391:$D$427,MATCH($F274,$B$391:$B$427,0)),SUMIFS('Input-Ext Allocators'!G$8:G$68,'Input-Ext Allocators'!$B$8:$B$68,$F274))*$D274</f>
        <v>68351.2264850426</v>
      </c>
      <c r="K274" s="11">
        <f ca="1">IFERROR(INDEX(K$391:K$427,MATCH($F274,$B$391:$B$427,0))/INDEX($D$391:$D$427,MATCH($F274,$B$391:$B$427,0)),SUMIFS('Input-Ext Allocators'!H$8:H$68,'Input-Ext Allocators'!$B$8:$B$68,$F274))*$D274</f>
        <v>52443.764210703659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1184258.1628490139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673111.51854305225</v>
      </c>
      <c r="H275" s="11">
        <f ca="1">IFERROR(INDEX(H$391:H$427,MATCH($F275,$B$391:$B$427,0))/INDEX($D$391:$D$427,MATCH($F275,$B$391:$B$427,0)),SUMIFS('Input-Ext Allocators'!E$8:E$68,'Input-Ext Allocators'!$B$8:$B$68,$F275))*$D275</f>
        <v>130763.05820806373</v>
      </c>
      <c r="I275" s="11">
        <f ca="1">IFERROR(INDEX(I$391:I$427,MATCH($F275,$B$391:$B$427,0))/INDEX($D$391:$D$427,MATCH($F275,$B$391:$B$427,0)),SUMIFS('Input-Ext Allocators'!F$8:F$68,'Input-Ext Allocators'!$B$8:$B$68,$F275))*$D275</f>
        <v>187941.36178392611</v>
      </c>
      <c r="J275" s="11">
        <f ca="1">IFERROR(INDEX(J$391:J$427,MATCH($F275,$B$391:$B$427,0))/INDEX($D$391:$D$427,MATCH($F275,$B$391:$B$427,0)),SUMIFS('Input-Ext Allocators'!G$8:G$68,'Input-Ext Allocators'!$B$8:$B$68,$F275))*$D275</f>
        <v>108892.44647984282</v>
      </c>
      <c r="K275" s="11">
        <f ca="1">IFERROR(INDEX(K$391:K$427,MATCH($F275,$B$391:$B$427,0))/INDEX($D$391:$D$427,MATCH($F275,$B$391:$B$427,0)),SUMIFS('Input-Ext Allocators'!H$8:H$68,'Input-Ext Allocators'!$B$8:$B$68,$F275))*$D275</f>
        <v>83549.77783412904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54170.679785248787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30789.661979646437</v>
      </c>
      <c r="H276" s="11">
        <f ca="1">IFERROR(INDEX(H$391:H$427,MATCH($F276,$B$391:$B$427,0))/INDEX($D$391:$D$427,MATCH($F276,$B$391:$B$427,0)),SUMIFS('Input-Ext Allocators'!E$8:E$68,'Input-Ext Allocators'!$B$8:$B$68,$F276))*$D276</f>
        <v>5981.4016708044201</v>
      </c>
      <c r="I276" s="11">
        <f ca="1">IFERROR(INDEX(I$391:I$427,MATCH($F276,$B$391:$B$427,0))/INDEX($D$391:$D$427,MATCH($F276,$B$391:$B$427,0)),SUMIFS('Input-Ext Allocators'!F$8:F$68,'Input-Ext Allocators'!$B$8:$B$68,$F276))*$D276</f>
        <v>8596.8681888652172</v>
      </c>
      <c r="J276" s="11">
        <f ca="1">IFERROR(INDEX(J$391:J$427,MATCH($F276,$B$391:$B$427,0))/INDEX($D$391:$D$427,MATCH($F276,$B$391:$B$427,0)),SUMIFS('Input-Ext Allocators'!G$8:G$68,'Input-Ext Allocators'!$B$8:$B$68,$F276))*$D276</f>
        <v>4980.9898165286831</v>
      </c>
      <c r="K276" s="11">
        <f ca="1">IFERROR(INDEX(K$391:K$427,MATCH($F276,$B$391:$B$427,0))/INDEX($D$391:$D$427,MATCH($F276,$B$391:$B$427,0)),SUMIFS('Input-Ext Allocators'!H$8:H$68,'Input-Ext Allocators'!$B$8:$B$68,$F276))*$D276</f>
        <v>3821.7581294040128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104371.69626196226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59323.037127978474</v>
      </c>
      <c r="H277" s="11">
        <f ca="1">IFERROR(INDEX(H$391:H$427,MATCH($F277,$B$391:$B$427,0))/INDEX($D$391:$D$427,MATCH($F277,$B$391:$B$427,0)),SUMIFS('Input-Ext Allocators'!E$8:E$68,'Input-Ext Allocators'!$B$8:$B$68,$F277))*$D277</f>
        <v>11524.482263853608</v>
      </c>
      <c r="I277" s="11">
        <f ca="1">IFERROR(INDEX(I$391:I$427,MATCH($F277,$B$391:$B$427,0))/INDEX($D$391:$D$427,MATCH($F277,$B$391:$B$427,0)),SUMIFS('Input-Ext Allocators'!F$8:F$68,'Input-Ext Allocators'!$B$8:$B$68,$F277))*$D277</f>
        <v>16563.752180505253</v>
      </c>
      <c r="J277" s="11">
        <f ca="1">IFERROR(INDEX(J$391:J$427,MATCH($F277,$B$391:$B$427,0))/INDEX($D$391:$D$427,MATCH($F277,$B$391:$B$427,0)),SUMIFS('Input-Ext Allocators'!G$8:G$68,'Input-Ext Allocators'!$B$8:$B$68,$F277))*$D277</f>
        <v>9596.969398863368</v>
      </c>
      <c r="K277" s="11">
        <f ca="1">IFERROR(INDEX(K$391:K$427,MATCH($F277,$B$391:$B$427,0))/INDEX($D$391:$D$427,MATCH($F277,$B$391:$B$427,0)),SUMIFS('Input-Ext Allocators'!H$8:H$68,'Input-Ext Allocators'!$B$8:$B$68,$F277))*$D277</f>
        <v>7363.4552907615653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98590.832825094505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56037.295987618556</v>
      </c>
      <c r="H278" s="11">
        <f ca="1">IFERROR(INDEX(H$391:H$427,MATCH($F278,$B$391:$B$427,0))/INDEX($D$391:$D$427,MATCH($F278,$B$391:$B$427,0)),SUMIFS('Input-Ext Allocators'!E$8:E$68,'Input-Ext Allocators'!$B$8:$B$68,$F278))*$D278</f>
        <v>10886.1726403257</v>
      </c>
      <c r="I278" s="11">
        <f ca="1">IFERROR(INDEX(I$391:I$427,MATCH($F278,$B$391:$B$427,0))/INDEX($D$391:$D$427,MATCH($F278,$B$391:$B$427,0)),SUMIFS('Input-Ext Allocators'!F$8:F$68,'Input-Ext Allocators'!$B$8:$B$68,$F278))*$D278</f>
        <v>15646.331147917146</v>
      </c>
      <c r="J278" s="11">
        <f ca="1">IFERROR(INDEX(J$391:J$427,MATCH($F278,$B$391:$B$427,0))/INDEX($D$391:$D$427,MATCH($F278,$B$391:$B$427,0)),SUMIFS('Input-Ext Allocators'!G$8:G$68,'Input-Ext Allocators'!$B$8:$B$68,$F278))*$D278</f>
        <v>9065.4194529529177</v>
      </c>
      <c r="K278" s="11">
        <f ca="1">IFERROR(INDEX(K$391:K$427,MATCH($F278,$B$391:$B$427,0))/INDEX($D$391:$D$427,MATCH($F278,$B$391:$B$427,0)),SUMIFS('Input-Ext Allocators'!H$8:H$68,'Input-Ext Allocators'!$B$8:$B$68,$F278))*$D278</f>
        <v>6955.6135962801918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296655.76665527804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168613.92206704675</v>
      </c>
      <c r="H279" s="11">
        <f ca="1">IFERROR(INDEX(H$391:H$427,MATCH($F279,$B$391:$B$427,0))/INDEX($D$391:$D$427,MATCH($F279,$B$391:$B$427,0)),SUMIFS('Input-Ext Allocators'!E$8:E$68,'Input-Ext Allocators'!$B$8:$B$68,$F279))*$D279</f>
        <v>32756.046358658368</v>
      </c>
      <c r="I279" s="11">
        <f ca="1">IFERROR(INDEX(I$391:I$427,MATCH($F279,$B$391:$B$427,0))/INDEX($D$391:$D$427,MATCH($F279,$B$391:$B$427,0)),SUMIFS('Input-Ext Allocators'!F$8:F$68,'Input-Ext Allocators'!$B$8:$B$68,$F279))*$D279</f>
        <v>47079.167799121067</v>
      </c>
      <c r="J279" s="11">
        <f ca="1">IFERROR(INDEX(J$391:J$427,MATCH($F279,$B$391:$B$427,0))/INDEX($D$391:$D$427,MATCH($F279,$B$391:$B$427,0)),SUMIFS('Input-Ext Allocators'!G$8:G$68,'Input-Ext Allocators'!$B$8:$B$68,$F279))*$D279</f>
        <v>27277.474799694603</v>
      </c>
      <c r="K279" s="11">
        <f ca="1">IFERROR(INDEX(K$391:K$427,MATCH($F279,$B$391:$B$427,0))/INDEX($D$391:$D$427,MATCH($F279,$B$391:$B$427,0)),SUMIFS('Input-Ext Allocators'!H$8:H$68,'Input-Ext Allocators'!$B$8:$B$68,$F279))*$D279</f>
        <v>20929.155630757276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8035.6017379282466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4567.2947486482053</v>
      </c>
      <c r="H280" s="11">
        <f ca="1">IFERROR(INDEX(H$391:H$427,MATCH($F280,$B$391:$B$427,0))/INDEX($D$391:$D$427,MATCH($F280,$B$391:$B$427,0)),SUMIFS('Input-Ext Allocators'!E$8:E$68,'Input-Ext Allocators'!$B$8:$B$68,$F280))*$D280</f>
        <v>887.27263256997719</v>
      </c>
      <c r="I280" s="11">
        <f ca="1">IFERROR(INDEX(I$391:I$427,MATCH($F280,$B$391:$B$427,0))/INDEX($D$391:$D$427,MATCH($F280,$B$391:$B$427,0)),SUMIFS('Input-Ext Allocators'!F$8:F$68,'Input-Ext Allocators'!$B$8:$B$68,$F280))*$D280</f>
        <v>1275.2472229081545</v>
      </c>
      <c r="J280" s="11">
        <f ca="1">IFERROR(INDEX(J$391:J$427,MATCH($F280,$B$391:$B$427,0))/INDEX($D$391:$D$427,MATCH($F280,$B$391:$B$427,0)),SUMIFS('Input-Ext Allocators'!G$8:G$68,'Input-Ext Allocators'!$B$8:$B$68,$F280))*$D280</f>
        <v>738.87295830465223</v>
      </c>
      <c r="K280" s="11">
        <f ca="1">IFERROR(INDEX(K$391:K$427,MATCH($F280,$B$391:$B$427,0))/INDEX($D$391:$D$427,MATCH($F280,$B$391:$B$427,0)),SUMIFS('Input-Ext Allocators'!H$8:H$68,'Input-Ext Allocators'!$B$8:$B$68,$F280))*$D280</f>
        <v>566.91417549725793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2779565.064631619</v>
      </c>
      <c r="E281" s="11">
        <f t="shared" ca="1" si="75"/>
        <v>0</v>
      </c>
      <c r="G281" s="111">
        <f t="shared" ref="G281:K281" ca="1" si="76">SUBTOTAL(9,G269:G280)</f>
        <v>1579855.9133781905</v>
      </c>
      <c r="H281" s="111">
        <f t="shared" ca="1" si="76"/>
        <v>306913.17125070508</v>
      </c>
      <c r="I281" s="111">
        <f t="shared" ca="1" si="76"/>
        <v>441116.01659316191</v>
      </c>
      <c r="J281" s="111">
        <f t="shared" ca="1" si="76"/>
        <v>255580.79271287122</v>
      </c>
      <c r="K281" s="111">
        <f t="shared" ca="1" si="76"/>
        <v>196099.17069669082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11444203.266780593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6504683.9287863597</v>
      </c>
      <c r="H283" s="113">
        <f t="shared" ca="1" si="77"/>
        <v>1263642.5611108376</v>
      </c>
      <c r="I283" s="113">
        <f t="shared" ca="1" si="77"/>
        <v>1816191.1093071511</v>
      </c>
      <c r="J283" s="113">
        <f t="shared" ca="1" si="77"/>
        <v>1052293.605251028</v>
      </c>
      <c r="K283" s="113">
        <f t="shared" ca="1" si="77"/>
        <v>807392.06232521206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33284.4818086491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INT_PSTD_PLANT</v>
      </c>
      <c r="G290" s="11">
        <f ca="1">IFERROR(INDEX(G$391:G$427,MATCH($F290,$B$391:$B$427,0))/INDEX($D$391:$D$427,MATCH($F290,$B$391:$B$427,0)),SUMIFS('Input-Ext Allocators'!D$8:D$68,'Input-Ext Allocators'!$B$8:$B$68,$F290))*$D290</f>
        <v>18918.314263707372</v>
      </c>
      <c r="H290" s="11">
        <f ca="1">IFERROR(INDEX(H$391:H$427,MATCH($F290,$B$391:$B$427,0))/INDEX($D$391:$D$427,MATCH($F290,$B$391:$B$427,0)),SUMIFS('Input-Ext Allocators'!E$8:E$68,'Input-Ext Allocators'!$B$8:$B$68,$F290))*$D290</f>
        <v>3675.1958050252629</v>
      </c>
      <c r="I290" s="11">
        <f ca="1">IFERROR(INDEX(I$391:I$427,MATCH($F290,$B$391:$B$427,0))/INDEX($D$391:$D$427,MATCH($F290,$B$391:$B$427,0)),SUMIFS('Input-Ext Allocators'!F$8:F$68,'Input-Ext Allocators'!$B$8:$B$68,$F290))*$D290</f>
        <v>5282.2357773246522</v>
      </c>
      <c r="J290" s="11">
        <f ca="1">IFERROR(INDEX(J$391:J$427,MATCH($F290,$B$391:$B$427,0))/INDEX($D$391:$D$427,MATCH($F290,$B$391:$B$427,0)),SUMIFS('Input-Ext Allocators'!G$8:G$68,'Input-Ext Allocators'!$B$8:$B$68,$F290))*$D290</f>
        <v>3060.5055279823459</v>
      </c>
      <c r="K290" s="11">
        <f ca="1">IFERROR(INDEX(K$391:K$427,MATCH($F290,$B$391:$B$427,0))/INDEX($D$391:$D$427,MATCH($F290,$B$391:$B$427,0)),SUMIFS('Input-Ext Allocators'!H$8:H$68,'Input-Ext Allocators'!$B$8:$B$68,$F290))*$D290</f>
        <v>2348.2304346094611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668691.65779908712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380072.58158591244</v>
      </c>
      <c r="H292" s="11">
        <f ca="1">IFERROR(INDEX(H$391:H$427,MATCH($F292,$B$391:$B$427,0))/INDEX($D$391:$D$427,MATCH($F292,$B$391:$B$427,0)),SUMIFS('Input-Ext Allocators'!E$8:E$68,'Input-Ext Allocators'!$B$8:$B$68,$F292))*$D292</f>
        <v>73835.392412808535</v>
      </c>
      <c r="I292" s="11">
        <f ca="1">IFERROR(INDEX(I$391:I$427,MATCH($F292,$B$391:$B$427,0))/INDEX($D$391:$D$427,MATCH($F292,$B$391:$B$427,0)),SUMIFS('Input-Ext Allocators'!F$8:F$68,'Input-Ext Allocators'!$B$8:$B$68,$F292))*$D292</f>
        <v>106121.13534262744</v>
      </c>
      <c r="J292" s="11">
        <f ca="1">IFERROR(INDEX(J$391:J$427,MATCH($F292,$B$391:$B$427,0))/INDEX($D$391:$D$427,MATCH($F292,$B$391:$B$427,0)),SUMIFS('Input-Ext Allocators'!G$8:G$68,'Input-Ext Allocators'!$B$8:$B$68,$F292))*$D292</f>
        <v>61486.146215981811</v>
      </c>
      <c r="K292" s="11">
        <f ca="1">IFERROR(INDEX(K$391:K$427,MATCH($F292,$B$391:$B$427,0))/INDEX($D$391:$D$427,MATCH($F292,$B$391:$B$427,0)),SUMIFS('Input-Ext Allocators'!H$8:H$68,'Input-Ext Allocators'!$B$8:$B$68,$F292))*$D292</f>
        <v>47176.402241756936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701976.13960773626</v>
      </c>
      <c r="E293" s="11">
        <f t="shared" ca="1" si="78"/>
        <v>0</v>
      </c>
      <c r="G293" s="111">
        <f t="shared" ref="G293:K293" ca="1" si="79">SUBTOTAL(9,G288:G292)</f>
        <v>398990.89584961982</v>
      </c>
      <c r="H293" s="111">
        <f t="shared" ca="1" si="79"/>
        <v>77510.588217833792</v>
      </c>
      <c r="I293" s="111">
        <f t="shared" ca="1" si="79"/>
        <v>111403.37111995209</v>
      </c>
      <c r="J293" s="111">
        <f t="shared" ca="1" si="79"/>
        <v>64546.651743964154</v>
      </c>
      <c r="K293" s="111">
        <f t="shared" ca="1" si="79"/>
        <v>49524.632676366396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87382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DESIGN_DAY</v>
      </c>
      <c r="G319" s="11">
        <f ca="1">IFERROR(INDEX(G$391:G$427,MATCH($F319,$B$391:$B$427,0))/INDEX($D$391:$D$427,MATCH($F319,$B$391:$B$427,0)),SUMIFS('Input-Ext Allocators'!D$8:D$68,'Input-Ext Allocators'!$B$8:$B$68,$F319))*$D319</f>
        <v>49666.392479684277</v>
      </c>
      <c r="H319" s="11">
        <f ca="1">IFERROR(INDEX(H$391:H$427,MATCH($F319,$B$391:$B$427,0))/INDEX($D$391:$D$427,MATCH($F319,$B$391:$B$427,0)),SUMIFS('Input-Ext Allocators'!E$8:E$68,'Input-Ext Allocators'!$B$8:$B$68,$F319))*$D319</f>
        <v>9648.5191411712603</v>
      </c>
      <c r="I319" s="11">
        <f ca="1">IFERROR(INDEX(I$391:I$427,MATCH($F319,$B$391:$B$427,0))/INDEX($D$391:$D$427,MATCH($F319,$B$391:$B$427,0)),SUMIFS('Input-Ext Allocators'!F$8:F$68,'Input-Ext Allocators'!$B$8:$B$68,$F319))*$D319</f>
        <v>13867.493246484655</v>
      </c>
      <c r="J319" s="11">
        <f ca="1">IFERROR(INDEX(J$391:J$427,MATCH($F319,$B$391:$B$427,0))/INDEX($D$391:$D$427,MATCH($F319,$B$391:$B$427,0)),SUMIFS('Input-Ext Allocators'!G$8:G$68,'Input-Ext Allocators'!$B$8:$B$68,$F319))*$D319</f>
        <v>8034.7681416106598</v>
      </c>
      <c r="K319" s="11">
        <f ca="1">IFERROR(INDEX(K$391:K$427,MATCH($F319,$B$391:$B$427,0))/INDEX($D$391:$D$427,MATCH($F319,$B$391:$B$427,0)),SUMIFS('Input-Ext Allocators'!H$8:H$68,'Input-Ext Allocators'!$B$8:$B$68,$F319))*$D319</f>
        <v>6164.8269910491344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44636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DESIGN_DAY</v>
      </c>
      <c r="G320" s="11">
        <f ca="1">IFERROR(INDEX(G$391:G$427,MATCH($F320,$B$391:$B$427,0))/INDEX($D$391:$D$427,MATCH($F320,$B$391:$B$427,0)),SUMIFS('Input-Ext Allocators'!D$8:D$68,'Input-Ext Allocators'!$B$8:$B$68,$F320))*$D320</f>
        <v>25370.317625176664</v>
      </c>
      <c r="H320" s="11">
        <f ca="1">IFERROR(INDEX(H$391:H$427,MATCH($F320,$B$391:$B$427,0))/INDEX($D$391:$D$427,MATCH($F320,$B$391:$B$427,0)),SUMIFS('Input-Ext Allocators'!E$8:E$68,'Input-Ext Allocators'!$B$8:$B$68,$F320))*$D320</f>
        <v>4928.6042936224894</v>
      </c>
      <c r="I320" s="11">
        <f ca="1">IFERROR(INDEX(I$391:I$427,MATCH($F320,$B$391:$B$427,0))/INDEX($D$391:$D$427,MATCH($F320,$B$391:$B$427,0)),SUMIFS('Input-Ext Allocators'!F$8:F$68,'Input-Ext Allocators'!$B$8:$B$68,$F320))*$D320</f>
        <v>7083.7177971445954</v>
      </c>
      <c r="J320" s="11">
        <f ca="1">IFERROR(INDEX(J$391:J$427,MATCH($F320,$B$391:$B$427,0))/INDEX($D$391:$D$427,MATCH($F320,$B$391:$B$427,0)),SUMIFS('Input-Ext Allocators'!G$8:G$68,'Input-Ext Allocators'!$B$8:$B$68,$F320))*$D320</f>
        <v>4104.2767477161588</v>
      </c>
      <c r="K320" s="11">
        <f ca="1">IFERROR(INDEX(K$391:K$427,MATCH($F320,$B$391:$B$427,0))/INDEX($D$391:$D$427,MATCH($F320,$B$391:$B$427,0)),SUMIFS('Input-Ext Allocators'!H$8:H$68,'Input-Ext Allocators'!$B$8:$B$68,$F320))*$D320</f>
        <v>3149.0835363400834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4344630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DESIGN_DAY</v>
      </c>
      <c r="G321" s="11">
        <f ca="1">IFERROR(INDEX(G$391:G$427,MATCH($F321,$B$391:$B$427,0))/INDEX($D$391:$D$427,MATCH($F321,$B$391:$B$427,0)),SUMIFS('Input-Ext Allocators'!D$8:D$68,'Input-Ext Allocators'!$B$8:$B$68,$F321))*$D321</f>
        <v>2469411.3062073505</v>
      </c>
      <c r="H321" s="11">
        <f ca="1">IFERROR(INDEX(H$391:H$427,MATCH($F321,$B$391:$B$427,0))/INDEX($D$391:$D$427,MATCH($F321,$B$391:$B$427,0)),SUMIFS('Input-Ext Allocators'!E$8:E$68,'Input-Ext Allocators'!$B$8:$B$68,$F321))*$D321</f>
        <v>479724.0360292382</v>
      </c>
      <c r="I321" s="11">
        <f ca="1">IFERROR(INDEX(I$391:I$427,MATCH($F321,$B$391:$B$427,0))/INDEX($D$391:$D$427,MATCH($F321,$B$391:$B$427,0)),SUMIFS('Input-Ext Allocators'!F$8:F$68,'Input-Ext Allocators'!$B$8:$B$68,$F321))*$D321</f>
        <v>689491.28176826611</v>
      </c>
      <c r="J321" s="11">
        <f ca="1">IFERROR(INDEX(J$391:J$427,MATCH($F321,$B$391:$B$427,0))/INDEX($D$391:$D$427,MATCH($F321,$B$391:$B$427,0)),SUMIFS('Input-Ext Allocators'!G$8:G$68,'Input-Ext Allocators'!$B$8:$B$68,$F321))*$D321</f>
        <v>399488.3924731171</v>
      </c>
      <c r="K321" s="11">
        <f ca="1">IFERROR(INDEX(K$391:K$427,MATCH($F321,$B$391:$B$427,0))/INDEX($D$391:$D$427,MATCH($F321,$B$391:$B$427,0)),SUMIFS('Input-Ext Allocators'!H$8:H$68,'Input-Ext Allocators'!$B$8:$B$68,$F321))*$D321</f>
        <v>306514.98352202744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572947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DESIGN_DAY</v>
      </c>
      <c r="G322" s="11">
        <f ca="1">IFERROR(INDEX(G$391:G$427,MATCH($F322,$B$391:$B$427,0))/INDEX($D$391:$D$427,MATCH($F322,$B$391:$B$427,0)),SUMIFS('Input-Ext Allocators'!D$8:D$68,'Input-Ext Allocators'!$B$8:$B$68,$F322))*$D322</f>
        <v>325653.00144260452</v>
      </c>
      <c r="H322" s="11">
        <f ca="1">IFERROR(INDEX(H$391:H$427,MATCH($F322,$B$391:$B$427,0))/INDEX($D$391:$D$427,MATCH($F322,$B$391:$B$427,0)),SUMIFS('Input-Ext Allocators'!E$8:E$68,'Input-Ext Allocators'!$B$8:$B$68,$F322))*$D322</f>
        <v>63263.487862221627</v>
      </c>
      <c r="I322" s="11">
        <f ca="1">IFERROR(INDEX(I$391:I$427,MATCH($F322,$B$391:$B$427,0))/INDEX($D$391:$D$427,MATCH($F322,$B$391:$B$427,0)),SUMIFS('Input-Ext Allocators'!F$8:F$68,'Input-Ext Allocators'!$B$8:$B$68,$F322))*$D322</f>
        <v>90926.491189188207</v>
      </c>
      <c r="J322" s="11">
        <f ca="1">IFERROR(INDEX(J$391:J$427,MATCH($F322,$B$391:$B$427,0))/INDEX($D$391:$D$427,MATCH($F322,$B$391:$B$427,0)),SUMIFS('Input-Ext Allocators'!G$8:G$68,'Input-Ext Allocators'!$B$8:$B$68,$F322))*$D322</f>
        <v>52682.432336538448</v>
      </c>
      <c r="K322" s="11">
        <f ca="1">IFERROR(INDEX(K$391:K$427,MATCH($F322,$B$391:$B$427,0))/INDEX($D$391:$D$427,MATCH($F322,$B$391:$B$427,0)),SUMIFS('Input-Ext Allocators'!H$8:H$68,'Input-Ext Allocators'!$B$8:$B$68,$F322))*$D322</f>
        <v>40421.587169447121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1170894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DESIGN_DAY</v>
      </c>
      <c r="G323" s="11">
        <f ca="1">IFERROR(INDEX(G$391:G$427,MATCH($F323,$B$391:$B$427,0))/INDEX($D$391:$D$427,MATCH($F323,$B$391:$B$427,0)),SUMIFS('Input-Ext Allocators'!D$8:D$68,'Input-Ext Allocators'!$B$8:$B$68,$F323))*$D323</f>
        <v>665515.56334379443</v>
      </c>
      <c r="H323" s="11">
        <f ca="1">IFERROR(INDEX(H$391:H$427,MATCH($F323,$B$391:$B$427,0))/INDEX($D$391:$D$427,MATCH($F323,$B$391:$B$427,0)),SUMIFS('Input-Ext Allocators'!E$8:E$68,'Input-Ext Allocators'!$B$8:$B$68,$F323))*$D323</f>
        <v>129287.41813282577</v>
      </c>
      <c r="I323" s="11">
        <f ca="1">IFERROR(INDEX(I$391:I$427,MATCH($F323,$B$391:$B$427,0))/INDEX($D$391:$D$427,MATCH($F323,$B$391:$B$427,0)),SUMIFS('Input-Ext Allocators'!F$8:F$68,'Input-Ext Allocators'!$B$8:$B$68,$F323))*$D323</f>
        <v>185820.47375145229</v>
      </c>
      <c r="J323" s="11">
        <f ca="1">IFERROR(INDEX(J$391:J$427,MATCH($F323,$B$391:$B$427,0))/INDEX($D$391:$D$427,MATCH($F323,$B$391:$B$427,0)),SUMIFS('Input-Ext Allocators'!G$8:G$68,'Input-Ext Allocators'!$B$8:$B$68,$F323))*$D323</f>
        <v>107663.61273950095</v>
      </c>
      <c r="K323" s="11">
        <f ca="1">IFERROR(INDEX(K$391:K$427,MATCH($F323,$B$391:$B$427,0))/INDEX($D$391:$D$427,MATCH($F323,$B$391:$B$427,0)),SUMIFS('Input-Ext Allocators'!H$8:H$68,'Input-Ext Allocators'!$B$8:$B$68,$F323))*$D323</f>
        <v>82606.932032426412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61241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DESIGN_DAY</v>
      </c>
      <c r="G324" s="11">
        <f ca="1">IFERROR(INDEX(G$391:G$427,MATCH($F324,$B$391:$B$427,0))/INDEX($D$391:$D$427,MATCH($F324,$B$391:$B$427,0)),SUMIFS('Input-Ext Allocators'!D$8:D$68,'Input-Ext Allocators'!$B$8:$B$68,$F324))*$D324</f>
        <v>34808.307681769067</v>
      </c>
      <c r="H324" s="11">
        <f ca="1">IFERROR(INDEX(H$391:H$427,MATCH($F324,$B$391:$B$427,0))/INDEX($D$391:$D$427,MATCH($F324,$B$391:$B$427,0)),SUMIFS('Input-Ext Allocators'!E$8:E$68,'Input-Ext Allocators'!$B$8:$B$68,$F324))*$D324</f>
        <v>6762.0901412701605</v>
      </c>
      <c r="I324" s="11">
        <f ca="1">IFERROR(INDEX(I$391:I$427,MATCH($F324,$B$391:$B$427,0))/INDEX($D$391:$D$427,MATCH($F324,$B$391:$B$427,0)),SUMIFS('Input-Ext Allocators'!F$8:F$68,'Input-Ext Allocators'!$B$8:$B$68,$F324))*$D324</f>
        <v>9718.925567141594</v>
      </c>
      <c r="J324" s="11">
        <f ca="1">IFERROR(INDEX(J$391:J$427,MATCH($F324,$B$391:$B$427,0))/INDEX($D$391:$D$427,MATCH($F324,$B$391:$B$427,0)),SUMIFS('Input-Ext Allocators'!G$8:G$68,'Input-Ext Allocators'!$B$8:$B$68,$F324))*$D324</f>
        <v>5631.1052134350139</v>
      </c>
      <c r="K324" s="11">
        <f ca="1">IFERROR(INDEX(K$391:K$427,MATCH($F324,$B$391:$B$427,0))/INDEX($D$391:$D$427,MATCH($F324,$B$391:$B$427,0)),SUMIFS('Input-Ext Allocators'!H$8:H$68,'Input-Ext Allocators'!$B$8:$B$68,$F324))*$D324</f>
        <v>4320.5713963841526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6281730</v>
      </c>
      <c r="E325" s="11">
        <f t="shared" ca="1" si="87"/>
        <v>0</v>
      </c>
      <c r="G325" s="111">
        <f t="shared" ref="G325:K325" ca="1" si="88">SUBTOTAL(9,G319:G324)</f>
        <v>3570424.8887803797</v>
      </c>
      <c r="H325" s="111">
        <f t="shared" ca="1" si="88"/>
        <v>693614.15560034954</v>
      </c>
      <c r="I325" s="111">
        <f t="shared" ca="1" si="88"/>
        <v>996908.38331967744</v>
      </c>
      <c r="J325" s="111">
        <f t="shared" ca="1" si="88"/>
        <v>577604.58765191829</v>
      </c>
      <c r="K325" s="111">
        <f t="shared" ca="1" si="88"/>
        <v>443177.98464767431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0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-</v>
      </c>
      <c r="G328" s="11">
        <f ca="1">IFERROR(INDEX(G$391:G$427,MATCH($F328,$B$391:$B$427,0))/INDEX($D$391:$D$427,MATCH($F328,$B$391:$B$427,0)),SUMIFS('Input-Ext Allocators'!D$8:D$68,'Input-Ext Allocators'!$B$8:$B$68,$F328))*$D328</f>
        <v>0</v>
      </c>
      <c r="H328" s="11">
        <f ca="1">IFERROR(INDEX(H$391:H$427,MATCH($F328,$B$391:$B$427,0))/INDEX($D$391:$D$427,MATCH($F328,$B$391:$B$427,0)),SUMIFS('Input-Ext Allocators'!E$8:E$68,'Input-Ext Allocators'!$B$8:$B$68,$F328))*$D328</f>
        <v>0</v>
      </c>
      <c r="I328" s="11">
        <f ca="1">IFERROR(INDEX(I$391:I$427,MATCH($F328,$B$391:$B$427,0))/INDEX($D$391:$D$427,MATCH($F328,$B$391:$B$427,0)),SUMIFS('Input-Ext Allocators'!F$8:F$68,'Input-Ext Allocators'!$B$8:$B$68,$F328))*$D328</f>
        <v>0</v>
      </c>
      <c r="J328" s="11">
        <f ca="1">IFERROR(INDEX(J$391:J$427,MATCH($F328,$B$391:$B$427,0))/INDEX($D$391:$D$427,MATCH($F328,$B$391:$B$427,0)),SUMIFS('Input-Ext Allocators'!G$8:G$68,'Input-Ext Allocators'!$B$8:$B$68,$F328))*$D328</f>
        <v>0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0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1">
        <f ca="1">IFERROR(INDEX(G$391:G$427,MATCH($F329,$B$391:$B$427,0))/INDEX($D$391:$D$427,MATCH($F329,$B$391:$B$427,0)),SUMIFS('Input-Ext Allocators'!D$8:D$68,'Input-Ext Allocators'!$B$8:$B$68,$F329))*$D329</f>
        <v>0</v>
      </c>
      <c r="H329" s="11">
        <f ca="1">IFERROR(INDEX(H$391:H$427,MATCH($F329,$B$391:$B$427,0))/INDEX($D$391:$D$427,MATCH($F329,$B$391:$B$427,0)),SUMIFS('Input-Ext Allocators'!E$8:E$68,'Input-Ext Allocators'!$B$8:$B$68,$F329))*$D329</f>
        <v>0</v>
      </c>
      <c r="I329" s="11">
        <f ca="1">IFERROR(INDEX(I$391:I$427,MATCH($F329,$B$391:$B$427,0))/INDEX($D$391:$D$427,MATCH($F329,$B$391:$B$427,0)),SUMIFS('Input-Ext Allocators'!F$8:F$68,'Input-Ext Allocators'!$B$8:$B$68,$F329))*$D329</f>
        <v>0</v>
      </c>
      <c r="J329" s="11">
        <f ca="1">IFERROR(INDEX(J$391:J$427,MATCH($F329,$B$391:$B$427,0))/INDEX($D$391:$D$427,MATCH($F329,$B$391:$B$427,0)),SUMIFS('Input-Ext Allocators'!G$8:G$68,'Input-Ext Allocators'!$B$8:$B$68,$F329))*$D329</f>
        <v>0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0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1">
        <f ca="1">IFERROR(INDEX(G$391:G$427,MATCH($F330,$B$391:$B$427,0))/INDEX($D$391:$D$427,MATCH($F330,$B$391:$B$427,0)),SUMIFS('Input-Ext Allocators'!D$8:D$68,'Input-Ext Allocators'!$B$8:$B$68,$F330))*$D330</f>
        <v>0</v>
      </c>
      <c r="H330" s="11">
        <f ca="1">IFERROR(INDEX(H$391:H$427,MATCH($F330,$B$391:$B$427,0))/INDEX($D$391:$D$427,MATCH($F330,$B$391:$B$427,0)),SUMIFS('Input-Ext Allocators'!E$8:E$68,'Input-Ext Allocators'!$B$8:$B$68,$F330))*$D330</f>
        <v>0</v>
      </c>
      <c r="I330" s="11">
        <f ca="1">IFERROR(INDEX(I$391:I$427,MATCH($F330,$B$391:$B$427,0))/INDEX($D$391:$D$427,MATCH($F330,$B$391:$B$427,0)),SUMIFS('Input-Ext Allocators'!F$8:F$68,'Input-Ext Allocators'!$B$8:$B$68,$F330))*$D330</f>
        <v>0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0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1">
        <f ca="1">IFERROR(INDEX(G$391:G$427,MATCH($F331,$B$391:$B$427,0))/INDEX($D$391:$D$427,MATCH($F331,$B$391:$B$427,0)),SUMIFS('Input-Ext Allocators'!D$8:D$68,'Input-Ext Allocators'!$B$8:$B$68,$F331))*$D331</f>
        <v>0</v>
      </c>
      <c r="H331" s="11">
        <f ca="1">IFERROR(INDEX(H$391:H$427,MATCH($F331,$B$391:$B$427,0))/INDEX($D$391:$D$427,MATCH($F331,$B$391:$B$427,0)),SUMIFS('Input-Ext Allocators'!E$8:E$68,'Input-Ext Allocators'!$B$8:$B$68,$F331))*$D331</f>
        <v>0</v>
      </c>
      <c r="I331" s="11">
        <f ca="1">IFERROR(INDEX(I$391:I$427,MATCH($F331,$B$391:$B$427,0))/INDEX($D$391:$D$427,MATCH($F331,$B$391:$B$427,0)),SUMIFS('Input-Ext Allocators'!F$8:F$68,'Input-Ext Allocators'!$B$8:$B$68,$F331))*$D331</f>
        <v>0</v>
      </c>
      <c r="J331" s="11">
        <f ca="1">IFERROR(INDEX(J$391:J$427,MATCH($F331,$B$391:$B$427,0))/INDEX($D$391:$D$427,MATCH($F331,$B$391:$B$427,0)),SUMIFS('Input-Ext Allocators'!G$8:G$68,'Input-Ext Allocators'!$B$8:$B$68,$F331))*$D331</f>
        <v>0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0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-</v>
      </c>
      <c r="G338" s="11">
        <f ca="1">IFERROR(INDEX(G$391:G$427,MATCH($F338,$B$391:$B$427,0))/INDEX($D$391:$D$427,MATCH($F338,$B$391:$B$427,0)),SUMIFS('Input-Ext Allocators'!D$8:D$68,'Input-Ext Allocators'!$B$8:$B$68,$F338))*$D338</f>
        <v>0</v>
      </c>
      <c r="H338" s="11">
        <f ca="1">IFERROR(INDEX(H$391:H$427,MATCH($F338,$B$391:$B$427,0))/INDEX($D$391:$D$427,MATCH($F338,$B$391:$B$427,0)),SUMIFS('Input-Ext Allocators'!E$8:E$68,'Input-Ext Allocators'!$B$8:$B$68,$F338))*$D338</f>
        <v>0</v>
      </c>
      <c r="I338" s="11">
        <f ca="1">IFERROR(INDEX(I$391:I$427,MATCH($F338,$B$391:$B$427,0))/INDEX($D$391:$D$427,MATCH($F338,$B$391:$B$427,0)),SUMIFS('Input-Ext Allocators'!F$8:F$68,'Input-Ext Allocators'!$B$8:$B$68,$F338))*$D338</f>
        <v>0</v>
      </c>
      <c r="J338" s="11">
        <f ca="1">IFERROR(INDEX(J$391:J$427,MATCH($F338,$B$391:$B$427,0))/INDEX($D$391:$D$427,MATCH($F338,$B$391:$B$427,0)),SUMIFS('Input-Ext Allocators'!G$8:G$68,'Input-Ext Allocators'!$B$8:$B$68,$F338))*$D338</f>
        <v>0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0</v>
      </c>
      <c r="E339" s="11">
        <f t="shared" ca="1" si="87"/>
        <v>0</v>
      </c>
      <c r="G339" s="111">
        <f t="shared" ref="G339:K339" ca="1" si="90">SUBTOTAL(9,G328:G338)</f>
        <v>0</v>
      </c>
      <c r="H339" s="111">
        <f t="shared" ca="1" si="90"/>
        <v>0</v>
      </c>
      <c r="I339" s="111">
        <f t="shared" ca="1" si="90"/>
        <v>0</v>
      </c>
      <c r="J339" s="111">
        <f t="shared" ca="1" si="90"/>
        <v>0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31.69133085257165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INT_PSTD_PLANT</v>
      </c>
      <c r="G342" s="11">
        <f ca="1">IFERROR(INDEX(G$391:G$427,MATCH($F342,$B$391:$B$427,0))/INDEX($D$391:$D$427,MATCH($F342,$B$391:$B$427,0)),SUMIFS('Input-Ext Allocators'!D$8:D$68,'Input-Ext Allocators'!$B$8:$B$68,$F342))*$D342</f>
        <v>18.012795270505951</v>
      </c>
      <c r="H342" s="11">
        <f ca="1">IFERROR(INDEX(H$391:H$427,MATCH($F342,$B$391:$B$427,0))/INDEX($D$391:$D$427,MATCH($F342,$B$391:$B$427,0)),SUMIFS('Input-Ext Allocators'!E$8:E$68,'Input-Ext Allocators'!$B$8:$B$68,$F342))*$D342</f>
        <v>3.4992837465408089</v>
      </c>
      <c r="I342" s="11">
        <f ca="1">IFERROR(INDEX(I$391:I$427,MATCH($F342,$B$391:$B$427,0))/INDEX($D$391:$D$427,MATCH($F342,$B$391:$B$427,0)),SUMIFS('Input-Ext Allocators'!F$8:F$68,'Input-Ext Allocators'!$B$8:$B$68,$F342))*$D342</f>
        <v>5.029403270354857</v>
      </c>
      <c r="J342" s="11">
        <f ca="1">IFERROR(INDEX(J$391:J$427,MATCH($F342,$B$391:$B$427,0))/INDEX($D$391:$D$427,MATCH($F342,$B$391:$B$427,0)),SUMIFS('Input-Ext Allocators'!G$8:G$68,'Input-Ext Allocators'!$B$8:$B$68,$F342))*$D342</f>
        <v>2.9140154207901592</v>
      </c>
      <c r="K342" s="11">
        <f ca="1">IFERROR(INDEX(K$391:K$427,MATCH($F342,$B$391:$B$427,0))/INDEX($D$391:$D$427,MATCH($F342,$B$391:$B$427,0)),SUMIFS('Input-Ext Allocators'!H$8:H$68,'Input-Ext Allocators'!$B$8:$B$68,$F342))*$D342</f>
        <v>2.2358331443798711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190530.1528750594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INT_PSTD_PLANT</v>
      </c>
      <c r="G343" s="11">
        <f ca="1">IFERROR(INDEX(G$391:G$427,MATCH($F343,$B$391:$B$427,0))/INDEX($D$391:$D$427,MATCH($F343,$B$391:$B$427,0)),SUMIFS('Input-Ext Allocators'!D$8:D$68,'Input-Ext Allocators'!$B$8:$B$68,$F343))*$D343</f>
        <v>108293.9890584668</v>
      </c>
      <c r="H343" s="11">
        <f ca="1">IFERROR(INDEX(H$391:H$427,MATCH($F343,$B$391:$B$427,0))/INDEX($D$391:$D$427,MATCH($F343,$B$391:$B$427,0)),SUMIFS('Input-Ext Allocators'!E$8:E$68,'Input-Ext Allocators'!$B$8:$B$68,$F343))*$D343</f>
        <v>21037.900562876766</v>
      </c>
      <c r="I343" s="11">
        <f ca="1">IFERROR(INDEX(I$391:I$427,MATCH($F343,$B$391:$B$427,0))/INDEX($D$391:$D$427,MATCH($F343,$B$391:$B$427,0)),SUMIFS('Input-Ext Allocators'!F$8:F$68,'Input-Ext Allocators'!$B$8:$B$68,$F343))*$D343</f>
        <v>30237.069513705053</v>
      </c>
      <c r="J343" s="11">
        <f ca="1">IFERROR(INDEX(J$391:J$427,MATCH($F343,$B$391:$B$427,0))/INDEX($D$391:$D$427,MATCH($F343,$B$391:$B$427,0)),SUMIFS('Input-Ext Allocators'!G$8:G$68,'Input-Ext Allocators'!$B$8:$B$68,$F343))*$D343</f>
        <v>17519.232820680871</v>
      </c>
      <c r="K343" s="11">
        <f ca="1">IFERROR(INDEX(K$391:K$427,MATCH($F343,$B$391:$B$427,0))/INDEX($D$391:$D$427,MATCH($F343,$B$391:$B$427,0)),SUMIFS('Input-Ext Allocators'!H$8:H$68,'Input-Ext Allocators'!$B$8:$B$68,$F343))*$D343</f>
        <v>13441.960919329887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6100.0971056548815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INT_PSTD_PLANT</v>
      </c>
      <c r="G344" s="11">
        <f ca="1">IFERROR(INDEX(G$391:G$427,MATCH($F344,$B$391:$B$427,0))/INDEX($D$391:$D$427,MATCH($F344,$B$391:$B$427,0)),SUMIFS('Input-Ext Allocators'!D$8:D$68,'Input-Ext Allocators'!$B$8:$B$68,$F344))*$D344</f>
        <v>3467.1879450417869</v>
      </c>
      <c r="H344" s="11">
        <f ca="1">IFERROR(INDEX(H$391:H$427,MATCH($F344,$B$391:$B$427,0))/INDEX($D$391:$D$427,MATCH($F344,$B$391:$B$427,0)),SUMIFS('Input-Ext Allocators'!E$8:E$68,'Input-Ext Allocators'!$B$8:$B$68,$F344))*$D344</f>
        <v>673.55866982804855</v>
      </c>
      <c r="I344" s="11">
        <f ca="1">IFERROR(INDEX(I$391:I$427,MATCH($F344,$B$391:$B$427,0))/INDEX($D$391:$D$427,MATCH($F344,$B$391:$B$427,0)),SUMIFS('Input-Ext Allocators'!F$8:F$68,'Input-Ext Allocators'!$B$8:$B$68,$F344))*$D344</f>
        <v>968.08330566443499</v>
      </c>
      <c r="J344" s="11">
        <f ca="1">IFERROR(INDEX(J$391:J$427,MATCH($F344,$B$391:$B$427,0))/INDEX($D$391:$D$427,MATCH($F344,$B$391:$B$427,0)),SUMIFS('Input-Ext Allocators'!G$8:G$68,'Input-Ext Allocators'!$B$8:$B$68,$F344))*$D344</f>
        <v>560.90345706492451</v>
      </c>
      <c r="K344" s="11">
        <f ca="1">IFERROR(INDEX(K$391:K$427,MATCH($F344,$B$391:$B$427,0))/INDEX($D$391:$D$427,MATCH($F344,$B$391:$B$427,0)),SUMIFS('Input-Ext Allocators'!H$8:H$68,'Input-Ext Allocators'!$B$8:$B$68,$F344))*$D344</f>
        <v>430.36372805568567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808991.18620872276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INT_PSTD_PLANT</v>
      </c>
      <c r="G345" s="11">
        <f ca="1">IFERROR(INDEX(G$391:G$427,MATCH($F345,$B$391:$B$427,0))/INDEX($D$391:$D$427,MATCH($F345,$B$391:$B$427,0)),SUMIFS('Input-Ext Allocators'!D$8:D$68,'Input-Ext Allocators'!$B$8:$B$68,$F345))*$D345</f>
        <v>459816.36683582171</v>
      </c>
      <c r="H345" s="11">
        <f ca="1">IFERROR(INDEX(H$391:H$427,MATCH($F345,$B$391:$B$427,0))/INDEX($D$391:$D$427,MATCH($F345,$B$391:$B$427,0)),SUMIFS('Input-Ext Allocators'!E$8:E$68,'Input-Ext Allocators'!$B$8:$B$68,$F345))*$D345</f>
        <v>89326.943136729606</v>
      </c>
      <c r="I345" s="11">
        <f ca="1">IFERROR(INDEX(I$391:I$427,MATCH($F345,$B$391:$B$427,0))/INDEX($D$391:$D$427,MATCH($F345,$B$391:$B$427,0)),SUMIFS('Input-Ext Allocators'!F$8:F$68,'Input-Ext Allocators'!$B$8:$B$68,$F345))*$D345</f>
        <v>128386.62208710115</v>
      </c>
      <c r="J345" s="11">
        <f ca="1">IFERROR(INDEX(J$391:J$427,MATCH($F345,$B$391:$B$427,0))/INDEX($D$391:$D$427,MATCH($F345,$B$391:$B$427,0)),SUMIFS('Input-Ext Allocators'!G$8:G$68,'Input-Ext Allocators'!$B$8:$B$68,$F345))*$D345</f>
        <v>74386.677002056065</v>
      </c>
      <c r="K345" s="11">
        <f ca="1">IFERROR(INDEX(K$391:K$427,MATCH($F345,$B$391:$B$427,0))/INDEX($D$391:$D$427,MATCH($F345,$B$391:$B$427,0)),SUMIFS('Input-Ext Allocators'!H$8:H$68,'Input-Ext Allocators'!$B$8:$B$68,$F345))*$D345</f>
        <v>57074.577147014155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3.4208564871411355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INT_PSTD_PLANT</v>
      </c>
      <c r="G346" s="11">
        <f ca="1">IFERROR(INDEX(G$391:G$427,MATCH($F346,$B$391:$B$427,0))/INDEX($D$391:$D$427,MATCH($F346,$B$391:$B$427,0)),SUMIFS('Input-Ext Allocators'!D$8:D$68,'Input-Ext Allocators'!$B$8:$B$68,$F346))*$D346</f>
        <v>1.9443546829670375</v>
      </c>
      <c r="H346" s="11">
        <f ca="1">IFERROR(INDEX(H$391:H$427,MATCH($F346,$B$391:$B$427,0))/INDEX($D$391:$D$427,MATCH($F346,$B$391:$B$427,0)),SUMIFS('Input-Ext Allocators'!E$8:E$68,'Input-Ext Allocators'!$B$8:$B$68,$F346))*$D346</f>
        <v>0.37772309280379407</v>
      </c>
      <c r="I346" s="11">
        <f ca="1">IFERROR(INDEX(I$391:I$427,MATCH($F346,$B$391:$B$427,0))/INDEX($D$391:$D$427,MATCH($F346,$B$391:$B$427,0)),SUMIFS('Input-Ext Allocators'!F$8:F$68,'Input-Ext Allocators'!$B$8:$B$68,$F346))*$D346</f>
        <v>0.54288874405052434</v>
      </c>
      <c r="J346" s="11">
        <f ca="1">IFERROR(INDEX(J$391:J$427,MATCH($F346,$B$391:$B$427,0))/INDEX($D$391:$D$427,MATCH($F346,$B$391:$B$427,0)),SUMIFS('Input-Ext Allocators'!G$8:G$68,'Input-Ext Allocators'!$B$8:$B$68,$F346))*$D346</f>
        <v>0.31454748941319438</v>
      </c>
      <c r="K346" s="11">
        <f ca="1">IFERROR(INDEX(K$391:K$427,MATCH($F346,$B$391:$B$427,0))/INDEX($D$391:$D$427,MATCH($F346,$B$391:$B$427,0)),SUMIFS('Input-Ext Allocators'!H$8:H$68,'Input-Ext Allocators'!$B$8:$B$68,$F346))*$D346</f>
        <v>0.24134247790658492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24102.257552542073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INT_PSTD_PLANT</v>
      </c>
      <c r="G347" s="11">
        <f ca="1">IFERROR(INDEX(G$391:G$427,MATCH($F347,$B$391:$B$427,0))/INDEX($D$391:$D$427,MATCH($F347,$B$391:$B$427,0)),SUMIFS('Input-Ext Allocators'!D$8:D$68,'Input-Ext Allocators'!$B$8:$B$68,$F347))*$D347</f>
        <v>13699.299435249699</v>
      </c>
      <c r="H347" s="11">
        <f ca="1">IFERROR(INDEX(H$391:H$427,MATCH($F347,$B$391:$B$427,0))/INDEX($D$391:$D$427,MATCH($F347,$B$391:$B$427,0)),SUMIFS('Input-Ext Allocators'!E$8:E$68,'Input-Ext Allocators'!$B$8:$B$68,$F347))*$D347</f>
        <v>2661.3157554318032</v>
      </c>
      <c r="I347" s="11">
        <f ca="1">IFERROR(INDEX(I$391:I$427,MATCH($F347,$B$391:$B$427,0))/INDEX($D$391:$D$427,MATCH($F347,$B$391:$B$427,0)),SUMIFS('Input-Ext Allocators'!F$8:F$68,'Input-Ext Allocators'!$B$8:$B$68,$F347))*$D347</f>
        <v>3825.0199564545437</v>
      </c>
      <c r="J347" s="11">
        <f ca="1">IFERROR(INDEX(J$391:J$427,MATCH($F347,$B$391:$B$427,0))/INDEX($D$391:$D$427,MATCH($F347,$B$391:$B$427,0)),SUMIFS('Input-Ext Allocators'!G$8:G$68,'Input-Ext Allocators'!$B$8:$B$68,$F347))*$D347</f>
        <v>2216.2007178144236</v>
      </c>
      <c r="K347" s="11">
        <f ca="1">IFERROR(INDEX(K$391:K$427,MATCH($F347,$B$391:$B$427,0))/INDEX($D$391:$D$427,MATCH($F347,$B$391:$B$427,0)),SUMIFS('Input-Ext Allocators'!H$8:H$68,'Input-Ext Allocators'!$B$8:$B$68,$F347))*$D347</f>
        <v>1700.4216875916006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81732.135902168346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INT_PSTD_PLANT</v>
      </c>
      <c r="G349" s="11">
        <f ca="1">IFERROR(INDEX(G$391:G$427,MATCH($F349,$B$391:$B$427,0))/INDEX($D$391:$D$427,MATCH($F349,$B$391:$B$427,0)),SUMIFS('Input-Ext Allocators'!D$8:D$68,'Input-Ext Allocators'!$B$8:$B$68,$F349))*$D349</f>
        <v>46455.109060447088</v>
      </c>
      <c r="H349" s="11">
        <f ca="1">IFERROR(INDEX(H$391:H$427,MATCH($F349,$B$391:$B$427,0))/INDEX($D$391:$D$427,MATCH($F349,$B$391:$B$427,0)),SUMIFS('Input-Ext Allocators'!E$8:E$68,'Input-Ext Allocators'!$B$8:$B$68,$F349))*$D349</f>
        <v>9024.6741628811687</v>
      </c>
      <c r="I349" s="11">
        <f ca="1">IFERROR(INDEX(I$391:I$427,MATCH($F349,$B$391:$B$427,0))/INDEX($D$391:$D$427,MATCH($F349,$B$391:$B$427,0)),SUMIFS('Input-Ext Allocators'!F$8:F$68,'Input-Ext Allocators'!$B$8:$B$68,$F349))*$D349</f>
        <v>12970.861763796725</v>
      </c>
      <c r="J349" s="11">
        <f ca="1">IFERROR(INDEX(J$391:J$427,MATCH($F349,$B$391:$B$427,0))/INDEX($D$391:$D$427,MATCH($F349,$B$391:$B$427,0)),SUMIFS('Input-Ext Allocators'!G$8:G$68,'Input-Ext Allocators'!$B$8:$B$68,$F349))*$D349</f>
        <v>7515.2635747926925</v>
      </c>
      <c r="K349" s="11">
        <f ca="1">IFERROR(INDEX(K$391:K$427,MATCH($F349,$B$391:$B$427,0))/INDEX($D$391:$D$427,MATCH($F349,$B$391:$B$427,0)),SUMIFS('Input-Ext Allocators'!H$8:H$68,'Input-Ext Allocators'!$B$8:$B$68,$F349))*$D349</f>
        <v>5766.2273402506635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170538.73210866863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INT_PSTD_PLANT</v>
      </c>
      <c r="G350" s="11">
        <f ca="1">IFERROR(INDEX(G$391:G$427,MATCH($F350,$B$391:$B$427,0))/INDEX($D$391:$D$427,MATCH($F350,$B$391:$B$427,0)),SUMIFS('Input-Ext Allocators'!D$8:D$68,'Input-Ext Allocators'!$B$8:$B$68,$F350))*$D350</f>
        <v>96931.216977144853</v>
      </c>
      <c r="H350" s="11">
        <f ca="1">IFERROR(INDEX(H$391:H$427,MATCH($F350,$B$391:$B$427,0))/INDEX($D$391:$D$427,MATCH($F350,$B$391:$B$427,0)),SUMIFS('Input-Ext Allocators'!E$8:E$68,'Input-Ext Allocators'!$B$8:$B$68,$F350))*$D350</f>
        <v>18830.493935382201</v>
      </c>
      <c r="I350" s="11">
        <f ca="1">IFERROR(INDEX(I$391:I$427,MATCH($F350,$B$391:$B$427,0))/INDEX($D$391:$D$427,MATCH($F350,$B$391:$B$427,0)),SUMIFS('Input-Ext Allocators'!F$8:F$68,'Input-Ext Allocators'!$B$8:$B$68,$F350))*$D350</f>
        <v>27064.43793665764</v>
      </c>
      <c r="J350" s="11">
        <f ca="1">IFERROR(INDEX(J$391:J$427,MATCH($F350,$B$391:$B$427,0))/INDEX($D$391:$D$427,MATCH($F350,$B$391:$B$427,0)),SUMIFS('Input-Ext Allocators'!G$8:G$68,'Input-Ext Allocators'!$B$8:$B$68,$F350))*$D350</f>
        <v>15681.023227408454</v>
      </c>
      <c r="K350" s="11">
        <f ca="1">IFERROR(INDEX(K$391:K$427,MATCH($F350,$B$391:$B$427,0))/INDEX($D$391:$D$427,MATCH($F350,$B$391:$B$427,0)),SUMIFS('Input-Ext Allocators'!H$8:H$68,'Input-Ext Allocators'!$B$8:$B$68,$F350))*$D350</f>
        <v>12031.560032075464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69.191663287081084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INT_PSTD_PLANT</v>
      </c>
      <c r="G351" s="11">
        <f ca="1">IFERROR(INDEX(G$391:G$427,MATCH($F351,$B$391:$B$427,0))/INDEX($D$391:$D$427,MATCH($F351,$B$391:$B$427,0)),SUMIFS('Input-Ext Allocators'!D$8:D$68,'Input-Ext Allocators'!$B$8:$B$68,$F351))*$D351</f>
        <v>39.327324908314417</v>
      </c>
      <c r="H351" s="11">
        <f ca="1">IFERROR(INDEX(H$391:H$427,MATCH($F351,$B$391:$B$427,0))/INDEX($D$391:$D$427,MATCH($F351,$B$391:$B$427,0)),SUMIFS('Input-Ext Allocators'!E$8:E$68,'Input-Ext Allocators'!$B$8:$B$68,$F351))*$D351</f>
        <v>7.6399840657673064</v>
      </c>
      <c r="I351" s="11">
        <f ca="1">IFERROR(INDEX(I$391:I$427,MATCH($F351,$B$391:$B$427,0))/INDEX($D$391:$D$427,MATCH($F351,$B$391:$B$427,0)),SUMIFS('Input-Ext Allocators'!F$8:F$68,'Input-Ext Allocators'!$B$8:$B$68,$F351))*$D351</f>
        <v>10.980693087210605</v>
      </c>
      <c r="J351" s="11">
        <f ca="1">IFERROR(INDEX(J$391:J$427,MATCH($F351,$B$391:$B$427,0))/INDEX($D$391:$D$427,MATCH($F351,$B$391:$B$427,0)),SUMIFS('Input-Ext Allocators'!G$8:G$68,'Input-Ext Allocators'!$B$8:$B$68,$F351))*$D351</f>
        <v>6.3621680877536679</v>
      </c>
      <c r="K351" s="11">
        <f ca="1">IFERROR(INDEX(K$391:K$427,MATCH($F351,$B$391:$B$427,0))/INDEX($D$391:$D$427,MATCH($F351,$B$391:$B$427,0)),SUMIFS('Input-Ext Allocators'!H$8:H$68,'Input-Ext Allocators'!$B$8:$B$68,$F351))*$D351</f>
        <v>4.8814931380350757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1282098.865603443</v>
      </c>
      <c r="E353" s="11">
        <f t="shared" ca="1" si="92"/>
        <v>0</v>
      </c>
      <c r="G353" s="111">
        <f t="shared" ref="G353:K353" ca="1" si="93">SUBTOTAL(9,G342:G352)</f>
        <v>728722.45378703368</v>
      </c>
      <c r="H353" s="111">
        <f t="shared" ca="1" si="93"/>
        <v>141566.40321403471</v>
      </c>
      <c r="I353" s="111">
        <f t="shared" ca="1" si="93"/>
        <v>203468.64754848118</v>
      </c>
      <c r="J353" s="111">
        <f t="shared" ca="1" si="93"/>
        <v>117888.8915308154</v>
      </c>
      <c r="K353" s="111">
        <f t="shared" ca="1" si="93"/>
        <v>90452.469523077787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8265805.0052111782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4698138.2384170322</v>
      </c>
      <c r="H355" s="111">
        <f t="shared" ca="1" si="94"/>
        <v>912691.14703221805</v>
      </c>
      <c r="I355" s="111">
        <f t="shared" ca="1" si="94"/>
        <v>1311780.4019881107</v>
      </c>
      <c r="J355" s="111">
        <f t="shared" ca="1" si="94"/>
        <v>760040.13092669763</v>
      </c>
      <c r="K355" s="111">
        <f t="shared" ca="1" si="94"/>
        <v>583155.08684711845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520762.98567246302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INT_PSTD_PLANT</v>
      </c>
      <c r="G358" s="11">
        <f ca="1">IFERROR(INDEX(G$391:G$427,MATCH($F358,$B$391:$B$427,0))/INDEX($D$391:$D$427,MATCH($F358,$B$391:$B$427,0)),SUMIFS('Input-Ext Allocators'!D$8:D$68,'Input-Ext Allocators'!$B$8:$B$68,$F358))*$D358</f>
        <v>295992.52518025163</v>
      </c>
      <c r="H358" s="11">
        <f ca="1">IFERROR(INDEX(H$391:H$427,MATCH($F358,$B$391:$B$427,0))/INDEX($D$391:$D$427,MATCH($F358,$B$391:$B$427,0)),SUMIFS('Input-Ext Allocators'!E$8:E$68,'Input-Ext Allocators'!$B$8:$B$68,$F358))*$D358</f>
        <v>57501.449214646673</v>
      </c>
      <c r="I358" s="11">
        <f ca="1">IFERROR(INDEX(I$391:I$427,MATCH($F358,$B$391:$B$427,0))/INDEX($D$391:$D$427,MATCH($F358,$B$391:$B$427,0)),SUMIFS('Input-Ext Allocators'!F$8:F$68,'Input-Ext Allocators'!$B$8:$B$68,$F358))*$D358</f>
        <v>82644.906122909364</v>
      </c>
      <c r="J358" s="11">
        <f ca="1">IFERROR(INDEX(J$391:J$427,MATCH($F358,$B$391:$B$427,0))/INDEX($D$391:$D$427,MATCH($F358,$B$391:$B$427,0)),SUMIFS('Input-Ext Allocators'!G$8:G$68,'Input-Ext Allocators'!$B$8:$B$68,$F358))*$D358</f>
        <v>47884.11625519162</v>
      </c>
      <c r="K358" s="11">
        <f ca="1">IFERROR(INDEX(K$391:K$427,MATCH($F358,$B$391:$B$427,0))/INDEX($D$391:$D$427,MATCH($F358,$B$391:$B$427,0)),SUMIFS('Input-Ext Allocators'!H$8:H$68,'Input-Ext Allocators'!$B$8:$B$68,$F358))*$D358</f>
        <v>36739.988899463671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520762.98567246302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295992.52518025163</v>
      </c>
      <c r="H359" s="111">
        <f t="shared" ca="1" si="96"/>
        <v>57501.449214646673</v>
      </c>
      <c r="I359" s="111">
        <f t="shared" ca="1" si="96"/>
        <v>82644.906122909364</v>
      </c>
      <c r="J359" s="111">
        <f t="shared" ca="1" si="96"/>
        <v>47884.11625519162</v>
      </c>
      <c r="K359" s="111">
        <f t="shared" ca="1" si="96"/>
        <v>36739.988899463671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8786567.9908836409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4994130.7635972835</v>
      </c>
      <c r="H361" s="11">
        <f t="shared" ca="1" si="97"/>
        <v>970192.59624686476</v>
      </c>
      <c r="I361" s="11">
        <f t="shared" ca="1" si="97"/>
        <v>1394425.3081110201</v>
      </c>
      <c r="J361" s="11">
        <f t="shared" ca="1" si="97"/>
        <v>807924.24718188925</v>
      </c>
      <c r="K361" s="11">
        <f t="shared" ca="1" si="97"/>
        <v>619895.07574658212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306220.8450351085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174050.54444821909</v>
      </c>
      <c r="H365" s="11">
        <f ca="1">IFERROR(INDEX(H$391:H$427,MATCH($F365,$B$391:$B$427,0))/INDEX($D$391:$D$427,MATCH($F365,$B$391:$B$427,0)),SUMIFS('Input-Ext Allocators'!E$8:E$68,'Input-Ext Allocators'!$B$8:$B$68,$F365))*$D365</f>
        <v>33812.200278625838</v>
      </c>
      <c r="I365" s="11">
        <f ca="1">IFERROR(INDEX(I$391:I$427,MATCH($F365,$B$391:$B$427,0))/INDEX($D$391:$D$427,MATCH($F365,$B$391:$B$427,0)),SUMIFS('Input-Ext Allocators'!F$8:F$68,'Input-Ext Allocators'!$B$8:$B$68,$F365))*$D365</f>
        <v>48597.142437311944</v>
      </c>
      <c r="J365" s="11">
        <f ca="1">IFERROR(INDEX(J$391:J$427,MATCH($F365,$B$391:$B$427,0))/INDEX($D$391:$D$427,MATCH($F365,$B$391:$B$427,0)),SUMIFS('Input-Ext Allocators'!G$8:G$68,'Input-Ext Allocators'!$B$8:$B$68,$F365))*$D365</f>
        <v>28156.983016927796</v>
      </c>
      <c r="K365" s="11">
        <f ca="1">IFERROR(INDEX(K$391:K$427,MATCH($F365,$B$391:$B$427,0))/INDEX($D$391:$D$427,MATCH($F365,$B$391:$B$427,0)),SUMIFS('Input-Ext Allocators'!H$8:H$68,'Input-Ext Allocators'!$B$8:$B$68,$F365))*$D365</f>
        <v>21603.974854023843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98330.41557341005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INT_PSTD_PLANT</v>
      </c>
      <c r="G366" s="11">
        <f ca="1">IFERROR(INDEX(G$391:G$427,MATCH($F366,$B$391:$B$427,0))/INDEX($D$391:$D$427,MATCH($F366,$B$391:$B$427,0)),SUMIFS('Input-Ext Allocators'!D$8:D$68,'Input-Ext Allocators'!$B$8:$B$68,$F366))*$D366</f>
        <v>55889.279400327789</v>
      </c>
      <c r="H366" s="11">
        <f ca="1">IFERROR(INDEX(H$391:H$427,MATCH($F366,$B$391:$B$427,0))/INDEX($D$391:$D$427,MATCH($F366,$B$391:$B$427,0)),SUMIFS('Input-Ext Allocators'!E$8:E$68,'Input-Ext Allocators'!$B$8:$B$68,$F366))*$D366</f>
        <v>10857.417967308733</v>
      </c>
      <c r="I366" s="11">
        <f ca="1">IFERROR(INDEX(I$391:I$427,MATCH($F366,$B$391:$B$427,0))/INDEX($D$391:$D$427,MATCH($F366,$B$391:$B$427,0)),SUMIFS('Input-Ext Allocators'!F$8:F$68,'Input-Ext Allocators'!$B$8:$B$68,$F366))*$D366</f>
        <v>15605.003019938813</v>
      </c>
      <c r="J366" s="11">
        <f ca="1">IFERROR(INDEX(J$391:J$427,MATCH($F366,$B$391:$B$427,0))/INDEX($D$391:$D$427,MATCH($F366,$B$391:$B$427,0)),SUMIFS('Input-Ext Allocators'!G$8:G$68,'Input-Ext Allocators'!$B$8:$B$68,$F366))*$D366</f>
        <v>9041.4741068019921</v>
      </c>
      <c r="K366" s="11">
        <f ca="1">IFERROR(INDEX(K$391:K$427,MATCH($F366,$B$391:$B$427,0))/INDEX($D$391:$D$427,MATCH($F366,$B$391:$B$427,0)),SUMIFS('Input-Ext Allocators'!H$8:H$68,'Input-Ext Allocators'!$B$8:$B$68,$F366))*$D366</f>
        <v>6937.2410790327131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128716.98256672837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73160.469833144234</v>
      </c>
      <c r="H367" s="11">
        <f ca="1">IFERROR(INDEX(H$391:H$427,MATCH($F367,$B$391:$B$427,0))/INDEX($D$391:$D$427,MATCH($F367,$B$391:$B$427,0)),SUMIFS('Input-Ext Allocators'!E$8:E$68,'Input-Ext Allocators'!$B$8:$B$68,$F367))*$D367</f>
        <v>14212.632694249229</v>
      </c>
      <c r="I367" s="11">
        <f ca="1">IFERROR(INDEX(I$391:I$427,MATCH($F367,$B$391:$B$427,0))/INDEX($D$391:$D$427,MATCH($F367,$B$391:$B$427,0)),SUMIFS('Input-Ext Allocators'!F$8:F$68,'Input-Ext Allocators'!$B$8:$B$68,$F367))*$D367</f>
        <v>20427.340716074123</v>
      </c>
      <c r="J367" s="11">
        <f ca="1">IFERROR(INDEX(J$391:J$427,MATCH($F367,$B$391:$B$427,0))/INDEX($D$391:$D$427,MATCH($F367,$B$391:$B$427,0)),SUMIFS('Input-Ext Allocators'!G$8:G$68,'Input-Ext Allocators'!$B$8:$B$68,$F367))*$D367</f>
        <v>11835.516591648207</v>
      </c>
      <c r="K367" s="11">
        <f ca="1">IFERROR(INDEX(K$391:K$427,MATCH($F367,$B$391:$B$427,0))/INDEX($D$391:$D$427,MATCH($F367,$B$391:$B$427,0)),SUMIFS('Input-Ext Allocators'!H$8:H$68,'Input-Ext Allocators'!$B$8:$B$68,$F367))*$D367</f>
        <v>9081.0227316125511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80913.894137639421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45990.034827534546</v>
      </c>
      <c r="H368" s="11">
        <f ca="1">IFERROR(INDEX(H$391:H$427,MATCH($F368,$B$391:$B$427,0))/INDEX($D$391:$D$427,MATCH($F368,$B$391:$B$427,0)),SUMIFS('Input-Ext Allocators'!E$8:E$68,'Input-Ext Allocators'!$B$8:$B$68,$F368))*$D368</f>
        <v>8934.3257921965505</v>
      </c>
      <c r="I368" s="11">
        <f ca="1">IFERROR(INDEX(I$391:I$427,MATCH($F368,$B$391:$B$427,0))/INDEX($D$391:$D$427,MATCH($F368,$B$391:$B$427,0)),SUMIFS('Input-Ext Allocators'!F$8:F$68,'Input-Ext Allocators'!$B$8:$B$68,$F368))*$D368</f>
        <v>12841.007078122373</v>
      </c>
      <c r="J368" s="11">
        <f ca="1">IFERROR(INDEX(J$391:J$427,MATCH($F368,$B$391:$B$427,0))/INDEX($D$391:$D$427,MATCH($F368,$B$391:$B$427,0)),SUMIFS('Input-Ext Allocators'!G$8:G$68,'Input-Ext Allocators'!$B$8:$B$68,$F368))*$D368</f>
        <v>7440.0263078295602</v>
      </c>
      <c r="K368" s="11">
        <f ca="1">IFERROR(INDEX(K$391:K$427,MATCH($F368,$B$391:$B$427,0))/INDEX($D$391:$D$427,MATCH($F368,$B$391:$B$427,0)),SUMIFS('Input-Ext Allocators'!H$8:H$68,'Input-Ext Allocators'!$B$8:$B$68,$F368))*$D368</f>
        <v>5708.5001319563735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614182.13731288642</v>
      </c>
      <c r="E370" s="11">
        <f t="shared" ca="1" si="99"/>
        <v>0</v>
      </c>
      <c r="G370" s="111">
        <f t="shared" ref="G370:K370" ca="1" si="100">SUBTOTAL(9,G365:G369)</f>
        <v>349090.32850922563</v>
      </c>
      <c r="H370" s="111">
        <f t="shared" ca="1" si="100"/>
        <v>67816.576732380359</v>
      </c>
      <c r="I370" s="111">
        <f t="shared" ca="1" si="100"/>
        <v>97470.49325144726</v>
      </c>
      <c r="J370" s="111">
        <f t="shared" ca="1" si="100"/>
        <v>56474.000023207554</v>
      </c>
      <c r="K370" s="111">
        <f t="shared" ca="1" si="100"/>
        <v>43330.738796625483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-4396765.3666838761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-2499044.1320043523</v>
      </c>
      <c r="H373" s="11">
        <f ca="1">IFERROR(INDEX(H$391:H$427,MATCH($F373,$B$391:$B$427,0))/INDEX($D$391:$D$427,MATCH($F373,$B$391:$B$427,0)),SUMIFS('Input-Ext Allocators'!E$8:E$68,'Input-Ext Allocators'!$B$8:$B$68,$F373))*$D373</f>
        <v>-485480.70311606786</v>
      </c>
      <c r="I373" s="11">
        <f ca="1">IFERROR(INDEX(I$391:I$427,MATCH($F373,$B$391:$B$427,0))/INDEX($D$391:$D$427,MATCH($F373,$B$391:$B$427,0)),SUMIFS('Input-Ext Allocators'!F$8:F$68,'Input-Ext Allocators'!$B$8:$B$68,$F373))*$D373</f>
        <v>-697765.14647028327</v>
      </c>
      <c r="J373" s="11">
        <f ca="1">IFERROR(INDEX(J$391:J$427,MATCH($F373,$B$391:$B$427,0))/INDEX($D$391:$D$427,MATCH($F373,$B$391:$B$427,0)),SUMIFS('Input-Ext Allocators'!G$8:G$68,'Input-Ext Allocators'!$B$8:$B$68,$F373))*$D373</f>
        <v>-404282.2354073918</v>
      </c>
      <c r="K373" s="11">
        <f ca="1">IFERROR(INDEX(K$391:K$427,MATCH($F373,$B$391:$B$427,0))/INDEX($D$391:$D$427,MATCH($F373,$B$391:$B$427,0)),SUMIFS('Input-Ext Allocators'!H$8:H$68,'Input-Ext Allocators'!$B$8:$B$68,$F373))*$D373</f>
        <v>-310193.1496857797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-4396765.3666838761</v>
      </c>
      <c r="E375" s="11">
        <f t="shared" ca="1" si="102"/>
        <v>0</v>
      </c>
      <c r="G375" s="111">
        <f ca="1">SUBTOTAL(9,G373:G374)</f>
        <v>-2499044.1320043523</v>
      </c>
      <c r="H375" s="111">
        <f ca="1">SUBTOTAL(9,H373:H374)</f>
        <v>-485480.70311606786</v>
      </c>
      <c r="I375" s="111">
        <f ca="1">SUBTOTAL(9,I373:I374)</f>
        <v>-697765.14647028327</v>
      </c>
      <c r="J375" s="111">
        <f ca="1">SUBTOTAL(9,J373:J374)</f>
        <v>-404282.2354073918</v>
      </c>
      <c r="K375" s="111">
        <f ca="1">SUBTOTAL(9,K373:K374)</f>
        <v>-310193.1496857797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-3782583.2293709898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-2149953.8034951268</v>
      </c>
      <c r="H377" s="11">
        <f ca="1">SUBTOTAL(9,H365:H375)</f>
        <v>-417664.12638368749</v>
      </c>
      <c r="I377" s="11">
        <f ca="1">SUBTOTAL(9,I365:I375)</f>
        <v>-600294.65321883606</v>
      </c>
      <c r="J377" s="11">
        <f ca="1">SUBTOTAL(9,J365:J375)</f>
        <v>-347808.23538418423</v>
      </c>
      <c r="K377" s="11">
        <f ca="1">SUBTOTAL(9,K365:K375)</f>
        <v>-266862.41088915424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16448188.028293246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9348860.8888885211</v>
      </c>
      <c r="H380" s="52">
        <f ca="1">SUBTOTAL(9,H164:H377)</f>
        <v>1816171.0309740144</v>
      </c>
      <c r="I380" s="52">
        <f ca="1">SUBTOTAL(9,I164:I377)</f>
        <v>2610321.7641993351</v>
      </c>
      <c r="J380" s="52">
        <f ca="1">SUBTOTAL(9,J164:J377)</f>
        <v>1512409.6170487329</v>
      </c>
      <c r="K380" s="52">
        <f ca="1">SUBTOTAL(9,K164:K377)</f>
        <v>1160424.7271826402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25729283.682148285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14624072.481503202</v>
      </c>
      <c r="H381" s="11">
        <f ca="1">IFERROR(INDEX(H$391:H$427,MATCH($F381,$B$391:$B$427,0))/INDEX($D$391:$D$427,MATCH($F381,$B$391:$B$427,0)),SUMIFS('Input-Ext Allocators'!E$8:E$68,'Input-Ext Allocators'!$B$8:$B$68,$F381))*$D381</f>
        <v>2840968.2325402605</v>
      </c>
      <c r="I381" s="11">
        <f ca="1">IFERROR(INDEX(I$391:I$427,MATCH($F381,$B$391:$B$427,0))/INDEX($D$391:$D$427,MATCH($F381,$B$391:$B$427,0)),SUMIFS('Input-Ext Allocators'!F$8:F$68,'Input-Ext Allocators'!$B$8:$B$68,$F381))*$D381</f>
        <v>4083228.4417738118</v>
      </c>
      <c r="J381" s="11">
        <f ca="1">IFERROR(INDEX(J$391:J$427,MATCH($F381,$B$391:$B$427,0))/INDEX($D$391:$D$427,MATCH($F381,$B$391:$B$427,0)),SUMIFS('Input-Ext Allocators'!G$8:G$68,'Input-Ext Allocators'!$B$8:$B$68,$F381))*$D381</f>
        <v>2365805.6445925706</v>
      </c>
      <c r="K381" s="11">
        <f ca="1">IFERROR(INDEX(K$391:K$427,MATCH($F381,$B$391:$B$427,0))/INDEX($D$391:$D$427,MATCH($F381,$B$391:$B$427,0)),SUMIFS('Input-Ext Allocators'!H$8:H$68,'Input-Ext Allocators'!$B$8:$B$68,$F381))*$D381</f>
        <v>1815208.8817384336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1834462.4345282472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1042676.1948973133</v>
      </c>
      <c r="H383" s="11">
        <f ca="1">IFERROR(INDEX(H$391:H$427,MATCH($F383,$B$391:$B$427,0))/INDEX($D$391:$D$427,MATCH($F383,$B$391:$B$427,0)),SUMIFS('Input-Ext Allocators'!E$8:E$68,'Input-Ext Allocators'!$B$8:$B$68,$F383))*$D383</f>
        <v>202557.1160342567</v>
      </c>
      <c r="I383" s="11">
        <f ca="1">IFERROR(INDEX(I$391:I$427,MATCH($F383,$B$391:$B$427,0))/INDEX($D$391:$D$427,MATCH($F383,$B$391:$B$427,0)),SUMIFS('Input-Ext Allocators'!F$8:F$68,'Input-Ext Allocators'!$B$8:$B$68,$F383))*$D383</f>
        <v>291128.55532890378</v>
      </c>
      <c r="J383" s="11">
        <f ca="1">IFERROR(INDEX(J$391:J$427,MATCH($F383,$B$391:$B$427,0))/INDEX($D$391:$D$427,MATCH($F383,$B$391:$B$427,0)),SUMIFS('Input-Ext Allocators'!G$8:G$68,'Input-Ext Allocators'!$B$8:$B$68,$F383))*$D383</f>
        <v>168678.67897197462</v>
      </c>
      <c r="K383" s="11">
        <f ca="1">IFERROR(INDEX(K$391:K$427,MATCH($F383,$B$391:$B$427,0))/INDEX($D$391:$D$427,MATCH($F383,$B$391:$B$427,0)),SUMIFS('Input-Ext Allocators'!H$8:H$68,'Input-Ext Allocators'!$B$8:$B$68,$F383))*$D383</f>
        <v>129421.88929579826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44011934.144969776</v>
      </c>
      <c r="E387" s="11">
        <f t="shared" ca="1" si="103"/>
        <v>0</v>
      </c>
      <c r="G387" s="112">
        <f t="shared" ref="G387:K387" ca="1" si="106">SUM(G380:G386)</f>
        <v>25015609.565289035</v>
      </c>
      <c r="H387" s="112">
        <f t="shared" ca="1" si="106"/>
        <v>4859696.379548531</v>
      </c>
      <c r="I387" s="112">
        <f t="shared" ca="1" si="106"/>
        <v>6984678.7613020502</v>
      </c>
      <c r="J387" s="112">
        <f t="shared" ca="1" si="106"/>
        <v>4046893.9406132782</v>
      </c>
      <c r="K387" s="112">
        <f t="shared" ca="1" si="106"/>
        <v>3105055.4982168721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4751522.5103572197</v>
      </c>
      <c r="E392" s="11">
        <f t="shared" ca="1" si="107"/>
        <v>0</v>
      </c>
      <c r="G392" s="44">
        <f t="shared" ref="G392:K392" ca="1" si="108">G$16</f>
        <v>2700681.8552500107</v>
      </c>
      <c r="H392" s="44">
        <f t="shared" ca="1" si="108"/>
        <v>524652.16967897001</v>
      </c>
      <c r="I392" s="44">
        <f t="shared" ca="1" si="108"/>
        <v>754064.98275272455</v>
      </c>
      <c r="J392" s="44">
        <f t="shared" ca="1" si="108"/>
        <v>436902.12733016064</v>
      </c>
      <c r="K392" s="44">
        <f t="shared" ca="1" si="108"/>
        <v>335221.37534535414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432658901.76999998</v>
      </c>
      <c r="E395" s="11">
        <f t="shared" ca="1" si="107"/>
        <v>0</v>
      </c>
      <c r="G395" s="44">
        <f t="shared" ref="G395:K395" ca="1" si="111">G$48</f>
        <v>245915712.90583858</v>
      </c>
      <c r="H395" s="44">
        <f t="shared" ca="1" si="111"/>
        <v>47773199.232404634</v>
      </c>
      <c r="I395" s="44">
        <f t="shared" ca="1" si="111"/>
        <v>68662818.41027835</v>
      </c>
      <c r="J395" s="44">
        <f t="shared" ca="1" si="111"/>
        <v>39782952.554597646</v>
      </c>
      <c r="K395" s="44">
        <f t="shared" ca="1" si="111"/>
        <v>30524218.666880734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0</v>
      </c>
      <c r="E396" s="11">
        <f t="shared" ca="1" si="107"/>
        <v>0</v>
      </c>
      <c r="G396" s="44">
        <f t="shared" ref="G396:K396" ca="1" si="112">G$62</f>
        <v>0</v>
      </c>
      <c r="H396" s="44">
        <f t="shared" ca="1" si="112"/>
        <v>0</v>
      </c>
      <c r="I396" s="44">
        <f t="shared" ca="1" si="112"/>
        <v>0</v>
      </c>
      <c r="J396" s="44">
        <f t="shared" ca="1" si="112"/>
        <v>0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16633099.714210173</v>
      </c>
      <c r="E397" s="11">
        <f t="shared" ca="1" si="107"/>
        <v>0</v>
      </c>
      <c r="G397" s="44">
        <f t="shared" ref="G397:K397" ca="1" si="113">G$76</f>
        <v>9453961.4401099384</v>
      </c>
      <c r="H397" s="44">
        <f t="shared" ca="1" si="113"/>
        <v>1836588.5533584389</v>
      </c>
      <c r="I397" s="44">
        <f t="shared" ca="1" si="113"/>
        <v>2639667.1849455885</v>
      </c>
      <c r="J397" s="44">
        <f t="shared" ca="1" si="113"/>
        <v>1529412.232267163</v>
      </c>
      <c r="K397" s="44">
        <f t="shared" ca="1" si="113"/>
        <v>1173470.3035290395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432658901.76999998</v>
      </c>
      <c r="E398" s="11">
        <f t="shared" ca="1" si="107"/>
        <v>0</v>
      </c>
      <c r="G398" s="44">
        <f t="shared" ref="G398:K398" ca="1" si="114">SUM(G$29,G$39,G$48,G$62)</f>
        <v>245915712.90583858</v>
      </c>
      <c r="H398" s="44">
        <f t="shared" ca="1" si="114"/>
        <v>47773199.232404634</v>
      </c>
      <c r="I398" s="44">
        <f t="shared" ca="1" si="114"/>
        <v>68662818.41027835</v>
      </c>
      <c r="J398" s="44">
        <f t="shared" ca="1" si="114"/>
        <v>39782952.554597646</v>
      </c>
      <c r="K398" s="44">
        <f t="shared" ca="1" si="114"/>
        <v>30524218.666880734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454043523.99456739</v>
      </c>
      <c r="E399" s="11">
        <f t="shared" ca="1" si="107"/>
        <v>0</v>
      </c>
      <c r="G399" s="44">
        <f t="shared" ref="G399:K399" ca="1" si="115">G$78</f>
        <v>258070356.20119852</v>
      </c>
      <c r="H399" s="44">
        <f t="shared" ca="1" si="115"/>
        <v>50134439.955442034</v>
      </c>
      <c r="I399" s="44">
        <f t="shared" ca="1" si="115"/>
        <v>72056550.577976674</v>
      </c>
      <c r="J399" s="44">
        <f t="shared" ca="1" si="115"/>
        <v>41749266.914194971</v>
      </c>
      <c r="K399" s="44">
        <f t="shared" ca="1" si="115"/>
        <v>32032910.345755126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312676339.14523792</v>
      </c>
      <c r="E400" s="11">
        <f t="shared" ca="1" si="107"/>
        <v>0</v>
      </c>
      <c r="F400" s="16"/>
      <c r="G400" s="44">
        <f t="shared" ref="G400:K400" ca="1" si="116">G$161</f>
        <v>177719733.80213603</v>
      </c>
      <c r="H400" s="44">
        <f t="shared" ca="1" si="116"/>
        <v>34525001.06697242</v>
      </c>
      <c r="I400" s="44">
        <f t="shared" ca="1" si="116"/>
        <v>49621627.12494716</v>
      </c>
      <c r="J400" s="44">
        <f t="shared" ca="1" si="116"/>
        <v>28750565.201066662</v>
      </c>
      <c r="K400" s="44">
        <f t="shared" ca="1" si="116"/>
        <v>22059411.950115535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0</v>
      </c>
      <c r="E401" s="11">
        <f t="shared" ca="1" si="107"/>
        <v>0</v>
      </c>
      <c r="G401" s="44">
        <f t="shared" ref="G401:K401" ca="1" si="117">SUM(G$53:G$54,G$56)</f>
        <v>0</v>
      </c>
      <c r="H401" s="44">
        <f t="shared" ca="1" si="117"/>
        <v>0</v>
      </c>
      <c r="I401" s="44">
        <f t="shared" ca="1" si="117"/>
        <v>0</v>
      </c>
      <c r="J401" s="44">
        <f t="shared" ca="1" si="117"/>
        <v>0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0</v>
      </c>
      <c r="E402" s="11">
        <f t="shared" ca="1" si="107"/>
        <v>0</v>
      </c>
      <c r="G402" s="44">
        <f t="shared" ref="G402:K402" ca="1" si="118">SUM(G$53:G$54)</f>
        <v>0</v>
      </c>
      <c r="H402" s="44">
        <f t="shared" ca="1" si="118"/>
        <v>0</v>
      </c>
      <c r="I402" s="44">
        <f t="shared" ca="1" si="118"/>
        <v>0</v>
      </c>
      <c r="J402" s="44">
        <f t="shared" ca="1" si="118"/>
        <v>0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4348638.1870931862</v>
      </c>
      <c r="E403" s="11">
        <f t="shared" ca="1" si="107"/>
        <v>0</v>
      </c>
      <c r="G403" s="44">
        <f ca="1">SUMPRODUCT('Input-Accounts'!$L$166:$L$263,G$166:G$263)</f>
        <v>2471689.4892805489</v>
      </c>
      <c r="H403" s="44">
        <f ca="1">SUMPRODUCT('Input-Accounts'!$L$166:$L$263,H$166:H$263)</f>
        <v>480166.61081454874</v>
      </c>
      <c r="I403" s="44">
        <f ca="1">SUMPRODUCT('Input-Accounts'!$L$166:$L$263,I$166:I$263)</f>
        <v>690127.37967682187</v>
      </c>
      <c r="J403" s="44">
        <f ca="1">SUMPRODUCT('Input-Accounts'!$L$166:$L$263,J$166:J$263)</f>
        <v>399856.94496633025</v>
      </c>
      <c r="K403" s="44">
        <f ca="1">SUMPRODUCT('Input-Accounts'!$L$166:$L$263,K$166:K$263)</f>
        <v>306797.76235493645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1.1367648366868299</v>
      </c>
      <c r="H404" s="44">
        <f t="shared" ca="1" si="119"/>
        <v>0.22083539267060176</v>
      </c>
      <c r="I404" s="44">
        <f t="shared" ca="1" si="119"/>
        <v>0.31739930984607034</v>
      </c>
      <c r="J404" s="44">
        <f t="shared" ca="1" si="119"/>
        <v>0.18389984531392414</v>
      </c>
      <c r="K404" s="44">
        <f t="shared" ca="1" si="119"/>
        <v>0.14110061548257385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44011934.144969776</v>
      </c>
      <c r="E405" s="11">
        <f t="shared" ca="1" si="107"/>
        <v>0</v>
      </c>
      <c r="G405" s="44">
        <f t="shared" ref="G405:K405" ca="1" si="120">G$387</f>
        <v>25015609.565289035</v>
      </c>
      <c r="H405" s="44">
        <f t="shared" ca="1" si="120"/>
        <v>4859696.379548531</v>
      </c>
      <c r="I405" s="44">
        <f t="shared" ca="1" si="120"/>
        <v>6984678.7613020502</v>
      </c>
      <c r="J405" s="44">
        <f t="shared" ca="1" si="120"/>
        <v>4046893.9406132782</v>
      </c>
      <c r="K405" s="44">
        <f t="shared" ca="1" si="120"/>
        <v>3105055.4982168721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45960054.939812519</v>
      </c>
      <c r="E406" s="11">
        <f t="shared" ca="1" si="107"/>
        <v>0</v>
      </c>
      <c r="G406" s="44">
        <f ca="1">G$381+G$361+G$283</f>
        <v>26122887.173886843</v>
      </c>
      <c r="H406" s="44">
        <f ca="1">H$381+H$361+H$283</f>
        <v>5074803.389897963</v>
      </c>
      <c r="I406" s="44">
        <f ca="1">I$381+I$361+I$283</f>
        <v>7293844.859191983</v>
      </c>
      <c r="J406" s="44">
        <f ca="1">J$381+J$361+J$283</f>
        <v>4226023.4970254879</v>
      </c>
      <c r="K406" s="44">
        <f ca="1">K$381+K$361+K$283</f>
        <v>3242496.0198102277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0</v>
      </c>
      <c r="E408" s="11">
        <f t="shared" ca="1" si="107"/>
        <v>0</v>
      </c>
      <c r="G408" s="44">
        <f t="shared" ref="G408:K408" ca="1" si="122">SUM(G$53:G$60)</f>
        <v>0</v>
      </c>
      <c r="H408" s="44">
        <f t="shared" ca="1" si="122"/>
        <v>0</v>
      </c>
      <c r="I408" s="44">
        <f t="shared" ca="1" si="122"/>
        <v>0</v>
      </c>
      <c r="J408" s="44">
        <f t="shared" ca="1" si="122"/>
        <v>0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0</v>
      </c>
      <c r="E409" s="11">
        <f t="shared" ca="1" si="107"/>
        <v>0</v>
      </c>
      <c r="G409" s="44">
        <f t="shared" ref="G409:K409" ca="1" si="123">SUM(G$230:G$233,G$239:G$243)</f>
        <v>0</v>
      </c>
      <c r="H409" s="44">
        <f t="shared" ca="1" si="123"/>
        <v>0</v>
      </c>
      <c r="I409" s="44">
        <f t="shared" ca="1" si="123"/>
        <v>0</v>
      </c>
      <c r="J409" s="44">
        <f t="shared" ca="1" si="123"/>
        <v>0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AE8C0-C116-42AA-AAD6-7FF5B55C64A0}">
  <sheetPr codeName="Sheet16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23.710937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420</v>
      </c>
      <c r="D5" t="str">
        <f>LEFT(ADDRESS(5,MATCH($B$5,Classification!$A$6:$AAB$6,0)),3)</f>
        <v>$X$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Demand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94113.866406100991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INT_PSTD_PLANT</v>
      </c>
      <c r="G11" s="11">
        <f ca="1">IFERROR(INDEX(G$391:G$427,MATCH($F11,$B$391:$B$427,0))/INDEX($D$391:$D$427,MATCH($F11,$B$391:$B$427,0)),SUMIFS('Input-Ext Allocators'!D$8:D$68,'Input-Ext Allocators'!$B$8:$B$68,$F11))*$D11</f>
        <v>59540.816547997521</v>
      </c>
      <c r="H11" s="11">
        <f ca="1">IFERROR(INDEX(H$391:H$427,MATCH($F11,$B$391:$B$427,0))/INDEX($D$391:$D$427,MATCH($F11,$B$391:$B$427,0)),SUMIFS('Input-Ext Allocators'!E$8:E$68,'Input-Ext Allocators'!$B$8:$B$68,$F11))*$D11</f>
        <v>11349.019725234504</v>
      </c>
      <c r="I11" s="11">
        <f ca="1">IFERROR(INDEX(I$391:I$427,MATCH($F11,$B$391:$B$427,0))/INDEX($D$391:$D$427,MATCH($F11,$B$391:$B$427,0)),SUMIFS('Input-Ext Allocators'!F$8:F$68,'Input-Ext Allocators'!$B$8:$B$68,$F11))*$D11</f>
        <v>16719.162326223079</v>
      </c>
      <c r="J11" s="11">
        <f ca="1">IFERROR(INDEX(J$391:J$427,MATCH($F11,$B$391:$B$427,0))/INDEX($D$391:$D$427,MATCH($F11,$B$391:$B$427,0)),SUMIFS('Input-Ext Allocators'!G$8:G$68,'Input-Ext Allocators'!$B$8:$B$68,$F11))*$D11</f>
        <v>6504.8678066458733</v>
      </c>
      <c r="K11" s="11">
        <f ca="1">IFERROR(INDEX(K$391:K$427,MATCH($F11,$B$391:$B$427,0))/INDEX($D$391:$D$427,MATCH($F11,$B$391:$B$427,0)),SUMIFS('Input-Ext Allocators'!H$8:H$68,'Input-Ext Allocators'!$B$8:$B$68,$F11))*$D11</f>
        <v>0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37760.276193061967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INT_PSTD_PLANT</v>
      </c>
      <c r="G12" s="11">
        <f ca="1">IFERROR(INDEX(G$391:G$427,MATCH($F12,$B$391:$B$427,0))/INDEX($D$391:$D$427,MATCH($F12,$B$391:$B$427,0)),SUMIFS('Input-Ext Allocators'!D$8:D$68,'Input-Ext Allocators'!$B$8:$B$68,$F12))*$D12</f>
        <v>23888.909928655048</v>
      </c>
      <c r="H12" s="11">
        <f ca="1">IFERROR(INDEX(H$391:H$427,MATCH($F12,$B$391:$B$427,0))/INDEX($D$391:$D$427,MATCH($F12,$B$391:$B$427,0)),SUMIFS('Input-Ext Allocators'!E$8:E$68,'Input-Ext Allocators'!$B$8:$B$68,$F12))*$D12</f>
        <v>4553.4429272749821</v>
      </c>
      <c r="I12" s="11">
        <f ca="1">IFERROR(INDEX(I$391:I$427,MATCH($F12,$B$391:$B$427,0))/INDEX($D$391:$D$427,MATCH($F12,$B$391:$B$427,0)),SUMIFS('Input-Ext Allocators'!F$8:F$68,'Input-Ext Allocators'!$B$8:$B$68,$F12))*$D12</f>
        <v>6708.0464469568769</v>
      </c>
      <c r="J12" s="11">
        <f ca="1">IFERROR(INDEX(J$391:J$427,MATCH($F12,$B$391:$B$427,0))/INDEX($D$391:$D$427,MATCH($F12,$B$391:$B$427,0)),SUMIFS('Input-Ext Allocators'!G$8:G$68,'Input-Ext Allocators'!$B$8:$B$68,$F12))*$D12</f>
        <v>2609.8768901750545</v>
      </c>
      <c r="K12" s="11">
        <f ca="1">IFERROR(INDEX(K$391:K$427,MATCH($F12,$B$391:$B$427,0))/INDEX($D$391:$D$427,MATCH($F12,$B$391:$B$427,0)),SUMIFS('Input-Ext Allocators'!H$8:H$68,'Input-Ext Allocators'!$B$8:$B$68,$F12))*$D12</f>
        <v>0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9967898.8738178816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INT_PSTD_PLANT</v>
      </c>
      <c r="G13" s="11">
        <f ca="1">IFERROR(INDEX(G$391:G$427,MATCH($F13,$B$391:$B$427,0))/INDEX($D$391:$D$427,MATCH($F13,$B$391:$B$427,0)),SUMIFS('Input-Ext Allocators'!D$8:D$68,'Input-Ext Allocators'!$B$8:$B$68,$F13))*$D13</f>
        <v>6306157.2208078764</v>
      </c>
      <c r="H13" s="11">
        <f ca="1">IFERROR(INDEX(H$391:H$427,MATCH($F13,$B$391:$B$427,0))/INDEX($D$391:$D$427,MATCH($F13,$B$391:$B$427,0)),SUMIFS('Input-Ext Allocators'!E$8:E$68,'Input-Ext Allocators'!$B$8:$B$68,$F13))*$D13</f>
        <v>1202010.7690610029</v>
      </c>
      <c r="I13" s="11">
        <f ca="1">IFERROR(INDEX(I$391:I$427,MATCH($F13,$B$391:$B$427,0))/INDEX($D$391:$D$427,MATCH($F13,$B$391:$B$427,0)),SUMIFS('Input-Ext Allocators'!F$8:F$68,'Input-Ext Allocators'!$B$8:$B$68,$F13))*$D13</f>
        <v>1770779.649022409</v>
      </c>
      <c r="J13" s="11">
        <f ca="1">IFERROR(INDEX(J$391:J$427,MATCH($F13,$B$391:$B$427,0))/INDEX($D$391:$D$427,MATCH($F13,$B$391:$B$427,0)),SUMIFS('Input-Ext Allocators'!G$8:G$68,'Input-Ext Allocators'!$B$8:$B$68,$F13))*$D13</f>
        <v>688951.23492659209</v>
      </c>
      <c r="K13" s="11">
        <f ca="1">IFERROR(INDEX(K$391:K$427,MATCH($F13,$B$391:$B$427,0))/INDEX($D$391:$D$427,MATCH($F13,$B$391:$B$427,0)),SUMIFS('Input-Ext Allocators'!H$8:H$68,'Input-Ext Allocators'!$B$8:$B$68,$F13))*$D13</f>
        <v>0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25297876.535933588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15939026.755882785</v>
      </c>
      <c r="H15" s="11">
        <f ca="1">IFERROR(INDEX(H$391:H$427,MATCH($F15,$B$391:$B$427,0))/INDEX($D$391:$D$427,MATCH($F15,$B$391:$B$427,0)),SUMIFS('Input-Ext Allocators'!E$8:E$68,'Input-Ext Allocators'!$B$8:$B$68,$F15))*$D15</f>
        <v>3045068.7552347621</v>
      </c>
      <c r="I15" s="11">
        <f ca="1">IFERROR(INDEX(I$391:I$427,MATCH($F15,$B$391:$B$427,0))/INDEX($D$391:$D$427,MATCH($F15,$B$391:$B$427,0)),SUMIFS('Input-Ext Allocators'!F$8:F$68,'Input-Ext Allocators'!$B$8:$B$68,$F15))*$D15</f>
        <v>4472688.4285642244</v>
      </c>
      <c r="J15" s="11">
        <f ca="1">IFERROR(INDEX(J$391:J$427,MATCH($F15,$B$391:$B$427,0))/INDEX($D$391:$D$427,MATCH($F15,$B$391:$B$427,0)),SUMIFS('Input-Ext Allocators'!G$8:G$68,'Input-Ext Allocators'!$B$8:$B$68,$F15))*$D15</f>
        <v>1841092.5962518093</v>
      </c>
      <c r="K15" s="11">
        <f ca="1">IFERROR(INDEX(K$391:K$427,MATCH($F15,$B$391:$B$427,0))/INDEX($D$391:$D$427,MATCH($F15,$B$391:$B$427,0)),SUMIFS('Input-Ext Allocators'!H$8:H$68,'Input-Ext Allocators'!$B$8:$B$68,$F15))*$D15</f>
        <v>0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35397649.552350633</v>
      </c>
      <c r="E16" s="11">
        <f t="shared" ca="1" si="0"/>
        <v>0</v>
      </c>
      <c r="G16" s="111">
        <f t="shared" ref="G16:K16" ca="1" si="2">SUBTOTAL(9,G11:G15)</f>
        <v>22328613.703167312</v>
      </c>
      <c r="H16" s="111">
        <f t="shared" ca="1" si="2"/>
        <v>4262981.9869482741</v>
      </c>
      <c r="I16" s="111">
        <f t="shared" ca="1" si="2"/>
        <v>6266895.2863598131</v>
      </c>
      <c r="J16" s="111">
        <f t="shared" ca="1" si="2"/>
        <v>2539158.5758752222</v>
      </c>
      <c r="K16" s="111">
        <f t="shared" ca="1" si="2"/>
        <v>0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8748929.752362771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INT_DISTPT_FERC_376-386</v>
      </c>
      <c r="G51" s="11">
        <f ca="1">IFERROR(INDEX(G$391:G$427,MATCH($F51,$B$391:$B$427,0))/INDEX($D$391:$D$427,MATCH($F51,$B$391:$B$427,0)),SUMIFS('Input-Ext Allocators'!D$8:D$68,'Input-Ext Allocators'!$B$8:$B$68,$F51))*$D51</f>
        <v>5534980.564170938</v>
      </c>
      <c r="H51" s="11">
        <f ca="1">IFERROR(INDEX(H$391:H$427,MATCH($F51,$B$391:$B$427,0))/INDEX($D$391:$D$427,MATCH($F51,$B$391:$B$427,0)),SUMIFS('Input-Ext Allocators'!E$8:E$68,'Input-Ext Allocators'!$B$8:$B$68,$F51))*$D51</f>
        <v>1055017.5030086685</v>
      </c>
      <c r="I51" s="11">
        <f ca="1">IFERROR(INDEX(I$391:I$427,MATCH($F51,$B$391:$B$427,0))/INDEX($D$391:$D$427,MATCH($F51,$B$391:$B$427,0)),SUMIFS('Input-Ext Allocators'!F$8:F$68,'Input-Ext Allocators'!$B$8:$B$68,$F51))*$D51</f>
        <v>1554231.9351677757</v>
      </c>
      <c r="J51" s="11">
        <f ca="1">IFERROR(INDEX(J$391:J$427,MATCH($F51,$B$391:$B$427,0))/INDEX($D$391:$D$427,MATCH($F51,$B$391:$B$427,0)),SUMIFS('Input-Ext Allocators'!G$8:G$68,'Input-Ext Allocators'!$B$8:$B$68,$F51))*$D51</f>
        <v>604699.75001538731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19508435.10132882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INT_DISTPT_FERC_376-386</v>
      </c>
      <c r="G52" s="11">
        <f ca="1">IFERROR(INDEX(G$391:G$427,MATCH($F52,$B$391:$B$427,0))/INDEX($D$391:$D$427,MATCH($F52,$B$391:$B$427,0)),SUMIFS('Input-Ext Allocators'!D$8:D$68,'Input-Ext Allocators'!$B$8:$B$68,$F52))*$D52</f>
        <v>12341944.921215527</v>
      </c>
      <c r="H52" s="11">
        <f ca="1">IFERROR(INDEX(H$391:H$427,MATCH($F52,$B$391:$B$427,0))/INDEX($D$391:$D$427,MATCH($F52,$B$391:$B$427,0)),SUMIFS('Input-Ext Allocators'!E$8:E$68,'Input-Ext Allocators'!$B$8:$B$68,$F52))*$D52</f>
        <v>2352486.6550279716</v>
      </c>
      <c r="I52" s="11">
        <f ca="1">IFERROR(INDEX(I$391:I$427,MATCH($F52,$B$391:$B$427,0))/INDEX($D$391:$D$427,MATCH($F52,$B$391:$B$427,0)),SUMIFS('Input-Ext Allocators'!F$8:F$68,'Input-Ext Allocators'!$B$8:$B$68,$F52))*$D52</f>
        <v>3465639.0779048996</v>
      </c>
      <c r="J52" s="11">
        <f ca="1">IFERROR(INDEX(J$391:J$427,MATCH($F52,$B$391:$B$427,0))/INDEX($D$391:$D$427,MATCH($F52,$B$391:$B$427,0)),SUMIFS('Input-Ext Allocators'!G$8:G$68,'Input-Ext Allocators'!$B$8:$B$68,$F52))*$D52</f>
        <v>1348364.4471804185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1794017324.2687318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AVG_STUDY_DD_P&amp;A_LP</v>
      </c>
      <c r="G53" s="11">
        <f ca="1">IFERROR(INDEX(G$391:G$427,MATCH($F53,$B$391:$B$427,0))/INDEX($D$391:$D$427,MATCH($F53,$B$391:$B$427,0)),SUMIFS('Input-Ext Allocators'!D$8:D$68,'Input-Ext Allocators'!$B$8:$B$68,$F53))*$D53</f>
        <v>1219438164.3038268</v>
      </c>
      <c r="H53" s="11">
        <f ca="1">IFERROR(INDEX(H$391:H$427,MATCH($F53,$B$391:$B$427,0))/INDEX($D$391:$D$427,MATCH($F53,$B$391:$B$427,0)),SUMIFS('Input-Ext Allocators'!E$8:E$68,'Input-Ext Allocators'!$B$8:$B$68,$F53))*$D53</f>
        <v>231945998.87443334</v>
      </c>
      <c r="I53" s="11">
        <f ca="1">IFERROR(INDEX(I$391:I$427,MATCH($F53,$B$391:$B$427,0))/INDEX($D$391:$D$427,MATCH($F53,$B$391:$B$427,0)),SUMIFS('Input-Ext Allocators'!F$8:F$68,'Input-Ext Allocators'!$B$8:$B$68,$F53))*$D53</f>
        <v>342633161.09047157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1520086196.196723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AVG_STUDY_DD_P&amp;A</v>
      </c>
      <c r="G54" s="11">
        <f ca="1">IFERROR(INDEX(G$391:G$427,MATCH($F54,$B$391:$B$427,0))/INDEX($D$391:$D$427,MATCH($F54,$B$391:$B$427,0)),SUMIFS('Input-Ext Allocators'!D$8:D$68,'Input-Ext Allocators'!$B$8:$B$68,$F54))*$D54</f>
        <v>881326540.08497167</v>
      </c>
      <c r="H54" s="11">
        <f ca="1">IFERROR(INDEX(H$391:H$427,MATCH($F54,$B$391:$B$427,0))/INDEX($D$391:$D$427,MATCH($F54,$B$391:$B$427,0)),SUMIFS('Input-Ext Allocators'!E$8:E$68,'Input-Ext Allocators'!$B$8:$B$68,$F54))*$D54</f>
        <v>168043737.90840265</v>
      </c>
      <c r="I54" s="11">
        <f ca="1">IFERROR(INDEX(I$391:I$427,MATCH($F54,$B$391:$B$427,0))/INDEX($D$391:$D$427,MATCH($F54,$B$391:$B$427,0)),SUMIFS('Input-Ext Allocators'!F$8:F$68,'Input-Ext Allocators'!$B$8:$B$68,$F54))*$D54</f>
        <v>247454136.31291395</v>
      </c>
      <c r="J54" s="11">
        <f ca="1">IFERROR(INDEX(J$391:J$427,MATCH($F54,$B$391:$B$427,0))/INDEX($D$391:$D$427,MATCH($F54,$B$391:$B$427,0)),SUMIFS('Input-Ext Allocators'!G$8:G$68,'Input-Ext Allocators'!$B$8:$B$68,$F54))*$D54</f>
        <v>223261781.89043474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194519574.81999999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DESIGN_DAY_DIST</v>
      </c>
      <c r="G55" s="11">
        <f ca="1">IFERROR(INDEX(G$391:G$427,MATCH($F55,$B$391:$B$427,0))/INDEX($D$391:$D$427,MATCH($F55,$B$391:$B$427,0)),SUMIFS('Input-Ext Allocators'!D$8:D$68,'Input-Ext Allocators'!$B$8:$B$68,$F55))*$D55</f>
        <v>118953728.50427449</v>
      </c>
      <c r="H55" s="11">
        <f ca="1">IFERROR(INDEX(H$391:H$427,MATCH($F55,$B$391:$B$427,0))/INDEX($D$391:$D$427,MATCH($F55,$B$391:$B$427,0)),SUMIFS('Input-Ext Allocators'!E$8:E$68,'Input-Ext Allocators'!$B$8:$B$68,$F55))*$D55</f>
        <v>23108731.459742166</v>
      </c>
      <c r="I55" s="11">
        <f ca="1">IFERROR(INDEX(I$391:I$427,MATCH($F55,$B$391:$B$427,0))/INDEX($D$391:$D$427,MATCH($F55,$B$391:$B$427,0)),SUMIFS('Input-Ext Allocators'!F$8:F$68,'Input-Ext Allocators'!$B$8:$B$68,$F55))*$D55</f>
        <v>33213405.369676284</v>
      </c>
      <c r="J55" s="11">
        <f ca="1">IFERROR(INDEX(J$391:J$427,MATCH($F55,$B$391:$B$427,0))/INDEX($D$391:$D$427,MATCH($F55,$B$391:$B$427,0)),SUMIFS('Input-Ext Allocators'!G$8:G$68,'Input-Ext Allocators'!$B$8:$B$68,$F55))*$D55</f>
        <v>19243709.486307032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9610209.8877025899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INT_DISTPT_FERC_376-386</v>
      </c>
      <c r="G61" s="11">
        <f ca="1">IFERROR(INDEX(G$391:G$427,MATCH($F61,$B$391:$B$427,0))/INDEX($D$391:$D$427,MATCH($F61,$B$391:$B$427,0)),SUMIFS('Input-Ext Allocators'!D$8:D$68,'Input-Ext Allocators'!$B$8:$B$68,$F61))*$D61</f>
        <v>6079866.5038625868</v>
      </c>
      <c r="H61" s="11">
        <f ca="1">IFERROR(INDEX(H$391:H$427,MATCH($F61,$B$391:$B$427,0))/INDEX($D$391:$D$427,MATCH($F61,$B$391:$B$427,0)),SUMIFS('Input-Ext Allocators'!E$8:E$68,'Input-Ext Allocators'!$B$8:$B$68,$F61))*$D61</f>
        <v>1158877.70574167</v>
      </c>
      <c r="I61" s="11">
        <f ca="1">IFERROR(INDEX(I$391:I$427,MATCH($F61,$B$391:$B$427,0))/INDEX($D$391:$D$427,MATCH($F61,$B$391:$B$427,0)),SUMIFS('Input-Ext Allocators'!F$8:F$68,'Input-Ext Allocators'!$B$8:$B$68,$F61))*$D61</f>
        <v>1707236.8316934628</v>
      </c>
      <c r="J61" s="11">
        <f ca="1">IFERROR(INDEX(J$391:J$427,MATCH($F61,$B$391:$B$427,0))/INDEX($D$391:$D$427,MATCH($F61,$B$391:$B$427,0)),SUMIFS('Input-Ext Allocators'!G$8:G$68,'Input-Ext Allocators'!$B$8:$B$68,$F61))*$D61</f>
        <v>664228.84640486899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3546490670.0268488</v>
      </c>
      <c r="E62" s="11">
        <f t="shared" ca="1" si="10"/>
        <v>0</v>
      </c>
      <c r="G62" s="111">
        <f t="shared" ref="G62:K62" ca="1" si="13">SUBTOTAL(9,G51:G61)</f>
        <v>2243675224.8823218</v>
      </c>
      <c r="H62" s="111">
        <f t="shared" ca="1" si="13"/>
        <v>427664850.1063565</v>
      </c>
      <c r="I62" s="111">
        <f t="shared" ca="1" si="13"/>
        <v>630027810.61782777</v>
      </c>
      <c r="J62" s="111">
        <f t="shared" ca="1" si="13"/>
        <v>245122784.42034245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2496617.6822016835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INT_PSTD_PLANT</v>
      </c>
      <c r="G65" s="11">
        <f ca="1">IFERROR(INDEX(G$391:G$427,MATCH($F65,$B$391:$B$427,0))/INDEX($D$391:$D$427,MATCH($F65,$B$391:$B$427,0)),SUMIFS('Input-Ext Allocators'!D$8:D$68,'Input-Ext Allocators'!$B$8:$B$68,$F65))*$D65</f>
        <v>1579476.6603789306</v>
      </c>
      <c r="H65" s="11">
        <f ca="1">IFERROR(INDEX(H$391:H$427,MATCH($F65,$B$391:$B$427,0))/INDEX($D$391:$D$427,MATCH($F65,$B$391:$B$427,0)),SUMIFS('Input-Ext Allocators'!E$8:E$68,'Input-Ext Allocators'!$B$8:$B$68,$F65))*$D65</f>
        <v>301062.57880655274</v>
      </c>
      <c r="I65" s="11">
        <f ca="1">IFERROR(INDEX(I$391:I$427,MATCH($F65,$B$391:$B$427,0))/INDEX($D$391:$D$427,MATCH($F65,$B$391:$B$427,0)),SUMIFS('Input-Ext Allocators'!F$8:F$68,'Input-Ext Allocators'!$B$8:$B$68,$F65))*$D65</f>
        <v>443519.72657392453</v>
      </c>
      <c r="J65" s="11">
        <f ca="1">IFERROR(INDEX(J$391:J$427,MATCH($F65,$B$391:$B$427,0))/INDEX($D$391:$D$427,MATCH($F65,$B$391:$B$427,0)),SUMIFS('Input-Ext Allocators'!G$8:G$68,'Input-Ext Allocators'!$B$8:$B$68,$F65))*$D65</f>
        <v>172558.71644227538</v>
      </c>
      <c r="K65" s="11">
        <f ca="1">IFERROR(INDEX(K$391:K$427,MATCH($F65,$B$391:$B$427,0))/INDEX($D$391:$D$427,MATCH($F65,$B$391:$B$427,0)),SUMIFS('Input-Ext Allocators'!H$8:H$68,'Input-Ext Allocators'!$B$8:$B$68,$F65))*$D65</f>
        <v>0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45456388.367801711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INT_PSTD_PLANT</v>
      </c>
      <c r="G66" s="11">
        <f ca="1">IFERROR(INDEX(G$391:G$427,MATCH($F66,$B$391:$B$427,0))/INDEX($D$391:$D$427,MATCH($F66,$B$391:$B$427,0)),SUMIFS('Input-Ext Allocators'!D$8:D$68,'Input-Ext Allocators'!$B$8:$B$68,$F66))*$D66</f>
        <v>28757829.043631334</v>
      </c>
      <c r="H66" s="11">
        <f ca="1">IFERROR(INDEX(H$391:H$427,MATCH($F66,$B$391:$B$427,0))/INDEX($D$391:$D$427,MATCH($F66,$B$391:$B$427,0)),SUMIFS('Input-Ext Allocators'!E$8:E$68,'Input-Ext Allocators'!$B$8:$B$68,$F66))*$D66</f>
        <v>5481503.0762635767</v>
      </c>
      <c r="I66" s="11">
        <f ca="1">IFERROR(INDEX(I$391:I$427,MATCH($F66,$B$391:$B$427,0))/INDEX($D$391:$D$427,MATCH($F66,$B$391:$B$427,0)),SUMIFS('Input-Ext Allocators'!F$8:F$68,'Input-Ext Allocators'!$B$8:$B$68,$F66))*$D66</f>
        <v>8075247.1968981652</v>
      </c>
      <c r="J66" s="11">
        <f ca="1">IFERROR(INDEX(J$391:J$427,MATCH($F66,$B$391:$B$427,0))/INDEX($D$391:$D$427,MATCH($F66,$B$391:$B$427,0)),SUMIFS('Input-Ext Allocators'!G$8:G$68,'Input-Ext Allocators'!$B$8:$B$68,$F66))*$D66</f>
        <v>3141809.0510086315</v>
      </c>
      <c r="K66" s="11">
        <f ca="1">IFERROR(INDEX(K$391:K$427,MATCH($F66,$B$391:$B$427,0))/INDEX($D$391:$D$427,MATCH($F66,$B$391:$B$427,0)),SUMIFS('Input-Ext Allocators'!H$8:H$68,'Input-Ext Allocators'!$B$8:$B$68,$F66))*$D66</f>
        <v>0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2334489.1944287983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INT_PSTD_PLANT</v>
      </c>
      <c r="G67" s="11">
        <f ca="1">IFERROR(INDEX(G$391:G$427,MATCH($F67,$B$391:$B$427,0))/INDEX($D$391:$D$427,MATCH($F67,$B$391:$B$427,0)),SUMIFS('Input-Ext Allocators'!D$8:D$68,'Input-Ext Allocators'!$B$8:$B$68,$F67))*$D67</f>
        <v>1476906.6256293664</v>
      </c>
      <c r="H67" s="11">
        <f ca="1">IFERROR(INDEX(H$391:H$427,MATCH($F67,$B$391:$B$427,0))/INDEX($D$391:$D$427,MATCH($F67,$B$391:$B$427,0)),SUMIFS('Input-Ext Allocators'!E$8:E$68,'Input-Ext Allocators'!$B$8:$B$68,$F67))*$D67</f>
        <v>281511.79977663461</v>
      </c>
      <c r="I67" s="11">
        <f ca="1">IFERROR(INDEX(I$391:I$427,MATCH($F67,$B$391:$B$427,0))/INDEX($D$391:$D$427,MATCH($F67,$B$391:$B$427,0)),SUMIFS('Input-Ext Allocators'!F$8:F$68,'Input-Ext Allocators'!$B$8:$B$68,$F67))*$D67</f>
        <v>414717.88675700017</v>
      </c>
      <c r="J67" s="11">
        <f ca="1">IFERROR(INDEX(J$391:J$427,MATCH($F67,$B$391:$B$427,0))/INDEX($D$391:$D$427,MATCH($F67,$B$391:$B$427,0)),SUMIFS('Input-Ext Allocators'!G$8:G$68,'Input-Ext Allocators'!$B$8:$B$68,$F67))*$D67</f>
        <v>161352.88226579686</v>
      </c>
      <c r="K67" s="11">
        <f ca="1">IFERROR(INDEX(K$391:K$427,MATCH($F67,$B$391:$B$427,0))/INDEX($D$391:$D$427,MATCH($F67,$B$391:$B$427,0)),SUMIFS('Input-Ext Allocators'!H$8:H$68,'Input-Ext Allocators'!$B$8:$B$68,$F67))*$D67</f>
        <v>0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50953531.991703883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INT_PSTD_PLANT</v>
      </c>
      <c r="G68" s="11">
        <f ca="1">IFERROR(INDEX(G$391:G$427,MATCH($F68,$B$391:$B$427,0))/INDEX($D$391:$D$427,MATCH($F68,$B$391:$B$427,0)),SUMIFS('Input-Ext Allocators'!D$8:D$68,'Input-Ext Allocators'!$B$8:$B$68,$F68))*$D68</f>
        <v>32235578.205868874</v>
      </c>
      <c r="H68" s="11">
        <f ca="1">IFERROR(INDEX(H$391:H$427,MATCH($F68,$B$391:$B$427,0))/INDEX($D$391:$D$427,MATCH($F68,$B$391:$B$427,0)),SUMIFS('Input-Ext Allocators'!E$8:E$68,'Input-Ext Allocators'!$B$8:$B$68,$F68))*$D68</f>
        <v>6144393.613040722</v>
      </c>
      <c r="I68" s="11">
        <f ca="1">IFERROR(INDEX(I$391:I$427,MATCH($F68,$B$391:$B$427,0))/INDEX($D$391:$D$427,MATCH($F68,$B$391:$B$427,0)),SUMIFS('Input-Ext Allocators'!F$8:F$68,'Input-Ext Allocators'!$B$8:$B$68,$F68))*$D68</f>
        <v>9051805.0633235164</v>
      </c>
      <c r="J68" s="11">
        <f ca="1">IFERROR(INDEX(J$391:J$427,MATCH($F68,$B$391:$B$427,0))/INDEX($D$391:$D$427,MATCH($F68,$B$391:$B$427,0)),SUMIFS('Input-Ext Allocators'!G$8:G$68,'Input-Ext Allocators'!$B$8:$B$68,$F68))*$D68</f>
        <v>3521755.1094707651</v>
      </c>
      <c r="K68" s="11">
        <f ca="1">IFERROR(INDEX(K$391:K$427,MATCH($F68,$B$391:$B$427,0))/INDEX($D$391:$D$427,MATCH($F68,$B$391:$B$427,0)),SUMIFS('Input-Ext Allocators'!H$8:H$68,'Input-Ext Allocators'!$B$8:$B$68,$F68))*$D68</f>
        <v>0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241.66276252472863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INT_PSTD_PLANT</v>
      </c>
      <c r="G69" s="11">
        <f ca="1">IFERROR(INDEX(G$391:G$427,MATCH($F69,$B$391:$B$427,0))/INDEX($D$391:$D$427,MATCH($F69,$B$391:$B$427,0)),SUMIFS('Input-Ext Allocators'!D$8:D$68,'Input-Ext Allocators'!$B$8:$B$68,$F69))*$D69</f>
        <v>152.88712237025251</v>
      </c>
      <c r="H69" s="11">
        <f ca="1">IFERROR(INDEX(H$391:H$427,MATCH($F69,$B$391:$B$427,0))/INDEX($D$391:$D$427,MATCH($F69,$B$391:$B$427,0)),SUMIFS('Input-Ext Allocators'!E$8:E$68,'Input-Ext Allocators'!$B$8:$B$68,$F69))*$D69</f>
        <v>29.141672353714011</v>
      </c>
      <c r="I69" s="11">
        <f ca="1">IFERROR(INDEX(I$391:I$427,MATCH($F69,$B$391:$B$427,0))/INDEX($D$391:$D$427,MATCH($F69,$B$391:$B$427,0)),SUMIFS('Input-Ext Allocators'!F$8:F$68,'Input-Ext Allocators'!$B$8:$B$68,$F69))*$D69</f>
        <v>42.9309634078801</v>
      </c>
      <c r="J69" s="11">
        <f ca="1">IFERROR(INDEX(J$391:J$427,MATCH($F69,$B$391:$B$427,0))/INDEX($D$391:$D$427,MATCH($F69,$B$391:$B$427,0)),SUMIFS('Input-Ext Allocators'!G$8:G$68,'Input-Ext Allocators'!$B$8:$B$68,$F69))*$D69</f>
        <v>16.703004392881994</v>
      </c>
      <c r="K69" s="11">
        <f ca="1">IFERROR(INDEX(K$391:K$427,MATCH($F69,$B$391:$B$427,0))/INDEX($D$391:$D$427,MATCH($F69,$B$391:$B$427,0)),SUMIFS('Input-Ext Allocators'!H$8:H$68,'Input-Ext Allocators'!$B$8:$B$68,$F69))*$D69</f>
        <v>0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5308340.7774162544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INT_PSTD_PLANT</v>
      </c>
      <c r="G70" s="11">
        <f ca="1">IFERROR(INDEX(G$391:G$427,MATCH($F70,$B$391:$B$427,0))/INDEX($D$391:$D$427,MATCH($F70,$B$391:$B$427,0)),SUMIFS('Input-Ext Allocators'!D$8:D$68,'Input-Ext Allocators'!$B$8:$B$68,$F70))*$D70</f>
        <v>3358303.6854376518</v>
      </c>
      <c r="H70" s="11">
        <f ca="1">IFERROR(INDEX(H$391:H$427,MATCH($F70,$B$391:$B$427,0))/INDEX($D$391:$D$427,MATCH($F70,$B$391:$B$427,0)),SUMIFS('Input-Ext Allocators'!E$8:E$68,'Input-Ext Allocators'!$B$8:$B$68,$F70))*$D70</f>
        <v>640123.14541630971</v>
      </c>
      <c r="I70" s="11">
        <f ca="1">IFERROR(INDEX(I$391:I$427,MATCH($F70,$B$391:$B$427,0))/INDEX($D$391:$D$427,MATCH($F70,$B$391:$B$427,0)),SUMIFS('Input-Ext Allocators'!F$8:F$68,'Input-Ext Allocators'!$B$8:$B$68,$F70))*$D70</f>
        <v>943017.37384341739</v>
      </c>
      <c r="J70" s="11">
        <f ca="1">IFERROR(INDEX(J$391:J$427,MATCH($F70,$B$391:$B$427,0))/INDEX($D$391:$D$427,MATCH($F70,$B$391:$B$427,0)),SUMIFS('Input-Ext Allocators'!G$8:G$68,'Input-Ext Allocators'!$B$8:$B$68,$F70))*$D70</f>
        <v>366896.57271887502</v>
      </c>
      <c r="K70" s="11">
        <f ca="1">IFERROR(INDEX(K$391:K$427,MATCH($F70,$B$391:$B$427,0))/INDEX($D$391:$D$427,MATCH($F70,$B$391:$B$427,0)),SUMIFS('Input-Ext Allocators'!H$8:H$68,'Input-Ext Allocators'!$B$8:$B$68,$F70))*$D70</f>
        <v>0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9762122.0395240486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INT_PSTD_PLANT</v>
      </c>
      <c r="G72" s="11">
        <f ca="1">IFERROR(INDEX(G$391:G$427,MATCH($F72,$B$391:$B$427,0))/INDEX($D$391:$D$427,MATCH($F72,$B$391:$B$427,0)),SUMIFS('Input-Ext Allocators'!D$8:D$68,'Input-Ext Allocators'!$B$8:$B$68,$F72))*$D72</f>
        <v>6175973.2085216427</v>
      </c>
      <c r="H72" s="11">
        <f ca="1">IFERROR(INDEX(H$391:H$427,MATCH($F72,$B$391:$B$427,0))/INDEX($D$391:$D$427,MATCH($F72,$B$391:$B$427,0)),SUMIFS('Input-Ext Allocators'!E$8:E$68,'Input-Ext Allocators'!$B$8:$B$68,$F72))*$D72</f>
        <v>1177196.5154278567</v>
      </c>
      <c r="I72" s="11">
        <f ca="1">IFERROR(INDEX(I$391:I$427,MATCH($F72,$B$391:$B$427,0))/INDEX($D$391:$D$427,MATCH($F72,$B$391:$B$427,0)),SUMIFS('Input-Ext Allocators'!F$8:F$68,'Input-Ext Allocators'!$B$8:$B$68,$F72))*$D72</f>
        <v>1734223.7574528339</v>
      </c>
      <c r="J72" s="11">
        <f ca="1">IFERROR(INDEX(J$391:J$427,MATCH($F72,$B$391:$B$427,0))/INDEX($D$391:$D$427,MATCH($F72,$B$391:$B$427,0)),SUMIFS('Input-Ext Allocators'!G$8:G$68,'Input-Ext Allocators'!$B$8:$B$68,$F72))*$D72</f>
        <v>674728.55812171393</v>
      </c>
      <c r="K72" s="11">
        <f ca="1">IFERROR(INDEX(K$391:K$427,MATCH($F72,$B$391:$B$427,0))/INDEX($D$391:$D$427,MATCH($F72,$B$391:$B$427,0)),SUMIFS('Input-Ext Allocators'!H$8:H$68,'Input-Ext Allocators'!$B$8:$B$68,$F72))*$D72</f>
        <v>0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20000196.680978246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INT_PSTD_PLANT</v>
      </c>
      <c r="G73" s="11">
        <f ca="1">IFERROR(INDEX(G$391:G$427,MATCH($F73,$B$391:$B$427,0))/INDEX($D$391:$D$427,MATCH($F73,$B$391:$B$427,0)),SUMIFS('Input-Ext Allocators'!D$8:D$68,'Input-Ext Allocators'!$B$8:$B$68,$F73))*$D73</f>
        <v>12653056.207122296</v>
      </c>
      <c r="H73" s="11">
        <f ca="1">IFERROR(INDEX(H$391:H$427,MATCH($F73,$B$391:$B$427,0))/INDEX($D$391:$D$427,MATCH($F73,$B$391:$B$427,0)),SUMIFS('Input-Ext Allocators'!E$8:E$68,'Input-Ext Allocators'!$B$8:$B$68,$F73))*$D73</f>
        <v>2411787.2881936715</v>
      </c>
      <c r="I73" s="11">
        <f ca="1">IFERROR(INDEX(I$391:I$427,MATCH($F73,$B$391:$B$427,0))/INDEX($D$391:$D$427,MATCH($F73,$B$391:$B$427,0)),SUMIFS('Input-Ext Allocators'!F$8:F$68,'Input-Ext Allocators'!$B$8:$B$68,$F73))*$D73</f>
        <v>3552999.6549369963</v>
      </c>
      <c r="J73" s="11">
        <f ca="1">IFERROR(INDEX(J$391:J$427,MATCH($F73,$B$391:$B$427,0))/INDEX($D$391:$D$427,MATCH($F73,$B$391:$B$427,0)),SUMIFS('Input-Ext Allocators'!G$8:G$68,'Input-Ext Allocators'!$B$8:$B$68,$F73))*$D73</f>
        <v>1382353.5307252801</v>
      </c>
      <c r="K73" s="11">
        <f ca="1">IFERROR(INDEX(K$391:K$427,MATCH($F73,$B$391:$B$427,0))/INDEX($D$391:$D$427,MATCH($F73,$B$391:$B$427,0)),SUMIFS('Input-Ext Allocators'!H$8:H$68,'Input-Ext Allocators'!$B$8:$B$68,$F73))*$D73</f>
        <v>0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29038.375735348211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INT_PSTD_PLANT</v>
      </c>
      <c r="G74" s="11">
        <f ca="1">IFERROR(INDEX(G$391:G$427,MATCH($F74,$B$391:$B$427,0))/INDEX($D$391:$D$427,MATCH($F74,$B$391:$B$427,0)),SUMIFS('Input-Ext Allocators'!D$8:D$68,'Input-Ext Allocators'!$B$8:$B$68,$F74))*$D74</f>
        <v>18371.029355543607</v>
      </c>
      <c r="H74" s="11">
        <f ca="1">IFERROR(INDEX(H$391:H$427,MATCH($F74,$B$391:$B$427,0))/INDEX($D$391:$D$427,MATCH($F74,$B$391:$B$427,0)),SUMIFS('Input-Ext Allocators'!E$8:E$68,'Input-Ext Allocators'!$B$8:$B$68,$F74))*$D74</f>
        <v>3501.6848376752491</v>
      </c>
      <c r="I74" s="11">
        <f ca="1">IFERROR(INDEX(I$391:I$427,MATCH($F74,$B$391:$B$427,0))/INDEX($D$391:$D$427,MATCH($F74,$B$391:$B$427,0)),SUMIFS('Input-Ext Allocators'!F$8:F$68,'Input-Ext Allocators'!$B$8:$B$68,$F74))*$D74</f>
        <v>5158.616218296941</v>
      </c>
      <c r="J74" s="11">
        <f ca="1">IFERROR(INDEX(J$391:J$427,MATCH($F74,$B$391:$B$427,0))/INDEX($D$391:$D$427,MATCH($F74,$B$391:$B$427,0)),SUMIFS('Input-Ext Allocators'!G$8:G$68,'Input-Ext Allocators'!$B$8:$B$68,$F74))*$D74</f>
        <v>2007.0453238324112</v>
      </c>
      <c r="K74" s="11">
        <f ca="1">IFERROR(INDEX(K$391:K$427,MATCH($F74,$B$391:$B$427,0))/INDEX($D$391:$D$427,MATCH($F74,$B$391:$B$427,0)),SUMIFS('Input-Ext Allocators'!H$8:H$68,'Input-Ext Allocators'!$B$8:$B$68,$F74))*$D74</f>
        <v>0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136340966.77255249</v>
      </c>
      <c r="E76" s="11">
        <f t="shared" ca="1" si="15"/>
        <v>0</v>
      </c>
      <c r="G76" s="111">
        <f t="shared" ref="G76:K76" ca="1" si="16">SUBTOTAL(9,G65:G75)</f>
        <v>86255647.553068012</v>
      </c>
      <c r="H76" s="111">
        <f t="shared" ca="1" si="16"/>
        <v>16441108.843435351</v>
      </c>
      <c r="I76" s="111">
        <f t="shared" ca="1" si="16"/>
        <v>24220732.206967559</v>
      </c>
      <c r="J76" s="111">
        <f t="shared" ca="1" si="16"/>
        <v>9423478.1690815631</v>
      </c>
      <c r="K76" s="111">
        <f t="shared" ca="1" si="16"/>
        <v>0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3718229286.3517528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2352259486.1385574</v>
      </c>
      <c r="H78" s="11">
        <f t="shared" ca="1" si="17"/>
        <v>448368940.93674016</v>
      </c>
      <c r="I78" s="11">
        <f t="shared" ca="1" si="17"/>
        <v>660515438.11115539</v>
      </c>
      <c r="J78" s="11">
        <f t="shared" ca="1" si="17"/>
        <v>257085421.16529924</v>
      </c>
      <c r="K78" s="11">
        <f t="shared" ca="1" si="17"/>
        <v>0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-711180.64964619081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INT_PSTD_PLANT</v>
      </c>
      <c r="G84" s="11">
        <f ca="1">IFERROR(INDEX(G$391:G$427,MATCH($F84,$B$391:$B$427,0))/INDEX($D$391:$D$427,MATCH($F84,$B$391:$B$427,0)),SUMIFS('Input-Ext Allocators'!D$8:D$68,'Input-Ext Allocators'!$B$8:$B$68,$F84))*$D84</f>
        <v>-449926.01207514043</v>
      </c>
      <c r="H84" s="11">
        <f ca="1">IFERROR(INDEX(H$391:H$427,MATCH($F84,$B$391:$B$427,0))/INDEX($D$391:$D$427,MATCH($F84,$B$391:$B$427,0)),SUMIFS('Input-Ext Allocators'!E$8:E$68,'Input-Ext Allocators'!$B$8:$B$68,$F84))*$D84</f>
        <v>-85759.979153470282</v>
      </c>
      <c r="I84" s="11">
        <f ca="1">IFERROR(INDEX(I$391:I$427,MATCH($F84,$B$391:$B$427,0))/INDEX($D$391:$D$427,MATCH($F84,$B$391:$B$427,0)),SUMIFS('Input-Ext Allocators'!F$8:F$68,'Input-Ext Allocators'!$B$8:$B$68,$F84))*$D84</f>
        <v>-126339.98770592056</v>
      </c>
      <c r="J84" s="11">
        <f ca="1">IFERROR(INDEX(J$391:J$427,MATCH($F84,$B$391:$B$427,0))/INDEX($D$391:$D$427,MATCH($F84,$B$391:$B$427,0)),SUMIFS('Input-Ext Allocators'!G$8:G$68,'Input-Ext Allocators'!$B$8:$B$68,$F84))*$D84</f>
        <v>-49154.67071165947</v>
      </c>
      <c r="K84" s="11">
        <f ca="1">IFERROR(INDEX(K$391:K$427,MATCH($F84,$B$391:$B$427,0))/INDEX($D$391:$D$427,MATCH($F84,$B$391:$B$427,0)),SUMIFS('Input-Ext Allocators'!H$8:H$68,'Input-Ext Allocators'!$B$8:$B$68,$F84))*$D84</f>
        <v>0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-16972630.552382931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-10693672.732092084</v>
      </c>
      <c r="H86" s="11">
        <f ca="1">IFERROR(INDEX(H$391:H$427,MATCH($F86,$B$391:$B$427,0))/INDEX($D$391:$D$427,MATCH($F86,$B$391:$B$427,0)),SUMIFS('Input-Ext Allocators'!E$8:E$68,'Input-Ext Allocators'!$B$8:$B$68,$F86))*$D86</f>
        <v>-2042970.9551231666</v>
      </c>
      <c r="I86" s="11">
        <f ca="1">IFERROR(INDEX(I$391:I$427,MATCH($F86,$B$391:$B$427,0))/INDEX($D$391:$D$427,MATCH($F86,$B$391:$B$427,0)),SUMIFS('Input-Ext Allocators'!F$8:F$68,'Input-Ext Allocators'!$B$8:$B$68,$F86))*$D86</f>
        <v>-3000777.0875990349</v>
      </c>
      <c r="J86" s="11">
        <f ca="1">IFERROR(INDEX(J$391:J$427,MATCH($F86,$B$391:$B$427,0))/INDEX($D$391:$D$427,MATCH($F86,$B$391:$B$427,0)),SUMIFS('Input-Ext Allocators'!G$8:G$68,'Input-Ext Allocators'!$B$8:$B$68,$F86))*$D86</f>
        <v>-1235209.7775686411</v>
      </c>
      <c r="K86" s="11">
        <f ca="1">IFERROR(INDEX(K$391:K$427,MATCH($F86,$B$391:$B$427,0))/INDEX($D$391:$D$427,MATCH($F86,$B$391:$B$427,0)),SUMIFS('Input-Ext Allocators'!H$8:H$68,'Input-Ext Allocators'!$B$8:$B$68,$F86))*$D86</f>
        <v>0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-17683811.20202912</v>
      </c>
      <c r="E87" s="11">
        <f t="shared" ca="1" si="19"/>
        <v>0</v>
      </c>
      <c r="G87" s="111">
        <f t="shared" ref="G87:K87" ca="1" si="20">SUBTOTAL(9,G82:G86)</f>
        <v>-11143598.744167225</v>
      </c>
      <c r="H87" s="111">
        <f t="shared" ca="1" si="20"/>
        <v>-2128730.9342766367</v>
      </c>
      <c r="I87" s="111">
        <f t="shared" ca="1" si="20"/>
        <v>-3127117.0753049552</v>
      </c>
      <c r="J87" s="111">
        <f t="shared" ca="1" si="20"/>
        <v>-1284364.4482803005</v>
      </c>
      <c r="K87" s="111">
        <f t="shared" ca="1" si="20"/>
        <v>0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-2156846.8944332884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INT_DISTPT_FERC_376-386</v>
      </c>
      <c r="G122" s="11">
        <f ca="1">IFERROR(INDEX(G$391:G$427,MATCH($F122,$B$391:$B$427,0))/INDEX($D$391:$D$427,MATCH($F122,$B$391:$B$427,0)),SUMIFS('Input-Ext Allocators'!D$8:D$68,'Input-Ext Allocators'!$B$8:$B$68,$F122))*$D122</f>
        <v>-1364521.8304966553</v>
      </c>
      <c r="H122" s="11">
        <f ca="1">IFERROR(INDEX(H$391:H$427,MATCH($F122,$B$391:$B$427,0))/INDEX($D$391:$D$427,MATCH($F122,$B$391:$B$427,0)),SUMIFS('Input-Ext Allocators'!E$8:E$68,'Input-Ext Allocators'!$B$8:$B$68,$F122))*$D122</f>
        <v>-260090.23838858411</v>
      </c>
      <c r="I122" s="11">
        <f ca="1">IFERROR(INDEX(I$391:I$427,MATCH($F122,$B$391:$B$427,0))/INDEX($D$391:$D$427,MATCH($F122,$B$391:$B$427,0)),SUMIFS('Input-Ext Allocators'!F$8:F$68,'Input-Ext Allocators'!$B$8:$B$68,$F122))*$D122</f>
        <v>-383160.04556904093</v>
      </c>
      <c r="J122" s="11">
        <f ca="1">IFERROR(INDEX(J$391:J$427,MATCH($F122,$B$391:$B$427,0))/INDEX($D$391:$D$427,MATCH($F122,$B$391:$B$427,0)),SUMIFS('Input-Ext Allocators'!G$8:G$68,'Input-Ext Allocators'!$B$8:$B$68,$F122))*$D122</f>
        <v>-149074.77997900764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-13425401.331550943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INT_DISTPT_FERC_376-386</v>
      </c>
      <c r="G123" s="11">
        <f ca="1">IFERROR(INDEX(G$391:G$427,MATCH($F123,$B$391:$B$427,0))/INDEX($D$391:$D$427,MATCH($F123,$B$391:$B$427,0)),SUMIFS('Input-Ext Allocators'!D$8:D$68,'Input-Ext Allocators'!$B$8:$B$68,$F123))*$D123</f>
        <v>-8493534.3567321282</v>
      </c>
      <c r="H123" s="11">
        <f ca="1">IFERROR(INDEX(H$391:H$427,MATCH($F123,$B$391:$B$427,0))/INDEX($D$391:$D$427,MATCH($F123,$B$391:$B$427,0)),SUMIFS('Input-Ext Allocators'!E$8:E$68,'Input-Ext Allocators'!$B$8:$B$68,$F123))*$D123</f>
        <v>-1618944.6927353526</v>
      </c>
      <c r="I123" s="11">
        <f ca="1">IFERROR(INDEX(I$391:I$427,MATCH($F123,$B$391:$B$427,0))/INDEX($D$391:$D$427,MATCH($F123,$B$391:$B$427,0)),SUMIFS('Input-Ext Allocators'!F$8:F$68,'Input-Ext Allocators'!$B$8:$B$68,$F123))*$D123</f>
        <v>-2384998.8607241074</v>
      </c>
      <c r="J123" s="11">
        <f ca="1">IFERROR(INDEX(J$391:J$427,MATCH($F123,$B$391:$B$427,0))/INDEX($D$391:$D$427,MATCH($F123,$B$391:$B$427,0)),SUMIFS('Input-Ext Allocators'!G$8:G$68,'Input-Ext Allocators'!$B$8:$B$68,$F123))*$D123</f>
        <v>-927923.42135935347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-296656571.50709999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AVG_STUDY_DD_P&amp;A_LP</v>
      </c>
      <c r="G124" s="11">
        <f ca="1">IFERROR(INDEX(G$391:G$427,MATCH($F124,$B$391:$B$427,0))/INDEX($D$391:$D$427,MATCH($F124,$B$391:$B$427,0)),SUMIFS('Input-Ext Allocators'!D$8:D$68,'Input-Ext Allocators'!$B$8:$B$68,$F124))*$D124</f>
        <v>-201644844.83712628</v>
      </c>
      <c r="H124" s="11">
        <f ca="1">IFERROR(INDEX(H$391:H$427,MATCH($F124,$B$391:$B$427,0))/INDEX($D$391:$D$427,MATCH($F124,$B$391:$B$427,0)),SUMIFS('Input-Ext Allocators'!E$8:E$68,'Input-Ext Allocators'!$B$8:$B$68,$F124))*$D124</f>
        <v>-38354314.571029216</v>
      </c>
      <c r="I124" s="11">
        <f ca="1">IFERROR(INDEX(I$391:I$427,MATCH($F124,$B$391:$B$427,0))/INDEX($D$391:$D$427,MATCH($F124,$B$391:$B$427,0)),SUMIFS('Input-Ext Allocators'!F$8:F$68,'Input-Ext Allocators'!$B$8:$B$68,$F124))*$D124</f>
        <v>-56657412.09894444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-262561400.90459999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AVG_STUDY_DD_P&amp;A</v>
      </c>
      <c r="G125" s="11">
        <f ca="1">IFERROR(INDEX(G$391:G$427,MATCH($F125,$B$391:$B$427,0))/INDEX($D$391:$D$427,MATCH($F125,$B$391:$B$427,0)),SUMIFS('Input-Ext Allocators'!D$8:D$68,'Input-Ext Allocators'!$B$8:$B$68,$F125))*$D125</f>
        <v>-152229743.02252474</v>
      </c>
      <c r="H125" s="11">
        <f ca="1">IFERROR(INDEX(H$391:H$427,MATCH($F125,$B$391:$B$427,0))/INDEX($D$391:$D$427,MATCH($F125,$B$391:$B$427,0)),SUMIFS('Input-Ext Allocators'!E$8:E$68,'Input-Ext Allocators'!$B$8:$B$68,$F125))*$D125</f>
        <v>-29025853.500195581</v>
      </c>
      <c r="I125" s="11">
        <f ca="1">IFERROR(INDEX(I$391:I$427,MATCH($F125,$B$391:$B$427,0))/INDEX($D$391:$D$427,MATCH($F125,$B$391:$B$427,0)),SUMIFS('Input-Ext Allocators'!F$8:F$68,'Input-Ext Allocators'!$B$8:$B$68,$F125))*$D125</f>
        <v>-42742250.309566095</v>
      </c>
      <c r="J125" s="11">
        <f ca="1">IFERROR(INDEX(J$391:J$427,MATCH($F125,$B$391:$B$427,0))/INDEX($D$391:$D$427,MATCH($F125,$B$391:$B$427,0)),SUMIFS('Input-Ext Allocators'!G$8:G$68,'Input-Ext Allocators'!$B$8:$B$68,$F125))*$D125</f>
        <v>-38563554.072313584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-42254289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DESIGN_DAY_DIST</v>
      </c>
      <c r="G126" s="11">
        <f ca="1">IFERROR(INDEX(G$391:G$427,MATCH($F126,$B$391:$B$427,0))/INDEX($D$391:$D$427,MATCH($F126,$B$391:$B$427,0)),SUMIFS('Input-Ext Allocators'!D$8:D$68,'Input-Ext Allocators'!$B$8:$B$68,$F126))*$D126</f>
        <v>-25839585.689503372</v>
      </c>
      <c r="H126" s="11">
        <f ca="1">IFERROR(INDEX(H$391:H$427,MATCH($F126,$B$391:$B$427,0))/INDEX($D$391:$D$427,MATCH($F126,$B$391:$B$427,0)),SUMIFS('Input-Ext Allocators'!E$8:E$68,'Input-Ext Allocators'!$B$8:$B$68,$F126))*$D126</f>
        <v>-5019767.3855029531</v>
      </c>
      <c r="I126" s="11">
        <f ca="1">IFERROR(INDEX(I$391:I$427,MATCH($F126,$B$391:$B$427,0))/INDEX($D$391:$D$427,MATCH($F126,$B$391:$B$427,0)),SUMIFS('Input-Ext Allocators'!F$8:F$68,'Input-Ext Allocators'!$B$8:$B$68,$F126))*$D126</f>
        <v>-7214743.4542930061</v>
      </c>
      <c r="J126" s="11">
        <f ca="1">IFERROR(INDEX(J$391:J$427,MATCH($F126,$B$391:$B$427,0))/INDEX($D$391:$D$427,MATCH($F126,$B$391:$B$427,0)),SUMIFS('Input-Ext Allocators'!G$8:G$68,'Input-Ext Allocators'!$B$8:$B$68,$F126))*$D126</f>
        <v>-4180192.4707006663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-3298168.8942275168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INT_DISTPT_FERC_376-386</v>
      </c>
      <c r="G132" s="11">
        <f ca="1">IFERROR(INDEX(G$391:G$427,MATCH($F132,$B$391:$B$427,0))/INDEX($D$391:$D$427,MATCH($F132,$B$391:$B$427,0)),SUMIFS('Input-Ext Allocators'!D$8:D$68,'Input-Ext Allocators'!$B$8:$B$68,$F132))*$D132</f>
        <v>-2086575.3004785939</v>
      </c>
      <c r="H132" s="11">
        <f ca="1">IFERROR(INDEX(H$391:H$427,MATCH($F132,$B$391:$B$427,0))/INDEX($D$391:$D$427,MATCH($F132,$B$391:$B$427,0)),SUMIFS('Input-Ext Allocators'!E$8:E$68,'Input-Ext Allocators'!$B$8:$B$68,$F132))*$D132</f>
        <v>-397720.17947098671</v>
      </c>
      <c r="I132" s="11">
        <f ca="1">IFERROR(INDEX(I$391:I$427,MATCH($F132,$B$391:$B$427,0))/INDEX($D$391:$D$427,MATCH($F132,$B$391:$B$427,0)),SUMIFS('Input-Ext Allocators'!F$8:F$68,'Input-Ext Allocators'!$B$8:$B$68,$F132))*$D132</f>
        <v>-585913.88524990913</v>
      </c>
      <c r="J132" s="11">
        <f ca="1">IFERROR(INDEX(J$391:J$427,MATCH($F132,$B$391:$B$427,0))/INDEX($D$391:$D$427,MATCH($F132,$B$391:$B$427,0)),SUMIFS('Input-Ext Allocators'!G$8:G$68,'Input-Ext Allocators'!$B$8:$B$68,$F132))*$D132</f>
        <v>-227959.5290280265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-620352678.53191173</v>
      </c>
      <c r="E133" s="11">
        <f t="shared" ca="1" si="28"/>
        <v>0</v>
      </c>
      <c r="G133" s="111">
        <f t="shared" ref="G133:K133" ca="1" si="31">SUBTOTAL(9,G122:G132)</f>
        <v>-391658805.03686172</v>
      </c>
      <c r="H133" s="111">
        <f t="shared" ca="1" si="31"/>
        <v>-74676690.567322671</v>
      </c>
      <c r="I133" s="111">
        <f t="shared" ca="1" si="31"/>
        <v>-109968478.65434662</v>
      </c>
      <c r="J133" s="111">
        <f t="shared" ca="1" si="31"/>
        <v>-44048704.273380637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-21386.019630830793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INT_PSTD_PLANT</v>
      </c>
      <c r="G136" s="11">
        <f ca="1">IFERROR(INDEX(G$391:G$427,MATCH($F136,$B$391:$B$427,0))/INDEX($D$391:$D$427,MATCH($F136,$B$391:$B$427,0)),SUMIFS('Input-Ext Allocators'!D$8:D$68,'Input-Ext Allocators'!$B$8:$B$68,$F136))*$D136</f>
        <v>-13529.79236913621</v>
      </c>
      <c r="H136" s="11">
        <f ca="1">IFERROR(INDEX(H$391:H$427,MATCH($F136,$B$391:$B$427,0))/INDEX($D$391:$D$427,MATCH($F136,$B$391:$B$427,0)),SUMIFS('Input-Ext Allocators'!E$8:E$68,'Input-Ext Allocators'!$B$8:$B$68,$F136))*$D136</f>
        <v>-2578.9011534948177</v>
      </c>
      <c r="I136" s="11">
        <f ca="1">IFERROR(INDEX(I$391:I$427,MATCH($F136,$B$391:$B$427,0))/INDEX($D$391:$D$427,MATCH($F136,$B$391:$B$427,0)),SUMIFS('Input-Ext Allocators'!F$8:F$68,'Input-Ext Allocators'!$B$8:$B$68,$F136))*$D136</f>
        <v>-3799.1886570338015</v>
      </c>
      <c r="J136" s="11">
        <f ca="1">IFERROR(INDEX(J$391:J$427,MATCH($F136,$B$391:$B$427,0))/INDEX($D$391:$D$427,MATCH($F136,$B$391:$B$427,0)),SUMIFS('Input-Ext Allocators'!G$8:G$68,'Input-Ext Allocators'!$B$8:$B$68,$F136))*$D136</f>
        <v>-1478.137451165961</v>
      </c>
      <c r="K136" s="11">
        <f ca="1">IFERROR(INDEX(K$391:K$427,MATCH($F136,$B$391:$B$427,0))/INDEX($D$391:$D$427,MATCH($F136,$B$391:$B$427,0)),SUMIFS('Input-Ext Allocators'!H$8:H$68,'Input-Ext Allocators'!$B$8:$B$68,$F136))*$D136</f>
        <v>0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-8075741.8363345824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INT_PSTD_PLANT</v>
      </c>
      <c r="G137" s="11">
        <f ca="1">IFERROR(INDEX(G$391:G$427,MATCH($F137,$B$391:$B$427,0))/INDEX($D$391:$D$427,MATCH($F137,$B$391:$B$427,0)),SUMIFS('Input-Ext Allocators'!D$8:D$68,'Input-Ext Allocators'!$B$8:$B$68,$F137))*$D137</f>
        <v>-5109090.5254214006</v>
      </c>
      <c r="H137" s="11">
        <f ca="1">IFERROR(INDEX(H$391:H$427,MATCH($F137,$B$391:$B$427,0))/INDEX($D$391:$D$427,MATCH($F137,$B$391:$B$427,0)),SUMIFS('Input-Ext Allocators'!E$8:E$68,'Input-Ext Allocators'!$B$8:$B$68,$F137))*$D137</f>
        <v>-973838.99839993508</v>
      </c>
      <c r="I137" s="11">
        <f ca="1">IFERROR(INDEX(I$391:I$427,MATCH($F137,$B$391:$B$427,0))/INDEX($D$391:$D$427,MATCH($F137,$B$391:$B$427,0)),SUMIFS('Input-Ext Allocators'!F$8:F$68,'Input-Ext Allocators'!$B$8:$B$68,$F137))*$D137</f>
        <v>-1434641.2895602386</v>
      </c>
      <c r="J137" s="11">
        <f ca="1">IFERROR(INDEX(J$391:J$427,MATCH($F137,$B$391:$B$427,0))/INDEX($D$391:$D$427,MATCH($F137,$B$391:$B$427,0)),SUMIFS('Input-Ext Allocators'!G$8:G$68,'Input-Ext Allocators'!$B$8:$B$68,$F137))*$D137</f>
        <v>-558171.02295300725</v>
      </c>
      <c r="K137" s="11">
        <f ca="1">IFERROR(INDEX(K$391:K$427,MATCH($F137,$B$391:$B$427,0))/INDEX($D$391:$D$427,MATCH($F137,$B$391:$B$427,0)),SUMIFS('Input-Ext Allocators'!H$8:H$68,'Input-Ext Allocators'!$B$8:$B$68,$F137))*$D137</f>
        <v>0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-2082982.545792239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INT_PSTD_PLANT</v>
      </c>
      <c r="G138" s="11">
        <f ca="1">IFERROR(INDEX(G$391:G$427,MATCH($F138,$B$391:$B$427,0))/INDEX($D$391:$D$427,MATCH($F138,$B$391:$B$427,0)),SUMIFS('Input-Ext Allocators'!D$8:D$68,'Input-Ext Allocators'!$B$8:$B$68,$F138))*$D138</f>
        <v>-1317791.8022891546</v>
      </c>
      <c r="H138" s="11">
        <f ca="1">IFERROR(INDEX(H$391:H$427,MATCH($F138,$B$391:$B$427,0))/INDEX($D$391:$D$427,MATCH($F138,$B$391:$B$427,0)),SUMIFS('Input-Ext Allocators'!E$8:E$68,'Input-Ext Allocators'!$B$8:$B$68,$F138))*$D138</f>
        <v>-251183.07112694328</v>
      </c>
      <c r="I138" s="11">
        <f ca="1">IFERROR(INDEX(I$391:I$427,MATCH($F138,$B$391:$B$427,0))/INDEX($D$391:$D$427,MATCH($F138,$B$391:$B$427,0)),SUMIFS('Input-Ext Allocators'!F$8:F$68,'Input-Ext Allocators'!$B$8:$B$68,$F138))*$D138</f>
        <v>-370038.1743484746</v>
      </c>
      <c r="J138" s="11">
        <f ca="1">IFERROR(INDEX(J$391:J$427,MATCH($F138,$B$391:$B$427,0))/INDEX($D$391:$D$427,MATCH($F138,$B$391:$B$427,0)),SUMIFS('Input-Ext Allocators'!G$8:G$68,'Input-Ext Allocators'!$B$8:$B$68,$F138))*$D138</f>
        <v>-143969.49802766621</v>
      </c>
      <c r="K138" s="11">
        <f ca="1">IFERROR(INDEX(K$391:K$427,MATCH($F138,$B$391:$B$427,0))/INDEX($D$391:$D$427,MATCH($F138,$B$391:$B$427,0)),SUMIFS('Input-Ext Allocators'!H$8:H$68,'Input-Ext Allocators'!$B$8:$B$68,$F138))*$D138</f>
        <v>0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-16751286.871704204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INT_PSTD_PLANT</v>
      </c>
      <c r="G139" s="11">
        <f ca="1">IFERROR(INDEX(G$391:G$427,MATCH($F139,$B$391:$B$427,0))/INDEX($D$391:$D$427,MATCH($F139,$B$391:$B$427,0)),SUMIFS('Input-Ext Allocators'!D$8:D$68,'Input-Ext Allocators'!$B$8:$B$68,$F139))*$D139</f>
        <v>-10597644.4987108</v>
      </c>
      <c r="H139" s="11">
        <f ca="1">IFERROR(INDEX(H$391:H$427,MATCH($F139,$B$391:$B$427,0))/INDEX($D$391:$D$427,MATCH($F139,$B$391:$B$427,0)),SUMIFS('Input-Ext Allocators'!E$8:E$68,'Input-Ext Allocators'!$B$8:$B$68,$F139))*$D139</f>
        <v>-2020007.1720537534</v>
      </c>
      <c r="I139" s="11">
        <f ca="1">IFERROR(INDEX(I$391:I$427,MATCH($F139,$B$391:$B$427,0))/INDEX($D$391:$D$427,MATCH($F139,$B$391:$B$427,0)),SUMIFS('Input-Ext Allocators'!F$8:F$68,'Input-Ext Allocators'!$B$8:$B$68,$F139))*$D139</f>
        <v>-2975836.5592235052</v>
      </c>
      <c r="J139" s="11">
        <f ca="1">IFERROR(INDEX(J$391:J$427,MATCH($F139,$B$391:$B$427,0))/INDEX($D$391:$D$427,MATCH($F139,$B$391:$B$427,0)),SUMIFS('Input-Ext Allocators'!G$8:G$68,'Input-Ext Allocators'!$B$8:$B$68,$F139))*$D139</f>
        <v>-1157798.6417161436</v>
      </c>
      <c r="K139" s="11">
        <f ca="1">IFERROR(INDEX(K$391:K$427,MATCH($F139,$B$391:$B$427,0))/INDEX($D$391:$D$427,MATCH($F139,$B$391:$B$427,0)),SUMIFS('Input-Ext Allocators'!H$8:H$68,'Input-Ext Allocators'!$B$8:$B$68,$F139))*$D139</f>
        <v>0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-28.040647183069421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INT_PSTD_PLANT</v>
      </c>
      <c r="G140" s="11">
        <f ca="1">IFERROR(INDEX(G$391:G$427,MATCH($F140,$B$391:$B$427,0))/INDEX($D$391:$D$427,MATCH($F140,$B$391:$B$427,0)),SUMIFS('Input-Ext Allocators'!D$8:D$68,'Input-Ext Allocators'!$B$8:$B$68,$F140))*$D140</f>
        <v>-17.739819790317629</v>
      </c>
      <c r="H140" s="11">
        <f ca="1">IFERROR(INDEX(H$391:H$427,MATCH($F140,$B$391:$B$427,0))/INDEX($D$391:$D$427,MATCH($F140,$B$391:$B$427,0)),SUMIFS('Input-Ext Allocators'!E$8:E$68,'Input-Ext Allocators'!$B$8:$B$68,$F140))*$D140</f>
        <v>-3.3813705688789604</v>
      </c>
      <c r="I140" s="11">
        <f ca="1">IFERROR(INDEX(I$391:I$427,MATCH($F140,$B$391:$B$427,0))/INDEX($D$391:$D$427,MATCH($F140,$B$391:$B$427,0)),SUMIFS('Input-Ext Allocators'!F$8:F$68,'Input-Ext Allocators'!$B$8:$B$68,$F140))*$D140</f>
        <v>-4.9813715012317923</v>
      </c>
      <c r="J140" s="11">
        <f ca="1">IFERROR(INDEX(J$391:J$427,MATCH($F140,$B$391:$B$427,0))/INDEX($D$391:$D$427,MATCH($F140,$B$391:$B$427,0)),SUMIFS('Input-Ext Allocators'!G$8:G$68,'Input-Ext Allocators'!$B$8:$B$68,$F140))*$D140</f>
        <v>-1.9380853226410355</v>
      </c>
      <c r="K140" s="11">
        <f ca="1">IFERROR(INDEX(K$391:K$427,MATCH($F140,$B$391:$B$427,0))/INDEX($D$391:$D$427,MATCH($F140,$B$391:$B$427,0)),SUMIFS('Input-Ext Allocators'!H$8:H$68,'Input-Ext Allocators'!$B$8:$B$68,$F140))*$D140</f>
        <v>0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-2601365.2286463105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INT_PSTD_PLANT</v>
      </c>
      <c r="G141" s="11">
        <f ca="1">IFERROR(INDEX(G$391:G$427,MATCH($F141,$B$391:$B$427,0))/INDEX($D$391:$D$427,MATCH($F141,$B$391:$B$427,0)),SUMIFS('Input-Ext Allocators'!D$8:D$68,'Input-Ext Allocators'!$B$8:$B$68,$F141))*$D141</f>
        <v>-1645744.8383305282</v>
      </c>
      <c r="H141" s="11">
        <f ca="1">IFERROR(INDEX(H$391:H$427,MATCH($F141,$B$391:$B$427,0))/INDEX($D$391:$D$427,MATCH($F141,$B$391:$B$427,0)),SUMIFS('Input-Ext Allocators'!E$8:E$68,'Input-Ext Allocators'!$B$8:$B$68,$F141))*$D141</f>
        <v>-313693.89463880641</v>
      </c>
      <c r="I141" s="11">
        <f ca="1">IFERROR(INDEX(I$391:I$427,MATCH($F141,$B$391:$B$427,0))/INDEX($D$391:$D$427,MATCH($F141,$B$391:$B$427,0)),SUMIFS('Input-Ext Allocators'!F$8:F$68,'Input-Ext Allocators'!$B$8:$B$68,$F141))*$D141</f>
        <v>-462127.94339847297</v>
      </c>
      <c r="J141" s="11">
        <f ca="1">IFERROR(INDEX(J$391:J$427,MATCH($F141,$B$391:$B$427,0))/INDEX($D$391:$D$427,MATCH($F141,$B$391:$B$427,0)),SUMIFS('Input-Ext Allocators'!G$8:G$68,'Input-Ext Allocators'!$B$8:$B$68,$F141))*$D141</f>
        <v>-179798.55227850267</v>
      </c>
      <c r="K141" s="11">
        <f ca="1">IFERROR(INDEX(K$391:K$427,MATCH($F141,$B$391:$B$427,0))/INDEX($D$391:$D$427,MATCH($F141,$B$391:$B$427,0)),SUMIFS('Input-Ext Allocators'!H$8:H$68,'Input-Ext Allocators'!$B$8:$B$68,$F141))*$D141</f>
        <v>0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-4822626.7870745603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INT_PSTD_PLANT</v>
      </c>
      <c r="G143" s="11">
        <f ca="1">IFERROR(INDEX(G$391:G$427,MATCH($F143,$B$391:$B$427,0))/INDEX($D$391:$D$427,MATCH($F143,$B$391:$B$427,0)),SUMIFS('Input-Ext Allocators'!D$8:D$68,'Input-Ext Allocators'!$B$8:$B$68,$F143))*$D143</f>
        <v>-3051018.386277358</v>
      </c>
      <c r="H143" s="11">
        <f ca="1">IFERROR(INDEX(H$391:H$427,MATCH($F143,$B$391:$B$427,0))/INDEX($D$391:$D$427,MATCH($F143,$B$391:$B$427,0)),SUMIFS('Input-Ext Allocators'!E$8:E$68,'Input-Ext Allocators'!$B$8:$B$68,$F143))*$D143</f>
        <v>-581551.7800297857</v>
      </c>
      <c r="I143" s="11">
        <f ca="1">IFERROR(INDEX(I$391:I$427,MATCH($F143,$B$391:$B$427,0))/INDEX($D$391:$D$427,MATCH($F143,$B$391:$B$427,0)),SUMIFS('Input-Ext Allocators'!F$8:F$68,'Input-Ext Allocators'!$B$8:$B$68,$F143))*$D143</f>
        <v>-856731.14038235217</v>
      </c>
      <c r="J143" s="11">
        <f ca="1">IFERROR(INDEX(J$391:J$427,MATCH($F143,$B$391:$B$427,0))/INDEX($D$391:$D$427,MATCH($F143,$B$391:$B$427,0)),SUMIFS('Input-Ext Allocators'!G$8:G$68,'Input-Ext Allocators'!$B$8:$B$68,$F143))*$D143</f>
        <v>-333325.4803850638</v>
      </c>
      <c r="K143" s="11">
        <f ca="1">IFERROR(INDEX(K$391:K$427,MATCH($F143,$B$391:$B$427,0))/INDEX($D$391:$D$427,MATCH($F143,$B$391:$B$427,0)),SUMIFS('Input-Ext Allocators'!H$8:H$68,'Input-Ext Allocators'!$B$8:$B$68,$F143))*$D143</f>
        <v>0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-10186265.588348744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INT_PSTD_PLANT</v>
      </c>
      <c r="G144" s="11">
        <f ca="1">IFERROR(INDEX(G$391:G$427,MATCH($F144,$B$391:$B$427,0))/INDEX($D$391:$D$427,MATCH($F144,$B$391:$B$427,0)),SUMIFS('Input-Ext Allocators'!D$8:D$68,'Input-Ext Allocators'!$B$8:$B$68,$F144))*$D144</f>
        <v>-6444306.1778804576</v>
      </c>
      <c r="H144" s="11">
        <f ca="1">IFERROR(INDEX(H$391:H$427,MATCH($F144,$B$391:$B$427,0))/INDEX($D$391:$D$427,MATCH($F144,$B$391:$B$427,0)),SUMIFS('Input-Ext Allocators'!E$8:E$68,'Input-Ext Allocators'!$B$8:$B$68,$F144))*$D144</f>
        <v>-1228343.2134199645</v>
      </c>
      <c r="I144" s="11">
        <f ca="1">IFERROR(INDEX(I$391:I$427,MATCH($F144,$B$391:$B$427,0))/INDEX($D$391:$D$427,MATCH($F144,$B$391:$B$427,0)),SUMIFS('Input-Ext Allocators'!F$8:F$68,'Input-Ext Allocators'!$B$8:$B$68,$F144))*$D144</f>
        <v>-1809572.1106043383</v>
      </c>
      <c r="J144" s="11">
        <f ca="1">IFERROR(INDEX(J$391:J$427,MATCH($F144,$B$391:$B$427,0))/INDEX($D$391:$D$427,MATCH($F144,$B$391:$B$427,0)),SUMIFS('Input-Ext Allocators'!G$8:G$68,'Input-Ext Allocators'!$B$8:$B$68,$F144))*$D144</f>
        <v>-704044.08644398302</v>
      </c>
      <c r="K144" s="11">
        <f ca="1">IFERROR(INDEX(K$391:K$427,MATCH($F144,$B$391:$B$427,0))/INDEX($D$391:$D$427,MATCH($F144,$B$391:$B$427,0)),SUMIFS('Input-Ext Allocators'!H$8:H$68,'Input-Ext Allocators'!$B$8:$B$68,$F144))*$D144</f>
        <v>0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-25788.930307387469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INT_PSTD_PLANT</v>
      </c>
      <c r="G145" s="11">
        <f ca="1">IFERROR(INDEX(G$391:G$427,MATCH($F145,$B$391:$B$427,0))/INDEX($D$391:$D$427,MATCH($F145,$B$391:$B$427,0)),SUMIFS('Input-Ext Allocators'!D$8:D$68,'Input-Ext Allocators'!$B$8:$B$68,$F145))*$D145</f>
        <v>-16315.27878979703</v>
      </c>
      <c r="H145" s="11">
        <f ca="1">IFERROR(INDEX(H$391:H$427,MATCH($F145,$B$391:$B$427,0))/INDEX($D$391:$D$427,MATCH($F145,$B$391:$B$427,0)),SUMIFS('Input-Ext Allocators'!E$8:E$68,'Input-Ext Allocators'!$B$8:$B$68,$F145))*$D145</f>
        <v>-3109.8401322535101</v>
      </c>
      <c r="I145" s="11">
        <f ca="1">IFERROR(INDEX(I$391:I$427,MATCH($F145,$B$391:$B$427,0))/INDEX($D$391:$D$427,MATCH($F145,$B$391:$B$427,0)),SUMIFS('Input-Ext Allocators'!F$8:F$68,'Input-Ext Allocators'!$B$8:$B$68,$F145))*$D145</f>
        <v>-4581.3579708687257</v>
      </c>
      <c r="J145" s="11">
        <f ca="1">IFERROR(INDEX(J$391:J$427,MATCH($F145,$B$391:$B$427,0))/INDEX($D$391:$D$427,MATCH($F145,$B$391:$B$427,0)),SUMIFS('Input-Ext Allocators'!G$8:G$68,'Input-Ext Allocators'!$B$8:$B$68,$F145))*$D145</f>
        <v>-1782.4534144682007</v>
      </c>
      <c r="K145" s="11">
        <f ca="1">IFERROR(INDEX(K$391:K$427,MATCH($F145,$B$391:$B$427,0))/INDEX($D$391:$D$427,MATCH($F145,$B$391:$B$427,0)),SUMIFS('Input-Ext Allocators'!H$8:H$68,'Input-Ext Allocators'!$B$8:$B$68,$F145))*$D145</f>
        <v>0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-44567471.848486044</v>
      </c>
      <c r="E147" s="11">
        <f t="shared" ca="1" si="33"/>
        <v>0</v>
      </c>
      <c r="G147" s="111">
        <f t="shared" ref="G147:K147" ca="1" si="34">SUBTOTAL(9,G136:G146)</f>
        <v>-28195459.039888427</v>
      </c>
      <c r="H147" s="111">
        <f t="shared" ca="1" si="34"/>
        <v>-5374310.252325505</v>
      </c>
      <c r="I147" s="111">
        <f t="shared" ca="1" si="34"/>
        <v>-7917332.7455167864</v>
      </c>
      <c r="J147" s="111">
        <f t="shared" ca="1" si="34"/>
        <v>-3080369.8107553232</v>
      </c>
      <c r="K147" s="111">
        <f t="shared" ca="1" si="34"/>
        <v>0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-682603961.58242679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-430997862.82091737</v>
      </c>
      <c r="H149" s="11">
        <f t="shared" ca="1" si="35"/>
        <v>-82179731.753924802</v>
      </c>
      <c r="I149" s="11">
        <f t="shared" ca="1" si="35"/>
        <v>-121012928.47516835</v>
      </c>
      <c r="J149" s="11">
        <f t="shared" ca="1" si="35"/>
        <v>-48413438.532416269</v>
      </c>
      <c r="K149" s="11">
        <f t="shared" ca="1" si="35"/>
        <v>0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3269254.8225235459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INT_PSTD_PLANT</v>
      </c>
      <c r="G154" s="11">
        <f ca="1">IFERROR(INDEX(G$391:G$427,MATCH($F154,$B$391:$B$427,0))/INDEX($D$391:$D$427,MATCH($F154,$B$391:$B$427,0)),SUMIFS('Input-Ext Allocators'!D$8:D$68,'Input-Ext Allocators'!$B$8:$B$68,$F154))*$D154</f>
        <v>2068282.9116444851</v>
      </c>
      <c r="H154" s="11">
        <f ca="1">IFERROR(INDEX(H$391:H$427,MATCH($F154,$B$391:$B$427,0))/INDEX($D$391:$D$427,MATCH($F154,$B$391:$B$427,0)),SUMIFS('Input-Ext Allocators'!E$8:E$68,'Input-Ext Allocators'!$B$8:$B$68,$F154))*$D154</f>
        <v>394233.48423004046</v>
      </c>
      <c r="I154" s="11">
        <f ca="1">IFERROR(INDEX(I$391:I$427,MATCH($F154,$B$391:$B$427,0))/INDEX($D$391:$D$427,MATCH($F154,$B$391:$B$427,0)),SUMIFS('Input-Ext Allocators'!F$8:F$68,'Input-Ext Allocators'!$B$8:$B$68,$F154))*$D154</f>
        <v>580777.35142348241</v>
      </c>
      <c r="J154" s="11">
        <f ca="1">IFERROR(INDEX(J$391:J$427,MATCH($F154,$B$391:$B$427,0))/INDEX($D$391:$D$427,MATCH($F154,$B$391:$B$427,0)),SUMIFS('Input-Ext Allocators'!G$8:G$68,'Input-Ext Allocators'!$B$8:$B$68,$F154))*$D154</f>
        <v>225961.07522553758</v>
      </c>
      <c r="K154" s="11">
        <f ca="1">IFERROR(INDEX(K$391:K$427,MATCH($F154,$B$391:$B$427,0))/INDEX($D$391:$D$427,MATCH($F154,$B$391:$B$427,0)),SUMIFS('Input-Ext Allocators'!H$8:H$68,'Input-Ext Allocators'!$B$8:$B$68,$F154))*$D154</f>
        <v>0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2674487.8295363486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INT_PSTD_PLANT</v>
      </c>
      <c r="G155" s="11">
        <f ca="1">IFERROR(INDEX(G$391:G$427,MATCH($F155,$B$391:$B$427,0))/INDEX($D$391:$D$427,MATCH($F155,$B$391:$B$427,0)),SUMIFS('Input-Ext Allocators'!D$8:D$68,'Input-Ext Allocators'!$B$8:$B$68,$F155))*$D155</f>
        <v>1692005.6023535433</v>
      </c>
      <c r="H155" s="11">
        <f ca="1">IFERROR(INDEX(H$391:H$427,MATCH($F155,$B$391:$B$427,0))/INDEX($D$391:$D$427,MATCH($F155,$B$391:$B$427,0)),SUMIFS('Input-Ext Allocators'!E$8:E$68,'Input-Ext Allocators'!$B$8:$B$68,$F155))*$D155</f>
        <v>322511.61589021696</v>
      </c>
      <c r="I155" s="11">
        <f ca="1">IFERROR(INDEX(I$391:I$427,MATCH($F155,$B$391:$B$427,0))/INDEX($D$391:$D$427,MATCH($F155,$B$391:$B$427,0)),SUMIFS('Input-Ext Allocators'!F$8:F$68,'Input-Ext Allocators'!$B$8:$B$68,$F155))*$D155</f>
        <v>475118.04443970398</v>
      </c>
      <c r="J155" s="11">
        <f ca="1">IFERROR(INDEX(J$391:J$427,MATCH($F155,$B$391:$B$427,0))/INDEX($D$391:$D$427,MATCH($F155,$B$391:$B$427,0)),SUMIFS('Input-Ext Allocators'!G$8:G$68,'Input-Ext Allocators'!$B$8:$B$68,$F155))*$D155</f>
        <v>184852.56685288413</v>
      </c>
      <c r="K155" s="11">
        <f ca="1">IFERROR(INDEX(K$391:K$427,MATCH($F155,$B$391:$B$427,0))/INDEX($D$391:$D$427,MATCH($F155,$B$391:$B$427,0)),SUMIFS('Input-Ext Allocators'!H$8:H$68,'Input-Ext Allocators'!$B$8:$B$68,$F155))*$D155</f>
        <v>0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25226989.062719725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INT_PSTD_PLANT</v>
      </c>
      <c r="G156" s="11">
        <f ca="1">IFERROR(INDEX(G$391:G$427,MATCH($F156,$B$391:$B$427,0))/INDEX($D$391:$D$427,MATCH($F156,$B$391:$B$427,0)),SUMIFS('Input-Ext Allocators'!D$8:D$68,'Input-Ext Allocators'!$B$8:$B$68,$F156))*$D156</f>
        <v>15959768.578207778</v>
      </c>
      <c r="H156" s="11">
        <f ca="1">IFERROR(INDEX(H$391:H$427,MATCH($F156,$B$391:$B$427,0))/INDEX($D$391:$D$427,MATCH($F156,$B$391:$B$427,0)),SUMIFS('Input-Ext Allocators'!E$8:E$68,'Input-Ext Allocators'!$B$8:$B$68,$F156))*$D156</f>
        <v>3042076.6611127304</v>
      </c>
      <c r="I156" s="11">
        <f ca="1">IFERROR(INDEX(I$391:I$427,MATCH($F156,$B$391:$B$427,0))/INDEX($D$391:$D$427,MATCH($F156,$B$391:$B$427,0)),SUMIFS('Input-Ext Allocators'!F$8:F$68,'Input-Ext Allocators'!$B$8:$B$68,$F156))*$D156</f>
        <v>4481530.100160921</v>
      </c>
      <c r="J156" s="11">
        <f ca="1">IFERROR(INDEX(J$391:J$427,MATCH($F156,$B$391:$B$427,0))/INDEX($D$391:$D$427,MATCH($F156,$B$391:$B$427,0)),SUMIFS('Input-Ext Allocators'!G$8:G$68,'Input-Ext Allocators'!$B$8:$B$68,$F156))*$D156</f>
        <v>1743613.7232382933</v>
      </c>
      <c r="K156" s="11">
        <f ca="1">IFERROR(INDEX(K$391:K$427,MATCH($F156,$B$391:$B$427,0))/INDEX($D$391:$D$427,MATCH($F156,$B$391:$B$427,0)),SUMIFS('Input-Ext Allocators'!H$8:H$68,'Input-Ext Allocators'!$B$8:$B$68,$F156))*$D156</f>
        <v>0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63833366.268644571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INT_PSTD_PLANT</v>
      </c>
      <c r="G157" s="11">
        <f ca="1">IFERROR(INDEX(G$391:G$427,MATCH($F157,$B$391:$B$427,0))/INDEX($D$391:$D$427,MATCH($F157,$B$391:$B$427,0)),SUMIFS('Input-Ext Allocators'!D$8:D$68,'Input-Ext Allocators'!$B$8:$B$68,$F157))*$D157</f>
        <v>40383961.426497273</v>
      </c>
      <c r="H157" s="11">
        <f ca="1">IFERROR(INDEX(H$391:H$427,MATCH($F157,$B$391:$B$427,0))/INDEX($D$391:$D$427,MATCH($F157,$B$391:$B$427,0)),SUMIFS('Input-Ext Allocators'!E$8:E$68,'Input-Ext Allocators'!$B$8:$B$68,$F157))*$D157</f>
        <v>7697549.3683893895</v>
      </c>
      <c r="I157" s="11">
        <f ca="1">IFERROR(INDEX(I$391:I$427,MATCH($F157,$B$391:$B$427,0))/INDEX($D$391:$D$427,MATCH($F157,$B$391:$B$427,0)),SUMIFS('Input-Ext Allocators'!F$8:F$68,'Input-Ext Allocators'!$B$8:$B$68,$F157))*$D157</f>
        <v>11339884.899315292</v>
      </c>
      <c r="J157" s="11">
        <f ca="1">IFERROR(INDEX(J$391:J$427,MATCH($F157,$B$391:$B$427,0))/INDEX($D$391:$D$427,MATCH($F157,$B$391:$B$427,0)),SUMIFS('Input-Ext Allocators'!G$8:G$68,'Input-Ext Allocators'!$B$8:$B$68,$F157))*$D157</f>
        <v>4411970.574442612</v>
      </c>
      <c r="K157" s="11">
        <f ca="1">IFERROR(INDEX(K$391:K$427,MATCH($F157,$B$391:$B$427,0))/INDEX($D$391:$D$427,MATCH($F157,$B$391:$B$427,0)),SUMIFS('Input-Ext Allocators'!H$8:H$68,'Input-Ext Allocators'!$B$8:$B$68,$F157))*$D157</f>
        <v>0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95004097.983424187</v>
      </c>
      <c r="E159" s="11">
        <f t="shared" ca="1" si="37"/>
        <v>0</v>
      </c>
      <c r="G159" s="111">
        <f t="shared" ref="G159:K159" ca="1" si="38">SUBTOTAL(9,G152:G158)</f>
        <v>60104018.518703081</v>
      </c>
      <c r="H159" s="111">
        <f t="shared" ca="1" si="38"/>
        <v>11456371.129622377</v>
      </c>
      <c r="I159" s="111">
        <f t="shared" ca="1" si="38"/>
        <v>16877310.3953394</v>
      </c>
      <c r="J159" s="111">
        <f t="shared" ca="1" si="38"/>
        <v>6566397.9397593271</v>
      </c>
      <c r="K159" s="111">
        <f t="shared" ca="1" si="38"/>
        <v>0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3130629422.7527494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1981365641.8363431</v>
      </c>
      <c r="H161" s="113">
        <f t="shared" ca="1" si="39"/>
        <v>377645580.31243771</v>
      </c>
      <c r="I161" s="113">
        <f t="shared" ca="1" si="39"/>
        <v>556379820.03132641</v>
      </c>
      <c r="J161" s="113">
        <f t="shared" ca="1" si="39"/>
        <v>215238380.57264233</v>
      </c>
      <c r="K161" s="113">
        <f t="shared" ca="1" si="39"/>
        <v>0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-2228249.1023945292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INT_DISTO&amp;M</v>
      </c>
      <c r="G229" s="11">
        <f ca="1">IFERROR(INDEX(G$391:G$427,MATCH($F229,$B$391:$B$427,0))/INDEX($D$391:$D$427,MATCH($F229,$B$391:$B$427,0)),SUMIFS('Input-Ext Allocators'!D$8:D$68,'Input-Ext Allocators'!$B$8:$B$68,$F229))*$D229</f>
        <v>-1405692.4862720191</v>
      </c>
      <c r="H229" s="11">
        <f ca="1">IFERROR(INDEX(H$391:H$427,MATCH($F229,$B$391:$B$427,0))/INDEX($D$391:$D$427,MATCH($F229,$B$391:$B$427,0)),SUMIFS('Input-Ext Allocators'!E$8:E$68,'Input-Ext Allocators'!$B$8:$B$68,$F229))*$D229</f>
        <v>-268361.510338908</v>
      </c>
      <c r="I229" s="11">
        <f ca="1">IFERROR(INDEX(I$391:I$427,MATCH($F229,$B$391:$B$427,0))/INDEX($D$391:$D$427,MATCH($F229,$B$391:$B$427,0)),SUMIFS('Input-Ext Allocators'!F$8:F$68,'Input-Ext Allocators'!$B$8:$B$68,$F229))*$D229</f>
        <v>-394536.74117740401</v>
      </c>
      <c r="J229" s="11">
        <f ca="1">IFERROR(INDEX(J$391:J$427,MATCH($F229,$B$391:$B$427,0))/INDEX($D$391:$D$427,MATCH($F229,$B$391:$B$427,0)),SUMIFS('Input-Ext Allocators'!G$8:G$68,'Input-Ext Allocators'!$B$8:$B$68,$F229))*$D229</f>
        <v>-159658.36460619775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10946155.941697547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INT_DMAINS_SERV</v>
      </c>
      <c r="G230" s="11">
        <f ca="1">IFERROR(INDEX(G$391:G$427,MATCH($F230,$B$391:$B$427,0))/INDEX($D$391:$D$427,MATCH($F230,$B$391:$B$427,0)),SUMIFS('Input-Ext Allocators'!D$8:D$68,'Input-Ext Allocators'!$B$8:$B$68,$F230))*$D230</f>
        <v>6938617.9125220329</v>
      </c>
      <c r="H230" s="11">
        <f ca="1">IFERROR(INDEX(H$391:H$427,MATCH($F230,$B$391:$B$427,0))/INDEX($D$391:$D$427,MATCH($F230,$B$391:$B$427,0)),SUMIFS('Input-Ext Allocators'!E$8:E$68,'Input-Ext Allocators'!$B$8:$B$68,$F230))*$D230</f>
        <v>1321126.514867753</v>
      </c>
      <c r="I230" s="11">
        <f ca="1">IFERROR(INDEX(I$391:I$427,MATCH($F230,$B$391:$B$427,0))/INDEX($D$391:$D$427,MATCH($F230,$B$391:$B$427,0)),SUMIFS('Input-Ext Allocators'!F$8:F$68,'Input-Ext Allocators'!$B$8:$B$68,$F230))*$D230</f>
        <v>1948999.9442398662</v>
      </c>
      <c r="J230" s="11">
        <f ca="1">IFERROR(INDEX(J$391:J$427,MATCH($F230,$B$391:$B$427,0))/INDEX($D$391:$D$427,MATCH($F230,$B$391:$B$427,0)),SUMIFS('Input-Ext Allocators'!G$8:G$68,'Input-Ext Allocators'!$B$8:$B$68,$F230))*$D230</f>
        <v>737411.57006789336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4838355.3969202004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DESIGN_DAY_DIST</v>
      </c>
      <c r="G231" s="11">
        <f ca="1">IFERROR(INDEX(G$391:G$427,MATCH($F231,$B$391:$B$427,0))/INDEX($D$391:$D$427,MATCH($F231,$B$391:$B$427,0)),SUMIFS('Input-Ext Allocators'!D$8:D$68,'Input-Ext Allocators'!$B$8:$B$68,$F231))*$D231</f>
        <v>2958778.9034857647</v>
      </c>
      <c r="H231" s="11">
        <f ca="1">IFERROR(INDEX(H$391:H$427,MATCH($F231,$B$391:$B$427,0))/INDEX($D$391:$D$427,MATCH($F231,$B$391:$B$427,0)),SUMIFS('Input-Ext Allocators'!E$8:E$68,'Input-Ext Allocators'!$B$8:$B$68,$F231))*$D231</f>
        <v>574791.7950041052</v>
      </c>
      <c r="I231" s="11">
        <f ca="1">IFERROR(INDEX(I$391:I$427,MATCH($F231,$B$391:$B$427,0))/INDEX($D$391:$D$427,MATCH($F231,$B$391:$B$427,0)),SUMIFS('Input-Ext Allocators'!F$8:F$68,'Input-Ext Allocators'!$B$8:$B$68,$F231))*$D231</f>
        <v>826128.98608880281</v>
      </c>
      <c r="J231" s="11">
        <f ca="1">IFERROR(INDEX(J$391:J$427,MATCH($F231,$B$391:$B$427,0))/INDEX($D$391:$D$427,MATCH($F231,$B$391:$B$427,0)),SUMIFS('Input-Ext Allocators'!G$8:G$68,'Input-Ext Allocators'!$B$8:$B$68,$F231))*$D231</f>
        <v>478655.71234152716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2025130.6528935949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INT_DISTO&amp;M</v>
      </c>
      <c r="G234" s="11">
        <f ca="1">IFERROR(INDEX(G$391:G$427,MATCH($F234,$B$391:$B$427,0))/INDEX($D$391:$D$427,MATCH($F234,$B$391:$B$427,0)),SUMIFS('Input-Ext Allocators'!D$8:D$68,'Input-Ext Allocators'!$B$8:$B$68,$F234))*$D234</f>
        <v>1277555.072021585</v>
      </c>
      <c r="H234" s="11">
        <f ca="1">IFERROR(INDEX(H$391:H$427,MATCH($F234,$B$391:$B$427,0))/INDEX($D$391:$D$427,MATCH($F234,$B$391:$B$427,0)),SUMIFS('Input-Ext Allocators'!E$8:E$68,'Input-Ext Allocators'!$B$8:$B$68,$F234))*$D234</f>
        <v>243898.72750767469</v>
      </c>
      <c r="I234" s="11">
        <f ca="1">IFERROR(INDEX(I$391:I$427,MATCH($F234,$B$391:$B$427,0))/INDEX($D$391:$D$427,MATCH($F234,$B$391:$B$427,0)),SUMIFS('Input-Ext Allocators'!F$8:F$68,'Input-Ext Allocators'!$B$8:$B$68,$F234))*$D234</f>
        <v>358572.31913276465</v>
      </c>
      <c r="J234" s="11">
        <f ca="1">IFERROR(INDEX(J$391:J$427,MATCH($F234,$B$391:$B$427,0))/INDEX($D$391:$D$427,MATCH($F234,$B$391:$B$427,0)),SUMIFS('Input-Ext Allocators'!G$8:G$68,'Input-Ext Allocators'!$B$8:$B$68,$F234))*$D234</f>
        <v>145104.53423157035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330883.26732649014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INT_DISTO&amp;M</v>
      </c>
      <c r="G235" s="11">
        <f ca="1">IFERROR(INDEX(G$391:G$427,MATCH($F235,$B$391:$B$427,0))/INDEX($D$391:$D$427,MATCH($F235,$B$391:$B$427,0)),SUMIFS('Input-Ext Allocators'!D$8:D$68,'Input-Ext Allocators'!$B$8:$B$68,$F235))*$D235</f>
        <v>208737.93787873807</v>
      </c>
      <c r="H235" s="11">
        <f ca="1">IFERROR(INDEX(H$391:H$427,MATCH($F235,$B$391:$B$427,0))/INDEX($D$391:$D$427,MATCH($F235,$B$391:$B$427,0)),SUMIFS('Input-Ext Allocators'!E$8:E$68,'Input-Ext Allocators'!$B$8:$B$68,$F235))*$D235</f>
        <v>39850.272247473098</v>
      </c>
      <c r="I235" s="11">
        <f ca="1">IFERROR(INDEX(I$391:I$427,MATCH($F235,$B$391:$B$427,0))/INDEX($D$391:$D$427,MATCH($F235,$B$391:$B$427,0)),SUMIFS('Input-Ext Allocators'!F$8:F$68,'Input-Ext Allocators'!$B$8:$B$68,$F235))*$D235</f>
        <v>58586.630130732614</v>
      </c>
      <c r="J235" s="11">
        <f ca="1">IFERROR(INDEX(J$391:J$427,MATCH($F235,$B$391:$B$427,0))/INDEX($D$391:$D$427,MATCH($F235,$B$391:$B$427,0)),SUMIFS('Input-Ext Allocators'!G$8:G$68,'Input-Ext Allocators'!$B$8:$B$68,$F235))*$D235</f>
        <v>23708.427069546327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15912276.156443305</v>
      </c>
      <c r="E236" s="11">
        <f t="shared" ca="1" si="61"/>
        <v>0</v>
      </c>
      <c r="G236" s="111">
        <f t="shared" ref="G236:K236" ca="1" si="62">SUBTOTAL(9,G229:G235)</f>
        <v>9977997.3396361005</v>
      </c>
      <c r="H236" s="111">
        <f t="shared" ca="1" si="62"/>
        <v>1911305.7992880978</v>
      </c>
      <c r="I236" s="111">
        <f t="shared" ca="1" si="62"/>
        <v>2797751.138414762</v>
      </c>
      <c r="J236" s="111">
        <f t="shared" ca="1" si="62"/>
        <v>1225221.8791043395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3999242.1938052024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INT_DISTPT_FERC_376-386</v>
      </c>
      <c r="G239" s="11">
        <f ca="1">IFERROR(INDEX(G$391:G$427,MATCH($F239,$B$391:$B$427,0))/INDEX($D$391:$D$427,MATCH($F239,$B$391:$B$427,0)),SUMIFS('Input-Ext Allocators'!D$8:D$68,'Input-Ext Allocators'!$B$8:$B$68,$F239))*$D239</f>
        <v>2530106.9320102925</v>
      </c>
      <c r="H239" s="11">
        <f ca="1">IFERROR(INDEX(H$391:H$427,MATCH($F239,$B$391:$B$427,0))/INDEX($D$391:$D$427,MATCH($F239,$B$391:$B$427,0)),SUMIFS('Input-Ext Allocators'!E$8:E$68,'Input-Ext Allocators'!$B$8:$B$68,$F239))*$D239</f>
        <v>482261.33168983343</v>
      </c>
      <c r="I239" s="11">
        <f ca="1">IFERROR(INDEX(I$391:I$427,MATCH($F239,$B$391:$B$427,0))/INDEX($D$391:$D$427,MATCH($F239,$B$391:$B$427,0)),SUMIFS('Input-Ext Allocators'!F$8:F$68,'Input-Ext Allocators'!$B$8:$B$68,$F239))*$D239</f>
        <v>710458.32004809845</v>
      </c>
      <c r="J239" s="11">
        <f ca="1">IFERROR(INDEX(J$391:J$427,MATCH($F239,$B$391:$B$427,0))/INDEX($D$391:$D$427,MATCH($F239,$B$391:$B$427,0)),SUMIFS('Input-Ext Allocators'!G$8:G$68,'Input-Ext Allocators'!$B$8:$B$68,$F239))*$D239</f>
        <v>276415.61005697731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32430161.038300954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INT_MAINSPLT</v>
      </c>
      <c r="G240" s="11">
        <f ca="1">IFERROR(INDEX(G$391:G$427,MATCH($F240,$B$391:$B$427,0))/INDEX($D$391:$D$427,MATCH($F240,$B$391:$B$427,0)),SUMIFS('Input-Ext Allocators'!D$8:D$68,'Input-Ext Allocators'!$B$8:$B$68,$F240))*$D240</f>
        <v>20557033.673268918</v>
      </c>
      <c r="H240" s="11">
        <f ca="1">IFERROR(INDEX(H$391:H$427,MATCH($F240,$B$391:$B$427,0))/INDEX($D$391:$D$427,MATCH($F240,$B$391:$B$427,0)),SUMIFS('Input-Ext Allocators'!E$8:E$68,'Input-Ext Allocators'!$B$8:$B$68,$F240))*$D240</f>
        <v>3914099.6946628704</v>
      </c>
      <c r="I240" s="11">
        <f ca="1">IFERROR(INDEX(I$391:I$427,MATCH($F240,$B$391:$B$427,0))/INDEX($D$391:$D$427,MATCH($F240,$B$391:$B$427,0)),SUMIFS('Input-Ext Allocators'!F$8:F$68,'Input-Ext Allocators'!$B$8:$B$68,$F240))*$D240</f>
        <v>5774299.4337002197</v>
      </c>
      <c r="J240" s="11">
        <f ca="1">IFERROR(INDEX(J$391:J$427,MATCH($F240,$B$391:$B$427,0))/INDEX($D$391:$D$427,MATCH($F240,$B$391:$B$427,0)),SUMIFS('Input-Ext Allocators'!G$8:G$68,'Input-Ext Allocators'!$B$8:$B$68,$F240))*$D240</f>
        <v>2184728.2366689406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2346880.2559241084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DESIGN_DAY_DIST</v>
      </c>
      <c r="G241" s="11">
        <f ca="1">IFERROR(INDEX(G$391:G$427,MATCH($F241,$B$391:$B$427,0))/INDEX($D$391:$D$427,MATCH($F241,$B$391:$B$427,0)),SUMIFS('Input-Ext Allocators'!D$8:D$68,'Input-Ext Allocators'!$B$8:$B$68,$F241))*$D241</f>
        <v>1435177.7041131754</v>
      </c>
      <c r="H241" s="11">
        <f ca="1">IFERROR(INDEX(H$391:H$427,MATCH($F241,$B$391:$B$427,0))/INDEX($D$391:$D$427,MATCH($F241,$B$391:$B$427,0)),SUMIFS('Input-Ext Allocators'!E$8:E$68,'Input-Ext Allocators'!$B$8:$B$68,$F241))*$D241</f>
        <v>278807.03344383958</v>
      </c>
      <c r="I241" s="11">
        <f ca="1">IFERROR(INDEX(I$391:I$427,MATCH($F241,$B$391:$B$427,0))/INDEX($D$391:$D$427,MATCH($F241,$B$391:$B$427,0)),SUMIFS('Input-Ext Allocators'!F$8:F$68,'Input-Ext Allocators'!$B$8:$B$68,$F241))*$D241</f>
        <v>400720.00654035277</v>
      </c>
      <c r="J241" s="11">
        <f ca="1">IFERROR(INDEX(J$391:J$427,MATCH($F241,$B$391:$B$427,0))/INDEX($D$391:$D$427,MATCH($F241,$B$391:$B$427,0)),SUMIFS('Input-Ext Allocators'!G$8:G$68,'Input-Ext Allocators'!$B$8:$B$68,$F241))*$D241</f>
        <v>232175.51182674049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367861.26473433111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INT_DISTO&amp;M</v>
      </c>
      <c r="G244" s="11">
        <f ca="1">IFERROR(INDEX(G$391:G$427,MATCH($F244,$B$391:$B$427,0))/INDEX($D$391:$D$427,MATCH($F244,$B$391:$B$427,0)),SUMIFS('Input-Ext Allocators'!D$8:D$68,'Input-Ext Allocators'!$B$8:$B$68,$F244))*$D244</f>
        <v>232065.53310035384</v>
      </c>
      <c r="H244" s="11">
        <f ca="1">IFERROR(INDEX(H$391:H$427,MATCH($F244,$B$391:$B$427,0))/INDEX($D$391:$D$427,MATCH($F244,$B$391:$B$427,0)),SUMIFS('Input-Ext Allocators'!E$8:E$68,'Input-Ext Allocators'!$B$8:$B$68,$F244))*$D244</f>
        <v>44303.756026738367</v>
      </c>
      <c r="I244" s="11">
        <f ca="1">IFERROR(INDEX(I$391:I$427,MATCH($F244,$B$391:$B$427,0))/INDEX($D$391:$D$427,MATCH($F244,$B$391:$B$427,0)),SUMIFS('Input-Ext Allocators'!F$8:F$68,'Input-Ext Allocators'!$B$8:$B$68,$F244))*$D244</f>
        <v>65134.003392042672</v>
      </c>
      <c r="J244" s="11">
        <f ca="1">IFERROR(INDEX(J$391:J$427,MATCH($F244,$B$391:$B$427,0))/INDEX($D$391:$D$427,MATCH($F244,$B$391:$B$427,0)),SUMIFS('Input-Ext Allocators'!G$8:G$68,'Input-Ext Allocators'!$B$8:$B$68,$F244))*$D244</f>
        <v>26357.972215196201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39144144.75276459</v>
      </c>
      <c r="E245" s="11">
        <f t="shared" ca="1" si="64"/>
        <v>0</v>
      </c>
      <c r="G245" s="111">
        <f t="shared" ref="G245:K245" ca="1" si="65">SUBTOTAL(9,G239:G244)</f>
        <v>24754383.842492741</v>
      </c>
      <c r="H245" s="111">
        <f t="shared" ca="1" si="65"/>
        <v>4719471.8158232812</v>
      </c>
      <c r="I245" s="111">
        <f t="shared" ca="1" si="65"/>
        <v>6950611.7636807133</v>
      </c>
      <c r="J245" s="111">
        <f t="shared" ca="1" si="65"/>
        <v>2719677.3307678546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55056420.909207895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34732381.182128839</v>
      </c>
      <c r="H247" s="11">
        <f t="shared" ca="1" si="66"/>
        <v>6630777.615111379</v>
      </c>
      <c r="I247" s="11">
        <f t="shared" ca="1" si="66"/>
        <v>9748362.9020954743</v>
      </c>
      <c r="J247" s="11">
        <f t="shared" ca="1" si="66"/>
        <v>3944899.2098721941</v>
      </c>
      <c r="K247" s="11">
        <f t="shared" ca="1" si="66"/>
        <v>0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5401867.3099345118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3403467.7757429932</v>
      </c>
      <c r="H269" s="11">
        <f ca="1">IFERROR(INDEX(H$391:H$427,MATCH($F269,$B$391:$B$427,0))/INDEX($D$391:$D$427,MATCH($F269,$B$391:$B$427,0)),SUMIFS('Input-Ext Allocators'!E$8:E$68,'Input-Ext Allocators'!$B$8:$B$68,$F269))*$D269</f>
        <v>650214.94361556717</v>
      </c>
      <c r="I269" s="11">
        <f ca="1">IFERROR(INDEX(I$391:I$427,MATCH($F269,$B$391:$B$427,0))/INDEX($D$391:$D$427,MATCH($F269,$B$391:$B$427,0)),SUMIFS('Input-Ext Allocators'!F$8:F$68,'Input-Ext Allocators'!$B$8:$B$68,$F269))*$D269</f>
        <v>955055.23459508095</v>
      </c>
      <c r="J269" s="11">
        <f ca="1">IFERROR(INDEX(J$391:J$427,MATCH($F269,$B$391:$B$427,0))/INDEX($D$391:$D$427,MATCH($F269,$B$391:$B$427,0)),SUMIFS('Input-Ext Allocators'!G$8:G$68,'Input-Ext Allocators'!$B$8:$B$68,$F269))*$D269</f>
        <v>393129.35598086892</v>
      </c>
      <c r="K269" s="11">
        <f ca="1">IFERROR(INDEX(K$391:K$427,MATCH($F269,$B$391:$B$427,0))/INDEX($D$391:$D$427,MATCH($F269,$B$391:$B$427,0)),SUMIFS('Input-Ext Allocators'!H$8:H$68,'Input-Ext Allocators'!$B$8:$B$68,$F269))*$D269</f>
        <v>0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4289680.7323315805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2702730.2417935799</v>
      </c>
      <c r="H270" s="11">
        <f ca="1">IFERROR(INDEX(H$391:H$427,MATCH($F270,$B$391:$B$427,0))/INDEX($D$391:$D$427,MATCH($F270,$B$391:$B$427,0)),SUMIFS('Input-Ext Allocators'!E$8:E$68,'Input-Ext Allocators'!$B$8:$B$68,$F270))*$D270</f>
        <v>516342.65624632267</v>
      </c>
      <c r="I270" s="11">
        <f ca="1">IFERROR(INDEX(I$391:I$427,MATCH($F270,$B$391:$B$427,0))/INDEX($D$391:$D$427,MATCH($F270,$B$391:$B$427,0)),SUMIFS('Input-Ext Allocators'!F$8:F$68,'Input-Ext Allocators'!$B$8:$B$68,$F270))*$D270</f>
        <v>758419.59883398237</v>
      </c>
      <c r="J270" s="11">
        <f ca="1">IFERROR(INDEX(J$391:J$427,MATCH($F270,$B$391:$B$427,0))/INDEX($D$391:$D$427,MATCH($F270,$B$391:$B$427,0)),SUMIFS('Input-Ext Allocators'!G$8:G$68,'Input-Ext Allocators'!$B$8:$B$68,$F270))*$D270</f>
        <v>312188.23545769422</v>
      </c>
      <c r="K270" s="11">
        <f ca="1">IFERROR(INDEX(K$391:K$427,MATCH($F270,$B$391:$B$427,0))/INDEX($D$391:$D$427,MATCH($F270,$B$391:$B$427,0)),SUMIFS('Input-Ext Allocators'!H$8:H$68,'Input-Ext Allocators'!$B$8:$B$68,$F270))*$D270</f>
        <v>0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-22246334.209962707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-14016390.493852198</v>
      </c>
      <c r="H271" s="11">
        <f ca="1">IFERROR(INDEX(H$391:H$427,MATCH($F271,$B$391:$B$427,0))/INDEX($D$391:$D$427,MATCH($F271,$B$391:$B$427,0)),SUMIFS('Input-Ext Allocators'!E$8:E$68,'Input-Ext Allocators'!$B$8:$B$68,$F271))*$D271</f>
        <v>-2677759.0255469135</v>
      </c>
      <c r="I271" s="11">
        <f ca="1">IFERROR(INDEX(I$391:I$427,MATCH($F271,$B$391:$B$427,0))/INDEX($D$391:$D$427,MATCH($F271,$B$391:$B$427,0)),SUMIFS('Input-Ext Allocators'!F$8:F$68,'Input-Ext Allocators'!$B$8:$B$68,$F271))*$D271</f>
        <v>-3933172.8675938328</v>
      </c>
      <c r="J271" s="11">
        <f ca="1">IFERROR(INDEX(J$391:J$427,MATCH($F271,$B$391:$B$427,0))/INDEX($D$391:$D$427,MATCH($F271,$B$391:$B$427,0)),SUMIFS('Input-Ext Allocators'!G$8:G$68,'Input-Ext Allocators'!$B$8:$B$68,$F271))*$D271</f>
        <v>-1619011.822969757</v>
      </c>
      <c r="K271" s="11">
        <f ca="1">IFERROR(INDEX(K$391:K$427,MATCH($F271,$B$391:$B$427,0))/INDEX($D$391:$D$427,MATCH($F271,$B$391:$B$427,0)),SUMIFS('Input-Ext Allocators'!H$8:H$68,'Input-Ext Allocators'!$B$8:$B$68,$F271))*$D271</f>
        <v>0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13968966.127346054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8801202.1301286016</v>
      </c>
      <c r="H272" s="11">
        <f ca="1">IFERROR(INDEX(H$391:H$427,MATCH($F272,$B$391:$B$427,0))/INDEX($D$391:$D$427,MATCH($F272,$B$391:$B$427,0)),SUMIFS('Input-Ext Allocators'!E$8:E$68,'Input-Ext Allocators'!$B$8:$B$68,$F272))*$D272</f>
        <v>1681424.2190206994</v>
      </c>
      <c r="I272" s="11">
        <f ca="1">IFERROR(INDEX(I$391:I$427,MATCH($F272,$B$391:$B$427,0))/INDEX($D$391:$D$427,MATCH($F272,$B$391:$B$427,0)),SUMIFS('Input-Ext Allocators'!F$8:F$68,'Input-Ext Allocators'!$B$8:$B$68,$F272))*$D272</f>
        <v>2469726.3846647432</v>
      </c>
      <c r="J272" s="11">
        <f ca="1">IFERROR(INDEX(J$391:J$427,MATCH($F272,$B$391:$B$427,0))/INDEX($D$391:$D$427,MATCH($F272,$B$391:$B$427,0)),SUMIFS('Input-Ext Allocators'!G$8:G$68,'Input-Ext Allocators'!$B$8:$B$68,$F272))*$D272</f>
        <v>1016613.393532005</v>
      </c>
      <c r="K272" s="11">
        <f ca="1">IFERROR(INDEX(K$391:K$427,MATCH($F272,$B$391:$B$427,0))/INDEX($D$391:$D$427,MATCH($F272,$B$391:$B$427,0)),SUMIFS('Input-Ext Allocators'!H$8:H$68,'Input-Ext Allocators'!$B$8:$B$68,$F272))*$D272</f>
        <v>0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764799.71875231806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483834.44238759909</v>
      </c>
      <c r="H273" s="11">
        <f ca="1">IFERROR(INDEX(H$391:H$427,MATCH($F273,$B$391:$B$427,0))/INDEX($D$391:$D$427,MATCH($F273,$B$391:$B$427,0)),SUMIFS('Input-Ext Allocators'!E$8:E$68,'Input-Ext Allocators'!$B$8:$B$68,$F273))*$D273</f>
        <v>92224.662202623862</v>
      </c>
      <c r="I273" s="11">
        <f ca="1">IFERROR(INDEX(I$391:I$427,MATCH($F273,$B$391:$B$427,0))/INDEX($D$391:$D$427,MATCH($F273,$B$391:$B$427,0)),SUMIFS('Input-Ext Allocators'!F$8:F$68,'Input-Ext Allocators'!$B$8:$B$68,$F273))*$D273</f>
        <v>135860.91184673284</v>
      </c>
      <c r="J273" s="11">
        <f ca="1">IFERROR(INDEX(J$391:J$427,MATCH($F273,$B$391:$B$427,0))/INDEX($D$391:$D$427,MATCH($F273,$B$391:$B$427,0)),SUMIFS('Input-Ext Allocators'!G$8:G$68,'Input-Ext Allocators'!$B$8:$B$68,$F273))*$D273</f>
        <v>52879.702315362141</v>
      </c>
      <c r="K273" s="11">
        <f ca="1">IFERROR(INDEX(K$391:K$427,MATCH($F273,$B$391:$B$427,0))/INDEX($D$391:$D$427,MATCH($F273,$B$391:$B$427,0)),SUMIFS('Input-Ext Allocators'!H$8:H$68,'Input-Ext Allocators'!$B$8:$B$68,$F273))*$D273</f>
        <v>0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5756218.7927260818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3634139.4845772921</v>
      </c>
      <c r="H274" s="11">
        <f ca="1">IFERROR(INDEX(H$391:H$427,MATCH($F274,$B$391:$B$427,0))/INDEX($D$391:$D$427,MATCH($F274,$B$391:$B$427,0)),SUMIFS('Input-Ext Allocators'!E$8:E$68,'Input-Ext Allocators'!$B$8:$B$68,$F274))*$D274</f>
        <v>693495.52819187194</v>
      </c>
      <c r="I274" s="11">
        <f ca="1">IFERROR(INDEX(I$391:I$427,MATCH($F274,$B$391:$B$427,0))/INDEX($D$391:$D$427,MATCH($F274,$B$391:$B$427,0)),SUMIFS('Input-Ext Allocators'!F$8:F$68,'Input-Ext Allocators'!$B$8:$B$68,$F274))*$D274</f>
        <v>1020126.9203919193</v>
      </c>
      <c r="J274" s="11">
        <f ca="1">IFERROR(INDEX(J$391:J$427,MATCH($F274,$B$391:$B$427,0))/INDEX($D$391:$D$427,MATCH($F274,$B$391:$B$427,0)),SUMIFS('Input-Ext Allocators'!G$8:G$68,'Input-Ext Allocators'!$B$8:$B$68,$F274))*$D274</f>
        <v>408456.85956499714</v>
      </c>
      <c r="K274" s="11">
        <f ca="1">IFERROR(INDEX(K$391:K$427,MATCH($F274,$B$391:$B$427,0))/INDEX($D$391:$D$427,MATCH($F274,$B$391:$B$427,0)),SUMIFS('Input-Ext Allocators'!H$8:H$68,'Input-Ext Allocators'!$B$8:$B$68,$F274))*$D274</f>
        <v>0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8512623.3215146624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5363411.8536252379</v>
      </c>
      <c r="H275" s="11">
        <f ca="1">IFERROR(INDEX(H$391:H$427,MATCH($F275,$B$391:$B$427,0))/INDEX($D$391:$D$427,MATCH($F275,$B$391:$B$427,0)),SUMIFS('Input-Ext Allocators'!E$8:E$68,'Input-Ext Allocators'!$B$8:$B$68,$F275))*$D275</f>
        <v>1024652.1388705346</v>
      </c>
      <c r="I275" s="11">
        <f ca="1">IFERROR(INDEX(I$391:I$427,MATCH($F275,$B$391:$B$427,0))/INDEX($D$391:$D$427,MATCH($F275,$B$391:$B$427,0)),SUMIFS('Input-Ext Allocators'!F$8:F$68,'Input-Ext Allocators'!$B$8:$B$68,$F275))*$D275</f>
        <v>1505039.8310223036</v>
      </c>
      <c r="J275" s="11">
        <f ca="1">IFERROR(INDEX(J$391:J$427,MATCH($F275,$B$391:$B$427,0))/INDEX($D$391:$D$427,MATCH($F275,$B$391:$B$427,0)),SUMIFS('Input-Ext Allocators'!G$8:G$68,'Input-Ext Allocators'!$B$8:$B$68,$F275))*$D275</f>
        <v>619519.4979965837</v>
      </c>
      <c r="K275" s="11">
        <f ca="1">IFERROR(INDEX(K$391:K$427,MATCH($F275,$B$391:$B$427,0))/INDEX($D$391:$D$427,MATCH($F275,$B$391:$B$427,0)),SUMIFS('Input-Ext Allocators'!H$8:H$68,'Input-Ext Allocators'!$B$8:$B$68,$F275))*$D275</f>
        <v>0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542376.58164292306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343268.4545777379</v>
      </c>
      <c r="H276" s="11">
        <f ca="1">IFERROR(INDEX(H$391:H$427,MATCH($F276,$B$391:$B$427,0))/INDEX($D$391:$D$427,MATCH($F276,$B$391:$B$427,0)),SUMIFS('Input-Ext Allocators'!E$8:E$68,'Input-Ext Allocators'!$B$8:$B$68,$F276))*$D276</f>
        <v>65426.497762330226</v>
      </c>
      <c r="I276" s="11">
        <f ca="1">IFERROR(INDEX(I$391:I$427,MATCH($F276,$B$391:$B$427,0))/INDEX($D$391:$D$427,MATCH($F276,$B$391:$B$427,0)),SUMIFS('Input-Ext Allocators'!F$8:F$68,'Input-Ext Allocators'!$B$8:$B$68,$F276))*$D276</f>
        <v>96391.921282830328</v>
      </c>
      <c r="J276" s="11">
        <f ca="1">IFERROR(INDEX(J$391:J$427,MATCH($F276,$B$391:$B$427,0))/INDEX($D$391:$D$427,MATCH($F276,$B$391:$B$427,0)),SUMIFS('Input-Ext Allocators'!G$8:G$68,'Input-Ext Allocators'!$B$8:$B$68,$F276))*$D276</f>
        <v>37289.708020024635</v>
      </c>
      <c r="K276" s="11">
        <f ca="1">IFERROR(INDEX(K$391:K$427,MATCH($F276,$B$391:$B$427,0))/INDEX($D$391:$D$427,MATCH($F276,$B$391:$B$427,0)),SUMIFS('Input-Ext Allocators'!H$8:H$68,'Input-Ext Allocators'!$B$8:$B$68,$F276))*$D276</f>
        <v>0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750239.23294578143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472691.18379363965</v>
      </c>
      <c r="H277" s="11">
        <f ca="1">IFERROR(INDEX(H$391:H$427,MATCH($F277,$B$391:$B$427,0))/INDEX($D$391:$D$427,MATCH($F277,$B$391:$B$427,0)),SUMIFS('Input-Ext Allocators'!E$8:E$68,'Input-Ext Allocators'!$B$8:$B$68,$F277))*$D277</f>
        <v>90305.209765313833</v>
      </c>
      <c r="I277" s="11">
        <f ca="1">IFERROR(INDEX(I$391:I$427,MATCH($F277,$B$391:$B$427,0))/INDEX($D$391:$D$427,MATCH($F277,$B$391:$B$427,0)),SUMIFS('Input-Ext Allocators'!F$8:F$68,'Input-Ext Allocators'!$B$8:$B$68,$F277))*$D277</f>
        <v>132643.00389343576</v>
      </c>
      <c r="J277" s="11">
        <f ca="1">IFERROR(INDEX(J$391:J$427,MATCH($F277,$B$391:$B$427,0))/INDEX($D$391:$D$427,MATCH($F277,$B$391:$B$427,0)),SUMIFS('Input-Ext Allocators'!G$8:G$68,'Input-Ext Allocators'!$B$8:$B$68,$F277))*$D277</f>
        <v>54599.835493391969</v>
      </c>
      <c r="K277" s="11">
        <f ca="1">IFERROR(INDEX(K$391:K$427,MATCH($F277,$B$391:$B$427,0))/INDEX($D$391:$D$427,MATCH($F277,$B$391:$B$427,0)),SUMIFS('Input-Ext Allocators'!H$8:H$68,'Input-Ext Allocators'!$B$8:$B$68,$F277))*$D277</f>
        <v>0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708685.52915472211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446510.10904647887</v>
      </c>
      <c r="H278" s="11">
        <f ca="1">IFERROR(INDEX(H$391:H$427,MATCH($F278,$B$391:$B$427,0))/INDEX($D$391:$D$427,MATCH($F278,$B$391:$B$427,0)),SUMIFS('Input-Ext Allocators'!E$8:E$68,'Input-Ext Allocators'!$B$8:$B$68,$F278))*$D278</f>
        <v>85303.450629573577</v>
      </c>
      <c r="I278" s="11">
        <f ca="1">IFERROR(INDEX(I$391:I$427,MATCH($F278,$B$391:$B$427,0))/INDEX($D$391:$D$427,MATCH($F278,$B$391:$B$427,0)),SUMIFS('Input-Ext Allocators'!F$8:F$68,'Input-Ext Allocators'!$B$8:$B$68,$F278))*$D278</f>
        <v>125296.26987620465</v>
      </c>
      <c r="J278" s="11">
        <f ca="1">IFERROR(INDEX(J$391:J$427,MATCH($F278,$B$391:$B$427,0))/INDEX($D$391:$D$427,MATCH($F278,$B$391:$B$427,0)),SUMIFS('Input-Ext Allocators'!G$8:G$68,'Input-Ext Allocators'!$B$8:$B$68,$F278))*$D278</f>
        <v>51575.69960246484</v>
      </c>
      <c r="K278" s="11">
        <f ca="1">IFERROR(INDEX(K$391:K$427,MATCH($F278,$B$391:$B$427,0))/INDEX($D$391:$D$427,MATCH($F278,$B$391:$B$427,0)),SUMIFS('Input-Ext Allocators'!H$8:H$68,'Input-Ext Allocators'!$B$8:$B$68,$F278))*$D278</f>
        <v>0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2132405.6501466515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1343530.579090511</v>
      </c>
      <c r="H279" s="11">
        <f ca="1">IFERROR(INDEX(H$391:H$427,MATCH($F279,$B$391:$B$427,0))/INDEX($D$391:$D$427,MATCH($F279,$B$391:$B$427,0)),SUMIFS('Input-Ext Allocators'!E$8:E$68,'Input-Ext Allocators'!$B$8:$B$68,$F279))*$D279</f>
        <v>256674.57936733938</v>
      </c>
      <c r="I279" s="11">
        <f ca="1">IFERROR(INDEX(I$391:I$427,MATCH($F279,$B$391:$B$427,0))/INDEX($D$391:$D$427,MATCH($F279,$B$391:$B$427,0)),SUMIFS('Input-Ext Allocators'!F$8:F$68,'Input-Ext Allocators'!$B$8:$B$68,$F279))*$D279</f>
        <v>377011.32989832293</v>
      </c>
      <c r="J279" s="11">
        <f ca="1">IFERROR(INDEX(J$391:J$427,MATCH($F279,$B$391:$B$427,0))/INDEX($D$391:$D$427,MATCH($F279,$B$391:$B$427,0)),SUMIFS('Input-Ext Allocators'!G$8:G$68,'Input-Ext Allocators'!$B$8:$B$68,$F279))*$D279</f>
        <v>155189.16179047766</v>
      </c>
      <c r="K279" s="11">
        <f ca="1">IFERROR(INDEX(K$391:K$427,MATCH($F279,$B$391:$B$427,0))/INDEX($D$391:$D$427,MATCH($F279,$B$391:$B$427,0)),SUMIFS('Input-Ext Allocators'!H$8:H$68,'Input-Ext Allocators'!$B$8:$B$68,$F279))*$D279</f>
        <v>0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57761.097117650061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36392.606750991588</v>
      </c>
      <c r="H280" s="11">
        <f ca="1">IFERROR(INDEX(H$391:H$427,MATCH($F280,$B$391:$B$427,0))/INDEX($D$391:$D$427,MATCH($F280,$B$391:$B$427,0)),SUMIFS('Input-Ext Allocators'!E$8:E$68,'Input-Ext Allocators'!$B$8:$B$68,$F280))*$D280</f>
        <v>6952.6195944234414</v>
      </c>
      <c r="I280" s="11">
        <f ca="1">IFERROR(INDEX(I$391:I$427,MATCH($F280,$B$391:$B$427,0))/INDEX($D$391:$D$427,MATCH($F280,$B$391:$B$427,0)),SUMIFS('Input-Ext Allocators'!F$8:F$68,'Input-Ext Allocators'!$B$8:$B$68,$F280))*$D280</f>
        <v>10212.216441657711</v>
      </c>
      <c r="J280" s="11">
        <f ca="1">IFERROR(INDEX(J$391:J$427,MATCH($F280,$B$391:$B$427,0))/INDEX($D$391:$D$427,MATCH($F280,$B$391:$B$427,0)),SUMIFS('Input-Ext Allocators'!G$8:G$68,'Input-Ext Allocators'!$B$8:$B$68,$F280))*$D280</f>
        <v>4203.6543305773066</v>
      </c>
      <c r="K280" s="11">
        <f ca="1">IFERROR(INDEX(K$391:K$427,MATCH($F280,$B$391:$B$427,0))/INDEX($D$391:$D$427,MATCH($F280,$B$391:$B$427,0)),SUMIFS('Input-Ext Allocators'!H$8:H$68,'Input-Ext Allocators'!$B$8:$B$68,$F280))*$D280</f>
        <v>0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20639289.883650232</v>
      </c>
      <c r="E281" s="11">
        <f t="shared" ca="1" si="75"/>
        <v>0</v>
      </c>
      <c r="G281" s="111">
        <f t="shared" ref="G281:K281" ca="1" si="76">SUBTOTAL(9,G269:G280)</f>
        <v>13014788.367662467</v>
      </c>
      <c r="H281" s="111">
        <f t="shared" ca="1" si="76"/>
        <v>2485257.4797196868</v>
      </c>
      <c r="I281" s="111">
        <f t="shared" ca="1" si="76"/>
        <v>3652610.7551533808</v>
      </c>
      <c r="J281" s="111">
        <f t="shared" ca="1" si="76"/>
        <v>1486633.2811146907</v>
      </c>
      <c r="K281" s="111">
        <f t="shared" ca="1" si="76"/>
        <v>0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75695710.792858124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47747169.549791306</v>
      </c>
      <c r="H283" s="113">
        <f t="shared" ca="1" si="77"/>
        <v>9116035.0948310643</v>
      </c>
      <c r="I283" s="113">
        <f t="shared" ca="1" si="77"/>
        <v>13400973.657248851</v>
      </c>
      <c r="J283" s="113">
        <f t="shared" ca="1" si="77"/>
        <v>5431532.4909868864</v>
      </c>
      <c r="K283" s="113">
        <f t="shared" ca="1" si="77"/>
        <v>0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272831.79360956204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INT_PSTD_PLANT</v>
      </c>
      <c r="G290" s="11">
        <f ca="1">IFERROR(INDEX(G$391:G$427,MATCH($F290,$B$391:$B$427,0))/INDEX($D$391:$D$427,MATCH($F290,$B$391:$B$427,0)),SUMIFS('Input-Ext Allocators'!D$8:D$68,'Input-Ext Allocators'!$B$8:$B$68,$F290))*$D290</f>
        <v>172606.10356472389</v>
      </c>
      <c r="H290" s="11">
        <f ca="1">IFERROR(INDEX(H$391:H$427,MATCH($F290,$B$391:$B$427,0))/INDEX($D$391:$D$427,MATCH($F290,$B$391:$B$427,0)),SUMIFS('Input-Ext Allocators'!E$8:E$68,'Input-Ext Allocators'!$B$8:$B$68,$F290))*$D290</f>
        <v>32900.289039079413</v>
      </c>
      <c r="I290" s="11">
        <f ca="1">IFERROR(INDEX(I$391:I$427,MATCH($F290,$B$391:$B$427,0))/INDEX($D$391:$D$427,MATCH($F290,$B$391:$B$427,0)),SUMIFS('Input-Ext Allocators'!F$8:F$68,'Input-Ext Allocators'!$B$8:$B$68,$F290))*$D290</f>
        <v>48468.086789994602</v>
      </c>
      <c r="J290" s="11">
        <f ca="1">IFERROR(INDEX(J$391:J$427,MATCH($F290,$B$391:$B$427,0))/INDEX($D$391:$D$427,MATCH($F290,$B$391:$B$427,0)),SUMIFS('Input-Ext Allocators'!G$8:G$68,'Input-Ext Allocators'!$B$8:$B$68,$F290))*$D290</f>
        <v>18857.314215764098</v>
      </c>
      <c r="K290" s="11">
        <f ca="1">IFERROR(INDEX(K$391:K$427,MATCH($F290,$B$391:$B$427,0))/INDEX($D$391:$D$427,MATCH($F290,$B$391:$B$427,0)),SUMIFS('Input-Ext Allocators'!H$8:H$68,'Input-Ext Allocators'!$B$8:$B$68,$F290))*$D290</f>
        <v>0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4806654.8153559556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3028451.7990839374</v>
      </c>
      <c r="H292" s="11">
        <f ca="1">IFERROR(INDEX(H$391:H$427,MATCH($F292,$B$391:$B$427,0))/INDEX($D$391:$D$427,MATCH($F292,$B$391:$B$427,0)),SUMIFS('Input-Ext Allocators'!E$8:E$68,'Input-Ext Allocators'!$B$8:$B$68,$F292))*$D292</f>
        <v>578570.07779483136</v>
      </c>
      <c r="I292" s="11">
        <f ca="1">IFERROR(INDEX(I$391:I$427,MATCH($F292,$B$391:$B$427,0))/INDEX($D$391:$D$427,MATCH($F292,$B$391:$B$427,0)),SUMIFS('Input-Ext Allocators'!F$8:F$68,'Input-Ext Allocators'!$B$8:$B$68,$F292))*$D292</f>
        <v>849821.10424200899</v>
      </c>
      <c r="J292" s="11">
        <f ca="1">IFERROR(INDEX(J$391:J$427,MATCH($F292,$B$391:$B$427,0))/INDEX($D$391:$D$427,MATCH($F292,$B$391:$B$427,0)),SUMIFS('Input-Ext Allocators'!G$8:G$68,'Input-Ext Allocators'!$B$8:$B$68,$F292))*$D292</f>
        <v>349811.83423517633</v>
      </c>
      <c r="K292" s="11">
        <f ca="1">IFERROR(INDEX(K$391:K$427,MATCH($F292,$B$391:$B$427,0))/INDEX($D$391:$D$427,MATCH($F292,$B$391:$B$427,0)),SUMIFS('Input-Ext Allocators'!H$8:H$68,'Input-Ext Allocators'!$B$8:$B$68,$F292))*$D292</f>
        <v>0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5079486.608965518</v>
      </c>
      <c r="E293" s="11">
        <f t="shared" ca="1" si="78"/>
        <v>0</v>
      </c>
      <c r="G293" s="111">
        <f t="shared" ref="G293:K293" ca="1" si="79">SUBTOTAL(9,G288:G292)</f>
        <v>3201057.9026486613</v>
      </c>
      <c r="H293" s="111">
        <f t="shared" ca="1" si="79"/>
        <v>611470.36683391081</v>
      </c>
      <c r="I293" s="111">
        <f t="shared" ca="1" si="79"/>
        <v>898289.19103200361</v>
      </c>
      <c r="J293" s="111">
        <f t="shared" ca="1" si="79"/>
        <v>368669.14845094044</v>
      </c>
      <c r="K293" s="111">
        <f t="shared" ca="1" si="79"/>
        <v>0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108544.33166004377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INT_DISTPT_FERC_376-386</v>
      </c>
      <c r="G328" s="11">
        <f ca="1">IFERROR(INDEX(G$391:G$427,MATCH($F328,$B$391:$B$427,0))/INDEX($D$391:$D$427,MATCH($F328,$B$391:$B$427,0)),SUMIFS('Input-Ext Allocators'!D$8:D$68,'Input-Ext Allocators'!$B$8:$B$68,$F328))*$D328</f>
        <v>68670.201166835803</v>
      </c>
      <c r="H328" s="11">
        <f ca="1">IFERROR(INDEX(H$391:H$427,MATCH($F328,$B$391:$B$427,0))/INDEX($D$391:$D$427,MATCH($F328,$B$391:$B$427,0)),SUMIFS('Input-Ext Allocators'!E$8:E$68,'Input-Ext Allocators'!$B$8:$B$68,$F328))*$D328</f>
        <v>13089.163245686988</v>
      </c>
      <c r="I328" s="11">
        <f ca="1">IFERROR(INDEX(I$391:I$427,MATCH($F328,$B$391:$B$427,0))/INDEX($D$391:$D$427,MATCH($F328,$B$391:$B$427,0)),SUMIFS('Input-Ext Allocators'!F$8:F$68,'Input-Ext Allocators'!$B$8:$B$68,$F328))*$D328</f>
        <v>19282.709019571459</v>
      </c>
      <c r="J328" s="11">
        <f ca="1">IFERROR(INDEX(J$391:J$427,MATCH($F328,$B$391:$B$427,0))/INDEX($D$391:$D$427,MATCH($F328,$B$391:$B$427,0)),SUMIFS('Input-Ext Allocators'!G$8:G$68,'Input-Ext Allocators'!$B$8:$B$68,$F328))*$D328</f>
        <v>7502.2582279494973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734263.8522155144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INT_DISTPT_FERC_376-386</v>
      </c>
      <c r="G329" s="11">
        <f ca="1">IFERROR(INDEX(G$391:G$427,MATCH($F329,$B$391:$B$427,0))/INDEX($D$391:$D$427,MATCH($F329,$B$391:$B$427,0)),SUMIFS('Input-Ext Allocators'!D$8:D$68,'Input-Ext Allocators'!$B$8:$B$68,$F329))*$D329</f>
        <v>464529.5214410171</v>
      </c>
      <c r="H329" s="11">
        <f ca="1">IFERROR(INDEX(H$391:H$427,MATCH($F329,$B$391:$B$427,0))/INDEX($D$391:$D$427,MATCH($F329,$B$391:$B$427,0)),SUMIFS('Input-Ext Allocators'!E$8:E$68,'Input-Ext Allocators'!$B$8:$B$68,$F329))*$D329</f>
        <v>88543.540506166479</v>
      </c>
      <c r="I329" s="11">
        <f ca="1">IFERROR(INDEX(I$391:I$427,MATCH($F329,$B$391:$B$427,0))/INDEX($D$391:$D$427,MATCH($F329,$B$391:$B$427,0)),SUMIFS('Input-Ext Allocators'!F$8:F$68,'Input-Ext Allocators'!$B$8:$B$68,$F329))*$D329</f>
        <v>130440.67791771481</v>
      </c>
      <c r="J329" s="11">
        <f ca="1">IFERROR(INDEX(J$391:J$427,MATCH($F329,$B$391:$B$427,0))/INDEX($D$391:$D$427,MATCH($F329,$B$391:$B$427,0)),SUMIFS('Input-Ext Allocators'!G$8:G$68,'Input-Ext Allocators'!$B$8:$B$68,$F329))*$D329</f>
        <v>50750.112350615913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34013783.513399996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AVG_STUDY_DD_P&amp;A_LP</v>
      </c>
      <c r="G330" s="11">
        <f ca="1">IFERROR(INDEX(G$391:G$427,MATCH($F330,$B$391:$B$427,0))/INDEX($D$391:$D$427,MATCH($F330,$B$391:$B$427,0)),SUMIFS('Input-Ext Allocators'!D$8:D$68,'Input-Ext Allocators'!$B$8:$B$68,$F330))*$D330</f>
        <v>23120014.041957587</v>
      </c>
      <c r="H330" s="11">
        <f ca="1">IFERROR(INDEX(H$391:H$427,MATCH($F330,$B$391:$B$427,0))/INDEX($D$391:$D$427,MATCH($F330,$B$391:$B$427,0)),SUMIFS('Input-Ext Allocators'!E$8:E$68,'Input-Ext Allocators'!$B$8:$B$68,$F330))*$D330</f>
        <v>4397594.6529558273</v>
      </c>
      <c r="I330" s="11">
        <f ca="1">IFERROR(INDEX(I$391:I$427,MATCH($F330,$B$391:$B$427,0))/INDEX($D$391:$D$427,MATCH($F330,$B$391:$B$427,0)),SUMIFS('Input-Ext Allocators'!F$8:F$68,'Input-Ext Allocators'!$B$8:$B$68,$F330))*$D330</f>
        <v>6496174.8184865778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29081737.4553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AVG_STUDY_DD_P&amp;A</v>
      </c>
      <c r="G331" s="11">
        <f ca="1">IFERROR(INDEX(G$391:G$427,MATCH($F331,$B$391:$B$427,0))/INDEX($D$391:$D$427,MATCH($F331,$B$391:$B$427,0)),SUMIFS('Input-Ext Allocators'!D$8:D$68,'Input-Ext Allocators'!$B$8:$B$68,$F331))*$D331</f>
        <v>16861219.525094673</v>
      </c>
      <c r="H331" s="11">
        <f ca="1">IFERROR(INDEX(H$391:H$427,MATCH($F331,$B$391:$B$427,0))/INDEX($D$391:$D$427,MATCH($F331,$B$391:$B$427,0)),SUMIFS('Input-Ext Allocators'!E$8:E$68,'Input-Ext Allocators'!$B$8:$B$68,$F331))*$D331</f>
        <v>3214951.8093689438</v>
      </c>
      <c r="I331" s="11">
        <f ca="1">IFERROR(INDEX(I$391:I$427,MATCH($F331,$B$391:$B$427,0))/INDEX($D$391:$D$427,MATCH($F331,$B$391:$B$427,0)),SUMIFS('Input-Ext Allocators'!F$8:F$68,'Input-Ext Allocators'!$B$8:$B$68,$F331))*$D331</f>
        <v>4734202.7330329465</v>
      </c>
      <c r="J331" s="11">
        <f ca="1">IFERROR(INDEX(J$391:J$427,MATCH($F331,$B$391:$B$427,0))/INDEX($D$391:$D$427,MATCH($F331,$B$391:$B$427,0)),SUMIFS('Input-Ext Allocators'!G$8:G$68,'Input-Ext Allocators'!$B$8:$B$68,$F331))*$D331</f>
        <v>4271363.3878034372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4670074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DESIGN_DAY_DIST</v>
      </c>
      <c r="G332" s="11">
        <f ca="1">IFERROR(INDEX(G$391:G$427,MATCH($F332,$B$391:$B$427,0))/INDEX($D$391:$D$427,MATCH($F332,$B$391:$B$427,0)),SUMIFS('Input-Ext Allocators'!D$8:D$68,'Input-Ext Allocators'!$B$8:$B$68,$F332))*$D332</f>
        <v>2855870.4963494181</v>
      </c>
      <c r="H332" s="11">
        <f ca="1">IFERROR(INDEX(H$391:H$427,MATCH($F332,$B$391:$B$427,0))/INDEX($D$391:$D$427,MATCH($F332,$B$391:$B$427,0)),SUMIFS('Input-Ext Allocators'!E$8:E$68,'Input-Ext Allocators'!$B$8:$B$68,$F332))*$D332</f>
        <v>554800.13290687045</v>
      </c>
      <c r="I332" s="11">
        <f ca="1">IFERROR(INDEX(I$391:I$427,MATCH($F332,$B$391:$B$427,0))/INDEX($D$391:$D$427,MATCH($F332,$B$391:$B$427,0)),SUMIFS('Input-Ext Allocators'!F$8:F$68,'Input-Ext Allocators'!$B$8:$B$68,$F332))*$D332</f>
        <v>797395.64006304671</v>
      </c>
      <c r="J332" s="11">
        <f ca="1">IFERROR(INDEX(J$391:J$427,MATCH($F332,$B$391:$B$427,0))/INDEX($D$391:$D$427,MATCH($F332,$B$391:$B$427,0)),SUMIFS('Input-Ext Allocators'!G$8:G$68,'Input-Ext Allocators'!$B$8:$B$68,$F332))*$D332</f>
        <v>462007.73068066401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408738.81659161835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INT_DISTPT_FERC_376-386</v>
      </c>
      <c r="G338" s="11">
        <f ca="1">IFERROR(INDEX(G$391:G$427,MATCH($F338,$B$391:$B$427,0))/INDEX($D$391:$D$427,MATCH($F338,$B$391:$B$427,0)),SUMIFS('Input-Ext Allocators'!D$8:D$68,'Input-Ext Allocators'!$B$8:$B$68,$F338))*$D338</f>
        <v>258587.21805896942</v>
      </c>
      <c r="H338" s="11">
        <f ca="1">IFERROR(INDEX(H$391:H$427,MATCH($F338,$B$391:$B$427,0))/INDEX($D$391:$D$427,MATCH($F338,$B$391:$B$427,0)),SUMIFS('Input-Ext Allocators'!E$8:E$68,'Input-Ext Allocators'!$B$8:$B$68,$F338))*$D338</f>
        <v>49289.06939123023</v>
      </c>
      <c r="I338" s="11">
        <f ca="1">IFERROR(INDEX(I$391:I$427,MATCH($F338,$B$391:$B$427,0))/INDEX($D$391:$D$427,MATCH($F338,$B$391:$B$427,0)),SUMIFS('Input-Ext Allocators'!F$8:F$68,'Input-Ext Allocators'!$B$8:$B$68,$F338))*$D338</f>
        <v>72611.729648167835</v>
      </c>
      <c r="J338" s="11">
        <f ca="1">IFERROR(INDEX(J$391:J$427,MATCH($F338,$B$391:$B$427,0))/INDEX($D$391:$D$427,MATCH($F338,$B$391:$B$427,0)),SUMIFS('Input-Ext Allocators'!G$8:G$68,'Input-Ext Allocators'!$B$8:$B$68,$F338))*$D338</f>
        <v>28250.799493250783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69017141.969167173</v>
      </c>
      <c r="E339" s="11">
        <f t="shared" ca="1" si="87"/>
        <v>0</v>
      </c>
      <c r="G339" s="111">
        <f t="shared" ref="G339:K339" ca="1" si="90">SUBTOTAL(9,G328:G338)</f>
        <v>43628891.004068494</v>
      </c>
      <c r="H339" s="111">
        <f t="shared" ca="1" si="90"/>
        <v>8318268.3683747258</v>
      </c>
      <c r="I339" s="111">
        <f t="shared" ca="1" si="90"/>
        <v>12250108.308168026</v>
      </c>
      <c r="J339" s="111">
        <f t="shared" ca="1" si="90"/>
        <v>4819874.2885559173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259.77278805447327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INT_PSTD_PLANT</v>
      </c>
      <c r="G342" s="11">
        <f ca="1">IFERROR(INDEX(G$391:G$427,MATCH($F342,$B$391:$B$427,0))/INDEX($D$391:$D$427,MATCH($F342,$B$391:$B$427,0)),SUMIFS('Input-Ext Allocators'!D$8:D$68,'Input-Ext Allocators'!$B$8:$B$68,$F342))*$D342</f>
        <v>164.34436824615008</v>
      </c>
      <c r="H342" s="11">
        <f ca="1">IFERROR(INDEX(H$391:H$427,MATCH($F342,$B$391:$B$427,0))/INDEX($D$391:$D$427,MATCH($F342,$B$391:$B$427,0)),SUMIFS('Input-Ext Allocators'!E$8:E$68,'Input-Ext Allocators'!$B$8:$B$68,$F342))*$D342</f>
        <v>31.325527345652251</v>
      </c>
      <c r="I342" s="11">
        <f ca="1">IFERROR(INDEX(I$391:I$427,MATCH($F342,$B$391:$B$427,0))/INDEX($D$391:$D$427,MATCH($F342,$B$391:$B$427,0)),SUMIFS('Input-Ext Allocators'!F$8:F$68,'Input-Ext Allocators'!$B$8:$B$68,$F342))*$D342</f>
        <v>46.148177492543574</v>
      </c>
      <c r="J342" s="11">
        <f ca="1">IFERROR(INDEX(J$391:J$427,MATCH($F342,$B$391:$B$427,0))/INDEX($D$391:$D$427,MATCH($F342,$B$391:$B$427,0)),SUMIFS('Input-Ext Allocators'!G$8:G$68,'Input-Ext Allocators'!$B$8:$B$68,$F342))*$D342</f>
        <v>17.954714970127327</v>
      </c>
      <c r="K342" s="11">
        <f ca="1">IFERROR(INDEX(K$391:K$427,MATCH($F342,$B$391:$B$427,0))/INDEX($D$391:$D$427,MATCH($F342,$B$391:$B$427,0)),SUMIFS('Input-Ext Allocators'!H$8:H$68,'Input-Ext Allocators'!$B$8:$B$68,$F342))*$D342</f>
        <v>0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1561769.3447791222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INT_PSTD_PLANT</v>
      </c>
      <c r="G343" s="11">
        <f ca="1">IFERROR(INDEX(G$391:G$427,MATCH($F343,$B$391:$B$427,0))/INDEX($D$391:$D$427,MATCH($F343,$B$391:$B$427,0)),SUMIFS('Input-Ext Allocators'!D$8:D$68,'Input-Ext Allocators'!$B$8:$B$68,$F343))*$D343</f>
        <v>988048.04858970211</v>
      </c>
      <c r="H343" s="11">
        <f ca="1">IFERROR(INDEX(H$391:H$427,MATCH($F343,$B$391:$B$427,0))/INDEX($D$391:$D$427,MATCH($F343,$B$391:$B$427,0)),SUMIFS('Input-Ext Allocators'!E$8:E$68,'Input-Ext Allocators'!$B$8:$B$68,$F343))*$D343</f>
        <v>188330.92058595756</v>
      </c>
      <c r="I343" s="11">
        <f ca="1">IFERROR(INDEX(I$391:I$427,MATCH($F343,$B$391:$B$427,0))/INDEX($D$391:$D$427,MATCH($F343,$B$391:$B$427,0)),SUMIFS('Input-Ext Allocators'!F$8:F$68,'Input-Ext Allocators'!$B$8:$B$68,$F343))*$D343</f>
        <v>277445.56874127645</v>
      </c>
      <c r="J343" s="11">
        <f ca="1">IFERROR(INDEX(J$391:J$427,MATCH($F343,$B$391:$B$427,0))/INDEX($D$391:$D$427,MATCH($F343,$B$391:$B$427,0)),SUMIFS('Input-Ext Allocators'!G$8:G$68,'Input-Ext Allocators'!$B$8:$B$68,$F343))*$D343</f>
        <v>107944.80686218583</v>
      </c>
      <c r="K343" s="11">
        <f ca="1">IFERROR(INDEX(K$391:K$427,MATCH($F343,$B$391:$B$427,0))/INDEX($D$391:$D$427,MATCH($F343,$B$391:$B$427,0)),SUMIFS('Input-Ext Allocators'!H$8:H$68,'Input-Ext Allocators'!$B$8:$B$68,$F343))*$D343</f>
        <v>0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50002.293684375298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INT_PSTD_PLANT</v>
      </c>
      <c r="G344" s="11">
        <f ca="1">IFERROR(INDEX(G$391:G$427,MATCH($F344,$B$391:$B$427,0))/INDEX($D$391:$D$427,MATCH($F344,$B$391:$B$427,0)),SUMIFS('Input-Ext Allocators'!D$8:D$68,'Input-Ext Allocators'!$B$8:$B$68,$F344))*$D344</f>
        <v>31633.780535526774</v>
      </c>
      <c r="H344" s="11">
        <f ca="1">IFERROR(INDEX(H$391:H$427,MATCH($F344,$B$391:$B$427,0))/INDEX($D$391:$D$427,MATCH($F344,$B$391:$B$427,0)),SUMIFS('Input-Ext Allocators'!E$8:E$68,'Input-Ext Allocators'!$B$8:$B$68,$F344))*$D344</f>
        <v>6029.6855182028403</v>
      </c>
      <c r="I344" s="11">
        <f ca="1">IFERROR(INDEX(I$391:I$427,MATCH($F344,$B$391:$B$427,0))/INDEX($D$391:$D$427,MATCH($F344,$B$391:$B$427,0)),SUMIFS('Input-Ext Allocators'!F$8:F$68,'Input-Ext Allocators'!$B$8:$B$68,$F344))*$D344</f>
        <v>8882.819256253144</v>
      </c>
      <c r="J344" s="11">
        <f ca="1">IFERROR(INDEX(J$391:J$427,MATCH($F344,$B$391:$B$427,0))/INDEX($D$391:$D$427,MATCH($F344,$B$391:$B$427,0)),SUMIFS('Input-Ext Allocators'!G$8:G$68,'Input-Ext Allocators'!$B$8:$B$68,$F344))*$D344</f>
        <v>3456.0083743925334</v>
      </c>
      <c r="K344" s="11">
        <f ca="1">IFERROR(INDEX(K$391:K$427,MATCH($F344,$B$391:$B$427,0))/INDEX($D$391:$D$427,MATCH($F344,$B$391:$B$427,0)),SUMIFS('Input-Ext Allocators'!H$8:H$68,'Input-Ext Allocators'!$B$8:$B$68,$F344))*$D344</f>
        <v>0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6631273.9256856469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INT_PSTD_PLANT</v>
      </c>
      <c r="G345" s="11">
        <f ca="1">IFERROR(INDEX(G$391:G$427,MATCH($F345,$B$391:$B$427,0))/INDEX($D$391:$D$427,MATCH($F345,$B$391:$B$427,0)),SUMIFS('Input-Ext Allocators'!D$8:D$68,'Input-Ext Allocators'!$B$8:$B$68,$F345))*$D345</f>
        <v>4195252.829004731</v>
      </c>
      <c r="H345" s="11">
        <f ca="1">IFERROR(INDEX(H$391:H$427,MATCH($F345,$B$391:$B$427,0))/INDEX($D$391:$D$427,MATCH($F345,$B$391:$B$427,0)),SUMIFS('Input-Ext Allocators'!E$8:E$68,'Input-Ext Allocators'!$B$8:$B$68,$F345))*$D345</f>
        <v>799653.24409582408</v>
      </c>
      <c r="I345" s="11">
        <f ca="1">IFERROR(INDEX(I$391:I$427,MATCH($F345,$B$391:$B$427,0))/INDEX($D$391:$D$427,MATCH($F345,$B$391:$B$427,0)),SUMIFS('Input-Ext Allocators'!F$8:F$68,'Input-Ext Allocators'!$B$8:$B$68,$F345))*$D345</f>
        <v>1178034.1136425962</v>
      </c>
      <c r="J345" s="11">
        <f ca="1">IFERROR(INDEX(J$391:J$427,MATCH($F345,$B$391:$B$427,0))/INDEX($D$391:$D$427,MATCH($F345,$B$391:$B$427,0)),SUMIFS('Input-Ext Allocators'!G$8:G$68,'Input-Ext Allocators'!$B$8:$B$68,$F345))*$D345</f>
        <v>458333.7389424952</v>
      </c>
      <c r="K345" s="11">
        <f ca="1">IFERROR(INDEX(K$391:K$427,MATCH($F345,$B$391:$B$427,0))/INDEX($D$391:$D$427,MATCH($F345,$B$391:$B$427,0)),SUMIFS('Input-Ext Allocators'!H$8:H$68,'Input-Ext Allocators'!$B$8:$B$68,$F345))*$D345</f>
        <v>0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28.040647183069421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INT_PSTD_PLANT</v>
      </c>
      <c r="G346" s="11">
        <f ca="1">IFERROR(INDEX(G$391:G$427,MATCH($F346,$B$391:$B$427,0))/INDEX($D$391:$D$427,MATCH($F346,$B$391:$B$427,0)),SUMIFS('Input-Ext Allocators'!D$8:D$68,'Input-Ext Allocators'!$B$8:$B$68,$F346))*$D346</f>
        <v>17.739819790317629</v>
      </c>
      <c r="H346" s="11">
        <f ca="1">IFERROR(INDEX(H$391:H$427,MATCH($F346,$B$391:$B$427,0))/INDEX($D$391:$D$427,MATCH($F346,$B$391:$B$427,0)),SUMIFS('Input-Ext Allocators'!E$8:E$68,'Input-Ext Allocators'!$B$8:$B$68,$F346))*$D346</f>
        <v>3.3813705688789604</v>
      </c>
      <c r="I346" s="11">
        <f ca="1">IFERROR(INDEX(I$391:I$427,MATCH($F346,$B$391:$B$427,0))/INDEX($D$391:$D$427,MATCH($F346,$B$391:$B$427,0)),SUMIFS('Input-Ext Allocators'!F$8:F$68,'Input-Ext Allocators'!$B$8:$B$68,$F346))*$D346</f>
        <v>4.9813715012317923</v>
      </c>
      <c r="J346" s="11">
        <f ca="1">IFERROR(INDEX(J$391:J$427,MATCH($F346,$B$391:$B$427,0))/INDEX($D$391:$D$427,MATCH($F346,$B$391:$B$427,0)),SUMIFS('Input-Ext Allocators'!G$8:G$68,'Input-Ext Allocators'!$B$8:$B$68,$F346))*$D346</f>
        <v>1.9380853226410355</v>
      </c>
      <c r="K346" s="11">
        <f ca="1">IFERROR(INDEX(K$391:K$427,MATCH($F346,$B$391:$B$427,0))/INDEX($D$391:$D$427,MATCH($F346,$B$391:$B$427,0)),SUMIFS('Input-Ext Allocators'!H$8:H$68,'Input-Ext Allocators'!$B$8:$B$68,$F346))*$D346</f>
        <v>0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197565.40588205596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INT_PSTD_PLANT</v>
      </c>
      <c r="G347" s="11">
        <f ca="1">IFERROR(INDEX(G$391:G$427,MATCH($F347,$B$391:$B$427,0))/INDEX($D$391:$D$427,MATCH($F347,$B$391:$B$427,0)),SUMIFS('Input-Ext Allocators'!D$8:D$68,'Input-Ext Allocators'!$B$8:$B$68,$F347))*$D347</f>
        <v>124989.08011170187</v>
      </c>
      <c r="H347" s="11">
        <f ca="1">IFERROR(INDEX(H$391:H$427,MATCH($F347,$B$391:$B$427,0))/INDEX($D$391:$D$427,MATCH($F347,$B$391:$B$427,0)),SUMIFS('Input-Ext Allocators'!E$8:E$68,'Input-Ext Allocators'!$B$8:$B$68,$F347))*$D347</f>
        <v>23824.052437761326</v>
      </c>
      <c r="I347" s="11">
        <f ca="1">IFERROR(INDEX(I$391:I$427,MATCH($F347,$B$391:$B$427,0))/INDEX($D$391:$D$427,MATCH($F347,$B$391:$B$427,0)),SUMIFS('Input-Ext Allocators'!F$8:F$68,'Input-Ext Allocators'!$B$8:$B$68,$F347))*$D347</f>
        <v>35097.145799273152</v>
      </c>
      <c r="J347" s="11">
        <f ca="1">IFERROR(INDEX(J$391:J$427,MATCH($F347,$B$391:$B$427,0))/INDEX($D$391:$D$427,MATCH($F347,$B$391:$B$427,0)),SUMIFS('Input-Ext Allocators'!G$8:G$68,'Input-Ext Allocators'!$B$8:$B$68,$F347))*$D347</f>
        <v>13655.127533319588</v>
      </c>
      <c r="K347" s="11">
        <f ca="1">IFERROR(INDEX(K$391:K$427,MATCH($F347,$B$391:$B$427,0))/INDEX($D$391:$D$427,MATCH($F347,$B$391:$B$427,0)),SUMIFS('Input-Ext Allocators'!H$8:H$68,'Input-Ext Allocators'!$B$8:$B$68,$F347))*$D347</f>
        <v>0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669955.60759893106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INT_PSTD_PLANT</v>
      </c>
      <c r="G349" s="11">
        <f ca="1">IFERROR(INDEX(G$391:G$427,MATCH($F349,$B$391:$B$427,0))/INDEX($D$391:$D$427,MATCH($F349,$B$391:$B$427,0)),SUMIFS('Input-Ext Allocators'!D$8:D$68,'Input-Ext Allocators'!$B$8:$B$68,$F349))*$D349</f>
        <v>423845.12984756404</v>
      </c>
      <c r="H349" s="11">
        <f ca="1">IFERROR(INDEX(H$391:H$427,MATCH($F349,$B$391:$B$427,0))/INDEX($D$391:$D$427,MATCH($F349,$B$391:$B$427,0)),SUMIFS('Input-Ext Allocators'!E$8:E$68,'Input-Ext Allocators'!$B$8:$B$68,$F349))*$D349</f>
        <v>80788.726422771259</v>
      </c>
      <c r="I349" s="11">
        <f ca="1">IFERROR(INDEX(I$391:I$427,MATCH($F349,$B$391:$B$427,0))/INDEX($D$391:$D$427,MATCH($F349,$B$391:$B$427,0)),SUMIFS('Input-Ext Allocators'!F$8:F$68,'Input-Ext Allocators'!$B$8:$B$68,$F349))*$D349</f>
        <v>119016.4317176945</v>
      </c>
      <c r="J349" s="11">
        <f ca="1">IFERROR(INDEX(J$391:J$427,MATCH($F349,$B$391:$B$427,0))/INDEX($D$391:$D$427,MATCH($F349,$B$391:$B$427,0)),SUMIFS('Input-Ext Allocators'!G$8:G$68,'Input-Ext Allocators'!$B$8:$B$68,$F349))*$D349</f>
        <v>46305.319610901177</v>
      </c>
      <c r="K349" s="11">
        <f ca="1">IFERROR(INDEX(K$391:K$427,MATCH($F349,$B$391:$B$427,0))/INDEX($D$391:$D$427,MATCH($F349,$B$391:$B$427,0)),SUMIFS('Input-Ext Allocators'!H$8:H$68,'Input-Ext Allocators'!$B$8:$B$68,$F349))*$D349</f>
        <v>0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1397900.331710079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INT_PSTD_PLANT</v>
      </c>
      <c r="G350" s="11">
        <f ca="1">IFERROR(INDEX(G$391:G$427,MATCH($F350,$B$391:$B$427,0))/INDEX($D$391:$D$427,MATCH($F350,$B$391:$B$427,0)),SUMIFS('Input-Ext Allocators'!D$8:D$68,'Input-Ext Allocators'!$B$8:$B$68,$F350))*$D350</f>
        <v>884376.87644866668</v>
      </c>
      <c r="H350" s="11">
        <f ca="1">IFERROR(INDEX(H$391:H$427,MATCH($F350,$B$391:$B$427,0))/INDEX($D$391:$D$427,MATCH($F350,$B$391:$B$427,0)),SUMIFS('Input-Ext Allocators'!E$8:E$68,'Input-Ext Allocators'!$B$8:$B$68,$F350))*$D350</f>
        <v>168570.25478087357</v>
      </c>
      <c r="I350" s="11">
        <f ca="1">IFERROR(INDEX(I$391:I$427,MATCH($F350,$B$391:$B$427,0))/INDEX($D$391:$D$427,MATCH($F350,$B$391:$B$427,0)),SUMIFS('Input-Ext Allocators'!F$8:F$68,'Input-Ext Allocators'!$B$8:$B$68,$F350))*$D350</f>
        <v>248334.52767621938</v>
      </c>
      <c r="J350" s="11">
        <f ca="1">IFERROR(INDEX(J$391:J$427,MATCH($F350,$B$391:$B$427,0))/INDEX($D$391:$D$427,MATCH($F350,$B$391:$B$427,0)),SUMIFS('Input-Ext Allocators'!G$8:G$68,'Input-Ext Allocators'!$B$8:$B$68,$F350))*$D350</f>
        <v>96618.672804319198</v>
      </c>
      <c r="K350" s="11">
        <f ca="1">IFERROR(INDEX(K$391:K$427,MATCH($F350,$B$391:$B$427,0))/INDEX($D$391:$D$427,MATCH($F350,$B$391:$B$427,0)),SUMIFS('Input-Ext Allocators'!H$8:H$68,'Input-Ext Allocators'!$B$8:$B$68,$F350))*$D350</f>
        <v>0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567.16176943868709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INT_PSTD_PLANT</v>
      </c>
      <c r="G351" s="11">
        <f ca="1">IFERROR(INDEX(G$391:G$427,MATCH($F351,$B$391:$B$427,0))/INDEX($D$391:$D$427,MATCH($F351,$B$391:$B$427,0)),SUMIFS('Input-Ext Allocators'!D$8:D$68,'Input-Ext Allocators'!$B$8:$B$68,$F351))*$D351</f>
        <v>358.81295877774522</v>
      </c>
      <c r="H351" s="11">
        <f ca="1">IFERROR(INDEX(H$391:H$427,MATCH($F351,$B$391:$B$427,0))/INDEX($D$391:$D$427,MATCH($F351,$B$391:$B$427,0)),SUMIFS('Input-Ext Allocators'!E$8:E$68,'Input-Ext Allocators'!$B$8:$B$68,$F351))*$D351</f>
        <v>68.393004713929159</v>
      </c>
      <c r="I351" s="11">
        <f ca="1">IFERROR(INDEX(I$391:I$427,MATCH($F351,$B$391:$B$427,0))/INDEX($D$391:$D$427,MATCH($F351,$B$391:$B$427,0)),SUMIFS('Input-Ext Allocators'!F$8:F$68,'Input-Ext Allocators'!$B$8:$B$68,$F351))*$D351</f>
        <v>100.75528772302793</v>
      </c>
      <c r="J351" s="11">
        <f ca="1">IFERROR(INDEX(J$391:J$427,MATCH($F351,$B$391:$B$427,0))/INDEX($D$391:$D$427,MATCH($F351,$B$391:$B$427,0)),SUMIFS('Input-Ext Allocators'!G$8:G$68,'Input-Ext Allocators'!$B$8:$B$68,$F351))*$D351</f>
        <v>39.200518223984716</v>
      </c>
      <c r="K351" s="11">
        <f ca="1">IFERROR(INDEX(K$391:K$427,MATCH($F351,$B$391:$B$427,0))/INDEX($D$391:$D$427,MATCH($F351,$B$391:$B$427,0)),SUMIFS('Input-Ext Allocators'!H$8:H$68,'Input-Ext Allocators'!$B$8:$B$68,$F351))*$D351</f>
        <v>0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10509321.884544887</v>
      </c>
      <c r="E353" s="11">
        <f t="shared" ca="1" si="92"/>
        <v>0</v>
      </c>
      <c r="G353" s="111">
        <f t="shared" ref="G353:K353" ca="1" si="93">SUBTOTAL(9,G342:G352)</f>
        <v>6648686.6416847063</v>
      </c>
      <c r="H353" s="111">
        <f t="shared" ca="1" si="93"/>
        <v>1267299.9837440192</v>
      </c>
      <c r="I353" s="111">
        <f t="shared" ca="1" si="93"/>
        <v>1866962.4916700295</v>
      </c>
      <c r="J353" s="111">
        <f t="shared" ca="1" si="93"/>
        <v>726372.7674461304</v>
      </c>
      <c r="K353" s="111">
        <f t="shared" ca="1" si="93"/>
        <v>0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84605950.462677568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53478635.548401862</v>
      </c>
      <c r="H355" s="111">
        <f t="shared" ca="1" si="94"/>
        <v>10197038.718952658</v>
      </c>
      <c r="I355" s="111">
        <f t="shared" ca="1" si="94"/>
        <v>15015359.99087006</v>
      </c>
      <c r="J355" s="111">
        <f t="shared" ca="1" si="94"/>
        <v>5914916.2044529878</v>
      </c>
      <c r="K355" s="111">
        <f t="shared" ca="1" si="94"/>
        <v>0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4268676.9240784319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INT_PSTD_PLANT</v>
      </c>
      <c r="G358" s="11">
        <f ca="1">IFERROR(INDEX(G$391:G$427,MATCH($F358,$B$391:$B$427,0))/INDEX($D$391:$D$427,MATCH($F358,$B$391:$B$427,0)),SUMIFS('Input-Ext Allocators'!D$8:D$68,'Input-Ext Allocators'!$B$8:$B$68,$F358))*$D358</f>
        <v>2700563.8950430811</v>
      </c>
      <c r="H358" s="11">
        <f ca="1">IFERROR(INDEX(H$391:H$427,MATCH($F358,$B$391:$B$427,0))/INDEX($D$391:$D$427,MATCH($F358,$B$391:$B$427,0)),SUMIFS('Input-Ext Allocators'!E$8:E$68,'Input-Ext Allocators'!$B$8:$B$68,$F358))*$D358</f>
        <v>514751.97504880081</v>
      </c>
      <c r="I358" s="11">
        <f ca="1">IFERROR(INDEX(I$391:I$427,MATCH($F358,$B$391:$B$427,0))/INDEX($D$391:$D$427,MATCH($F358,$B$391:$B$427,0)),SUMIFS('Input-Ext Allocators'!F$8:F$68,'Input-Ext Allocators'!$B$8:$B$68,$F358))*$D358</f>
        <v>758322.92452967819</v>
      </c>
      <c r="J358" s="11">
        <f ca="1">IFERROR(INDEX(J$391:J$427,MATCH($F358,$B$391:$B$427,0))/INDEX($D$391:$D$427,MATCH($F358,$B$391:$B$427,0)),SUMIFS('Input-Ext Allocators'!G$8:G$68,'Input-Ext Allocators'!$B$8:$B$68,$F358))*$D358</f>
        <v>295038.12945687136</v>
      </c>
      <c r="K358" s="11">
        <f ca="1">IFERROR(INDEX(K$391:K$427,MATCH($F358,$B$391:$B$427,0))/INDEX($D$391:$D$427,MATCH($F358,$B$391:$B$427,0)),SUMIFS('Input-Ext Allocators'!H$8:H$68,'Input-Ext Allocators'!$B$8:$B$68,$F358))*$D358</f>
        <v>0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4268676.9240784319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2700563.8950430811</v>
      </c>
      <c r="H359" s="111">
        <f t="shared" ca="1" si="96"/>
        <v>514751.97504880081</v>
      </c>
      <c r="I359" s="111">
        <f t="shared" ca="1" si="96"/>
        <v>758322.92452967819</v>
      </c>
      <c r="J359" s="111">
        <f t="shared" ca="1" si="96"/>
        <v>295038.12945687136</v>
      </c>
      <c r="K359" s="111">
        <f t="shared" ca="1" si="96"/>
        <v>0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88874627.386756003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56179199.443444945</v>
      </c>
      <c r="H361" s="11">
        <f t="shared" ca="1" si="97"/>
        <v>10711790.694001459</v>
      </c>
      <c r="I361" s="11">
        <f t="shared" ca="1" si="97"/>
        <v>15773682.915399738</v>
      </c>
      <c r="J361" s="11">
        <f t="shared" ca="1" si="97"/>
        <v>6209954.3339098589</v>
      </c>
      <c r="K361" s="11">
        <f t="shared" ca="1" si="97"/>
        <v>0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2201160.8522154102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1386850.0649700253</v>
      </c>
      <c r="H365" s="11">
        <f ca="1">IFERROR(INDEX(H$391:H$427,MATCH($F365,$B$391:$B$427,0))/INDEX($D$391:$D$427,MATCH($F365,$B$391:$B$427,0)),SUMIFS('Input-Ext Allocators'!E$8:E$68,'Input-Ext Allocators'!$B$8:$B$68,$F365))*$D365</f>
        <v>264950.54345001822</v>
      </c>
      <c r="I365" s="11">
        <f ca="1">IFERROR(INDEX(I$391:I$427,MATCH($F365,$B$391:$B$427,0))/INDEX($D$391:$D$427,MATCH($F365,$B$391:$B$427,0)),SUMIFS('Input-Ext Allocators'!F$8:F$68,'Input-Ext Allocators'!$B$8:$B$68,$F365))*$D365</f>
        <v>389167.31446326157</v>
      </c>
      <c r="J365" s="11">
        <f ca="1">IFERROR(INDEX(J$391:J$427,MATCH($F365,$B$391:$B$427,0))/INDEX($D$391:$D$427,MATCH($F365,$B$391:$B$427,0)),SUMIFS('Input-Ext Allocators'!G$8:G$68,'Input-Ext Allocators'!$B$8:$B$68,$F365))*$D365</f>
        <v>160192.92933210454</v>
      </c>
      <c r="K365" s="11">
        <f ca="1">IFERROR(INDEX(K$391:K$427,MATCH($F365,$B$391:$B$427,0))/INDEX($D$391:$D$427,MATCH($F365,$B$391:$B$427,0)),SUMIFS('Input-Ext Allocators'!H$8:H$68,'Input-Ext Allocators'!$B$8:$B$68,$F365))*$D365</f>
        <v>0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806011.15563396888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INT_PSTD_PLANT</v>
      </c>
      <c r="G366" s="11">
        <f ca="1">IFERROR(INDEX(G$391:G$427,MATCH($F366,$B$391:$B$427,0))/INDEX($D$391:$D$427,MATCH($F366,$B$391:$B$427,0)),SUMIFS('Input-Ext Allocators'!D$8:D$68,'Input-Ext Allocators'!$B$8:$B$68,$F366))*$D366</f>
        <v>509920.20820994134</v>
      </c>
      <c r="H366" s="11">
        <f ca="1">IFERROR(INDEX(H$391:H$427,MATCH($F366,$B$391:$B$427,0))/INDEX($D$391:$D$427,MATCH($F366,$B$391:$B$427,0)),SUMIFS('Input-Ext Allocators'!E$8:E$68,'Input-Ext Allocators'!$B$8:$B$68,$F366))*$D366</f>
        <v>97195.417140528632</v>
      </c>
      <c r="I366" s="11">
        <f ca="1">IFERROR(INDEX(I$391:I$427,MATCH($F366,$B$391:$B$427,0))/INDEX($D$391:$D$427,MATCH($F366,$B$391:$B$427,0)),SUMIFS('Input-Ext Allocators'!F$8:F$68,'Input-Ext Allocators'!$B$8:$B$68,$F366))*$D366</f>
        <v>143186.45978949391</v>
      </c>
      <c r="J366" s="11">
        <f ca="1">IFERROR(INDEX(J$391:J$427,MATCH($F366,$B$391:$B$427,0))/INDEX($D$391:$D$427,MATCH($F366,$B$391:$B$427,0)),SUMIFS('Input-Ext Allocators'!G$8:G$68,'Input-Ext Allocators'!$B$8:$B$68,$F366))*$D366</f>
        <v>55709.070494004911</v>
      </c>
      <c r="K366" s="11">
        <f ca="1">IFERROR(INDEX(K$391:K$427,MATCH($F366,$B$391:$B$427,0))/INDEX($D$391:$D$427,MATCH($F366,$B$391:$B$427,0)),SUMIFS('Input-Ext Allocators'!H$8:H$68,'Input-Ext Allocators'!$B$8:$B$68,$F366))*$D366</f>
        <v>0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1182372.4563932167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747676.58875272598</v>
      </c>
      <c r="H367" s="11">
        <f ca="1">IFERROR(INDEX(H$391:H$427,MATCH($F367,$B$391:$B$427,0))/INDEX($D$391:$D$427,MATCH($F367,$B$391:$B$427,0)),SUMIFS('Input-Ext Allocators'!E$8:E$68,'Input-Ext Allocators'!$B$8:$B$68,$F367))*$D367</f>
        <v>142561.03285586857</v>
      </c>
      <c r="I367" s="11">
        <f ca="1">IFERROR(INDEX(I$391:I$427,MATCH($F367,$B$391:$B$427,0))/INDEX($D$391:$D$427,MATCH($F367,$B$391:$B$427,0)),SUMIFS('Input-Ext Allocators'!F$8:F$68,'Input-Ext Allocators'!$B$8:$B$68,$F367))*$D367</f>
        <v>209928.39685802456</v>
      </c>
      <c r="J367" s="11">
        <f ca="1">IFERROR(INDEX(J$391:J$427,MATCH($F367,$B$391:$B$427,0))/INDEX($D$391:$D$427,MATCH($F367,$B$391:$B$427,0)),SUMIFS('Input-Ext Allocators'!G$8:G$68,'Input-Ext Allocators'!$B$8:$B$68,$F367))*$D367</f>
        <v>82206.437926597617</v>
      </c>
      <c r="K367" s="11">
        <f ca="1">IFERROR(INDEX(K$391:K$427,MATCH($F367,$B$391:$B$427,0))/INDEX($D$391:$D$427,MATCH($F367,$B$391:$B$427,0)),SUMIFS('Input-Ext Allocators'!H$8:H$68,'Input-Ext Allocators'!$B$8:$B$68,$F367))*$D367</f>
        <v>0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743261.36194394389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470003.43812571018</v>
      </c>
      <c r="H368" s="11">
        <f ca="1">IFERROR(INDEX(H$391:H$427,MATCH($F368,$B$391:$B$427,0))/INDEX($D$391:$D$427,MATCH($F368,$B$391:$B$427,0)),SUMIFS('Input-Ext Allocators'!E$8:E$68,'Input-Ext Allocators'!$B$8:$B$68,$F368))*$D368</f>
        <v>89616.522160720473</v>
      </c>
      <c r="I368" s="11">
        <f ca="1">IFERROR(INDEX(I$391:I$427,MATCH($F368,$B$391:$B$427,0))/INDEX($D$391:$D$427,MATCH($F368,$B$391:$B$427,0)),SUMIFS('Input-Ext Allocators'!F$8:F$68,'Input-Ext Allocators'!$B$8:$B$68,$F368))*$D368</f>
        <v>131964.90269688191</v>
      </c>
      <c r="J368" s="11">
        <f ca="1">IFERROR(INDEX(J$391:J$427,MATCH($F368,$B$391:$B$427,0))/INDEX($D$391:$D$427,MATCH($F368,$B$391:$B$427,0)),SUMIFS('Input-Ext Allocators'!G$8:G$68,'Input-Ext Allocators'!$B$8:$B$68,$F368))*$D368</f>
        <v>51676.498960631376</v>
      </c>
      <c r="K368" s="11">
        <f ca="1">IFERROR(INDEX(K$391:K$427,MATCH($F368,$B$391:$B$427,0))/INDEX($D$391:$D$427,MATCH($F368,$B$391:$B$427,0)),SUMIFS('Input-Ext Allocators'!H$8:H$68,'Input-Ext Allocators'!$B$8:$B$68,$F368))*$D368</f>
        <v>0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4932805.8261865396</v>
      </c>
      <c r="E370" s="11">
        <f t="shared" ca="1" si="99"/>
        <v>0</v>
      </c>
      <c r="G370" s="111">
        <f t="shared" ref="G370:K370" ca="1" si="100">SUBTOTAL(9,G365:G369)</f>
        <v>3114450.3000584026</v>
      </c>
      <c r="H370" s="111">
        <f t="shared" ca="1" si="100"/>
        <v>594323.51560713584</v>
      </c>
      <c r="I370" s="111">
        <f t="shared" ca="1" si="100"/>
        <v>874247.07380766189</v>
      </c>
      <c r="J370" s="111">
        <f t="shared" ca="1" si="100"/>
        <v>349784.93671333842</v>
      </c>
      <c r="K370" s="111">
        <f t="shared" ca="1" si="100"/>
        <v>0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-44022016.694672748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-27861397.688671511</v>
      </c>
      <c r="H373" s="11">
        <f ca="1">IFERROR(INDEX(H$391:H$427,MATCH($F373,$B$391:$B$427,0))/INDEX($D$391:$D$427,MATCH($F373,$B$391:$B$427,0)),SUMIFS('Input-Ext Allocators'!E$8:E$68,'Input-Ext Allocators'!$B$8:$B$68,$F373))*$D373</f>
        <v>-5310344.2778498726</v>
      </c>
      <c r="I373" s="11">
        <f ca="1">IFERROR(INDEX(I$391:I$427,MATCH($F373,$B$391:$B$427,0))/INDEX($D$391:$D$427,MATCH($F373,$B$391:$B$427,0)),SUMIFS('Input-Ext Allocators'!F$8:F$68,'Input-Ext Allocators'!$B$8:$B$68,$F373))*$D373</f>
        <v>-7823654.1022672411</v>
      </c>
      <c r="J373" s="11">
        <f ca="1">IFERROR(INDEX(J$391:J$427,MATCH($F373,$B$391:$B$427,0))/INDEX($D$391:$D$427,MATCH($F373,$B$391:$B$427,0)),SUMIFS('Input-Ext Allocators'!G$8:G$68,'Input-Ext Allocators'!$B$8:$B$68,$F373))*$D373</f>
        <v>-3026620.6258841264</v>
      </c>
      <c r="K373" s="11">
        <f ca="1">IFERROR(INDEX(K$391:K$427,MATCH($F373,$B$391:$B$427,0))/INDEX($D$391:$D$427,MATCH($F373,$B$391:$B$427,0)),SUMIFS('Input-Ext Allocators'!H$8:H$68,'Input-Ext Allocators'!$B$8:$B$68,$F373))*$D373</f>
        <v>0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-44022016.694672748</v>
      </c>
      <c r="E375" s="11">
        <f t="shared" ca="1" si="102"/>
        <v>0</v>
      </c>
      <c r="G375" s="111">
        <f ca="1">SUBTOTAL(9,G373:G374)</f>
        <v>-27861397.688671511</v>
      </c>
      <c r="H375" s="111">
        <f ca="1">SUBTOTAL(9,H373:H374)</f>
        <v>-5310344.2778498726</v>
      </c>
      <c r="I375" s="111">
        <f ca="1">SUBTOTAL(9,I373:I374)</f>
        <v>-7823654.1022672411</v>
      </c>
      <c r="J375" s="111">
        <f ca="1">SUBTOTAL(9,J373:J374)</f>
        <v>-3026620.6258841264</v>
      </c>
      <c r="K375" s="111">
        <f ca="1">SUBTOTAL(9,K373:K374)</f>
        <v>0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-39089210.868486211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-24746947.388613109</v>
      </c>
      <c r="H377" s="11">
        <f ca="1">SUBTOTAL(9,H365:H375)</f>
        <v>-4716020.7622427363</v>
      </c>
      <c r="I377" s="11">
        <f ca="1">SUBTOTAL(9,I365:I375)</f>
        <v>-6949407.0284595788</v>
      </c>
      <c r="J377" s="11">
        <f ca="1">SUBTOTAL(9,J365:J375)</f>
        <v>-2676835.689170788</v>
      </c>
      <c r="K377" s="11">
        <f ca="1">SUBTOTAL(9,K365:K375)</f>
        <v>0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125481127.31112789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79179421.604623199</v>
      </c>
      <c r="H380" s="52">
        <f ca="1">SUBTOTAL(9,H164:H377)</f>
        <v>15111805.026589777</v>
      </c>
      <c r="I380" s="52">
        <f ca="1">SUBTOTAL(9,I164:I377)</f>
        <v>22225249.544189006</v>
      </c>
      <c r="J380" s="52">
        <f ca="1">SUBTOTAL(9,J164:J377)</f>
        <v>8964651.135725962</v>
      </c>
      <c r="K380" s="52">
        <f ca="1">SUBTOTAL(9,K164:K377)</f>
        <v>0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257610961.99949667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163041178.03166845</v>
      </c>
      <c r="H381" s="11">
        <f ca="1">IFERROR(INDEX(H$391:H$427,MATCH($F381,$B$391:$B$427,0))/INDEX($D$391:$D$427,MATCH($F381,$B$391:$B$427,0)),SUMIFS('Input-Ext Allocators'!E$8:E$68,'Input-Ext Allocators'!$B$8:$B$68,$F381))*$D381</f>
        <v>31075425.450260542</v>
      </c>
      <c r="I381" s="11">
        <f ca="1">IFERROR(INDEX(I$391:I$427,MATCH($F381,$B$391:$B$427,0))/INDEX($D$391:$D$427,MATCH($F381,$B$391:$B$427,0)),SUMIFS('Input-Ext Allocators'!F$8:F$68,'Input-Ext Allocators'!$B$8:$B$68,$F381))*$D381</f>
        <v>45782978.858400866</v>
      </c>
      <c r="J381" s="11">
        <f ca="1">IFERROR(INDEX(J$391:J$427,MATCH($F381,$B$391:$B$427,0))/INDEX($D$391:$D$427,MATCH($F381,$B$391:$B$427,0)),SUMIFS('Input-Ext Allocators'!G$8:G$68,'Input-Ext Allocators'!$B$8:$B$68,$F381))*$D381</f>
        <v>17711379.659166805</v>
      </c>
      <c r="K381" s="11">
        <f ca="1">IFERROR(INDEX(K$391:K$427,MATCH($F381,$B$391:$B$427,0))/INDEX($D$391:$D$427,MATCH($F381,$B$391:$B$427,0)),SUMIFS('Input-Ext Allocators'!H$8:H$68,'Input-Ext Allocators'!$B$8:$B$68,$F381))*$D381</f>
        <v>0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18367306.23164019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11624611.088098312</v>
      </c>
      <c r="H383" s="11">
        <f ca="1">IFERROR(INDEX(H$391:H$427,MATCH($F383,$B$391:$B$427,0))/INDEX($D$391:$D$427,MATCH($F383,$B$391:$B$427,0)),SUMIFS('Input-Ext Allocators'!E$8:E$68,'Input-Ext Allocators'!$B$8:$B$68,$F383))*$D383</f>
        <v>2215634.9679116365</v>
      </c>
      <c r="I383" s="11">
        <f ca="1">IFERROR(INDEX(I$391:I$427,MATCH($F383,$B$391:$B$427,0))/INDEX($D$391:$D$427,MATCH($F383,$B$391:$B$427,0)),SUMIFS('Input-Ext Allocators'!F$8:F$68,'Input-Ext Allocators'!$B$8:$B$68,$F383))*$D383</f>
        <v>3264263.237721228</v>
      </c>
      <c r="J383" s="11">
        <f ca="1">IFERROR(INDEX(J$391:J$427,MATCH($F383,$B$391:$B$427,0))/INDEX($D$391:$D$427,MATCH($F383,$B$391:$B$427,0)),SUMIFS('Input-Ext Allocators'!G$8:G$68,'Input-Ext Allocators'!$B$8:$B$68,$F383))*$D383</f>
        <v>1262796.9379090141</v>
      </c>
      <c r="K383" s="11">
        <f ca="1">IFERROR(INDEX(K$391:K$427,MATCH($F383,$B$391:$B$427,0))/INDEX($D$391:$D$427,MATCH($F383,$B$391:$B$427,0)),SUMIFS('Input-Ext Allocators'!H$8:H$68,'Input-Ext Allocators'!$B$8:$B$68,$F383))*$D383</f>
        <v>0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401459395.5422647</v>
      </c>
      <c r="E387" s="11">
        <f t="shared" ca="1" si="103"/>
        <v>0</v>
      </c>
      <c r="G387" s="112">
        <f t="shared" ref="G387:K387" ca="1" si="106">SUM(G380:G386)</f>
        <v>253845210.72438997</v>
      </c>
      <c r="H387" s="112">
        <f t="shared" ca="1" si="106"/>
        <v>48402865.444761954</v>
      </c>
      <c r="I387" s="112">
        <f t="shared" ca="1" si="106"/>
        <v>71272491.640311107</v>
      </c>
      <c r="J387" s="112">
        <f t="shared" ca="1" si="106"/>
        <v>27938827.73280178</v>
      </c>
      <c r="K387" s="112">
        <f t="shared" ca="1" si="106"/>
        <v>0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35397649.552350633</v>
      </c>
      <c r="E392" s="11">
        <f t="shared" ca="1" si="107"/>
        <v>0</v>
      </c>
      <c r="G392" s="44">
        <f t="shared" ref="G392:K392" ca="1" si="108">G$16</f>
        <v>22328613.703167312</v>
      </c>
      <c r="H392" s="44">
        <f t="shared" ca="1" si="108"/>
        <v>4262981.9869482741</v>
      </c>
      <c r="I392" s="44">
        <f t="shared" ca="1" si="108"/>
        <v>6266895.2863598131</v>
      </c>
      <c r="J392" s="44">
        <f t="shared" ca="1" si="108"/>
        <v>2539158.5758752222</v>
      </c>
      <c r="K392" s="44">
        <f t="shared" ca="1" si="108"/>
        <v>0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3546490670.0268488</v>
      </c>
      <c r="E396" s="11">
        <f t="shared" ca="1" si="107"/>
        <v>0</v>
      </c>
      <c r="G396" s="44">
        <f t="shared" ref="G396:K396" ca="1" si="112">G$62</f>
        <v>2243675224.8823218</v>
      </c>
      <c r="H396" s="44">
        <f t="shared" ca="1" si="112"/>
        <v>427664850.1063565</v>
      </c>
      <c r="I396" s="44">
        <f t="shared" ca="1" si="112"/>
        <v>630027810.61782777</v>
      </c>
      <c r="J396" s="44">
        <f t="shared" ca="1" si="112"/>
        <v>245122784.42034245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136340966.77255249</v>
      </c>
      <c r="E397" s="11">
        <f t="shared" ca="1" si="107"/>
        <v>0</v>
      </c>
      <c r="G397" s="44">
        <f t="shared" ref="G397:K397" ca="1" si="113">G$76</f>
        <v>86255647.553068012</v>
      </c>
      <c r="H397" s="44">
        <f t="shared" ca="1" si="113"/>
        <v>16441108.843435351</v>
      </c>
      <c r="I397" s="44">
        <f t="shared" ca="1" si="113"/>
        <v>24220732.206967559</v>
      </c>
      <c r="J397" s="44">
        <f t="shared" ca="1" si="113"/>
        <v>9423478.1690815631</v>
      </c>
      <c r="K397" s="44">
        <f t="shared" ca="1" si="113"/>
        <v>0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3546490670.0268488</v>
      </c>
      <c r="E398" s="11">
        <f t="shared" ca="1" si="107"/>
        <v>0</v>
      </c>
      <c r="G398" s="44">
        <f t="shared" ref="G398:K398" ca="1" si="114">SUM(G$29,G$39,G$48,G$62)</f>
        <v>2243675224.8823218</v>
      </c>
      <c r="H398" s="44">
        <f t="shared" ca="1" si="114"/>
        <v>427664850.1063565</v>
      </c>
      <c r="I398" s="44">
        <f t="shared" ca="1" si="114"/>
        <v>630027810.61782777</v>
      </c>
      <c r="J398" s="44">
        <f t="shared" ca="1" si="114"/>
        <v>245122784.42034245</v>
      </c>
      <c r="K398" s="44">
        <f t="shared" ca="1" si="114"/>
        <v>0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3718229286.3517528</v>
      </c>
      <c r="E399" s="11">
        <f t="shared" ca="1" si="107"/>
        <v>0</v>
      </c>
      <c r="G399" s="44">
        <f t="shared" ref="G399:K399" ca="1" si="115">G$78</f>
        <v>2352259486.1385574</v>
      </c>
      <c r="H399" s="44">
        <f t="shared" ca="1" si="115"/>
        <v>448368940.93674016</v>
      </c>
      <c r="I399" s="44">
        <f t="shared" ca="1" si="115"/>
        <v>660515438.11115539</v>
      </c>
      <c r="J399" s="44">
        <f t="shared" ca="1" si="115"/>
        <v>257085421.16529924</v>
      </c>
      <c r="K399" s="44">
        <f t="shared" ca="1" si="115"/>
        <v>0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3130629422.7527494</v>
      </c>
      <c r="E400" s="11">
        <f t="shared" ca="1" si="107"/>
        <v>0</v>
      </c>
      <c r="F400" s="16"/>
      <c r="G400" s="44">
        <f t="shared" ref="G400:K400" ca="1" si="116">G$161</f>
        <v>1981365641.8363431</v>
      </c>
      <c r="H400" s="44">
        <f t="shared" ca="1" si="116"/>
        <v>377645580.31243771</v>
      </c>
      <c r="I400" s="44">
        <f t="shared" ca="1" si="116"/>
        <v>556379820.03132641</v>
      </c>
      <c r="J400" s="44">
        <f t="shared" ca="1" si="116"/>
        <v>215238380.57264233</v>
      </c>
      <c r="K400" s="44">
        <f t="shared" ca="1" si="116"/>
        <v>0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3314103520.4654551</v>
      </c>
      <c r="E401" s="11">
        <f t="shared" ca="1" si="107"/>
        <v>0</v>
      </c>
      <c r="G401" s="44">
        <f t="shared" ref="G401:K401" ca="1" si="117">SUM(G$53:G$54,G$56)</f>
        <v>2100764704.3887985</v>
      </c>
      <c r="H401" s="44">
        <f t="shared" ca="1" si="117"/>
        <v>399989736.78283596</v>
      </c>
      <c r="I401" s="44">
        <f t="shared" ca="1" si="117"/>
        <v>590087297.40338552</v>
      </c>
      <c r="J401" s="44">
        <f t="shared" ca="1" si="117"/>
        <v>223261781.89043474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3314103520.4654551</v>
      </c>
      <c r="E402" s="11">
        <f t="shared" ca="1" si="107"/>
        <v>0</v>
      </c>
      <c r="G402" s="44">
        <f t="shared" ref="G402:K402" ca="1" si="118">SUM(G$53:G$54)</f>
        <v>2100764704.3887985</v>
      </c>
      <c r="H402" s="44">
        <f t="shared" ca="1" si="118"/>
        <v>399989736.78283596</v>
      </c>
      <c r="I402" s="44">
        <f t="shared" ca="1" si="118"/>
        <v>590087297.40338552</v>
      </c>
      <c r="J402" s="44">
        <f t="shared" ca="1" si="118"/>
        <v>223261781.89043474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31258656.270709034</v>
      </c>
      <c r="E403" s="11">
        <f t="shared" ca="1" si="107"/>
        <v>0</v>
      </c>
      <c r="G403" s="44">
        <f ca="1">SUMPRODUCT('Input-Accounts'!$L$166:$L$263,G$166:G$263)</f>
        <v>19694639.506366294</v>
      </c>
      <c r="H403" s="44">
        <f ca="1">SUMPRODUCT('Input-Accounts'!$L$166:$L$263,H$166:H$263)</f>
        <v>3762559.1778565687</v>
      </c>
      <c r="I403" s="44">
        <f ca="1">SUMPRODUCT('Input-Accounts'!$L$166:$L$263,I$166:I$263)</f>
        <v>5526559.9069502018</v>
      </c>
      <c r="J403" s="44">
        <f ca="1">SUMPRODUCT('Input-Accounts'!$L$166:$L$263,J$166:J$263)</f>
        <v>2274897.6795359626</v>
      </c>
      <c r="K403" s="44">
        <f ca="1">SUMPRODUCT('Input-Accounts'!$L$166:$L$263,K$166:K$263)</f>
        <v>0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1.2626828879991907</v>
      </c>
      <c r="H404" s="44">
        <f t="shared" ca="1" si="119"/>
        <v>0.2409552357767277</v>
      </c>
      <c r="I404" s="44">
        <f t="shared" ca="1" si="119"/>
        <v>0.35444341402763063</v>
      </c>
      <c r="J404" s="44">
        <f t="shared" ca="1" si="119"/>
        <v>0.14191846219645049</v>
      </c>
      <c r="K404" s="44">
        <f t="shared" ca="1" si="119"/>
        <v>0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401459395.5422647</v>
      </c>
      <c r="E405" s="11">
        <f t="shared" ca="1" si="107"/>
        <v>0</v>
      </c>
      <c r="G405" s="44">
        <f t="shared" ref="G405:K405" ca="1" si="120">G$387</f>
        <v>253845210.72438997</v>
      </c>
      <c r="H405" s="44">
        <f t="shared" ca="1" si="120"/>
        <v>48402865.444761954</v>
      </c>
      <c r="I405" s="44">
        <f t="shared" ca="1" si="120"/>
        <v>71272491.640311107</v>
      </c>
      <c r="J405" s="44">
        <f t="shared" ca="1" si="120"/>
        <v>27938827.73280178</v>
      </c>
      <c r="K405" s="44">
        <f t="shared" ca="1" si="120"/>
        <v>0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422181300.17911077</v>
      </c>
      <c r="E406" s="11">
        <f t="shared" ca="1" si="107"/>
        <v>0</v>
      </c>
      <c r="G406" s="44">
        <f ca="1">G$381+G$361+G$283</f>
        <v>266967547.0249047</v>
      </c>
      <c r="H406" s="44">
        <f ca="1">H$381+H$361+H$283</f>
        <v>50903251.239093065</v>
      </c>
      <c r="I406" s="44">
        <f ca="1">I$381+I$361+I$283</f>
        <v>74957635.431049451</v>
      </c>
      <c r="J406" s="44">
        <f ca="1">J$381+J$361+J$283</f>
        <v>29352866.484063551</v>
      </c>
      <c r="K406" s="44">
        <f ca="1">K$381+K$361+K$283</f>
        <v>0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3508623095.2854552</v>
      </c>
      <c r="E408" s="11">
        <f t="shared" ca="1" si="107"/>
        <v>0</v>
      </c>
      <c r="G408" s="44">
        <f t="shared" ref="G408:K408" ca="1" si="122">SUM(G$53:G$60)</f>
        <v>2219718432.8930731</v>
      </c>
      <c r="H408" s="44">
        <f t="shared" ca="1" si="122"/>
        <v>423098468.24257815</v>
      </c>
      <c r="I408" s="44">
        <f t="shared" ca="1" si="122"/>
        <v>623300702.77306175</v>
      </c>
      <c r="J408" s="44">
        <f t="shared" ca="1" si="122"/>
        <v>242505491.37674177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54560794.826648012</v>
      </c>
      <c r="E409" s="11">
        <f t="shared" ca="1" si="107"/>
        <v>0</v>
      </c>
      <c r="G409" s="44">
        <f t="shared" ref="G409:K409" ca="1" si="123">SUM(G$230:G$233,G$239:G$243)</f>
        <v>34419715.125400186</v>
      </c>
      <c r="H409" s="44">
        <f t="shared" ca="1" si="123"/>
        <v>6571086.3696684008</v>
      </c>
      <c r="I409" s="44">
        <f t="shared" ca="1" si="123"/>
        <v>9660606.6906173397</v>
      </c>
      <c r="J409" s="44">
        <f t="shared" ca="1" si="123"/>
        <v>3909386.6409620792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B975F-39E6-436E-BC90-2F2ACC175003}">
  <sheetPr codeName="Sheet10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23.710937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421</v>
      </c>
      <c r="D5" t="str">
        <f>LEFT(ADDRESS(5,MATCH($B$5,Classification!$A$6:$AAB$6,0)),3)</f>
        <v>$Z$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Customer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28180.30298992731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INT_PSTD_PLANT</v>
      </c>
      <c r="G11" s="11">
        <f ca="1">IFERROR(INDEX(G$391:G$427,MATCH($F11,$B$391:$B$427,0))/INDEX($D$391:$D$427,MATCH($F11,$B$391:$B$427,0)),SUMIFS('Input-Ext Allocators'!D$8:D$68,'Input-Ext Allocators'!$B$8:$B$68,$F11))*$D11</f>
        <v>26031.561458859407</v>
      </c>
      <c r="H11" s="11">
        <f ca="1">IFERROR(INDEX(H$391:H$427,MATCH($F11,$B$391:$B$427,0))/INDEX($D$391:$D$427,MATCH($F11,$B$391:$B$427,0)),SUMIFS('Input-Ext Allocators'!E$8:E$68,'Input-Ext Allocators'!$B$8:$B$68,$F11))*$D11</f>
        <v>1946.600078103095</v>
      </c>
      <c r="I11" s="11">
        <f ca="1">IFERROR(INDEX(I$391:I$427,MATCH($F11,$B$391:$B$427,0))/INDEX($D$391:$D$427,MATCH($F11,$B$391:$B$427,0)),SUMIFS('Input-Ext Allocators'!F$8:F$68,'Input-Ext Allocators'!$B$8:$B$68,$F11))*$D11</f>
        <v>197.9178960349756</v>
      </c>
      <c r="J11" s="11">
        <f ca="1">IFERROR(INDEX(J$391:J$427,MATCH($F11,$B$391:$B$427,0))/INDEX($D$391:$D$427,MATCH($F11,$B$391:$B$427,0)),SUMIFS('Input-Ext Allocators'!G$8:G$68,'Input-Ext Allocators'!$B$8:$B$68,$F11))*$D11</f>
        <v>4.2235569298304974</v>
      </c>
      <c r="K11" s="11">
        <f ca="1">IFERROR(INDEX(K$391:K$427,MATCH($F11,$B$391:$B$427,0))/INDEX($D$391:$D$427,MATCH($F11,$B$391:$B$427,0)),SUMIFS('Input-Ext Allocators'!H$8:H$68,'Input-Ext Allocators'!$B$8:$B$68,$F11))*$D11</f>
        <v>0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11306.474430794869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INT_PSTD_PLANT</v>
      </c>
      <c r="G12" s="11">
        <f ca="1">IFERROR(INDEX(G$391:G$427,MATCH($F12,$B$391:$B$427,0))/INDEX($D$391:$D$427,MATCH($F12,$B$391:$B$427,0)),SUMIFS('Input-Ext Allocators'!D$8:D$68,'Input-Ext Allocators'!$B$8:$B$68,$F12))*$D12</f>
        <v>10444.358392223883</v>
      </c>
      <c r="H12" s="11">
        <f ca="1">IFERROR(INDEX(H$391:H$427,MATCH($F12,$B$391:$B$427,0))/INDEX($D$391:$D$427,MATCH($F12,$B$391:$B$427,0)),SUMIFS('Input-Ext Allocators'!E$8:E$68,'Input-Ext Allocators'!$B$8:$B$68,$F12))*$D12</f>
        <v>781.01303658526456</v>
      </c>
      <c r="I12" s="11">
        <f ca="1">IFERROR(INDEX(I$391:I$427,MATCH($F12,$B$391:$B$427,0))/INDEX($D$391:$D$427,MATCH($F12,$B$391:$B$427,0)),SUMIFS('Input-Ext Allocators'!F$8:F$68,'Input-Ext Allocators'!$B$8:$B$68,$F12))*$D12</f>
        <v>79.408430481248743</v>
      </c>
      <c r="J12" s="11">
        <f ca="1">IFERROR(INDEX(J$391:J$427,MATCH($F12,$B$391:$B$427,0))/INDEX($D$391:$D$427,MATCH($F12,$B$391:$B$427,0)),SUMIFS('Input-Ext Allocators'!G$8:G$68,'Input-Ext Allocators'!$B$8:$B$68,$F12))*$D12</f>
        <v>1.694571504472606</v>
      </c>
      <c r="K12" s="11">
        <f ca="1">IFERROR(INDEX(K$391:K$427,MATCH($F12,$B$391:$B$427,0))/INDEX($D$391:$D$427,MATCH($F12,$B$391:$B$427,0)),SUMIFS('Input-Ext Allocators'!H$8:H$68,'Input-Ext Allocators'!$B$8:$B$68,$F12))*$D12</f>
        <v>0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2984665.5032221023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INT_PSTD_PLANT</v>
      </c>
      <c r="G13" s="11">
        <f ca="1">IFERROR(INDEX(G$391:G$427,MATCH($F13,$B$391:$B$427,0))/INDEX($D$391:$D$427,MATCH($F13,$B$391:$B$427,0)),SUMIFS('Input-Ext Allocators'!D$8:D$68,'Input-Ext Allocators'!$B$8:$B$68,$F13))*$D13</f>
        <v>2757085.4546537334</v>
      </c>
      <c r="H13" s="11">
        <f ca="1">IFERROR(INDEX(H$391:H$427,MATCH($F13,$B$391:$B$427,0))/INDEX($D$391:$D$427,MATCH($F13,$B$391:$B$427,0)),SUMIFS('Input-Ext Allocators'!E$8:E$68,'Input-Ext Allocators'!$B$8:$B$68,$F13))*$D13</f>
        <v>206170.60447364426</v>
      </c>
      <c r="I13" s="11">
        <f ca="1">IFERROR(INDEX(I$391:I$427,MATCH($F13,$B$391:$B$427,0))/INDEX($D$391:$D$427,MATCH($F13,$B$391:$B$427,0)),SUMIFS('Input-Ext Allocators'!F$8:F$68,'Input-Ext Allocators'!$B$8:$B$68,$F13))*$D13</f>
        <v>20962.113749345954</v>
      </c>
      <c r="J13" s="11">
        <f ca="1">IFERROR(INDEX(J$391:J$427,MATCH($F13,$B$391:$B$427,0))/INDEX($D$391:$D$427,MATCH($F13,$B$391:$B$427,0)),SUMIFS('Input-Ext Allocators'!G$8:G$68,'Input-Ext Allocators'!$B$8:$B$68,$F13))*$D13</f>
        <v>447.33034537866956</v>
      </c>
      <c r="K13" s="11">
        <f ca="1">IFERROR(INDEX(K$391:K$427,MATCH($F13,$B$391:$B$427,0))/INDEX($D$391:$D$427,MATCH($F13,$B$391:$B$427,0)),SUMIFS('Input-Ext Allocators'!H$8:H$68,'Input-Ext Allocators'!$B$8:$B$68,$F13))*$D13</f>
        <v>0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6645044.9337483225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6138361.807237546</v>
      </c>
      <c r="H15" s="11">
        <f ca="1">IFERROR(INDEX(H$391:H$427,MATCH($F15,$B$391:$B$427,0))/INDEX($D$391:$D$427,MATCH($F15,$B$391:$B$427,0)),SUMIFS('Input-Ext Allocators'!E$8:E$68,'Input-Ext Allocators'!$B$8:$B$68,$F15))*$D15</f>
        <v>459017.24306004087</v>
      </c>
      <c r="I15" s="11">
        <f ca="1">IFERROR(INDEX(I$391:I$427,MATCH($F15,$B$391:$B$427,0))/INDEX($D$391:$D$427,MATCH($F15,$B$391:$B$427,0)),SUMIFS('Input-Ext Allocators'!F$8:F$68,'Input-Ext Allocators'!$B$8:$B$68,$F15))*$D15</f>
        <v>46669.94931940348</v>
      </c>
      <c r="J15" s="11">
        <f ca="1">IFERROR(INDEX(J$391:J$427,MATCH($F15,$B$391:$B$427,0))/INDEX($D$391:$D$427,MATCH($F15,$B$391:$B$427,0)),SUMIFS('Input-Ext Allocators'!G$8:G$68,'Input-Ext Allocators'!$B$8:$B$68,$F15))*$D15</f>
        <v>995.93413133277863</v>
      </c>
      <c r="K15" s="11">
        <f ca="1">IFERROR(INDEX(K$391:K$427,MATCH($F15,$B$391:$B$427,0))/INDEX($D$391:$D$427,MATCH($F15,$B$391:$B$427,0)),SUMIFS('Input-Ext Allocators'!H$8:H$68,'Input-Ext Allocators'!$B$8:$B$68,$F15))*$D15</f>
        <v>0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9669197.2143911459</v>
      </c>
      <c r="E16" s="11">
        <f t="shared" ca="1" si="0"/>
        <v>0</v>
      </c>
      <c r="G16" s="111">
        <f t="shared" ref="G16:K16" ca="1" si="2">SUBTOTAL(9,G11:G15)</f>
        <v>8931923.1817423627</v>
      </c>
      <c r="H16" s="111">
        <f t="shared" ca="1" si="2"/>
        <v>667915.46064837347</v>
      </c>
      <c r="I16" s="111">
        <f t="shared" ca="1" si="2"/>
        <v>67909.389395265665</v>
      </c>
      <c r="J16" s="111">
        <f t="shared" ca="1" si="2"/>
        <v>1449.1826051457513</v>
      </c>
      <c r="K16" s="111">
        <f t="shared" ca="1" si="2"/>
        <v>0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2619672.3253863677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INT_DISTPT_FERC_376-386</v>
      </c>
      <c r="G51" s="11">
        <f ca="1">IFERROR(INDEX(G$391:G$427,MATCH($F51,$B$391:$B$427,0))/INDEX($D$391:$D$427,MATCH($F51,$B$391:$B$427,0)),SUMIFS('Input-Ext Allocators'!D$8:D$68,'Input-Ext Allocators'!$B$8:$B$68,$F51))*$D51</f>
        <v>2419922.9215081013</v>
      </c>
      <c r="H51" s="11">
        <f ca="1">IFERROR(INDEX(H$391:H$427,MATCH($F51,$B$391:$B$427,0))/INDEX($D$391:$D$427,MATCH($F51,$B$391:$B$427,0)),SUMIFS('Input-Ext Allocators'!E$8:E$68,'Input-Ext Allocators'!$B$8:$B$68,$F51))*$D51</f>
        <v>180958.10946476887</v>
      </c>
      <c r="I51" s="11">
        <f ca="1">IFERROR(INDEX(I$391:I$427,MATCH($F51,$B$391:$B$427,0))/INDEX($D$391:$D$427,MATCH($F51,$B$391:$B$427,0)),SUMIFS('Input-Ext Allocators'!F$8:F$68,'Input-Ext Allocators'!$B$8:$B$68,$F51))*$D51</f>
        <v>18398.667861266291</v>
      </c>
      <c r="J51" s="11">
        <f ca="1">IFERROR(INDEX(J$391:J$427,MATCH($F51,$B$391:$B$427,0))/INDEX($D$391:$D$427,MATCH($F51,$B$391:$B$427,0)),SUMIFS('Input-Ext Allocators'!G$8:G$68,'Input-Ext Allocators'!$B$8:$B$68,$F51))*$D51</f>
        <v>392.62655223137847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5841366.7720609251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INT_DISTPT_FERC_376-386</v>
      </c>
      <c r="G52" s="11">
        <f ca="1">IFERROR(INDEX(G$391:G$427,MATCH($F52,$B$391:$B$427,0))/INDEX($D$391:$D$427,MATCH($F52,$B$391:$B$427,0)),SUMIFS('Input-Ext Allocators'!D$8:D$68,'Input-Ext Allocators'!$B$8:$B$68,$F52))*$D52</f>
        <v>5395963.9179534391</v>
      </c>
      <c r="H52" s="11">
        <f ca="1">IFERROR(INDEX(H$391:H$427,MATCH($F52,$B$391:$B$427,0))/INDEX($D$391:$D$427,MATCH($F52,$B$391:$B$427,0)),SUMIFS('Input-Ext Allocators'!E$8:E$68,'Input-Ext Allocators'!$B$8:$B$68,$F52))*$D52</f>
        <v>403501.87216890359</v>
      </c>
      <c r="I52" s="11">
        <f ca="1">IFERROR(INDEX(I$391:I$427,MATCH($F52,$B$391:$B$427,0))/INDEX($D$391:$D$427,MATCH($F52,$B$391:$B$427,0)),SUMIFS('Input-Ext Allocators'!F$8:F$68,'Input-Ext Allocators'!$B$8:$B$68,$F52))*$D52</f>
        <v>41025.500041931853</v>
      </c>
      <c r="J52" s="11">
        <f ca="1">IFERROR(INDEX(J$391:J$427,MATCH($F52,$B$391:$B$427,0))/INDEX($D$391:$D$427,MATCH($F52,$B$391:$B$427,0)),SUMIFS('Input-Ext Allocators'!G$8:G$68,'Input-Ext Allocators'!$B$8:$B$68,$F52))*$D52</f>
        <v>875.48189665093298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568707980.97126806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CUSTOMERS_LP</v>
      </c>
      <c r="G53" s="11">
        <f ca="1">IFERROR(INDEX(G$391:G$427,MATCH($F53,$B$391:$B$427,0))/INDEX($D$391:$D$427,MATCH($F53,$B$391:$B$427,0)),SUMIFS('Input-Ext Allocators'!D$8:D$68,'Input-Ext Allocators'!$B$8:$B$68,$F53))*$D53</f>
        <v>525422878.43850201</v>
      </c>
      <c r="H53" s="11">
        <f ca="1">IFERROR(INDEX(H$391:H$427,MATCH($F53,$B$391:$B$427,0))/INDEX($D$391:$D$427,MATCH($F53,$B$391:$B$427,0)),SUMIFS('Input-Ext Allocators'!E$8:E$68,'Input-Ext Allocators'!$B$8:$B$68,$F53))*$D53</f>
        <v>39290313.714832962</v>
      </c>
      <c r="I53" s="11">
        <f ca="1">IFERROR(INDEX(I$391:I$427,MATCH($F53,$B$391:$B$427,0))/INDEX($D$391:$D$427,MATCH($F53,$B$391:$B$427,0)),SUMIFS('Input-Ext Allocators'!F$8:F$68,'Input-Ext Allocators'!$B$8:$B$68,$F53))*$D53</f>
        <v>3994788.8179330714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481871127.91327703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CUSTOMERS_DIST</v>
      </c>
      <c r="G54" s="11">
        <f ca="1">IFERROR(INDEX(G$391:G$427,MATCH($F54,$B$391:$B$427,0))/INDEX($D$391:$D$427,MATCH($F54,$B$391:$B$427,0)),SUMIFS('Input-Ext Allocators'!D$8:D$68,'Input-Ext Allocators'!$B$8:$B$68,$F54))*$D54</f>
        <v>445049818.39861345</v>
      </c>
      <c r="H54" s="11">
        <f ca="1">IFERROR(INDEX(H$391:H$427,MATCH($F54,$B$391:$B$427,0))/INDEX($D$391:$D$427,MATCH($F54,$B$391:$B$427,0)),SUMIFS('Input-Ext Allocators'!E$8:E$68,'Input-Ext Allocators'!$B$8:$B$68,$F54))*$D54</f>
        <v>33280140.057048593</v>
      </c>
      <c r="I54" s="11">
        <f ca="1">IFERROR(INDEX(I$391:I$427,MATCH($F54,$B$391:$B$427,0))/INDEX($D$391:$D$427,MATCH($F54,$B$391:$B$427,0)),SUMIFS('Input-Ext Allocators'!F$8:F$68,'Input-Ext Allocators'!$B$8:$B$68,$F54))*$D54</f>
        <v>3383712.645413511</v>
      </c>
      <c r="J54" s="11">
        <f ca="1">IFERROR(INDEX(J$391:J$427,MATCH($F54,$B$391:$B$427,0))/INDEX($D$391:$D$427,MATCH($F54,$B$391:$B$427,0)),SUMIFS('Input-Ext Allocators'!G$8:G$68,'Input-Ext Allocators'!$B$8:$B$68,$F54))*$D54</f>
        <v>157456.81220143312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2877563.4959430192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INT_DISTPT_FERC_376-386</v>
      </c>
      <c r="G61" s="11">
        <f ca="1">IFERROR(INDEX(G$391:G$427,MATCH($F61,$B$391:$B$427,0))/INDEX($D$391:$D$427,MATCH($F61,$B$391:$B$427,0)),SUMIFS('Input-Ext Allocators'!D$8:D$68,'Input-Ext Allocators'!$B$8:$B$68,$F61))*$D61</f>
        <v>2658149.9504524763</v>
      </c>
      <c r="H61" s="11">
        <f ca="1">IFERROR(INDEX(H$391:H$427,MATCH($F61,$B$391:$B$427,0))/INDEX($D$391:$D$427,MATCH($F61,$B$391:$B$427,0)),SUMIFS('Input-Ext Allocators'!E$8:E$68,'Input-Ext Allocators'!$B$8:$B$68,$F61))*$D61</f>
        <v>198772.35982705609</v>
      </c>
      <c r="I61" s="11">
        <f ca="1">IFERROR(INDEX(I$391:I$427,MATCH($F61,$B$391:$B$427,0))/INDEX($D$391:$D$427,MATCH($F61,$B$391:$B$427,0)),SUMIFS('Input-Ext Allocators'!F$8:F$68,'Input-Ext Allocators'!$B$8:$B$68,$F61))*$D61</f>
        <v>20209.907360742698</v>
      </c>
      <c r="J61" s="11">
        <f ca="1">IFERROR(INDEX(J$391:J$427,MATCH($F61,$B$391:$B$427,0))/INDEX($D$391:$D$427,MATCH($F61,$B$391:$B$427,0)),SUMIFS('Input-Ext Allocators'!G$8:G$68,'Input-Ext Allocators'!$B$8:$B$68,$F61))*$D61</f>
        <v>431.27830274435092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1061917711.4779354</v>
      </c>
      <c r="E62" s="11">
        <f t="shared" ca="1" si="10"/>
        <v>0</v>
      </c>
      <c r="G62" s="111">
        <f t="shared" ref="G62:K62" ca="1" si="13">SUBTOTAL(9,G51:G61)</f>
        <v>980946733.62702954</v>
      </c>
      <c r="H62" s="111">
        <f t="shared" ca="1" si="13"/>
        <v>73353686.113342285</v>
      </c>
      <c r="I62" s="111">
        <f t="shared" ca="1" si="13"/>
        <v>7458135.5386105226</v>
      </c>
      <c r="J62" s="111">
        <f t="shared" ca="1" si="13"/>
        <v>159156.19895305979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747556.60798027355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INT_PSTD_PLANT</v>
      </c>
      <c r="G65" s="11">
        <f ca="1">IFERROR(INDEX(G$391:G$427,MATCH($F65,$B$391:$B$427,0))/INDEX($D$391:$D$427,MATCH($F65,$B$391:$B$427,0)),SUMIFS('Input-Ext Allocators'!D$8:D$68,'Input-Ext Allocators'!$B$8:$B$68,$F65))*$D65</f>
        <v>690555.59095907211</v>
      </c>
      <c r="H65" s="11">
        <f ca="1">IFERROR(INDEX(H$391:H$427,MATCH($F65,$B$391:$B$427,0))/INDEX($D$391:$D$427,MATCH($F65,$B$391:$B$427,0)),SUMIFS('Input-Ext Allocators'!E$8:E$68,'Input-Ext Allocators'!$B$8:$B$68,$F65))*$D65</f>
        <v>51638.68365790906</v>
      </c>
      <c r="I65" s="11">
        <f ca="1">IFERROR(INDEX(I$391:I$427,MATCH($F65,$B$391:$B$427,0))/INDEX($D$391:$D$427,MATCH($F65,$B$391:$B$427,0)),SUMIFS('Input-Ext Allocators'!F$8:F$68,'Input-Ext Allocators'!$B$8:$B$68,$F65))*$D65</f>
        <v>5250.2924142222091</v>
      </c>
      <c r="J65" s="11">
        <f ca="1">IFERROR(INDEX(J$391:J$427,MATCH($F65,$B$391:$B$427,0))/INDEX($D$391:$D$427,MATCH($F65,$B$391:$B$427,0)),SUMIFS('Input-Ext Allocators'!G$8:G$68,'Input-Ext Allocators'!$B$8:$B$68,$F65))*$D65</f>
        <v>112.04094907014372</v>
      </c>
      <c r="K65" s="11">
        <f ca="1">IFERROR(INDEX(K$391:K$427,MATCH($F65,$B$391:$B$427,0))/INDEX($D$391:$D$427,MATCH($F65,$B$391:$B$427,0)),SUMIFS('Input-Ext Allocators'!H$8:H$68,'Input-Ext Allocators'!$B$8:$B$68,$F65))*$D65</f>
        <v>0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13610903.960794235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INT_PSTD_PLANT</v>
      </c>
      <c r="G66" s="11">
        <f ca="1">IFERROR(INDEX(G$391:G$427,MATCH($F66,$B$391:$B$427,0))/INDEX($D$391:$D$427,MATCH($F66,$B$391:$B$427,0)),SUMIFS('Input-Ext Allocators'!D$8:D$68,'Input-Ext Allocators'!$B$8:$B$68,$F66))*$D66</f>
        <v>12573075.70797563</v>
      </c>
      <c r="H66" s="11">
        <f ca="1">IFERROR(INDEX(H$391:H$427,MATCH($F66,$B$391:$B$427,0))/INDEX($D$391:$D$427,MATCH($F66,$B$391:$B$427,0)),SUMIFS('Input-Ext Allocators'!E$8:E$68,'Input-Ext Allocators'!$B$8:$B$68,$F66))*$D66</f>
        <v>940195.23929909756</v>
      </c>
      <c r="I66" s="11">
        <f ca="1">IFERROR(INDEX(I$391:I$427,MATCH($F66,$B$391:$B$427,0))/INDEX($D$391:$D$427,MATCH($F66,$B$391:$B$427,0)),SUMIFS('Input-Ext Allocators'!F$8:F$68,'Input-Ext Allocators'!$B$8:$B$68,$F66))*$D66</f>
        <v>95593.06285732238</v>
      </c>
      <c r="J66" s="11">
        <f ca="1">IFERROR(INDEX(J$391:J$427,MATCH($F66,$B$391:$B$427,0))/INDEX($D$391:$D$427,MATCH($F66,$B$391:$B$427,0)),SUMIFS('Input-Ext Allocators'!G$8:G$68,'Input-Ext Allocators'!$B$8:$B$68,$F66))*$D66</f>
        <v>2039.9506621847765</v>
      </c>
      <c r="K66" s="11">
        <f ca="1">IFERROR(INDEX(K$391:K$427,MATCH($F66,$B$391:$B$427,0))/INDEX($D$391:$D$427,MATCH($F66,$B$391:$B$427,0)),SUMIFS('Input-Ext Allocators'!H$8:H$68,'Input-Ext Allocators'!$B$8:$B$68,$F66))*$D66</f>
        <v>0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699010.84014385159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INT_PSTD_PLANT</v>
      </c>
      <c r="G67" s="11">
        <f ca="1">IFERROR(INDEX(G$391:G$427,MATCH($F67,$B$391:$B$427,0))/INDEX($D$391:$D$427,MATCH($F67,$B$391:$B$427,0)),SUMIFS('Input-Ext Allocators'!D$8:D$68,'Input-Ext Allocators'!$B$8:$B$68,$F67))*$D67</f>
        <v>645711.42659884354</v>
      </c>
      <c r="H67" s="11">
        <f ca="1">IFERROR(INDEX(H$391:H$427,MATCH($F67,$B$391:$B$427,0))/INDEX($D$391:$D$427,MATCH($F67,$B$391:$B$427,0)),SUMIFS('Input-Ext Allocators'!E$8:E$68,'Input-Ext Allocators'!$B$8:$B$68,$F67))*$D67</f>
        <v>48285.306105661621</v>
      </c>
      <c r="I67" s="11">
        <f ca="1">IFERROR(INDEX(I$391:I$427,MATCH($F67,$B$391:$B$427,0))/INDEX($D$391:$D$427,MATCH($F67,$B$391:$B$427,0)),SUMIFS('Input-Ext Allocators'!F$8:F$68,'Input-Ext Allocators'!$B$8:$B$68,$F67))*$D67</f>
        <v>4909.3423458350344</v>
      </c>
      <c r="J67" s="11">
        <f ca="1">IFERROR(INDEX(J$391:J$427,MATCH($F67,$B$391:$B$427,0))/INDEX($D$391:$D$427,MATCH($F67,$B$391:$B$427,0)),SUMIFS('Input-Ext Allocators'!G$8:G$68,'Input-Ext Allocators'!$B$8:$B$68,$F67))*$D67</f>
        <v>104.76509351128938</v>
      </c>
      <c r="K67" s="11">
        <f ca="1">IFERROR(INDEX(K$391:K$427,MATCH($F67,$B$391:$B$427,0))/INDEX($D$391:$D$427,MATCH($F67,$B$391:$B$427,0)),SUMIFS('Input-Ext Allocators'!H$8:H$68,'Input-Ext Allocators'!$B$8:$B$68,$F67))*$D67</f>
        <v>0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15256901.291647363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INT_PSTD_PLANT</v>
      </c>
      <c r="G68" s="11">
        <f ca="1">IFERROR(INDEX(G$391:G$427,MATCH($F68,$B$391:$B$427,0))/INDEX($D$391:$D$427,MATCH($F68,$B$391:$B$427,0)),SUMIFS('Input-Ext Allocators'!D$8:D$68,'Input-Ext Allocators'!$B$8:$B$68,$F68))*$D68</f>
        <v>14093566.126213403</v>
      </c>
      <c r="H68" s="11">
        <f ca="1">IFERROR(INDEX(H$391:H$427,MATCH($F68,$B$391:$B$427,0))/INDEX($D$391:$D$427,MATCH($F68,$B$391:$B$427,0)),SUMIFS('Input-Ext Allocators'!E$8:E$68,'Input-Ext Allocators'!$B$8:$B$68,$F68))*$D68</f>
        <v>1053895.1712672333</v>
      </c>
      <c r="I68" s="11">
        <f ca="1">IFERROR(INDEX(I$391:I$427,MATCH($F68,$B$391:$B$427,0))/INDEX($D$391:$D$427,MATCH($F68,$B$391:$B$427,0)),SUMIFS('Input-Ext Allocators'!F$8:F$68,'Input-Ext Allocators'!$B$8:$B$68,$F68))*$D68</f>
        <v>107153.34766753468</v>
      </c>
      <c r="J68" s="11">
        <f ca="1">IFERROR(INDEX(J$391:J$427,MATCH($F68,$B$391:$B$427,0))/INDEX($D$391:$D$427,MATCH($F68,$B$391:$B$427,0)),SUMIFS('Input-Ext Allocators'!G$8:G$68,'Input-Ext Allocators'!$B$8:$B$68,$F68))*$D68</f>
        <v>2286.6464991916437</v>
      </c>
      <c r="K68" s="11">
        <f ca="1">IFERROR(INDEX(K$391:K$427,MATCH($F68,$B$391:$B$427,0))/INDEX($D$391:$D$427,MATCH($F68,$B$391:$B$427,0)),SUMIFS('Input-Ext Allocators'!H$8:H$68,'Input-Ext Allocators'!$B$8:$B$68,$F68))*$D68</f>
        <v>0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72.36053654351015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INT_PSTD_PLANT</v>
      </c>
      <c r="G69" s="11">
        <f ca="1">IFERROR(INDEX(G$391:G$427,MATCH($F69,$B$391:$B$427,0))/INDEX($D$391:$D$427,MATCH($F69,$B$391:$B$427,0)),SUMIFS('Input-Ext Allocators'!D$8:D$68,'Input-Ext Allocators'!$B$8:$B$68,$F69))*$D69</f>
        <v>66.843062507231238</v>
      </c>
      <c r="H69" s="11">
        <f ca="1">IFERROR(INDEX(H$391:H$427,MATCH($F69,$B$391:$B$427,0))/INDEX($D$391:$D$427,MATCH($F69,$B$391:$B$427,0)),SUMIFS('Input-Ext Allocators'!E$8:E$68,'Input-Ext Allocators'!$B$8:$B$68,$F69))*$D69</f>
        <v>4.9984212780652593</v>
      </c>
      <c r="I69" s="11">
        <f ca="1">IFERROR(INDEX(I$391:I$427,MATCH($F69,$B$391:$B$427,0))/INDEX($D$391:$D$427,MATCH($F69,$B$391:$B$427,0)),SUMIFS('Input-Ext Allocators'!F$8:F$68,'Input-Ext Allocators'!$B$8:$B$68,$F69))*$D69</f>
        <v>0.50820763544566971</v>
      </c>
      <c r="J69" s="11">
        <f ca="1">IFERROR(INDEX(J$391:J$427,MATCH($F69,$B$391:$B$427,0))/INDEX($D$391:$D$427,MATCH($F69,$B$391:$B$427,0)),SUMIFS('Input-Ext Allocators'!G$8:G$68,'Input-Ext Allocators'!$B$8:$B$68,$F69))*$D69</f>
        <v>1.084512276797857E-2</v>
      </c>
      <c r="K69" s="11">
        <f ca="1">IFERROR(INDEX(K$391:K$427,MATCH($F69,$B$391:$B$427,0))/INDEX($D$391:$D$427,MATCH($F69,$B$391:$B$427,0)),SUMIFS('Input-Ext Allocators'!H$8:H$68,'Input-Ext Allocators'!$B$8:$B$68,$F69))*$D69</f>
        <v>0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1589464.519881621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INT_PSTD_PLANT</v>
      </c>
      <c r="G70" s="11">
        <f ca="1">IFERROR(INDEX(G$391:G$427,MATCH($F70,$B$391:$B$427,0))/INDEX($D$391:$D$427,MATCH($F70,$B$391:$B$427,0)),SUMIFS('Input-Ext Allocators'!D$8:D$68,'Input-Ext Allocators'!$B$8:$B$68,$F70))*$D70</f>
        <v>1468268.2209188556</v>
      </c>
      <c r="H70" s="11">
        <f ca="1">IFERROR(INDEX(H$391:H$427,MATCH($F70,$B$391:$B$427,0))/INDEX($D$391:$D$427,MATCH($F70,$B$391:$B$427,0)),SUMIFS('Input-Ext Allocators'!E$8:E$68,'Input-Ext Allocators'!$B$8:$B$68,$F70))*$D70</f>
        <v>109794.83647317742</v>
      </c>
      <c r="I70" s="11">
        <f ca="1">IFERROR(INDEX(I$391:I$427,MATCH($F70,$B$391:$B$427,0))/INDEX($D$391:$D$427,MATCH($F70,$B$391:$B$427,0)),SUMIFS('Input-Ext Allocators'!F$8:F$68,'Input-Ext Allocators'!$B$8:$B$68,$F70))*$D70</f>
        <v>11163.239575871734</v>
      </c>
      <c r="J70" s="11">
        <f ca="1">IFERROR(INDEX(J$391:J$427,MATCH($F70,$B$391:$B$427,0))/INDEX($D$391:$D$427,MATCH($F70,$B$391:$B$427,0)),SUMIFS('Input-Ext Allocators'!G$8:G$68,'Input-Ext Allocators'!$B$8:$B$68,$F70))*$D70</f>
        <v>238.22291371619639</v>
      </c>
      <c r="K70" s="11">
        <f ca="1">IFERROR(INDEX(K$391:K$427,MATCH($F70,$B$391:$B$427,0))/INDEX($D$391:$D$427,MATCH($F70,$B$391:$B$427,0)),SUMIFS('Input-Ext Allocators'!H$8:H$68,'Input-Ext Allocators'!$B$8:$B$68,$F70))*$D70</f>
        <v>0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2923050.2093217722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INT_PSTD_PLANT</v>
      </c>
      <c r="G72" s="11">
        <f ca="1">IFERROR(INDEX(G$391:G$427,MATCH($F72,$B$391:$B$427,0))/INDEX($D$391:$D$427,MATCH($F72,$B$391:$B$427,0)),SUMIFS('Input-Ext Allocators'!D$8:D$68,'Input-Ext Allocators'!$B$8:$B$68,$F72))*$D72</f>
        <v>2700168.312544032</v>
      </c>
      <c r="H72" s="11">
        <f ca="1">IFERROR(INDEX(H$391:H$427,MATCH($F72,$B$391:$B$427,0))/INDEX($D$391:$D$427,MATCH($F72,$B$391:$B$427,0)),SUMIFS('Input-Ext Allocators'!E$8:E$68,'Input-Ext Allocators'!$B$8:$B$68,$F72))*$D72</f>
        <v>201914.42823729935</v>
      </c>
      <c r="I72" s="11">
        <f ca="1">IFERROR(INDEX(I$391:I$427,MATCH($F72,$B$391:$B$427,0))/INDEX($D$391:$D$427,MATCH($F72,$B$391:$B$427,0)),SUMIFS('Input-Ext Allocators'!F$8:F$68,'Input-Ext Allocators'!$B$8:$B$68,$F72))*$D72</f>
        <v>20529.372861617074</v>
      </c>
      <c r="J72" s="11">
        <f ca="1">IFERROR(INDEX(J$391:J$427,MATCH($F72,$B$391:$B$427,0))/INDEX($D$391:$D$427,MATCH($F72,$B$391:$B$427,0)),SUMIFS('Input-Ext Allocators'!G$8:G$68,'Input-Ext Allocators'!$B$8:$B$68,$F72))*$D72</f>
        <v>438.09567882347676</v>
      </c>
      <c r="K72" s="11">
        <f ca="1">IFERROR(INDEX(K$391:K$427,MATCH($F72,$B$391:$B$427,0))/INDEX($D$391:$D$427,MATCH($F72,$B$391:$B$427,0)),SUMIFS('Input-Ext Allocators'!H$8:H$68,'Input-Ext Allocators'!$B$8:$B$68,$F72))*$D72</f>
        <v>0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5988613.8339713244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INT_PSTD_PLANT</v>
      </c>
      <c r="G73" s="11">
        <f ca="1">IFERROR(INDEX(G$391:G$427,MATCH($F73,$B$391:$B$427,0))/INDEX($D$391:$D$427,MATCH($F73,$B$391:$B$427,0)),SUMIFS('Input-Ext Allocators'!D$8:D$68,'Input-Ext Allocators'!$B$8:$B$68,$F73))*$D73</f>
        <v>5531983.4257325819</v>
      </c>
      <c r="H73" s="11">
        <f ca="1">IFERROR(INDEX(H$391:H$427,MATCH($F73,$B$391:$B$427,0))/INDEX($D$391:$D$427,MATCH($F73,$B$391:$B$427,0)),SUMIFS('Input-Ext Allocators'!E$8:E$68,'Input-Ext Allocators'!$B$8:$B$68,$F73))*$D73</f>
        <v>413673.20149484044</v>
      </c>
      <c r="I73" s="11">
        <f ca="1">IFERROR(INDEX(I$391:I$427,MATCH($F73,$B$391:$B$427,0))/INDEX($D$391:$D$427,MATCH($F73,$B$391:$B$427,0)),SUMIFS('Input-Ext Allocators'!F$8:F$68,'Input-Ext Allocators'!$B$8:$B$68,$F73))*$D73</f>
        <v>42059.656016090637</v>
      </c>
      <c r="J73" s="11">
        <f ca="1">IFERROR(INDEX(J$391:J$427,MATCH($F73,$B$391:$B$427,0))/INDEX($D$391:$D$427,MATCH($F73,$B$391:$B$427,0)),SUMIFS('Input-Ext Allocators'!G$8:G$68,'Input-Ext Allocators'!$B$8:$B$68,$F73))*$D73</f>
        <v>897.55072781116371</v>
      </c>
      <c r="K73" s="11">
        <f ca="1">IFERROR(INDEX(K$391:K$427,MATCH($F73,$B$391:$B$427,0))/INDEX($D$391:$D$427,MATCH($F73,$B$391:$B$427,0)),SUMIFS('Input-Ext Allocators'!H$8:H$68,'Input-Ext Allocators'!$B$8:$B$68,$F73))*$D73</f>
        <v>0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8694.8954262112675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INT_PSTD_PLANT</v>
      </c>
      <c r="G74" s="11">
        <f ca="1">IFERROR(INDEX(G$391:G$427,MATCH($F74,$B$391:$B$427,0))/INDEX($D$391:$D$427,MATCH($F74,$B$391:$B$427,0)),SUMIFS('Input-Ext Allocators'!D$8:D$68,'Input-Ext Allocators'!$B$8:$B$68,$F74))*$D74</f>
        <v>8031.9116776947758</v>
      </c>
      <c r="H74" s="11">
        <f ca="1">IFERROR(INDEX(H$391:H$427,MATCH($F74,$B$391:$B$427,0))/INDEX($D$391:$D$427,MATCH($F74,$B$391:$B$427,0)),SUMIFS('Input-Ext Allocators'!E$8:E$68,'Input-Ext Allocators'!$B$8:$B$68,$F74))*$D74</f>
        <v>600.61398636525996</v>
      </c>
      <c r="I74" s="11">
        <f ca="1">IFERROR(INDEX(I$391:I$427,MATCH($F74,$B$391:$B$427,0))/INDEX($D$391:$D$427,MATCH($F74,$B$391:$B$427,0)),SUMIFS('Input-Ext Allocators'!F$8:F$68,'Input-Ext Allocators'!$B$8:$B$68,$F74))*$D74</f>
        <v>61.066604202764303</v>
      </c>
      <c r="J74" s="11">
        <f ca="1">IFERROR(INDEX(J$391:J$427,MATCH($F74,$B$391:$B$427,0))/INDEX($D$391:$D$427,MATCH($F74,$B$391:$B$427,0)),SUMIFS('Input-Ext Allocators'!G$8:G$68,'Input-Ext Allocators'!$B$8:$B$68,$F74))*$D74</f>
        <v>1.3031579484667855</v>
      </c>
      <c r="K74" s="11">
        <f ca="1">IFERROR(INDEX(K$391:K$427,MATCH($F74,$B$391:$B$427,0))/INDEX($D$391:$D$427,MATCH($F74,$B$391:$B$427,0)),SUMIFS('Input-Ext Allocators'!H$8:H$68,'Input-Ext Allocators'!$B$8:$B$68,$F74))*$D74</f>
        <v>0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40824268.519703194</v>
      </c>
      <c r="E76" s="11">
        <f t="shared" ca="1" si="15"/>
        <v>0</v>
      </c>
      <c r="G76" s="111">
        <f t="shared" ref="G76:K76" ca="1" si="16">SUBTOTAL(9,G65:G75)</f>
        <v>37711427.56568262</v>
      </c>
      <c r="H76" s="111">
        <f t="shared" ca="1" si="16"/>
        <v>2820002.4789428618</v>
      </c>
      <c r="I76" s="111">
        <f t="shared" ca="1" si="16"/>
        <v>286719.88855033199</v>
      </c>
      <c r="J76" s="111">
        <f t="shared" ca="1" si="16"/>
        <v>6118.5865273799254</v>
      </c>
      <c r="K76" s="111">
        <f t="shared" ca="1" si="16"/>
        <v>0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1112411177.2120299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1027590084.3744545</v>
      </c>
      <c r="H78" s="11">
        <f t="shared" ca="1" si="17"/>
        <v>76841604.052933529</v>
      </c>
      <c r="I78" s="11">
        <f t="shared" ca="1" si="17"/>
        <v>7812764.8165561212</v>
      </c>
      <c r="J78" s="11">
        <f t="shared" ca="1" si="17"/>
        <v>166723.96808558545</v>
      </c>
      <c r="K78" s="11">
        <f t="shared" ca="1" si="17"/>
        <v>0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-212947.2197128202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INT_PSTD_PLANT</v>
      </c>
      <c r="G84" s="11">
        <f ca="1">IFERROR(INDEX(G$391:G$427,MATCH($F84,$B$391:$B$427,0))/INDEX($D$391:$D$427,MATCH($F84,$B$391:$B$427,0)),SUMIFS('Input-Ext Allocators'!D$8:D$68,'Input-Ext Allocators'!$B$8:$B$68,$F84))*$D84</f>
        <v>-196710.04387102989</v>
      </c>
      <c r="H84" s="11">
        <f ca="1">IFERROR(INDEX(H$391:H$427,MATCH($F84,$B$391:$B$427,0))/INDEX($D$391:$D$427,MATCH($F84,$B$391:$B$427,0)),SUMIFS('Input-Ext Allocators'!E$8:E$68,'Input-Ext Allocators'!$B$8:$B$68,$F84))*$D84</f>
        <v>-14709.674153360904</v>
      </c>
      <c r="I84" s="11">
        <f ca="1">IFERROR(INDEX(I$391:I$427,MATCH($F84,$B$391:$B$427,0))/INDEX($D$391:$D$427,MATCH($F84,$B$391:$B$427,0)),SUMIFS('Input-Ext Allocators'!F$8:F$68,'Input-Ext Allocators'!$B$8:$B$68,$F84))*$D84</f>
        <v>-1495.5859668053829</v>
      </c>
      <c r="J84" s="11">
        <f ca="1">IFERROR(INDEX(J$391:J$427,MATCH($F84,$B$391:$B$427,0))/INDEX($D$391:$D$427,MATCH($F84,$B$391:$B$427,0)),SUMIFS('Input-Ext Allocators'!G$8:G$68,'Input-Ext Allocators'!$B$8:$B$68,$F84))*$D84</f>
        <v>-31.915721623990219</v>
      </c>
      <c r="K84" s="11">
        <f ca="1">IFERROR(INDEX(K$391:K$427,MATCH($F84,$B$391:$B$427,0))/INDEX($D$391:$D$427,MATCH($F84,$B$391:$B$427,0)),SUMIFS('Input-Ext Allocators'!H$8:H$68,'Input-Ext Allocators'!$B$8:$B$68,$F84))*$D84</f>
        <v>0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-4458235.5560275503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-4118296.1345832851</v>
      </c>
      <c r="H86" s="11">
        <f ca="1">IFERROR(INDEX(H$391:H$427,MATCH($F86,$B$391:$B$427,0))/INDEX($D$391:$D$427,MATCH($F86,$B$391:$B$427,0)),SUMIFS('Input-Ext Allocators'!E$8:E$68,'Input-Ext Allocators'!$B$8:$B$68,$F86))*$D86</f>
        <v>-307959.84289690602</v>
      </c>
      <c r="I86" s="11">
        <f ca="1">IFERROR(INDEX(I$391:I$427,MATCH($F86,$B$391:$B$427,0))/INDEX($D$391:$D$427,MATCH($F86,$B$391:$B$427,0)),SUMIFS('Input-Ext Allocators'!F$8:F$68,'Input-Ext Allocators'!$B$8:$B$68,$F86))*$D86</f>
        <v>-31311.395111425256</v>
      </c>
      <c r="J86" s="11">
        <f ca="1">IFERROR(INDEX(J$391:J$427,MATCH($F86,$B$391:$B$427,0))/INDEX($D$391:$D$427,MATCH($F86,$B$391:$B$427,0)),SUMIFS('Input-Ext Allocators'!G$8:G$68,'Input-Ext Allocators'!$B$8:$B$68,$F86))*$D86</f>
        <v>-668.18343593421548</v>
      </c>
      <c r="K86" s="11">
        <f ca="1">IFERROR(INDEX(K$391:K$427,MATCH($F86,$B$391:$B$427,0))/INDEX($D$391:$D$427,MATCH($F86,$B$391:$B$427,0)),SUMIFS('Input-Ext Allocators'!H$8:H$68,'Input-Ext Allocators'!$B$8:$B$68,$F86))*$D86</f>
        <v>0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-4671182.7757403702</v>
      </c>
      <c r="E87" s="11">
        <f t="shared" ca="1" si="19"/>
        <v>0</v>
      </c>
      <c r="G87" s="111">
        <f t="shared" ref="G87:K87" ca="1" si="20">SUBTOTAL(9,G82:G86)</f>
        <v>-4315006.1784543153</v>
      </c>
      <c r="H87" s="111">
        <f t="shared" ca="1" si="20"/>
        <v>-322669.51705026691</v>
      </c>
      <c r="I87" s="111">
        <f t="shared" ca="1" si="20"/>
        <v>-32806.981078230638</v>
      </c>
      <c r="J87" s="111">
        <f t="shared" ca="1" si="20"/>
        <v>-700.09915755820566</v>
      </c>
      <c r="K87" s="111">
        <f t="shared" ca="1" si="20"/>
        <v>0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-645819.80646449863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INT_DISTPT_FERC_376-386</v>
      </c>
      <c r="G122" s="11">
        <f ca="1">IFERROR(INDEX(G$391:G$427,MATCH($F122,$B$391:$B$427,0))/INDEX($D$391:$D$427,MATCH($F122,$B$391:$B$427,0)),SUMIFS('Input-Ext Allocators'!D$8:D$68,'Input-Ext Allocators'!$B$8:$B$68,$F122))*$D122</f>
        <v>-596576.1968328876</v>
      </c>
      <c r="H122" s="11">
        <f ca="1">IFERROR(INDEX(H$391:H$427,MATCH($F122,$B$391:$B$427,0))/INDEX($D$391:$D$427,MATCH($F122,$B$391:$B$427,0)),SUMIFS('Input-Ext Allocators'!E$8:E$68,'Input-Ext Allocators'!$B$8:$B$68,$F122))*$D122</f>
        <v>-44611.049290480376</v>
      </c>
      <c r="I122" s="11">
        <f ca="1">IFERROR(INDEX(I$391:I$427,MATCH($F122,$B$391:$B$427,0))/INDEX($D$391:$D$427,MATCH($F122,$B$391:$B$427,0)),SUMIFS('Input-Ext Allocators'!F$8:F$68,'Input-Ext Allocators'!$B$8:$B$68,$F122))*$D122</f>
        <v>-4535.7673180042129</v>
      </c>
      <c r="J122" s="11">
        <f ca="1">IFERROR(INDEX(J$391:J$427,MATCH($F122,$B$391:$B$427,0))/INDEX($D$391:$D$427,MATCH($F122,$B$391:$B$427,0)),SUMIFS('Input-Ext Allocators'!G$8:G$68,'Input-Ext Allocators'!$B$8:$B$68,$F122))*$D122</f>
        <v>-96.793023126468498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-4019937.6747734318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INT_DISTPT_FERC_376-386</v>
      </c>
      <c r="G123" s="11">
        <f ca="1">IFERROR(INDEX(G$391:G$427,MATCH($F123,$B$391:$B$427,0))/INDEX($D$391:$D$427,MATCH($F123,$B$391:$B$427,0)),SUMIFS('Input-Ext Allocators'!D$8:D$68,'Input-Ext Allocators'!$B$8:$B$68,$F123))*$D123</f>
        <v>-3713418.364559568</v>
      </c>
      <c r="H123" s="11">
        <f ca="1">IFERROR(INDEX(H$391:H$427,MATCH($F123,$B$391:$B$427,0))/INDEX($D$391:$D$427,MATCH($F123,$B$391:$B$427,0)),SUMIFS('Input-Ext Allocators'!E$8:E$68,'Input-Ext Allocators'!$B$8:$B$68,$F123))*$D123</f>
        <v>-277683.70675363421</v>
      </c>
      <c r="I123" s="11">
        <f ca="1">IFERROR(INDEX(I$391:I$427,MATCH($F123,$B$391:$B$427,0))/INDEX($D$391:$D$427,MATCH($F123,$B$391:$B$427,0)),SUMIFS('Input-Ext Allocators'!F$8:F$68,'Input-Ext Allocators'!$B$8:$B$68,$F123))*$D123</f>
        <v>-28233.110448360792</v>
      </c>
      <c r="J123" s="11">
        <f ca="1">IFERROR(INDEX(J$391:J$427,MATCH($F123,$B$391:$B$427,0))/INDEX($D$391:$D$427,MATCH($F123,$B$391:$B$427,0)),SUMIFS('Input-Ext Allocators'!G$8:G$68,'Input-Ext Allocators'!$B$8:$B$68,$F123))*$D123</f>
        <v>-602.49301186877756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-94040875.492900014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CUSTOMERS_LP</v>
      </c>
      <c r="G124" s="11">
        <f ca="1">IFERROR(INDEX(G$391:G$427,MATCH($F124,$B$391:$B$427,0))/INDEX($D$391:$D$427,MATCH($F124,$B$391:$B$427,0)),SUMIFS('Input-Ext Allocators'!D$8:D$68,'Input-Ext Allocators'!$B$8:$B$68,$F124))*$D124</f>
        <v>-86883302.407624617</v>
      </c>
      <c r="H124" s="11">
        <f ca="1">IFERROR(INDEX(H$391:H$427,MATCH($F124,$B$391:$B$427,0))/INDEX($D$391:$D$427,MATCH($F124,$B$391:$B$427,0)),SUMIFS('Input-Ext Allocators'!E$8:E$68,'Input-Ext Allocators'!$B$8:$B$68,$F124))*$D124</f>
        <v>-6496999.5564740626</v>
      </c>
      <c r="I124" s="11">
        <f ca="1">IFERROR(INDEX(I$391:I$427,MATCH($F124,$B$391:$B$427,0))/INDEX($D$391:$D$427,MATCH($F124,$B$391:$B$427,0)),SUMIFS('Input-Ext Allocators'!F$8:F$68,'Input-Ext Allocators'!$B$8:$B$68,$F124))*$D124</f>
        <v>-660573.52880133525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-83232621.095400006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CUSTOMERS_DIST</v>
      </c>
      <c r="G125" s="11">
        <f ca="1">IFERROR(INDEX(G$391:G$427,MATCH($F125,$B$391:$B$427,0))/INDEX($D$391:$D$427,MATCH($F125,$B$391:$B$427,0)),SUMIFS('Input-Ext Allocators'!D$8:D$68,'Input-Ext Allocators'!$B$8:$B$68,$F125))*$D125</f>
        <v>-76872551.098382041</v>
      </c>
      <c r="H125" s="11">
        <f ca="1">IFERROR(INDEX(H$391:H$427,MATCH($F125,$B$391:$B$427,0))/INDEX($D$391:$D$427,MATCH($F125,$B$391:$B$427,0)),SUMIFS('Input-Ext Allocators'!E$8:E$68,'Input-Ext Allocators'!$B$8:$B$68,$F125))*$D125</f>
        <v>-5748410.989812796</v>
      </c>
      <c r="I125" s="11">
        <f ca="1">IFERROR(INDEX(I$391:I$427,MATCH($F125,$B$391:$B$427,0))/INDEX($D$391:$D$427,MATCH($F125,$B$391:$B$427,0)),SUMIFS('Input-Ext Allocators'!F$8:F$68,'Input-Ext Allocators'!$B$8:$B$68,$F125))*$D125</f>
        <v>-584461.81187701831</v>
      </c>
      <c r="J125" s="11">
        <f ca="1">IFERROR(INDEX(J$391:J$427,MATCH($F125,$B$391:$B$427,0))/INDEX($D$391:$D$427,MATCH($F125,$B$391:$B$427,0)),SUMIFS('Input-Ext Allocators'!G$8:G$68,'Input-Ext Allocators'!$B$8:$B$68,$F125))*$D125</f>
        <v>-27197.195328146034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-987563.2815916253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INT_DISTPT_FERC_376-386</v>
      </c>
      <c r="G132" s="11">
        <f ca="1">IFERROR(INDEX(G$391:G$427,MATCH($F132,$B$391:$B$427,0))/INDEX($D$391:$D$427,MATCH($F132,$B$391:$B$427,0)),SUMIFS('Input-Ext Allocators'!D$8:D$68,'Input-Ext Allocators'!$B$8:$B$68,$F132))*$D132</f>
        <v>-912261.81167939201</v>
      </c>
      <c r="H132" s="11">
        <f ca="1">IFERROR(INDEX(H$391:H$427,MATCH($F132,$B$391:$B$427,0))/INDEX($D$391:$D$427,MATCH($F132,$B$391:$B$427,0)),SUMIFS('Input-Ext Allocators'!E$8:E$68,'Input-Ext Allocators'!$B$8:$B$68,$F132))*$D132</f>
        <v>-68217.533422729364</v>
      </c>
      <c r="I132" s="11">
        <f ca="1">IFERROR(INDEX(I$391:I$427,MATCH($F132,$B$391:$B$427,0))/INDEX($D$391:$D$427,MATCH($F132,$B$391:$B$427,0)),SUMIFS('Input-Ext Allocators'!F$8:F$68,'Input-Ext Allocators'!$B$8:$B$68,$F132))*$D132</f>
        <v>-6935.924250490637</v>
      </c>
      <c r="J132" s="11">
        <f ca="1">IFERROR(INDEX(J$391:J$427,MATCH($F132,$B$391:$B$427,0))/INDEX($D$391:$D$427,MATCH($F132,$B$391:$B$427,0)),SUMIFS('Input-Ext Allocators'!G$8:G$68,'Input-Ext Allocators'!$B$8:$B$68,$F132))*$D132</f>
        <v>-148.01223901330431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-182926817.35112956</v>
      </c>
      <c r="E133" s="11">
        <f t="shared" ca="1" si="28"/>
        <v>0</v>
      </c>
      <c r="G133" s="111">
        <f t="shared" ref="G133:K133" ca="1" si="31">SUBTOTAL(9,G122:G132)</f>
        <v>-168978109.87907851</v>
      </c>
      <c r="H133" s="111">
        <f t="shared" ca="1" si="31"/>
        <v>-12635922.835753703</v>
      </c>
      <c r="I133" s="111">
        <f t="shared" ca="1" si="31"/>
        <v>-1284740.1426952092</v>
      </c>
      <c r="J133" s="111">
        <f t="shared" ca="1" si="31"/>
        <v>-28044.493602154584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-6403.5676777410235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INT_PSTD_PLANT</v>
      </c>
      <c r="G136" s="11">
        <f ca="1">IFERROR(INDEX(G$391:G$427,MATCH($F136,$B$391:$B$427,0))/INDEX($D$391:$D$427,MATCH($F136,$B$391:$B$427,0)),SUMIFS('Input-Ext Allocators'!D$8:D$68,'Input-Ext Allocators'!$B$8:$B$68,$F136))*$D136</f>
        <v>-5915.2971356860153</v>
      </c>
      <c r="H136" s="11">
        <f ca="1">IFERROR(INDEX(H$391:H$427,MATCH($F136,$B$391:$B$427,0))/INDEX($D$391:$D$427,MATCH($F136,$B$391:$B$427,0)),SUMIFS('Input-Ext Allocators'!E$8:E$68,'Input-Ext Allocators'!$B$8:$B$68,$F136))*$D136</f>
        <v>-442.33681043403448</v>
      </c>
      <c r="I136" s="11">
        <f ca="1">IFERROR(INDEX(I$391:I$427,MATCH($F136,$B$391:$B$427,0))/INDEX($D$391:$D$427,MATCH($F136,$B$391:$B$427,0)),SUMIFS('Input-Ext Allocators'!F$8:F$68,'Input-Ext Allocators'!$B$8:$B$68,$F136))*$D136</f>
        <v>-44.973989184895814</v>
      </c>
      <c r="J136" s="11">
        <f ca="1">IFERROR(INDEX(J$391:J$427,MATCH($F136,$B$391:$B$427,0))/INDEX($D$391:$D$427,MATCH($F136,$B$391:$B$427,0)),SUMIFS('Input-Ext Allocators'!G$8:G$68,'Input-Ext Allocators'!$B$8:$B$68,$F136))*$D136</f>
        <v>-0.95974243607774101</v>
      </c>
      <c r="K136" s="11">
        <f ca="1">IFERROR(INDEX(K$391:K$427,MATCH($F136,$B$391:$B$427,0))/INDEX($D$391:$D$427,MATCH($F136,$B$391:$B$427,0)),SUMIFS('Input-Ext Allocators'!H$8:H$68,'Input-Ext Allocators'!$B$8:$B$68,$F136))*$D136</f>
        <v>0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-2418101.1843073918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INT_PSTD_PLANT</v>
      </c>
      <c r="G137" s="11">
        <f ca="1">IFERROR(INDEX(G$391:G$427,MATCH($F137,$B$391:$B$427,0))/INDEX($D$391:$D$427,MATCH($F137,$B$391:$B$427,0)),SUMIFS('Input-Ext Allocators'!D$8:D$68,'Input-Ext Allocators'!$B$8:$B$68,$F137))*$D137</f>
        <v>-2233721.5329280943</v>
      </c>
      <c r="H137" s="11">
        <f ca="1">IFERROR(INDEX(H$391:H$427,MATCH($F137,$B$391:$B$427,0))/INDEX($D$391:$D$427,MATCH($F137,$B$391:$B$427,0)),SUMIFS('Input-Ext Allocators'!E$8:E$68,'Input-Ext Allocators'!$B$8:$B$68,$F137))*$D137</f>
        <v>-167034.25637107022</v>
      </c>
      <c r="I137" s="11">
        <f ca="1">IFERROR(INDEX(I$391:I$427,MATCH($F137,$B$391:$B$427,0))/INDEX($D$391:$D$427,MATCH($F137,$B$391:$B$427,0)),SUMIFS('Input-Ext Allocators'!F$8:F$68,'Input-Ext Allocators'!$B$8:$B$68,$F137))*$D137</f>
        <v>-16982.979174101358</v>
      </c>
      <c r="J137" s="11">
        <f ca="1">IFERROR(INDEX(J$391:J$427,MATCH($F137,$B$391:$B$427,0))/INDEX($D$391:$D$427,MATCH($F137,$B$391:$B$427,0)),SUMIFS('Input-Ext Allocators'!G$8:G$68,'Input-Ext Allocators'!$B$8:$B$68,$F137))*$D137</f>
        <v>-362.415834125819</v>
      </c>
      <c r="K137" s="11">
        <f ca="1">IFERROR(INDEX(K$391:K$427,MATCH($F137,$B$391:$B$427,0))/INDEX($D$391:$D$427,MATCH($F137,$B$391:$B$427,0)),SUMIFS('Input-Ext Allocators'!H$8:H$68,'Input-Ext Allocators'!$B$8:$B$68,$F137))*$D137</f>
        <v>0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-623702.77095905412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INT_PSTD_PLANT</v>
      </c>
      <c r="G138" s="11">
        <f ca="1">IFERROR(INDEX(G$391:G$427,MATCH($F138,$B$391:$B$427,0))/INDEX($D$391:$D$427,MATCH($F138,$B$391:$B$427,0)),SUMIFS('Input-Ext Allocators'!D$8:D$68,'Input-Ext Allocators'!$B$8:$B$68,$F138))*$D138</f>
        <v>-576145.58012683061</v>
      </c>
      <c r="H138" s="11">
        <f ca="1">IFERROR(INDEX(H$391:H$427,MATCH($F138,$B$391:$B$427,0))/INDEX($D$391:$D$427,MATCH($F138,$B$391:$B$427,0)),SUMIFS('Input-Ext Allocators'!E$8:E$68,'Input-Ext Allocators'!$B$8:$B$68,$F138))*$D138</f>
        <v>-43083.279235712122</v>
      </c>
      <c r="I138" s="11">
        <f ca="1">IFERROR(INDEX(I$391:I$427,MATCH($F138,$B$391:$B$427,0))/INDEX($D$391:$D$427,MATCH($F138,$B$391:$B$427,0)),SUMIFS('Input-Ext Allocators'!F$8:F$68,'Input-Ext Allocators'!$B$8:$B$68,$F138))*$D138</f>
        <v>-4380.433390780895</v>
      </c>
      <c r="J138" s="11">
        <f ca="1">IFERROR(INDEX(J$391:J$427,MATCH($F138,$B$391:$B$427,0))/INDEX($D$391:$D$427,MATCH($F138,$B$391:$B$427,0)),SUMIFS('Input-Ext Allocators'!G$8:G$68,'Input-Ext Allocators'!$B$8:$B$68,$F138))*$D138</f>
        <v>-93.478205730441346</v>
      </c>
      <c r="K138" s="11">
        <f ca="1">IFERROR(INDEX(K$391:K$427,MATCH($F138,$B$391:$B$427,0))/INDEX($D$391:$D$427,MATCH($F138,$B$391:$B$427,0)),SUMIFS('Input-Ext Allocators'!H$8:H$68,'Input-Ext Allocators'!$B$8:$B$68,$F138))*$D138</f>
        <v>0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-5015800.0892120898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INT_PSTD_PLANT</v>
      </c>
      <c r="G139" s="11">
        <f ca="1">IFERROR(INDEX(G$391:G$427,MATCH($F139,$B$391:$B$427,0))/INDEX($D$391:$D$427,MATCH($F139,$B$391:$B$427,0)),SUMIFS('Input-Ext Allocators'!D$8:D$68,'Input-Ext Allocators'!$B$8:$B$68,$F139))*$D139</f>
        <v>-4633346.5021418426</v>
      </c>
      <c r="H139" s="11">
        <f ca="1">IFERROR(INDEX(H$391:H$427,MATCH($F139,$B$391:$B$427,0))/INDEX($D$391:$D$427,MATCH($F139,$B$391:$B$427,0)),SUMIFS('Input-Ext Allocators'!E$8:E$68,'Input-Ext Allocators'!$B$8:$B$68,$F139))*$D139</f>
        <v>-346474.51622147905</v>
      </c>
      <c r="I139" s="11">
        <f ca="1">IFERROR(INDEX(I$391:I$427,MATCH($F139,$B$391:$B$427,0))/INDEX($D$391:$D$427,MATCH($F139,$B$391:$B$427,0)),SUMIFS('Input-Ext Allocators'!F$8:F$68,'Input-Ext Allocators'!$B$8:$B$68,$F139))*$D139</f>
        <v>-35227.321755331504</v>
      </c>
      <c r="J139" s="11">
        <f ca="1">IFERROR(INDEX(J$391:J$427,MATCH($F139,$B$391:$B$427,0))/INDEX($D$391:$D$427,MATCH($F139,$B$391:$B$427,0)),SUMIFS('Input-Ext Allocators'!G$8:G$68,'Input-Ext Allocators'!$B$8:$B$68,$F139))*$D139</f>
        <v>-751.7490934362304</v>
      </c>
      <c r="K139" s="11">
        <f ca="1">IFERROR(INDEX(K$391:K$427,MATCH($F139,$B$391:$B$427,0))/INDEX($D$391:$D$427,MATCH($F139,$B$391:$B$427,0)),SUMIFS('Input-Ext Allocators'!H$8:H$68,'Input-Ext Allocators'!$B$8:$B$68,$F139))*$D139</f>
        <v>0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-8.3961478135736556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INT_PSTD_PLANT</v>
      </c>
      <c r="G140" s="11">
        <f ca="1">IFERROR(INDEX(G$391:G$427,MATCH($F140,$B$391:$B$427,0))/INDEX($D$391:$D$427,MATCH($F140,$B$391:$B$427,0)),SUMIFS('Input-Ext Allocators'!D$8:D$68,'Input-Ext Allocators'!$B$8:$B$68,$F140))*$D140</f>
        <v>-7.7559435008500035</v>
      </c>
      <c r="H140" s="11">
        <f ca="1">IFERROR(INDEX(H$391:H$427,MATCH($F140,$B$391:$B$427,0))/INDEX($D$391:$D$427,MATCH($F140,$B$391:$B$427,0)),SUMIFS('Input-Ext Allocators'!E$8:E$68,'Input-Ext Allocators'!$B$8:$B$68,$F140))*$D140</f>
        <v>-0.57997751108316831</v>
      </c>
      <c r="I140" s="11">
        <f ca="1">IFERROR(INDEX(I$391:I$427,MATCH($F140,$B$391:$B$427,0))/INDEX($D$391:$D$427,MATCH($F140,$B$391:$B$427,0)),SUMIFS('Input-Ext Allocators'!F$8:F$68,'Input-Ext Allocators'!$B$8:$B$68,$F140))*$D140</f>
        <v>-5.8968418851107776E-2</v>
      </c>
      <c r="J140" s="11">
        <f ca="1">IFERROR(INDEX(J$391:J$427,MATCH($F140,$B$391:$B$427,0))/INDEX($D$391:$D$427,MATCH($F140,$B$391:$B$427,0)),SUMIFS('Input-Ext Allocators'!G$8:G$68,'Input-Ext Allocators'!$B$8:$B$68,$F140))*$D140</f>
        <v>-1.2583827893750997E-3</v>
      </c>
      <c r="K140" s="11">
        <f ca="1">IFERROR(INDEX(K$391:K$427,MATCH($F140,$B$391:$B$427,0))/INDEX($D$391:$D$427,MATCH($F140,$B$391:$B$427,0)),SUMIFS('Input-Ext Allocators'!H$8:H$68,'Input-Ext Allocators'!$B$8:$B$68,$F140))*$D140</f>
        <v>0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-778920.92982764088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INT_PSTD_PLANT</v>
      </c>
      <c r="G141" s="11">
        <f ca="1">IFERROR(INDEX(G$391:G$427,MATCH($F141,$B$391:$B$427,0))/INDEX($D$391:$D$427,MATCH($F141,$B$391:$B$427,0)),SUMIFS('Input-Ext Allocators'!D$8:D$68,'Input-Ext Allocators'!$B$8:$B$68,$F141))*$D141</f>
        <v>-719528.39058003516</v>
      </c>
      <c r="H141" s="11">
        <f ca="1">IFERROR(INDEX(H$391:H$427,MATCH($F141,$B$391:$B$427,0))/INDEX($D$391:$D$427,MATCH($F141,$B$391:$B$427,0)),SUMIFS('Input-Ext Allocators'!E$8:E$68,'Input-Ext Allocators'!$B$8:$B$68,$F141))*$D141</f>
        <v>-53805.224996359495</v>
      </c>
      <c r="I141" s="11">
        <f ca="1">IFERROR(INDEX(I$391:I$427,MATCH($F141,$B$391:$B$427,0))/INDEX($D$391:$D$427,MATCH($F141,$B$391:$B$427,0)),SUMIFS('Input-Ext Allocators'!F$8:F$68,'Input-Ext Allocators'!$B$8:$B$68,$F141))*$D141</f>
        <v>-5470.5725365762373</v>
      </c>
      <c r="J141" s="11">
        <f ca="1">IFERROR(INDEX(J$391:J$427,MATCH($F141,$B$391:$B$427,0))/INDEX($D$391:$D$427,MATCH($F141,$B$391:$B$427,0)),SUMIFS('Input-Ext Allocators'!G$8:G$68,'Input-Ext Allocators'!$B$8:$B$68,$F141))*$D141</f>
        <v>-116.74171466997535</v>
      </c>
      <c r="K141" s="11">
        <f ca="1">IFERROR(INDEX(K$391:K$427,MATCH($F141,$B$391:$B$427,0))/INDEX($D$391:$D$427,MATCH($F141,$B$391:$B$427,0)),SUMIFS('Input-Ext Allocators'!H$8:H$68,'Input-Ext Allocators'!$B$8:$B$68,$F141))*$D141</f>
        <v>0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-1444028.2740130923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INT_PSTD_PLANT</v>
      </c>
      <c r="G143" s="11">
        <f ca="1">IFERROR(INDEX(G$391:G$427,MATCH($F143,$B$391:$B$427,0))/INDEX($D$391:$D$427,MATCH($F143,$B$391:$B$427,0)),SUMIFS('Input-Ext Allocators'!D$8:D$68,'Input-Ext Allocators'!$B$8:$B$68,$F143))*$D143</f>
        <v>-1333921.4548806895</v>
      </c>
      <c r="H143" s="11">
        <f ca="1">IFERROR(INDEX(H$391:H$427,MATCH($F143,$B$391:$B$427,0))/INDEX($D$391:$D$427,MATCH($F143,$B$391:$B$427,0)),SUMIFS('Input-Ext Allocators'!E$8:E$68,'Input-Ext Allocators'!$B$8:$B$68,$F143))*$D143</f>
        <v>-99748.592198660874</v>
      </c>
      <c r="I143" s="11">
        <f ca="1">IFERROR(INDEX(I$391:I$427,MATCH($F143,$B$391:$B$427,0))/INDEX($D$391:$D$427,MATCH($F143,$B$391:$B$427,0)),SUMIFS('Input-Ext Allocators'!F$8:F$68,'Input-Ext Allocators'!$B$8:$B$68,$F143))*$D143</f>
        <v>-10141.801452945474</v>
      </c>
      <c r="J143" s="11">
        <f ca="1">IFERROR(INDEX(J$391:J$427,MATCH($F143,$B$391:$B$427,0))/INDEX($D$391:$D$427,MATCH($F143,$B$391:$B$427,0)),SUMIFS('Input-Ext Allocators'!G$8:G$68,'Input-Ext Allocators'!$B$8:$B$68,$F143))*$D143</f>
        <v>-216.42548079625527</v>
      </c>
      <c r="K143" s="11">
        <f ca="1">IFERROR(INDEX(K$391:K$427,MATCH($F143,$B$391:$B$427,0))/INDEX($D$391:$D$427,MATCH($F143,$B$391:$B$427,0)),SUMIFS('Input-Ext Allocators'!H$8:H$68,'Input-Ext Allocators'!$B$8:$B$68,$F143))*$D143</f>
        <v>0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-3050050.5565982084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INT_PSTD_PLANT</v>
      </c>
      <c r="G144" s="11">
        <f ca="1">IFERROR(INDEX(G$391:G$427,MATCH($F144,$B$391:$B$427,0))/INDEX($D$391:$D$427,MATCH($F144,$B$391:$B$427,0)),SUMIFS('Input-Ext Allocators'!D$8:D$68,'Input-Ext Allocators'!$B$8:$B$68,$F144))*$D144</f>
        <v>-2817484.9129583263</v>
      </c>
      <c r="H144" s="11">
        <f ca="1">IFERROR(INDEX(H$391:H$427,MATCH($F144,$B$391:$B$427,0))/INDEX($D$391:$D$427,MATCH($F144,$B$391:$B$427,0)),SUMIFS('Input-Ext Allocators'!E$8:E$68,'Input-Ext Allocators'!$B$8:$B$68,$F144))*$D144</f>
        <v>-210687.18295238513</v>
      </c>
      <c r="I144" s="11">
        <f ca="1">IFERROR(INDEX(I$391:I$427,MATCH($F144,$B$391:$B$427,0))/INDEX($D$391:$D$427,MATCH($F144,$B$391:$B$427,0)),SUMIFS('Input-Ext Allocators'!F$8:F$68,'Input-Ext Allocators'!$B$8:$B$68,$F144))*$D144</f>
        <v>-21421.330678310809</v>
      </c>
      <c r="J144" s="11">
        <f ca="1">IFERROR(INDEX(J$391:J$427,MATCH($F144,$B$391:$B$427,0))/INDEX($D$391:$D$427,MATCH($F144,$B$391:$B$427,0)),SUMIFS('Input-Ext Allocators'!G$8:G$68,'Input-Ext Allocators'!$B$8:$B$68,$F144))*$D144</f>
        <v>-457.13000918614176</v>
      </c>
      <c r="K144" s="11">
        <f ca="1">IFERROR(INDEX(K$391:K$427,MATCH($F144,$B$391:$B$427,0))/INDEX($D$391:$D$427,MATCH($F144,$B$391:$B$427,0)),SUMIFS('Input-Ext Allocators'!H$8:H$68,'Input-Ext Allocators'!$B$8:$B$68,$F144))*$D144</f>
        <v>0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-7721.9213023553639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INT_PSTD_PLANT</v>
      </c>
      <c r="G145" s="11">
        <f ca="1">IFERROR(INDEX(G$391:G$427,MATCH($F145,$B$391:$B$427,0))/INDEX($D$391:$D$427,MATCH($F145,$B$391:$B$427,0)),SUMIFS('Input-Ext Allocators'!D$8:D$68,'Input-Ext Allocators'!$B$8:$B$68,$F145))*$D145</f>
        <v>-7133.1266038760868</v>
      </c>
      <c r="H145" s="11">
        <f ca="1">IFERROR(INDEX(H$391:H$427,MATCH($F145,$B$391:$B$427,0))/INDEX($D$391:$D$427,MATCH($F145,$B$391:$B$427,0)),SUMIFS('Input-Ext Allocators'!E$8:E$68,'Input-Ext Allocators'!$B$8:$B$68,$F145))*$D145</f>
        <v>-533.4042226459992</v>
      </c>
      <c r="I145" s="11">
        <f ca="1">IFERROR(INDEX(I$391:I$427,MATCH($F145,$B$391:$B$427,0))/INDEX($D$391:$D$427,MATCH($F145,$B$391:$B$427,0)),SUMIFS('Input-Ext Allocators'!F$8:F$68,'Input-Ext Allocators'!$B$8:$B$68,$F145))*$D145</f>
        <v>-54.233143556196183</v>
      </c>
      <c r="J145" s="11">
        <f ca="1">IFERROR(INDEX(J$391:J$427,MATCH($F145,$B$391:$B$427,0))/INDEX($D$391:$D$427,MATCH($F145,$B$391:$B$427,0)),SUMIFS('Input-Ext Allocators'!G$8:G$68,'Input-Ext Allocators'!$B$8:$B$68,$F145))*$D145</f>
        <v>-1.1573322770811296</v>
      </c>
      <c r="K145" s="11">
        <f ca="1">IFERROR(INDEX(K$391:K$427,MATCH($F145,$B$391:$B$427,0))/INDEX($D$391:$D$427,MATCH($F145,$B$391:$B$427,0)),SUMIFS('Input-Ext Allocators'!H$8:H$68,'Input-Ext Allocators'!$B$8:$B$68,$F145))*$D145</f>
        <v>0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-13344737.690045388</v>
      </c>
      <c r="E147" s="11">
        <f t="shared" ca="1" si="33"/>
        <v>0</v>
      </c>
      <c r="G147" s="111">
        <f t="shared" ref="G147:K147" ca="1" si="34">SUBTOTAL(9,G136:G146)</f>
        <v>-12327204.553298879</v>
      </c>
      <c r="H147" s="111">
        <f t="shared" ca="1" si="34"/>
        <v>-921809.37298625801</v>
      </c>
      <c r="I147" s="111">
        <f t="shared" ca="1" si="34"/>
        <v>-93723.705089206211</v>
      </c>
      <c r="J147" s="111">
        <f t="shared" ca="1" si="34"/>
        <v>-2000.0586710408113</v>
      </c>
      <c r="K147" s="111">
        <f t="shared" ca="1" si="34"/>
        <v>0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-200942737.81691533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-185620320.61083168</v>
      </c>
      <c r="H149" s="11">
        <f t="shared" ca="1" si="35"/>
        <v>-13880401.725790227</v>
      </c>
      <c r="I149" s="11">
        <f t="shared" ca="1" si="35"/>
        <v>-1411270.8288626459</v>
      </c>
      <c r="J149" s="11">
        <f t="shared" ca="1" si="35"/>
        <v>-30744.651430753598</v>
      </c>
      <c r="K149" s="11">
        <f t="shared" ca="1" si="35"/>
        <v>0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978905.60624148638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INT_PSTD_PLANT</v>
      </c>
      <c r="G154" s="11">
        <f ca="1">IFERROR(INDEX(G$391:G$427,MATCH($F154,$B$391:$B$427,0))/INDEX($D$391:$D$427,MATCH($F154,$B$391:$B$427,0)),SUMIFS('Input-Ext Allocators'!D$8:D$68,'Input-Ext Allocators'!$B$8:$B$68,$F154))*$D154</f>
        <v>904264.28205564909</v>
      </c>
      <c r="H154" s="11">
        <f ca="1">IFERROR(INDEX(H$391:H$427,MATCH($F154,$B$391:$B$427,0))/INDEX($D$391:$D$427,MATCH($F154,$B$391:$B$427,0)),SUMIFS('Input-Ext Allocators'!E$8:E$68,'Input-Ext Allocators'!$B$8:$B$68,$F154))*$D154</f>
        <v>67619.490473411352</v>
      </c>
      <c r="I154" s="11">
        <f ca="1">IFERROR(INDEX(I$391:I$427,MATCH($F154,$B$391:$B$427,0))/INDEX($D$391:$D$427,MATCH($F154,$B$391:$B$427,0)),SUMIFS('Input-Ext Allocators'!F$8:F$68,'Input-Ext Allocators'!$B$8:$B$68,$F154))*$D154</f>
        <v>6875.119052957245</v>
      </c>
      <c r="J154" s="11">
        <f ca="1">IFERROR(INDEX(J$391:J$427,MATCH($F154,$B$391:$B$427,0))/INDEX($D$391:$D$427,MATCH($F154,$B$391:$B$427,0)),SUMIFS('Input-Ext Allocators'!G$8:G$68,'Input-Ext Allocators'!$B$8:$B$68,$F154))*$D154</f>
        <v>146.7146594686709</v>
      </c>
      <c r="K154" s="11">
        <f ca="1">IFERROR(INDEX(K$391:K$427,MATCH($F154,$B$391:$B$427,0))/INDEX($D$391:$D$427,MATCH($F154,$B$391:$B$427,0)),SUMIFS('Input-Ext Allocators'!H$8:H$68,'Input-Ext Allocators'!$B$8:$B$68,$F154))*$D154</f>
        <v>0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800815.86547507509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INT_PSTD_PLANT</v>
      </c>
      <c r="G155" s="11">
        <f ca="1">IFERROR(INDEX(G$391:G$427,MATCH($F155,$B$391:$B$427,0))/INDEX($D$391:$D$427,MATCH($F155,$B$391:$B$427,0)),SUMIFS('Input-Ext Allocators'!D$8:D$68,'Input-Ext Allocators'!$B$8:$B$68,$F155))*$D155</f>
        <v>739753.84249045921</v>
      </c>
      <c r="H155" s="11">
        <f ca="1">IFERROR(INDEX(H$391:H$427,MATCH($F155,$B$391:$B$427,0))/INDEX($D$391:$D$427,MATCH($F155,$B$391:$B$427,0)),SUMIFS('Input-Ext Allocators'!E$8:E$68,'Input-Ext Allocators'!$B$8:$B$68,$F155))*$D155</f>
        <v>55317.653143657692</v>
      </c>
      <c r="I155" s="11">
        <f ca="1">IFERROR(INDEX(I$391:I$427,MATCH($F155,$B$391:$B$427,0))/INDEX($D$391:$D$427,MATCH($F155,$B$391:$B$427,0)),SUMIFS('Input-Ext Allocators'!F$8:F$68,'Input-Ext Allocators'!$B$8:$B$68,$F155))*$D155</f>
        <v>5624.3465963764556</v>
      </c>
      <c r="J155" s="11">
        <f ca="1">IFERROR(INDEX(J$391:J$427,MATCH($F155,$B$391:$B$427,0))/INDEX($D$391:$D$427,MATCH($F155,$B$391:$B$427,0)),SUMIFS('Input-Ext Allocators'!G$8:G$68,'Input-Ext Allocators'!$B$8:$B$68,$F155))*$D155</f>
        <v>120.02324458166464</v>
      </c>
      <c r="K155" s="11">
        <f ca="1">IFERROR(INDEX(K$391:K$427,MATCH($F155,$B$391:$B$427,0))/INDEX($D$391:$D$427,MATCH($F155,$B$391:$B$427,0)),SUMIFS('Input-Ext Allocators'!H$8:H$68,'Input-Ext Allocators'!$B$8:$B$68,$F155))*$D155</f>
        <v>0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7553660.5014554942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INT_PSTD_PLANT</v>
      </c>
      <c r="G156" s="11">
        <f ca="1">IFERROR(INDEX(G$391:G$427,MATCH($F156,$B$391:$B$427,0))/INDEX($D$391:$D$427,MATCH($F156,$B$391:$B$427,0)),SUMIFS('Input-Ext Allocators'!D$8:D$68,'Input-Ext Allocators'!$B$8:$B$68,$F156))*$D156</f>
        <v>6977695.6498048166</v>
      </c>
      <c r="H156" s="11">
        <f ca="1">IFERROR(INDEX(H$391:H$427,MATCH($F156,$B$391:$B$427,0))/INDEX($D$391:$D$427,MATCH($F156,$B$391:$B$427,0)),SUMIFS('Input-Ext Allocators'!E$8:E$68,'Input-Ext Allocators'!$B$8:$B$68,$F156))*$D156</f>
        <v>521781.33525935723</v>
      </c>
      <c r="I156" s="11">
        <f ca="1">IFERROR(INDEX(I$391:I$427,MATCH($F156,$B$391:$B$427,0))/INDEX($D$391:$D$427,MATCH($F156,$B$391:$B$427,0)),SUMIFS('Input-Ext Allocators'!F$8:F$68,'Input-Ext Allocators'!$B$8:$B$68,$F156))*$D156</f>
        <v>53051.402404897512</v>
      </c>
      <c r="J156" s="11">
        <f ca="1">IFERROR(INDEX(J$391:J$427,MATCH($F156,$B$391:$B$427,0))/INDEX($D$391:$D$427,MATCH($F156,$B$391:$B$427,0)),SUMIFS('Input-Ext Allocators'!G$8:G$68,'Input-Ext Allocators'!$B$8:$B$68,$F156))*$D156</f>
        <v>1132.1139864221011</v>
      </c>
      <c r="K156" s="11">
        <f ca="1">IFERROR(INDEX(K$391:K$427,MATCH($F156,$B$391:$B$427,0))/INDEX($D$391:$D$427,MATCH($F156,$B$391:$B$427,0)),SUMIFS('Input-Ext Allocators'!H$8:H$68,'Input-Ext Allocators'!$B$8:$B$68,$F156))*$D156</f>
        <v>0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19113481.052360617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INT_PSTD_PLANT</v>
      </c>
      <c r="G157" s="11">
        <f ca="1">IFERROR(INDEX(G$391:G$427,MATCH($F157,$B$391:$B$427,0))/INDEX($D$391:$D$427,MATCH($F157,$B$391:$B$427,0)),SUMIFS('Input-Ext Allocators'!D$8:D$68,'Input-Ext Allocators'!$B$8:$B$68,$F157))*$D157</f>
        <v>17656082.579563264</v>
      </c>
      <c r="H157" s="11">
        <f ca="1">IFERROR(INDEX(H$391:H$427,MATCH($F157,$B$391:$B$427,0))/INDEX($D$391:$D$427,MATCH($F157,$B$391:$B$427,0)),SUMIFS('Input-Ext Allocators'!E$8:E$68,'Input-Ext Allocators'!$B$8:$B$68,$F157))*$D157</f>
        <v>1320294.6654848289</v>
      </c>
      <c r="I157" s="11">
        <f ca="1">IFERROR(INDEX(I$391:I$427,MATCH($F157,$B$391:$B$427,0))/INDEX($D$391:$D$427,MATCH($F157,$B$391:$B$427,0)),SUMIFS('Input-Ext Allocators'!F$8:F$68,'Input-Ext Allocators'!$B$8:$B$68,$F157))*$D157</f>
        <v>134239.15126603621</v>
      </c>
      <c r="J157" s="11">
        <f ca="1">IFERROR(INDEX(J$391:J$427,MATCH($F157,$B$391:$B$427,0))/INDEX($D$391:$D$427,MATCH($F157,$B$391:$B$427,0)),SUMIFS('Input-Ext Allocators'!G$8:G$68,'Input-Ext Allocators'!$B$8:$B$68,$F157))*$D157</f>
        <v>2864.6560464852482</v>
      </c>
      <c r="K157" s="11">
        <f ca="1">IFERROR(INDEX(K$391:K$427,MATCH($F157,$B$391:$B$427,0))/INDEX($D$391:$D$427,MATCH($F157,$B$391:$B$427,0)),SUMIFS('Input-Ext Allocators'!H$8:H$68,'Input-Ext Allocators'!$B$8:$B$68,$F157))*$D157</f>
        <v>0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-3757357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DEPOSITS</v>
      </c>
      <c r="G158" s="11">
        <f ca="1">IFERROR(INDEX(G$391:G$427,MATCH($F158,$B$391:$B$427,0))/INDEX($D$391:$D$427,MATCH($F158,$B$391:$B$427,0)),SUMIFS('Input-Ext Allocators'!D$8:D$68,'Input-Ext Allocators'!$B$8:$B$68,$F158))*$D158</f>
        <v>-1190750.9971717608</v>
      </c>
      <c r="H158" s="11">
        <f ca="1">IFERROR(INDEX(H$391:H$427,MATCH($F158,$B$391:$B$427,0))/INDEX($D$391:$D$427,MATCH($F158,$B$391:$B$427,0)),SUMIFS('Input-Ext Allocators'!E$8:E$68,'Input-Ext Allocators'!$B$8:$B$68,$F158))*$D158</f>
        <v>-1230635.9734631616</v>
      </c>
      <c r="I158" s="11">
        <f ca="1">IFERROR(INDEX(I$391:I$427,MATCH($F158,$B$391:$B$427,0))/INDEX($D$391:$D$427,MATCH($F158,$B$391:$B$427,0)),SUMIFS('Input-Ext Allocators'!F$8:F$68,'Input-Ext Allocators'!$B$8:$B$68,$F158))*$D158</f>
        <v>-1236992.7308362939</v>
      </c>
      <c r="J158" s="11">
        <f ca="1">IFERROR(INDEX(J$391:J$427,MATCH($F158,$B$391:$B$427,0))/INDEX($D$391:$D$427,MATCH($F158,$B$391:$B$427,0)),SUMIFS('Input-Ext Allocators'!G$8:G$68,'Input-Ext Allocators'!$B$8:$B$68,$F158))*$D158</f>
        <v>-98977.298528783998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24689506.02553267</v>
      </c>
      <c r="E159" s="11">
        <f t="shared" ca="1" si="37"/>
        <v>0</v>
      </c>
      <c r="G159" s="111">
        <f t="shared" ref="G159:K159" ca="1" si="38">SUBTOTAL(9,G152:G158)</f>
        <v>25087045.356742427</v>
      </c>
      <c r="H159" s="111">
        <f t="shared" ca="1" si="38"/>
        <v>734377.17089809361</v>
      </c>
      <c r="I159" s="111">
        <f t="shared" ca="1" si="38"/>
        <v>-1037202.7115160264</v>
      </c>
      <c r="J159" s="111">
        <f t="shared" ca="1" si="38"/>
        <v>-94713.790591826313</v>
      </c>
      <c r="K159" s="111">
        <f t="shared" ca="1" si="38"/>
        <v>0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936157945.4206475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867056809.12036514</v>
      </c>
      <c r="H161" s="113">
        <f t="shared" ca="1" si="39"/>
        <v>63695579.498041391</v>
      </c>
      <c r="I161" s="113">
        <f t="shared" ca="1" si="39"/>
        <v>5364291.2761774482</v>
      </c>
      <c r="J161" s="113">
        <f t="shared" ca="1" si="39"/>
        <v>41265.526063005542</v>
      </c>
      <c r="K161" s="113">
        <f t="shared" ca="1" si="39"/>
        <v>0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-610467.8582995421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INT_DISTO&amp;M</v>
      </c>
      <c r="G229" s="11">
        <f ca="1">IFERROR(INDEX(G$391:G$427,MATCH($F229,$B$391:$B$427,0))/INDEX($D$391:$D$427,MATCH($F229,$B$391:$B$427,0)),SUMIFS('Input-Ext Allocators'!D$8:D$68,'Input-Ext Allocators'!$B$8:$B$68,$F229))*$D229</f>
        <v>-563919.82647109916</v>
      </c>
      <c r="H229" s="11">
        <f ca="1">IFERROR(INDEX(H$391:H$427,MATCH($F229,$B$391:$B$427,0))/INDEX($D$391:$D$427,MATCH($F229,$B$391:$B$427,0)),SUMIFS('Input-Ext Allocators'!E$8:E$68,'Input-Ext Allocators'!$B$8:$B$68,$F229))*$D229</f>
        <v>-42169.056204614746</v>
      </c>
      <c r="I229" s="11">
        <f ca="1">IFERROR(INDEX(I$391:I$427,MATCH($F229,$B$391:$B$427,0))/INDEX($D$391:$D$427,MATCH($F229,$B$391:$B$427,0)),SUMIFS('Input-Ext Allocators'!F$8:F$68,'Input-Ext Allocators'!$B$8:$B$68,$F229))*$D229</f>
        <v>-4287.4810166097031</v>
      </c>
      <c r="J229" s="11">
        <f ca="1">IFERROR(INDEX(J$391:J$427,MATCH($F229,$B$391:$B$427,0))/INDEX($D$391:$D$427,MATCH($F229,$B$391:$B$427,0)),SUMIFS('Input-Ext Allocators'!G$8:G$68,'Input-Ext Allocators'!$B$8:$B$68,$F229))*$D229</f>
        <v>-91.494607218432307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3469958.8241361775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INT_DMAINS_SERV</v>
      </c>
      <c r="G230" s="11">
        <f ca="1">IFERROR(INDEX(G$391:G$427,MATCH($F230,$B$391:$B$427,0))/INDEX($D$391:$D$427,MATCH($F230,$B$391:$B$427,0)),SUMIFS('Input-Ext Allocators'!D$8:D$68,'Input-Ext Allocators'!$B$8:$B$68,$F230))*$D230</f>
        <v>3205375.2730231178</v>
      </c>
      <c r="H230" s="11">
        <f ca="1">IFERROR(INDEX(H$391:H$427,MATCH($F230,$B$391:$B$427,0))/INDEX($D$391:$D$427,MATCH($F230,$B$391:$B$427,0)),SUMIFS('Input-Ext Allocators'!E$8:E$68,'Input-Ext Allocators'!$B$8:$B$68,$F230))*$D230</f>
        <v>239693.02673900846</v>
      </c>
      <c r="I230" s="11">
        <f ca="1">IFERROR(INDEX(I$391:I$427,MATCH($F230,$B$391:$B$427,0))/INDEX($D$391:$D$427,MATCH($F230,$B$391:$B$427,0)),SUMIFS('Input-Ext Allocators'!F$8:F$68,'Input-Ext Allocators'!$B$8:$B$68,$F230))*$D230</f>
        <v>24370.46010635536</v>
      </c>
      <c r="J230" s="11">
        <f ca="1">IFERROR(INDEX(J$391:J$427,MATCH($F230,$B$391:$B$427,0))/INDEX($D$391:$D$427,MATCH($F230,$B$391:$B$427,0)),SUMIFS('Input-Ext Allocators'!G$8:G$68,'Input-Ext Allocators'!$B$8:$B$68,$F230))*$D230</f>
        <v>520.06426769596055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554820.00244953483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INT_DISTO&amp;M</v>
      </c>
      <c r="G234" s="11">
        <f ca="1">IFERROR(INDEX(G$391:G$427,MATCH($F234,$B$391:$B$427,0))/INDEX($D$391:$D$427,MATCH($F234,$B$391:$B$427,0)),SUMIFS('Input-Ext Allocators'!D$8:D$68,'Input-Ext Allocators'!$B$8:$B$68,$F234))*$D234</f>
        <v>512515.10665204696</v>
      </c>
      <c r="H234" s="11">
        <f ca="1">IFERROR(INDEX(H$391:H$427,MATCH($F234,$B$391:$B$427,0))/INDEX($D$391:$D$427,MATCH($F234,$B$391:$B$427,0)),SUMIFS('Input-Ext Allocators'!E$8:E$68,'Input-Ext Allocators'!$B$8:$B$68,$F234))*$D234</f>
        <v>38325.090418206666</v>
      </c>
      <c r="I234" s="11">
        <f ca="1">IFERROR(INDEX(I$391:I$427,MATCH($F234,$B$391:$B$427,0))/INDEX($D$391:$D$427,MATCH($F234,$B$391:$B$427,0)),SUMIFS('Input-Ext Allocators'!F$8:F$68,'Input-Ext Allocators'!$B$8:$B$68,$F234))*$D234</f>
        <v>3896.651061636268</v>
      </c>
      <c r="J234" s="11">
        <f ca="1">IFERROR(INDEX(J$391:J$427,MATCH($F234,$B$391:$B$427,0))/INDEX($D$391:$D$427,MATCH($F234,$B$391:$B$427,0)),SUMIFS('Input-Ext Allocators'!G$8:G$68,'Input-Ext Allocators'!$B$8:$B$68,$F234))*$D234</f>
        <v>83.154317644912965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90651.264858534094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INT_DISTO&amp;M</v>
      </c>
      <c r="G235" s="11">
        <f ca="1">IFERROR(INDEX(G$391:G$427,MATCH($F235,$B$391:$B$427,0))/INDEX($D$391:$D$427,MATCH($F235,$B$391:$B$427,0)),SUMIFS('Input-Ext Allocators'!D$8:D$68,'Input-Ext Allocators'!$B$8:$B$68,$F235))*$D235</f>
        <v>83739.127053806005</v>
      </c>
      <c r="H235" s="11">
        <f ca="1">IFERROR(INDEX(H$391:H$427,MATCH($F235,$B$391:$B$427,0))/INDEX($D$391:$D$427,MATCH($F235,$B$391:$B$427,0)),SUMIFS('Input-Ext Allocators'!E$8:E$68,'Input-Ext Allocators'!$B$8:$B$68,$F235))*$D235</f>
        <v>6261.8829654472074</v>
      </c>
      <c r="I235" s="11">
        <f ca="1">IFERROR(INDEX(I$391:I$427,MATCH($F235,$B$391:$B$427,0))/INDEX($D$391:$D$427,MATCH($F235,$B$391:$B$427,0)),SUMIFS('Input-Ext Allocators'!F$8:F$68,'Input-Ext Allocators'!$B$8:$B$68,$F235))*$D235</f>
        <v>636.66837152614551</v>
      </c>
      <c r="J235" s="11">
        <f ca="1">IFERROR(INDEX(J$391:J$427,MATCH($F235,$B$391:$B$427,0))/INDEX($D$391:$D$427,MATCH($F235,$B$391:$B$427,0)),SUMIFS('Input-Ext Allocators'!G$8:G$68,'Input-Ext Allocators'!$B$8:$B$68,$F235))*$D235</f>
        <v>13.586467754729739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3504962.2331447043</v>
      </c>
      <c r="E236" s="11">
        <f t="shared" ca="1" si="61"/>
        <v>0</v>
      </c>
      <c r="G236" s="111">
        <f t="shared" ref="G236:K236" ca="1" si="62">SUBTOTAL(9,G229:G235)</f>
        <v>3237709.6802578717</v>
      </c>
      <c r="H236" s="111">
        <f t="shared" ca="1" si="62"/>
        <v>242110.94391804759</v>
      </c>
      <c r="I236" s="111">
        <f t="shared" ca="1" si="62"/>
        <v>24616.29852290807</v>
      </c>
      <c r="J236" s="111">
        <f t="shared" ca="1" si="62"/>
        <v>525.31044587717099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1197484.0802441661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INT_DISTPT_FERC_376-386</v>
      </c>
      <c r="G239" s="11">
        <f ca="1">IFERROR(INDEX(G$391:G$427,MATCH($F239,$B$391:$B$427,0))/INDEX($D$391:$D$427,MATCH($F239,$B$391:$B$427,0)),SUMIFS('Input-Ext Allocators'!D$8:D$68,'Input-Ext Allocators'!$B$8:$B$68,$F239))*$D239</f>
        <v>1106176.1983901986</v>
      </c>
      <c r="H239" s="11">
        <f ca="1">IFERROR(INDEX(H$391:H$427,MATCH($F239,$B$391:$B$427,0))/INDEX($D$391:$D$427,MATCH($F239,$B$391:$B$427,0)),SUMIFS('Input-Ext Allocators'!E$8:E$68,'Input-Ext Allocators'!$B$8:$B$68,$F239))*$D239</f>
        <v>82718.152638873362</v>
      </c>
      <c r="I239" s="11">
        <f ca="1">IFERROR(INDEX(I$391:I$427,MATCH($F239,$B$391:$B$427,0))/INDEX($D$391:$D$427,MATCH($F239,$B$391:$B$427,0)),SUMIFS('Input-Ext Allocators'!F$8:F$68,'Input-Ext Allocators'!$B$8:$B$68,$F239))*$D239</f>
        <v>8410.2548429666331</v>
      </c>
      <c r="J239" s="11">
        <f ca="1">IFERROR(INDEX(J$391:J$427,MATCH($F239,$B$391:$B$427,0))/INDEX($D$391:$D$427,MATCH($F239,$B$391:$B$427,0)),SUMIFS('Input-Ext Allocators'!G$8:G$68,'Input-Ext Allocators'!$B$8:$B$68,$F239))*$D239</f>
        <v>179.47437212739464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10280442.199287554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INT_MAINSPLT</v>
      </c>
      <c r="G240" s="11">
        <f ca="1">IFERROR(INDEX(G$391:G$427,MATCH($F240,$B$391:$B$427,0))/INDEX($D$391:$D$427,MATCH($F240,$B$391:$B$427,0)),SUMIFS('Input-Ext Allocators'!D$8:D$68,'Input-Ext Allocators'!$B$8:$B$68,$F240))*$D240</f>
        <v>9496560.8790885489</v>
      </c>
      <c r="H240" s="11">
        <f ca="1">IFERROR(INDEX(H$391:H$427,MATCH($F240,$B$391:$B$427,0))/INDEX($D$391:$D$427,MATCH($F240,$B$391:$B$427,0)),SUMIFS('Input-Ext Allocators'!E$8:E$68,'Input-Ext Allocators'!$B$8:$B$68,$F240))*$D240</f>
        <v>710138.19813152857</v>
      </c>
      <c r="I240" s="11">
        <f ca="1">IFERROR(INDEX(I$391:I$427,MATCH($F240,$B$391:$B$427,0))/INDEX($D$391:$D$427,MATCH($F240,$B$391:$B$427,0)),SUMIFS('Input-Ext Allocators'!F$8:F$68,'Input-Ext Allocators'!$B$8:$B$68,$F240))*$D240</f>
        <v>72202.328382325839</v>
      </c>
      <c r="J240" s="11">
        <f ca="1">IFERROR(INDEX(J$391:J$427,MATCH($F240,$B$391:$B$427,0))/INDEX($D$391:$D$427,MATCH($F240,$B$391:$B$427,0)),SUMIFS('Input-Ext Allocators'!G$8:G$68,'Input-Ext Allocators'!$B$8:$B$68,$F240))*$D240</f>
        <v>1540.7936851510347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100782.03473408896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INT_DISTO&amp;M</v>
      </c>
      <c r="G244" s="11">
        <f ca="1">IFERROR(INDEX(G$391:G$427,MATCH($F244,$B$391:$B$427,0))/INDEX($D$391:$D$427,MATCH($F244,$B$391:$B$427,0)),SUMIFS('Input-Ext Allocators'!D$8:D$68,'Input-Ext Allocators'!$B$8:$B$68,$F244))*$D244</f>
        <v>93097.42808894148</v>
      </c>
      <c r="H244" s="11">
        <f ca="1">IFERROR(INDEX(H$391:H$427,MATCH($F244,$B$391:$B$427,0))/INDEX($D$391:$D$427,MATCH($F244,$B$391:$B$427,0)),SUMIFS('Input-Ext Allocators'!E$8:E$68,'Input-Ext Allocators'!$B$8:$B$68,$F244))*$D244</f>
        <v>6961.682305363759</v>
      </c>
      <c r="I244" s="11">
        <f ca="1">IFERROR(INDEX(I$391:I$427,MATCH($F244,$B$391:$B$427,0))/INDEX($D$391:$D$427,MATCH($F244,$B$391:$B$427,0)),SUMIFS('Input-Ext Allocators'!F$8:F$68,'Input-Ext Allocators'!$B$8:$B$68,$F244))*$D244</f>
        <v>707.81951066403951</v>
      </c>
      <c r="J244" s="11">
        <f ca="1">IFERROR(INDEX(J$391:J$427,MATCH($F244,$B$391:$B$427,0))/INDEX($D$391:$D$427,MATCH($F244,$B$391:$B$427,0)),SUMIFS('Input-Ext Allocators'!G$8:G$68,'Input-Ext Allocators'!$B$8:$B$68,$F244))*$D244</f>
        <v>15.104829119677154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11578708.31426581</v>
      </c>
      <c r="E245" s="11">
        <f t="shared" ca="1" si="64"/>
        <v>0</v>
      </c>
      <c r="G245" s="111">
        <f t="shared" ref="G245:K245" ca="1" si="65">SUBTOTAL(9,G239:G244)</f>
        <v>10695834.505567688</v>
      </c>
      <c r="H245" s="111">
        <f t="shared" ca="1" si="65"/>
        <v>799818.03307576559</v>
      </c>
      <c r="I245" s="111">
        <f t="shared" ca="1" si="65"/>
        <v>81320.402735956508</v>
      </c>
      <c r="J245" s="111">
        <f t="shared" ca="1" si="65"/>
        <v>1735.3728863981064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15083670.547410514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13933544.18582556</v>
      </c>
      <c r="H247" s="11">
        <f t="shared" ca="1" si="66"/>
        <v>1041928.9769938132</v>
      </c>
      <c r="I247" s="11">
        <f t="shared" ca="1" si="66"/>
        <v>105936.70125886457</v>
      </c>
      <c r="J247" s="11">
        <f t="shared" ca="1" si="66"/>
        <v>2260.6833322752773</v>
      </c>
      <c r="K247" s="11">
        <f t="shared" ca="1" si="66"/>
        <v>0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1418919.5266912675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1310727.2436865559</v>
      </c>
      <c r="H269" s="11">
        <f ca="1">IFERROR(INDEX(H$391:H$427,MATCH($F269,$B$391:$B$427,0))/INDEX($D$391:$D$427,MATCH($F269,$B$391:$B$427,0)),SUMIFS('Input-Ext Allocators'!E$8:E$68,'Input-Ext Allocators'!$B$8:$B$68,$F269))*$D269</f>
        <v>98014.164803923297</v>
      </c>
      <c r="I269" s="11">
        <f ca="1">IFERROR(INDEX(I$391:I$427,MATCH($F269,$B$391:$B$427,0))/INDEX($D$391:$D$427,MATCH($F269,$B$391:$B$427,0)),SUMIFS('Input-Ext Allocators'!F$8:F$68,'Input-Ext Allocators'!$B$8:$B$68,$F269))*$D269</f>
        <v>9965.455923808131</v>
      </c>
      <c r="J269" s="11">
        <f ca="1">IFERROR(INDEX(J$391:J$427,MATCH($F269,$B$391:$B$427,0))/INDEX($D$391:$D$427,MATCH($F269,$B$391:$B$427,0)),SUMIFS('Input-Ext Allocators'!G$8:G$68,'Input-Ext Allocators'!$B$8:$B$68,$F269))*$D269</f>
        <v>212.66227698015854</v>
      </c>
      <c r="K269" s="11">
        <f ca="1">IFERROR(INDEX(K$391:K$427,MATCH($F269,$B$391:$B$427,0))/INDEX($D$391:$D$427,MATCH($F269,$B$391:$B$427,0)),SUMIFS('Input-Ext Allocators'!H$8:H$68,'Input-Ext Allocators'!$B$8:$B$68,$F269))*$D269</f>
        <v>0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1126779.2052541857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1040862.5536291567</v>
      </c>
      <c r="H270" s="11">
        <f ca="1">IFERROR(INDEX(H$391:H$427,MATCH($F270,$B$391:$B$427,0))/INDEX($D$391:$D$427,MATCH($F270,$B$391:$B$427,0)),SUMIFS('Input-Ext Allocators'!E$8:E$68,'Input-Ext Allocators'!$B$8:$B$68,$F270))*$D270</f>
        <v>77834.098864612635</v>
      </c>
      <c r="I270" s="11">
        <f ca="1">IFERROR(INDEX(I$391:I$427,MATCH($F270,$B$391:$B$427,0))/INDEX($D$391:$D$427,MATCH($F270,$B$391:$B$427,0)),SUMIFS('Input-Ext Allocators'!F$8:F$68,'Input-Ext Allocators'!$B$8:$B$68,$F270))*$D270</f>
        <v>7913.6753667830471</v>
      </c>
      <c r="J270" s="11">
        <f ca="1">IFERROR(INDEX(J$391:J$427,MATCH($F270,$B$391:$B$427,0))/INDEX($D$391:$D$427,MATCH($F270,$B$391:$B$427,0)),SUMIFS('Input-Ext Allocators'!G$8:G$68,'Input-Ext Allocators'!$B$8:$B$68,$F270))*$D270</f>
        <v>168.87739363346324</v>
      </c>
      <c r="K270" s="11">
        <f ca="1">IFERROR(INDEX(K$391:K$427,MATCH($F270,$B$391:$B$427,0))/INDEX($D$391:$D$427,MATCH($F270,$B$391:$B$427,0)),SUMIFS('Input-Ext Allocators'!H$8:H$68,'Input-Ext Allocators'!$B$8:$B$68,$F270))*$D270</f>
        <v>0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-5843490.0742126377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-5397925.3188112574</v>
      </c>
      <c r="H271" s="11">
        <f ca="1">IFERROR(INDEX(H$391:H$427,MATCH($F271,$B$391:$B$427,0))/INDEX($D$391:$D$427,MATCH($F271,$B$391:$B$427,0)),SUMIFS('Input-Ext Allocators'!E$8:E$68,'Input-Ext Allocators'!$B$8:$B$68,$F271))*$D271</f>
        <v>-403648.54270455532</v>
      </c>
      <c r="I271" s="11">
        <f ca="1">IFERROR(INDEX(I$391:I$427,MATCH($F271,$B$391:$B$427,0))/INDEX($D$391:$D$427,MATCH($F271,$B$391:$B$427,0)),SUMIFS('Input-Ext Allocators'!F$8:F$68,'Input-Ext Allocators'!$B$8:$B$68,$F271))*$D271</f>
        <v>-41040.412567700791</v>
      </c>
      <c r="J271" s="11">
        <f ca="1">IFERROR(INDEX(J$391:J$427,MATCH($F271,$B$391:$B$427,0))/INDEX($D$391:$D$427,MATCH($F271,$B$391:$B$427,0)),SUMIFS('Input-Ext Allocators'!G$8:G$68,'Input-Ext Allocators'!$B$8:$B$68,$F271))*$D271</f>
        <v>-875.80012912416771</v>
      </c>
      <c r="K271" s="11">
        <f ca="1">IFERROR(INDEX(K$391:K$427,MATCH($F271,$B$391:$B$427,0))/INDEX($D$391:$D$427,MATCH($F271,$B$391:$B$427,0)),SUMIFS('Input-Ext Allocators'!H$8:H$68,'Input-Ext Allocators'!$B$8:$B$68,$F271))*$D271</f>
        <v>0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3669256.8825835343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3389476.9009920619</v>
      </c>
      <c r="H272" s="11">
        <f ca="1">IFERROR(INDEX(H$391:H$427,MATCH($F272,$B$391:$B$427,0))/INDEX($D$391:$D$427,MATCH($F272,$B$391:$B$427,0)),SUMIFS('Input-Ext Allocators'!E$8:E$68,'Input-Ext Allocators'!$B$8:$B$68,$F272))*$D272</f>
        <v>253459.8629677775</v>
      </c>
      <c r="I272" s="11">
        <f ca="1">IFERROR(INDEX(I$391:I$427,MATCH($F272,$B$391:$B$427,0))/INDEX($D$391:$D$427,MATCH($F272,$B$391:$B$427,0)),SUMIFS('Input-Ext Allocators'!F$8:F$68,'Input-Ext Allocators'!$B$8:$B$68,$F272))*$D272</f>
        <v>25770.184318896849</v>
      </c>
      <c r="J272" s="11">
        <f ca="1">IFERROR(INDEX(J$391:J$427,MATCH($F272,$B$391:$B$427,0))/INDEX($D$391:$D$427,MATCH($F272,$B$391:$B$427,0)),SUMIFS('Input-Ext Allocators'!G$8:G$68,'Input-Ext Allocators'!$B$8:$B$68,$F272))*$D272</f>
        <v>549.93430479804454</v>
      </c>
      <c r="K272" s="11">
        <f ca="1">IFERROR(INDEX(K$391:K$427,MATCH($F272,$B$391:$B$427,0))/INDEX($D$391:$D$427,MATCH($F272,$B$391:$B$427,0)),SUMIFS('Input-Ext Allocators'!H$8:H$68,'Input-Ext Allocators'!$B$8:$B$68,$F272))*$D272</f>
        <v>0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228810.9984479883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211364.21317722515</v>
      </c>
      <c r="H273" s="11">
        <f ca="1">IFERROR(INDEX(H$391:H$427,MATCH($F273,$B$391:$B$427,0))/INDEX($D$391:$D$427,MATCH($F273,$B$391:$B$427,0)),SUMIFS('Input-Ext Allocators'!E$8:E$68,'Input-Ext Allocators'!$B$8:$B$68,$F273))*$D273</f>
        <v>15805.490367115817</v>
      </c>
      <c r="I273" s="11">
        <f ca="1">IFERROR(INDEX(I$391:I$427,MATCH($F273,$B$391:$B$427,0))/INDEX($D$391:$D$427,MATCH($F273,$B$391:$B$427,0)),SUMIFS('Input-Ext Allocators'!F$8:F$68,'Input-Ext Allocators'!$B$8:$B$68,$F273))*$D273</f>
        <v>1607.0015790346449</v>
      </c>
      <c r="J273" s="11">
        <f ca="1">IFERROR(INDEX(J$391:J$427,MATCH($F273,$B$391:$B$427,0))/INDEX($D$391:$D$427,MATCH($F273,$B$391:$B$427,0)),SUMIFS('Input-Ext Allocators'!G$8:G$68,'Input-Ext Allocators'!$B$8:$B$68,$F273))*$D273</f>
        <v>34.293324612650963</v>
      </c>
      <c r="K273" s="11">
        <f ca="1">IFERROR(INDEX(K$391:K$427,MATCH($F273,$B$391:$B$427,0))/INDEX($D$391:$D$427,MATCH($F273,$B$391:$B$427,0)),SUMIFS('Input-Ext Allocators'!H$8:H$68,'Input-Ext Allocators'!$B$8:$B$68,$F273))*$D273</f>
        <v>0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1635307.7461775218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1510615.9119007692</v>
      </c>
      <c r="H274" s="11">
        <f ca="1">IFERROR(INDEX(H$391:H$427,MATCH($F274,$B$391:$B$427,0))/INDEX($D$391:$D$427,MATCH($F274,$B$391:$B$427,0)),SUMIFS('Input-Ext Allocators'!E$8:E$68,'Input-Ext Allocators'!$B$8:$B$68,$F274))*$D274</f>
        <v>112961.53159068541</v>
      </c>
      <c r="I274" s="11">
        <f ca="1">IFERROR(INDEX(I$391:I$427,MATCH($F274,$B$391:$B$427,0))/INDEX($D$391:$D$427,MATCH($F274,$B$391:$B$427,0)),SUMIFS('Input-Ext Allocators'!F$8:F$68,'Input-Ext Allocators'!$B$8:$B$68,$F274))*$D274</f>
        <v>11485.20896346785</v>
      </c>
      <c r="J274" s="11">
        <f ca="1">IFERROR(INDEX(J$391:J$427,MATCH($F274,$B$391:$B$427,0))/INDEX($D$391:$D$427,MATCH($F274,$B$391:$B$427,0)),SUMIFS('Input-Ext Allocators'!G$8:G$68,'Input-Ext Allocators'!$B$8:$B$68,$F274))*$D274</f>
        <v>245.0937225991614</v>
      </c>
      <c r="K274" s="11">
        <f ca="1">IFERROR(INDEX(K$391:K$427,MATCH($F274,$B$391:$B$427,0))/INDEX($D$391:$D$427,MATCH($F274,$B$391:$B$427,0)),SUMIFS('Input-Ext Allocators'!H$8:H$68,'Input-Ext Allocators'!$B$8:$B$68,$F274))*$D274</f>
        <v>0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2236028.1660474669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2065531.5398493332</v>
      </c>
      <c r="H275" s="11">
        <f ca="1">IFERROR(INDEX(H$391:H$427,MATCH($F275,$B$391:$B$427,0))/INDEX($D$391:$D$427,MATCH($F275,$B$391:$B$427,0)),SUMIFS('Input-Ext Allocators'!E$8:E$68,'Input-Ext Allocators'!$B$8:$B$68,$F275))*$D275</f>
        <v>154457.26769596906</v>
      </c>
      <c r="I275" s="11">
        <f ca="1">IFERROR(INDEX(I$391:I$427,MATCH($F275,$B$391:$B$427,0))/INDEX($D$391:$D$427,MATCH($F275,$B$391:$B$427,0)),SUMIFS('Input-Ext Allocators'!F$8:F$68,'Input-Ext Allocators'!$B$8:$B$68,$F275))*$D275</f>
        <v>15704.231081448756</v>
      </c>
      <c r="J275" s="11">
        <f ca="1">IFERROR(INDEX(J$391:J$427,MATCH($F275,$B$391:$B$427,0))/INDEX($D$391:$D$427,MATCH($F275,$B$391:$B$427,0)),SUMIFS('Input-Ext Allocators'!G$8:G$68,'Input-Ext Allocators'!$B$8:$B$68,$F275))*$D275</f>
        <v>335.12742071586632</v>
      </c>
      <c r="K275" s="11">
        <f ca="1">IFERROR(INDEX(K$391:K$427,MATCH($F275,$B$391:$B$427,0))/INDEX($D$391:$D$427,MATCH($F275,$B$391:$B$427,0)),SUMIFS('Input-Ext Allocators'!H$8:H$68,'Input-Ext Allocators'!$B$8:$B$68,$F275))*$D275</f>
        <v>0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162187.87909705719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150216.21684224013</v>
      </c>
      <c r="H276" s="11">
        <f ca="1">IFERROR(INDEX(H$391:H$427,MATCH($F276,$B$391:$B$427,0))/INDEX($D$391:$D$427,MATCH($F276,$B$391:$B$427,0)),SUMIFS('Input-Ext Allocators'!E$8:E$68,'Input-Ext Allocators'!$B$8:$B$68,$F276))*$D276</f>
        <v>11035.158113200032</v>
      </c>
      <c r="I276" s="11">
        <f ca="1">IFERROR(INDEX(I$391:I$427,MATCH($F276,$B$391:$B$427,0))/INDEX($D$391:$D$427,MATCH($F276,$B$391:$B$427,0)),SUMIFS('Input-Ext Allocators'!F$8:F$68,'Input-Ext Allocators'!$B$8:$B$68,$F276))*$D276</f>
        <v>929.35495468249837</v>
      </c>
      <c r="J276" s="11">
        <f ca="1">IFERROR(INDEX(J$391:J$427,MATCH($F276,$B$391:$B$427,0))/INDEX($D$391:$D$427,MATCH($F276,$B$391:$B$427,0)),SUMIFS('Input-Ext Allocators'!G$8:G$68,'Input-Ext Allocators'!$B$8:$B$68,$F276))*$D276</f>
        <v>7.1491869344503804</v>
      </c>
      <c r="K276" s="11">
        <f ca="1">IFERROR(INDEX(K$391:K$427,MATCH($F276,$B$391:$B$427,0))/INDEX($D$391:$D$427,MATCH($F276,$B$391:$B$427,0)),SUMIFS('Input-Ext Allocators'!H$8:H$68,'Input-Ext Allocators'!$B$8:$B$68,$F276))*$D276</f>
        <v>0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197066.87266436266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182040.56958156967</v>
      </c>
      <c r="H277" s="11">
        <f ca="1">IFERROR(INDEX(H$391:H$427,MATCH($F277,$B$391:$B$427,0))/INDEX($D$391:$D$427,MATCH($F277,$B$391:$B$427,0)),SUMIFS('Input-Ext Allocators'!E$8:E$68,'Input-Ext Allocators'!$B$8:$B$68,$F277))*$D277</f>
        <v>13612.713456526626</v>
      </c>
      <c r="I277" s="11">
        <f ca="1">IFERROR(INDEX(I$391:I$427,MATCH($F277,$B$391:$B$427,0))/INDEX($D$391:$D$427,MATCH($F277,$B$391:$B$427,0)),SUMIFS('Input-Ext Allocators'!F$8:F$68,'Input-Ext Allocators'!$B$8:$B$68,$F277))*$D277</f>
        <v>1384.0539908270061</v>
      </c>
      <c r="J277" s="11">
        <f ca="1">IFERROR(INDEX(J$391:J$427,MATCH($F277,$B$391:$B$427,0))/INDEX($D$391:$D$427,MATCH($F277,$B$391:$B$427,0)),SUMIFS('Input-Ext Allocators'!G$8:G$68,'Input-Ext Allocators'!$B$8:$B$68,$F277))*$D277</f>
        <v>29.535635439373959</v>
      </c>
      <c r="K277" s="11">
        <f ca="1">IFERROR(INDEX(K$391:K$427,MATCH($F277,$B$391:$B$427,0))/INDEX($D$391:$D$427,MATCH($F277,$B$391:$B$427,0)),SUMIFS('Input-Ext Allocators'!H$8:H$68,'Input-Ext Allocators'!$B$8:$B$68,$F277))*$D277</f>
        <v>0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186151.87636168714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171957.83920149243</v>
      </c>
      <c r="H278" s="11">
        <f ca="1">IFERROR(INDEX(H$391:H$427,MATCH($F278,$B$391:$B$427,0))/INDEX($D$391:$D$427,MATCH($F278,$B$391:$B$427,0)),SUMIFS('Input-Ext Allocators'!E$8:E$68,'Input-Ext Allocators'!$B$8:$B$68,$F278))*$D278</f>
        <v>12858.742405793862</v>
      </c>
      <c r="I278" s="11">
        <f ca="1">IFERROR(INDEX(I$391:I$427,MATCH($F278,$B$391:$B$427,0))/INDEX($D$391:$D$427,MATCH($F278,$B$391:$B$427,0)),SUMIFS('Input-Ext Allocators'!F$8:F$68,'Input-Ext Allocators'!$B$8:$B$68,$F278))*$D278</f>
        <v>1307.3950172089001</v>
      </c>
      <c r="J278" s="11">
        <f ca="1">IFERROR(INDEX(J$391:J$427,MATCH($F278,$B$391:$B$427,0))/INDEX($D$391:$D$427,MATCH($F278,$B$391:$B$427,0)),SUMIFS('Input-Ext Allocators'!G$8:G$68,'Input-Ext Allocators'!$B$8:$B$68,$F278))*$D278</f>
        <v>27.89973719194499</v>
      </c>
      <c r="K278" s="11">
        <f ca="1">IFERROR(INDEX(K$391:K$427,MATCH($F278,$B$391:$B$427,0))/INDEX($D$391:$D$427,MATCH($F278,$B$391:$B$427,0)),SUMIFS('Input-Ext Allocators'!H$8:H$68,'Input-Ext Allocators'!$B$8:$B$68,$F278))*$D278</f>
        <v>0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560123.35035614809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517414.07551757206</v>
      </c>
      <c r="H279" s="11">
        <f ca="1">IFERROR(INDEX(H$391:H$427,MATCH($F279,$B$391:$B$427,0))/INDEX($D$391:$D$427,MATCH($F279,$B$391:$B$427,0)),SUMIFS('Input-Ext Allocators'!E$8:E$68,'Input-Ext Allocators'!$B$8:$B$68,$F279))*$D279</f>
        <v>38691.427765711815</v>
      </c>
      <c r="I279" s="11">
        <f ca="1">IFERROR(INDEX(I$391:I$427,MATCH($F279,$B$391:$B$427,0))/INDEX($D$391:$D$427,MATCH($F279,$B$391:$B$427,0)),SUMIFS('Input-Ext Allocators'!F$8:F$68,'Input-Ext Allocators'!$B$8:$B$68,$F279))*$D279</f>
        <v>3933.8979095496343</v>
      </c>
      <c r="J279" s="11">
        <f ca="1">IFERROR(INDEX(J$391:J$427,MATCH($F279,$B$391:$B$427,0))/INDEX($D$391:$D$427,MATCH($F279,$B$391:$B$427,0)),SUMIFS('Input-Ext Allocators'!G$8:G$68,'Input-Ext Allocators'!$B$8:$B$68,$F279))*$D279</f>
        <v>83.949163314609436</v>
      </c>
      <c r="K279" s="11">
        <f ca="1">IFERROR(INDEX(K$391:K$427,MATCH($F279,$B$391:$B$427,0))/INDEX($D$391:$D$427,MATCH($F279,$B$391:$B$427,0)),SUMIFS('Input-Ext Allocators'!H$8:H$68,'Input-Ext Allocators'!$B$8:$B$68,$F279))*$D279</f>
        <v>0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15172.225432604704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14015.346781675535</v>
      </c>
      <c r="H280" s="11">
        <f ca="1">IFERROR(INDEX(H$391:H$427,MATCH($F280,$B$391:$B$427,0))/INDEX($D$391:$D$427,MATCH($F280,$B$391:$B$427,0)),SUMIFS('Input-Ext Allocators'!E$8:E$68,'Input-Ext Allocators'!$B$8:$B$68,$F280))*$D280</f>
        <v>1048.0460491380354</v>
      </c>
      <c r="I280" s="11">
        <f ca="1">IFERROR(INDEX(I$391:I$427,MATCH($F280,$B$391:$B$427,0))/INDEX($D$391:$D$427,MATCH($F280,$B$391:$B$427,0)),SUMIFS('Input-Ext Allocators'!F$8:F$68,'Input-Ext Allocators'!$B$8:$B$68,$F280))*$D280</f>
        <v>106.55864618853826</v>
      </c>
      <c r="J280" s="11">
        <f ca="1">IFERROR(INDEX(J$391:J$427,MATCH($F280,$B$391:$B$427,0))/INDEX($D$391:$D$427,MATCH($F280,$B$391:$B$427,0)),SUMIFS('Input-Ext Allocators'!G$8:G$68,'Input-Ext Allocators'!$B$8:$B$68,$F280))*$D280</f>
        <v>2.2739556025970677</v>
      </c>
      <c r="K280" s="11">
        <f ca="1">IFERROR(INDEX(K$391:K$427,MATCH($F280,$B$391:$B$427,0))/INDEX($D$391:$D$427,MATCH($F280,$B$391:$B$427,0)),SUMIFS('Input-Ext Allocators'!H$8:H$68,'Input-Ext Allocators'!$B$8:$B$68,$F280))*$D280</f>
        <v>0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5592314.654901186</v>
      </c>
      <c r="E281" s="11">
        <f t="shared" ca="1" si="75"/>
        <v>0</v>
      </c>
      <c r="G281" s="111">
        <f t="shared" ref="G281:K281" ca="1" si="76">SUBTOTAL(9,G269:G280)</f>
        <v>5166297.0923483949</v>
      </c>
      <c r="H281" s="111">
        <f t="shared" ca="1" si="76"/>
        <v>386129.96137589868</v>
      </c>
      <c r="I281" s="111">
        <f t="shared" ca="1" si="76"/>
        <v>39066.605184195061</v>
      </c>
      <c r="J281" s="111">
        <f t="shared" ca="1" si="76"/>
        <v>820.99599269815326</v>
      </c>
      <c r="K281" s="111">
        <f t="shared" ca="1" si="76"/>
        <v>0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20675985.202311695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19099841.278173953</v>
      </c>
      <c r="H283" s="113">
        <f t="shared" ca="1" si="77"/>
        <v>1428058.9383697119</v>
      </c>
      <c r="I283" s="113">
        <f t="shared" ca="1" si="77"/>
        <v>145003.30644305964</v>
      </c>
      <c r="J283" s="113">
        <f t="shared" ca="1" si="77"/>
        <v>3081.6793249734305</v>
      </c>
      <c r="K283" s="113">
        <f t="shared" ca="1" si="77"/>
        <v>0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81693.409300888743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INT_PSTD_PLANT</v>
      </c>
      <c r="G290" s="11">
        <f ca="1">IFERROR(INDEX(G$391:G$427,MATCH($F290,$B$391:$B$427,0))/INDEX($D$391:$D$427,MATCH($F290,$B$391:$B$427,0)),SUMIFS('Input-Ext Allocators'!D$8:D$68,'Input-Ext Allocators'!$B$8:$B$68,$F290))*$D290</f>
        <v>75464.3058933742</v>
      </c>
      <c r="H290" s="11">
        <f ca="1">IFERROR(INDEX(H$391:H$427,MATCH($F290,$B$391:$B$427,0))/INDEX($D$391:$D$427,MATCH($F290,$B$391:$B$427,0)),SUMIFS('Input-Ext Allocators'!E$8:E$68,'Input-Ext Allocators'!$B$8:$B$68,$F290))*$D290</f>
        <v>5643.1045820358777</v>
      </c>
      <c r="I290" s="11">
        <f ca="1">IFERROR(INDEX(I$391:I$427,MATCH($F290,$B$391:$B$427,0))/INDEX($D$391:$D$427,MATCH($F290,$B$391:$B$427,0)),SUMIFS('Input-Ext Allocators'!F$8:F$68,'Input-Ext Allocators'!$B$8:$B$68,$F290))*$D290</f>
        <v>573.75492713954361</v>
      </c>
      <c r="J290" s="11">
        <f ca="1">IFERROR(INDEX(J$391:J$427,MATCH($F290,$B$391:$B$427,0))/INDEX($D$391:$D$427,MATCH($F290,$B$391:$B$427,0)),SUMIFS('Input-Ext Allocators'!G$8:G$68,'Input-Ext Allocators'!$B$8:$B$68,$F290))*$D290</f>
        <v>12.243898339119237</v>
      </c>
      <c r="K290" s="11">
        <f ca="1">IFERROR(INDEX(K$391:K$427,MATCH($F290,$B$391:$B$427,0))/INDEX($D$391:$D$427,MATCH($F290,$B$391:$B$427,0)),SUMIFS('Input-Ext Allocators'!H$8:H$68,'Input-Ext Allocators'!$B$8:$B$68,$F290))*$D290</f>
        <v>0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1262573.8442390319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1166302.8830600067</v>
      </c>
      <c r="H292" s="11">
        <f ca="1">IFERROR(INDEX(H$391:H$427,MATCH($F292,$B$391:$B$427,0))/INDEX($D$391:$D$427,MATCH($F292,$B$391:$B$427,0)),SUMIFS('Input-Ext Allocators'!E$8:E$68,'Input-Ext Allocators'!$B$8:$B$68,$F292))*$D292</f>
        <v>87214.333525267895</v>
      </c>
      <c r="I292" s="11">
        <f ca="1">IFERROR(INDEX(I$391:I$427,MATCH($F292,$B$391:$B$427,0))/INDEX($D$391:$D$427,MATCH($F292,$B$391:$B$427,0)),SUMIFS('Input-Ext Allocators'!F$8:F$68,'Input-Ext Allocators'!$B$8:$B$68,$F292))*$D292</f>
        <v>8867.3978746750436</v>
      </c>
      <c r="J292" s="11">
        <f ca="1">IFERROR(INDEX(J$391:J$427,MATCH($F292,$B$391:$B$427,0))/INDEX($D$391:$D$427,MATCH($F292,$B$391:$B$427,0)),SUMIFS('Input-Ext Allocators'!G$8:G$68,'Input-Ext Allocators'!$B$8:$B$68,$F292))*$D292</f>
        <v>189.22977908238056</v>
      </c>
      <c r="K292" s="11">
        <f ca="1">IFERROR(INDEX(K$391:K$427,MATCH($F292,$B$391:$B$427,0))/INDEX($D$391:$D$427,MATCH($F292,$B$391:$B$427,0)),SUMIFS('Input-Ext Allocators'!H$8:H$68,'Input-Ext Allocators'!$B$8:$B$68,$F292))*$D292</f>
        <v>0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1344267.2535399206</v>
      </c>
      <c r="E293" s="11">
        <f t="shared" ca="1" si="78"/>
        <v>0</v>
      </c>
      <c r="G293" s="111">
        <f t="shared" ref="G293:K293" ca="1" si="79">SUBTOTAL(9,G288:G292)</f>
        <v>1241767.1889533808</v>
      </c>
      <c r="H293" s="111">
        <f t="shared" ca="1" si="79"/>
        <v>92857.43810730378</v>
      </c>
      <c r="I293" s="111">
        <f t="shared" ca="1" si="79"/>
        <v>9441.1528018145873</v>
      </c>
      <c r="J293" s="111">
        <f t="shared" ca="1" si="79"/>
        <v>201.47367742149979</v>
      </c>
      <c r="K293" s="111">
        <f t="shared" ca="1" si="79"/>
        <v>0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32501.184690685524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INT_DISTPT_FERC_376-386</v>
      </c>
      <c r="G328" s="11">
        <f ca="1">IFERROR(INDEX(G$391:G$427,MATCH($F328,$B$391:$B$427,0))/INDEX($D$391:$D$427,MATCH($F328,$B$391:$B$427,0)),SUMIFS('Input-Ext Allocators'!D$8:D$68,'Input-Ext Allocators'!$B$8:$B$68,$F328))*$D328</f>
        <v>30022.976937605425</v>
      </c>
      <c r="H328" s="11">
        <f ca="1">IFERROR(INDEX(H$391:H$427,MATCH($F328,$B$391:$B$427,0))/INDEX($D$391:$D$427,MATCH($F328,$B$391:$B$427,0)),SUMIFS('Input-Ext Allocators'!E$8:E$68,'Input-Ext Allocators'!$B$8:$B$68,$F328))*$D328</f>
        <v>2245.0719809487314</v>
      </c>
      <c r="I328" s="11">
        <f ca="1">IFERROR(INDEX(I$391:I$427,MATCH($F328,$B$391:$B$427,0))/INDEX($D$391:$D$427,MATCH($F328,$B$391:$B$427,0)),SUMIFS('Input-Ext Allocators'!F$8:F$68,'Input-Ext Allocators'!$B$8:$B$68,$F328))*$D328</f>
        <v>228.26461784047805</v>
      </c>
      <c r="J328" s="11">
        <f ca="1">IFERROR(INDEX(J$391:J$427,MATCH($F328,$B$391:$B$427,0))/INDEX($D$391:$D$427,MATCH($F328,$B$391:$B$427,0)),SUMIFS('Input-Ext Allocators'!G$8:G$68,'Input-Ext Allocators'!$B$8:$B$68,$F328))*$D328</f>
        <v>4.871154290892874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219858.97105427008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INT_DISTPT_FERC_376-386</v>
      </c>
      <c r="G329" s="11">
        <f ca="1">IFERROR(INDEX(G$391:G$427,MATCH($F329,$B$391:$B$427,0))/INDEX($D$391:$D$427,MATCH($F329,$B$391:$B$427,0)),SUMIFS('Input-Ext Allocators'!D$8:D$68,'Input-Ext Allocators'!$B$8:$B$68,$F329))*$D329</f>
        <v>203094.77578458024</v>
      </c>
      <c r="H329" s="11">
        <f ca="1">IFERROR(INDEX(H$391:H$427,MATCH($F329,$B$391:$B$427,0))/INDEX($D$391:$D$427,MATCH($F329,$B$391:$B$427,0)),SUMIFS('Input-Ext Allocators'!E$8:E$68,'Input-Ext Allocators'!$B$8:$B$68,$F329))*$D329</f>
        <v>15187.114573568757</v>
      </c>
      <c r="I329" s="11">
        <f ca="1">IFERROR(INDEX(I$391:I$427,MATCH($F329,$B$391:$B$427,0))/INDEX($D$391:$D$427,MATCH($F329,$B$391:$B$427,0)),SUMIFS('Input-Ext Allocators'!F$8:F$68,'Input-Ext Allocators'!$B$8:$B$68,$F329))*$D329</f>
        <v>1544.1290674209313</v>
      </c>
      <c r="J329" s="11">
        <f ca="1">IFERROR(INDEX(J$391:J$427,MATCH($F329,$B$391:$B$427,0))/INDEX($D$391:$D$427,MATCH($F329,$B$391:$B$427,0)),SUMIFS('Input-Ext Allocators'!G$8:G$68,'Input-Ext Allocators'!$B$8:$B$68,$F329))*$D329</f>
        <v>32.951628700144795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10782454.4866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CUSTOMERS_LP</v>
      </c>
      <c r="G330" s="11">
        <f ca="1">IFERROR(INDEX(G$391:G$427,MATCH($F330,$B$391:$B$427,0))/INDEX($D$391:$D$427,MATCH($F330,$B$391:$B$427,0)),SUMIFS('Input-Ext Allocators'!D$8:D$68,'Input-Ext Allocators'!$B$8:$B$68,$F330))*$D330</f>
        <v>9961787.8815520518</v>
      </c>
      <c r="H330" s="11">
        <f ca="1">IFERROR(INDEX(H$391:H$427,MATCH($F330,$B$391:$B$427,0))/INDEX($D$391:$D$427,MATCH($F330,$B$391:$B$427,0)),SUMIFS('Input-Ext Allocators'!E$8:E$68,'Input-Ext Allocators'!$B$8:$B$68,$F330))*$D330</f>
        <v>744927.15694071713</v>
      </c>
      <c r="I330" s="11">
        <f ca="1">IFERROR(INDEX(I$391:I$427,MATCH($F330,$B$391:$B$427,0))/INDEX($D$391:$D$427,MATCH($F330,$B$391:$B$427,0)),SUMIFS('Input-Ext Allocators'!F$8:F$68,'Input-Ext Allocators'!$B$8:$B$68,$F330))*$D330</f>
        <v>75739.448107231859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9218983.5447000004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CUSTOMERS_DIST</v>
      </c>
      <c r="G331" s="11">
        <f ca="1">IFERROR(INDEX(G$391:G$427,MATCH($F331,$B$391:$B$427,0))/INDEX($D$391:$D$427,MATCH($F331,$B$391:$B$427,0)),SUMIFS('Input-Ext Allocators'!D$8:D$68,'Input-Ext Allocators'!$B$8:$B$68,$F331))*$D331</f>
        <v>8514531.6137864701</v>
      </c>
      <c r="H331" s="11">
        <f ca="1">IFERROR(INDEX(H$391:H$427,MATCH($F331,$B$391:$B$427,0))/INDEX($D$391:$D$427,MATCH($F331,$B$391:$B$427,0)),SUMIFS('Input-Ext Allocators'!E$8:E$68,'Input-Ext Allocators'!$B$8:$B$68,$F331))*$D331</f>
        <v>636703.56196659105</v>
      </c>
      <c r="I331" s="11">
        <f ca="1">IFERROR(INDEX(I$391:I$427,MATCH($F331,$B$391:$B$427,0))/INDEX($D$391:$D$427,MATCH($F331,$B$391:$B$427,0)),SUMIFS('Input-Ext Allocators'!F$8:F$68,'Input-Ext Allocators'!$B$8:$B$68,$F331))*$D331</f>
        <v>64735.962358123601</v>
      </c>
      <c r="J331" s="11">
        <f ca="1">IFERROR(INDEX(J$391:J$427,MATCH($F331,$B$391:$B$427,0))/INDEX($D$391:$D$427,MATCH($F331,$B$391:$B$427,0)),SUMIFS('Input-Ext Allocators'!G$8:G$68,'Input-Ext Allocators'!$B$8:$B$68,$F331))*$D331</f>
        <v>3012.4065888155369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122387.74300903063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INT_DISTPT_FERC_376-386</v>
      </c>
      <c r="G338" s="11">
        <f ca="1">IFERROR(INDEX(G$391:G$427,MATCH($F338,$B$391:$B$427,0))/INDEX($D$391:$D$427,MATCH($F338,$B$391:$B$427,0)),SUMIFS('Input-Ext Allocators'!D$8:D$68,'Input-Ext Allocators'!$B$8:$B$68,$F338))*$D338</f>
        <v>113055.70614657504</v>
      </c>
      <c r="H338" s="11">
        <f ca="1">IFERROR(INDEX(H$391:H$427,MATCH($F338,$B$391:$B$427,0))/INDEX($D$391:$D$427,MATCH($F338,$B$391:$B$427,0)),SUMIFS('Input-Ext Allocators'!E$8:E$68,'Input-Ext Allocators'!$B$8:$B$68,$F338))*$D338</f>
        <v>8454.1316033896583</v>
      </c>
      <c r="I338" s="11">
        <f ca="1">IFERROR(INDEX(I$391:I$427,MATCH($F338,$B$391:$B$427,0))/INDEX($D$391:$D$427,MATCH($F338,$B$391:$B$427,0)),SUMIFS('Input-Ext Allocators'!F$8:F$68,'Input-Ext Allocators'!$B$8:$B$68,$F338))*$D338</f>
        <v>859.56224833617796</v>
      </c>
      <c r="J338" s="11">
        <f ca="1">IFERROR(INDEX(J$391:J$427,MATCH($F338,$B$391:$B$427,0))/INDEX($D$391:$D$427,MATCH($F338,$B$391:$B$427,0)),SUMIFS('Input-Ext Allocators'!G$8:G$68,'Input-Ext Allocators'!$B$8:$B$68,$F338))*$D338</f>
        <v>18.343010729759317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20376185.930053987</v>
      </c>
      <c r="E339" s="11">
        <f t="shared" ca="1" si="87"/>
        <v>0</v>
      </c>
      <c r="G339" s="111">
        <f t="shared" ref="G339:K339" ca="1" si="90">SUBTOTAL(9,G328:G338)</f>
        <v>18822492.954207283</v>
      </c>
      <c r="H339" s="111">
        <f t="shared" ca="1" si="90"/>
        <v>1407517.0370652154</v>
      </c>
      <c r="I339" s="111">
        <f t="shared" ca="1" si="90"/>
        <v>143107.36639895305</v>
      </c>
      <c r="J339" s="111">
        <f t="shared" ca="1" si="90"/>
        <v>3068.5723825363339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77.783180688012536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INT_PSTD_PLANT</v>
      </c>
      <c r="G342" s="11">
        <f ca="1">IFERROR(INDEX(G$391:G$427,MATCH($F342,$B$391:$B$427,0))/INDEX($D$391:$D$427,MATCH($F342,$B$391:$B$427,0)),SUMIFS('Input-Ext Allocators'!D$8:D$68,'Input-Ext Allocators'!$B$8:$B$68,$F342))*$D342</f>
        <v>71.852231300327389</v>
      </c>
      <c r="H342" s="11">
        <f ca="1">IFERROR(INDEX(H$391:H$427,MATCH($F342,$B$391:$B$427,0))/INDEX($D$391:$D$427,MATCH($F342,$B$391:$B$427,0)),SUMIFS('Input-Ext Allocators'!E$8:E$68,'Input-Ext Allocators'!$B$8:$B$68,$F342))*$D342</f>
        <v>5.3729992064497285</v>
      </c>
      <c r="I342" s="11">
        <f ca="1">IFERROR(INDEX(I$391:I$427,MATCH($F342,$B$391:$B$427,0))/INDEX($D$391:$D$427,MATCH($F342,$B$391:$B$427,0)),SUMIFS('Input-Ext Allocators'!F$8:F$68,'Input-Ext Allocators'!$B$8:$B$68,$F342))*$D342</f>
        <v>0.54629233313007386</v>
      </c>
      <c r="J342" s="11">
        <f ca="1">IFERROR(INDEX(J$391:J$427,MATCH($F342,$B$391:$B$427,0))/INDEX($D$391:$D$427,MATCH($F342,$B$391:$B$427,0)),SUMIFS('Input-Ext Allocators'!G$8:G$68,'Input-Ext Allocators'!$B$8:$B$68,$F342))*$D342</f>
        <v>1.1657848105342903E-2</v>
      </c>
      <c r="K342" s="11">
        <f ca="1">IFERROR(INDEX(K$391:K$427,MATCH($F342,$B$391:$B$427,0))/INDEX($D$391:$D$427,MATCH($F342,$B$391:$B$427,0)),SUMIFS('Input-Ext Allocators'!H$8:H$68,'Input-Ext Allocators'!$B$8:$B$68,$F342))*$D342</f>
        <v>0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467637.07641494641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INT_PSTD_PLANT</v>
      </c>
      <c r="G343" s="11">
        <f ca="1">IFERROR(INDEX(G$391:G$427,MATCH($F343,$B$391:$B$427,0))/INDEX($D$391:$D$427,MATCH($F343,$B$391:$B$427,0)),SUMIFS('Input-Ext Allocators'!D$8:D$68,'Input-Ext Allocators'!$B$8:$B$68,$F343))*$D343</f>
        <v>431979.8583957103</v>
      </c>
      <c r="H343" s="11">
        <f ca="1">IFERROR(INDEX(H$391:H$427,MATCH($F343,$B$391:$B$427,0))/INDEX($D$391:$D$427,MATCH($F343,$B$391:$B$427,0)),SUMIFS('Input-Ext Allocators'!E$8:E$68,'Input-Ext Allocators'!$B$8:$B$68,$F343))*$D343</f>
        <v>32302.788575361083</v>
      </c>
      <c r="I343" s="11">
        <f ca="1">IFERROR(INDEX(I$391:I$427,MATCH($F343,$B$391:$B$427,0))/INDEX($D$391:$D$427,MATCH($F343,$B$391:$B$427,0)),SUMIFS('Input-Ext Allocators'!F$8:F$68,'Input-Ext Allocators'!$B$8:$B$68,$F343))*$D343</f>
        <v>3284.3417725166214</v>
      </c>
      <c r="J343" s="11">
        <f ca="1">IFERROR(INDEX(J$391:J$427,MATCH($F343,$B$391:$B$427,0))/INDEX($D$391:$D$427,MATCH($F343,$B$391:$B$427,0)),SUMIFS('Input-Ext Allocators'!G$8:G$68,'Input-Ext Allocators'!$B$8:$B$68,$F343))*$D343</f>
        <v>70.087671358394985</v>
      </c>
      <c r="K343" s="11">
        <f ca="1">IFERROR(INDEX(K$391:K$427,MATCH($F343,$B$391:$B$427,0))/INDEX($D$391:$D$427,MATCH($F343,$B$391:$B$427,0)),SUMIFS('Input-Ext Allocators'!H$8:H$68,'Input-Ext Allocators'!$B$8:$B$68,$F343))*$D343</f>
        <v>0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14972.074148317852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INT_PSTD_PLANT</v>
      </c>
      <c r="G344" s="11">
        <f ca="1">IFERROR(INDEX(G$391:G$427,MATCH($F344,$B$391:$B$427,0))/INDEX($D$391:$D$427,MATCH($F344,$B$391:$B$427,0)),SUMIFS('Input-Ext Allocators'!D$8:D$68,'Input-Ext Allocators'!$B$8:$B$68,$F344))*$D344</f>
        <v>13830.456986138373</v>
      </c>
      <c r="H344" s="11">
        <f ca="1">IFERROR(INDEX(H$391:H$427,MATCH($F344,$B$391:$B$427,0))/INDEX($D$391:$D$427,MATCH($F344,$B$391:$B$427,0)),SUMIFS('Input-Ext Allocators'!E$8:E$68,'Input-Ext Allocators'!$B$8:$B$68,$F344))*$D344</f>
        <v>1034.2202749522687</v>
      </c>
      <c r="I344" s="11">
        <f ca="1">IFERROR(INDEX(I$391:I$427,MATCH($F344,$B$391:$B$427,0))/INDEX($D$391:$D$427,MATCH($F344,$B$391:$B$427,0)),SUMIFS('Input-Ext Allocators'!F$8:F$68,'Input-Ext Allocators'!$B$8:$B$68,$F344))*$D344</f>
        <v>105.15292953996595</v>
      </c>
      <c r="J344" s="11">
        <f ca="1">IFERROR(INDEX(J$391:J$427,MATCH($F344,$B$391:$B$427,0))/INDEX($D$391:$D$427,MATCH($F344,$B$391:$B$427,0)),SUMIFS('Input-Ext Allocators'!G$8:G$68,'Input-Ext Allocators'!$B$8:$B$68,$F344))*$D344</f>
        <v>2.2439576872422768</v>
      </c>
      <c r="K344" s="11">
        <f ca="1">IFERROR(INDEX(K$391:K$427,MATCH($F344,$B$391:$B$427,0))/INDEX($D$391:$D$427,MATCH($F344,$B$391:$B$427,0)),SUMIFS('Input-Ext Allocators'!H$8:H$68,'Input-Ext Allocators'!$B$8:$B$68,$F344))*$D344</f>
        <v>0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1985587.4120469899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INT_PSTD_PLANT</v>
      </c>
      <c r="G345" s="11">
        <f ca="1">IFERROR(INDEX(G$391:G$427,MATCH($F345,$B$391:$B$427,0))/INDEX($D$391:$D$427,MATCH($F345,$B$391:$B$427,0)),SUMIFS('Input-Ext Allocators'!D$8:D$68,'Input-Ext Allocators'!$B$8:$B$68,$F345))*$D345</f>
        <v>1834186.8349362323</v>
      </c>
      <c r="H345" s="11">
        <f ca="1">IFERROR(INDEX(H$391:H$427,MATCH($F345,$B$391:$B$427,0))/INDEX($D$391:$D$427,MATCH($F345,$B$391:$B$427,0)),SUMIFS('Input-Ext Allocators'!E$8:E$68,'Input-Ext Allocators'!$B$8:$B$68,$F345))*$D345</f>
        <v>137157.66692617675</v>
      </c>
      <c r="I345" s="11">
        <f ca="1">IFERROR(INDEX(I$391:I$427,MATCH($F345,$B$391:$B$427,0))/INDEX($D$391:$D$427,MATCH($F345,$B$391:$B$427,0)),SUMIFS('Input-Ext Allocators'!F$8:F$68,'Input-Ext Allocators'!$B$8:$B$68,$F345))*$D345</f>
        <v>13945.317874202392</v>
      </c>
      <c r="J345" s="11">
        <f ca="1">IFERROR(INDEX(J$391:J$427,MATCH($F345,$B$391:$B$427,0))/INDEX($D$391:$D$427,MATCH($F345,$B$391:$B$427,0)),SUMIFS('Input-Ext Allocators'!G$8:G$68,'Input-Ext Allocators'!$B$8:$B$68,$F345))*$D345</f>
        <v>297.59231037838106</v>
      </c>
      <c r="K345" s="11">
        <f ca="1">IFERROR(INDEX(K$391:K$427,MATCH($F345,$B$391:$B$427,0))/INDEX($D$391:$D$427,MATCH($F345,$B$391:$B$427,0)),SUMIFS('Input-Ext Allocators'!H$8:H$68,'Input-Ext Allocators'!$B$8:$B$68,$F345))*$D345</f>
        <v>0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8.3961478135736556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INT_PSTD_PLANT</v>
      </c>
      <c r="G346" s="11">
        <f ca="1">IFERROR(INDEX(G$391:G$427,MATCH($F346,$B$391:$B$427,0))/INDEX($D$391:$D$427,MATCH($F346,$B$391:$B$427,0)),SUMIFS('Input-Ext Allocators'!D$8:D$68,'Input-Ext Allocators'!$B$8:$B$68,$F346))*$D346</f>
        <v>7.7559435008500035</v>
      </c>
      <c r="H346" s="11">
        <f ca="1">IFERROR(INDEX(H$391:H$427,MATCH($F346,$B$391:$B$427,0))/INDEX($D$391:$D$427,MATCH($F346,$B$391:$B$427,0)),SUMIFS('Input-Ext Allocators'!E$8:E$68,'Input-Ext Allocators'!$B$8:$B$68,$F346))*$D346</f>
        <v>0.57997751108316831</v>
      </c>
      <c r="I346" s="11">
        <f ca="1">IFERROR(INDEX(I$391:I$427,MATCH($F346,$B$391:$B$427,0))/INDEX($D$391:$D$427,MATCH($F346,$B$391:$B$427,0)),SUMIFS('Input-Ext Allocators'!F$8:F$68,'Input-Ext Allocators'!$B$8:$B$68,$F346))*$D346</f>
        <v>5.8968418851107776E-2</v>
      </c>
      <c r="J346" s="11">
        <f ca="1">IFERROR(INDEX(J$391:J$427,MATCH($F346,$B$391:$B$427,0))/INDEX($D$391:$D$427,MATCH($F346,$B$391:$B$427,0)),SUMIFS('Input-Ext Allocators'!G$8:G$68,'Input-Ext Allocators'!$B$8:$B$68,$F346))*$D346</f>
        <v>1.2583827893750997E-3</v>
      </c>
      <c r="K346" s="11">
        <f ca="1">IFERROR(INDEX(K$391:K$427,MATCH($F346,$B$391:$B$427,0))/INDEX($D$391:$D$427,MATCH($F346,$B$391:$B$427,0)),SUMIFS('Input-Ext Allocators'!H$8:H$68,'Input-Ext Allocators'!$B$8:$B$68,$F346))*$D346</f>
        <v>0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59156.564390424297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INT_PSTD_PLANT</v>
      </c>
      <c r="G347" s="11">
        <f ca="1">IFERROR(INDEX(G$391:G$427,MATCH($F347,$B$391:$B$427,0))/INDEX($D$391:$D$427,MATCH($F347,$B$391:$B$427,0)),SUMIFS('Input-Ext Allocators'!D$8:D$68,'Input-Ext Allocators'!$B$8:$B$68,$F347))*$D347</f>
        <v>54645.890151526582</v>
      </c>
      <c r="H347" s="11">
        <f ca="1">IFERROR(INDEX(H$391:H$427,MATCH($F347,$B$391:$B$427,0))/INDEX($D$391:$D$427,MATCH($F347,$B$391:$B$427,0)),SUMIFS('Input-Ext Allocators'!E$8:E$68,'Input-Ext Allocators'!$B$8:$B$68,$F347))*$D347</f>
        <v>4086.3355125695807</v>
      </c>
      <c r="I347" s="11">
        <f ca="1">IFERROR(INDEX(I$391:I$427,MATCH($F347,$B$391:$B$427,0))/INDEX($D$391:$D$427,MATCH($F347,$B$391:$B$427,0)),SUMIFS('Input-Ext Allocators'!F$8:F$68,'Input-Ext Allocators'!$B$8:$B$68,$F347))*$D347</f>
        <v>415.47256482640597</v>
      </c>
      <c r="J347" s="11">
        <f ca="1">IFERROR(INDEX(J$391:J$427,MATCH($F347,$B$391:$B$427,0))/INDEX($D$391:$D$427,MATCH($F347,$B$391:$B$427,0)),SUMIFS('Input-Ext Allocators'!G$8:G$68,'Input-Ext Allocators'!$B$8:$B$68,$F347))*$D347</f>
        <v>8.8661615017214928</v>
      </c>
      <c r="K347" s="11">
        <f ca="1">IFERROR(INDEX(K$391:K$427,MATCH($F347,$B$391:$B$427,0))/INDEX($D$391:$D$427,MATCH($F347,$B$391:$B$427,0)),SUMIFS('Input-Ext Allocators'!H$8:H$68,'Input-Ext Allocators'!$B$8:$B$68,$F347))*$D347</f>
        <v>0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200603.29824803417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INT_PSTD_PLANT</v>
      </c>
      <c r="G349" s="11">
        <f ca="1">IFERROR(INDEX(G$391:G$427,MATCH($F349,$B$391:$B$427,0))/INDEX($D$391:$D$427,MATCH($F349,$B$391:$B$427,0)),SUMIFS('Input-Ext Allocators'!D$8:D$68,'Input-Ext Allocators'!$B$8:$B$68,$F349))*$D349</f>
        <v>185307.3435392142</v>
      </c>
      <c r="H349" s="11">
        <f ca="1">IFERROR(INDEX(H$391:H$427,MATCH($F349,$B$391:$B$427,0))/INDEX($D$391:$D$427,MATCH($F349,$B$391:$B$427,0)),SUMIFS('Input-Ext Allocators'!E$8:E$68,'Input-Ext Allocators'!$B$8:$B$68,$F349))*$D349</f>
        <v>13856.997782349574</v>
      </c>
      <c r="I349" s="11">
        <f ca="1">IFERROR(INDEX(I$391:I$427,MATCH($F349,$B$391:$B$427,0))/INDEX($D$391:$D$427,MATCH($F349,$B$391:$B$427,0)),SUMIFS('Input-Ext Allocators'!F$8:F$68,'Input-Ext Allocators'!$B$8:$B$68,$F349))*$D349</f>
        <v>1408.89126497749</v>
      </c>
      <c r="J349" s="11">
        <f ca="1">IFERROR(INDEX(J$391:J$427,MATCH($F349,$B$391:$B$427,0))/INDEX($D$391:$D$427,MATCH($F349,$B$391:$B$427,0)),SUMIFS('Input-Ext Allocators'!G$8:G$68,'Input-Ext Allocators'!$B$8:$B$68,$F349))*$D349</f>
        <v>30.065661492893845</v>
      </c>
      <c r="K349" s="11">
        <f ca="1">IFERROR(INDEX(K$391:K$427,MATCH($F349,$B$391:$B$427,0))/INDEX($D$391:$D$427,MATCH($F349,$B$391:$B$427,0)),SUMIFS('Input-Ext Allocators'!H$8:H$68,'Input-Ext Allocators'!$B$8:$B$68,$F349))*$D349</f>
        <v>0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418570.1470103052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INT_PSTD_PLANT</v>
      </c>
      <c r="G350" s="11">
        <f ca="1">IFERROR(INDEX(G$391:G$427,MATCH($F350,$B$391:$B$427,0))/INDEX($D$391:$D$427,MATCH($F350,$B$391:$B$427,0)),SUMIFS('Input-Ext Allocators'!D$8:D$68,'Input-Ext Allocators'!$B$8:$B$68,$F350))*$D350</f>
        <v>386654.27091529942</v>
      </c>
      <c r="H350" s="11">
        <f ca="1">IFERROR(INDEX(H$391:H$427,MATCH($F350,$B$391:$B$427,0))/INDEX($D$391:$D$427,MATCH($F350,$B$391:$B$427,0)),SUMIFS('Input-Ext Allocators'!E$8:E$68,'Input-Ext Allocators'!$B$8:$B$68,$F350))*$D350</f>
        <v>28913.410943562951</v>
      </c>
      <c r="I350" s="11">
        <f ca="1">IFERROR(INDEX(I$391:I$427,MATCH($F350,$B$391:$B$427,0))/INDEX($D$391:$D$427,MATCH($F350,$B$391:$B$427,0)),SUMIFS('Input-Ext Allocators'!F$8:F$68,'Input-Ext Allocators'!$B$8:$B$68,$F350))*$D350</f>
        <v>2939.7314453624235</v>
      </c>
      <c r="J350" s="11">
        <f ca="1">IFERROR(INDEX(J$391:J$427,MATCH($F350,$B$391:$B$427,0))/INDEX($D$391:$D$427,MATCH($F350,$B$391:$B$427,0)),SUMIFS('Input-Ext Allocators'!G$8:G$68,'Input-Ext Allocators'!$B$8:$B$68,$F350))*$D350</f>
        <v>62.733706080358388</v>
      </c>
      <c r="K350" s="11">
        <f ca="1">IFERROR(INDEX(K$391:K$427,MATCH($F350,$B$391:$B$427,0))/INDEX($D$391:$D$427,MATCH($F350,$B$391:$B$427,0)),SUMIFS('Input-Ext Allocators'!H$8:H$68,'Input-Ext Allocators'!$B$8:$B$68,$F350))*$D350</f>
        <v>0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169.8239708707728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INT_PSTD_PLANT</v>
      </c>
      <c r="G351" s="11">
        <f ca="1">IFERROR(INDEX(G$391:G$427,MATCH($F351,$B$391:$B$427,0))/INDEX($D$391:$D$427,MATCH($F351,$B$391:$B$427,0)),SUMIFS('Input-Ext Allocators'!D$8:D$68,'Input-Ext Allocators'!$B$8:$B$68,$F351))*$D351</f>
        <v>156.87493269643781</v>
      </c>
      <c r="H351" s="11">
        <f ca="1">IFERROR(INDEX(H$391:H$427,MATCH($F351,$B$391:$B$427,0))/INDEX($D$391:$D$427,MATCH($F351,$B$391:$B$427,0)),SUMIFS('Input-Ext Allocators'!E$8:E$68,'Input-Ext Allocators'!$B$8:$B$68,$F351))*$D351</f>
        <v>11.730865884550122</v>
      </c>
      <c r="I351" s="11">
        <f ca="1">IFERROR(INDEX(I$391:I$427,MATCH($F351,$B$391:$B$427,0))/INDEX($D$391:$D$427,MATCH($F351,$B$391:$B$427,0)),SUMIFS('Input-Ext Allocators'!F$8:F$68,'Input-Ext Allocators'!$B$8:$B$68,$F351))*$D351</f>
        <v>1.1927197171393875</v>
      </c>
      <c r="J351" s="11">
        <f ca="1">IFERROR(INDEX(J$391:J$427,MATCH($F351,$B$391:$B$427,0))/INDEX($D$391:$D$427,MATCH($F351,$B$391:$B$427,0)),SUMIFS('Input-Ext Allocators'!G$8:G$68,'Input-Ext Allocators'!$B$8:$B$68,$F351))*$D351</f>
        <v>2.5452572645473716E-2</v>
      </c>
      <c r="K351" s="11">
        <f ca="1">IFERROR(INDEX(K$391:K$427,MATCH($F351,$B$391:$B$427,0))/INDEX($D$391:$D$427,MATCH($F351,$B$391:$B$427,0)),SUMIFS('Input-Ext Allocators'!H$8:H$68,'Input-Ext Allocators'!$B$8:$B$68,$F351))*$D351</f>
        <v>0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3146782.57555839</v>
      </c>
      <c r="E353" s="11">
        <f t="shared" ca="1" si="92"/>
        <v>0</v>
      </c>
      <c r="G353" s="111">
        <f t="shared" ref="G353:K353" ca="1" si="93">SUBTOTAL(9,G342:G352)</f>
        <v>2906841.1380316191</v>
      </c>
      <c r="H353" s="111">
        <f t="shared" ca="1" si="93"/>
        <v>217369.10385757429</v>
      </c>
      <c r="I353" s="111">
        <f t="shared" ca="1" si="93"/>
        <v>22100.705831894422</v>
      </c>
      <c r="J353" s="111">
        <f t="shared" ca="1" si="93"/>
        <v>471.62783730253227</v>
      </c>
      <c r="K353" s="111">
        <f t="shared" ca="1" si="93"/>
        <v>0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24867235.759152297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22971101.28119228</v>
      </c>
      <c r="H355" s="111">
        <f t="shared" ca="1" si="94"/>
        <v>1717743.5790300935</v>
      </c>
      <c r="I355" s="111">
        <f t="shared" ca="1" si="94"/>
        <v>174649.22503266201</v>
      </c>
      <c r="J355" s="111">
        <f t="shared" ca="1" si="94"/>
        <v>3741.6738972603653</v>
      </c>
      <c r="K355" s="111">
        <f t="shared" ca="1" si="94"/>
        <v>0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1278160.314523462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INT_PSTD_PLANT</v>
      </c>
      <c r="G358" s="11">
        <f ca="1">IFERROR(INDEX(G$391:G$427,MATCH($F358,$B$391:$B$427,0))/INDEX($D$391:$D$427,MATCH($F358,$B$391:$B$427,0)),SUMIFS('Input-Ext Allocators'!D$8:D$68,'Input-Ext Allocators'!$B$8:$B$68,$F358))*$D358</f>
        <v>1180700.8886201615</v>
      </c>
      <c r="H358" s="11">
        <f ca="1">IFERROR(INDEX(H$391:H$427,MATCH($F358,$B$391:$B$427,0))/INDEX($D$391:$D$427,MATCH($F358,$B$391:$B$427,0)),SUMIFS('Input-Ext Allocators'!E$8:E$68,'Input-Ext Allocators'!$B$8:$B$68,$F358))*$D358</f>
        <v>88290.994208578079</v>
      </c>
      <c r="I358" s="11">
        <f ca="1">IFERROR(INDEX(I$391:I$427,MATCH($F358,$B$391:$B$427,0))/INDEX($D$391:$D$427,MATCH($F358,$B$391:$B$427,0)),SUMIFS('Input-Ext Allocators'!F$8:F$68,'Input-Ext Allocators'!$B$8:$B$68,$F358))*$D358</f>
        <v>8976.8658745900448</v>
      </c>
      <c r="J358" s="11">
        <f ca="1">IFERROR(INDEX(J$391:J$427,MATCH($F358,$B$391:$B$427,0))/INDEX($D$391:$D$427,MATCH($F358,$B$391:$B$427,0)),SUMIFS('Input-Ext Allocators'!G$8:G$68,'Input-Ext Allocators'!$B$8:$B$68,$F358))*$D358</f>
        <v>191.56582013222069</v>
      </c>
      <c r="K358" s="11">
        <f ca="1">IFERROR(INDEX(K$391:K$427,MATCH($F358,$B$391:$B$427,0))/INDEX($D$391:$D$427,MATCH($F358,$B$391:$B$427,0)),SUMIFS('Input-Ext Allocators'!H$8:H$68,'Input-Ext Allocators'!$B$8:$B$68,$F358))*$D358</f>
        <v>0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1278160.314523462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1180700.8886201615</v>
      </c>
      <c r="H359" s="111">
        <f t="shared" ca="1" si="96"/>
        <v>88290.994208578079</v>
      </c>
      <c r="I359" s="111">
        <f t="shared" ca="1" si="96"/>
        <v>8976.8658745900448</v>
      </c>
      <c r="J359" s="111">
        <f t="shared" ca="1" si="96"/>
        <v>191.56582013222069</v>
      </c>
      <c r="K359" s="111">
        <f t="shared" ca="1" si="96"/>
        <v>0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26145396.073675759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24151802.169812441</v>
      </c>
      <c r="H361" s="11">
        <f t="shared" ca="1" si="97"/>
        <v>1806034.5732386715</v>
      </c>
      <c r="I361" s="11">
        <f t="shared" ca="1" si="97"/>
        <v>183626.09090725204</v>
      </c>
      <c r="J361" s="11">
        <f t="shared" ca="1" si="97"/>
        <v>3933.239717392586</v>
      </c>
      <c r="K361" s="11">
        <f t="shared" ca="1" si="97"/>
        <v>0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578183.41980612278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534097.06888376572</v>
      </c>
      <c r="H365" s="11">
        <f ca="1">IFERROR(INDEX(H$391:H$427,MATCH($F365,$B$391:$B$427,0))/INDEX($D$391:$D$427,MATCH($F365,$B$391:$B$427,0)),SUMIFS('Input-Ext Allocators'!E$8:E$68,'Input-Ext Allocators'!$B$8:$B$68,$F365))*$D365</f>
        <v>39938.956318347817</v>
      </c>
      <c r="I365" s="11">
        <f ca="1">IFERROR(INDEX(I$391:I$427,MATCH($F365,$B$391:$B$427,0))/INDEX($D$391:$D$427,MATCH($F365,$B$391:$B$427,0)),SUMIFS('Input-Ext Allocators'!F$8:F$68,'Input-Ext Allocators'!$B$8:$B$68,$F365))*$D365</f>
        <v>4060.7386659837348</v>
      </c>
      <c r="J365" s="11">
        <f ca="1">IFERROR(INDEX(J$391:J$427,MATCH($F365,$B$391:$B$427,0))/INDEX($D$391:$D$427,MATCH($F365,$B$391:$B$427,0)),SUMIFS('Input-Ext Allocators'!G$8:G$68,'Input-Ext Allocators'!$B$8:$B$68,$F365))*$D365</f>
        <v>86.655938025510352</v>
      </c>
      <c r="K365" s="11">
        <f ca="1">IFERROR(INDEX(K$391:K$427,MATCH($F365,$B$391:$B$427,0))/INDEX($D$391:$D$427,MATCH($F365,$B$391:$B$427,0)),SUMIFS('Input-Ext Allocators'!H$8:H$68,'Input-Ext Allocators'!$B$8:$B$68,$F365))*$D365</f>
        <v>0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241342.10447817997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INT_PSTD_PLANT</v>
      </c>
      <c r="G366" s="11">
        <f ca="1">IFERROR(INDEX(G$391:G$427,MATCH($F366,$B$391:$B$427,0))/INDEX($D$391:$D$427,MATCH($F366,$B$391:$B$427,0)),SUMIFS('Input-Ext Allocators'!D$8:D$68,'Input-Ext Allocators'!$B$8:$B$68,$F366))*$D366</f>
        <v>222939.82529498756</v>
      </c>
      <c r="H366" s="11">
        <f ca="1">IFERROR(INDEX(H$391:H$427,MATCH($F366,$B$391:$B$427,0))/INDEX($D$391:$D$427,MATCH($F366,$B$391:$B$427,0)),SUMIFS('Input-Ext Allocators'!E$8:E$68,'Input-Ext Allocators'!$B$8:$B$68,$F366))*$D366</f>
        <v>16671.096815201498</v>
      </c>
      <c r="I366" s="11">
        <f ca="1">IFERROR(INDEX(I$391:I$427,MATCH($F366,$B$391:$B$427,0))/INDEX($D$391:$D$427,MATCH($F366,$B$391:$B$427,0)),SUMIFS('Input-Ext Allocators'!F$8:F$68,'Input-Ext Allocators'!$B$8:$B$68,$F366))*$D366</f>
        <v>1695.0109287344414</v>
      </c>
      <c r="J366" s="11">
        <f ca="1">IFERROR(INDEX(J$391:J$427,MATCH($F366,$B$391:$B$427,0))/INDEX($D$391:$D$427,MATCH($F366,$B$391:$B$427,0)),SUMIFS('Input-Ext Allocators'!G$8:G$68,'Input-Ext Allocators'!$B$8:$B$68,$F366))*$D366</f>
        <v>36.171439256456424</v>
      </c>
      <c r="K366" s="11">
        <f ca="1">IFERROR(INDEX(K$391:K$427,MATCH($F366,$B$391:$B$427,0))/INDEX($D$391:$D$427,MATCH($F366,$B$391:$B$427,0)),SUMIFS('Input-Ext Allocators'!H$8:H$68,'Input-Ext Allocators'!$B$8:$B$68,$F366))*$D366</f>
        <v>0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346872.43633749988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320950.16097105597</v>
      </c>
      <c r="H367" s="11">
        <f ca="1">IFERROR(INDEX(H$391:H$427,MATCH($F367,$B$391:$B$427,0))/INDEX($D$391:$D$427,MATCH($F367,$B$391:$B$427,0)),SUMIFS('Input-Ext Allocators'!E$8:E$68,'Input-Ext Allocators'!$B$8:$B$68,$F367))*$D367</f>
        <v>23736.517837834686</v>
      </c>
      <c r="I367" s="11">
        <f ca="1">IFERROR(INDEX(I$391:I$427,MATCH($F367,$B$391:$B$427,0))/INDEX($D$391:$D$427,MATCH($F367,$B$391:$B$427,0)),SUMIFS('Input-Ext Allocators'!F$8:F$68,'Input-Ext Allocators'!$B$8:$B$68,$F367))*$D367</f>
        <v>2156.6014677563976</v>
      </c>
      <c r="J367" s="11">
        <f ca="1">IFERROR(INDEX(J$391:J$427,MATCH($F367,$B$391:$B$427,0))/INDEX($D$391:$D$427,MATCH($F367,$B$391:$B$427,0)),SUMIFS('Input-Ext Allocators'!G$8:G$68,'Input-Ext Allocators'!$B$8:$B$68,$F367))*$D367</f>
        <v>29.156060852740303</v>
      </c>
      <c r="K367" s="11">
        <f ca="1">IFERROR(INDEX(K$391:K$427,MATCH($F367,$B$391:$B$427,0))/INDEX($D$391:$D$427,MATCH($F367,$B$391:$B$427,0)),SUMIFS('Input-Ext Allocators'!H$8:H$68,'Input-Ext Allocators'!$B$8:$B$68,$F367))*$D367</f>
        <v>0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218050.47813739249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201755.25272904494</v>
      </c>
      <c r="H368" s="11">
        <f ca="1">IFERROR(INDEX(H$391:H$427,MATCH($F368,$B$391:$B$427,0))/INDEX($D$391:$D$427,MATCH($F368,$B$391:$B$427,0)),SUMIFS('Input-Ext Allocators'!E$8:E$68,'Input-Ext Allocators'!$B$8:$B$68,$F368))*$D368</f>
        <v>14921.217489938261</v>
      </c>
      <c r="I368" s="11">
        <f ca="1">IFERROR(INDEX(I$391:I$427,MATCH($F368,$B$391:$B$427,0))/INDEX($D$391:$D$427,MATCH($F368,$B$391:$B$427,0)),SUMIFS('Input-Ext Allocators'!F$8:F$68,'Input-Ext Allocators'!$B$8:$B$68,$F368))*$D368</f>
        <v>1355.6798751761964</v>
      </c>
      <c r="J368" s="11">
        <f ca="1">IFERROR(INDEX(J$391:J$427,MATCH($F368,$B$391:$B$427,0))/INDEX($D$391:$D$427,MATCH($F368,$B$391:$B$427,0)),SUMIFS('Input-Ext Allocators'!G$8:G$68,'Input-Ext Allocators'!$B$8:$B$68,$F368))*$D368</f>
        <v>18.328043233038045</v>
      </c>
      <c r="K368" s="11">
        <f ca="1">IFERROR(INDEX(K$391:K$427,MATCH($F368,$B$391:$B$427,0))/INDEX($D$391:$D$427,MATCH($F368,$B$391:$B$427,0)),SUMIFS('Input-Ext Allocators'!H$8:H$68,'Input-Ext Allocators'!$B$8:$B$68,$F368))*$D368</f>
        <v>0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1384448.4387591952</v>
      </c>
      <c r="E370" s="11">
        <f t="shared" ca="1" si="99"/>
        <v>0</v>
      </c>
      <c r="G370" s="111">
        <f t="shared" ref="G370:K370" ca="1" si="100">SUBTOTAL(9,G365:G369)</f>
        <v>1279742.3078788542</v>
      </c>
      <c r="H370" s="111">
        <f t="shared" ca="1" si="100"/>
        <v>95267.78846132227</v>
      </c>
      <c r="I370" s="111">
        <f t="shared" ca="1" si="100"/>
        <v>9268.0309376507703</v>
      </c>
      <c r="J370" s="111">
        <f t="shared" ca="1" si="100"/>
        <v>170.31148136774513</v>
      </c>
      <c r="K370" s="111">
        <f t="shared" ca="1" si="100"/>
        <v>0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-13163985.619837793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-12192305.17956483</v>
      </c>
      <c r="H373" s="11">
        <f ca="1">IFERROR(INDEX(H$391:H$427,MATCH($F373,$B$391:$B$427,0))/INDEX($D$391:$D$427,MATCH($F373,$B$391:$B$427,0)),SUMIFS('Input-Ext Allocators'!E$8:E$68,'Input-Ext Allocators'!$B$8:$B$68,$F373))*$D373</f>
        <v>-895669.04458914872</v>
      </c>
      <c r="I373" s="11">
        <f ca="1">IFERROR(INDEX(I$391:I$427,MATCH($F373,$B$391:$B$427,0))/INDEX($D$391:$D$427,MATCH($F373,$B$391:$B$427,0)),SUMIFS('Input-Ext Allocators'!F$8:F$68,'Input-Ext Allocators'!$B$8:$B$68,$F373))*$D373</f>
        <v>-75431.131643593893</v>
      </c>
      <c r="J373" s="11">
        <f ca="1">IFERROR(INDEX(J$391:J$427,MATCH($F373,$B$391:$B$427,0))/INDEX($D$391:$D$427,MATCH($F373,$B$391:$B$427,0)),SUMIFS('Input-Ext Allocators'!G$8:G$68,'Input-Ext Allocators'!$B$8:$B$68,$F373))*$D373</f>
        <v>-580.26404021423969</v>
      </c>
      <c r="K373" s="11">
        <f ca="1">IFERROR(INDEX(K$391:K$427,MATCH($F373,$B$391:$B$427,0))/INDEX($D$391:$D$427,MATCH($F373,$B$391:$B$427,0)),SUMIFS('Input-Ext Allocators'!H$8:H$68,'Input-Ext Allocators'!$B$8:$B$68,$F373))*$D373</f>
        <v>0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-13163985.619837793</v>
      </c>
      <c r="E375" s="11">
        <f t="shared" ca="1" si="102"/>
        <v>0</v>
      </c>
      <c r="G375" s="111">
        <f ca="1">SUBTOTAL(9,G373:G374)</f>
        <v>-12192305.17956483</v>
      </c>
      <c r="H375" s="111">
        <f ca="1">SUBTOTAL(9,H373:H374)</f>
        <v>-895669.04458914872</v>
      </c>
      <c r="I375" s="111">
        <f ca="1">SUBTOTAL(9,I373:I374)</f>
        <v>-75431.131643593893</v>
      </c>
      <c r="J375" s="111">
        <f ca="1">SUBTOTAL(9,J373:J374)</f>
        <v>-580.26404021423969</v>
      </c>
      <c r="K375" s="111">
        <f ca="1">SUBTOTAL(9,K373:K374)</f>
        <v>0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-11779537.181078598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-10912562.871685976</v>
      </c>
      <c r="H377" s="11">
        <f ca="1">SUBTOTAL(9,H365:H375)</f>
        <v>-800401.2561278264</v>
      </c>
      <c r="I377" s="11">
        <f ca="1">SUBTOTAL(9,I365:I375)</f>
        <v>-66163.100705943129</v>
      </c>
      <c r="J377" s="11">
        <f ca="1">SUBTOTAL(9,J365:J375)</f>
        <v>-409.95255884649453</v>
      </c>
      <c r="K377" s="11">
        <f ca="1">SUBTOTAL(9,K365:K375)</f>
        <v>0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35041844.094908848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32339080.576300416</v>
      </c>
      <c r="H380" s="52">
        <f ca="1">SUBTOTAL(9,H164:H377)</f>
        <v>2433692.2554805567</v>
      </c>
      <c r="I380" s="52">
        <f ca="1">SUBTOTAL(9,I164:I377)</f>
        <v>262466.29664436867</v>
      </c>
      <c r="J380" s="52">
        <f ca="1">SUBTOTAL(9,J164:J377)</f>
        <v>6604.9664835195226</v>
      </c>
      <c r="K380" s="52">
        <f ca="1">SUBTOTAL(9,K164:K377)</f>
        <v>0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77033885.630331263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71347741.474079922</v>
      </c>
      <c r="H381" s="11">
        <f ca="1">IFERROR(INDEX(H$391:H$427,MATCH($F381,$B$391:$B$427,0))/INDEX($D$391:$D$427,MATCH($F381,$B$391:$B$427,0)),SUMIFS('Input-Ext Allocators'!E$8:E$68,'Input-Ext Allocators'!$B$8:$B$68,$F381))*$D381</f>
        <v>5241335.620993996</v>
      </c>
      <c r="I381" s="11">
        <f ca="1">IFERROR(INDEX(I$391:I$427,MATCH($F381,$B$391:$B$427,0))/INDEX($D$391:$D$427,MATCH($F381,$B$391:$B$427,0)),SUMIFS('Input-Ext Allocators'!F$8:F$68,'Input-Ext Allocators'!$B$8:$B$68,$F381))*$D381</f>
        <v>441412.90759558533</v>
      </c>
      <c r="J381" s="11">
        <f ca="1">IFERROR(INDEX(J$391:J$427,MATCH($F381,$B$391:$B$427,0))/INDEX($D$391:$D$427,MATCH($F381,$B$391:$B$427,0)),SUMIFS('Input-Ext Allocators'!G$8:G$68,'Input-Ext Allocators'!$B$8:$B$68,$F381))*$D381</f>
        <v>3395.6276617239632</v>
      </c>
      <c r="K381" s="11">
        <f ca="1">IFERROR(INDEX(K$391:K$427,MATCH($F381,$B$391:$B$427,0))/INDEX($D$391:$D$427,MATCH($F381,$B$391:$B$427,0)),SUMIFS('Input-Ext Allocators'!H$8:H$68,'Input-Ext Allocators'!$B$8:$B$68,$F381))*$D381</f>
        <v>0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5492409.7818019316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5086995.5471571973</v>
      </c>
      <c r="H383" s="11">
        <f ca="1">IFERROR(INDEX(H$391:H$427,MATCH($F383,$B$391:$B$427,0))/INDEX($D$391:$D$427,MATCH($F383,$B$391:$B$427,0)),SUMIFS('Input-Ext Allocators'!E$8:E$68,'Input-Ext Allocators'!$B$8:$B$68,$F383))*$D383</f>
        <v>373699.99966767262</v>
      </c>
      <c r="I383" s="11">
        <f ca="1">IFERROR(INDEX(I$391:I$427,MATCH($F383,$B$391:$B$427,0))/INDEX($D$391:$D$427,MATCH($F383,$B$391:$B$427,0)),SUMIFS('Input-Ext Allocators'!F$8:F$68,'Input-Ext Allocators'!$B$8:$B$68,$F383))*$D383</f>
        <v>31472.131408843739</v>
      </c>
      <c r="J383" s="11">
        <f ca="1">IFERROR(INDEX(J$391:J$427,MATCH($F383,$B$391:$B$427,0))/INDEX($D$391:$D$427,MATCH($F383,$B$391:$B$427,0)),SUMIFS('Input-Ext Allocators'!G$8:G$68,'Input-Ext Allocators'!$B$8:$B$68,$F383))*$D383</f>
        <v>242.10356821552577</v>
      </c>
      <c r="K383" s="11">
        <f ca="1">IFERROR(INDEX(K$391:K$427,MATCH($F383,$B$391:$B$427,0))/INDEX($D$391:$D$427,MATCH($F383,$B$391:$B$427,0)),SUMIFS('Input-Ext Allocators'!H$8:H$68,'Input-Ext Allocators'!$B$8:$B$68,$F383))*$D383</f>
        <v>0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117568139.50704205</v>
      </c>
      <c r="E387" s="11">
        <f t="shared" ca="1" si="103"/>
        <v>0</v>
      </c>
      <c r="G387" s="112">
        <f t="shared" ref="G387:K387" ca="1" si="106">SUM(G380:G386)</f>
        <v>108773817.59753753</v>
      </c>
      <c r="H387" s="112">
        <f t="shared" ca="1" si="106"/>
        <v>8048727.8761422252</v>
      </c>
      <c r="I387" s="112">
        <f t="shared" ca="1" si="106"/>
        <v>735351.3356487978</v>
      </c>
      <c r="J387" s="112">
        <f t="shared" ca="1" si="106"/>
        <v>10242.697713459011</v>
      </c>
      <c r="K387" s="112">
        <f t="shared" ca="1" si="106"/>
        <v>0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9669197.2143911459</v>
      </c>
      <c r="E392" s="11">
        <f t="shared" ca="1" si="107"/>
        <v>0</v>
      </c>
      <c r="G392" s="44">
        <f t="shared" ref="G392:K392" ca="1" si="108">G$16</f>
        <v>8931923.1817423627</v>
      </c>
      <c r="H392" s="44">
        <f t="shared" ca="1" si="108"/>
        <v>667915.46064837347</v>
      </c>
      <c r="I392" s="44">
        <f t="shared" ca="1" si="108"/>
        <v>67909.389395265665</v>
      </c>
      <c r="J392" s="44">
        <f t="shared" ca="1" si="108"/>
        <v>1449.1826051457513</v>
      </c>
      <c r="K392" s="44">
        <f t="shared" ca="1" si="108"/>
        <v>0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1061917711.4779354</v>
      </c>
      <c r="E396" s="11">
        <f t="shared" ca="1" si="107"/>
        <v>0</v>
      </c>
      <c r="G396" s="44">
        <f t="shared" ref="G396:K396" ca="1" si="112">G$62</f>
        <v>980946733.62702954</v>
      </c>
      <c r="H396" s="44">
        <f t="shared" ca="1" si="112"/>
        <v>73353686.113342285</v>
      </c>
      <c r="I396" s="44">
        <f t="shared" ca="1" si="112"/>
        <v>7458135.5386105226</v>
      </c>
      <c r="J396" s="44">
        <f t="shared" ca="1" si="112"/>
        <v>159156.19895305979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40824268.519703194</v>
      </c>
      <c r="E397" s="11">
        <f t="shared" ca="1" si="107"/>
        <v>0</v>
      </c>
      <c r="G397" s="44">
        <f t="shared" ref="G397:K397" ca="1" si="113">G$76</f>
        <v>37711427.56568262</v>
      </c>
      <c r="H397" s="44">
        <f t="shared" ca="1" si="113"/>
        <v>2820002.4789428618</v>
      </c>
      <c r="I397" s="44">
        <f t="shared" ca="1" si="113"/>
        <v>286719.88855033199</v>
      </c>
      <c r="J397" s="44">
        <f t="shared" ca="1" si="113"/>
        <v>6118.5865273799254</v>
      </c>
      <c r="K397" s="44">
        <f t="shared" ca="1" si="113"/>
        <v>0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1061917711.4779354</v>
      </c>
      <c r="E398" s="11">
        <f t="shared" ca="1" si="107"/>
        <v>0</v>
      </c>
      <c r="G398" s="44">
        <f t="shared" ref="G398:K398" ca="1" si="114">SUM(G$29,G$39,G$48,G$62)</f>
        <v>980946733.62702954</v>
      </c>
      <c r="H398" s="44">
        <f t="shared" ca="1" si="114"/>
        <v>73353686.113342285</v>
      </c>
      <c r="I398" s="44">
        <f t="shared" ca="1" si="114"/>
        <v>7458135.5386105226</v>
      </c>
      <c r="J398" s="44">
        <f t="shared" ca="1" si="114"/>
        <v>159156.19895305979</v>
      </c>
      <c r="K398" s="44">
        <f t="shared" ca="1" si="114"/>
        <v>0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1112411177.2120299</v>
      </c>
      <c r="E399" s="11">
        <f t="shared" ca="1" si="107"/>
        <v>0</v>
      </c>
      <c r="G399" s="44">
        <f t="shared" ref="G399:K399" ca="1" si="115">G$78</f>
        <v>1027590084.3744545</v>
      </c>
      <c r="H399" s="44">
        <f t="shared" ca="1" si="115"/>
        <v>76841604.052933529</v>
      </c>
      <c r="I399" s="44">
        <f t="shared" ca="1" si="115"/>
        <v>7812764.8165561212</v>
      </c>
      <c r="J399" s="44">
        <f t="shared" ca="1" si="115"/>
        <v>166723.96808558545</v>
      </c>
      <c r="K399" s="44">
        <f t="shared" ca="1" si="115"/>
        <v>0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936157945.4206475</v>
      </c>
      <c r="E400" s="11">
        <f t="shared" ca="1" si="107"/>
        <v>0</v>
      </c>
      <c r="F400" s="16"/>
      <c r="G400" s="44">
        <f t="shared" ref="G400:K400" ca="1" si="116">G$161</f>
        <v>867056809.12036514</v>
      </c>
      <c r="H400" s="44">
        <f t="shared" ca="1" si="116"/>
        <v>63695579.498041391</v>
      </c>
      <c r="I400" s="44">
        <f t="shared" ca="1" si="116"/>
        <v>5364291.2761774482</v>
      </c>
      <c r="J400" s="44">
        <f t="shared" ca="1" si="116"/>
        <v>41265.526063005542</v>
      </c>
      <c r="K400" s="44">
        <f t="shared" ca="1" si="116"/>
        <v>0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1050579108.8845451</v>
      </c>
      <c r="E401" s="11">
        <f t="shared" ca="1" si="107"/>
        <v>0</v>
      </c>
      <c r="G401" s="44">
        <f t="shared" ref="G401:K401" ca="1" si="117">SUM(G$53:G$54,G$56)</f>
        <v>970472696.83711553</v>
      </c>
      <c r="H401" s="44">
        <f t="shared" ca="1" si="117"/>
        <v>72570453.771881551</v>
      </c>
      <c r="I401" s="44">
        <f t="shared" ca="1" si="117"/>
        <v>7378501.4633465819</v>
      </c>
      <c r="J401" s="44">
        <f t="shared" ca="1" si="117"/>
        <v>157456.81220143312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1050579108.8845451</v>
      </c>
      <c r="E402" s="11">
        <f t="shared" ca="1" si="107"/>
        <v>0</v>
      </c>
      <c r="G402" s="44">
        <f t="shared" ref="G402:K402" ca="1" si="118">SUM(G$53:G$54)</f>
        <v>970472696.83711553</v>
      </c>
      <c r="H402" s="44">
        <f t="shared" ca="1" si="118"/>
        <v>72570453.771881551</v>
      </c>
      <c r="I402" s="44">
        <f t="shared" ca="1" si="118"/>
        <v>7378501.4633465819</v>
      </c>
      <c r="J402" s="44">
        <f t="shared" ca="1" si="118"/>
        <v>157456.81220143312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8210775.1293833973</v>
      </c>
      <c r="E403" s="11">
        <f t="shared" ca="1" si="107"/>
        <v>0</v>
      </c>
      <c r="G403" s="44">
        <f ca="1">SUMPRODUCT('Input-Accounts'!$L$166:$L$263,G$166:G$263)</f>
        <v>7584705.4405985847</v>
      </c>
      <c r="H403" s="44">
        <f ca="1">SUMPRODUCT('Input-Accounts'!$L$166:$L$263,H$166:H$263)</f>
        <v>567172.59263882379</v>
      </c>
      <c r="I403" s="44">
        <f ca="1">SUMPRODUCT('Input-Accounts'!$L$166:$L$263,I$166:I$263)</f>
        <v>57666.496311438648</v>
      </c>
      <c r="J403" s="44">
        <f ca="1">SUMPRODUCT('Input-Accounts'!$L$166:$L$263,J$166:J$263)</f>
        <v>1230.599834550487</v>
      </c>
      <c r="K403" s="44">
        <f ca="1">SUMPRODUCT('Input-Accounts'!$L$166:$L$263,K$166:K$263)</f>
        <v>0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1.8475004664189776</v>
      </c>
      <c r="H404" s="44">
        <f t="shared" ca="1" si="119"/>
        <v>0.1381532397858804</v>
      </c>
      <c r="I404" s="44">
        <f t="shared" ca="1" si="119"/>
        <v>1.4046541380745185E-2</v>
      </c>
      <c r="J404" s="44">
        <f t="shared" ca="1" si="119"/>
        <v>2.9975241439669071E-4</v>
      </c>
      <c r="K404" s="44">
        <f t="shared" ca="1" si="119"/>
        <v>0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117568139.50704205</v>
      </c>
      <c r="E405" s="11">
        <f t="shared" ca="1" si="107"/>
        <v>0</v>
      </c>
      <c r="G405" s="44">
        <f t="shared" ref="G405:K405" ca="1" si="120">G$387</f>
        <v>108773817.59753753</v>
      </c>
      <c r="H405" s="44">
        <f t="shared" ca="1" si="120"/>
        <v>8048727.8761422252</v>
      </c>
      <c r="I405" s="44">
        <f t="shared" ca="1" si="120"/>
        <v>735351.3356487978</v>
      </c>
      <c r="J405" s="44">
        <f t="shared" ca="1" si="120"/>
        <v>10242.697713459011</v>
      </c>
      <c r="K405" s="44">
        <f t="shared" ca="1" si="120"/>
        <v>0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123855266.90631872</v>
      </c>
      <c r="E406" s="11">
        <f t="shared" ca="1" si="107"/>
        <v>0</v>
      </c>
      <c r="G406" s="44">
        <f ca="1">G$381+G$361+G$283</f>
        <v>114599384.92206632</v>
      </c>
      <c r="H406" s="44">
        <f ca="1">H$381+H$361+H$283</f>
        <v>8475429.1326023787</v>
      </c>
      <c r="I406" s="44">
        <f ca="1">I$381+I$361+I$283</f>
        <v>770042.30494589708</v>
      </c>
      <c r="J406" s="44">
        <f ca="1">J$381+J$361+J$283</f>
        <v>10410.54670408998</v>
      </c>
      <c r="K406" s="44">
        <f ca="1">K$381+K$361+K$283</f>
        <v>0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1050579108.8845451</v>
      </c>
      <c r="E408" s="11">
        <f t="shared" ca="1" si="107"/>
        <v>0</v>
      </c>
      <c r="G408" s="44">
        <f t="shared" ref="G408:K408" ca="1" si="122">SUM(G$53:G$60)</f>
        <v>970472696.83711553</v>
      </c>
      <c r="H408" s="44">
        <f t="shared" ca="1" si="122"/>
        <v>72570453.771881551</v>
      </c>
      <c r="I408" s="44">
        <f t="shared" ca="1" si="122"/>
        <v>7378501.4633465819</v>
      </c>
      <c r="J408" s="44">
        <f t="shared" ca="1" si="122"/>
        <v>157456.81220143312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14947885.103667898</v>
      </c>
      <c r="E409" s="11">
        <f t="shared" ca="1" si="107"/>
        <v>0</v>
      </c>
      <c r="G409" s="44">
        <f t="shared" ref="G409:K409" ca="1" si="123">SUM(G$230:G$233,G$239:G$243)</f>
        <v>13808112.350501865</v>
      </c>
      <c r="H409" s="44">
        <f t="shared" ca="1" si="123"/>
        <v>1032549.3775094104</v>
      </c>
      <c r="I409" s="44">
        <f t="shared" ca="1" si="123"/>
        <v>104983.04333164783</v>
      </c>
      <c r="J409" s="44">
        <f t="shared" ca="1" si="123"/>
        <v>2240.3323249743898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41E49-7F91-490B-8CE2-4B0B49B905C5}">
  <sheetPr codeName="Sheet9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7.14062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422</v>
      </c>
      <c r="D5" t="str">
        <f>LEFT(ADDRESS(5,MATCH($B$5,Classification!$A$6:$AAB$6,0)),3)</f>
        <v>$AD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Customer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38108.33783078206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INT_PSTD_PLANT</v>
      </c>
      <c r="G11" s="11">
        <f ca="1">IFERROR(INDEX(G$391:G$427,MATCH($F11,$B$391:$B$427,0))/INDEX($D$391:$D$427,MATCH($F11,$B$391:$B$427,0)),SUMIFS('Input-Ext Allocators'!D$8:D$68,'Input-Ext Allocators'!$B$8:$B$68,$F11))*$D11</f>
        <v>33448.441229693926</v>
      </c>
      <c r="H11" s="11">
        <f ca="1">IFERROR(INDEX(H$391:H$427,MATCH($F11,$B$391:$B$427,0))/INDEX($D$391:$D$427,MATCH($F11,$B$391:$B$427,0)),SUMIFS('Input-Ext Allocators'!E$8:E$68,'Input-Ext Allocators'!$B$8:$B$68,$F11))*$D11</f>
        <v>3574.6019778563755</v>
      </c>
      <c r="I11" s="11">
        <f ca="1">IFERROR(INDEX(I$391:I$427,MATCH($F11,$B$391:$B$427,0))/INDEX($D$391:$D$427,MATCH($F11,$B$391:$B$427,0)),SUMIFS('Input-Ext Allocators'!F$8:F$68,'Input-Ext Allocators'!$B$8:$B$68,$F11))*$D11</f>
        <v>879.6650532555326</v>
      </c>
      <c r="J11" s="11">
        <f ca="1">IFERROR(INDEX(J$391:J$427,MATCH($F11,$B$391:$B$427,0))/INDEX($D$391:$D$427,MATCH($F11,$B$391:$B$427,0)),SUMIFS('Input-Ext Allocators'!G$8:G$68,'Input-Ext Allocators'!$B$8:$B$68,$F11))*$D11</f>
        <v>195.16179195750451</v>
      </c>
      <c r="K11" s="11">
        <f ca="1">IFERROR(INDEX(K$391:K$427,MATCH($F11,$B$391:$B$427,0))/INDEX($D$391:$D$427,MATCH($F11,$B$391:$B$427,0)),SUMIFS('Input-Ext Allocators'!H$8:H$68,'Input-Ext Allocators'!$B$8:$B$68,$F11))*$D11</f>
        <v>10.467778018722566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15289.791150855955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INT_PSTD_PLANT</v>
      </c>
      <c r="G12" s="11">
        <f ca="1">IFERROR(INDEX(G$391:G$427,MATCH($F12,$B$391:$B$427,0))/INDEX($D$391:$D$427,MATCH($F12,$B$391:$B$427,0)),SUMIFS('Input-Ext Allocators'!D$8:D$68,'Input-Ext Allocators'!$B$8:$B$68,$F12))*$D12</f>
        <v>13420.151857439443</v>
      </c>
      <c r="H12" s="11">
        <f ca="1">IFERROR(INDEX(H$391:H$427,MATCH($F12,$B$391:$B$427,0))/INDEX($D$391:$D$427,MATCH($F12,$B$391:$B$427,0)),SUMIFS('Input-Ext Allocators'!E$8:E$68,'Input-Ext Allocators'!$B$8:$B$68,$F12))*$D12</f>
        <v>1434.1984143090342</v>
      </c>
      <c r="I12" s="11">
        <f ca="1">IFERROR(INDEX(I$391:I$427,MATCH($F12,$B$391:$B$427,0))/INDEX($D$391:$D$427,MATCH($F12,$B$391:$B$427,0)),SUMIFS('Input-Ext Allocators'!F$8:F$68,'Input-Ext Allocators'!$B$8:$B$68,$F12))*$D12</f>
        <v>352.93837812363216</v>
      </c>
      <c r="J12" s="11">
        <f ca="1">IFERROR(INDEX(J$391:J$427,MATCH($F12,$B$391:$B$427,0))/INDEX($D$391:$D$427,MATCH($F12,$B$391:$B$427,0)),SUMIFS('Input-Ext Allocators'!G$8:G$68,'Input-Ext Allocators'!$B$8:$B$68,$F12))*$D12</f>
        <v>78.302629018018393</v>
      </c>
      <c r="K12" s="11">
        <f ca="1">IFERROR(INDEX(K$391:K$427,MATCH($F12,$B$391:$B$427,0))/INDEX($D$391:$D$427,MATCH($F12,$B$391:$B$427,0)),SUMIFS('Input-Ext Allocators'!H$8:H$68,'Input-Ext Allocators'!$B$8:$B$68,$F12))*$D12</f>
        <v>4.1998719658275956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4036175.2444366608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INT_PSTD_PLANT</v>
      </c>
      <c r="G13" s="11">
        <f ca="1">IFERROR(INDEX(G$391:G$427,MATCH($F13,$B$391:$B$427,0))/INDEX($D$391:$D$427,MATCH($F13,$B$391:$B$427,0)),SUMIFS('Input-Ext Allocators'!D$8:D$68,'Input-Ext Allocators'!$B$8:$B$68,$F13))*$D13</f>
        <v>3542630.7769119143</v>
      </c>
      <c r="H13" s="11">
        <f ca="1">IFERROR(INDEX(H$391:H$427,MATCH($F13,$B$391:$B$427,0))/INDEX($D$391:$D$427,MATCH($F13,$B$391:$B$427,0)),SUMIFS('Input-Ext Allocators'!E$8:E$68,'Input-Ext Allocators'!$B$8:$B$68,$F13))*$D13</f>
        <v>378597.46273384348</v>
      </c>
      <c r="I13" s="11">
        <f ca="1">IFERROR(INDEX(I$391:I$427,MATCH($F13,$B$391:$B$427,0))/INDEX($D$391:$D$427,MATCH($F13,$B$391:$B$427,0)),SUMIFS('Input-Ext Allocators'!F$8:F$68,'Input-Ext Allocators'!$B$8:$B$68,$F13))*$D13</f>
        <v>93168.123131262124</v>
      </c>
      <c r="J13" s="11">
        <f ca="1">IFERROR(INDEX(J$391:J$427,MATCH($F13,$B$391:$B$427,0))/INDEX($D$391:$D$427,MATCH($F13,$B$391:$B$427,0)),SUMIFS('Input-Ext Allocators'!G$8:G$68,'Input-Ext Allocators'!$B$8:$B$68,$F13))*$D13</f>
        <v>20670.206002070914</v>
      </c>
      <c r="K13" s="11">
        <f ca="1">IFERROR(INDEX(K$391:K$427,MATCH($F13,$B$391:$B$427,0))/INDEX($D$391:$D$427,MATCH($F13,$B$391:$B$427,0)),SUMIFS('Input-Ext Allocators'!H$8:H$68,'Input-Ext Allocators'!$B$8:$B$68,$F13))*$D13</f>
        <v>1108.6756575695867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14931647.302699933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11757897.370313015</v>
      </c>
      <c r="H15" s="11">
        <f ca="1">IFERROR(INDEX(H$391:H$427,MATCH($F15,$B$391:$B$427,0))/INDEX($D$391:$D$427,MATCH($F15,$B$391:$B$427,0)),SUMIFS('Input-Ext Allocators'!E$8:E$68,'Input-Ext Allocators'!$B$8:$B$68,$F15))*$D15</f>
        <v>2394267.165666196</v>
      </c>
      <c r="I15" s="11">
        <f ca="1">IFERROR(INDEX(I$391:I$427,MATCH($F15,$B$391:$B$427,0))/INDEX($D$391:$D$427,MATCH($F15,$B$391:$B$427,0)),SUMIFS('Input-Ext Allocators'!F$8:F$68,'Input-Ext Allocators'!$B$8:$B$68,$F15))*$D15</f>
        <v>716490.89146227273</v>
      </c>
      <c r="J15" s="11">
        <f ca="1">IFERROR(INDEX(J$391:J$427,MATCH($F15,$B$391:$B$427,0))/INDEX($D$391:$D$427,MATCH($F15,$B$391:$B$427,0)),SUMIFS('Input-Ext Allocators'!G$8:G$68,'Input-Ext Allocators'!$B$8:$B$68,$F15))*$D15</f>
        <v>62472.180398801058</v>
      </c>
      <c r="K15" s="11">
        <f ca="1">IFERROR(INDEX(K$391:K$427,MATCH($F15,$B$391:$B$427,0))/INDEX($D$391:$D$427,MATCH($F15,$B$391:$B$427,0)),SUMIFS('Input-Ext Allocators'!H$8:H$68,'Input-Ext Allocators'!$B$8:$B$68,$F15))*$D15</f>
        <v>519.69485964938701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19021220.676118232</v>
      </c>
      <c r="E16" s="11">
        <f t="shared" ca="1" si="0"/>
        <v>0</v>
      </c>
      <c r="G16" s="111">
        <f t="shared" ref="G16:K16" ca="1" si="2">SUBTOTAL(9,G11:G15)</f>
        <v>15347396.740312062</v>
      </c>
      <c r="H16" s="111">
        <f t="shared" ca="1" si="2"/>
        <v>2777873.4287922047</v>
      </c>
      <c r="I16" s="111">
        <f t="shared" ca="1" si="2"/>
        <v>810891.61802491406</v>
      </c>
      <c r="J16" s="111">
        <f t="shared" ca="1" si="2"/>
        <v>83415.850821847504</v>
      </c>
      <c r="K16" s="111">
        <f t="shared" ca="1" si="2"/>
        <v>1643.0381672035237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3542593.4922508667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INT_DISTPT_FERC_376-386</v>
      </c>
      <c r="G51" s="11">
        <f ca="1">IFERROR(INDEX(G$391:G$427,MATCH($F51,$B$391:$B$427,0))/INDEX($D$391:$D$427,MATCH($F51,$B$391:$B$427,0)),SUMIFS('Input-Ext Allocators'!D$8:D$68,'Input-Ext Allocators'!$B$8:$B$68,$F51))*$D51</f>
        <v>3109404.3186143739</v>
      </c>
      <c r="H51" s="11">
        <f ca="1">IFERROR(INDEX(H$391:H$427,MATCH($F51,$B$391:$B$427,0))/INDEX($D$391:$D$427,MATCH($F51,$B$391:$B$427,0)),SUMIFS('Input-Ext Allocators'!E$8:E$68,'Input-Ext Allocators'!$B$8:$B$68,$F51))*$D51</f>
        <v>332298.97772954626</v>
      </c>
      <c r="I51" s="11">
        <f ca="1">IFERROR(INDEX(I$391:I$427,MATCH($F51,$B$391:$B$427,0))/INDEX($D$391:$D$427,MATCH($F51,$B$391:$B$427,0)),SUMIFS('Input-Ext Allocators'!F$8:F$68,'Input-Ext Allocators'!$B$8:$B$68,$F51))*$D51</f>
        <v>81774.642254440449</v>
      </c>
      <c r="J51" s="11">
        <f ca="1">IFERROR(INDEX(J$391:J$427,MATCH($F51,$B$391:$B$427,0))/INDEX($D$391:$D$427,MATCH($F51,$B$391:$B$427,0)),SUMIFS('Input-Ext Allocators'!G$8:G$68,'Input-Ext Allocators'!$B$8:$B$68,$F51))*$D51</f>
        <v>18142.457359192686</v>
      </c>
      <c r="K51" s="11">
        <f ca="1">IFERROR(INDEX(K$391:K$427,MATCH($F51,$B$391:$B$427,0))/INDEX($D$391:$D$427,MATCH($F51,$B$391:$B$427,0)),SUMIFS('Input-Ext Allocators'!H$8:H$68,'Input-Ext Allocators'!$B$8:$B$68,$F51))*$D51</f>
        <v>973.09629331299061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7899303.93661026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INT_DISTPT_FERC_376-386</v>
      </c>
      <c r="G52" s="11">
        <f ca="1">IFERROR(INDEX(G$391:G$427,MATCH($F52,$B$391:$B$427,0))/INDEX($D$391:$D$427,MATCH($F52,$B$391:$B$427,0)),SUMIFS('Input-Ext Allocators'!D$8:D$68,'Input-Ext Allocators'!$B$8:$B$68,$F52))*$D52</f>
        <v>6933375.175071911</v>
      </c>
      <c r="H52" s="11">
        <f ca="1">IFERROR(INDEX(H$391:H$427,MATCH($F52,$B$391:$B$427,0))/INDEX($D$391:$D$427,MATCH($F52,$B$391:$B$427,0)),SUMIFS('Input-Ext Allocators'!E$8:E$68,'Input-Ext Allocators'!$B$8:$B$68,$F52))*$D52</f>
        <v>740962.97773153789</v>
      </c>
      <c r="I52" s="11">
        <f ca="1">IFERROR(INDEX(I$391:I$427,MATCH($F52,$B$391:$B$427,0))/INDEX($D$391:$D$427,MATCH($F52,$B$391:$B$427,0)),SUMIFS('Input-Ext Allocators'!F$8:F$68,'Input-Ext Allocators'!$B$8:$B$68,$F52))*$D52</f>
        <v>182341.76596563726</v>
      </c>
      <c r="J52" s="11">
        <f ca="1">IFERROR(INDEX(J$391:J$427,MATCH($F52,$B$391:$B$427,0))/INDEX($D$391:$D$427,MATCH($F52,$B$391:$B$427,0)),SUMIFS('Input-Ext Allocators'!G$8:G$68,'Input-Ext Allocators'!$B$8:$B$68,$F52))*$D52</f>
        <v>40454.199769389161</v>
      </c>
      <c r="K52" s="11">
        <f ca="1">IFERROR(INDEX(K$391:K$427,MATCH($F52,$B$391:$B$427,0))/INDEX($D$391:$D$427,MATCH($F52,$B$391:$B$427,0)),SUMIFS('Input-Ext Allocators'!H$8:H$68,'Input-Ext Allocators'!$B$8:$B$68,$F52))*$D52</f>
        <v>2169.8180717833893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0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1">
        <f ca="1">IFERROR(INDEX(G$391:G$427,MATCH($F53,$B$391:$B$427,0))/INDEX($D$391:$D$427,MATCH($F53,$B$391:$B$427,0)),SUMIFS('Input-Ext Allocators'!D$8:D$68,'Input-Ext Allocators'!$B$8:$B$68,$F53))*$D53</f>
        <v>0</v>
      </c>
      <c r="H53" s="11">
        <f ca="1">IFERROR(INDEX(H$391:H$427,MATCH($F53,$B$391:$B$427,0))/INDEX($D$391:$D$427,MATCH($F53,$B$391:$B$427,0)),SUMIFS('Input-Ext Allocators'!E$8:E$68,'Input-Ext Allocators'!$B$8:$B$68,$F53))*$D53</f>
        <v>0</v>
      </c>
      <c r="I53" s="11">
        <f ca="1">IFERROR(INDEX(I$391:I$427,MATCH($F53,$B$391:$B$427,0))/INDEX($D$391:$D$427,MATCH($F53,$B$391:$B$427,0)),SUMIFS('Input-Ext Allocators'!F$8:F$68,'Input-Ext Allocators'!$B$8:$B$68,$F53))*$D53</f>
        <v>0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0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1">
        <f ca="1">IFERROR(INDEX(G$391:G$427,MATCH($F54,$B$391:$B$427,0))/INDEX($D$391:$D$427,MATCH($F54,$B$391:$B$427,0)),SUMIFS('Input-Ext Allocators'!D$8:D$68,'Input-Ext Allocators'!$B$8:$B$68,$F54))*$D54</f>
        <v>0</v>
      </c>
      <c r="H54" s="11">
        <f ca="1">IFERROR(INDEX(H$391:H$427,MATCH($F54,$B$391:$B$427,0))/INDEX($D$391:$D$427,MATCH($F54,$B$391:$B$427,0)),SUMIFS('Input-Ext Allocators'!E$8:E$68,'Input-Ext Allocators'!$B$8:$B$68,$F54))*$D54</f>
        <v>0</v>
      </c>
      <c r="I54" s="11">
        <f ca="1">IFERROR(INDEX(I$391:I$427,MATCH($F54,$B$391:$B$427,0))/INDEX($D$391:$D$427,MATCH($F54,$B$391:$B$427,0)),SUMIFS('Input-Ext Allocators'!F$8:F$68,'Input-Ext Allocators'!$B$8:$B$68,$F54))*$D54</f>
        <v>0</v>
      </c>
      <c r="J54" s="11">
        <f ca="1">IFERROR(INDEX(J$391:J$427,MATCH($F54,$B$391:$B$427,0))/INDEX($D$391:$D$427,MATCH($F54,$B$391:$B$427,0)),SUMIFS('Input-Ext Allocators'!G$8:G$68,'Input-Ext Allocators'!$B$8:$B$68,$F54))*$D54</f>
        <v>0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1121478959.05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SERVICES</v>
      </c>
      <c r="G56" s="11">
        <f ca="1">IFERROR(INDEX(G$391:G$427,MATCH($F56,$B$391:$B$427,0))/INDEX($D$391:$D$427,MATCH($F56,$B$391:$B$427,0)),SUMIFS('Input-Ext Allocators'!D$8:D$68,'Input-Ext Allocators'!$B$8:$B$68,$F56))*$D56</f>
        <v>1035292780.2148896</v>
      </c>
      <c r="H56" s="11">
        <f ca="1">IFERROR(INDEX(H$391:H$427,MATCH($F56,$B$391:$B$427,0))/INDEX($D$391:$D$427,MATCH($F56,$B$391:$B$427,0)),SUMIFS('Input-Ext Allocators'!E$8:E$68,'Input-Ext Allocators'!$B$8:$B$68,$F56))*$D56</f>
        <v>77417599.785970584</v>
      </c>
      <c r="I56" s="11">
        <f ca="1">IFERROR(INDEX(I$391:I$427,MATCH($F56,$B$391:$B$427,0))/INDEX($D$391:$D$427,MATCH($F56,$B$391:$B$427,0)),SUMIFS('Input-Ext Allocators'!F$8:F$68,'Input-Ext Allocators'!$B$8:$B$68,$F56))*$D56</f>
        <v>8355145.9034099001</v>
      </c>
      <c r="J56" s="11">
        <f ca="1">IFERROR(INDEX(J$391:J$427,MATCH($F56,$B$391:$B$427,0))/INDEX($D$391:$D$427,MATCH($F56,$B$391:$B$427,0)),SUMIFS('Input-Ext Allocators'!G$8:G$68,'Input-Ext Allocators'!$B$8:$B$68,$F56))*$D56</f>
        <v>397279.11731113947</v>
      </c>
      <c r="K56" s="11">
        <f ca="1">IFERROR(INDEX(K$391:K$427,MATCH($F56,$B$391:$B$427,0))/INDEX($D$391:$D$427,MATCH($F56,$B$391:$B$427,0)),SUMIFS('Input-Ext Allocators'!H$8:H$68,'Input-Ext Allocators'!$B$8:$B$68,$F56))*$D56</f>
        <v>16154.028418527198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215186366.92000002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METERS</v>
      </c>
      <c r="G57" s="11">
        <f ca="1">IFERROR(INDEX(G$391:G$427,MATCH($F57,$B$391:$B$427,0))/INDEX($D$391:$D$427,MATCH($F57,$B$391:$B$427,0)),SUMIFS('Input-Ext Allocators'!D$8:D$68,'Input-Ext Allocators'!$B$8:$B$68,$F57))*$D57</f>
        <v>159379288.37446579</v>
      </c>
      <c r="H57" s="11">
        <f ca="1">IFERROR(INDEX(H$391:H$427,MATCH($F57,$B$391:$B$427,0))/INDEX($D$391:$D$427,MATCH($F57,$B$391:$B$427,0)),SUMIFS('Input-Ext Allocators'!E$8:E$68,'Input-Ext Allocators'!$B$8:$B$68,$F57))*$D57</f>
        <v>41309922.172261268</v>
      </c>
      <c r="I57" s="11">
        <f ca="1">IFERROR(INDEX(I$391:I$427,MATCH($F57,$B$391:$B$427,0))/INDEX($D$391:$D$427,MATCH($F57,$B$391:$B$427,0)),SUMIFS('Input-Ext Allocators'!F$8:F$68,'Input-Ext Allocators'!$B$8:$B$68,$F57))*$D57</f>
        <v>13322739.729996216</v>
      </c>
      <c r="J57" s="11">
        <f ca="1">IFERROR(INDEX(J$391:J$427,MATCH($F57,$B$391:$B$427,0))/INDEX($D$391:$D$427,MATCH($F57,$B$391:$B$427,0)),SUMIFS('Input-Ext Allocators'!G$8:G$68,'Input-Ext Allocators'!$B$8:$B$68,$F57))*$D57</f>
        <v>1166705.0676638496</v>
      </c>
      <c r="K57" s="11">
        <f ca="1">IFERROR(INDEX(K$391:K$427,MATCH($F57,$B$391:$B$427,0))/INDEX($D$391:$D$427,MATCH($F57,$B$391:$B$427,0)),SUMIFS('Input-Ext Allocators'!H$8:H$68,'Input-Ext Allocators'!$B$8:$B$68,$F57))*$D57</f>
        <v>7711.5756128715839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55977212.200000003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METERS</v>
      </c>
      <c r="G58" s="11">
        <f ca="1">IFERROR(INDEX(G$391:G$427,MATCH($F58,$B$391:$B$427,0))/INDEX($D$391:$D$427,MATCH($F58,$B$391:$B$427,0)),SUMIFS('Input-Ext Allocators'!D$8:D$68,'Input-Ext Allocators'!$B$8:$B$68,$F58))*$D58</f>
        <v>41459913.903092466</v>
      </c>
      <c r="H58" s="11">
        <f ca="1">IFERROR(INDEX(H$391:H$427,MATCH($F58,$B$391:$B$427,0))/INDEX($D$391:$D$427,MATCH($F58,$B$391:$B$427,0)),SUMIFS('Input-Ext Allocators'!E$8:E$68,'Input-Ext Allocators'!$B$8:$B$68,$F58))*$D58</f>
        <v>10746100.287393402</v>
      </c>
      <c r="I58" s="11">
        <f ca="1">IFERROR(INDEX(I$391:I$427,MATCH($F58,$B$391:$B$427,0))/INDEX($D$391:$D$427,MATCH($F58,$B$391:$B$427,0)),SUMIFS('Input-Ext Allocators'!F$8:F$68,'Input-Ext Allocators'!$B$8:$B$68,$F58))*$D58</f>
        <v>3465692.7370711374</v>
      </c>
      <c r="J58" s="11">
        <f ca="1">IFERROR(INDEX(J$391:J$427,MATCH($F58,$B$391:$B$427,0))/INDEX($D$391:$D$427,MATCH($F58,$B$391:$B$427,0)),SUMIFS('Input-Ext Allocators'!G$8:G$68,'Input-Ext Allocators'!$B$8:$B$68,$F58))*$D58</f>
        <v>303499.23223395745</v>
      </c>
      <c r="K58" s="11">
        <f ca="1">IFERROR(INDEX(K$391:K$427,MATCH($F58,$B$391:$B$427,0))/INDEX($D$391:$D$427,MATCH($F58,$B$391:$B$427,0)),SUMIFS('Input-Ext Allocators'!H$8:H$68,'Input-Ext Allocators'!$B$8:$B$68,$F58))*$D58</f>
        <v>2006.0402090367597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13415312.119999999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INDUSTRIAL_M&amp;R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978396.96228002023</v>
      </c>
      <c r="I59" s="11">
        <f ca="1">IFERROR(INDEX(I$391:I$427,MATCH($F59,$B$391:$B$427,0))/INDEX($D$391:$D$427,MATCH($F59,$B$391:$B$427,0)),SUMIFS('Input-Ext Allocators'!F$8:F$68,'Input-Ext Allocators'!$B$8:$B$68,$F59))*$D59</f>
        <v>6744197.8421026086</v>
      </c>
      <c r="J59" s="11">
        <f ca="1">IFERROR(INDEX(J$391:J$427,MATCH($F59,$B$391:$B$427,0))/INDEX($D$391:$D$427,MATCH($F59,$B$391:$B$427,0)),SUMIFS('Input-Ext Allocators'!G$8:G$68,'Input-Ext Allocators'!$B$8:$B$68,$F59))*$D59</f>
        <v>5328868.5391198574</v>
      </c>
      <c r="K59" s="11">
        <f ca="1">IFERROR(INDEX(K$391:K$427,MATCH($F59,$B$391:$B$427,0))/INDEX($D$391:$D$427,MATCH($F59,$B$391:$B$427,0)),SUMIFS('Input-Ext Allocators'!H$8:H$68,'Input-Ext Allocators'!$B$8:$B$68,$F59))*$D59</f>
        <v>363848.77649751515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14644532.279999999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METERS</v>
      </c>
      <c r="G60" s="11">
        <f ca="1">IFERROR(INDEX(G$391:G$427,MATCH($F60,$B$391:$B$427,0))/INDEX($D$391:$D$427,MATCH($F60,$B$391:$B$427,0)),SUMIFS('Input-Ext Allocators'!D$8:D$68,'Input-Ext Allocators'!$B$8:$B$68,$F60))*$D60</f>
        <v>10846575.304796232</v>
      </c>
      <c r="H60" s="11">
        <f ca="1">IFERROR(INDEX(H$391:H$427,MATCH($F60,$B$391:$B$427,0))/INDEX($D$391:$D$427,MATCH($F60,$B$391:$B$427,0)),SUMIFS('Input-Ext Allocators'!E$8:E$68,'Input-Ext Allocators'!$B$8:$B$68,$F60))*$D60</f>
        <v>2811351.375995283</v>
      </c>
      <c r="I60" s="11">
        <f ca="1">IFERROR(INDEX(I$391:I$427,MATCH($F60,$B$391:$B$427,0))/INDEX($D$391:$D$427,MATCH($F60,$B$391:$B$427,0)),SUMIFS('Input-Ext Allocators'!F$8:F$68,'Input-Ext Allocators'!$B$8:$B$68,$F60))*$D60</f>
        <v>906680.5431335828</v>
      </c>
      <c r="J60" s="11">
        <f ca="1">IFERROR(INDEX(J$391:J$427,MATCH($F60,$B$391:$B$427,0))/INDEX($D$391:$D$427,MATCH($F60,$B$391:$B$427,0)),SUMIFS('Input-Ext Allocators'!G$8:G$68,'Input-Ext Allocators'!$B$8:$B$68,$F60))*$D60</f>
        <v>79400.243933644946</v>
      </c>
      <c r="K60" s="11">
        <f ca="1">IFERROR(INDEX(K$391:K$427,MATCH($F60,$B$391:$B$427,0))/INDEX($D$391:$D$427,MATCH($F60,$B$391:$B$427,0)),SUMIFS('Input-Ext Allocators'!H$8:H$68,'Input-Ext Allocators'!$B$8:$B$68,$F60))*$D60</f>
        <v>524.81214125588008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3891340.7663543969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INT_DISTPT_FERC_376-386</v>
      </c>
      <c r="G61" s="11">
        <f ca="1">IFERROR(INDEX(G$391:G$427,MATCH($F61,$B$391:$B$427,0))/INDEX($D$391:$D$427,MATCH($F61,$B$391:$B$427,0)),SUMIFS('Input-Ext Allocators'!D$8:D$68,'Input-Ext Allocators'!$B$8:$B$68,$F61))*$D61</f>
        <v>3415506.6932092956</v>
      </c>
      <c r="H61" s="11">
        <f ca="1">IFERROR(INDEX(H$391:H$427,MATCH($F61,$B$391:$B$427,0))/INDEX($D$391:$D$427,MATCH($F61,$B$391:$B$427,0)),SUMIFS('Input-Ext Allocators'!E$8:E$68,'Input-Ext Allocators'!$B$8:$B$68,$F61))*$D61</f>
        <v>365011.83708641725</v>
      </c>
      <c r="I61" s="11">
        <f ca="1">IFERROR(INDEX(I$391:I$427,MATCH($F61,$B$391:$B$427,0))/INDEX($D$391:$D$427,MATCH($F61,$B$391:$B$427,0)),SUMIFS('Input-Ext Allocators'!F$8:F$68,'Input-Ext Allocators'!$B$8:$B$68,$F61))*$D61</f>
        <v>89824.869761324808</v>
      </c>
      <c r="J61" s="11">
        <f ca="1">IFERROR(INDEX(J$391:J$427,MATCH($F61,$B$391:$B$427,0))/INDEX($D$391:$D$427,MATCH($F61,$B$391:$B$427,0)),SUMIFS('Input-Ext Allocators'!G$8:G$68,'Input-Ext Allocators'!$B$8:$B$68,$F61))*$D61</f>
        <v>19928.474457512904</v>
      </c>
      <c r="K61" s="11">
        <f ca="1">IFERROR(INDEX(K$391:K$427,MATCH($F61,$B$391:$B$427,0))/INDEX($D$391:$D$427,MATCH($F61,$B$391:$B$427,0)),SUMIFS('Input-Ext Allocators'!H$8:H$68,'Input-Ext Allocators'!$B$8:$B$68,$F61))*$D61</f>
        <v>1068.8918398456333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1436035620.7652154</v>
      </c>
      <c r="E62" s="11">
        <f t="shared" ca="1" si="10"/>
        <v>0</v>
      </c>
      <c r="G62" s="111">
        <f t="shared" ref="G62:K62" ca="1" si="13">SUBTOTAL(9,G51:G61)</f>
        <v>1260436843.9841397</v>
      </c>
      <c r="H62" s="111">
        <f t="shared" ca="1" si="13"/>
        <v>134701644.37644807</v>
      </c>
      <c r="I62" s="111">
        <f t="shared" ca="1" si="13"/>
        <v>33148398.033694848</v>
      </c>
      <c r="J62" s="111">
        <f t="shared" ca="1" si="13"/>
        <v>7354277.3318485431</v>
      </c>
      <c r="K62" s="111">
        <f t="shared" ca="1" si="13"/>
        <v>394457.03908414859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1010923.8277079029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INT_PSTD_PLANT</v>
      </c>
      <c r="G65" s="11">
        <f ca="1">IFERROR(INDEX(G$391:G$427,MATCH($F65,$B$391:$B$427,0))/INDEX($D$391:$D$427,MATCH($F65,$B$391:$B$427,0)),SUMIFS('Input-Ext Allocators'!D$8:D$68,'Input-Ext Allocators'!$B$8:$B$68,$F65))*$D65</f>
        <v>887307.8219504985</v>
      </c>
      <c r="H65" s="11">
        <f ca="1">IFERROR(INDEX(H$391:H$427,MATCH($F65,$B$391:$B$427,0))/INDEX($D$391:$D$427,MATCH($F65,$B$391:$B$427,0)),SUMIFS('Input-Ext Allocators'!E$8:E$68,'Input-Ext Allocators'!$B$8:$B$68,$F65))*$D65</f>
        <v>94825.713208301531</v>
      </c>
      <c r="I65" s="11">
        <f ca="1">IFERROR(INDEX(I$391:I$427,MATCH($F65,$B$391:$B$427,0))/INDEX($D$391:$D$427,MATCH($F65,$B$391:$B$427,0)),SUMIFS('Input-Ext Allocators'!F$8:F$68,'Input-Ext Allocators'!$B$8:$B$68,$F65))*$D65</f>
        <v>23335.427713660258</v>
      </c>
      <c r="J65" s="11">
        <f ca="1">IFERROR(INDEX(J$391:J$427,MATCH($F65,$B$391:$B$427,0))/INDEX($D$391:$D$427,MATCH($F65,$B$391:$B$427,0)),SUMIFS('Input-Ext Allocators'!G$8:G$68,'Input-Ext Allocators'!$B$8:$B$68,$F65))*$D65</f>
        <v>5177.1795092214597</v>
      </c>
      <c r="K65" s="11">
        <f ca="1">IFERROR(INDEX(K$391:K$427,MATCH($F65,$B$391:$B$427,0))/INDEX($D$391:$D$427,MATCH($F65,$B$391:$B$427,0)),SUMIFS('Input-Ext Allocators'!H$8:H$68,'Input-Ext Allocators'!$B$8:$B$68,$F65))*$D65</f>
        <v>277.6853262210754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18406080.534537729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INT_PSTD_PLANT</v>
      </c>
      <c r="G66" s="11">
        <f ca="1">IFERROR(INDEX(G$391:G$427,MATCH($F66,$B$391:$B$427,0))/INDEX($D$391:$D$427,MATCH($F66,$B$391:$B$427,0)),SUMIFS('Input-Ext Allocators'!D$8:D$68,'Input-Ext Allocators'!$B$8:$B$68,$F66))*$D66</f>
        <v>16155380.635132363</v>
      </c>
      <c r="H66" s="11">
        <f ca="1">IFERROR(INDEX(H$391:H$427,MATCH($F66,$B$391:$B$427,0))/INDEX($D$391:$D$427,MATCH($F66,$B$391:$B$427,0)),SUMIFS('Input-Ext Allocators'!E$8:E$68,'Input-Ext Allocators'!$B$8:$B$68,$F66))*$D66</f>
        <v>1726509.6204273906</v>
      </c>
      <c r="I66" s="11">
        <f ca="1">IFERROR(INDEX(I$391:I$427,MATCH($F66,$B$391:$B$427,0))/INDEX($D$391:$D$427,MATCH($F66,$B$391:$B$427,0)),SUMIFS('Input-Ext Allocators'!F$8:F$68,'Input-Ext Allocators'!$B$8:$B$68,$F66))*$D66</f>
        <v>424872.52751709631</v>
      </c>
      <c r="J66" s="11">
        <f ca="1">IFERROR(INDEX(J$391:J$427,MATCH($F66,$B$391:$B$427,0))/INDEX($D$391:$D$427,MATCH($F66,$B$391:$B$427,0)),SUMIFS('Input-Ext Allocators'!G$8:G$68,'Input-Ext Allocators'!$B$8:$B$68,$F66))*$D66</f>
        <v>94261.882425450487</v>
      </c>
      <c r="K66" s="11">
        <f ca="1">IFERROR(INDEX(K$391:K$427,MATCH($F66,$B$391:$B$427,0))/INDEX($D$391:$D$427,MATCH($F66,$B$391:$B$427,0)),SUMIFS('Input-Ext Allocators'!H$8:H$68,'Input-Ext Allocators'!$B$8:$B$68,$F66))*$D66</f>
        <v>5055.8690354277605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945275.18930872239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INT_PSTD_PLANT</v>
      </c>
      <c r="G67" s="11">
        <f ca="1">IFERROR(INDEX(G$391:G$427,MATCH($F67,$B$391:$B$427,0))/INDEX($D$391:$D$427,MATCH($F67,$B$391:$B$427,0)),SUMIFS('Input-Ext Allocators'!D$8:D$68,'Input-Ext Allocators'!$B$8:$B$68,$F67))*$D67</f>
        <v>829686.71464702755</v>
      </c>
      <c r="H67" s="11">
        <f ca="1">IFERROR(INDEX(H$391:H$427,MATCH($F67,$B$391:$B$427,0))/INDEX($D$391:$D$427,MATCH($F67,$B$391:$B$427,0)),SUMIFS('Input-Ext Allocators'!E$8:E$68,'Input-Ext Allocators'!$B$8:$B$68,$F67))*$D67</f>
        <v>88667.802209734306</v>
      </c>
      <c r="I67" s="11">
        <f ca="1">IFERROR(INDEX(I$391:I$427,MATCH($F67,$B$391:$B$427,0))/INDEX($D$391:$D$427,MATCH($F67,$B$391:$B$427,0)),SUMIFS('Input-Ext Allocators'!F$8:F$68,'Input-Ext Allocators'!$B$8:$B$68,$F67))*$D67</f>
        <v>21820.042465161656</v>
      </c>
      <c r="J67" s="11">
        <f ca="1">IFERROR(INDEX(J$391:J$427,MATCH($F67,$B$391:$B$427,0))/INDEX($D$391:$D$427,MATCH($F67,$B$391:$B$427,0)),SUMIFS('Input-Ext Allocators'!G$8:G$68,'Input-Ext Allocators'!$B$8:$B$68,$F67))*$D67</f>
        <v>4840.9773382832855</v>
      </c>
      <c r="K67" s="11">
        <f ca="1">IFERROR(INDEX(K$391:K$427,MATCH($F67,$B$391:$B$427,0))/INDEX($D$391:$D$427,MATCH($F67,$B$391:$B$427,0)),SUMIFS('Input-Ext Allocators'!H$8:H$68,'Input-Ext Allocators'!$B$8:$B$68,$F67))*$D67</f>
        <v>259.65264851559635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20631969.389428228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INT_PSTD_PLANT</v>
      </c>
      <c r="G68" s="11">
        <f ca="1">IFERROR(INDEX(G$391:G$427,MATCH($F68,$B$391:$B$427,0))/INDEX($D$391:$D$427,MATCH($F68,$B$391:$B$427,0)),SUMIFS('Input-Ext Allocators'!D$8:D$68,'Input-Ext Allocators'!$B$8:$B$68,$F68))*$D68</f>
        <v>18109087.27217431</v>
      </c>
      <c r="H68" s="11">
        <f ca="1">IFERROR(INDEX(H$391:H$427,MATCH($F68,$B$391:$B$427,0))/INDEX($D$391:$D$427,MATCH($F68,$B$391:$B$427,0)),SUMIFS('Input-Ext Allocators'!E$8:E$68,'Input-Ext Allocators'!$B$8:$B$68,$F68))*$D68</f>
        <v>1935300.3249317741</v>
      </c>
      <c r="I68" s="11">
        <f ca="1">IFERROR(INDEX(I$391:I$427,MATCH($F68,$B$391:$B$427,0))/INDEX($D$391:$D$427,MATCH($F68,$B$391:$B$427,0)),SUMIFS('Input-Ext Allocators'!F$8:F$68,'Input-Ext Allocators'!$B$8:$B$68,$F68))*$D68</f>
        <v>476253.32105295453</v>
      </c>
      <c r="J68" s="11">
        <f ca="1">IFERROR(INDEX(J$391:J$427,MATCH($F68,$B$391:$B$427,0))/INDEX($D$391:$D$427,MATCH($F68,$B$391:$B$427,0)),SUMIFS('Input-Ext Allocators'!G$8:G$68,'Input-Ext Allocators'!$B$8:$B$68,$F68))*$D68</f>
        <v>105661.18458204504</v>
      </c>
      <c r="K68" s="11">
        <f ca="1">IFERROR(INDEX(K$391:K$427,MATCH($F68,$B$391:$B$427,0))/INDEX($D$391:$D$427,MATCH($F68,$B$391:$B$427,0)),SUMIFS('Input-Ext Allocators'!H$8:H$68,'Input-Ext Allocators'!$B$8:$B$68,$F68))*$D68</f>
        <v>5667.286687144956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97.853446543934737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INT_PSTD_PLANT</v>
      </c>
      <c r="G69" s="11">
        <f ca="1">IFERROR(INDEX(G$391:G$427,MATCH($F69,$B$391:$B$427,0))/INDEX($D$391:$D$427,MATCH($F69,$B$391:$B$427,0)),SUMIFS('Input-Ext Allocators'!D$8:D$68,'Input-Ext Allocators'!$B$8:$B$68,$F69))*$D69</f>
        <v>85.887903859296387</v>
      </c>
      <c r="H69" s="11">
        <f ca="1">IFERROR(INDEX(H$391:H$427,MATCH($F69,$B$391:$B$427,0))/INDEX($D$391:$D$427,MATCH($F69,$B$391:$B$427,0)),SUMIFS('Input-Ext Allocators'!E$8:E$68,'Input-Ext Allocators'!$B$8:$B$68,$F69))*$D69</f>
        <v>9.1787557124433601</v>
      </c>
      <c r="I69" s="11">
        <f ca="1">IFERROR(INDEX(I$391:I$427,MATCH($F69,$B$391:$B$427,0))/INDEX($D$391:$D$427,MATCH($F69,$B$391:$B$427,0)),SUMIFS('Input-Ext Allocators'!F$8:F$68,'Input-Ext Allocators'!$B$8:$B$68,$F69))*$D69</f>
        <v>2.2587775317709591</v>
      </c>
      <c r="J69" s="11">
        <f ca="1">IFERROR(INDEX(J$391:J$427,MATCH($F69,$B$391:$B$427,0))/INDEX($D$391:$D$427,MATCH($F69,$B$391:$B$427,0)),SUMIFS('Input-Ext Allocators'!G$8:G$68,'Input-Ext Allocators'!$B$8:$B$68,$F69))*$D69</f>
        <v>0.5011305940850127</v>
      </c>
      <c r="K69" s="11">
        <f ca="1">IFERROR(INDEX(K$391:K$427,MATCH($F69,$B$391:$B$427,0))/INDEX($D$391:$D$427,MATCH($F69,$B$391:$B$427,0)),SUMIFS('Input-Ext Allocators'!H$8:H$68,'Input-Ext Allocators'!$B$8:$B$68,$F69))*$D69</f>
        <v>2.6878846339014488E-2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2149439.3057214916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INT_PSTD_PLANT</v>
      </c>
      <c r="G70" s="11">
        <f ca="1">IFERROR(INDEX(G$391:G$427,MATCH($F70,$B$391:$B$427,0))/INDEX($D$391:$D$427,MATCH($F70,$B$391:$B$427,0)),SUMIFS('Input-Ext Allocators'!D$8:D$68,'Input-Ext Allocators'!$B$8:$B$68,$F70))*$D70</f>
        <v>1886605.3569029144</v>
      </c>
      <c r="H70" s="11">
        <f ca="1">IFERROR(INDEX(H$391:H$427,MATCH($F70,$B$391:$B$427,0))/INDEX($D$391:$D$427,MATCH($F70,$B$391:$B$427,0)),SUMIFS('Input-Ext Allocators'!E$8:E$68,'Input-Ext Allocators'!$B$8:$B$68,$F70))*$D70</f>
        <v>201619.65676991586</v>
      </c>
      <c r="I70" s="11">
        <f ca="1">IFERROR(INDEX(I$391:I$427,MATCH($F70,$B$391:$B$427,0))/INDEX($D$391:$D$427,MATCH($F70,$B$391:$B$427,0)),SUMIFS('Input-Ext Allocators'!F$8:F$68,'Input-Ext Allocators'!$B$8:$B$68,$F70))*$D70</f>
        <v>49616.087947287626</v>
      </c>
      <c r="J70" s="11">
        <f ca="1">IFERROR(INDEX(J$391:J$427,MATCH($F70,$B$391:$B$427,0))/INDEX($D$391:$D$427,MATCH($F70,$B$391:$B$427,0)),SUMIFS('Input-Ext Allocators'!G$8:G$68,'Input-Ext Allocators'!$B$8:$B$68,$F70))*$D70</f>
        <v>11007.785972487583</v>
      </c>
      <c r="K70" s="11">
        <f ca="1">IFERROR(INDEX(K$391:K$427,MATCH($F70,$B$391:$B$427,0))/INDEX($D$391:$D$427,MATCH($F70,$B$391:$B$427,0)),SUMIFS('Input-Ext Allocators'!H$8:H$68,'Input-Ext Allocators'!$B$8:$B$68,$F70))*$D70</f>
        <v>590.41812888610002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3952852.6330248537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INT_PSTD_PLANT</v>
      </c>
      <c r="G72" s="11">
        <f ca="1">IFERROR(INDEX(G$391:G$427,MATCH($F72,$B$391:$B$427,0))/INDEX($D$391:$D$427,MATCH($F72,$B$391:$B$427,0)),SUMIFS('Input-Ext Allocators'!D$8:D$68,'Input-Ext Allocators'!$B$8:$B$68,$F72))*$D72</f>
        <v>3469496.8742135596</v>
      </c>
      <c r="H72" s="11">
        <f ca="1">IFERROR(INDEX(H$391:H$427,MATCH($F72,$B$391:$B$427,0))/INDEX($D$391:$D$427,MATCH($F72,$B$391:$B$427,0)),SUMIFS('Input-Ext Allocators'!E$8:E$68,'Input-Ext Allocators'!$B$8:$B$68,$F72))*$D72</f>
        <v>370781.71456672664</v>
      </c>
      <c r="I72" s="11">
        <f ca="1">IFERROR(INDEX(I$391:I$427,MATCH($F72,$B$391:$B$427,0))/INDEX($D$391:$D$427,MATCH($F72,$B$391:$B$427,0)),SUMIFS('Input-Ext Allocators'!F$8:F$68,'Input-Ext Allocators'!$B$8:$B$68,$F72))*$D72</f>
        <v>91244.764790879402</v>
      </c>
      <c r="J72" s="11">
        <f ca="1">IFERROR(INDEX(J$391:J$427,MATCH($F72,$B$391:$B$427,0))/INDEX($D$391:$D$427,MATCH($F72,$B$391:$B$427,0)),SUMIFS('Input-Ext Allocators'!G$8:G$68,'Input-Ext Allocators'!$B$8:$B$68,$F72))*$D72</f>
        <v>20243.491244111257</v>
      </c>
      <c r="K72" s="11">
        <f ca="1">IFERROR(INDEX(K$391:K$427,MATCH($F72,$B$391:$B$427,0))/INDEX($D$391:$D$427,MATCH($F72,$B$391:$B$427,0)),SUMIFS('Input-Ext Allocators'!H$8:H$68,'Input-Ext Allocators'!$B$8:$B$68,$F72))*$D72</f>
        <v>1085.7882095766556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8098426.7346113054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INT_PSTD_PLANT</v>
      </c>
      <c r="G73" s="11">
        <f ca="1">IFERROR(INDEX(G$391:G$427,MATCH($F73,$B$391:$B$427,0))/INDEX($D$391:$D$427,MATCH($F73,$B$391:$B$427,0)),SUMIFS('Input-Ext Allocators'!D$8:D$68,'Input-Ext Allocators'!$B$8:$B$68,$F73))*$D73</f>
        <v>7108149.1900395835</v>
      </c>
      <c r="H73" s="11">
        <f ca="1">IFERROR(INDEX(H$391:H$427,MATCH($F73,$B$391:$B$427,0))/INDEX($D$391:$D$427,MATCH($F73,$B$391:$B$427,0)),SUMIFS('Input-Ext Allocators'!E$8:E$68,'Input-Ext Allocators'!$B$8:$B$68,$F73))*$D73</f>
        <v>759640.90461282758</v>
      </c>
      <c r="I73" s="11">
        <f ca="1">IFERROR(INDEX(I$391:I$427,MATCH($F73,$B$391:$B$427,0))/INDEX($D$391:$D$427,MATCH($F73,$B$391:$B$427,0)),SUMIFS('Input-Ext Allocators'!F$8:F$68,'Input-Ext Allocators'!$B$8:$B$68,$F73))*$D73</f>
        <v>186938.17128475074</v>
      </c>
      <c r="J73" s="11">
        <f ca="1">IFERROR(INDEX(J$391:J$427,MATCH($F73,$B$391:$B$427,0))/INDEX($D$391:$D$427,MATCH($F73,$B$391:$B$427,0)),SUMIFS('Input-Ext Allocators'!G$8:G$68,'Input-Ext Allocators'!$B$8:$B$68,$F73))*$D73</f>
        <v>41473.954612805239</v>
      </c>
      <c r="K73" s="11">
        <f ca="1">IFERROR(INDEX(K$391:K$427,MATCH($F73,$B$391:$B$427,0))/INDEX($D$391:$D$427,MATCH($F73,$B$391:$B$427,0)),SUMIFS('Input-Ext Allocators'!H$8:H$68,'Input-Ext Allocators'!$B$8:$B$68,$F73))*$D73</f>
        <v>2224.5140613381532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11758.142289095222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INT_PSTD_PLANT</v>
      </c>
      <c r="G74" s="11">
        <f ca="1">IFERROR(INDEX(G$391:G$427,MATCH($F74,$B$391:$B$427,0))/INDEX($D$391:$D$427,MATCH($F74,$B$391:$B$427,0)),SUMIFS('Input-Ext Allocators'!D$8:D$68,'Input-Ext Allocators'!$B$8:$B$68,$F74))*$D74</f>
        <v>10320.3538572994</v>
      </c>
      <c r="H74" s="11">
        <f ca="1">IFERROR(INDEX(H$391:H$427,MATCH($F74,$B$391:$B$427,0))/INDEX($D$391:$D$427,MATCH($F74,$B$391:$B$427,0)),SUMIFS('Input-Ext Allocators'!E$8:E$68,'Input-Ext Allocators'!$B$8:$B$68,$F74))*$D74</f>
        <v>1102.9260543755895</v>
      </c>
      <c r="I74" s="11">
        <f ca="1">IFERROR(INDEX(I$391:I$427,MATCH($F74,$B$391:$B$427,0))/INDEX($D$391:$D$427,MATCH($F74,$B$391:$B$427,0)),SUMIFS('Input-Ext Allocators'!F$8:F$68,'Input-Ext Allocators'!$B$8:$B$68,$F74))*$D74</f>
        <v>271.41637373037884</v>
      </c>
      <c r="J74" s="11">
        <f ca="1">IFERROR(INDEX(J$391:J$427,MATCH($F74,$B$391:$B$427,0))/INDEX($D$391:$D$427,MATCH($F74,$B$391:$B$427,0)),SUMIFS('Input-Ext Allocators'!G$8:G$68,'Input-Ext Allocators'!$B$8:$B$68,$F74))*$D74</f>
        <v>60.216221694601387</v>
      </c>
      <c r="K74" s="11">
        <f ca="1">IFERROR(INDEX(K$391:K$427,MATCH($F74,$B$391:$B$427,0))/INDEX($D$391:$D$427,MATCH($F74,$B$391:$B$427,0)),SUMIFS('Input-Ext Allocators'!H$8:H$68,'Input-Ext Allocators'!$B$8:$B$68,$F74))*$D74</f>
        <v>3.2297819952510198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55206823.610075869</v>
      </c>
      <c r="E76" s="11">
        <f t="shared" ca="1" si="15"/>
        <v>0</v>
      </c>
      <c r="G76" s="111">
        <f t="shared" ref="G76:K76" ca="1" si="16">SUBTOTAL(9,G65:G75)</f>
        <v>48456120.106821418</v>
      </c>
      <c r="H76" s="111">
        <f t="shared" ca="1" si="16"/>
        <v>5178457.8415367585</v>
      </c>
      <c r="I76" s="111">
        <f t="shared" ca="1" si="16"/>
        <v>1274354.0179230527</v>
      </c>
      <c r="J76" s="111">
        <f t="shared" ca="1" si="16"/>
        <v>282727.17303669307</v>
      </c>
      <c r="K76" s="111">
        <f t="shared" ca="1" si="16"/>
        <v>15164.470757951887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1510263665.0514095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1324240360.8312731</v>
      </c>
      <c r="H78" s="11">
        <f t="shared" ca="1" si="17"/>
        <v>142657975.64677703</v>
      </c>
      <c r="I78" s="11">
        <f t="shared" ca="1" si="17"/>
        <v>35233643.669642814</v>
      </c>
      <c r="J78" s="11">
        <f t="shared" ca="1" si="17"/>
        <v>7720420.3557070838</v>
      </c>
      <c r="K78" s="11">
        <f t="shared" ca="1" si="17"/>
        <v>411264.54800930398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-287969.3874066064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INT_PSTD_PLANT</v>
      </c>
      <c r="G84" s="11">
        <f ca="1">IFERROR(INDEX(G$391:G$427,MATCH($F84,$B$391:$B$427,0))/INDEX($D$391:$D$427,MATCH($F84,$B$391:$B$427,0)),SUMIFS('Input-Ext Allocators'!D$8:D$68,'Input-Ext Allocators'!$B$8:$B$68,$F84))*$D84</f>
        <v>-252756.42231869983</v>
      </c>
      <c r="H84" s="11">
        <f ca="1">IFERROR(INDEX(H$391:H$427,MATCH($F84,$B$391:$B$427,0))/INDEX($D$391:$D$427,MATCH($F84,$B$391:$B$427,0)),SUMIFS('Input-Ext Allocators'!E$8:E$68,'Input-Ext Allocators'!$B$8:$B$68,$F84))*$D84</f>
        <v>-27011.829966361438</v>
      </c>
      <c r="I84" s="11">
        <f ca="1">IFERROR(INDEX(I$391:I$427,MATCH($F84,$B$391:$B$427,0))/INDEX($D$391:$D$427,MATCH($F84,$B$391:$B$427,0)),SUMIFS('Input-Ext Allocators'!F$8:F$68,'Input-Ext Allocators'!$B$8:$B$68,$F84))*$D84</f>
        <v>-6647.275135269183</v>
      </c>
      <c r="J84" s="11">
        <f ca="1">IFERROR(INDEX(J$391:J$427,MATCH($F84,$B$391:$B$427,0))/INDEX($D$391:$D$427,MATCH($F84,$B$391:$B$427,0)),SUMIFS('Input-Ext Allocators'!G$8:G$68,'Input-Ext Allocators'!$B$8:$B$68,$F84))*$D84</f>
        <v>-1474.759196392502</v>
      </c>
      <c r="K84" s="11">
        <f ca="1">IFERROR(INDEX(K$391:K$427,MATCH($F84,$B$391:$B$427,0))/INDEX($D$391:$D$427,MATCH($F84,$B$391:$B$427,0)),SUMIFS('Input-Ext Allocators'!H$8:H$68,'Input-Ext Allocators'!$B$8:$B$68,$F84))*$D84</f>
        <v>-79.100789883440996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-10017810.500704881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-7888505.8931999812</v>
      </c>
      <c r="H86" s="11">
        <f ca="1">IFERROR(INDEX(H$391:H$427,MATCH($F86,$B$391:$B$427,0))/INDEX($D$391:$D$427,MATCH($F86,$B$391:$B$427,0)),SUMIFS('Input-Ext Allocators'!E$8:E$68,'Input-Ext Allocators'!$B$8:$B$68,$F86))*$D86</f>
        <v>-1606340.8321576628</v>
      </c>
      <c r="I86" s="11">
        <f ca="1">IFERROR(INDEX(I$391:I$427,MATCH($F86,$B$391:$B$427,0))/INDEX($D$391:$D$427,MATCH($F86,$B$391:$B$427,0)),SUMIFS('Input-Ext Allocators'!F$8:F$68,'Input-Ext Allocators'!$B$8:$B$68,$F86))*$D86</f>
        <v>-480701.81612529076</v>
      </c>
      <c r="J86" s="11">
        <f ca="1">IFERROR(INDEX(J$391:J$427,MATCH($F86,$B$391:$B$427,0))/INDEX($D$391:$D$427,MATCH($F86,$B$391:$B$427,0)),SUMIFS('Input-Ext Allocators'!G$8:G$68,'Input-Ext Allocators'!$B$8:$B$68,$F86))*$D86</f>
        <v>-41913.290082057843</v>
      </c>
      <c r="K86" s="11">
        <f ca="1">IFERROR(INDEX(K$391:K$427,MATCH($F86,$B$391:$B$427,0))/INDEX($D$391:$D$427,MATCH($F86,$B$391:$B$427,0)),SUMIFS('Input-Ext Allocators'!H$8:H$68,'Input-Ext Allocators'!$B$8:$B$68,$F86))*$D86</f>
        <v>-348.66913988897892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-10305779.888111487</v>
      </c>
      <c r="E87" s="11">
        <f t="shared" ca="1" si="19"/>
        <v>0</v>
      </c>
      <c r="G87" s="111">
        <f t="shared" ref="G87:K87" ca="1" si="20">SUBTOTAL(9,G82:G86)</f>
        <v>-8141262.315518681</v>
      </c>
      <c r="H87" s="111">
        <f t="shared" ca="1" si="20"/>
        <v>-1633352.6621240242</v>
      </c>
      <c r="I87" s="111">
        <f t="shared" ca="1" si="20"/>
        <v>-487349.09126055992</v>
      </c>
      <c r="J87" s="111">
        <f t="shared" ca="1" si="20"/>
        <v>-43388.049278450344</v>
      </c>
      <c r="K87" s="111">
        <f t="shared" ca="1" si="20"/>
        <v>-427.76992977241991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-873344.73910221388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INT_DISTPT_FERC_376-386</v>
      </c>
      <c r="G122" s="11">
        <f ca="1">IFERROR(INDEX(G$391:G$427,MATCH($F122,$B$391:$B$427,0))/INDEX($D$391:$D$427,MATCH($F122,$B$391:$B$427,0)),SUMIFS('Input-Ext Allocators'!D$8:D$68,'Input-Ext Allocators'!$B$8:$B$68,$F122))*$D122</f>
        <v>-766551.93697602628</v>
      </c>
      <c r="H122" s="11">
        <f ca="1">IFERROR(INDEX(H$391:H$427,MATCH($F122,$B$391:$B$427,0))/INDEX($D$391:$D$427,MATCH($F122,$B$391:$B$427,0)),SUMIFS('Input-Ext Allocators'!E$8:E$68,'Input-Ext Allocators'!$B$8:$B$68,$F122))*$D122</f>
        <v>-81920.650688247741</v>
      </c>
      <c r="I122" s="11">
        <f ca="1">IFERROR(INDEX(I$391:I$427,MATCH($F122,$B$391:$B$427,0))/INDEX($D$391:$D$427,MATCH($F122,$B$391:$B$427,0)),SUMIFS('Input-Ext Allocators'!F$8:F$68,'Input-Ext Allocators'!$B$8:$B$68,$F122))*$D122</f>
        <v>-20159.652458319306</v>
      </c>
      <c r="J122" s="11">
        <f ca="1">IFERROR(INDEX(J$391:J$427,MATCH($F122,$B$391:$B$427,0))/INDEX($D$391:$D$427,MATCH($F122,$B$391:$B$427,0)),SUMIFS('Input-Ext Allocators'!G$8:G$68,'Input-Ext Allocators'!$B$8:$B$68,$F122))*$D122</f>
        <v>-4472.6045265131279</v>
      </c>
      <c r="K122" s="11">
        <f ca="1">IFERROR(INDEX(K$391:K$427,MATCH($F122,$B$391:$B$427,0))/INDEX($D$391:$D$427,MATCH($F122,$B$391:$B$427,0)),SUMIFS('Input-Ext Allocators'!H$8:H$68,'Input-Ext Allocators'!$B$8:$B$68,$F122))*$D122</f>
        <v>-239.89445310723323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-5436177.9936756324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INT_DISTPT_FERC_376-386</v>
      </c>
      <c r="G123" s="11">
        <f ca="1">IFERROR(INDEX(G$391:G$427,MATCH($F123,$B$391:$B$427,0))/INDEX($D$391:$D$427,MATCH($F123,$B$391:$B$427,0)),SUMIFS('Input-Ext Allocators'!D$8:D$68,'Input-Ext Allocators'!$B$8:$B$68,$F123))*$D123</f>
        <v>-4771440.8574582338</v>
      </c>
      <c r="H123" s="11">
        <f ca="1">IFERROR(INDEX(H$391:H$427,MATCH($F123,$B$391:$B$427,0))/INDEX($D$391:$D$427,MATCH($F123,$B$391:$B$427,0)),SUMIFS('Input-Ext Allocators'!E$8:E$68,'Input-Ext Allocators'!$B$8:$B$68,$F123))*$D123</f>
        <v>-509919.18604426394</v>
      </c>
      <c r="I123" s="11">
        <f ca="1">IFERROR(INDEX(I$391:I$427,MATCH($F123,$B$391:$B$427,0))/INDEX($D$391:$D$427,MATCH($F123,$B$391:$B$427,0)),SUMIFS('Input-Ext Allocators'!F$8:F$68,'Input-Ext Allocators'!$B$8:$B$68,$F123))*$D123</f>
        <v>-125484.76466088611</v>
      </c>
      <c r="J123" s="11">
        <f ca="1">IFERROR(INDEX(J$391:J$427,MATCH($F123,$B$391:$B$427,0))/INDEX($D$391:$D$427,MATCH($F123,$B$391:$B$427,0)),SUMIFS('Input-Ext Allocators'!G$8:G$68,'Input-Ext Allocators'!$B$8:$B$68,$F123))*$D123</f>
        <v>-27839.950494737059</v>
      </c>
      <c r="K123" s="11">
        <f ca="1">IFERROR(INDEX(K$391:K$427,MATCH($F123,$B$391:$B$427,0))/INDEX($D$391:$D$427,MATCH($F123,$B$391:$B$427,0)),SUMIFS('Input-Ext Allocators'!H$8:H$68,'Input-Ext Allocators'!$B$8:$B$68,$F123))*$D123</f>
        <v>-1493.235017510952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0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1">
        <f ca="1">IFERROR(INDEX(G$391:G$427,MATCH($F124,$B$391:$B$427,0))/INDEX($D$391:$D$427,MATCH($F124,$B$391:$B$427,0)),SUMIFS('Input-Ext Allocators'!D$8:D$68,'Input-Ext Allocators'!$B$8:$B$68,$F124))*$D124</f>
        <v>0</v>
      </c>
      <c r="H124" s="11">
        <f ca="1">IFERROR(INDEX(H$391:H$427,MATCH($F124,$B$391:$B$427,0))/INDEX($D$391:$D$427,MATCH($F124,$B$391:$B$427,0)),SUMIFS('Input-Ext Allocators'!E$8:E$68,'Input-Ext Allocators'!$B$8:$B$68,$F124))*$D124</f>
        <v>0</v>
      </c>
      <c r="I124" s="11">
        <f ca="1">IFERROR(INDEX(I$391:I$427,MATCH($F124,$B$391:$B$427,0))/INDEX($D$391:$D$427,MATCH($F124,$B$391:$B$427,0)),SUMIFS('Input-Ext Allocators'!F$8:F$68,'Input-Ext Allocators'!$B$8:$B$68,$F124))*$D124</f>
        <v>0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0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1">
        <f ca="1">IFERROR(INDEX(G$391:G$427,MATCH($F125,$B$391:$B$427,0))/INDEX($D$391:$D$427,MATCH($F125,$B$391:$B$427,0)),SUMIFS('Input-Ext Allocators'!D$8:D$68,'Input-Ext Allocators'!$B$8:$B$68,$F125))*$D125</f>
        <v>0</v>
      </c>
      <c r="H125" s="11">
        <f ca="1">IFERROR(INDEX(H$391:H$427,MATCH($F125,$B$391:$B$427,0))/INDEX($D$391:$D$427,MATCH($F125,$B$391:$B$427,0)),SUMIFS('Input-Ext Allocators'!E$8:E$68,'Input-Ext Allocators'!$B$8:$B$68,$F125))*$D125</f>
        <v>0</v>
      </c>
      <c r="I125" s="11">
        <f ca="1">IFERROR(INDEX(I$391:I$427,MATCH($F125,$B$391:$B$427,0))/INDEX($D$391:$D$427,MATCH($F125,$B$391:$B$427,0)),SUMIFS('Input-Ext Allocators'!F$8:F$68,'Input-Ext Allocators'!$B$8:$B$68,$F125))*$D125</f>
        <v>0</v>
      </c>
      <c r="J125" s="11">
        <f ca="1">IFERROR(INDEX(J$391:J$427,MATCH($F125,$B$391:$B$427,0))/INDEX($D$391:$D$427,MATCH($F125,$B$391:$B$427,0)),SUMIFS('Input-Ext Allocators'!G$8:G$68,'Input-Ext Allocators'!$B$8:$B$68,$F125))*$D125</f>
        <v>0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-350377610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SERVICES</v>
      </c>
      <c r="G127" s="11">
        <f ca="1">IFERROR(INDEX(G$391:G$427,MATCH($F127,$B$391:$B$427,0))/INDEX($D$391:$D$427,MATCH($F127,$B$391:$B$427,0)),SUMIFS('Input-Ext Allocators'!D$8:D$68,'Input-Ext Allocators'!$B$8:$B$68,$F127))*$D127</f>
        <v>-323450927.95073634</v>
      </c>
      <c r="H127" s="11">
        <f ca="1">IFERROR(INDEX(H$391:H$427,MATCH($F127,$B$391:$B$427,0))/INDEX($D$391:$D$427,MATCH($F127,$B$391:$B$427,0)),SUMIFS('Input-Ext Allocators'!E$8:E$68,'Input-Ext Allocators'!$B$8:$B$68,$F127))*$D127</f>
        <v>-24187162.287844162</v>
      </c>
      <c r="I127" s="11">
        <f ca="1">IFERROR(INDEX(I$391:I$427,MATCH($F127,$B$391:$B$427,0))/INDEX($D$391:$D$427,MATCH($F127,$B$391:$B$427,0)),SUMIFS('Input-Ext Allocators'!F$8:F$68,'Input-Ext Allocators'!$B$8:$B$68,$F127))*$D127</f>
        <v>-2610353.0781512721</v>
      </c>
      <c r="J127" s="11">
        <f ca="1">IFERROR(INDEX(J$391:J$427,MATCH($F127,$B$391:$B$427,0))/INDEX($D$391:$D$427,MATCH($F127,$B$391:$B$427,0)),SUMIFS('Input-Ext Allocators'!G$8:G$68,'Input-Ext Allocators'!$B$8:$B$68,$F127))*$D127</f>
        <v>-124119.76747588778</v>
      </c>
      <c r="K127" s="11">
        <f ca="1">IFERROR(INDEX(K$391:K$427,MATCH($F127,$B$391:$B$427,0))/INDEX($D$391:$D$427,MATCH($F127,$B$391:$B$427,0)),SUMIFS('Input-Ext Allocators'!H$8:H$68,'Input-Ext Allocators'!$B$8:$B$68,$F127))*$D127</f>
        <v>-5046.9157922946761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-15651417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METERS</v>
      </c>
      <c r="G128" s="11">
        <f ca="1">IFERROR(INDEX(G$391:G$427,MATCH($F128,$B$391:$B$427,0))/INDEX($D$391:$D$427,MATCH($F128,$B$391:$B$427,0)),SUMIFS('Input-Ext Allocators'!D$8:D$68,'Input-Ext Allocators'!$B$8:$B$68,$F128))*$D128</f>
        <v>-11592331.518099392</v>
      </c>
      <c r="H128" s="11">
        <f ca="1">IFERROR(INDEX(H$391:H$427,MATCH($F128,$B$391:$B$427,0))/INDEX($D$391:$D$427,MATCH($F128,$B$391:$B$427,0)),SUMIFS('Input-Ext Allocators'!E$8:E$68,'Input-Ext Allocators'!$B$8:$B$68,$F128))*$D128</f>
        <v>-3004645.8212474892</v>
      </c>
      <c r="I128" s="11">
        <f ca="1">IFERROR(INDEX(I$391:I$427,MATCH($F128,$B$391:$B$427,0))/INDEX($D$391:$D$427,MATCH($F128,$B$391:$B$427,0)),SUMIFS('Input-Ext Allocators'!F$8:F$68,'Input-Ext Allocators'!$B$8:$B$68,$F128))*$D128</f>
        <v>-969019.35787669907</v>
      </c>
      <c r="J128" s="11">
        <f ca="1">IFERROR(INDEX(J$391:J$427,MATCH($F128,$B$391:$B$427,0))/INDEX($D$391:$D$427,MATCH($F128,$B$391:$B$427,0)),SUMIFS('Input-Ext Allocators'!G$8:G$68,'Input-Ext Allocators'!$B$8:$B$68,$F128))*$D128</f>
        <v>-84859.407179865055</v>
      </c>
      <c r="K128" s="11">
        <f ca="1">IFERROR(INDEX(K$391:K$427,MATCH($F128,$B$391:$B$427,0))/INDEX($D$391:$D$427,MATCH($F128,$B$391:$B$427,0)),SUMIFS('Input-Ext Allocators'!H$8:H$68,'Input-Ext Allocators'!$B$8:$B$68,$F128))*$D128</f>
        <v>-560.89559655494054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-10124405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METERS</v>
      </c>
      <c r="G129" s="11">
        <f ca="1">IFERROR(INDEX(G$391:G$427,MATCH($F129,$B$391:$B$427,0))/INDEX($D$391:$D$427,MATCH($F129,$B$391:$B$427,0)),SUMIFS('Input-Ext Allocators'!D$8:D$68,'Input-Ext Allocators'!$B$8:$B$68,$F129))*$D129</f>
        <v>-7498711.406354011</v>
      </c>
      <c r="H129" s="11">
        <f ca="1">IFERROR(INDEX(H$391:H$427,MATCH($F129,$B$391:$B$427,0))/INDEX($D$391:$D$427,MATCH($F129,$B$391:$B$427,0)),SUMIFS('Input-Ext Allocators'!E$8:E$68,'Input-Ext Allocators'!$B$8:$B$68,$F129))*$D129</f>
        <v>-1943610.0370891138</v>
      </c>
      <c r="I129" s="11">
        <f ca="1">IFERROR(INDEX(I$391:I$427,MATCH($F129,$B$391:$B$427,0))/INDEX($D$391:$D$427,MATCH($F129,$B$391:$B$427,0)),SUMIFS('Input-Ext Allocators'!F$8:F$68,'Input-Ext Allocators'!$B$8:$B$68,$F129))*$D129</f>
        <v>-626827.87328352709</v>
      </c>
      <c r="J129" s="11">
        <f ca="1">IFERROR(INDEX(J$391:J$427,MATCH($F129,$B$391:$B$427,0))/INDEX($D$391:$D$427,MATCH($F129,$B$391:$B$427,0)),SUMIFS('Input-Ext Allocators'!G$8:G$68,'Input-Ext Allocators'!$B$8:$B$68,$F129))*$D129</f>
        <v>-54892.857710510281</v>
      </c>
      <c r="K129" s="11">
        <f ca="1">IFERROR(INDEX(K$391:K$427,MATCH($F129,$B$391:$B$427,0))/INDEX($D$391:$D$427,MATCH($F129,$B$391:$B$427,0)),SUMIFS('Input-Ext Allocators'!H$8:H$68,'Input-Ext Allocators'!$B$8:$B$68,$F129))*$D129</f>
        <v>-362.82556283810101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-6733920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INDUSTRIAL_M&amp;R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-491113.94601206447</v>
      </c>
      <c r="I130" s="11">
        <f ca="1">IFERROR(INDEX(I$391:I$427,MATCH($F130,$B$391:$B$427,0))/INDEX($D$391:$D$427,MATCH($F130,$B$391:$B$427,0)),SUMIFS('Input-Ext Allocators'!F$8:F$68,'Input-Ext Allocators'!$B$8:$B$68,$F130))*$D130</f>
        <v>-3385302.4310321901</v>
      </c>
      <c r="J130" s="11">
        <f ca="1">IFERROR(INDEX(J$391:J$427,MATCH($F130,$B$391:$B$427,0))/INDEX($D$391:$D$427,MATCH($F130,$B$391:$B$427,0)),SUMIFS('Input-Ext Allocators'!G$8:G$68,'Input-Ext Allocators'!$B$8:$B$68,$F130))*$D130</f>
        <v>-2674866.9067082424</v>
      </c>
      <c r="K130" s="11">
        <f ca="1">IFERROR(INDEX(K$391:K$427,MATCH($F130,$B$391:$B$427,0))/INDEX($D$391:$D$427,MATCH($F130,$B$391:$B$427,0)),SUMIFS('Input-Ext Allocators'!H$8:H$68,'Input-Ext Allocators'!$B$8:$B$68,$F130))*$D130</f>
        <v>-182636.71624750443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-14644532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METERS</v>
      </c>
      <c r="G131" s="11">
        <f ca="1">IFERROR(INDEX(G$391:G$427,MATCH($F131,$B$391:$B$427,0))/INDEX($D$391:$D$427,MATCH($F131,$B$391:$B$427,0)),SUMIFS('Input-Ext Allocators'!D$8:D$68,'Input-Ext Allocators'!$B$8:$B$68,$F131))*$D131</f>
        <v>-10846575.097412273</v>
      </c>
      <c r="H131" s="11">
        <f ca="1">IFERROR(INDEX(H$391:H$427,MATCH($F131,$B$391:$B$427,0))/INDEX($D$391:$D$427,MATCH($F131,$B$391:$B$427,0)),SUMIFS('Input-Ext Allocators'!E$8:E$68,'Input-Ext Allocators'!$B$8:$B$68,$F131))*$D131</f>
        <v>-2811351.3222429082</v>
      </c>
      <c r="I131" s="11">
        <f ca="1">IFERROR(INDEX(I$391:I$427,MATCH($F131,$B$391:$B$427,0))/INDEX($D$391:$D$427,MATCH($F131,$B$391:$B$427,0)),SUMIFS('Input-Ext Allocators'!F$8:F$68,'Input-Ext Allocators'!$B$8:$B$68,$F131))*$D131</f>
        <v>-906680.52579806489</v>
      </c>
      <c r="J131" s="11">
        <f ca="1">IFERROR(INDEX(J$391:J$427,MATCH($F131,$B$391:$B$427,0))/INDEX($D$391:$D$427,MATCH($F131,$B$391:$B$427,0)),SUMIFS('Input-Ext Allocators'!G$8:G$68,'Input-Ext Allocators'!$B$8:$B$68,$F131))*$D131</f>
        <v>-79400.242415531044</v>
      </c>
      <c r="K131" s="11">
        <f ca="1">IFERROR(INDEX(K$391:K$427,MATCH($F131,$B$391:$B$427,0))/INDEX($D$391:$D$427,MATCH($F131,$B$391:$B$427,0)),SUMIFS('Input-Ext Allocators'!H$8:H$68,'Input-Ext Allocators'!$B$8:$B$68,$F131))*$D131</f>
        <v>-524.81213122159579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-1335485.8241808596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INT_DISTPT_FERC_376-386</v>
      </c>
      <c r="G132" s="11">
        <f ca="1">IFERROR(INDEX(G$391:G$427,MATCH($F132,$B$391:$B$427,0))/INDEX($D$391:$D$427,MATCH($F132,$B$391:$B$427,0)),SUMIFS('Input-Ext Allocators'!D$8:D$68,'Input-Ext Allocators'!$B$8:$B$68,$F132))*$D132</f>
        <v>-1172182.3004077768</v>
      </c>
      <c r="H132" s="11">
        <f ca="1">IFERROR(INDEX(H$391:H$427,MATCH($F132,$B$391:$B$427,0))/INDEX($D$391:$D$427,MATCH($F132,$B$391:$B$427,0)),SUMIFS('Input-Ext Allocators'!E$8:E$68,'Input-Ext Allocators'!$B$8:$B$68,$F132))*$D132</f>
        <v>-125269.96820784938</v>
      </c>
      <c r="I132" s="11">
        <f ca="1">IFERROR(INDEX(I$391:I$427,MATCH($F132,$B$391:$B$427,0))/INDEX($D$391:$D$427,MATCH($F132,$B$391:$B$427,0)),SUMIFS('Input-Ext Allocators'!F$8:F$68,'Input-Ext Allocators'!$B$8:$B$68,$F132))*$D132</f>
        <v>-30827.37992579499</v>
      </c>
      <c r="J132" s="11">
        <f ca="1">IFERROR(INDEX(J$391:J$427,MATCH($F132,$B$391:$B$427,0))/INDEX($D$391:$D$427,MATCH($F132,$B$391:$B$427,0)),SUMIFS('Input-Ext Allocators'!G$8:G$68,'Input-Ext Allocators'!$B$8:$B$68,$F132))*$D132</f>
        <v>-6839.3380928425704</v>
      </c>
      <c r="K132" s="11">
        <f ca="1">IFERROR(INDEX(K$391:K$427,MATCH($F132,$B$391:$B$427,0))/INDEX($D$391:$D$427,MATCH($F132,$B$391:$B$427,0)),SUMIFS('Input-Ext Allocators'!H$8:H$68,'Input-Ext Allocators'!$B$8:$B$68,$F132))*$D132</f>
        <v>-366.83754659548487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-405176892.55695868</v>
      </c>
      <c r="E133" s="11">
        <f t="shared" ca="1" si="28"/>
        <v>0</v>
      </c>
      <c r="G133" s="111">
        <f t="shared" ref="G133:K133" ca="1" si="31">SUBTOTAL(9,G122:G132)</f>
        <v>-360098721.06744403</v>
      </c>
      <c r="H133" s="111">
        <f t="shared" ca="1" si="31"/>
        <v>-33154993.219376098</v>
      </c>
      <c r="I133" s="111">
        <f t="shared" ca="1" si="31"/>
        <v>-8674655.0631867535</v>
      </c>
      <c r="J133" s="111">
        <f t="shared" ca="1" si="31"/>
        <v>-3057291.0746041294</v>
      </c>
      <c r="K133" s="111">
        <f t="shared" ca="1" si="31"/>
        <v>-191232.13234762743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-8659.5704976222823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INT_PSTD_PLANT</v>
      </c>
      <c r="G136" s="11">
        <f ca="1">IFERROR(INDEX(G$391:G$427,MATCH($F136,$B$391:$B$427,0))/INDEX($D$391:$D$427,MATCH($F136,$B$391:$B$427,0)),SUMIFS('Input-Ext Allocators'!D$8:D$68,'Input-Ext Allocators'!$B$8:$B$68,$F136))*$D136</f>
        <v>-7600.676160431899</v>
      </c>
      <c r="H136" s="11">
        <f ca="1">IFERROR(INDEX(H$391:H$427,MATCH($F136,$B$391:$B$427,0))/INDEX($D$391:$D$427,MATCH($F136,$B$391:$B$427,0)),SUMIFS('Input-Ext Allocators'!E$8:E$68,'Input-Ext Allocators'!$B$8:$B$68,$F136))*$D136</f>
        <v>-812.27677695204477</v>
      </c>
      <c r="I136" s="11">
        <f ca="1">IFERROR(INDEX(I$391:I$427,MATCH($F136,$B$391:$B$427,0))/INDEX($D$391:$D$427,MATCH($F136,$B$391:$B$427,0)),SUMIFS('Input-Ext Allocators'!F$8:F$68,'Input-Ext Allocators'!$B$8:$B$68,$F136))*$D136</f>
        <v>-199.8912043024842</v>
      </c>
      <c r="J136" s="11">
        <f ca="1">IFERROR(INDEX(J$391:J$427,MATCH($F136,$B$391:$B$427,0))/INDEX($D$391:$D$427,MATCH($F136,$B$391:$B$427,0)),SUMIFS('Input-Ext Allocators'!G$8:G$68,'Input-Ext Allocators'!$B$8:$B$68,$F136))*$D136</f>
        <v>-44.347704258389086</v>
      </c>
      <c r="K136" s="11">
        <f ca="1">IFERROR(INDEX(K$391:K$427,MATCH($F136,$B$391:$B$427,0))/INDEX($D$391:$D$427,MATCH($F136,$B$391:$B$427,0)),SUMIFS('Input-Ext Allocators'!H$8:H$68,'Input-Ext Allocators'!$B$8:$B$68,$F136))*$D136</f>
        <v>-2.3786516774649029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-3270008.0220407168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INT_PSTD_PLANT</v>
      </c>
      <c r="G137" s="11">
        <f ca="1">IFERROR(INDEX(G$391:G$427,MATCH($F137,$B$391:$B$427,0))/INDEX($D$391:$D$427,MATCH($F137,$B$391:$B$427,0)),SUMIFS('Input-Ext Allocators'!D$8:D$68,'Input-Ext Allocators'!$B$8:$B$68,$F137))*$D137</f>
        <v>-2870150.6644435022</v>
      </c>
      <c r="H137" s="11">
        <f ca="1">IFERROR(INDEX(H$391:H$427,MATCH($F137,$B$391:$B$427,0))/INDEX($D$391:$D$427,MATCH($F137,$B$391:$B$427,0)),SUMIFS('Input-Ext Allocators'!E$8:E$68,'Input-Ext Allocators'!$B$8:$B$68,$F137))*$D137</f>
        <v>-306730.17529909621</v>
      </c>
      <c r="I137" s="11">
        <f ca="1">IFERROR(INDEX(I$391:I$427,MATCH($F137,$B$391:$B$427,0))/INDEX($D$391:$D$427,MATCH($F137,$B$391:$B$427,0)),SUMIFS('Input-Ext Allocators'!F$8:F$68,'Input-Ext Allocators'!$B$8:$B$68,$F137))*$D137</f>
        <v>-75482.478234224109</v>
      </c>
      <c r="J137" s="11">
        <f ca="1">IFERROR(INDEX(J$391:J$427,MATCH($F137,$B$391:$B$427,0))/INDEX($D$391:$D$427,MATCH($F137,$B$391:$B$427,0)),SUMIFS('Input-Ext Allocators'!G$8:G$68,'Input-Ext Allocators'!$B$8:$B$68,$F137))*$D137</f>
        <v>-16746.482833512353</v>
      </c>
      <c r="K137" s="11">
        <f ca="1">IFERROR(INDEX(K$391:K$427,MATCH($F137,$B$391:$B$427,0))/INDEX($D$391:$D$427,MATCH($F137,$B$391:$B$427,0)),SUMIFS('Input-Ext Allocators'!H$8:H$68,'Input-Ext Allocators'!$B$8:$B$68,$F137))*$D137</f>
        <v>-898.22123038164034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-843435.78243989043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INT_PSTD_PLANT</v>
      </c>
      <c r="G138" s="11">
        <f ca="1">IFERROR(INDEX(G$391:G$427,MATCH($F138,$B$391:$B$427,0))/INDEX($D$391:$D$427,MATCH($F138,$B$391:$B$427,0)),SUMIFS('Input-Ext Allocators'!D$8:D$68,'Input-Ext Allocators'!$B$8:$B$68,$F138))*$D138</f>
        <v>-740300.25463807082</v>
      </c>
      <c r="H138" s="11">
        <f ca="1">IFERROR(INDEX(H$391:H$427,MATCH($F138,$B$391:$B$427,0))/INDEX($D$391:$D$427,MATCH($F138,$B$391:$B$427,0)),SUMIFS('Input-Ext Allocators'!E$8:E$68,'Input-Ext Allocators'!$B$8:$B$68,$F138))*$D138</f>
        <v>-79115.159246571609</v>
      </c>
      <c r="I138" s="11">
        <f ca="1">IFERROR(INDEX(I$391:I$427,MATCH($F138,$B$391:$B$427,0))/INDEX($D$391:$D$427,MATCH($F138,$B$391:$B$427,0)),SUMIFS('Input-Ext Allocators'!F$8:F$68,'Input-Ext Allocators'!$B$8:$B$68,$F138))*$D138</f>
        <v>-19469.255934807639</v>
      </c>
      <c r="J138" s="11">
        <f ca="1">IFERROR(INDEX(J$391:J$427,MATCH($F138,$B$391:$B$427,0))/INDEX($D$391:$D$427,MATCH($F138,$B$391:$B$427,0)),SUMIFS('Input-Ext Allocators'!G$8:G$68,'Input-Ext Allocators'!$B$8:$B$68,$F138))*$D138</f>
        <v>-4319.4337006503565</v>
      </c>
      <c r="K138" s="11">
        <f ca="1">IFERROR(INDEX(K$391:K$427,MATCH($F138,$B$391:$B$427,0))/INDEX($D$391:$D$427,MATCH($F138,$B$391:$B$427,0)),SUMIFS('Input-Ext Allocators'!H$8:H$68,'Input-Ext Allocators'!$B$8:$B$68,$F138))*$D138</f>
        <v>-231.67891979000981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-6782886.7688073851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INT_PSTD_PLANT</v>
      </c>
      <c r="G139" s="11">
        <f ca="1">IFERROR(INDEX(G$391:G$427,MATCH($F139,$B$391:$B$427,0))/INDEX($D$391:$D$427,MATCH($F139,$B$391:$B$427,0)),SUMIFS('Input-Ext Allocators'!D$8:D$68,'Input-Ext Allocators'!$B$8:$B$68,$F139))*$D139</f>
        <v>-5953473.7637090571</v>
      </c>
      <c r="H139" s="11">
        <f ca="1">IFERROR(INDEX(H$391:H$427,MATCH($F139,$B$391:$B$427,0))/INDEX($D$391:$D$427,MATCH($F139,$B$391:$B$427,0)),SUMIFS('Input-Ext Allocators'!E$8:E$68,'Input-Ext Allocators'!$B$8:$B$68,$F139))*$D139</f>
        <v>-636241.8787987621</v>
      </c>
      <c r="I139" s="11">
        <f ca="1">IFERROR(INDEX(I$391:I$427,MATCH($F139,$B$391:$B$427,0))/INDEX($D$391:$D$427,MATCH($F139,$B$391:$B$427,0)),SUMIFS('Input-Ext Allocators'!F$8:F$68,'Input-Ext Allocators'!$B$8:$B$68,$F139))*$D139</f>
        <v>-156571.20699422402</v>
      </c>
      <c r="J139" s="11">
        <f ca="1">IFERROR(INDEX(J$391:J$427,MATCH($F139,$B$391:$B$427,0))/INDEX($D$391:$D$427,MATCH($F139,$B$391:$B$427,0)),SUMIFS('Input-Ext Allocators'!G$8:G$68,'Input-Ext Allocators'!$B$8:$B$68,$F139))*$D139</f>
        <v>-34736.763968121108</v>
      </c>
      <c r="K139" s="11">
        <f ca="1">IFERROR(INDEX(K$391:K$427,MATCH($F139,$B$391:$B$427,0))/INDEX($D$391:$D$427,MATCH($F139,$B$391:$B$427,0)),SUMIFS('Input-Ext Allocators'!H$8:H$68,'Input-Ext Allocators'!$B$8:$B$68,$F139))*$D139</f>
        <v>-1863.1553372200433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-11.35414468294446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INT_PSTD_PLANT</v>
      </c>
      <c r="G140" s="11">
        <f ca="1">IFERROR(INDEX(G$391:G$427,MATCH($F140,$B$391:$B$427,0))/INDEX($D$391:$D$427,MATCH($F140,$B$391:$B$427,0)),SUMIFS('Input-Ext Allocators'!D$8:D$68,'Input-Ext Allocators'!$B$8:$B$68,$F140))*$D140</f>
        <v>-9.9657571743825297</v>
      </c>
      <c r="H140" s="11">
        <f ca="1">IFERROR(INDEX(H$391:H$427,MATCH($F140,$B$391:$B$427,0))/INDEX($D$391:$D$427,MATCH($F140,$B$391:$B$427,0)),SUMIFS('Input-Ext Allocators'!E$8:E$68,'Input-Ext Allocators'!$B$8:$B$68,$F140))*$D140</f>
        <v>-1.0650306560402347</v>
      </c>
      <c r="I140" s="11">
        <f ca="1">IFERROR(INDEX(I$391:I$427,MATCH($F140,$B$391:$B$427,0))/INDEX($D$391:$D$427,MATCH($F140,$B$391:$B$427,0)),SUMIFS('Input-Ext Allocators'!F$8:F$68,'Input-Ext Allocators'!$B$8:$B$68,$F140))*$D140</f>
        <v>-0.26209078788856716</v>
      </c>
      <c r="J140" s="11">
        <f ca="1">IFERROR(INDEX(J$391:J$427,MATCH($F140,$B$391:$B$427,0))/INDEX($D$391:$D$427,MATCH($F140,$B$391:$B$427,0)),SUMIFS('Input-Ext Allocators'!G$8:G$68,'Input-Ext Allocators'!$B$8:$B$68,$F140))*$D140</f>
        <v>-5.8147254606269398E-2</v>
      </c>
      <c r="K140" s="11">
        <f ca="1">IFERROR(INDEX(K$391:K$427,MATCH($F140,$B$391:$B$427,0))/INDEX($D$391:$D$427,MATCH($F140,$B$391:$B$427,0)),SUMIFS('Input-Ext Allocators'!H$8:H$68,'Input-Ext Allocators'!$B$8:$B$68,$F140))*$D140</f>
        <v>-3.1188100268576481E-3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-1053337.92713118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INT_PSTD_PLANT</v>
      </c>
      <c r="G141" s="11">
        <f ca="1">IFERROR(INDEX(G$391:G$427,MATCH($F141,$B$391:$B$427,0))/INDEX($D$391:$D$427,MATCH($F141,$B$391:$B$427,0)),SUMIFS('Input-Ext Allocators'!D$8:D$68,'Input-Ext Allocators'!$B$8:$B$68,$F141))*$D141</f>
        <v>-924535.51522249239</v>
      </c>
      <c r="H141" s="11">
        <f ca="1">IFERROR(INDEX(H$391:H$427,MATCH($F141,$B$391:$B$427,0))/INDEX($D$391:$D$427,MATCH($F141,$B$391:$B$427,0)),SUMIFS('Input-Ext Allocators'!E$8:E$68,'Input-Ext Allocators'!$B$8:$B$68,$F141))*$D141</f>
        <v>-98804.200130525074</v>
      </c>
      <c r="I141" s="11">
        <f ca="1">IFERROR(INDEX(I$391:I$427,MATCH($F141,$B$391:$B$427,0))/INDEX($D$391:$D$427,MATCH($F141,$B$391:$B$427,0)),SUMIFS('Input-Ext Allocators'!F$8:F$68,'Input-Ext Allocators'!$B$8:$B$68,$F141))*$D141</f>
        <v>-24314.483824520728</v>
      </c>
      <c r="J141" s="11">
        <f ca="1">IFERROR(INDEX(J$391:J$427,MATCH($F141,$B$391:$B$427,0))/INDEX($D$391:$D$427,MATCH($F141,$B$391:$B$427,0)),SUMIFS('Input-Ext Allocators'!G$8:G$68,'Input-Ext Allocators'!$B$8:$B$68,$F141))*$D141</f>
        <v>-5394.3921224943551</v>
      </c>
      <c r="K141" s="11">
        <f ca="1">IFERROR(INDEX(K$391:K$427,MATCH($F141,$B$391:$B$427,0))/INDEX($D$391:$D$427,MATCH($F141,$B$391:$B$427,0)),SUMIFS('Input-Ext Allocators'!H$8:H$68,'Input-Ext Allocators'!$B$8:$B$68,$F141))*$D141</f>
        <v>-289.3358311472773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-1952765.2815855688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INT_PSTD_PLANT</v>
      </c>
      <c r="G143" s="11">
        <f ca="1">IFERROR(INDEX(G$391:G$427,MATCH($F143,$B$391:$B$427,0))/INDEX($D$391:$D$427,MATCH($F143,$B$391:$B$427,0)),SUMIFS('Input-Ext Allocators'!D$8:D$68,'Input-Ext Allocators'!$B$8:$B$68,$F143))*$D143</f>
        <v>-1713980.6791505283</v>
      </c>
      <c r="H143" s="11">
        <f ca="1">IFERROR(INDEX(H$391:H$427,MATCH($F143,$B$391:$B$427,0))/INDEX($D$391:$D$427,MATCH($F143,$B$391:$B$427,0)),SUMIFS('Input-Ext Allocators'!E$8:E$68,'Input-Ext Allocators'!$B$8:$B$68,$F143))*$D143</f>
        <v>-183171.42744039185</v>
      </c>
      <c r="I143" s="11">
        <f ca="1">IFERROR(INDEX(I$391:I$427,MATCH($F143,$B$391:$B$427,0))/INDEX($D$391:$D$427,MATCH($F143,$B$391:$B$427,0)),SUMIFS('Input-Ext Allocators'!F$8:F$68,'Input-Ext Allocators'!$B$8:$B$68,$F143))*$D143</f>
        <v>-45076.208336591</v>
      </c>
      <c r="J143" s="11">
        <f ca="1">IFERROR(INDEX(J$391:J$427,MATCH($F143,$B$391:$B$427,0))/INDEX($D$391:$D$427,MATCH($F143,$B$391:$B$427,0)),SUMIFS('Input-Ext Allocators'!G$8:G$68,'Input-Ext Allocators'!$B$8:$B$68,$F143))*$D143</f>
        <v>-10000.571877968456</v>
      </c>
      <c r="K143" s="11">
        <f ca="1">IFERROR(INDEX(K$391:K$427,MATCH($F143,$B$391:$B$427,0))/INDEX($D$391:$D$427,MATCH($F143,$B$391:$B$427,0)),SUMIFS('Input-Ext Allocators'!H$8:H$68,'Input-Ext Allocators'!$B$8:$B$68,$F143))*$D143</f>
        <v>-536.39478008916626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-4124595.7168507082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INT_PSTD_PLANT</v>
      </c>
      <c r="G144" s="11">
        <f ca="1">IFERROR(INDEX(G$391:G$427,MATCH($F144,$B$391:$B$427,0))/INDEX($D$391:$D$427,MATCH($F144,$B$391:$B$427,0)),SUMIFS('Input-Ext Allocators'!D$8:D$68,'Input-Ext Allocators'!$B$8:$B$68,$F144))*$D144</f>
        <v>-3620239.1729583591</v>
      </c>
      <c r="H144" s="11">
        <f ca="1">IFERROR(INDEX(H$391:H$427,MATCH($F144,$B$391:$B$427,0))/INDEX($D$391:$D$427,MATCH($F144,$B$391:$B$427,0)),SUMIFS('Input-Ext Allocators'!E$8:E$68,'Input-Ext Allocators'!$B$8:$B$68,$F144))*$D144</f>
        <v>-386891.39559907973</v>
      </c>
      <c r="I144" s="11">
        <f ca="1">IFERROR(INDEX(I$391:I$427,MATCH($F144,$B$391:$B$427,0))/INDEX($D$391:$D$427,MATCH($F144,$B$391:$B$427,0)),SUMIFS('Input-Ext Allocators'!F$8:F$68,'Input-Ext Allocators'!$B$8:$B$68,$F144))*$D144</f>
        <v>-95209.156773830371</v>
      </c>
      <c r="J144" s="11">
        <f ca="1">IFERROR(INDEX(J$391:J$427,MATCH($F144,$B$391:$B$427,0))/INDEX($D$391:$D$427,MATCH($F144,$B$391:$B$427,0)),SUMIFS('Input-Ext Allocators'!G$8:G$68,'Input-Ext Allocators'!$B$8:$B$68,$F144))*$D144</f>
        <v>-21123.02810936618</v>
      </c>
      <c r="K144" s="11">
        <f ca="1">IFERROR(INDEX(K$391:K$427,MATCH($F144,$B$391:$B$427,0))/INDEX($D$391:$D$427,MATCH($F144,$B$391:$B$427,0)),SUMIFS('Input-Ext Allocators'!H$8:H$68,'Input-Ext Allocators'!$B$8:$B$68,$F144))*$D144</f>
        <v>-1132.9634100727465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-10442.385441989523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INT_PSTD_PLANT</v>
      </c>
      <c r="G145" s="11">
        <f ca="1">IFERROR(INDEX(G$391:G$427,MATCH($F145,$B$391:$B$427,0))/INDEX($D$391:$D$427,MATCH($F145,$B$391:$B$427,0)),SUMIFS('Input-Ext Allocators'!D$8:D$68,'Input-Ext Allocators'!$B$8:$B$68,$F145))*$D145</f>
        <v>-9165.488069964189</v>
      </c>
      <c r="H145" s="11">
        <f ca="1">IFERROR(INDEX(H$391:H$427,MATCH($F145,$B$391:$B$427,0))/INDEX($D$391:$D$427,MATCH($F145,$B$391:$B$427,0)),SUMIFS('Input-Ext Allocators'!E$8:E$68,'Input-Ext Allocators'!$B$8:$B$68,$F145))*$D145</f>
        <v>-979.50668486840004</v>
      </c>
      <c r="I145" s="11">
        <f ca="1">IFERROR(INDEX(I$391:I$427,MATCH($F145,$B$391:$B$427,0))/INDEX($D$391:$D$427,MATCH($F145,$B$391:$B$427,0)),SUMIFS('Input-Ext Allocators'!F$8:F$68,'Input-Ext Allocators'!$B$8:$B$68,$F145))*$D145</f>
        <v>-241.04440311019468</v>
      </c>
      <c r="J145" s="11">
        <f ca="1">IFERROR(INDEX(J$391:J$427,MATCH($F145,$B$391:$B$427,0))/INDEX($D$391:$D$427,MATCH($F145,$B$391:$B$427,0)),SUMIFS('Input-Ext Allocators'!G$8:G$68,'Input-Ext Allocators'!$B$8:$B$68,$F145))*$D145</f>
        <v>-53.477920349584821</v>
      </c>
      <c r="K145" s="11">
        <f ca="1">IFERROR(INDEX(K$391:K$427,MATCH($F145,$B$391:$B$427,0))/INDEX($D$391:$D$427,MATCH($F145,$B$391:$B$427,0)),SUMIFS('Input-Ext Allocators'!H$8:H$68,'Input-Ext Allocators'!$B$8:$B$68,$F145))*$D145</f>
        <v>-2.8683636971537583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-18046142.808939744</v>
      </c>
      <c r="E147" s="11">
        <f t="shared" ca="1" si="33"/>
        <v>0</v>
      </c>
      <c r="G147" s="111">
        <f t="shared" ref="G147:K147" ca="1" si="34">SUBTOTAL(9,G136:G146)</f>
        <v>-15839456.180109581</v>
      </c>
      <c r="H147" s="111">
        <f t="shared" ca="1" si="34"/>
        <v>-1692747.0850069032</v>
      </c>
      <c r="I147" s="111">
        <f t="shared" ca="1" si="34"/>
        <v>-416563.98779639852</v>
      </c>
      <c r="J147" s="111">
        <f t="shared" ca="1" si="34"/>
        <v>-92418.556383975389</v>
      </c>
      <c r="K147" s="111">
        <f t="shared" ca="1" si="34"/>
        <v>-4956.9996428855293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-433528815.25400996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-384079439.56307232</v>
      </c>
      <c r="H149" s="11">
        <f t="shared" ca="1" si="35"/>
        <v>-36481092.966507025</v>
      </c>
      <c r="I149" s="11">
        <f t="shared" ca="1" si="35"/>
        <v>-9578568.1422437131</v>
      </c>
      <c r="J149" s="11">
        <f t="shared" ca="1" si="35"/>
        <v>-3193097.6802665549</v>
      </c>
      <c r="K149" s="11">
        <f t="shared" ca="1" si="35"/>
        <v>-196616.9019202854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1323778.0147513349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INT_PSTD_PLANT</v>
      </c>
      <c r="G154" s="11">
        <f ca="1">IFERROR(INDEX(G$391:G$427,MATCH($F154,$B$391:$B$427,0))/INDEX($D$391:$D$427,MATCH($F154,$B$391:$B$427,0)),SUMIFS('Input-Ext Allocators'!D$8:D$68,'Input-Ext Allocators'!$B$8:$B$68,$F154))*$D154</f>
        <v>1161906.1246960254</v>
      </c>
      <c r="H154" s="11">
        <f ca="1">IFERROR(INDEX(H$391:H$427,MATCH($F154,$B$391:$B$427,0))/INDEX($D$391:$D$427,MATCH($F154,$B$391:$B$427,0)),SUMIFS('Input-Ext Allocators'!E$8:E$68,'Input-Ext Allocators'!$B$8:$B$68,$F154))*$D154</f>
        <v>124171.76342838668</v>
      </c>
      <c r="I154" s="11">
        <f ca="1">IFERROR(INDEX(I$391:I$427,MATCH($F154,$B$391:$B$427,0))/INDEX($D$391:$D$427,MATCH($F154,$B$391:$B$427,0)),SUMIFS('Input-Ext Allocators'!F$8:F$68,'Input-Ext Allocators'!$B$8:$B$68,$F154))*$D154</f>
        <v>30557.125399054403</v>
      </c>
      <c r="J154" s="11">
        <f ca="1">IFERROR(INDEX(J$391:J$427,MATCH($F154,$B$391:$B$427,0))/INDEX($D$391:$D$427,MATCH($F154,$B$391:$B$427,0)),SUMIFS('Input-Ext Allocators'!G$8:G$68,'Input-Ext Allocators'!$B$8:$B$68,$F154))*$D154</f>
        <v>6779.3796376008577</v>
      </c>
      <c r="K154" s="11">
        <f ca="1">IFERROR(INDEX(K$391:K$427,MATCH($F154,$B$391:$B$427,0))/INDEX($D$391:$D$427,MATCH($F154,$B$391:$B$427,0)),SUMIFS('Input-Ext Allocators'!H$8:H$68,'Input-Ext Allocators'!$B$8:$B$68,$F154))*$D154</f>
        <v>363.62159026755558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1082946.5372562697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INT_PSTD_PLANT</v>
      </c>
      <c r="G155" s="11">
        <f ca="1">IFERROR(INDEX(G$391:G$427,MATCH($F155,$B$391:$B$427,0))/INDEX($D$391:$D$427,MATCH($F155,$B$391:$B$427,0)),SUMIFS('Input-Ext Allocators'!D$8:D$68,'Input-Ext Allocators'!$B$8:$B$68,$F155))*$D155</f>
        <v>950523.57746912283</v>
      </c>
      <c r="H155" s="11">
        <f ca="1">IFERROR(INDEX(H$391:H$427,MATCH($F155,$B$391:$B$427,0))/INDEX($D$391:$D$427,MATCH($F155,$B$391:$B$427,0)),SUMIFS('Input-Ext Allocators'!E$8:E$68,'Input-Ext Allocators'!$B$8:$B$68,$F155))*$D155</f>
        <v>101581.51875262547</v>
      </c>
      <c r="I155" s="11">
        <f ca="1">IFERROR(INDEX(I$391:I$427,MATCH($F155,$B$391:$B$427,0))/INDEX($D$391:$D$427,MATCH($F155,$B$391:$B$427,0)),SUMIFS('Input-Ext Allocators'!F$8:F$68,'Input-Ext Allocators'!$B$8:$B$68,$F155))*$D155</f>
        <v>24997.947367805238</v>
      </c>
      <c r="J155" s="11">
        <f ca="1">IFERROR(INDEX(J$391:J$427,MATCH($F155,$B$391:$B$427,0))/INDEX($D$391:$D$427,MATCH($F155,$B$391:$B$427,0)),SUMIFS('Input-Ext Allocators'!G$8:G$68,'Input-Ext Allocators'!$B$8:$B$68,$F155))*$D155</f>
        <v>5546.024802855346</v>
      </c>
      <c r="K155" s="11">
        <f ca="1">IFERROR(INDEX(K$391:K$427,MATCH($F155,$B$391:$B$427,0))/INDEX($D$391:$D$427,MATCH($F155,$B$391:$B$427,0)),SUMIFS('Input-Ext Allocators'!H$8:H$68,'Input-Ext Allocators'!$B$8:$B$68,$F155))*$D155</f>
        <v>297.46886386071122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10214845.679671776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INT_PSTD_PLANT</v>
      </c>
      <c r="G156" s="11">
        <f ca="1">IFERROR(INDEX(G$391:G$427,MATCH($F156,$B$391:$B$427,0))/INDEX($D$391:$D$427,MATCH($F156,$B$391:$B$427,0)),SUMIFS('Input-Ext Allocators'!D$8:D$68,'Input-Ext Allocators'!$B$8:$B$68,$F156))*$D156</f>
        <v>8965771.9238257967</v>
      </c>
      <c r="H156" s="11">
        <f ca="1">IFERROR(INDEX(H$391:H$427,MATCH($F156,$B$391:$B$427,0))/INDEX($D$391:$D$427,MATCH($F156,$B$391:$B$427,0)),SUMIFS('Input-Ext Allocators'!E$8:E$68,'Input-Ext Allocators'!$B$8:$B$68,$F156))*$D156</f>
        <v>958163.21698917402</v>
      </c>
      <c r="I156" s="11">
        <f ca="1">IFERROR(INDEX(I$391:I$427,MATCH($F156,$B$391:$B$427,0))/INDEX($D$391:$D$427,MATCH($F156,$B$391:$B$427,0)),SUMIFS('Input-Ext Allocators'!F$8:F$68,'Input-Ext Allocators'!$B$8:$B$68,$F156))*$D156</f>
        <v>235792.0413297941</v>
      </c>
      <c r="J156" s="11">
        <f ca="1">IFERROR(INDEX(J$391:J$427,MATCH($F156,$B$391:$B$427,0))/INDEX($D$391:$D$427,MATCH($F156,$B$391:$B$427,0)),SUMIFS('Input-Ext Allocators'!G$8:G$68,'Input-Ext Allocators'!$B$8:$B$68,$F156))*$D156</f>
        <v>52312.635525232123</v>
      </c>
      <c r="K156" s="11">
        <f ca="1">IFERROR(INDEX(K$391:K$427,MATCH($F156,$B$391:$B$427,0))/INDEX($D$391:$D$427,MATCH($F156,$B$391:$B$427,0)),SUMIFS('Input-Ext Allocators'!H$8:H$68,'Input-Ext Allocators'!$B$8:$B$68,$F156))*$D156</f>
        <v>2805.8620017780249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25847237.81451042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INT_PSTD_PLANT</v>
      </c>
      <c r="G157" s="11">
        <f ca="1">IFERROR(INDEX(G$391:G$427,MATCH($F157,$B$391:$B$427,0))/INDEX($D$391:$D$427,MATCH($F157,$B$391:$B$427,0)),SUMIFS('Input-Ext Allocators'!D$8:D$68,'Input-Ext Allocators'!$B$8:$B$68,$F157))*$D157</f>
        <v>22686631.435555108</v>
      </c>
      <c r="H157" s="11">
        <f ca="1">IFERROR(INDEX(H$391:H$427,MATCH($F157,$B$391:$B$427,0))/INDEX($D$391:$D$427,MATCH($F157,$B$391:$B$427,0)),SUMIFS('Input-Ext Allocators'!E$8:E$68,'Input-Ext Allocators'!$B$8:$B$68,$F157))*$D157</f>
        <v>2424497.9622082077</v>
      </c>
      <c r="I157" s="11">
        <f ca="1">IFERROR(INDEX(I$391:I$427,MATCH($F157,$B$391:$B$427,0))/INDEX($D$391:$D$427,MATCH($F157,$B$391:$B$427,0)),SUMIFS('Input-Ext Allocators'!F$8:F$68,'Input-Ext Allocators'!$B$8:$B$68,$F157))*$D157</f>
        <v>596638.77048565354</v>
      </c>
      <c r="J157" s="11">
        <f ca="1">IFERROR(INDEX(J$391:J$427,MATCH($F157,$B$391:$B$427,0))/INDEX($D$391:$D$427,MATCH($F157,$B$391:$B$427,0)),SUMIFS('Input-Ext Allocators'!G$8:G$68,'Input-Ext Allocators'!$B$8:$B$68,$F157))*$D157</f>
        <v>132369.80503927963</v>
      </c>
      <c r="K157" s="11">
        <f ca="1">IFERROR(INDEX(K$391:K$427,MATCH($F157,$B$391:$B$427,0))/INDEX($D$391:$D$427,MATCH($F157,$B$391:$B$427,0)),SUMIFS('Input-Ext Allocators'!H$8:H$68,'Input-Ext Allocators'!$B$8:$B$68,$F157))*$D157</f>
        <v>7099.8412221715726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38468808.0461898</v>
      </c>
      <c r="E159" s="11">
        <f t="shared" ca="1" si="37"/>
        <v>0</v>
      </c>
      <c r="G159" s="111">
        <f t="shared" ref="G159:K159" ca="1" si="38">SUBTOTAL(9,G152:G158)</f>
        <v>33764833.061546057</v>
      </c>
      <c r="H159" s="111">
        <f t="shared" ca="1" si="38"/>
        <v>3608414.4613783937</v>
      </c>
      <c r="I159" s="111">
        <f t="shared" ca="1" si="38"/>
        <v>887985.88458230731</v>
      </c>
      <c r="J159" s="111">
        <f t="shared" ca="1" si="38"/>
        <v>197007.84500496794</v>
      </c>
      <c r="K159" s="111">
        <f t="shared" ca="1" si="38"/>
        <v>10566.793678077865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1115203657.8435898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973925754.3297466</v>
      </c>
      <c r="H161" s="113">
        <f t="shared" ca="1" si="39"/>
        <v>109785297.14164835</v>
      </c>
      <c r="I161" s="113">
        <f t="shared" ca="1" si="39"/>
        <v>26543061.411981408</v>
      </c>
      <c r="J161" s="113">
        <f t="shared" ca="1" si="39"/>
        <v>4724330.5204454977</v>
      </c>
      <c r="K161" s="113">
        <f t="shared" ca="1" si="39"/>
        <v>225214.43976709645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-996044.71741439495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INT_DISTO&amp;M</v>
      </c>
      <c r="G229" s="11">
        <f ca="1">IFERROR(INDEX(G$391:G$427,MATCH($F229,$B$391:$B$427,0))/INDEX($D$391:$D$427,MATCH($F229,$B$391:$B$427,0)),SUMIFS('Input-Ext Allocators'!D$8:D$68,'Input-Ext Allocators'!$B$8:$B$68,$F229))*$D229</f>
        <v>-789197.93514433433</v>
      </c>
      <c r="H229" s="11">
        <f ca="1">IFERROR(INDEX(H$391:H$427,MATCH($F229,$B$391:$B$427,0))/INDEX($D$391:$D$427,MATCH($F229,$B$391:$B$427,0)),SUMIFS('Input-Ext Allocators'!E$8:E$68,'Input-Ext Allocators'!$B$8:$B$68,$F229))*$D229</f>
        <v>-156153.05582215145</v>
      </c>
      <c r="I229" s="11">
        <f ca="1">IFERROR(INDEX(I$391:I$427,MATCH($F229,$B$391:$B$427,0))/INDEX($D$391:$D$427,MATCH($F229,$B$391:$B$427,0)),SUMIFS('Input-Ext Allocators'!F$8:F$68,'Input-Ext Allocators'!$B$8:$B$68,$F229))*$D229</f>
        <v>-46444.263598437152</v>
      </c>
      <c r="J229" s="11">
        <f ca="1">IFERROR(INDEX(J$391:J$427,MATCH($F229,$B$391:$B$427,0))/INDEX($D$391:$D$427,MATCH($F229,$B$391:$B$427,0)),SUMIFS('Input-Ext Allocators'!G$8:G$68,'Input-Ext Allocators'!$B$8:$B$68,$F229))*$D229</f>
        <v>-4202.9520896006188</v>
      </c>
      <c r="K229" s="11">
        <f ca="1">IFERROR(INDEX(K$391:K$427,MATCH($F229,$B$391:$B$427,0))/INDEX($D$391:$D$427,MATCH($F229,$B$391:$B$427,0)),SUMIFS('Input-Ext Allocators'!H$8:H$68,'Input-Ext Allocators'!$B$8:$B$68,$F229))*$D229</f>
        <v>-46.510759871454127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3704134.0124975424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INT_DMAINS_SERV</v>
      </c>
      <c r="G230" s="11">
        <f ca="1">IFERROR(INDEX(G$391:G$427,MATCH($F230,$B$391:$B$427,0))/INDEX($D$391:$D$427,MATCH($F230,$B$391:$B$427,0)),SUMIFS('Input-Ext Allocators'!D$8:D$68,'Input-Ext Allocators'!$B$8:$B$68,$F230))*$D230</f>
        <v>3419469.5933801662</v>
      </c>
      <c r="H230" s="11">
        <f ca="1">IFERROR(INDEX(H$391:H$427,MATCH($F230,$B$391:$B$427,0))/INDEX($D$391:$D$427,MATCH($F230,$B$391:$B$427,0)),SUMIFS('Input-Ext Allocators'!E$8:E$68,'Input-Ext Allocators'!$B$8:$B$68,$F230))*$D230</f>
        <v>255702.67031675178</v>
      </c>
      <c r="I230" s="11">
        <f ca="1">IFERROR(INDEX(I$391:I$427,MATCH($F230,$B$391:$B$427,0))/INDEX($D$391:$D$427,MATCH($F230,$B$391:$B$427,0)),SUMIFS('Input-Ext Allocators'!F$8:F$68,'Input-Ext Allocators'!$B$8:$B$68,$F230))*$D230</f>
        <v>27596.220036456616</v>
      </c>
      <c r="J230" s="11">
        <f ca="1">IFERROR(INDEX(J$391:J$427,MATCH($F230,$B$391:$B$427,0))/INDEX($D$391:$D$427,MATCH($F230,$B$391:$B$427,0)),SUMIFS('Input-Ext Allocators'!G$8:G$68,'Input-Ext Allocators'!$B$8:$B$68,$F230))*$D230</f>
        <v>1312.1736070142215</v>
      </c>
      <c r="K230" s="11">
        <f ca="1">IFERROR(INDEX(K$391:K$427,MATCH($F230,$B$391:$B$427,0))/INDEX($D$391:$D$427,MATCH($F230,$B$391:$B$427,0)),SUMIFS('Input-Ext Allocators'!H$8:H$68,'Input-Ext Allocators'!$B$8:$B$68,$F230))*$D230</f>
        <v>53.3551571530204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9326931.8769016508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METERS</v>
      </c>
      <c r="G232" s="11">
        <f ca="1">IFERROR(INDEX(G$391:G$427,MATCH($F232,$B$391:$B$427,0))/INDEX($D$391:$D$427,MATCH($F232,$B$391:$B$427,0)),SUMIFS('Input-Ext Allocators'!D$8:D$68,'Input-Ext Allocators'!$B$8:$B$68,$F232))*$D232</f>
        <v>6908057.3576036543</v>
      </c>
      <c r="H232" s="11">
        <f ca="1">IFERROR(INDEX(H$391:H$427,MATCH($F232,$B$391:$B$427,0))/INDEX($D$391:$D$427,MATCH($F232,$B$391:$B$427,0)),SUMIFS('Input-Ext Allocators'!E$8:E$68,'Input-Ext Allocators'!$B$8:$B$68,$F232))*$D232</f>
        <v>1790516.9154328036</v>
      </c>
      <c r="I232" s="11">
        <f ca="1">IFERROR(INDEX(I$391:I$427,MATCH($F232,$B$391:$B$427,0))/INDEX($D$391:$D$427,MATCH($F232,$B$391:$B$427,0)),SUMIFS('Input-Ext Allocators'!F$8:F$68,'Input-Ext Allocators'!$B$8:$B$68,$F232))*$D232</f>
        <v>577454.26745162776</v>
      </c>
      <c r="J232" s="11">
        <f ca="1">IFERROR(INDEX(J$391:J$427,MATCH($F232,$B$391:$B$427,0))/INDEX($D$391:$D$427,MATCH($F232,$B$391:$B$427,0)),SUMIFS('Input-Ext Allocators'!G$8:G$68,'Input-Ext Allocators'!$B$8:$B$68,$F232))*$D232</f>
        <v>50569.089679283366</v>
      </c>
      <c r="K232" s="11">
        <f ca="1">IFERROR(INDEX(K$391:K$427,MATCH($F232,$B$391:$B$427,0))/INDEX($D$391:$D$427,MATCH($F232,$B$391:$B$427,0)),SUMIFS('Input-Ext Allocators'!H$8:H$68,'Input-Ext Allocators'!$B$8:$B$68,$F232))*$D232</f>
        <v>334.24673428112243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7412411.119813526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METERS</v>
      </c>
      <c r="G233" s="11">
        <f ca="1">IFERROR(INDEX(G$391:G$427,MATCH($F233,$B$391:$B$427,0))/INDEX($D$391:$D$427,MATCH($F233,$B$391:$B$427,0)),SUMIFS('Input-Ext Allocators'!D$8:D$68,'Input-Ext Allocators'!$B$8:$B$68,$F233))*$D233</f>
        <v>5490054.162464954</v>
      </c>
      <c r="H233" s="11">
        <f ca="1">IFERROR(INDEX(H$391:H$427,MATCH($F233,$B$391:$B$427,0))/INDEX($D$391:$D$427,MATCH($F233,$B$391:$B$427,0)),SUMIFS('Input-Ext Allocators'!E$8:E$68,'Input-Ext Allocators'!$B$8:$B$68,$F233))*$D233</f>
        <v>1422981.0691591778</v>
      </c>
      <c r="I233" s="11">
        <f ca="1">IFERROR(INDEX(I$391:I$427,MATCH($F233,$B$391:$B$427,0))/INDEX($D$391:$D$427,MATCH($F233,$B$391:$B$427,0)),SUMIFS('Input-Ext Allocators'!F$8:F$68,'Input-Ext Allocators'!$B$8:$B$68,$F233))*$D233</f>
        <v>458921.37840553396</v>
      </c>
      <c r="J233" s="11">
        <f ca="1">IFERROR(INDEX(J$391:J$427,MATCH($F233,$B$391:$B$427,0))/INDEX($D$391:$D$427,MATCH($F233,$B$391:$B$427,0)),SUMIFS('Input-Ext Allocators'!G$8:G$68,'Input-Ext Allocators'!$B$8:$B$68,$F233))*$D233</f>
        <v>40188.873211979175</v>
      </c>
      <c r="K233" s="11">
        <f ca="1">IFERROR(INDEX(K$391:K$427,MATCH($F233,$B$391:$B$427,0))/INDEX($D$391:$D$427,MATCH($F233,$B$391:$B$427,0)),SUMIFS('Input-Ext Allocators'!H$8:H$68,'Input-Ext Allocators'!$B$8:$B$68,$F233))*$D233</f>
        <v>265.6365718808899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905249.18723000248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INT_DISTO&amp;M</v>
      </c>
      <c r="G234" s="11">
        <f ca="1">IFERROR(INDEX(G$391:G$427,MATCH($F234,$B$391:$B$427,0))/INDEX($D$391:$D$427,MATCH($F234,$B$391:$B$427,0)),SUMIFS('Input-Ext Allocators'!D$8:D$68,'Input-Ext Allocators'!$B$8:$B$68,$F234))*$D234</f>
        <v>717257.74642683729</v>
      </c>
      <c r="H234" s="11">
        <f ca="1">IFERROR(INDEX(H$391:H$427,MATCH($F234,$B$391:$B$427,0))/INDEX($D$391:$D$427,MATCH($F234,$B$391:$B$427,0)),SUMIFS('Input-Ext Allocators'!E$8:E$68,'Input-Ext Allocators'!$B$8:$B$68,$F234))*$D234</f>
        <v>141918.7556492741</v>
      </c>
      <c r="I234" s="11">
        <f ca="1">IFERROR(INDEX(I$391:I$427,MATCH($F234,$B$391:$B$427,0))/INDEX($D$391:$D$427,MATCH($F234,$B$391:$B$427,0)),SUMIFS('Input-Ext Allocators'!F$8:F$68,'Input-Ext Allocators'!$B$8:$B$68,$F234))*$D234</f>
        <v>42210.586672374637</v>
      </c>
      <c r="J234" s="11">
        <f ca="1">IFERROR(INDEX(J$391:J$427,MATCH($F234,$B$391:$B$427,0))/INDEX($D$391:$D$427,MATCH($F234,$B$391:$B$427,0)),SUMIFS('Input-Ext Allocators'!G$8:G$68,'Input-Ext Allocators'!$B$8:$B$68,$F234))*$D234</f>
        <v>3819.8274601105918</v>
      </c>
      <c r="K234" s="11">
        <f ca="1">IFERROR(INDEX(K$391:K$427,MATCH($F234,$B$391:$B$427,0))/INDEX($D$391:$D$427,MATCH($F234,$B$391:$B$427,0)),SUMIFS('Input-Ext Allocators'!H$8:H$68,'Input-Ext Allocators'!$B$8:$B$68,$F234))*$D234</f>
        <v>42.271021405926263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147907.39964719251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INT_DISTO&amp;M</v>
      </c>
      <c r="G235" s="11">
        <f ca="1">IFERROR(INDEX(G$391:G$427,MATCH($F235,$B$391:$B$427,0))/INDEX($D$391:$D$427,MATCH($F235,$B$391:$B$427,0)),SUMIFS('Input-Ext Allocators'!D$8:D$68,'Input-Ext Allocators'!$B$8:$B$68,$F235))*$D235</f>
        <v>117191.74084587661</v>
      </c>
      <c r="H235" s="11">
        <f ca="1">IFERROR(INDEX(H$391:H$427,MATCH($F235,$B$391:$B$427,0))/INDEX($D$391:$D$427,MATCH($F235,$B$391:$B$427,0)),SUMIFS('Input-Ext Allocators'!E$8:E$68,'Input-Ext Allocators'!$B$8:$B$68,$F235))*$D235</f>
        <v>23187.907158999933</v>
      </c>
      <c r="I235" s="11">
        <f ca="1">IFERROR(INDEX(I$391:I$427,MATCH($F235,$B$391:$B$427,0))/INDEX($D$391:$D$427,MATCH($F235,$B$391:$B$427,0)),SUMIFS('Input-Ext Allocators'!F$8:F$68,'Input-Ext Allocators'!$B$8:$B$68,$F235))*$D235</f>
        <v>6896.7287685695628</v>
      </c>
      <c r="J235" s="11">
        <f ca="1">IFERROR(INDEX(J$391:J$427,MATCH($F235,$B$391:$B$427,0))/INDEX($D$391:$D$427,MATCH($F235,$B$391:$B$427,0)),SUMIFS('Input-Ext Allocators'!G$8:G$68,'Input-Ext Allocators'!$B$8:$B$68,$F235))*$D235</f>
        <v>624.11627063118181</v>
      </c>
      <c r="K235" s="11">
        <f ca="1">IFERROR(INDEX(K$391:K$427,MATCH($F235,$B$391:$B$427,0))/INDEX($D$391:$D$427,MATCH($F235,$B$391:$B$427,0)),SUMIFS('Input-Ext Allocators'!H$8:H$68,'Input-Ext Allocators'!$B$8:$B$68,$F235))*$D235</f>
        <v>6.906603115229121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20500588.878675517</v>
      </c>
      <c r="E236" s="11">
        <f t="shared" ca="1" si="61"/>
        <v>0</v>
      </c>
      <c r="G236" s="111">
        <f t="shared" ref="G236:K236" ca="1" si="62">SUBTOTAL(9,G229:G235)</f>
        <v>15862832.665577155</v>
      </c>
      <c r="H236" s="111">
        <f t="shared" ca="1" si="62"/>
        <v>3478154.2618948556</v>
      </c>
      <c r="I236" s="111">
        <f t="shared" ca="1" si="62"/>
        <v>1066634.9177361256</v>
      </c>
      <c r="J236" s="111">
        <f t="shared" ca="1" si="62"/>
        <v>92311.128139417924</v>
      </c>
      <c r="K236" s="111">
        <f t="shared" ca="1" si="62"/>
        <v>655.90532796473394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1619362.5701341594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INT_DISTPT_FERC_376-386</v>
      </c>
      <c r="G239" s="11">
        <f ca="1">IFERROR(INDEX(G$391:G$427,MATCH($F239,$B$391:$B$427,0))/INDEX($D$391:$D$427,MATCH($F239,$B$391:$B$427,0)),SUMIFS('Input-Ext Allocators'!D$8:D$68,'Input-Ext Allocators'!$B$8:$B$68,$F239))*$D239</f>
        <v>1421346.5304421268</v>
      </c>
      <c r="H239" s="11">
        <f ca="1">IFERROR(INDEX(H$391:H$427,MATCH($F239,$B$391:$B$427,0))/INDEX($D$391:$D$427,MATCH($F239,$B$391:$B$427,0)),SUMIFS('Input-Ext Allocators'!E$8:E$68,'Input-Ext Allocators'!$B$8:$B$68,$F239))*$D239</f>
        <v>151897.90412197984</v>
      </c>
      <c r="I239" s="11">
        <f ca="1">IFERROR(INDEX(I$391:I$427,MATCH($F239,$B$391:$B$427,0))/INDEX($D$391:$D$427,MATCH($F239,$B$391:$B$427,0)),SUMIFS('Input-Ext Allocators'!F$8:F$68,'Input-Ext Allocators'!$B$8:$B$68,$F239))*$D239</f>
        <v>37380.183513184944</v>
      </c>
      <c r="J239" s="11">
        <f ca="1">IFERROR(INDEX(J$391:J$427,MATCH($F239,$B$391:$B$427,0))/INDEX($D$391:$D$427,MATCH($F239,$B$391:$B$427,0)),SUMIFS('Input-Ext Allocators'!G$8:G$68,'Input-Ext Allocators'!$B$8:$B$68,$F239))*$D239</f>
        <v>8293.1379064508219</v>
      </c>
      <c r="K239" s="11">
        <f ca="1">IFERROR(INDEX(K$391:K$427,MATCH($F239,$B$391:$B$427,0))/INDEX($D$391:$D$427,MATCH($F239,$B$391:$B$427,0)),SUMIFS('Input-Ext Allocators'!H$8:H$68,'Input-Ext Allocators'!$B$8:$B$68,$F239))*$D239</f>
        <v>444.81415041671374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0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-</v>
      </c>
      <c r="G240" s="11">
        <f ca="1">IFERROR(INDEX(G$391:G$427,MATCH($F240,$B$391:$B$427,0))/INDEX($D$391:$D$427,MATCH($F240,$B$391:$B$427,0)),SUMIFS('Input-Ext Allocators'!D$8:D$68,'Input-Ext Allocators'!$B$8:$B$68,$F240))*$D240</f>
        <v>0</v>
      </c>
      <c r="H240" s="11">
        <f ca="1">IFERROR(INDEX(H$391:H$427,MATCH($F240,$B$391:$B$427,0))/INDEX($D$391:$D$427,MATCH($F240,$B$391:$B$427,0)),SUMIFS('Input-Ext Allocators'!E$8:E$68,'Input-Ext Allocators'!$B$8:$B$68,$F240))*$D240</f>
        <v>0</v>
      </c>
      <c r="I240" s="11">
        <f ca="1">IFERROR(INDEX(I$391:I$427,MATCH($F240,$B$391:$B$427,0))/INDEX($D$391:$D$427,MATCH($F240,$B$391:$B$427,0)),SUMIFS('Input-Ext Allocators'!F$8:F$68,'Input-Ext Allocators'!$B$8:$B$68,$F240))*$D240</f>
        <v>0</v>
      </c>
      <c r="J240" s="11">
        <f ca="1">IFERROR(INDEX(J$391:J$427,MATCH($F240,$B$391:$B$427,0))/INDEX($D$391:$D$427,MATCH($F240,$B$391:$B$427,0)),SUMIFS('Input-Ext Allocators'!G$8:G$68,'Input-Ext Allocators'!$B$8:$B$68,$F240))*$D240</f>
        <v>0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1985678.9834303199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SERVICES</v>
      </c>
      <c r="G242" s="11">
        <f ca="1">IFERROR(INDEX(G$391:G$427,MATCH($F242,$B$391:$B$427,0))/INDEX($D$391:$D$427,MATCH($F242,$B$391:$B$427,0)),SUMIFS('Input-Ext Allocators'!D$8:D$68,'Input-Ext Allocators'!$B$8:$B$68,$F242))*$D242</f>
        <v>1833078.6313737677</v>
      </c>
      <c r="H242" s="11">
        <f ca="1">IFERROR(INDEX(H$391:H$427,MATCH($F242,$B$391:$B$427,0))/INDEX($D$391:$D$427,MATCH($F242,$B$391:$B$427,0)),SUMIFS('Input-Ext Allocators'!E$8:E$68,'Input-Ext Allocators'!$B$8:$B$68,$F242))*$D242</f>
        <v>137074.79717037446</v>
      </c>
      <c r="I242" s="11">
        <f ca="1">IFERROR(INDEX(I$391:I$427,MATCH($F242,$B$391:$B$427,0))/INDEX($D$391:$D$427,MATCH($F242,$B$391:$B$427,0)),SUMIFS('Input-Ext Allocators'!F$8:F$68,'Input-Ext Allocators'!$B$8:$B$68,$F242))*$D242</f>
        <v>14793.534457346246</v>
      </c>
      <c r="J242" s="11">
        <f ca="1">IFERROR(INDEX(J$391:J$427,MATCH($F242,$B$391:$B$427,0))/INDEX($D$391:$D$427,MATCH($F242,$B$391:$B$427,0)),SUMIFS('Input-Ext Allocators'!G$8:G$68,'Input-Ext Allocators'!$B$8:$B$68,$F242))*$D242</f>
        <v>703.4182740875724</v>
      </c>
      <c r="K242" s="11">
        <f ca="1">IFERROR(INDEX(K$391:K$427,MATCH($F242,$B$391:$B$427,0))/INDEX($D$391:$D$427,MATCH($F242,$B$391:$B$427,0)),SUMIFS('Input-Ext Allocators'!H$8:H$68,'Input-Ext Allocators'!$B$8:$B$68,$F242))*$D242</f>
        <v>28.602154743569717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340582.01247401367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METERS</v>
      </c>
      <c r="G243" s="11">
        <f ca="1">IFERROR(INDEX(G$391:G$427,MATCH($F243,$B$391:$B$427,0))/INDEX($D$391:$D$427,MATCH($F243,$B$391:$B$427,0)),SUMIFS('Input-Ext Allocators'!D$8:D$68,'Input-Ext Allocators'!$B$8:$B$68,$F243))*$D243</f>
        <v>252254.45068010321</v>
      </c>
      <c r="H243" s="11">
        <f ca="1">IFERROR(INDEX(H$391:H$427,MATCH($F243,$B$391:$B$427,0))/INDEX($D$391:$D$427,MATCH($F243,$B$391:$B$427,0)),SUMIFS('Input-Ext Allocators'!E$8:E$68,'Input-Ext Allocators'!$B$8:$B$68,$F243))*$D243</f>
        <v>65382.47115721889</v>
      </c>
      <c r="I243" s="11">
        <f ca="1">IFERROR(INDEX(I$391:I$427,MATCH($F243,$B$391:$B$427,0))/INDEX($D$391:$D$427,MATCH($F243,$B$391:$B$427,0)),SUMIFS('Input-Ext Allocators'!F$8:F$68,'Input-Ext Allocators'!$B$8:$B$68,$F243))*$D243</f>
        <v>21086.305670082307</v>
      </c>
      <c r="J243" s="11">
        <f ca="1">IFERROR(INDEX(J$391:J$427,MATCH($F243,$B$391:$B$427,0))/INDEX($D$391:$D$427,MATCH($F243,$B$391:$B$427,0)),SUMIFS('Input-Ext Allocators'!G$8:G$68,'Input-Ext Allocators'!$B$8:$B$68,$F243))*$D243</f>
        <v>1846.5796211723325</v>
      </c>
      <c r="K243" s="11">
        <f ca="1">IFERROR(INDEX(K$391:K$427,MATCH($F243,$B$391:$B$427,0))/INDEX($D$391:$D$427,MATCH($F243,$B$391:$B$427,0)),SUMIFS('Input-Ext Allocators'!H$8:H$68,'Input-Ext Allocators'!$B$8:$B$68,$F243))*$D243</f>
        <v>12.205345436933543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164436.85272273191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INT_DISTO&amp;M</v>
      </c>
      <c r="G244" s="11">
        <f ca="1">IFERROR(INDEX(G$391:G$427,MATCH($F244,$B$391:$B$427,0))/INDEX($D$391:$D$427,MATCH($F244,$B$391:$B$427,0)),SUMIFS('Input-Ext Allocators'!D$8:D$68,'Input-Ext Allocators'!$B$8:$B$68,$F244))*$D244</f>
        <v>130288.55267390783</v>
      </c>
      <c r="H244" s="11">
        <f ca="1">IFERROR(INDEX(H$391:H$427,MATCH($F244,$B$391:$B$427,0))/INDEX($D$391:$D$427,MATCH($F244,$B$391:$B$427,0)),SUMIFS('Input-Ext Allocators'!E$8:E$68,'Input-Ext Allocators'!$B$8:$B$68,$F244))*$D244</f>
        <v>25779.281385163802</v>
      </c>
      <c r="I244" s="11">
        <f ca="1">IFERROR(INDEX(I$391:I$427,MATCH($F244,$B$391:$B$427,0))/INDEX($D$391:$D$427,MATCH($F244,$B$391:$B$427,0)),SUMIFS('Input-Ext Allocators'!F$8:F$68,'Input-Ext Allocators'!$B$8:$B$68,$F244))*$D244</f>
        <v>7667.4755657326432</v>
      </c>
      <c r="J244" s="11">
        <f ca="1">IFERROR(INDEX(J$391:J$427,MATCH($F244,$B$391:$B$427,0))/INDEX($D$391:$D$427,MATCH($F244,$B$391:$B$427,0)),SUMIFS('Input-Ext Allocators'!G$8:G$68,'Input-Ext Allocators'!$B$8:$B$68,$F244))*$D244</f>
        <v>693.86464450352707</v>
      </c>
      <c r="K244" s="11">
        <f ca="1">IFERROR(INDEX(K$391:K$427,MATCH($F244,$B$391:$B$427,0))/INDEX($D$391:$D$427,MATCH($F244,$B$391:$B$427,0)),SUMIFS('Input-Ext Allocators'!H$8:H$68,'Input-Ext Allocators'!$B$8:$B$68,$F244))*$D244</f>
        <v>7.6784534241174427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4110060.418761225</v>
      </c>
      <c r="E245" s="11">
        <f t="shared" ca="1" si="64"/>
        <v>0</v>
      </c>
      <c r="G245" s="111">
        <f t="shared" ref="G245:K245" ca="1" si="65">SUBTOTAL(9,G239:G244)</f>
        <v>3636968.1651699059</v>
      </c>
      <c r="H245" s="111">
        <f t="shared" ca="1" si="65"/>
        <v>380134.45383473695</v>
      </c>
      <c r="I245" s="111">
        <f t="shared" ca="1" si="65"/>
        <v>80927.49920634614</v>
      </c>
      <c r="J245" s="111">
        <f t="shared" ca="1" si="65"/>
        <v>11537.000446214253</v>
      </c>
      <c r="K245" s="111">
        <f t="shared" ca="1" si="65"/>
        <v>493.30010402133445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24610649.29743674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19499800.830747057</v>
      </c>
      <c r="H247" s="11">
        <f t="shared" ca="1" si="66"/>
        <v>3858288.7157295928</v>
      </c>
      <c r="I247" s="11">
        <f t="shared" ca="1" si="66"/>
        <v>1147562.4169424719</v>
      </c>
      <c r="J247" s="11">
        <f t="shared" ca="1" si="66"/>
        <v>103848.12858563218</v>
      </c>
      <c r="K247" s="11">
        <f t="shared" ca="1" si="66"/>
        <v>1149.2054319860686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3188361.5738798208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2510669.2788243107</v>
      </c>
      <c r="H269" s="11">
        <f ca="1">IFERROR(INDEX(H$391:H$427,MATCH($F269,$B$391:$B$427,0))/INDEX($D$391:$D$427,MATCH($F269,$B$391:$B$427,0)),SUMIFS('Input-Ext Allocators'!E$8:E$68,'Input-Ext Allocators'!$B$8:$B$68,$F269))*$D269</f>
        <v>511248.97835163254</v>
      </c>
      <c r="I269" s="11">
        <f ca="1">IFERROR(INDEX(I$391:I$427,MATCH($F269,$B$391:$B$427,0))/INDEX($D$391:$D$427,MATCH($F269,$B$391:$B$427,0)),SUMIFS('Input-Ext Allocators'!F$8:F$68,'Input-Ext Allocators'!$B$8:$B$68,$F269))*$D269</f>
        <v>152992.6323641557</v>
      </c>
      <c r="J269" s="11">
        <f ca="1">IFERROR(INDEX(J$391:J$427,MATCH($F269,$B$391:$B$427,0))/INDEX($D$391:$D$427,MATCH($F269,$B$391:$B$427,0)),SUMIFS('Input-Ext Allocators'!G$8:G$68,'Input-Ext Allocators'!$B$8:$B$68,$F269))*$D269</f>
        <v>13339.713655305071</v>
      </c>
      <c r="K269" s="11">
        <f ca="1">IFERROR(INDEX(K$391:K$427,MATCH($F269,$B$391:$B$427,0))/INDEX($D$391:$D$427,MATCH($F269,$B$391:$B$427,0)),SUMIFS('Input-Ext Allocators'!H$8:H$68,'Input-Ext Allocators'!$B$8:$B$68,$F269))*$D269</f>
        <v>110.9706844166724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2531912.101214583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1993749.3856656831</v>
      </c>
      <c r="H270" s="11">
        <f ca="1">IFERROR(INDEX(H$391:H$427,MATCH($F270,$B$391:$B$427,0))/INDEX($D$391:$D$427,MATCH($F270,$B$391:$B$427,0)),SUMIFS('Input-Ext Allocators'!E$8:E$68,'Input-Ext Allocators'!$B$8:$B$68,$F270))*$D270</f>
        <v>405988.29368242854</v>
      </c>
      <c r="I270" s="11">
        <f ca="1">IFERROR(INDEX(I$391:I$427,MATCH($F270,$B$391:$B$427,0))/INDEX($D$391:$D$427,MATCH($F270,$B$391:$B$427,0)),SUMIFS('Input-Ext Allocators'!F$8:F$68,'Input-Ext Allocators'!$B$8:$B$68,$F270))*$D270</f>
        <v>121493.08925715982</v>
      </c>
      <c r="J270" s="11">
        <f ca="1">IFERROR(INDEX(J$391:J$427,MATCH($F270,$B$391:$B$427,0))/INDEX($D$391:$D$427,MATCH($F270,$B$391:$B$427,0)),SUMIFS('Input-Ext Allocators'!G$8:G$68,'Input-Ext Allocators'!$B$8:$B$68,$F270))*$D270</f>
        <v>10593.209599344334</v>
      </c>
      <c r="K270" s="11">
        <f ca="1">IFERROR(INDEX(K$391:K$427,MATCH($F270,$B$391:$B$427,0))/INDEX($D$391:$D$427,MATCH($F270,$B$391:$B$427,0)),SUMIFS('Input-Ext Allocators'!H$8:H$68,'Input-Ext Allocators'!$B$8:$B$68,$F270))*$D270</f>
        <v>88.123009967384576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-13130525.628478106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-10339607.521401482</v>
      </c>
      <c r="H271" s="11">
        <f ca="1">IFERROR(INDEX(H$391:H$427,MATCH($F271,$B$391:$B$427,0))/INDEX($D$391:$D$427,MATCH($F271,$B$391:$B$427,0)),SUMIFS('Input-Ext Allocators'!E$8:E$68,'Input-Ext Allocators'!$B$8:$B$68,$F271))*$D271</f>
        <v>-2105460.0167604429</v>
      </c>
      <c r="I271" s="11">
        <f ca="1">IFERROR(INDEX(I$391:I$427,MATCH($F271,$B$391:$B$427,0))/INDEX($D$391:$D$427,MATCH($F271,$B$391:$B$427,0)),SUMIFS('Input-Ext Allocators'!F$8:F$68,'Input-Ext Allocators'!$B$8:$B$68,$F271))*$D271</f>
        <v>-630064.57507306407</v>
      </c>
      <c r="J271" s="11">
        <f ca="1">IFERROR(INDEX(J$391:J$427,MATCH($F271,$B$391:$B$427,0))/INDEX($D$391:$D$427,MATCH($F271,$B$391:$B$427,0)),SUMIFS('Input-Ext Allocators'!G$8:G$68,'Input-Ext Allocators'!$B$8:$B$68,$F271))*$D271</f>
        <v>-54936.508287671648</v>
      </c>
      <c r="K271" s="11">
        <f ca="1">IFERROR(INDEX(K$391:K$427,MATCH($F271,$B$391:$B$427,0))/INDEX($D$391:$D$427,MATCH($F271,$B$391:$B$427,0)),SUMIFS('Input-Ext Allocators'!H$8:H$68,'Input-Ext Allocators'!$B$8:$B$68,$F271))*$D271</f>
        <v>-457.00695544695327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8244947.9544507563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6492468.6410504077</v>
      </c>
      <c r="H272" s="11">
        <f ca="1">IFERROR(INDEX(H$391:H$427,MATCH($F272,$B$391:$B$427,0))/INDEX($D$391:$D$427,MATCH($F272,$B$391:$B$427,0)),SUMIFS('Input-Ext Allocators'!E$8:E$68,'Input-Ext Allocators'!$B$8:$B$68,$F272))*$D272</f>
        <v>1322064.9918779307</v>
      </c>
      <c r="I272" s="11">
        <f ca="1">IFERROR(INDEX(I$391:I$427,MATCH($F272,$B$391:$B$427,0))/INDEX($D$391:$D$427,MATCH($F272,$B$391:$B$427,0)),SUMIFS('Input-Ext Allocators'!F$8:F$68,'Input-Ext Allocators'!$B$8:$B$68,$F272))*$D272</f>
        <v>395631.50603458774</v>
      </c>
      <c r="J272" s="11">
        <f ca="1">IFERROR(INDEX(J$391:J$427,MATCH($F272,$B$391:$B$427,0))/INDEX($D$391:$D$427,MATCH($F272,$B$391:$B$427,0)),SUMIFS('Input-Ext Allocators'!G$8:G$68,'Input-Ext Allocators'!$B$8:$B$68,$F272))*$D272</f>
        <v>34495.850695323948</v>
      </c>
      <c r="K272" s="11">
        <f ca="1">IFERROR(INDEX(K$391:K$427,MATCH($F272,$B$391:$B$427,0))/INDEX($D$391:$D$427,MATCH($F272,$B$391:$B$427,0)),SUMIFS('Input-Ext Allocators'!H$8:H$68,'Input-Ext Allocators'!$B$8:$B$68,$F272))*$D272</f>
        <v>286.96479250685223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310644.97031232645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272381.98011127562</v>
      </c>
      <c r="H273" s="11">
        <f ca="1">IFERROR(INDEX(H$391:H$427,MATCH($F273,$B$391:$B$427,0))/INDEX($D$391:$D$427,MATCH($F273,$B$391:$B$427,0)),SUMIFS('Input-Ext Allocators'!E$8:E$68,'Input-Ext Allocators'!$B$8:$B$68,$F273))*$D273</f>
        <v>29343.20915950866</v>
      </c>
      <c r="I273" s="11">
        <f ca="1">IFERROR(INDEX(I$391:I$427,MATCH($F273,$B$391:$B$427,0))/INDEX($D$391:$D$427,MATCH($F273,$B$391:$B$427,0)),SUMIFS('Input-Ext Allocators'!F$8:F$68,'Input-Ext Allocators'!$B$8:$B$68,$F273))*$D273</f>
        <v>7247.1810353582905</v>
      </c>
      <c r="J273" s="11">
        <f ca="1">IFERROR(INDEX(J$391:J$427,MATCH($F273,$B$391:$B$427,0))/INDEX($D$391:$D$427,MATCH($F273,$B$391:$B$427,0)),SUMIFS('Input-Ext Allocators'!G$8:G$68,'Input-Ext Allocators'!$B$8:$B$68,$F273))*$D273</f>
        <v>1588.0073179908418</v>
      </c>
      <c r="K273" s="11">
        <f ca="1">IFERROR(INDEX(K$391:K$427,MATCH($F273,$B$391:$B$427,0))/INDEX($D$391:$D$427,MATCH($F273,$B$391:$B$427,0)),SUMIFS('Input-Ext Allocators'!H$8:H$68,'Input-Ext Allocators'!$B$8:$B$68,$F273))*$D273</f>
        <v>84.592688192967771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2775804.0339248986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2309851.1443658308</v>
      </c>
      <c r="H274" s="11">
        <f ca="1">IFERROR(INDEX(H$391:H$427,MATCH($F274,$B$391:$B$427,0))/INDEX($D$391:$D$427,MATCH($F274,$B$391:$B$427,0)),SUMIFS('Input-Ext Allocators'!E$8:E$68,'Input-Ext Allocators'!$B$8:$B$68,$F274))*$D274</f>
        <v>353647.81730029965</v>
      </c>
      <c r="I274" s="11">
        <f ca="1">IFERROR(INDEX(I$391:I$427,MATCH($F274,$B$391:$B$427,0))/INDEX($D$391:$D$427,MATCH($F274,$B$391:$B$427,0)),SUMIFS('Input-Ext Allocators'!F$8:F$68,'Input-Ext Allocators'!$B$8:$B$68,$F274))*$D274</f>
        <v>98977.099341809168</v>
      </c>
      <c r="J274" s="11">
        <f ca="1">IFERROR(INDEX(J$391:J$427,MATCH($F274,$B$391:$B$427,0))/INDEX($D$391:$D$427,MATCH($F274,$B$391:$B$427,0)),SUMIFS('Input-Ext Allocators'!G$8:G$68,'Input-Ext Allocators'!$B$8:$B$68,$F274))*$D274</f>
        <v>12901.72322087638</v>
      </c>
      <c r="K274" s="11">
        <f ca="1">IFERROR(INDEX(K$391:K$427,MATCH($F274,$B$391:$B$427,0))/INDEX($D$391:$D$427,MATCH($F274,$B$391:$B$427,0)),SUMIFS('Input-Ext Allocators'!H$8:H$68,'Input-Ext Allocators'!$B$8:$B$68,$F274))*$D274</f>
        <v>426.24969608238206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5024433.1328382054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3956480.3482352337</v>
      </c>
      <c r="H275" s="11">
        <f ca="1">IFERROR(INDEX(H$391:H$427,MATCH($F275,$B$391:$B$427,0))/INDEX($D$391:$D$427,MATCH($F275,$B$391:$B$427,0)),SUMIFS('Input-Ext Allocators'!E$8:E$68,'Input-Ext Allocators'!$B$8:$B$68,$F275))*$D275</f>
        <v>805660.28865848086</v>
      </c>
      <c r="I275" s="11">
        <f ca="1">IFERROR(INDEX(I$391:I$427,MATCH($F275,$B$391:$B$427,0))/INDEX($D$391:$D$427,MATCH($F275,$B$391:$B$427,0)),SUMIFS('Input-Ext Allocators'!F$8:F$68,'Input-Ext Allocators'!$B$8:$B$68,$F275))*$D275</f>
        <v>241096.00913148292</v>
      </c>
      <c r="J275" s="11">
        <f ca="1">IFERROR(INDEX(J$391:J$427,MATCH($F275,$B$391:$B$427,0))/INDEX($D$391:$D$427,MATCH($F275,$B$391:$B$427,0)),SUMIFS('Input-Ext Allocators'!G$8:G$68,'Input-Ext Allocators'!$B$8:$B$68,$F275))*$D275</f>
        <v>21021.611796283494</v>
      </c>
      <c r="K275" s="11">
        <f ca="1">IFERROR(INDEX(K$391:K$427,MATCH($F275,$B$391:$B$427,0))/INDEX($D$391:$D$427,MATCH($F275,$B$391:$B$427,0)),SUMIFS('Input-Ext Allocators'!H$8:H$68,'Input-Ext Allocators'!$B$8:$B$68,$F275))*$D275</f>
        <v>174.87501672477424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193207.26476947212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168731.09208272205</v>
      </c>
      <c r="H276" s="11">
        <f ca="1">IFERROR(INDEX(H$391:H$427,MATCH($F276,$B$391:$B$427,0))/INDEX($D$391:$D$427,MATCH($F276,$B$391:$B$427,0)),SUMIFS('Input-Ext Allocators'!E$8:E$68,'Input-Ext Allocators'!$B$8:$B$68,$F276))*$D276</f>
        <v>19020.128586788196</v>
      </c>
      <c r="I276" s="11">
        <f ca="1">IFERROR(INDEX(I$391:I$427,MATCH($F276,$B$391:$B$427,0))/INDEX($D$391:$D$427,MATCH($F276,$B$391:$B$427,0)),SUMIFS('Input-Ext Allocators'!F$8:F$68,'Input-Ext Allocators'!$B$8:$B$68,$F276))*$D276</f>
        <v>4598.5432866436213</v>
      </c>
      <c r="J276" s="11">
        <f ca="1">IFERROR(INDEX(J$391:J$427,MATCH($F276,$B$391:$B$427,0))/INDEX($D$391:$D$427,MATCH($F276,$B$391:$B$427,0)),SUMIFS('Input-Ext Allocators'!G$8:G$68,'Input-Ext Allocators'!$B$8:$B$68,$F276))*$D276</f>
        <v>818.48276886680583</v>
      </c>
      <c r="K276" s="11">
        <f ca="1">IFERROR(INDEX(K$391:K$427,MATCH($F276,$B$391:$B$427,0))/INDEX($D$391:$D$427,MATCH($F276,$B$391:$B$427,0)),SUMIFS('Input-Ext Allocators'!H$8:H$68,'Input-Ext Allocators'!$B$8:$B$68,$F276))*$D276</f>
        <v>39.018044451296582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442816.12344350608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348694.71718817996</v>
      </c>
      <c r="H277" s="11">
        <f ca="1">IFERROR(INDEX(H$391:H$427,MATCH($F277,$B$391:$B$427,0))/INDEX($D$391:$D$427,MATCH($F277,$B$391:$B$427,0)),SUMIFS('Input-Ext Allocators'!E$8:E$68,'Input-Ext Allocators'!$B$8:$B$68,$F277))*$D277</f>
        <v>71004.898742596692</v>
      </c>
      <c r="I277" s="11">
        <f ca="1">IFERROR(INDEX(I$391:I$427,MATCH($F277,$B$391:$B$427,0))/INDEX($D$391:$D$427,MATCH($F277,$B$391:$B$427,0)),SUMIFS('Input-Ext Allocators'!F$8:F$68,'Input-Ext Allocators'!$B$8:$B$68,$F277))*$D277</f>
        <v>21248.406998103699</v>
      </c>
      <c r="J277" s="11">
        <f ca="1">IFERROR(INDEX(J$391:J$427,MATCH($F277,$B$391:$B$427,0))/INDEX($D$391:$D$427,MATCH($F277,$B$391:$B$427,0)),SUMIFS('Input-Ext Allocators'!G$8:G$68,'Input-Ext Allocators'!$B$8:$B$68,$F277))*$D277</f>
        <v>1852.688332804267</v>
      </c>
      <c r="K277" s="11">
        <f ca="1">IFERROR(INDEX(K$391:K$427,MATCH($F277,$B$391:$B$427,0))/INDEX($D$391:$D$427,MATCH($F277,$B$391:$B$427,0)),SUMIFS('Input-Ext Allocators'!H$8:H$68,'Input-Ext Allocators'!$B$8:$B$68,$F277))*$D277</f>
        <v>15.412181821482392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418289.74676332733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329381.46835333534</v>
      </c>
      <c r="H278" s="11">
        <f ca="1">IFERROR(INDEX(H$391:H$427,MATCH($F278,$B$391:$B$427,0))/INDEX($D$391:$D$427,MATCH($F278,$B$391:$B$427,0)),SUMIFS('Input-Ext Allocators'!E$8:E$68,'Input-Ext Allocators'!$B$8:$B$68,$F278))*$D278</f>
        <v>67072.131165941246</v>
      </c>
      <c r="I278" s="11">
        <f ca="1">IFERROR(INDEX(I$391:I$427,MATCH($F278,$B$391:$B$427,0))/INDEX($D$391:$D$427,MATCH($F278,$B$391:$B$427,0)),SUMIFS('Input-Ext Allocators'!F$8:F$68,'Input-Ext Allocators'!$B$8:$B$68,$F278))*$D278</f>
        <v>20071.515719085659</v>
      </c>
      <c r="J278" s="11">
        <f ca="1">IFERROR(INDEX(J$391:J$427,MATCH($F278,$B$391:$B$427,0))/INDEX($D$391:$D$427,MATCH($F278,$B$391:$B$427,0)),SUMIFS('Input-Ext Allocators'!G$8:G$68,'Input-Ext Allocators'!$B$8:$B$68,$F278))*$D278</f>
        <v>1750.0729818365262</v>
      </c>
      <c r="K278" s="11">
        <f ca="1">IFERROR(INDEX(K$391:K$427,MATCH($F278,$B$391:$B$427,0))/INDEX($D$391:$D$427,MATCH($F278,$B$391:$B$427,0)),SUMIFS('Input-Ext Allocators'!H$8:H$68,'Input-Ext Allocators'!$B$8:$B$68,$F278))*$D278</f>
        <v>14.558543128569474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1258616.6680451513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991095.30994375423</v>
      </c>
      <c r="H279" s="11">
        <f ca="1">IFERROR(INDEX(H$391:H$427,MATCH($F279,$B$391:$B$427,0))/INDEX($D$391:$D$427,MATCH($F279,$B$391:$B$427,0)),SUMIFS('Input-Ext Allocators'!E$8:E$68,'Input-Ext Allocators'!$B$8:$B$68,$F279))*$D279</f>
        <v>201817.28789668123</v>
      </c>
      <c r="I279" s="11">
        <f ca="1">IFERROR(INDEX(I$391:I$427,MATCH($F279,$B$391:$B$427,0))/INDEX($D$391:$D$427,MATCH($F279,$B$391:$B$427,0)),SUMIFS('Input-Ext Allocators'!F$8:F$68,'Input-Ext Allocators'!$B$8:$B$68,$F279))*$D279</f>
        <v>60394.366422912033</v>
      </c>
      <c r="J279" s="11">
        <f ca="1">IFERROR(INDEX(J$391:J$427,MATCH($F279,$B$391:$B$427,0))/INDEX($D$391:$D$427,MATCH($F279,$B$391:$B$427,0)),SUMIFS('Input-Ext Allocators'!G$8:G$68,'Input-Ext Allocators'!$B$8:$B$68,$F279))*$D279</f>
        <v>5265.8977234773702</v>
      </c>
      <c r="K279" s="11">
        <f ca="1">IFERROR(INDEX(K$391:K$427,MATCH($F279,$B$391:$B$427,0))/INDEX($D$391:$D$427,MATCH($F279,$B$391:$B$427,0)),SUMIFS('Input-Ext Allocators'!H$8:H$68,'Input-Ext Allocators'!$B$8:$B$68,$F279))*$D279</f>
        <v>43.80605832645341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34092.518743724664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26846.089273197926</v>
      </c>
      <c r="H280" s="11">
        <f ca="1">IFERROR(INDEX(H$391:H$427,MATCH($F280,$B$391:$B$427,0))/INDEX($D$391:$D$427,MATCH($F280,$B$391:$B$427,0)),SUMIFS('Input-Ext Allocators'!E$8:E$68,'Input-Ext Allocators'!$B$8:$B$68,$F280))*$D280</f>
        <v>5466.684054893236</v>
      </c>
      <c r="I280" s="11">
        <f ca="1">IFERROR(INDEX(I$391:I$427,MATCH($F280,$B$391:$B$427,0))/INDEX($D$391:$D$427,MATCH($F280,$B$391:$B$427,0)),SUMIFS('Input-Ext Allocators'!F$8:F$68,'Input-Ext Allocators'!$B$8:$B$68,$F280))*$D280</f>
        <v>1635.9199123641672</v>
      </c>
      <c r="J280" s="11">
        <f ca="1">IFERROR(INDEX(J$391:J$427,MATCH($F280,$B$391:$B$427,0))/INDEX($D$391:$D$427,MATCH($F280,$B$391:$B$427,0)),SUMIFS('Input-Ext Allocators'!G$8:G$68,'Input-Ext Allocators'!$B$8:$B$68,$F280))*$D280</f>
        <v>142.63891572247076</v>
      </c>
      <c r="K280" s="11">
        <f ca="1">IFERROR(INDEX(K$391:K$427,MATCH($F280,$B$391:$B$427,0))/INDEX($D$391:$D$427,MATCH($F280,$B$391:$B$427,0)),SUMIFS('Input-Ext Allocators'!H$8:H$68,'Input-Ext Allocators'!$B$8:$B$68,$F280))*$D280</f>
        <v>1.1865875468683471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11292600.45990767</v>
      </c>
      <c r="E281" s="11">
        <f t="shared" ca="1" si="75"/>
        <v>0</v>
      </c>
      <c r="G281" s="111">
        <f t="shared" ref="G281:K281" ca="1" si="76">SUBTOTAL(9,G269:G280)</f>
        <v>9060741.9336924497</v>
      </c>
      <c r="H281" s="111">
        <f t="shared" ca="1" si="76"/>
        <v>1686874.6927167384</v>
      </c>
      <c r="I281" s="111">
        <f t="shared" ca="1" si="76"/>
        <v>495321.69443059876</v>
      </c>
      <c r="J281" s="111">
        <f t="shared" ca="1" si="76"/>
        <v>48833.388720159863</v>
      </c>
      <c r="K281" s="111">
        <f t="shared" ca="1" si="76"/>
        <v>828.75034771875016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35903249.757344402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28560542.764439508</v>
      </c>
      <c r="H283" s="113">
        <f t="shared" ca="1" si="77"/>
        <v>5545163.4084463334</v>
      </c>
      <c r="I283" s="113">
        <f t="shared" ca="1" si="77"/>
        <v>1642884.1113730706</v>
      </c>
      <c r="J283" s="113">
        <f t="shared" ca="1" si="77"/>
        <v>152681.51730579202</v>
      </c>
      <c r="K283" s="113">
        <f t="shared" ca="1" si="77"/>
        <v>1977.955779704819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110474.32816103486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INT_PSTD_PLANT</v>
      </c>
      <c r="G290" s="11">
        <f ca="1">IFERROR(INDEX(G$391:G$427,MATCH($F290,$B$391:$B$427,0))/INDEX($D$391:$D$427,MATCH($F290,$B$391:$B$427,0)),SUMIFS('Input-Ext Allocators'!D$8:D$68,'Input-Ext Allocators'!$B$8:$B$68,$F290))*$D290</f>
        <v>96965.501074662388</v>
      </c>
      <c r="H290" s="11">
        <f ca="1">IFERROR(INDEX(H$391:H$427,MATCH($F290,$B$391:$B$427,0))/INDEX($D$391:$D$427,MATCH($F290,$B$391:$B$427,0)),SUMIFS('Input-Ext Allocators'!E$8:E$68,'Input-Ext Allocators'!$B$8:$B$68,$F290))*$D290</f>
        <v>10362.607618845215</v>
      </c>
      <c r="I290" s="11">
        <f ca="1">IFERROR(INDEX(I$391:I$427,MATCH($F290,$B$391:$B$427,0))/INDEX($D$391:$D$427,MATCH($F290,$B$391:$B$427,0)),SUMIFS('Input-Ext Allocators'!F$8:F$68,'Input-Ext Allocators'!$B$8:$B$68,$F290))*$D290</f>
        <v>2550.1087503913204</v>
      </c>
      <c r="J290" s="11">
        <f ca="1">IFERROR(INDEX(J$391:J$427,MATCH($F290,$B$391:$B$427,0))/INDEX($D$391:$D$427,MATCH($F290,$B$391:$B$427,0)),SUMIFS('Input-Ext Allocators'!G$8:G$68,'Input-Ext Allocators'!$B$8:$B$68,$F290))*$D290</f>
        <v>565.76510749292117</v>
      </c>
      <c r="K290" s="11">
        <f ca="1">IFERROR(INDEX(K$391:K$427,MATCH($F290,$B$391:$B$427,0))/INDEX($D$391:$D$427,MATCH($F290,$B$391:$B$427,0)),SUMIFS('Input-Ext Allocators'!H$8:H$68,'Input-Ext Allocators'!$B$8:$B$68,$F290))*$D290</f>
        <v>30.345609643019483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2837047.3824858028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2234027.5846156315</v>
      </c>
      <c r="H292" s="11">
        <f ca="1">IFERROR(INDEX(H$391:H$427,MATCH($F292,$B$391:$B$427,0))/INDEX($D$391:$D$427,MATCH($F292,$B$391:$B$427,0)),SUMIFS('Input-Ext Allocators'!E$8:E$68,'Input-Ext Allocators'!$B$8:$B$68,$F292))*$D292</f>
        <v>454916.27665868722</v>
      </c>
      <c r="I292" s="11">
        <f ca="1">IFERROR(INDEX(I$391:I$427,MATCH($F292,$B$391:$B$427,0))/INDEX($D$391:$D$427,MATCH($F292,$B$391:$B$427,0)),SUMIFS('Input-Ext Allocators'!F$8:F$68,'Input-Ext Allocators'!$B$8:$B$68,$F292))*$D292</f>
        <v>136134.91981091764</v>
      </c>
      <c r="J292" s="11">
        <f ca="1">IFERROR(INDEX(J$391:J$427,MATCH($F292,$B$391:$B$427,0))/INDEX($D$391:$D$427,MATCH($F292,$B$391:$B$427,0)),SUMIFS('Input-Ext Allocators'!G$8:G$68,'Input-Ext Allocators'!$B$8:$B$68,$F292))*$D292</f>
        <v>11869.858180118652</v>
      </c>
      <c r="K292" s="11">
        <f ca="1">IFERROR(INDEX(K$391:K$427,MATCH($F292,$B$391:$B$427,0))/INDEX($D$391:$D$427,MATCH($F292,$B$391:$B$427,0)),SUMIFS('Input-Ext Allocators'!H$8:H$68,'Input-Ext Allocators'!$B$8:$B$68,$F292))*$D292</f>
        <v>98.743220447821585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2947521.7106468375</v>
      </c>
      <c r="E293" s="11">
        <f t="shared" ca="1" si="78"/>
        <v>0</v>
      </c>
      <c r="G293" s="111">
        <f t="shared" ref="G293:K293" ca="1" si="79">SUBTOTAL(9,G288:G292)</f>
        <v>2330993.0856902939</v>
      </c>
      <c r="H293" s="111">
        <f t="shared" ca="1" si="79"/>
        <v>465278.88427753246</v>
      </c>
      <c r="I293" s="111">
        <f t="shared" ca="1" si="79"/>
        <v>138685.02856130895</v>
      </c>
      <c r="J293" s="111">
        <f t="shared" ca="1" si="79"/>
        <v>12435.623287611574</v>
      </c>
      <c r="K293" s="111">
        <f t="shared" ca="1" si="79"/>
        <v>129.08883009084107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43951.483649270762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INT_DISTPT_FERC_376-386</v>
      </c>
      <c r="G328" s="11">
        <f ca="1">IFERROR(INDEX(G$391:G$427,MATCH($F328,$B$391:$B$427,0))/INDEX($D$391:$D$427,MATCH($F328,$B$391:$B$427,0)),SUMIFS('Input-Ext Allocators'!D$8:D$68,'Input-Ext Allocators'!$B$8:$B$68,$F328))*$D328</f>
        <v>38577.085789687844</v>
      </c>
      <c r="H328" s="11">
        <f ca="1">IFERROR(INDEX(H$391:H$427,MATCH($F328,$B$391:$B$427,0))/INDEX($D$391:$D$427,MATCH($F328,$B$391:$B$427,0)),SUMIFS('Input-Ext Allocators'!E$8:E$68,'Input-Ext Allocators'!$B$8:$B$68,$F328))*$D328</f>
        <v>4122.6951718555501</v>
      </c>
      <c r="I328" s="11">
        <f ca="1">IFERROR(INDEX(I$391:I$427,MATCH($F328,$B$391:$B$427,0))/INDEX($D$391:$D$427,MATCH($F328,$B$391:$B$427,0)),SUMIFS('Input-Ext Allocators'!F$8:F$68,'Input-Ext Allocators'!$B$8:$B$68,$F328))*$D328</f>
        <v>1014.5439661177162</v>
      </c>
      <c r="J328" s="11">
        <f ca="1">IFERROR(INDEX(J$391:J$427,MATCH($F328,$B$391:$B$427,0))/INDEX($D$391:$D$427,MATCH($F328,$B$391:$B$427,0)),SUMIFS('Input-Ext Allocators'!G$8:G$68,'Input-Ext Allocators'!$B$8:$B$68,$F328))*$D328</f>
        <v>225.08592073134275</v>
      </c>
      <c r="K328" s="11">
        <f ca="1">IFERROR(INDEX(K$391:K$427,MATCH($F328,$B$391:$B$427,0))/INDEX($D$391:$D$427,MATCH($F328,$B$391:$B$427,0)),SUMIFS('Input-Ext Allocators'!H$8:H$68,'Input-Ext Allocators'!$B$8:$B$68,$F328))*$D328</f>
        <v>12.072800878301628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297316.1767302159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INT_DISTPT_FERC_376-386</v>
      </c>
      <c r="G329" s="11">
        <f ca="1">IFERROR(INDEX(G$391:G$427,MATCH($F329,$B$391:$B$427,0))/INDEX($D$391:$D$427,MATCH($F329,$B$391:$B$427,0)),SUMIFS('Input-Ext Allocators'!D$8:D$68,'Input-Ext Allocators'!$B$8:$B$68,$F329))*$D329</f>
        <v>260960.28402385532</v>
      </c>
      <c r="H329" s="11">
        <f ca="1">IFERROR(INDEX(H$391:H$427,MATCH($F329,$B$391:$B$427,0))/INDEX($D$391:$D$427,MATCH($F329,$B$391:$B$427,0)),SUMIFS('Input-Ext Allocators'!E$8:E$68,'Input-Ext Allocators'!$B$8:$B$68,$F329))*$D329</f>
        <v>27888.568588527047</v>
      </c>
      <c r="I329" s="11">
        <f ca="1">IFERROR(INDEX(I$391:I$427,MATCH($F329,$B$391:$B$427,0))/INDEX($D$391:$D$427,MATCH($F329,$B$391:$B$427,0)),SUMIFS('Input-Ext Allocators'!F$8:F$68,'Input-Ext Allocators'!$B$8:$B$68,$F329))*$D329</f>
        <v>6863.0295973144894</v>
      </c>
      <c r="J329" s="11">
        <f ca="1">IFERROR(INDEX(J$391:J$427,MATCH($F329,$B$391:$B$427,0))/INDEX($D$391:$D$427,MATCH($F329,$B$391:$B$427,0)),SUMIFS('Input-Ext Allocators'!G$8:G$68,'Input-Ext Allocators'!$B$8:$B$68,$F329))*$D329</f>
        <v>1522.6263104488767</v>
      </c>
      <c r="K329" s="11">
        <f ca="1">IFERROR(INDEX(K$391:K$427,MATCH($F329,$B$391:$B$427,0))/INDEX($D$391:$D$427,MATCH($F329,$B$391:$B$427,0)),SUMIFS('Input-Ext Allocators'!H$8:H$68,'Input-Ext Allocators'!$B$8:$B$68,$F329))*$D329</f>
        <v>81.668210070114156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0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1">
        <f ca="1">IFERROR(INDEX(G$391:G$427,MATCH($F330,$B$391:$B$427,0))/INDEX($D$391:$D$427,MATCH($F330,$B$391:$B$427,0)),SUMIFS('Input-Ext Allocators'!D$8:D$68,'Input-Ext Allocators'!$B$8:$B$68,$F330))*$D330</f>
        <v>0</v>
      </c>
      <c r="H330" s="11">
        <f ca="1">IFERROR(INDEX(H$391:H$427,MATCH($F330,$B$391:$B$427,0))/INDEX($D$391:$D$427,MATCH($F330,$B$391:$B$427,0)),SUMIFS('Input-Ext Allocators'!E$8:E$68,'Input-Ext Allocators'!$B$8:$B$68,$F330))*$D330</f>
        <v>0</v>
      </c>
      <c r="I330" s="11">
        <f ca="1">IFERROR(INDEX(I$391:I$427,MATCH($F330,$B$391:$B$427,0))/INDEX($D$391:$D$427,MATCH($F330,$B$391:$B$427,0)),SUMIFS('Input-Ext Allocators'!F$8:F$68,'Input-Ext Allocators'!$B$8:$B$68,$F330))*$D330</f>
        <v>0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0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1">
        <f ca="1">IFERROR(INDEX(G$391:G$427,MATCH($F331,$B$391:$B$427,0))/INDEX($D$391:$D$427,MATCH($F331,$B$391:$B$427,0)),SUMIFS('Input-Ext Allocators'!D$8:D$68,'Input-Ext Allocators'!$B$8:$B$68,$F331))*$D331</f>
        <v>0</v>
      </c>
      <c r="H331" s="11">
        <f ca="1">IFERROR(INDEX(H$391:H$427,MATCH($F331,$B$391:$B$427,0))/INDEX($D$391:$D$427,MATCH($F331,$B$391:$B$427,0)),SUMIFS('Input-Ext Allocators'!E$8:E$68,'Input-Ext Allocators'!$B$8:$B$68,$F331))*$D331</f>
        <v>0</v>
      </c>
      <c r="I331" s="11">
        <f ca="1">IFERROR(INDEX(I$391:I$427,MATCH($F331,$B$391:$B$427,0))/INDEX($D$391:$D$427,MATCH($F331,$B$391:$B$427,0)),SUMIFS('Input-Ext Allocators'!F$8:F$68,'Input-Ext Allocators'!$B$8:$B$68,$F331))*$D331</f>
        <v>0</v>
      </c>
      <c r="J331" s="11">
        <f ca="1">IFERROR(INDEX(J$391:J$427,MATCH($F331,$B$391:$B$427,0))/INDEX($D$391:$D$427,MATCH($F331,$B$391:$B$427,0)),SUMIFS('Input-Ext Allocators'!G$8:G$68,'Input-Ext Allocators'!$B$8:$B$68,$F331))*$D331</f>
        <v>0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22700627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SERVICES</v>
      </c>
      <c r="G333" s="11">
        <f ca="1">IFERROR(INDEX(G$391:G$427,MATCH($F333,$B$391:$B$427,0))/INDEX($D$391:$D$427,MATCH($F333,$B$391:$B$427,0)),SUMIFS('Input-Ext Allocators'!D$8:D$68,'Input-Ext Allocators'!$B$8:$B$68,$F333))*$D333</f>
        <v>20956073.272528857</v>
      </c>
      <c r="H333" s="11">
        <f ca="1">IFERROR(INDEX(H$391:H$427,MATCH($F333,$B$391:$B$427,0))/INDEX($D$391:$D$427,MATCH($F333,$B$391:$B$427,0)),SUMIFS('Input-Ext Allocators'!E$8:E$68,'Input-Ext Allocators'!$B$8:$B$68,$F333))*$D333</f>
        <v>1567062.8876223483</v>
      </c>
      <c r="I333" s="11">
        <f ca="1">IFERROR(INDEX(I$391:I$427,MATCH($F333,$B$391:$B$427,0))/INDEX($D$391:$D$427,MATCH($F333,$B$391:$B$427,0)),SUMIFS('Input-Ext Allocators'!F$8:F$68,'Input-Ext Allocators'!$B$8:$B$68,$F333))*$D333</f>
        <v>169122.25517325115</v>
      </c>
      <c r="J333" s="11">
        <f ca="1">IFERROR(INDEX(J$391:J$427,MATCH($F333,$B$391:$B$427,0))/INDEX($D$391:$D$427,MATCH($F333,$B$391:$B$427,0)),SUMIFS('Input-Ext Allocators'!G$8:G$68,'Input-Ext Allocators'!$B$8:$B$68,$F333))*$D333</f>
        <v>8041.5998750515482</v>
      </c>
      <c r="K333" s="11">
        <f ca="1">IFERROR(INDEX(K$391:K$427,MATCH($F333,$B$391:$B$427,0))/INDEX($D$391:$D$427,MATCH($F333,$B$391:$B$427,0)),SUMIFS('Input-Ext Allocators'!H$8:H$68,'Input-Ext Allocators'!$B$8:$B$68,$F333))*$D333</f>
        <v>326.98480048793908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11783749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METERS</v>
      </c>
      <c r="G334" s="11">
        <f ca="1">IFERROR(INDEX(G$391:G$427,MATCH($F334,$B$391:$B$427,0))/INDEX($D$391:$D$427,MATCH($F334,$B$391:$B$427,0)),SUMIFS('Input-Ext Allocators'!D$8:D$68,'Input-Ext Allocators'!$B$8:$B$68,$F334))*$D334</f>
        <v>8727716.1508170273</v>
      </c>
      <c r="H334" s="11">
        <f ca="1">IFERROR(INDEX(H$391:H$427,MATCH($F334,$B$391:$B$427,0))/INDEX($D$391:$D$427,MATCH($F334,$B$391:$B$427,0)),SUMIFS('Input-Ext Allocators'!E$8:E$68,'Input-Ext Allocators'!$B$8:$B$68,$F334))*$D334</f>
        <v>2262158.895356202</v>
      </c>
      <c r="I334" s="11">
        <f ca="1">IFERROR(INDEX(I$391:I$427,MATCH($F334,$B$391:$B$427,0))/INDEX($D$391:$D$427,MATCH($F334,$B$391:$B$427,0)),SUMIFS('Input-Ext Allocators'!F$8:F$68,'Input-Ext Allocators'!$B$8:$B$68,$F334))*$D334</f>
        <v>729562.11500595731</v>
      </c>
      <c r="J334" s="11">
        <f ca="1">IFERROR(INDEX(J$391:J$427,MATCH($F334,$B$391:$B$427,0))/INDEX($D$391:$D$427,MATCH($F334,$B$391:$B$427,0)),SUMIFS('Input-Ext Allocators'!G$8:G$68,'Input-Ext Allocators'!$B$8:$B$68,$F334))*$D334</f>
        <v>63889.547795980878</v>
      </c>
      <c r="K334" s="11">
        <f ca="1">IFERROR(INDEX(K$391:K$427,MATCH($F334,$B$391:$B$427,0))/INDEX($D$391:$D$427,MATCH($F334,$B$391:$B$427,0)),SUMIFS('Input-Ext Allocators'!H$8:H$68,'Input-Ext Allocators'!$B$8:$B$68,$F334))*$D334</f>
        <v>422.29102483236397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1744941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METERS</v>
      </c>
      <c r="G335" s="11">
        <f ca="1">IFERROR(INDEX(G$391:G$427,MATCH($F335,$B$391:$B$427,0))/INDEX($D$391:$D$427,MATCH($F335,$B$391:$B$427,0)),SUMIFS('Input-Ext Allocators'!D$8:D$68,'Input-Ext Allocators'!$B$8:$B$68,$F335))*$D335</f>
        <v>1292402.7614575645</v>
      </c>
      <c r="H335" s="11">
        <f ca="1">IFERROR(INDEX(H$391:H$427,MATCH($F335,$B$391:$B$427,0))/INDEX($D$391:$D$427,MATCH($F335,$B$391:$B$427,0)),SUMIFS('Input-Ext Allocators'!E$8:E$68,'Input-Ext Allocators'!$B$8:$B$68,$F335))*$D335</f>
        <v>334981.15116180311</v>
      </c>
      <c r="I335" s="11">
        <f ca="1">IFERROR(INDEX(I$391:I$427,MATCH($F335,$B$391:$B$427,0))/INDEX($D$391:$D$427,MATCH($F335,$B$391:$B$427,0)),SUMIFS('Input-Ext Allocators'!F$8:F$68,'Input-Ext Allocators'!$B$8:$B$68,$F335))*$D335</f>
        <v>108033.77146955609</v>
      </c>
      <c r="J335" s="11">
        <f ca="1">IFERROR(INDEX(J$391:J$427,MATCH($F335,$B$391:$B$427,0))/INDEX($D$391:$D$427,MATCH($F335,$B$391:$B$427,0)),SUMIFS('Input-Ext Allocators'!G$8:G$68,'Input-Ext Allocators'!$B$8:$B$68,$F335))*$D335</f>
        <v>9460.7829325511484</v>
      </c>
      <c r="K335" s="11">
        <f ca="1">IFERROR(INDEX(K$391:K$427,MATCH($F335,$B$391:$B$427,0))/INDEX($D$391:$D$427,MATCH($F335,$B$391:$B$427,0)),SUMIFS('Input-Ext Allocators'!H$8:H$68,'Input-Ext Allocators'!$B$8:$B$68,$F335))*$D335</f>
        <v>62.532978525086541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235854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INDUSTRIAL_M&amp;R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17201.153061326753</v>
      </c>
      <c r="I336" s="11">
        <f ca="1">IFERROR(INDEX(I$391:I$427,MATCH($F336,$B$391:$B$427,0))/INDEX($D$391:$D$427,MATCH($F336,$B$391:$B$427,0)),SUMIFS('Input-Ext Allocators'!F$8:F$68,'Input-Ext Allocators'!$B$8:$B$68,$F336))*$D336</f>
        <v>118569.43943032679</v>
      </c>
      <c r="J336" s="11">
        <f ca="1">IFERROR(INDEX(J$391:J$427,MATCH($F336,$B$391:$B$427,0))/INDEX($D$391:$D$427,MATCH($F336,$B$391:$B$427,0)),SUMIFS('Input-Ext Allocators'!G$8:G$68,'Input-Ext Allocators'!$B$8:$B$68,$F336))*$D336</f>
        <v>93686.598506481474</v>
      </c>
      <c r="K336" s="11">
        <f ca="1">IFERROR(INDEX(K$391:K$427,MATCH($F336,$B$391:$B$427,0))/INDEX($D$391:$D$427,MATCH($F336,$B$391:$B$427,0)),SUMIFS('Input-Ext Allocators'!H$8:H$68,'Input-Ext Allocators'!$B$8:$B$68,$F336))*$D336</f>
        <v>6396.8090018650228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165505.44039935127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INT_DISTPT_FERC_376-386</v>
      </c>
      <c r="G338" s="11">
        <f ca="1">IFERROR(INDEX(G$391:G$427,MATCH($F338,$B$391:$B$427,0))/INDEX($D$391:$D$427,MATCH($F338,$B$391:$B$427,0)),SUMIFS('Input-Ext Allocators'!D$8:D$68,'Input-Ext Allocators'!$B$8:$B$68,$F338))*$D338</f>
        <v>145267.39583799639</v>
      </c>
      <c r="H338" s="11">
        <f ca="1">IFERROR(INDEX(H$391:H$427,MATCH($F338,$B$391:$B$427,0))/INDEX($D$391:$D$427,MATCH($F338,$B$391:$B$427,0)),SUMIFS('Input-Ext Allocators'!E$8:E$68,'Input-Ext Allocators'!$B$8:$B$68,$F338))*$D338</f>
        <v>15524.583549787701</v>
      </c>
      <c r="I338" s="11">
        <f ca="1">IFERROR(INDEX(I$391:I$427,MATCH($F338,$B$391:$B$427,0))/INDEX($D$391:$D$427,MATCH($F338,$B$391:$B$427,0)),SUMIFS('Input-Ext Allocators'!F$8:F$68,'Input-Ext Allocators'!$B$8:$B$68,$F338))*$D338</f>
        <v>3820.4067752694195</v>
      </c>
      <c r="J338" s="11">
        <f ca="1">IFERROR(INDEX(J$391:J$427,MATCH($F338,$B$391:$B$427,0))/INDEX($D$391:$D$427,MATCH($F338,$B$391:$B$427,0)),SUMIFS('Input-Ext Allocators'!G$8:G$68,'Input-Ext Allocators'!$B$8:$B$68,$F338))*$D338</f>
        <v>847.59242112529796</v>
      </c>
      <c r="K338" s="11">
        <f ca="1">IFERROR(INDEX(K$391:K$427,MATCH($F338,$B$391:$B$427,0))/INDEX($D$391:$D$427,MATCH($F338,$B$391:$B$427,0)),SUMIFS('Input-Ext Allocators'!H$8:H$68,'Input-Ext Allocators'!$B$8:$B$68,$F338))*$D338</f>
        <v>45.461815172424515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36971944.100778833</v>
      </c>
      <c r="E339" s="11">
        <f t="shared" ca="1" si="87"/>
        <v>0</v>
      </c>
      <c r="G339" s="111">
        <f t="shared" ref="G339:K339" ca="1" si="90">SUBTOTAL(9,G328:G338)</f>
        <v>31420996.950454988</v>
      </c>
      <c r="H339" s="111">
        <f t="shared" ca="1" si="90"/>
        <v>4228939.9345118497</v>
      </c>
      <c r="I339" s="111">
        <f t="shared" ca="1" si="90"/>
        <v>1136985.5614177929</v>
      </c>
      <c r="J339" s="111">
        <f t="shared" ca="1" si="90"/>
        <v>177673.83376237057</v>
      </c>
      <c r="K339" s="111">
        <f t="shared" ca="1" si="90"/>
        <v>7347.8206318312523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105.18651017595717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INT_PSTD_PLANT</v>
      </c>
      <c r="G342" s="11">
        <f ca="1">IFERROR(INDEX(G$391:G$427,MATCH($F342,$B$391:$B$427,0))/INDEX($D$391:$D$427,MATCH($F342,$B$391:$B$427,0)),SUMIFS('Input-Ext Allocators'!D$8:D$68,'Input-Ext Allocators'!$B$8:$B$68,$F342))*$D342</f>
        <v>92.324278728713637</v>
      </c>
      <c r="H342" s="11">
        <f ca="1">IFERROR(INDEX(H$391:H$427,MATCH($F342,$B$391:$B$427,0))/INDEX($D$391:$D$427,MATCH($F342,$B$391:$B$427,0)),SUMIFS('Input-Ext Allocators'!E$8:E$68,'Input-Ext Allocators'!$B$8:$B$68,$F342))*$D342</f>
        <v>9.8666047569010438</v>
      </c>
      <c r="I342" s="11">
        <f ca="1">IFERROR(INDEX(I$391:I$427,MATCH($F342,$B$391:$B$427,0))/INDEX($D$391:$D$427,MATCH($F342,$B$391:$B$427,0)),SUMIFS('Input-Ext Allocators'!F$8:F$68,'Input-Ext Allocators'!$B$8:$B$68,$F342))*$D342</f>
        <v>2.42804861987333</v>
      </c>
      <c r="J342" s="11">
        <f ca="1">IFERROR(INDEX(J$391:J$427,MATCH($F342,$B$391:$B$427,0))/INDEX($D$391:$D$427,MATCH($F342,$B$391:$B$427,0)),SUMIFS('Input-Ext Allocators'!G$8:G$68,'Input-Ext Allocators'!$B$8:$B$68,$F342))*$D342</f>
        <v>0.53868494361657127</v>
      </c>
      <c r="K342" s="11">
        <f ca="1">IFERROR(INDEX(K$391:K$427,MATCH($F342,$B$391:$B$427,0))/INDEX($D$391:$D$427,MATCH($F342,$B$391:$B$427,0)),SUMIFS('Input-Ext Allocators'!H$8:H$68,'Input-Ext Allocators'!$B$8:$B$68,$F342))*$D342</f>
        <v>2.8893126852586892E-2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632387.51182305836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INT_PSTD_PLANT</v>
      </c>
      <c r="G343" s="11">
        <f ca="1">IFERROR(INDEX(G$391:G$427,MATCH($F343,$B$391:$B$427,0))/INDEX($D$391:$D$427,MATCH($F343,$B$391:$B$427,0)),SUMIFS('Input-Ext Allocators'!D$8:D$68,'Input-Ext Allocators'!$B$8:$B$68,$F343))*$D343</f>
        <v>555059.01667849906</v>
      </c>
      <c r="H343" s="11">
        <f ca="1">IFERROR(INDEX(H$391:H$427,MATCH($F343,$B$391:$B$427,0))/INDEX($D$391:$D$427,MATCH($F343,$B$391:$B$427,0)),SUMIFS('Input-Ext Allocators'!E$8:E$68,'Input-Ext Allocators'!$B$8:$B$68,$F343))*$D343</f>
        <v>59318.610551112193</v>
      </c>
      <c r="I343" s="11">
        <f ca="1">IFERROR(INDEX(I$391:I$427,MATCH($F343,$B$391:$B$427,0))/INDEX($D$391:$D$427,MATCH($F343,$B$391:$B$427,0)),SUMIFS('Input-Ext Allocators'!F$8:F$68,'Input-Ext Allocators'!$B$8:$B$68,$F343))*$D343</f>
        <v>14597.571710845417</v>
      </c>
      <c r="J343" s="11">
        <f ca="1">IFERROR(INDEX(J$391:J$427,MATCH($F343,$B$391:$B$427,0))/INDEX($D$391:$D$427,MATCH($F343,$B$391:$B$427,0)),SUMIFS('Input-Ext Allocators'!G$8:G$68,'Input-Ext Allocators'!$B$8:$B$68,$F343))*$D343</f>
        <v>3238.6056974451581</v>
      </c>
      <c r="K343" s="11">
        <f ca="1">IFERROR(INDEX(K$391:K$427,MATCH($F343,$B$391:$B$427,0))/INDEX($D$391:$D$427,MATCH($F343,$B$391:$B$427,0)),SUMIFS('Input-Ext Allocators'!H$8:H$68,'Input-Ext Allocators'!$B$8:$B$68,$F343))*$D343</f>
        <v>173.70718515644631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20246.796490284545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INT_PSTD_PLANT</v>
      </c>
      <c r="G344" s="11">
        <f ca="1">IFERROR(INDEX(G$391:G$427,MATCH($F344,$B$391:$B$427,0))/INDEX($D$391:$D$427,MATCH($F344,$B$391:$B$427,0)),SUMIFS('Input-Ext Allocators'!D$8:D$68,'Input-Ext Allocators'!$B$8:$B$68,$F344))*$D344</f>
        <v>17771.013406620623</v>
      </c>
      <c r="H344" s="11">
        <f ca="1">IFERROR(INDEX(H$391:H$427,MATCH($F344,$B$391:$B$427,0))/INDEX($D$391:$D$427,MATCH($F344,$B$391:$B$427,0)),SUMIFS('Input-Ext Allocators'!E$8:E$68,'Input-Ext Allocators'!$B$8:$B$68,$F344))*$D344</f>
        <v>1899.1707038181621</v>
      </c>
      <c r="I344" s="11">
        <f ca="1">IFERROR(INDEX(I$391:I$427,MATCH($F344,$B$391:$B$427,0))/INDEX($D$391:$D$427,MATCH($F344,$B$391:$B$427,0)),SUMIFS('Input-Ext Allocators'!F$8:F$68,'Input-Ext Allocators'!$B$8:$B$68,$F344))*$D344</f>
        <v>467.36227100657516</v>
      </c>
      <c r="J344" s="11">
        <f ca="1">IFERROR(INDEX(J$391:J$427,MATCH($F344,$B$391:$B$427,0))/INDEX($D$391:$D$427,MATCH($F344,$B$391:$B$427,0)),SUMIFS('Input-Ext Allocators'!G$8:G$68,'Input-Ext Allocators'!$B$8:$B$68,$F344))*$D344</f>
        <v>103.68862326110417</v>
      </c>
      <c r="K344" s="11">
        <f ca="1">IFERROR(INDEX(K$391:K$427,MATCH($F344,$B$391:$B$427,0))/INDEX($D$391:$D$427,MATCH($F344,$B$391:$B$427,0)),SUMIFS('Input-Ext Allocators'!H$8:H$68,'Input-Ext Allocators'!$B$8:$B$68,$F344))*$D344</f>
        <v>5.5614855780814398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2685117.8966344446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INT_PSTD_PLANT</v>
      </c>
      <c r="G345" s="11">
        <f ca="1">IFERROR(INDEX(G$391:G$427,MATCH($F345,$B$391:$B$427,0))/INDEX($D$391:$D$427,MATCH($F345,$B$391:$B$427,0)),SUMIFS('Input-Ext Allocators'!D$8:D$68,'Input-Ext Allocators'!$B$8:$B$68,$F345))*$D345</f>
        <v>2356781.0424896046</v>
      </c>
      <c r="H345" s="11">
        <f ca="1">IFERROR(INDEX(H$391:H$427,MATCH($F345,$B$391:$B$427,0))/INDEX($D$391:$D$427,MATCH($F345,$B$391:$B$427,0)),SUMIFS('Input-Ext Allocators'!E$8:E$68,'Input-Ext Allocators'!$B$8:$B$68,$F345))*$D345</f>
        <v>251866.86931105287</v>
      </c>
      <c r="I345" s="11">
        <f ca="1">IFERROR(INDEX(I$391:I$427,MATCH($F345,$B$391:$B$427,0))/INDEX($D$391:$D$427,MATCH($F345,$B$391:$B$427,0)),SUMIFS('Input-Ext Allocators'!F$8:F$68,'Input-Ext Allocators'!$B$8:$B$68,$F345))*$D345</f>
        <v>61981.301520645444</v>
      </c>
      <c r="J345" s="11">
        <f ca="1">IFERROR(INDEX(J$391:J$427,MATCH($F345,$B$391:$B$427,0))/INDEX($D$391:$D$427,MATCH($F345,$B$391:$B$427,0)),SUMIFS('Input-Ext Allocators'!G$8:G$68,'Input-Ext Allocators'!$B$8:$B$68,$F345))*$D345</f>
        <v>13751.122461737381</v>
      </c>
      <c r="K345" s="11">
        <f ca="1">IFERROR(INDEX(K$391:K$427,MATCH($F345,$B$391:$B$427,0))/INDEX($D$391:$D$427,MATCH($F345,$B$391:$B$427,0)),SUMIFS('Input-Ext Allocators'!H$8:H$68,'Input-Ext Allocators'!$B$8:$B$68,$F345))*$D345</f>
        <v>737.56085140415041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11.35414468294446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INT_PSTD_PLANT</v>
      </c>
      <c r="G346" s="11">
        <f ca="1">IFERROR(INDEX(G$391:G$427,MATCH($F346,$B$391:$B$427,0))/INDEX($D$391:$D$427,MATCH($F346,$B$391:$B$427,0)),SUMIFS('Input-Ext Allocators'!D$8:D$68,'Input-Ext Allocators'!$B$8:$B$68,$F346))*$D346</f>
        <v>9.9657571743825297</v>
      </c>
      <c r="H346" s="11">
        <f ca="1">IFERROR(INDEX(H$391:H$427,MATCH($F346,$B$391:$B$427,0))/INDEX($D$391:$D$427,MATCH($F346,$B$391:$B$427,0)),SUMIFS('Input-Ext Allocators'!E$8:E$68,'Input-Ext Allocators'!$B$8:$B$68,$F346))*$D346</f>
        <v>1.0650306560402347</v>
      </c>
      <c r="I346" s="11">
        <f ca="1">IFERROR(INDEX(I$391:I$427,MATCH($F346,$B$391:$B$427,0))/INDEX($D$391:$D$427,MATCH($F346,$B$391:$B$427,0)),SUMIFS('Input-Ext Allocators'!F$8:F$68,'Input-Ext Allocators'!$B$8:$B$68,$F346))*$D346</f>
        <v>0.26209078788856716</v>
      </c>
      <c r="J346" s="11">
        <f ca="1">IFERROR(INDEX(J$391:J$427,MATCH($F346,$B$391:$B$427,0))/INDEX($D$391:$D$427,MATCH($F346,$B$391:$B$427,0)),SUMIFS('Input-Ext Allocators'!G$8:G$68,'Input-Ext Allocators'!$B$8:$B$68,$F346))*$D346</f>
        <v>5.8147254606269398E-2</v>
      </c>
      <c r="K346" s="11">
        <f ca="1">IFERROR(INDEX(K$391:K$427,MATCH($F346,$B$391:$B$427,0))/INDEX($D$391:$D$427,MATCH($F346,$B$391:$B$427,0)),SUMIFS('Input-Ext Allocators'!H$8:H$68,'Input-Ext Allocators'!$B$8:$B$68,$F346))*$D346</f>
        <v>3.1188100268576481E-3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79997.661540562331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INT_PSTD_PLANT</v>
      </c>
      <c r="G347" s="11">
        <f ca="1">IFERROR(INDEX(G$391:G$427,MATCH($F347,$B$391:$B$427,0))/INDEX($D$391:$D$427,MATCH($F347,$B$391:$B$427,0)),SUMIFS('Input-Ext Allocators'!D$8:D$68,'Input-Ext Allocators'!$B$8:$B$68,$F347))*$D347</f>
        <v>70215.528487077347</v>
      </c>
      <c r="H347" s="11">
        <f ca="1">IFERROR(INDEX(H$391:H$427,MATCH($F347,$B$391:$B$427,0))/INDEX($D$391:$D$427,MATCH($F347,$B$391:$B$427,0)),SUMIFS('Input-Ext Allocators'!E$8:E$68,'Input-Ext Allocators'!$B$8:$B$68,$F347))*$D347</f>
        <v>7503.8643888528404</v>
      </c>
      <c r="I347" s="11">
        <f ca="1">IFERROR(INDEX(I$391:I$427,MATCH($F347,$B$391:$B$427,0))/INDEX($D$391:$D$427,MATCH($F347,$B$391:$B$427,0)),SUMIFS('Input-Ext Allocators'!F$8:F$68,'Input-Ext Allocators'!$B$8:$B$68,$F347))*$D347</f>
        <v>1846.6076246063519</v>
      </c>
      <c r="J347" s="11">
        <f ca="1">IFERROR(INDEX(J$391:J$427,MATCH($F347,$B$391:$B$427,0))/INDEX($D$391:$D$427,MATCH($F347,$B$391:$B$427,0)),SUMIFS('Input-Ext Allocators'!G$8:G$68,'Input-Ext Allocators'!$B$8:$B$68,$F347))*$D347</f>
        <v>409.6869049495798</v>
      </c>
      <c r="K347" s="11">
        <f ca="1">IFERROR(INDEX(K$391:K$427,MATCH($F347,$B$391:$B$427,0))/INDEX($D$391:$D$427,MATCH($F347,$B$391:$B$427,0)),SUMIFS('Input-Ext Allocators'!H$8:H$68,'Input-Ext Allocators'!$B$8:$B$68,$F347))*$D347</f>
        <v>21.974135076211507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271276.65243122843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INT_PSTD_PLANT</v>
      </c>
      <c r="G349" s="11">
        <f ca="1">IFERROR(INDEX(G$391:G$427,MATCH($F349,$B$391:$B$427,0))/INDEX($D$391:$D$427,MATCH($F349,$B$391:$B$427,0)),SUMIFS('Input-Ext Allocators'!D$8:D$68,'Input-Ext Allocators'!$B$8:$B$68,$F349))*$D349</f>
        <v>238104.87894081516</v>
      </c>
      <c r="H349" s="11">
        <f ca="1">IFERROR(INDEX(H$391:H$427,MATCH($F349,$B$391:$B$427,0))/INDEX($D$391:$D$427,MATCH($F349,$B$391:$B$427,0)),SUMIFS('Input-Ext Allocators'!E$8:E$68,'Input-Ext Allocators'!$B$8:$B$68,$F349))*$D349</f>
        <v>25446.033952801907</v>
      </c>
      <c r="I349" s="11">
        <f ca="1">IFERROR(INDEX(I$391:I$427,MATCH($F349,$B$391:$B$427,0))/INDEX($D$391:$D$427,MATCH($F349,$B$391:$B$427,0)),SUMIFS('Input-Ext Allocators'!F$8:F$68,'Input-Ext Allocators'!$B$8:$B$68,$F349))*$D349</f>
        <v>6261.9522259809346</v>
      </c>
      <c r="J349" s="11">
        <f ca="1">IFERROR(INDEX(J$391:J$427,MATCH($F349,$B$391:$B$427,0))/INDEX($D$391:$D$427,MATCH($F349,$B$391:$B$427,0)),SUMIFS('Input-Ext Allocators'!G$8:G$68,'Input-Ext Allocators'!$B$8:$B$68,$F349))*$D349</f>
        <v>1389.2717609411716</v>
      </c>
      <c r="K349" s="11">
        <f ca="1">IFERROR(INDEX(K$391:K$427,MATCH($F349,$B$391:$B$427,0))/INDEX($D$391:$D$427,MATCH($F349,$B$391:$B$427,0)),SUMIFS('Input-Ext Allocators'!H$8:H$68,'Input-Ext Allocators'!$B$8:$B$68,$F349))*$D349</f>
        <v>74.515550689238211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566034.10452507588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INT_PSTD_PLANT</v>
      </c>
      <c r="G350" s="11">
        <f ca="1">IFERROR(INDEX(G$391:G$427,MATCH($F350,$B$391:$B$427,0))/INDEX($D$391:$D$427,MATCH($F350,$B$391:$B$427,0)),SUMIFS('Input-Ext Allocators'!D$8:D$68,'Input-Ext Allocators'!$B$8:$B$68,$F350))*$D350</f>
        <v>496819.31978456181</v>
      </c>
      <c r="H350" s="11">
        <f ca="1">IFERROR(INDEX(H$391:H$427,MATCH($F350,$B$391:$B$427,0))/INDEX($D$391:$D$427,MATCH($F350,$B$391:$B$427,0)),SUMIFS('Input-Ext Allocators'!E$8:E$68,'Input-Ext Allocators'!$B$8:$B$68,$F350))*$D350</f>
        <v>53094.59149213109</v>
      </c>
      <c r="I350" s="11">
        <f ca="1">IFERROR(INDEX(I$391:I$427,MATCH($F350,$B$391:$B$427,0))/INDEX($D$391:$D$427,MATCH($F350,$B$391:$B$427,0)),SUMIFS('Input-Ext Allocators'!F$8:F$68,'Input-Ext Allocators'!$B$8:$B$68,$F350))*$D350</f>
        <v>13065.918091533835</v>
      </c>
      <c r="J350" s="11">
        <f ca="1">IFERROR(INDEX(J$391:J$427,MATCH($F350,$B$391:$B$427,0))/INDEX($D$391:$D$427,MATCH($F350,$B$391:$B$427,0)),SUMIFS('Input-Ext Allocators'!G$8:G$68,'Input-Ext Allocators'!$B$8:$B$68,$F350))*$D350</f>
        <v>2898.7942386441309</v>
      </c>
      <c r="K350" s="11">
        <f ca="1">IFERROR(INDEX(K$391:K$427,MATCH($F350,$B$391:$B$427,0))/INDEX($D$391:$D$427,MATCH($F350,$B$391:$B$427,0)),SUMIFS('Input-Ext Allocators'!H$8:H$68,'Input-Ext Allocators'!$B$8:$B$68,$F350))*$D350</f>
        <v>155.48091820496242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229.65364339842381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INT_PSTD_PLANT</v>
      </c>
      <c r="G351" s="11">
        <f ca="1">IFERROR(INDEX(G$391:G$427,MATCH($F351,$B$391:$B$427,0))/INDEX($D$391:$D$427,MATCH($F351,$B$391:$B$427,0)),SUMIFS('Input-Ext Allocators'!D$8:D$68,'Input-Ext Allocators'!$B$8:$B$68,$F351))*$D351</f>
        <v>201.57154133845421</v>
      </c>
      <c r="H351" s="11">
        <f ca="1">IFERROR(INDEX(H$391:H$427,MATCH($F351,$B$391:$B$427,0))/INDEX($D$391:$D$427,MATCH($F351,$B$391:$B$427,0)),SUMIFS('Input-Ext Allocators'!E$8:E$68,'Input-Ext Allocators'!$B$8:$B$68,$F351))*$D351</f>
        <v>21.541752137266638</v>
      </c>
      <c r="I351" s="11">
        <f ca="1">IFERROR(INDEX(I$391:I$427,MATCH($F351,$B$391:$B$427,0))/INDEX($D$391:$D$427,MATCH($F351,$B$391:$B$427,0)),SUMIFS('Input-Ext Allocators'!F$8:F$68,'Input-Ext Allocators'!$B$8:$B$68,$F351))*$D351</f>
        <v>5.3011570682366802</v>
      </c>
      <c r="J351" s="11">
        <f ca="1">IFERROR(INDEX(J$391:J$427,MATCH($F351,$B$391:$B$427,0))/INDEX($D$391:$D$427,MATCH($F351,$B$391:$B$427,0)),SUMIFS('Input-Ext Allocators'!G$8:G$68,'Input-Ext Allocators'!$B$8:$B$68,$F351))*$D351</f>
        <v>1.1761105082626566</v>
      </c>
      <c r="K351" s="11">
        <f ca="1">IFERROR(INDEX(K$391:K$427,MATCH($F351,$B$391:$B$427,0))/INDEX($D$391:$D$427,MATCH($F351,$B$391:$B$427,0)),SUMIFS('Input-Ext Allocators'!H$8:H$68,'Input-Ext Allocators'!$B$8:$B$68,$F351))*$D351</f>
        <v>6.3082346203611306E-2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4255406.8177429121</v>
      </c>
      <c r="E353" s="11">
        <f t="shared" ca="1" si="92"/>
        <v>0</v>
      </c>
      <c r="G353" s="111">
        <f t="shared" ref="G353:K353" ca="1" si="93">SUBTOTAL(9,G342:G352)</f>
        <v>3735054.6613644199</v>
      </c>
      <c r="H353" s="111">
        <f t="shared" ca="1" si="93"/>
        <v>399161.61378731928</v>
      </c>
      <c r="I353" s="111">
        <f t="shared" ca="1" si="93"/>
        <v>98228.704741094552</v>
      </c>
      <c r="J353" s="111">
        <f t="shared" ca="1" si="93"/>
        <v>21792.942629685011</v>
      </c>
      <c r="K353" s="111">
        <f t="shared" ca="1" si="93"/>
        <v>1168.8952203921733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44174872.629168577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37487044.697509699</v>
      </c>
      <c r="H355" s="111">
        <f t="shared" ca="1" si="94"/>
        <v>5093380.432576701</v>
      </c>
      <c r="I355" s="111">
        <f t="shared" ca="1" si="94"/>
        <v>1373899.2947201969</v>
      </c>
      <c r="J355" s="111">
        <f t="shared" ca="1" si="94"/>
        <v>211902.39967966711</v>
      </c>
      <c r="K355" s="111">
        <f t="shared" ca="1" si="94"/>
        <v>8645.8046823142686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1728461.3683951166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INT_PSTD_PLANT</v>
      </c>
      <c r="G358" s="11">
        <f ca="1">IFERROR(INDEX(G$391:G$427,MATCH($F358,$B$391:$B$427,0))/INDEX($D$391:$D$427,MATCH($F358,$B$391:$B$427,0)),SUMIFS('Input-Ext Allocators'!D$8:D$68,'Input-Ext Allocators'!$B$8:$B$68,$F358))*$D358</f>
        <v>1517104.7017395964</v>
      </c>
      <c r="H358" s="11">
        <f ca="1">IFERROR(INDEX(H$391:H$427,MATCH($F358,$B$391:$B$427,0))/INDEX($D$391:$D$427,MATCH($F358,$B$391:$B$427,0)),SUMIFS('Input-Ext Allocators'!E$8:E$68,'Input-Ext Allocators'!$B$8:$B$68,$F358))*$D358</f>
        <v>162131.48559638255</v>
      </c>
      <c r="I358" s="11">
        <f ca="1">IFERROR(INDEX(I$391:I$427,MATCH($F358,$B$391:$B$427,0))/INDEX($D$391:$D$427,MATCH($F358,$B$391:$B$427,0)),SUMIFS('Input-Ext Allocators'!F$8:F$68,'Input-Ext Allocators'!$B$8:$B$68,$F358))*$D358</f>
        <v>39898.540535432687</v>
      </c>
      <c r="J358" s="11">
        <f ca="1">IFERROR(INDEX(J$391:J$427,MATCH($F358,$B$391:$B$427,0))/INDEX($D$391:$D$427,MATCH($F358,$B$391:$B$427,0)),SUMIFS('Input-Ext Allocators'!G$8:G$68,'Input-Ext Allocators'!$B$8:$B$68,$F358))*$D358</f>
        <v>8851.8586006874557</v>
      </c>
      <c r="K358" s="11">
        <f ca="1">IFERROR(INDEX(K$391:K$427,MATCH($F358,$B$391:$B$427,0))/INDEX($D$391:$D$427,MATCH($F358,$B$391:$B$427,0)),SUMIFS('Input-Ext Allocators'!H$8:H$68,'Input-Ext Allocators'!$B$8:$B$68,$F358))*$D358</f>
        <v>474.78192301745486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1728461.3683951166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1517104.7017395964</v>
      </c>
      <c r="H359" s="111">
        <f t="shared" ca="1" si="96"/>
        <v>162131.48559638255</v>
      </c>
      <c r="I359" s="111">
        <f t="shared" ca="1" si="96"/>
        <v>39898.540535432687</v>
      </c>
      <c r="J359" s="111">
        <f t="shared" ca="1" si="96"/>
        <v>8851.8586006874557</v>
      </c>
      <c r="K359" s="111">
        <f t="shared" ca="1" si="96"/>
        <v>474.78192301745486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45903333.997563697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39004149.399249293</v>
      </c>
      <c r="H361" s="11">
        <f t="shared" ca="1" si="97"/>
        <v>5255511.918173084</v>
      </c>
      <c r="I361" s="11">
        <f t="shared" ca="1" si="97"/>
        <v>1413797.8352556296</v>
      </c>
      <c r="J361" s="11">
        <f t="shared" ca="1" si="97"/>
        <v>220754.25828035458</v>
      </c>
      <c r="K361" s="11">
        <f t="shared" ca="1" si="97"/>
        <v>9120.5866053317241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1299198.2728315578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1023051.2177232591</v>
      </c>
      <c r="H365" s="11">
        <f ca="1">IFERROR(INDEX(H$391:H$427,MATCH($F365,$B$391:$B$427,0))/INDEX($D$391:$D$427,MATCH($F365,$B$391:$B$427,0)),SUMIFS('Input-Ext Allocators'!E$8:E$68,'Input-Ext Allocators'!$B$8:$B$68,$F365))*$D365</f>
        <v>208324.48712931821</v>
      </c>
      <c r="I365" s="11">
        <f ca="1">IFERROR(INDEX(I$391:I$427,MATCH($F365,$B$391:$B$427,0))/INDEX($D$391:$D$427,MATCH($F365,$B$391:$B$427,0)),SUMIFS('Input-Ext Allocators'!F$8:F$68,'Input-Ext Allocators'!$B$8:$B$68,$F365))*$D365</f>
        <v>62341.663301878922</v>
      </c>
      <c r="J365" s="11">
        <f ca="1">IFERROR(INDEX(J$391:J$427,MATCH($F365,$B$391:$B$427,0))/INDEX($D$391:$D$427,MATCH($F365,$B$391:$B$427,0)),SUMIFS('Input-Ext Allocators'!G$8:G$68,'Input-Ext Allocators'!$B$8:$B$68,$F365))*$D365</f>
        <v>5435.6861790773646</v>
      </c>
      <c r="K365" s="11">
        <f ca="1">IFERROR(INDEX(K$391:K$427,MATCH($F365,$B$391:$B$427,0))/INDEX($D$391:$D$427,MATCH($F365,$B$391:$B$427,0)),SUMIFS('Input-Ext Allocators'!H$8:H$68,'Input-Ext Allocators'!$B$8:$B$68,$F365))*$D365</f>
        <v>45.218498024249172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326367.9050411128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INT_PSTD_PLANT</v>
      </c>
      <c r="G366" s="11">
        <f ca="1">IFERROR(INDEX(G$391:G$427,MATCH($F366,$B$391:$B$427,0))/INDEX($D$391:$D$427,MATCH($F366,$B$391:$B$427,0)),SUMIFS('Input-Ext Allocators'!D$8:D$68,'Input-Ext Allocators'!$B$8:$B$68,$F366))*$D366</f>
        <v>286459.56009679782</v>
      </c>
      <c r="H366" s="11">
        <f ca="1">IFERROR(INDEX(H$391:H$427,MATCH($F366,$B$391:$B$427,0))/INDEX($D$391:$D$427,MATCH($F366,$B$391:$B$427,0)),SUMIFS('Input-Ext Allocators'!E$8:E$68,'Input-Ext Allocators'!$B$8:$B$68,$F366))*$D366</f>
        <v>30613.651113548498</v>
      </c>
      <c r="I366" s="11">
        <f ca="1">IFERROR(INDEX(I$391:I$427,MATCH($F366,$B$391:$B$427,0))/INDEX($D$391:$D$427,MATCH($F366,$B$391:$B$427,0)),SUMIFS('Input-Ext Allocators'!F$8:F$68,'Input-Ext Allocators'!$B$8:$B$68,$F366))*$D366</f>
        <v>7533.6384872967665</v>
      </c>
      <c r="J366" s="11">
        <f ca="1">IFERROR(INDEX(J$391:J$427,MATCH($F366,$B$391:$B$427,0))/INDEX($D$391:$D$427,MATCH($F366,$B$391:$B$427,0)),SUMIFS('Input-Ext Allocators'!G$8:G$68,'Input-Ext Allocators'!$B$8:$B$68,$F366))*$D366</f>
        <v>1671.4070676100412</v>
      </c>
      <c r="K366" s="11">
        <f ca="1">IFERROR(INDEX(K$391:K$427,MATCH($F366,$B$391:$B$427,0))/INDEX($D$391:$D$427,MATCH($F366,$B$391:$B$427,0)),SUMIFS('Input-Ext Allocators'!H$8:H$68,'Input-Ext Allocators'!$B$8:$B$68,$F366))*$D366</f>
        <v>89.648275859629223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486115.10366506764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413670.53573211061</v>
      </c>
      <c r="H367" s="11">
        <f ca="1">IFERROR(INDEX(H$391:H$427,MATCH($F367,$B$391:$B$427,0))/INDEX($D$391:$D$427,MATCH($F367,$B$391:$B$427,0)),SUMIFS('Input-Ext Allocators'!E$8:E$68,'Input-Ext Allocators'!$B$8:$B$68,$F367))*$D367</f>
        <v>55549.344301873913</v>
      </c>
      <c r="I367" s="11">
        <f ca="1">IFERROR(INDEX(I$391:I$427,MATCH($F367,$B$391:$B$427,0))/INDEX($D$391:$D$427,MATCH($F367,$B$391:$B$427,0)),SUMIFS('Input-Ext Allocators'!F$8:F$68,'Input-Ext Allocators'!$B$8:$B$68,$F367))*$D367</f>
        <v>14677.634088903606</v>
      </c>
      <c r="J367" s="11">
        <f ca="1">IFERROR(INDEX(J$391:J$427,MATCH($F367,$B$391:$B$427,0))/INDEX($D$391:$D$427,MATCH($F367,$B$391:$B$427,0)),SUMIFS('Input-Ext Allocators'!G$8:G$68,'Input-Ext Allocators'!$B$8:$B$68,$F367))*$D367</f>
        <v>2134.6046467193196</v>
      </c>
      <c r="K367" s="11">
        <f ca="1">IFERROR(INDEX(K$391:K$427,MATCH($F367,$B$391:$B$427,0))/INDEX($D$391:$D$427,MATCH($F367,$B$391:$B$427,0)),SUMIFS('Input-Ext Allocators'!H$8:H$68,'Input-Ext Allocators'!$B$8:$B$68,$F367))*$D367</f>
        <v>82.984895459929646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305581.01388270175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260041.00833187631</v>
      </c>
      <c r="H368" s="11">
        <f ca="1">IFERROR(INDEX(H$391:H$427,MATCH($F368,$B$391:$B$427,0))/INDEX($D$391:$D$427,MATCH($F368,$B$391:$B$427,0)),SUMIFS('Input-Ext Allocators'!E$8:E$68,'Input-Ext Allocators'!$B$8:$B$68,$F368))*$D368</f>
        <v>34919.353100333894</v>
      </c>
      <c r="I368" s="11">
        <f ca="1">IFERROR(INDEX(I$391:I$427,MATCH($F368,$B$391:$B$427,0))/INDEX($D$391:$D$427,MATCH($F368,$B$391:$B$427,0)),SUMIFS('Input-Ext Allocators'!F$8:F$68,'Input-Ext Allocators'!$B$8:$B$68,$F368))*$D368</f>
        <v>9226.6343350993011</v>
      </c>
      <c r="J368" s="11">
        <f ca="1">IFERROR(INDEX(J$391:J$427,MATCH($F368,$B$391:$B$427,0))/INDEX($D$391:$D$427,MATCH($F368,$B$391:$B$427,0)),SUMIFS('Input-Ext Allocators'!G$8:G$68,'Input-Ext Allocators'!$B$8:$B$68,$F368))*$D368</f>
        <v>1341.8522635179133</v>
      </c>
      <c r="K368" s="11">
        <f ca="1">IFERROR(INDEX(K$391:K$427,MATCH($F368,$B$391:$B$427,0))/INDEX($D$391:$D$427,MATCH($F368,$B$391:$B$427,0)),SUMIFS('Input-Ext Allocators'!H$8:H$68,'Input-Ext Allocators'!$B$8:$B$68,$F368))*$D368</f>
        <v>52.165851874183581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2417262.2954204399</v>
      </c>
      <c r="E370" s="11">
        <f t="shared" ca="1" si="99"/>
        <v>0</v>
      </c>
      <c r="G370" s="111">
        <f t="shared" ref="G370:K370" ca="1" si="100">SUBTOTAL(9,G365:G369)</f>
        <v>1983222.321884044</v>
      </c>
      <c r="H370" s="111">
        <f t="shared" ca="1" si="100"/>
        <v>329406.83564507449</v>
      </c>
      <c r="I370" s="111">
        <f t="shared" ca="1" si="100"/>
        <v>93779.570213178595</v>
      </c>
      <c r="J370" s="111">
        <f t="shared" ca="1" si="100"/>
        <v>10583.550156924637</v>
      </c>
      <c r="K370" s="111">
        <f t="shared" ca="1" si="100"/>
        <v>270.01752121799166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-15681675.284448998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-13695065.760538585</v>
      </c>
      <c r="H373" s="11">
        <f ca="1">IFERROR(INDEX(H$391:H$427,MATCH($F373,$B$391:$B$427,0))/INDEX($D$391:$D$427,MATCH($F373,$B$391:$B$427,0)),SUMIFS('Input-Ext Allocators'!E$8:E$68,'Input-Ext Allocators'!$B$8:$B$68,$F373))*$D373</f>
        <v>-1543769.4888044724</v>
      </c>
      <c r="I373" s="11">
        <f ca="1">IFERROR(INDEX(I$391:I$427,MATCH($F373,$B$391:$B$427,0))/INDEX($D$391:$D$427,MATCH($F373,$B$391:$B$427,0)),SUMIFS('Input-Ext Allocators'!F$8:F$68,'Input-Ext Allocators'!$B$8:$B$68,$F373))*$D373</f>
        <v>-373240.94768729626</v>
      </c>
      <c r="J373" s="11">
        <f ca="1">IFERROR(INDEX(J$391:J$427,MATCH($F373,$B$391:$B$427,0))/INDEX($D$391:$D$427,MATCH($F373,$B$391:$B$427,0)),SUMIFS('Input-Ext Allocators'!G$8:G$68,'Input-Ext Allocators'!$B$8:$B$68,$F373))*$D373</f>
        <v>-66432.186297965774</v>
      </c>
      <c r="K373" s="11">
        <f ca="1">IFERROR(INDEX(K$391:K$427,MATCH($F373,$B$391:$B$427,0))/INDEX($D$391:$D$427,MATCH($F373,$B$391:$B$427,0)),SUMIFS('Input-Ext Allocators'!H$8:H$68,'Input-Ext Allocators'!$B$8:$B$68,$F373))*$D373</f>
        <v>-3166.901120666912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-15681675.284448998</v>
      </c>
      <c r="E375" s="11">
        <f t="shared" ca="1" si="102"/>
        <v>0</v>
      </c>
      <c r="G375" s="111">
        <f ca="1">SUBTOTAL(9,G373:G374)</f>
        <v>-13695065.760538585</v>
      </c>
      <c r="H375" s="111">
        <f ca="1">SUBTOTAL(9,H373:H374)</f>
        <v>-1543769.4888044724</v>
      </c>
      <c r="I375" s="111">
        <f ca="1">SUBTOTAL(9,I373:I374)</f>
        <v>-373240.94768729626</v>
      </c>
      <c r="J375" s="111">
        <f ca="1">SUBTOTAL(9,J373:J374)</f>
        <v>-66432.186297965774</v>
      </c>
      <c r="K375" s="111">
        <f ca="1">SUBTOTAL(9,K373:K374)</f>
        <v>-3166.901120666912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-13264412.989028558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-11711843.438654542</v>
      </c>
      <c r="H377" s="11">
        <f ca="1">SUBTOTAL(9,H365:H375)</f>
        <v>-1214362.6531593979</v>
      </c>
      <c r="I377" s="11">
        <f ca="1">SUBTOTAL(9,I365:I375)</f>
        <v>-279461.37747411767</v>
      </c>
      <c r="J377" s="11">
        <f ca="1">SUBTOTAL(9,J365:J375)</f>
        <v>-55848.636141041134</v>
      </c>
      <c r="K377" s="11">
        <f ca="1">SUBTOTAL(9,K365:K375)</f>
        <v>-2896.8835994489204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68542170.765879557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55852848.725034274</v>
      </c>
      <c r="H380" s="52">
        <f ca="1">SUBTOTAL(9,H164:H377)</f>
        <v>9586312.6734600216</v>
      </c>
      <c r="I380" s="52">
        <f ca="1">SUBTOTAL(9,I164:I377)</f>
        <v>2777220.5691545825</v>
      </c>
      <c r="J380" s="52">
        <f ca="1">SUBTOTAL(9,J164:J377)</f>
        <v>317587.13944510557</v>
      </c>
      <c r="K380" s="52">
        <f ca="1">SUBTOTAL(9,K164:K377)</f>
        <v>8201.6587855876242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91767069.278302804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80141695.681235075</v>
      </c>
      <c r="H381" s="11">
        <f ca="1">IFERROR(INDEX(H$391:H$427,MATCH($F381,$B$391:$B$427,0))/INDEX($D$391:$D$427,MATCH($F381,$B$391:$B$427,0)),SUMIFS('Input-Ext Allocators'!E$8:E$68,'Input-Ext Allocators'!$B$8:$B$68,$F381))*$D381</f>
        <v>9033932.8585216161</v>
      </c>
      <c r="I381" s="11">
        <f ca="1">IFERROR(INDEX(I$391:I$427,MATCH($F381,$B$391:$B$427,0))/INDEX($D$391:$D$427,MATCH($F381,$B$391:$B$427,0)),SUMIFS('Input-Ext Allocators'!F$8:F$68,'Input-Ext Allocators'!$B$8:$B$68,$F381))*$D381</f>
        <v>2184156.1748115858</v>
      </c>
      <c r="J381" s="11">
        <f ca="1">IFERROR(INDEX(J$391:J$427,MATCH($F381,$B$391:$B$427,0))/INDEX($D$391:$D$427,MATCH($F381,$B$391:$B$427,0)),SUMIFS('Input-Ext Allocators'!G$8:G$68,'Input-Ext Allocators'!$B$8:$B$68,$F381))*$D381</f>
        <v>388752.28135606344</v>
      </c>
      <c r="K381" s="11">
        <f ca="1">IFERROR(INDEX(K$391:K$427,MATCH($F381,$B$391:$B$427,0))/INDEX($D$391:$D$427,MATCH($F381,$B$391:$B$427,0)),SUMIFS('Input-Ext Allocators'!H$8:H$68,'Input-Ext Allocators'!$B$8:$B$68,$F381))*$D381</f>
        <v>18532.282378399381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6542865.4523561047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5713992.3513931707</v>
      </c>
      <c r="H383" s="11">
        <f ca="1">IFERROR(INDEX(H$391:H$427,MATCH($F383,$B$391:$B$427,0))/INDEX($D$391:$D$427,MATCH($F383,$B$391:$B$427,0)),SUMIFS('Input-Ext Allocators'!E$8:E$68,'Input-Ext Allocators'!$B$8:$B$68,$F383))*$D383</f>
        <v>644106.9510421973</v>
      </c>
      <c r="I383" s="11">
        <f ca="1">IFERROR(INDEX(I$391:I$427,MATCH($F383,$B$391:$B$427,0))/INDEX($D$391:$D$427,MATCH($F383,$B$391:$B$427,0)),SUMIFS('Input-Ext Allocators'!F$8:F$68,'Input-Ext Allocators'!$B$8:$B$68,$F383))*$D383</f>
        <v>155727.32235117626</v>
      </c>
      <c r="J383" s="11">
        <f ca="1">IFERROR(INDEX(J$391:J$427,MATCH($F383,$B$391:$B$427,0))/INDEX($D$391:$D$427,MATCH($F383,$B$391:$B$427,0)),SUMIFS('Input-Ext Allocators'!G$8:G$68,'Input-Ext Allocators'!$B$8:$B$68,$F383))*$D383</f>
        <v>27717.501400152047</v>
      </c>
      <c r="K383" s="11">
        <f ca="1">IFERROR(INDEX(K$391:K$427,MATCH($F383,$B$391:$B$427,0))/INDEX($D$391:$D$427,MATCH($F383,$B$391:$B$427,0)),SUMIFS('Input-Ext Allocators'!H$8:H$68,'Input-Ext Allocators'!$B$8:$B$68,$F383))*$D383</f>
        <v>1321.3261694040632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166852105.49653846</v>
      </c>
      <c r="E387" s="11">
        <f t="shared" ca="1" si="103"/>
        <v>0</v>
      </c>
      <c r="G387" s="112">
        <f t="shared" ref="G387:K387" ca="1" si="106">SUM(G380:G386)</f>
        <v>141708536.7576625</v>
      </c>
      <c r="H387" s="112">
        <f t="shared" ca="1" si="106"/>
        <v>19264352.483023837</v>
      </c>
      <c r="I387" s="112">
        <f t="shared" ca="1" si="106"/>
        <v>5117104.0663173441</v>
      </c>
      <c r="J387" s="112">
        <f t="shared" ca="1" si="106"/>
        <v>734056.92220132099</v>
      </c>
      <c r="K387" s="112">
        <f t="shared" ca="1" si="106"/>
        <v>28055.267333391068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19021220.676118232</v>
      </c>
      <c r="E392" s="11">
        <f t="shared" ca="1" si="107"/>
        <v>0</v>
      </c>
      <c r="G392" s="44">
        <f t="shared" ref="G392:K392" ca="1" si="108">G$16</f>
        <v>15347396.740312062</v>
      </c>
      <c r="H392" s="44">
        <f t="shared" ca="1" si="108"/>
        <v>2777873.4287922047</v>
      </c>
      <c r="I392" s="44">
        <f t="shared" ca="1" si="108"/>
        <v>810891.61802491406</v>
      </c>
      <c r="J392" s="44">
        <f t="shared" ca="1" si="108"/>
        <v>83415.850821847504</v>
      </c>
      <c r="K392" s="44">
        <f t="shared" ca="1" si="108"/>
        <v>1643.0381672035237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1436035620.7652154</v>
      </c>
      <c r="E396" s="11">
        <f t="shared" ca="1" si="107"/>
        <v>0</v>
      </c>
      <c r="G396" s="44">
        <f t="shared" ref="G396:K396" ca="1" si="112">G$62</f>
        <v>1260436843.9841397</v>
      </c>
      <c r="H396" s="44">
        <f t="shared" ca="1" si="112"/>
        <v>134701644.37644807</v>
      </c>
      <c r="I396" s="44">
        <f t="shared" ca="1" si="112"/>
        <v>33148398.033694848</v>
      </c>
      <c r="J396" s="44">
        <f t="shared" ca="1" si="112"/>
        <v>7354277.3318485431</v>
      </c>
      <c r="K396" s="44">
        <f t="shared" ca="1" si="112"/>
        <v>394457.03908414859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55206823.610075869</v>
      </c>
      <c r="E397" s="11">
        <f t="shared" ca="1" si="107"/>
        <v>0</v>
      </c>
      <c r="G397" s="44">
        <f t="shared" ref="G397:K397" ca="1" si="113">G$76</f>
        <v>48456120.106821418</v>
      </c>
      <c r="H397" s="44">
        <f t="shared" ca="1" si="113"/>
        <v>5178457.8415367585</v>
      </c>
      <c r="I397" s="44">
        <f t="shared" ca="1" si="113"/>
        <v>1274354.0179230527</v>
      </c>
      <c r="J397" s="44">
        <f t="shared" ca="1" si="113"/>
        <v>282727.17303669307</v>
      </c>
      <c r="K397" s="44">
        <f t="shared" ca="1" si="113"/>
        <v>15164.470757951887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1436035620.7652154</v>
      </c>
      <c r="E398" s="11">
        <f t="shared" ca="1" si="107"/>
        <v>0</v>
      </c>
      <c r="G398" s="44">
        <f t="shared" ref="G398:K398" ca="1" si="114">SUM(G$29,G$39,G$48,G$62)</f>
        <v>1260436843.9841397</v>
      </c>
      <c r="H398" s="44">
        <f t="shared" ca="1" si="114"/>
        <v>134701644.37644807</v>
      </c>
      <c r="I398" s="44">
        <f t="shared" ca="1" si="114"/>
        <v>33148398.033694848</v>
      </c>
      <c r="J398" s="44">
        <f t="shared" ca="1" si="114"/>
        <v>7354277.3318485431</v>
      </c>
      <c r="K398" s="44">
        <f t="shared" ca="1" si="114"/>
        <v>394457.03908414859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1510263665.0514095</v>
      </c>
      <c r="E399" s="11">
        <f t="shared" ca="1" si="107"/>
        <v>0</v>
      </c>
      <c r="G399" s="44">
        <f t="shared" ref="G399:K399" ca="1" si="115">G$78</f>
        <v>1324240360.8312731</v>
      </c>
      <c r="H399" s="44">
        <f t="shared" ca="1" si="115"/>
        <v>142657975.64677703</v>
      </c>
      <c r="I399" s="44">
        <f t="shared" ca="1" si="115"/>
        <v>35233643.669642814</v>
      </c>
      <c r="J399" s="44">
        <f t="shared" ca="1" si="115"/>
        <v>7720420.3557070838</v>
      </c>
      <c r="K399" s="44">
        <f t="shared" ca="1" si="115"/>
        <v>411264.54800930398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1115203657.8435898</v>
      </c>
      <c r="E400" s="11">
        <f t="shared" ca="1" si="107"/>
        <v>0</v>
      </c>
      <c r="F400" s="16"/>
      <c r="G400" s="44">
        <f t="shared" ref="G400:K400" ca="1" si="116">G$161</f>
        <v>973925754.3297466</v>
      </c>
      <c r="H400" s="44">
        <f t="shared" ca="1" si="116"/>
        <v>109785297.14164835</v>
      </c>
      <c r="I400" s="44">
        <f t="shared" ca="1" si="116"/>
        <v>26543061.411981408</v>
      </c>
      <c r="J400" s="44">
        <f t="shared" ca="1" si="116"/>
        <v>4724330.5204454977</v>
      </c>
      <c r="K400" s="44">
        <f t="shared" ca="1" si="116"/>
        <v>225214.43976709645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1121478959.05</v>
      </c>
      <c r="E401" s="11">
        <f t="shared" ca="1" si="107"/>
        <v>0</v>
      </c>
      <c r="G401" s="44">
        <f t="shared" ref="G401:K401" ca="1" si="117">SUM(G$53:G$54,G$56)</f>
        <v>1035292780.2148896</v>
      </c>
      <c r="H401" s="44">
        <f t="shared" ca="1" si="117"/>
        <v>77417599.785970584</v>
      </c>
      <c r="I401" s="44">
        <f t="shared" ca="1" si="117"/>
        <v>8355145.9034099001</v>
      </c>
      <c r="J401" s="44">
        <f t="shared" ca="1" si="117"/>
        <v>397279.11731113947</v>
      </c>
      <c r="K401" s="44">
        <f t="shared" ca="1" si="117"/>
        <v>16154.028418527198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0</v>
      </c>
      <c r="E402" s="11">
        <f t="shared" ca="1" si="107"/>
        <v>0</v>
      </c>
      <c r="G402" s="44">
        <f t="shared" ref="G402:K402" ca="1" si="118">SUM(G$53:G$54)</f>
        <v>0</v>
      </c>
      <c r="H402" s="44">
        <f t="shared" ca="1" si="118"/>
        <v>0</v>
      </c>
      <c r="I402" s="44">
        <f t="shared" ca="1" si="118"/>
        <v>0</v>
      </c>
      <c r="J402" s="44">
        <f t="shared" ca="1" si="118"/>
        <v>0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18449897.56067415</v>
      </c>
      <c r="E403" s="11">
        <f t="shared" ca="1" si="107"/>
        <v>0</v>
      </c>
      <c r="G403" s="44">
        <f ca="1">SUMPRODUCT('Input-Accounts'!$L$166:$L$263,G$166:G$263)</f>
        <v>14528336.868228165</v>
      </c>
      <c r="H403" s="44">
        <f ca="1">SUMPRODUCT('Input-Accounts'!$L$166:$L$263,H$166:H$263)</f>
        <v>2958413.2978709885</v>
      </c>
      <c r="I403" s="44">
        <f ca="1">SUMPRODUCT('Input-Accounts'!$L$166:$L$263,I$166:I$263)</f>
        <v>885313.13944475143</v>
      </c>
      <c r="J403" s="44">
        <f ca="1">SUMPRODUCT('Input-Accounts'!$L$166:$L$263,J$166:J$263)</f>
        <v>77192.107835377377</v>
      </c>
      <c r="K403" s="44">
        <f ca="1">SUMPRODUCT('Input-Accounts'!$L$166:$L$263,K$166:K$263)</f>
        <v>642.14729486721569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1.6642753711253708</v>
      </c>
      <c r="H404" s="44">
        <f t="shared" ca="1" si="119"/>
        <v>0.25480748134820808</v>
      </c>
      <c r="I404" s="44">
        <f t="shared" ca="1" si="119"/>
        <v>7.131418366148759E-2</v>
      </c>
      <c r="J404" s="44">
        <f t="shared" ca="1" si="119"/>
        <v>9.2958458617366825E-3</v>
      </c>
      <c r="K404" s="44">
        <f t="shared" ca="1" si="119"/>
        <v>3.0711800319684567E-4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166852105.49653846</v>
      </c>
      <c r="E405" s="11">
        <f t="shared" ca="1" si="107"/>
        <v>0</v>
      </c>
      <c r="G405" s="44">
        <f t="shared" ref="G405:K405" ca="1" si="120">G$387</f>
        <v>141708536.7576625</v>
      </c>
      <c r="H405" s="44">
        <f t="shared" ca="1" si="120"/>
        <v>19264352.483023837</v>
      </c>
      <c r="I405" s="44">
        <f t="shared" ca="1" si="120"/>
        <v>5117104.0663173441</v>
      </c>
      <c r="J405" s="44">
        <f t="shared" ca="1" si="120"/>
        <v>734056.92220132099</v>
      </c>
      <c r="K405" s="44">
        <f t="shared" ca="1" si="120"/>
        <v>28055.267333391068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173573653.0332109</v>
      </c>
      <c r="E406" s="11">
        <f t="shared" ca="1" si="107"/>
        <v>0</v>
      </c>
      <c r="G406" s="44">
        <f ca="1">G$381+G$361+G$283</f>
        <v>147706387.84492385</v>
      </c>
      <c r="H406" s="44">
        <f ca="1">H$381+H$361+H$283</f>
        <v>19834608.185141034</v>
      </c>
      <c r="I406" s="44">
        <f ca="1">I$381+I$361+I$283</f>
        <v>5240838.1214402858</v>
      </c>
      <c r="J406" s="44">
        <f ca="1">J$381+J$361+J$283</f>
        <v>762188.05694221007</v>
      </c>
      <c r="K406" s="44">
        <f ca="1">K$381+K$361+K$283</f>
        <v>29630.824763435921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1420702382.5699999</v>
      </c>
      <c r="E408" s="11">
        <f t="shared" ca="1" si="107"/>
        <v>0</v>
      </c>
      <c r="G408" s="44">
        <f t="shared" ref="G408:K408" ca="1" si="122">SUM(G$53:G$60)</f>
        <v>1246978557.7972441</v>
      </c>
      <c r="H408" s="44">
        <f t="shared" ca="1" si="122"/>
        <v>133263370.58390056</v>
      </c>
      <c r="I408" s="44">
        <f t="shared" ca="1" si="122"/>
        <v>32794456.755713448</v>
      </c>
      <c r="J408" s="44">
        <f t="shared" ca="1" si="122"/>
        <v>7275752.2002624488</v>
      </c>
      <c r="K408" s="44">
        <f t="shared" ca="1" si="122"/>
        <v>390245.2328792066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24389100.57525121</v>
      </c>
      <c r="E409" s="11">
        <f t="shared" ca="1" si="107"/>
        <v>0</v>
      </c>
      <c r="G409" s="44">
        <f t="shared" ref="G409:K409" ca="1" si="123">SUM(G$230:G$233,G$239:G$243)</f>
        <v>19324260.725944772</v>
      </c>
      <c r="H409" s="44">
        <f t="shared" ca="1" si="123"/>
        <v>3823555.8273583069</v>
      </c>
      <c r="I409" s="44">
        <f t="shared" ca="1" si="123"/>
        <v>1137231.8895342317</v>
      </c>
      <c r="J409" s="44">
        <f t="shared" ca="1" si="123"/>
        <v>102913.27229998748</v>
      </c>
      <c r="K409" s="44">
        <f t="shared" ca="1" si="123"/>
        <v>1138.86011391225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927CF-E326-462B-A239-ABE9276FDBEB}">
  <sheetPr codeName="Sheet8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7.14062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423</v>
      </c>
      <c r="D5" t="str">
        <f>LEFT(ADDRESS(5,MATCH($B$5,Classification!$A$6:$AAB$6,0)),3)</f>
        <v>$AH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Customer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0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1">
        <f ca="1">IFERROR(INDEX(G$391:G$427,MATCH($F11,$B$391:$B$427,0))/INDEX($D$391:$D$427,MATCH($F11,$B$391:$B$427,0)),SUMIFS('Input-Ext Allocators'!D$8:D$68,'Input-Ext Allocators'!$B$8:$B$68,$F11))*$D11</f>
        <v>0</v>
      </c>
      <c r="H11" s="11">
        <f ca="1">IFERROR(INDEX(H$391:H$427,MATCH($F11,$B$391:$B$427,0))/INDEX($D$391:$D$427,MATCH($F11,$B$391:$B$427,0)),SUMIFS('Input-Ext Allocators'!E$8:E$68,'Input-Ext Allocators'!$B$8:$B$68,$F11))*$D11</f>
        <v>0</v>
      </c>
      <c r="I11" s="11">
        <f ca="1">IFERROR(INDEX(I$391:I$427,MATCH($F11,$B$391:$B$427,0))/INDEX($D$391:$D$427,MATCH($F11,$B$391:$B$427,0)),SUMIFS('Input-Ext Allocators'!F$8:F$68,'Input-Ext Allocators'!$B$8:$B$68,$F11))*$D11</f>
        <v>0</v>
      </c>
      <c r="J11" s="11">
        <f ca="1">IFERROR(INDEX(J$391:J$427,MATCH($F11,$B$391:$B$427,0))/INDEX($D$391:$D$427,MATCH($F11,$B$391:$B$427,0)),SUMIFS('Input-Ext Allocators'!G$8:G$68,'Input-Ext Allocators'!$B$8:$B$68,$F11))*$D11</f>
        <v>0</v>
      </c>
      <c r="K11" s="11">
        <f ca="1">IFERROR(INDEX(K$391:K$427,MATCH($F11,$B$391:$B$427,0))/INDEX($D$391:$D$427,MATCH($F11,$B$391:$B$427,0)),SUMIFS('Input-Ext Allocators'!H$8:H$68,'Input-Ext Allocators'!$B$8:$B$68,$F11))*$D11</f>
        <v>0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0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1">
        <f ca="1">IFERROR(INDEX(G$391:G$427,MATCH($F12,$B$391:$B$427,0))/INDEX($D$391:$D$427,MATCH($F12,$B$391:$B$427,0)),SUMIFS('Input-Ext Allocators'!D$8:D$68,'Input-Ext Allocators'!$B$8:$B$68,$F12))*$D12</f>
        <v>0</v>
      </c>
      <c r="H12" s="11">
        <f ca="1">IFERROR(INDEX(H$391:H$427,MATCH($F12,$B$391:$B$427,0))/INDEX($D$391:$D$427,MATCH($F12,$B$391:$B$427,0)),SUMIFS('Input-Ext Allocators'!E$8:E$68,'Input-Ext Allocators'!$B$8:$B$68,$F12))*$D12</f>
        <v>0</v>
      </c>
      <c r="I12" s="11">
        <f ca="1">IFERROR(INDEX(I$391:I$427,MATCH($F12,$B$391:$B$427,0))/INDEX($D$391:$D$427,MATCH($F12,$B$391:$B$427,0)),SUMIFS('Input-Ext Allocators'!F$8:F$68,'Input-Ext Allocators'!$B$8:$B$68,$F12))*$D12</f>
        <v>0</v>
      </c>
      <c r="J12" s="11">
        <f ca="1">IFERROR(INDEX(J$391:J$427,MATCH($F12,$B$391:$B$427,0))/INDEX($D$391:$D$427,MATCH($F12,$B$391:$B$427,0)),SUMIFS('Input-Ext Allocators'!G$8:G$68,'Input-Ext Allocators'!$B$8:$B$68,$F12))*$D12</f>
        <v>0</v>
      </c>
      <c r="K12" s="11">
        <f ca="1">IFERROR(INDEX(K$391:K$427,MATCH($F12,$B$391:$B$427,0))/INDEX($D$391:$D$427,MATCH($F12,$B$391:$B$427,0)),SUMIFS('Input-Ext Allocators'!H$8:H$68,'Input-Ext Allocators'!$B$8:$B$68,$F12))*$D12</f>
        <v>0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0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1">
        <f ca="1">IFERROR(INDEX(G$391:G$427,MATCH($F13,$B$391:$B$427,0))/INDEX($D$391:$D$427,MATCH($F13,$B$391:$B$427,0)),SUMIFS('Input-Ext Allocators'!D$8:D$68,'Input-Ext Allocators'!$B$8:$B$68,$F13))*$D13</f>
        <v>0</v>
      </c>
      <c r="H13" s="11">
        <f ca="1">IFERROR(INDEX(H$391:H$427,MATCH($F13,$B$391:$B$427,0))/INDEX($D$391:$D$427,MATCH($F13,$B$391:$B$427,0)),SUMIFS('Input-Ext Allocators'!E$8:E$68,'Input-Ext Allocators'!$B$8:$B$68,$F13))*$D13</f>
        <v>0</v>
      </c>
      <c r="I13" s="11">
        <f ca="1">IFERROR(INDEX(I$391:I$427,MATCH($F13,$B$391:$B$427,0))/INDEX($D$391:$D$427,MATCH($F13,$B$391:$B$427,0)),SUMIFS('Input-Ext Allocators'!F$8:F$68,'Input-Ext Allocators'!$B$8:$B$68,$F13))*$D13</f>
        <v>0</v>
      </c>
      <c r="J13" s="11">
        <f ca="1">IFERROR(INDEX(J$391:J$427,MATCH($F13,$B$391:$B$427,0))/INDEX($D$391:$D$427,MATCH($F13,$B$391:$B$427,0)),SUMIFS('Input-Ext Allocators'!G$8:G$68,'Input-Ext Allocators'!$B$8:$B$68,$F13))*$D13</f>
        <v>0</v>
      </c>
      <c r="K13" s="11">
        <f ca="1">IFERROR(INDEX(K$391:K$427,MATCH($F13,$B$391:$B$427,0))/INDEX($D$391:$D$427,MATCH($F13,$B$391:$B$427,0)),SUMIFS('Input-Ext Allocators'!H$8:H$68,'Input-Ext Allocators'!$B$8:$B$68,$F13))*$D13</f>
        <v>0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29679309.049999997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CUSTOMERS</v>
      </c>
      <c r="G14" s="11">
        <f ca="1">IFERROR(INDEX(G$391:G$427,MATCH($F14,$B$391:$B$427,0))/INDEX($D$391:$D$427,MATCH($F14,$B$391:$B$427,0)),SUMIFS('Input-Ext Allocators'!D$8:D$68,'Input-Ext Allocators'!$B$8:$B$68,$F14))*$D14</f>
        <v>27411107.982415304</v>
      </c>
      <c r="H14" s="11">
        <f ca="1">IFERROR(INDEX(H$391:H$427,MATCH($F14,$B$391:$B$427,0))/INDEX($D$391:$D$427,MATCH($F14,$B$391:$B$427,0)),SUMIFS('Input-Ext Allocators'!E$8:E$68,'Input-Ext Allocators'!$B$8:$B$68,$F14))*$D14</f>
        <v>2049760.4426761088</v>
      </c>
      <c r="I14" s="11">
        <f ca="1">IFERROR(INDEX(I$391:I$427,MATCH($F14,$B$391:$B$427,0))/INDEX($D$391:$D$427,MATCH($F14,$B$391:$B$427,0)),SUMIFS('Input-Ext Allocators'!F$8:F$68,'Input-Ext Allocators'!$B$8:$B$68,$F14))*$D14</f>
        <v>208406.58476984303</v>
      </c>
      <c r="J14" s="11">
        <f ca="1">IFERROR(INDEX(J$391:J$427,MATCH($F14,$B$391:$B$427,0))/INDEX($D$391:$D$427,MATCH($F14,$B$391:$B$427,0)),SUMIFS('Input-Ext Allocators'!G$8:G$68,'Input-Ext Allocators'!$B$8:$B$68,$F14))*$D14</f>
        <v>9697.9383057620798</v>
      </c>
      <c r="K14" s="11">
        <f ca="1">IFERROR(INDEX(K$391:K$427,MATCH($F14,$B$391:$B$427,0))/INDEX($D$391:$D$427,MATCH($F14,$B$391:$B$427,0)),SUMIFS('Input-Ext Allocators'!H$8:H$68,'Input-Ext Allocators'!$B$8:$B$68,$F14))*$D14</f>
        <v>336.10183297947998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11453487.236431547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10012378.911336578</v>
      </c>
      <c r="H15" s="11">
        <f ca="1">IFERROR(INDEX(H$391:H$427,MATCH($F15,$B$391:$B$427,0))/INDEX($D$391:$D$427,MATCH($F15,$B$391:$B$427,0)),SUMIFS('Input-Ext Allocators'!E$8:E$68,'Input-Ext Allocators'!$B$8:$B$68,$F15))*$D15</f>
        <v>1297469.2031790388</v>
      </c>
      <c r="I15" s="11">
        <f ca="1">IFERROR(INDEX(I$391:I$427,MATCH($F15,$B$391:$B$427,0))/INDEX($D$391:$D$427,MATCH($F15,$B$391:$B$427,0)),SUMIFS('Input-Ext Allocators'!F$8:F$68,'Input-Ext Allocators'!$B$8:$B$68,$F15))*$D15</f>
        <v>126493.0232481507</v>
      </c>
      <c r="J15" s="11">
        <f ca="1">IFERROR(INDEX(J$391:J$427,MATCH($F15,$B$391:$B$427,0))/INDEX($D$391:$D$427,MATCH($F15,$B$391:$B$427,0)),SUMIFS('Input-Ext Allocators'!G$8:G$68,'Input-Ext Allocators'!$B$8:$B$68,$F15))*$D15</f>
        <v>16617.182707436215</v>
      </c>
      <c r="K15" s="11">
        <f ca="1">IFERROR(INDEX(K$391:K$427,MATCH($F15,$B$391:$B$427,0))/INDEX($D$391:$D$427,MATCH($F15,$B$391:$B$427,0)),SUMIFS('Input-Ext Allocators'!H$8:H$68,'Input-Ext Allocators'!$B$8:$B$68,$F15))*$D15</f>
        <v>528.91596034270253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41132796.286431544</v>
      </c>
      <c r="E16" s="11">
        <f t="shared" ca="1" si="0"/>
        <v>0</v>
      </c>
      <c r="G16" s="111">
        <f t="shared" ref="G16:K16" ca="1" si="2">SUBTOTAL(9,G11:G15)</f>
        <v>37423486.893751882</v>
      </c>
      <c r="H16" s="111">
        <f t="shared" ca="1" si="2"/>
        <v>3347229.6458551474</v>
      </c>
      <c r="I16" s="111">
        <f t="shared" ca="1" si="2"/>
        <v>334899.60801799374</v>
      </c>
      <c r="J16" s="111">
        <f t="shared" ca="1" si="2"/>
        <v>26315.121013198295</v>
      </c>
      <c r="K16" s="111">
        <f t="shared" ca="1" si="2"/>
        <v>865.01779332218257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0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1">
        <f ca="1">IFERROR(INDEX(G$391:G$427,MATCH($F51,$B$391:$B$427,0))/INDEX($D$391:$D$427,MATCH($F51,$B$391:$B$427,0)),SUMIFS('Input-Ext Allocators'!D$8:D$68,'Input-Ext Allocators'!$B$8:$B$68,$F51))*$D51</f>
        <v>0</v>
      </c>
      <c r="H51" s="11">
        <f ca="1">IFERROR(INDEX(H$391:H$427,MATCH($F51,$B$391:$B$427,0))/INDEX($D$391:$D$427,MATCH($F51,$B$391:$B$427,0)),SUMIFS('Input-Ext Allocators'!E$8:E$68,'Input-Ext Allocators'!$B$8:$B$68,$F51))*$D51</f>
        <v>0</v>
      </c>
      <c r="I51" s="11">
        <f ca="1">IFERROR(INDEX(I$391:I$427,MATCH($F51,$B$391:$B$427,0))/INDEX($D$391:$D$427,MATCH($F51,$B$391:$B$427,0)),SUMIFS('Input-Ext Allocators'!F$8:F$68,'Input-Ext Allocators'!$B$8:$B$68,$F51))*$D51</f>
        <v>0</v>
      </c>
      <c r="J51" s="11">
        <f ca="1">IFERROR(INDEX(J$391:J$427,MATCH($F51,$B$391:$B$427,0))/INDEX($D$391:$D$427,MATCH($F51,$B$391:$B$427,0)),SUMIFS('Input-Ext Allocators'!G$8:G$68,'Input-Ext Allocators'!$B$8:$B$68,$F51))*$D51</f>
        <v>0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0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1">
        <f ca="1">IFERROR(INDEX(G$391:G$427,MATCH($F52,$B$391:$B$427,0))/INDEX($D$391:$D$427,MATCH($F52,$B$391:$B$427,0)),SUMIFS('Input-Ext Allocators'!D$8:D$68,'Input-Ext Allocators'!$B$8:$B$68,$F52))*$D52</f>
        <v>0</v>
      </c>
      <c r="H52" s="11">
        <f ca="1">IFERROR(INDEX(H$391:H$427,MATCH($F52,$B$391:$B$427,0))/INDEX($D$391:$D$427,MATCH($F52,$B$391:$B$427,0)),SUMIFS('Input-Ext Allocators'!E$8:E$68,'Input-Ext Allocators'!$B$8:$B$68,$F52))*$D52</f>
        <v>0</v>
      </c>
      <c r="I52" s="11">
        <f ca="1">IFERROR(INDEX(I$391:I$427,MATCH($F52,$B$391:$B$427,0))/INDEX($D$391:$D$427,MATCH($F52,$B$391:$B$427,0)),SUMIFS('Input-Ext Allocators'!F$8:F$68,'Input-Ext Allocators'!$B$8:$B$68,$F52))*$D52</f>
        <v>0</v>
      </c>
      <c r="J52" s="11">
        <f ca="1">IFERROR(INDEX(J$391:J$427,MATCH($F52,$B$391:$B$427,0))/INDEX($D$391:$D$427,MATCH($F52,$B$391:$B$427,0)),SUMIFS('Input-Ext Allocators'!G$8:G$68,'Input-Ext Allocators'!$B$8:$B$68,$F52))*$D52</f>
        <v>0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0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1">
        <f ca="1">IFERROR(INDEX(G$391:G$427,MATCH($F53,$B$391:$B$427,0))/INDEX($D$391:$D$427,MATCH($F53,$B$391:$B$427,0)),SUMIFS('Input-Ext Allocators'!D$8:D$68,'Input-Ext Allocators'!$B$8:$B$68,$F53))*$D53</f>
        <v>0</v>
      </c>
      <c r="H53" s="11">
        <f ca="1">IFERROR(INDEX(H$391:H$427,MATCH($F53,$B$391:$B$427,0))/INDEX($D$391:$D$427,MATCH($F53,$B$391:$B$427,0)),SUMIFS('Input-Ext Allocators'!E$8:E$68,'Input-Ext Allocators'!$B$8:$B$68,$F53))*$D53</f>
        <v>0</v>
      </c>
      <c r="I53" s="11">
        <f ca="1">IFERROR(INDEX(I$391:I$427,MATCH($F53,$B$391:$B$427,0))/INDEX($D$391:$D$427,MATCH($F53,$B$391:$B$427,0)),SUMIFS('Input-Ext Allocators'!F$8:F$68,'Input-Ext Allocators'!$B$8:$B$68,$F53))*$D53</f>
        <v>0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0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1">
        <f ca="1">IFERROR(INDEX(G$391:G$427,MATCH($F54,$B$391:$B$427,0))/INDEX($D$391:$D$427,MATCH($F54,$B$391:$B$427,0)),SUMIFS('Input-Ext Allocators'!D$8:D$68,'Input-Ext Allocators'!$B$8:$B$68,$F54))*$D54</f>
        <v>0</v>
      </c>
      <c r="H54" s="11">
        <f ca="1">IFERROR(INDEX(H$391:H$427,MATCH($F54,$B$391:$B$427,0))/INDEX($D$391:$D$427,MATCH($F54,$B$391:$B$427,0)),SUMIFS('Input-Ext Allocators'!E$8:E$68,'Input-Ext Allocators'!$B$8:$B$68,$F54))*$D54</f>
        <v>0</v>
      </c>
      <c r="I54" s="11">
        <f ca="1">IFERROR(INDEX(I$391:I$427,MATCH($F54,$B$391:$B$427,0))/INDEX($D$391:$D$427,MATCH($F54,$B$391:$B$427,0)),SUMIFS('Input-Ext Allocators'!F$8:F$68,'Input-Ext Allocators'!$B$8:$B$68,$F54))*$D54</f>
        <v>0</v>
      </c>
      <c r="J54" s="11">
        <f ca="1">IFERROR(INDEX(J$391:J$427,MATCH($F54,$B$391:$B$427,0))/INDEX($D$391:$D$427,MATCH($F54,$B$391:$B$427,0)),SUMIFS('Input-Ext Allocators'!G$8:G$68,'Input-Ext Allocators'!$B$8:$B$68,$F54))*$D54</f>
        <v>0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0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1">
        <f ca="1">IFERROR(INDEX(G$391:G$427,MATCH($F61,$B$391:$B$427,0))/INDEX($D$391:$D$427,MATCH($F61,$B$391:$B$427,0)),SUMIFS('Input-Ext Allocators'!D$8:D$68,'Input-Ext Allocators'!$B$8:$B$68,$F61))*$D61</f>
        <v>0</v>
      </c>
      <c r="H61" s="11">
        <f ca="1">IFERROR(INDEX(H$391:H$427,MATCH($F61,$B$391:$B$427,0))/INDEX($D$391:$D$427,MATCH($F61,$B$391:$B$427,0)),SUMIFS('Input-Ext Allocators'!E$8:E$68,'Input-Ext Allocators'!$B$8:$B$68,$F61))*$D61</f>
        <v>0</v>
      </c>
      <c r="I61" s="11">
        <f ca="1">IFERROR(INDEX(I$391:I$427,MATCH($F61,$B$391:$B$427,0))/INDEX($D$391:$D$427,MATCH($F61,$B$391:$B$427,0)),SUMIFS('Input-Ext Allocators'!F$8:F$68,'Input-Ext Allocators'!$B$8:$B$68,$F61))*$D61</f>
        <v>0</v>
      </c>
      <c r="J61" s="11">
        <f ca="1">IFERROR(INDEX(J$391:J$427,MATCH($F61,$B$391:$B$427,0))/INDEX($D$391:$D$427,MATCH($F61,$B$391:$B$427,0)),SUMIFS('Input-Ext Allocators'!G$8:G$68,'Input-Ext Allocators'!$B$8:$B$68,$F61))*$D61</f>
        <v>0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0</v>
      </c>
      <c r="E62" s="11">
        <f t="shared" ca="1" si="10"/>
        <v>0</v>
      </c>
      <c r="G62" s="111">
        <f t="shared" ref="G62:K62" ca="1" si="13">SUBTOTAL(9,G51:G61)</f>
        <v>0</v>
      </c>
      <c r="H62" s="111">
        <f t="shared" ca="1" si="13"/>
        <v>0</v>
      </c>
      <c r="I62" s="111">
        <f t="shared" ca="1" si="13"/>
        <v>0</v>
      </c>
      <c r="J62" s="111">
        <f t="shared" ca="1" si="13"/>
        <v>0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0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1">
        <f ca="1">IFERROR(INDEX(G$391:G$427,MATCH($F65,$B$391:$B$427,0))/INDEX($D$391:$D$427,MATCH($F65,$B$391:$B$427,0)),SUMIFS('Input-Ext Allocators'!D$8:D$68,'Input-Ext Allocators'!$B$8:$B$68,$F65))*$D65</f>
        <v>0</v>
      </c>
      <c r="H65" s="11">
        <f ca="1">IFERROR(INDEX(H$391:H$427,MATCH($F65,$B$391:$B$427,0))/INDEX($D$391:$D$427,MATCH($F65,$B$391:$B$427,0)),SUMIFS('Input-Ext Allocators'!E$8:E$68,'Input-Ext Allocators'!$B$8:$B$68,$F65))*$D65</f>
        <v>0</v>
      </c>
      <c r="I65" s="11">
        <f ca="1">IFERROR(INDEX(I$391:I$427,MATCH($F65,$B$391:$B$427,0))/INDEX($D$391:$D$427,MATCH($F65,$B$391:$B$427,0)),SUMIFS('Input-Ext Allocators'!F$8:F$68,'Input-Ext Allocators'!$B$8:$B$68,$F65))*$D65</f>
        <v>0</v>
      </c>
      <c r="J65" s="11">
        <f ca="1">IFERROR(INDEX(J$391:J$427,MATCH($F65,$B$391:$B$427,0))/INDEX($D$391:$D$427,MATCH($F65,$B$391:$B$427,0)),SUMIFS('Input-Ext Allocators'!G$8:G$68,'Input-Ext Allocators'!$B$8:$B$68,$F65))*$D65</f>
        <v>0</v>
      </c>
      <c r="K65" s="11">
        <f ca="1">IFERROR(INDEX(K$391:K$427,MATCH($F65,$B$391:$B$427,0))/INDEX($D$391:$D$427,MATCH($F65,$B$391:$B$427,0)),SUMIFS('Input-Ext Allocators'!H$8:H$68,'Input-Ext Allocators'!$B$8:$B$68,$F65))*$D65</f>
        <v>0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0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1">
        <f ca="1">IFERROR(INDEX(G$391:G$427,MATCH($F66,$B$391:$B$427,0))/INDEX($D$391:$D$427,MATCH($F66,$B$391:$B$427,0)),SUMIFS('Input-Ext Allocators'!D$8:D$68,'Input-Ext Allocators'!$B$8:$B$68,$F66))*$D66</f>
        <v>0</v>
      </c>
      <c r="H66" s="11">
        <f ca="1">IFERROR(INDEX(H$391:H$427,MATCH($F66,$B$391:$B$427,0))/INDEX($D$391:$D$427,MATCH($F66,$B$391:$B$427,0)),SUMIFS('Input-Ext Allocators'!E$8:E$68,'Input-Ext Allocators'!$B$8:$B$68,$F66))*$D66</f>
        <v>0</v>
      </c>
      <c r="I66" s="11">
        <f ca="1">IFERROR(INDEX(I$391:I$427,MATCH($F66,$B$391:$B$427,0))/INDEX($D$391:$D$427,MATCH($F66,$B$391:$B$427,0)),SUMIFS('Input-Ext Allocators'!F$8:F$68,'Input-Ext Allocators'!$B$8:$B$68,$F66))*$D66</f>
        <v>0</v>
      </c>
      <c r="J66" s="11">
        <f ca="1">IFERROR(INDEX(J$391:J$427,MATCH($F66,$B$391:$B$427,0))/INDEX($D$391:$D$427,MATCH($F66,$B$391:$B$427,0)),SUMIFS('Input-Ext Allocators'!G$8:G$68,'Input-Ext Allocators'!$B$8:$B$68,$F66))*$D66</f>
        <v>0</v>
      </c>
      <c r="K66" s="11">
        <f ca="1">IFERROR(INDEX(K$391:K$427,MATCH($F66,$B$391:$B$427,0))/INDEX($D$391:$D$427,MATCH($F66,$B$391:$B$427,0)),SUMIFS('Input-Ext Allocators'!H$8:H$68,'Input-Ext Allocators'!$B$8:$B$68,$F66))*$D66</f>
        <v>0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0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-</v>
      </c>
      <c r="G67" s="11">
        <f ca="1">IFERROR(INDEX(G$391:G$427,MATCH($F67,$B$391:$B$427,0))/INDEX($D$391:$D$427,MATCH($F67,$B$391:$B$427,0)),SUMIFS('Input-Ext Allocators'!D$8:D$68,'Input-Ext Allocators'!$B$8:$B$68,$F67))*$D67</f>
        <v>0</v>
      </c>
      <c r="H67" s="11">
        <f ca="1">IFERROR(INDEX(H$391:H$427,MATCH($F67,$B$391:$B$427,0))/INDEX($D$391:$D$427,MATCH($F67,$B$391:$B$427,0)),SUMIFS('Input-Ext Allocators'!E$8:E$68,'Input-Ext Allocators'!$B$8:$B$68,$F67))*$D67</f>
        <v>0</v>
      </c>
      <c r="I67" s="11">
        <f ca="1">IFERROR(INDEX(I$391:I$427,MATCH($F67,$B$391:$B$427,0))/INDEX($D$391:$D$427,MATCH($F67,$B$391:$B$427,0)),SUMIFS('Input-Ext Allocators'!F$8:F$68,'Input-Ext Allocators'!$B$8:$B$68,$F67))*$D67</f>
        <v>0</v>
      </c>
      <c r="J67" s="11">
        <f ca="1">IFERROR(INDEX(J$391:J$427,MATCH($F67,$B$391:$B$427,0))/INDEX($D$391:$D$427,MATCH($F67,$B$391:$B$427,0)),SUMIFS('Input-Ext Allocators'!G$8:G$68,'Input-Ext Allocators'!$B$8:$B$68,$F67))*$D67</f>
        <v>0</v>
      </c>
      <c r="K67" s="11">
        <f ca="1">IFERROR(INDEX(K$391:K$427,MATCH($F67,$B$391:$B$427,0))/INDEX($D$391:$D$427,MATCH($F67,$B$391:$B$427,0)),SUMIFS('Input-Ext Allocators'!H$8:H$68,'Input-Ext Allocators'!$B$8:$B$68,$F67))*$D67</f>
        <v>0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0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1">
        <f ca="1">IFERROR(INDEX(G$391:G$427,MATCH($F68,$B$391:$B$427,0))/INDEX($D$391:$D$427,MATCH($F68,$B$391:$B$427,0)),SUMIFS('Input-Ext Allocators'!D$8:D$68,'Input-Ext Allocators'!$B$8:$B$68,$F68))*$D68</f>
        <v>0</v>
      </c>
      <c r="H68" s="11">
        <f ca="1">IFERROR(INDEX(H$391:H$427,MATCH($F68,$B$391:$B$427,0))/INDEX($D$391:$D$427,MATCH($F68,$B$391:$B$427,0)),SUMIFS('Input-Ext Allocators'!E$8:E$68,'Input-Ext Allocators'!$B$8:$B$68,$F68))*$D68</f>
        <v>0</v>
      </c>
      <c r="I68" s="11">
        <f ca="1">IFERROR(INDEX(I$391:I$427,MATCH($F68,$B$391:$B$427,0))/INDEX($D$391:$D$427,MATCH($F68,$B$391:$B$427,0)),SUMIFS('Input-Ext Allocators'!F$8:F$68,'Input-Ext Allocators'!$B$8:$B$68,$F68))*$D68</f>
        <v>0</v>
      </c>
      <c r="J68" s="11">
        <f ca="1">IFERROR(INDEX(J$391:J$427,MATCH($F68,$B$391:$B$427,0))/INDEX($D$391:$D$427,MATCH($F68,$B$391:$B$427,0)),SUMIFS('Input-Ext Allocators'!G$8:G$68,'Input-Ext Allocators'!$B$8:$B$68,$F68))*$D68</f>
        <v>0</v>
      </c>
      <c r="K68" s="11">
        <f ca="1">IFERROR(INDEX(K$391:K$427,MATCH($F68,$B$391:$B$427,0))/INDEX($D$391:$D$427,MATCH($F68,$B$391:$B$427,0)),SUMIFS('Input-Ext Allocators'!H$8:H$68,'Input-Ext Allocators'!$B$8:$B$68,$F68))*$D68</f>
        <v>0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0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1">
        <f ca="1">IFERROR(INDEX(G$391:G$427,MATCH($F69,$B$391:$B$427,0))/INDEX($D$391:$D$427,MATCH($F69,$B$391:$B$427,0)),SUMIFS('Input-Ext Allocators'!D$8:D$68,'Input-Ext Allocators'!$B$8:$B$68,$F69))*$D69</f>
        <v>0</v>
      </c>
      <c r="H69" s="11">
        <f ca="1">IFERROR(INDEX(H$391:H$427,MATCH($F69,$B$391:$B$427,0))/INDEX($D$391:$D$427,MATCH($F69,$B$391:$B$427,0)),SUMIFS('Input-Ext Allocators'!E$8:E$68,'Input-Ext Allocators'!$B$8:$B$68,$F69))*$D69</f>
        <v>0</v>
      </c>
      <c r="I69" s="11">
        <f ca="1">IFERROR(INDEX(I$391:I$427,MATCH($F69,$B$391:$B$427,0))/INDEX($D$391:$D$427,MATCH($F69,$B$391:$B$427,0)),SUMIFS('Input-Ext Allocators'!F$8:F$68,'Input-Ext Allocators'!$B$8:$B$68,$F69))*$D69</f>
        <v>0</v>
      </c>
      <c r="J69" s="11">
        <f ca="1">IFERROR(INDEX(J$391:J$427,MATCH($F69,$B$391:$B$427,0))/INDEX($D$391:$D$427,MATCH($F69,$B$391:$B$427,0)),SUMIFS('Input-Ext Allocators'!G$8:G$68,'Input-Ext Allocators'!$B$8:$B$68,$F69))*$D69</f>
        <v>0</v>
      </c>
      <c r="K69" s="11">
        <f ca="1">IFERROR(INDEX(K$391:K$427,MATCH($F69,$B$391:$B$427,0))/INDEX($D$391:$D$427,MATCH($F69,$B$391:$B$427,0)),SUMIFS('Input-Ext Allocators'!H$8:H$68,'Input-Ext Allocators'!$B$8:$B$68,$F69))*$D69</f>
        <v>0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0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1">
        <f ca="1">IFERROR(INDEX(G$391:G$427,MATCH($F70,$B$391:$B$427,0))/INDEX($D$391:$D$427,MATCH($F70,$B$391:$B$427,0)),SUMIFS('Input-Ext Allocators'!D$8:D$68,'Input-Ext Allocators'!$B$8:$B$68,$F70))*$D70</f>
        <v>0</v>
      </c>
      <c r="H70" s="11">
        <f ca="1">IFERROR(INDEX(H$391:H$427,MATCH($F70,$B$391:$B$427,0))/INDEX($D$391:$D$427,MATCH($F70,$B$391:$B$427,0)),SUMIFS('Input-Ext Allocators'!E$8:E$68,'Input-Ext Allocators'!$B$8:$B$68,$F70))*$D70</f>
        <v>0</v>
      </c>
      <c r="I70" s="11">
        <f ca="1">IFERROR(INDEX(I$391:I$427,MATCH($F70,$B$391:$B$427,0))/INDEX($D$391:$D$427,MATCH($F70,$B$391:$B$427,0)),SUMIFS('Input-Ext Allocators'!F$8:F$68,'Input-Ext Allocators'!$B$8:$B$68,$F70))*$D70</f>
        <v>0</v>
      </c>
      <c r="J70" s="11">
        <f ca="1">IFERROR(INDEX(J$391:J$427,MATCH($F70,$B$391:$B$427,0))/INDEX($D$391:$D$427,MATCH($F70,$B$391:$B$427,0)),SUMIFS('Input-Ext Allocators'!G$8:G$68,'Input-Ext Allocators'!$B$8:$B$68,$F70))*$D70</f>
        <v>0</v>
      </c>
      <c r="K70" s="11">
        <f ca="1">IFERROR(INDEX(K$391:K$427,MATCH($F70,$B$391:$B$427,0))/INDEX($D$391:$D$427,MATCH($F70,$B$391:$B$427,0)),SUMIFS('Input-Ext Allocators'!H$8:H$68,'Input-Ext Allocators'!$B$8:$B$68,$F70))*$D70</f>
        <v>0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0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1">
        <f ca="1">IFERROR(INDEX(G$391:G$427,MATCH($F72,$B$391:$B$427,0))/INDEX($D$391:$D$427,MATCH($F72,$B$391:$B$427,0)),SUMIFS('Input-Ext Allocators'!D$8:D$68,'Input-Ext Allocators'!$B$8:$B$68,$F72))*$D72</f>
        <v>0</v>
      </c>
      <c r="H72" s="11">
        <f ca="1">IFERROR(INDEX(H$391:H$427,MATCH($F72,$B$391:$B$427,0))/INDEX($D$391:$D$427,MATCH($F72,$B$391:$B$427,0)),SUMIFS('Input-Ext Allocators'!E$8:E$68,'Input-Ext Allocators'!$B$8:$B$68,$F72))*$D72</f>
        <v>0</v>
      </c>
      <c r="I72" s="11">
        <f ca="1">IFERROR(INDEX(I$391:I$427,MATCH($F72,$B$391:$B$427,0))/INDEX($D$391:$D$427,MATCH($F72,$B$391:$B$427,0)),SUMIFS('Input-Ext Allocators'!F$8:F$68,'Input-Ext Allocators'!$B$8:$B$68,$F72))*$D72</f>
        <v>0</v>
      </c>
      <c r="J72" s="11">
        <f ca="1">IFERROR(INDEX(J$391:J$427,MATCH($F72,$B$391:$B$427,0))/INDEX($D$391:$D$427,MATCH($F72,$B$391:$B$427,0)),SUMIFS('Input-Ext Allocators'!G$8:G$68,'Input-Ext Allocators'!$B$8:$B$68,$F72))*$D72</f>
        <v>0</v>
      </c>
      <c r="K72" s="11">
        <f ca="1">IFERROR(INDEX(K$391:K$427,MATCH($F72,$B$391:$B$427,0))/INDEX($D$391:$D$427,MATCH($F72,$B$391:$B$427,0)),SUMIFS('Input-Ext Allocators'!H$8:H$68,'Input-Ext Allocators'!$B$8:$B$68,$F72))*$D72</f>
        <v>0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0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-</v>
      </c>
      <c r="G73" s="11">
        <f ca="1">IFERROR(INDEX(G$391:G$427,MATCH($F73,$B$391:$B$427,0))/INDEX($D$391:$D$427,MATCH($F73,$B$391:$B$427,0)),SUMIFS('Input-Ext Allocators'!D$8:D$68,'Input-Ext Allocators'!$B$8:$B$68,$F73))*$D73</f>
        <v>0</v>
      </c>
      <c r="H73" s="11">
        <f ca="1">IFERROR(INDEX(H$391:H$427,MATCH($F73,$B$391:$B$427,0))/INDEX($D$391:$D$427,MATCH($F73,$B$391:$B$427,0)),SUMIFS('Input-Ext Allocators'!E$8:E$68,'Input-Ext Allocators'!$B$8:$B$68,$F73))*$D73</f>
        <v>0</v>
      </c>
      <c r="I73" s="11">
        <f ca="1">IFERROR(INDEX(I$391:I$427,MATCH($F73,$B$391:$B$427,0))/INDEX($D$391:$D$427,MATCH($F73,$B$391:$B$427,0)),SUMIFS('Input-Ext Allocators'!F$8:F$68,'Input-Ext Allocators'!$B$8:$B$68,$F73))*$D73</f>
        <v>0</v>
      </c>
      <c r="J73" s="11">
        <f ca="1">IFERROR(INDEX(J$391:J$427,MATCH($F73,$B$391:$B$427,0))/INDEX($D$391:$D$427,MATCH($F73,$B$391:$B$427,0)),SUMIFS('Input-Ext Allocators'!G$8:G$68,'Input-Ext Allocators'!$B$8:$B$68,$F73))*$D73</f>
        <v>0</v>
      </c>
      <c r="K73" s="11">
        <f ca="1">IFERROR(INDEX(K$391:K$427,MATCH($F73,$B$391:$B$427,0))/INDEX($D$391:$D$427,MATCH($F73,$B$391:$B$427,0)),SUMIFS('Input-Ext Allocators'!H$8:H$68,'Input-Ext Allocators'!$B$8:$B$68,$F73))*$D73</f>
        <v>0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0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-</v>
      </c>
      <c r="G74" s="11">
        <f ca="1">IFERROR(INDEX(G$391:G$427,MATCH($F74,$B$391:$B$427,0))/INDEX($D$391:$D$427,MATCH($F74,$B$391:$B$427,0)),SUMIFS('Input-Ext Allocators'!D$8:D$68,'Input-Ext Allocators'!$B$8:$B$68,$F74))*$D74</f>
        <v>0</v>
      </c>
      <c r="H74" s="11">
        <f ca="1">IFERROR(INDEX(H$391:H$427,MATCH($F74,$B$391:$B$427,0))/INDEX($D$391:$D$427,MATCH($F74,$B$391:$B$427,0)),SUMIFS('Input-Ext Allocators'!E$8:E$68,'Input-Ext Allocators'!$B$8:$B$68,$F74))*$D74</f>
        <v>0</v>
      </c>
      <c r="I74" s="11">
        <f ca="1">IFERROR(INDEX(I$391:I$427,MATCH($F74,$B$391:$B$427,0))/INDEX($D$391:$D$427,MATCH($F74,$B$391:$B$427,0)),SUMIFS('Input-Ext Allocators'!F$8:F$68,'Input-Ext Allocators'!$B$8:$B$68,$F74))*$D74</f>
        <v>0</v>
      </c>
      <c r="J74" s="11">
        <f ca="1">IFERROR(INDEX(J$391:J$427,MATCH($F74,$B$391:$B$427,0))/INDEX($D$391:$D$427,MATCH($F74,$B$391:$B$427,0)),SUMIFS('Input-Ext Allocators'!G$8:G$68,'Input-Ext Allocators'!$B$8:$B$68,$F74))*$D74</f>
        <v>0</v>
      </c>
      <c r="K74" s="11">
        <f ca="1">IFERROR(INDEX(K$391:K$427,MATCH($F74,$B$391:$B$427,0))/INDEX($D$391:$D$427,MATCH($F74,$B$391:$B$427,0)),SUMIFS('Input-Ext Allocators'!H$8:H$68,'Input-Ext Allocators'!$B$8:$B$68,$F74))*$D74</f>
        <v>0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0</v>
      </c>
      <c r="E76" s="11">
        <f t="shared" ca="1" si="15"/>
        <v>0</v>
      </c>
      <c r="G76" s="111">
        <f t="shared" ref="G76:K76" ca="1" si="16">SUBTOTAL(9,G65:G75)</f>
        <v>0</v>
      </c>
      <c r="H76" s="111">
        <f t="shared" ca="1" si="16"/>
        <v>0</v>
      </c>
      <c r="I76" s="111">
        <f t="shared" ca="1" si="16"/>
        <v>0</v>
      </c>
      <c r="J76" s="111">
        <f t="shared" ca="1" si="16"/>
        <v>0</v>
      </c>
      <c r="K76" s="111">
        <f t="shared" ca="1" si="16"/>
        <v>0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41132796.286431544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37423486.893751882</v>
      </c>
      <c r="H78" s="11">
        <f t="shared" ca="1" si="17"/>
        <v>3347229.6458551474</v>
      </c>
      <c r="I78" s="11">
        <f t="shared" ca="1" si="17"/>
        <v>334899.60801799374</v>
      </c>
      <c r="J78" s="11">
        <f t="shared" ca="1" si="17"/>
        <v>26315.121013198295</v>
      </c>
      <c r="K78" s="11">
        <f t="shared" ca="1" si="17"/>
        <v>865.01779332218257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0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-</v>
      </c>
      <c r="G84" s="11">
        <f ca="1">IFERROR(INDEX(G$391:G$427,MATCH($F84,$B$391:$B$427,0))/INDEX($D$391:$D$427,MATCH($F84,$B$391:$B$427,0)),SUMIFS('Input-Ext Allocators'!D$8:D$68,'Input-Ext Allocators'!$B$8:$B$68,$F84))*$D84</f>
        <v>0</v>
      </c>
      <c r="H84" s="11">
        <f ca="1">IFERROR(INDEX(H$391:H$427,MATCH($F84,$B$391:$B$427,0))/INDEX($D$391:$D$427,MATCH($F84,$B$391:$B$427,0)),SUMIFS('Input-Ext Allocators'!E$8:E$68,'Input-Ext Allocators'!$B$8:$B$68,$F84))*$D84</f>
        <v>0</v>
      </c>
      <c r="I84" s="11">
        <f ca="1">IFERROR(INDEX(I$391:I$427,MATCH($F84,$B$391:$B$427,0))/INDEX($D$391:$D$427,MATCH($F84,$B$391:$B$427,0)),SUMIFS('Input-Ext Allocators'!F$8:F$68,'Input-Ext Allocators'!$B$8:$B$68,$F84))*$D84</f>
        <v>0</v>
      </c>
      <c r="J84" s="11">
        <f ca="1">IFERROR(INDEX(J$391:J$427,MATCH($F84,$B$391:$B$427,0))/INDEX($D$391:$D$427,MATCH($F84,$B$391:$B$427,0)),SUMIFS('Input-Ext Allocators'!G$8:G$68,'Input-Ext Allocators'!$B$8:$B$68,$F84))*$D84</f>
        <v>0</v>
      </c>
      <c r="K84" s="11">
        <f ca="1">IFERROR(INDEX(K$391:K$427,MATCH($F84,$B$391:$B$427,0))/INDEX($D$391:$D$427,MATCH($F84,$B$391:$B$427,0)),SUMIFS('Input-Ext Allocators'!H$8:H$68,'Input-Ext Allocators'!$B$8:$B$68,$F84))*$D84</f>
        <v>0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-15457263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CUSTOMERS</v>
      </c>
      <c r="G85" s="11">
        <f ca="1">IFERROR(INDEX(G$391:G$427,MATCH($F85,$B$391:$B$427,0))/INDEX($D$391:$D$427,MATCH($F85,$B$391:$B$427,0)),SUMIFS('Input-Ext Allocators'!D$8:D$68,'Input-Ext Allocators'!$B$8:$B$68,$F85))*$D85</f>
        <v>-14275962.573515261</v>
      </c>
      <c r="H85" s="11">
        <f ca="1">IFERROR(INDEX(H$391:H$427,MATCH($F85,$B$391:$B$427,0))/INDEX($D$391:$D$427,MATCH($F85,$B$391:$B$427,0)),SUMIFS('Input-Ext Allocators'!E$8:E$68,'Input-Ext Allocators'!$B$8:$B$68,$F85))*$D85</f>
        <v>-1067534.4967116422</v>
      </c>
      <c r="I85" s="11">
        <f ca="1">IFERROR(INDEX(I$391:I$427,MATCH($F85,$B$391:$B$427,0))/INDEX($D$391:$D$427,MATCH($F85,$B$391:$B$427,0)),SUMIFS('Input-Ext Allocators'!F$8:F$68,'Input-Ext Allocators'!$B$8:$B$68,$F85))*$D85</f>
        <v>-108540.10739577033</v>
      </c>
      <c r="J85" s="11">
        <f ca="1">IFERROR(INDEX(J$391:J$427,MATCH($F85,$B$391:$B$427,0))/INDEX($D$391:$D$427,MATCH($F85,$B$391:$B$427,0)),SUMIFS('Input-Ext Allocators'!G$8:G$68,'Input-Ext Allocators'!$B$8:$B$68,$F85))*$D85</f>
        <v>-5050.777384924967</v>
      </c>
      <c r="K85" s="11">
        <f ca="1">IFERROR(INDEX(K$391:K$427,MATCH($F85,$B$391:$B$427,0))/INDEX($D$391:$D$427,MATCH($F85,$B$391:$B$427,0)),SUMIFS('Input-Ext Allocators'!H$8:H$68,'Input-Ext Allocators'!$B$8:$B$68,$F85))*$D85</f>
        <v>-175.04499240173166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-7684273.7027458614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-6717417.8817421636</v>
      </c>
      <c r="H86" s="11">
        <f ca="1">IFERROR(INDEX(H$391:H$427,MATCH($F86,$B$391:$B$427,0))/INDEX($D$391:$D$427,MATCH($F86,$B$391:$B$427,0)),SUMIFS('Input-Ext Allocators'!E$8:E$68,'Input-Ext Allocators'!$B$8:$B$68,$F86))*$D86</f>
        <v>-870486.71485817328</v>
      </c>
      <c r="I86" s="11">
        <f ca="1">IFERROR(INDEX(I$391:I$427,MATCH($F86,$B$391:$B$427,0))/INDEX($D$391:$D$427,MATCH($F86,$B$391:$B$427,0)),SUMIFS('Input-Ext Allocators'!F$8:F$68,'Input-Ext Allocators'!$B$8:$B$68,$F86))*$D86</f>
        <v>-84865.595260350092</v>
      </c>
      <c r="J86" s="11">
        <f ca="1">IFERROR(INDEX(J$391:J$427,MATCH($F86,$B$391:$B$427,0))/INDEX($D$391:$D$427,MATCH($F86,$B$391:$B$427,0)),SUMIFS('Input-Ext Allocators'!G$8:G$68,'Input-Ext Allocators'!$B$8:$B$68,$F86))*$D86</f>
        <v>-11148.655204880541</v>
      </c>
      <c r="K86" s="11">
        <f ca="1">IFERROR(INDEX(K$391:K$427,MATCH($F86,$B$391:$B$427,0))/INDEX($D$391:$D$427,MATCH($F86,$B$391:$B$427,0)),SUMIFS('Input-Ext Allocators'!H$8:H$68,'Input-Ext Allocators'!$B$8:$B$68,$F86))*$D86</f>
        <v>-354.85568029412565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-23141536.702745862</v>
      </c>
      <c r="E87" s="11">
        <f t="shared" ca="1" si="19"/>
        <v>0</v>
      </c>
      <c r="G87" s="111">
        <f t="shared" ref="G87:K87" ca="1" si="20">SUBTOTAL(9,G82:G86)</f>
        <v>-20993380.455257423</v>
      </c>
      <c r="H87" s="111">
        <f t="shared" ca="1" si="20"/>
        <v>-1938021.2115698154</v>
      </c>
      <c r="I87" s="111">
        <f t="shared" ca="1" si="20"/>
        <v>-193405.70265612041</v>
      </c>
      <c r="J87" s="111">
        <f t="shared" ca="1" si="20"/>
        <v>-16199.432589805507</v>
      </c>
      <c r="K87" s="111">
        <f t="shared" ca="1" si="20"/>
        <v>-529.90067269585734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0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-</v>
      </c>
      <c r="G122" s="11">
        <f ca="1">IFERROR(INDEX(G$391:G$427,MATCH($F122,$B$391:$B$427,0))/INDEX($D$391:$D$427,MATCH($F122,$B$391:$B$427,0)),SUMIFS('Input-Ext Allocators'!D$8:D$68,'Input-Ext Allocators'!$B$8:$B$68,$F122))*$D122</f>
        <v>0</v>
      </c>
      <c r="H122" s="11">
        <f ca="1">IFERROR(INDEX(H$391:H$427,MATCH($F122,$B$391:$B$427,0))/INDEX($D$391:$D$427,MATCH($F122,$B$391:$B$427,0)),SUMIFS('Input-Ext Allocators'!E$8:E$68,'Input-Ext Allocators'!$B$8:$B$68,$F122))*$D122</f>
        <v>0</v>
      </c>
      <c r="I122" s="11">
        <f ca="1">IFERROR(INDEX(I$391:I$427,MATCH($F122,$B$391:$B$427,0))/INDEX($D$391:$D$427,MATCH($F122,$B$391:$B$427,0)),SUMIFS('Input-Ext Allocators'!F$8:F$68,'Input-Ext Allocators'!$B$8:$B$68,$F122))*$D122</f>
        <v>0</v>
      </c>
      <c r="J122" s="11">
        <f ca="1">IFERROR(INDEX(J$391:J$427,MATCH($F122,$B$391:$B$427,0))/INDEX($D$391:$D$427,MATCH($F122,$B$391:$B$427,0)),SUMIFS('Input-Ext Allocators'!G$8:G$68,'Input-Ext Allocators'!$B$8:$B$68,$F122))*$D122</f>
        <v>0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0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1">
        <f ca="1">IFERROR(INDEX(G$391:G$427,MATCH($F123,$B$391:$B$427,0))/INDEX($D$391:$D$427,MATCH($F123,$B$391:$B$427,0)),SUMIFS('Input-Ext Allocators'!D$8:D$68,'Input-Ext Allocators'!$B$8:$B$68,$F123))*$D123</f>
        <v>0</v>
      </c>
      <c r="H123" s="11">
        <f ca="1">IFERROR(INDEX(H$391:H$427,MATCH($F123,$B$391:$B$427,0))/INDEX($D$391:$D$427,MATCH($F123,$B$391:$B$427,0)),SUMIFS('Input-Ext Allocators'!E$8:E$68,'Input-Ext Allocators'!$B$8:$B$68,$F123))*$D123</f>
        <v>0</v>
      </c>
      <c r="I123" s="11">
        <f ca="1">IFERROR(INDEX(I$391:I$427,MATCH($F123,$B$391:$B$427,0))/INDEX($D$391:$D$427,MATCH($F123,$B$391:$B$427,0)),SUMIFS('Input-Ext Allocators'!F$8:F$68,'Input-Ext Allocators'!$B$8:$B$68,$F123))*$D123</f>
        <v>0</v>
      </c>
      <c r="J123" s="11">
        <f ca="1">IFERROR(INDEX(J$391:J$427,MATCH($F123,$B$391:$B$427,0))/INDEX($D$391:$D$427,MATCH($F123,$B$391:$B$427,0)),SUMIFS('Input-Ext Allocators'!G$8:G$68,'Input-Ext Allocators'!$B$8:$B$68,$F123))*$D123</f>
        <v>0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0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1">
        <f ca="1">IFERROR(INDEX(G$391:G$427,MATCH($F124,$B$391:$B$427,0))/INDEX($D$391:$D$427,MATCH($F124,$B$391:$B$427,0)),SUMIFS('Input-Ext Allocators'!D$8:D$68,'Input-Ext Allocators'!$B$8:$B$68,$F124))*$D124</f>
        <v>0</v>
      </c>
      <c r="H124" s="11">
        <f ca="1">IFERROR(INDEX(H$391:H$427,MATCH($F124,$B$391:$B$427,0))/INDEX($D$391:$D$427,MATCH($F124,$B$391:$B$427,0)),SUMIFS('Input-Ext Allocators'!E$8:E$68,'Input-Ext Allocators'!$B$8:$B$68,$F124))*$D124</f>
        <v>0</v>
      </c>
      <c r="I124" s="11">
        <f ca="1">IFERROR(INDEX(I$391:I$427,MATCH($F124,$B$391:$B$427,0))/INDEX($D$391:$D$427,MATCH($F124,$B$391:$B$427,0)),SUMIFS('Input-Ext Allocators'!F$8:F$68,'Input-Ext Allocators'!$B$8:$B$68,$F124))*$D124</f>
        <v>0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0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1">
        <f ca="1">IFERROR(INDEX(G$391:G$427,MATCH($F125,$B$391:$B$427,0))/INDEX($D$391:$D$427,MATCH($F125,$B$391:$B$427,0)),SUMIFS('Input-Ext Allocators'!D$8:D$68,'Input-Ext Allocators'!$B$8:$B$68,$F125))*$D125</f>
        <v>0</v>
      </c>
      <c r="H125" s="11">
        <f ca="1">IFERROR(INDEX(H$391:H$427,MATCH($F125,$B$391:$B$427,0))/INDEX($D$391:$D$427,MATCH($F125,$B$391:$B$427,0)),SUMIFS('Input-Ext Allocators'!E$8:E$68,'Input-Ext Allocators'!$B$8:$B$68,$F125))*$D125</f>
        <v>0</v>
      </c>
      <c r="I125" s="11">
        <f ca="1">IFERROR(INDEX(I$391:I$427,MATCH($F125,$B$391:$B$427,0))/INDEX($D$391:$D$427,MATCH($F125,$B$391:$B$427,0)),SUMIFS('Input-Ext Allocators'!F$8:F$68,'Input-Ext Allocators'!$B$8:$B$68,$F125))*$D125</f>
        <v>0</v>
      </c>
      <c r="J125" s="11">
        <f ca="1">IFERROR(INDEX(J$391:J$427,MATCH($F125,$B$391:$B$427,0))/INDEX($D$391:$D$427,MATCH($F125,$B$391:$B$427,0)),SUMIFS('Input-Ext Allocators'!G$8:G$68,'Input-Ext Allocators'!$B$8:$B$68,$F125))*$D125</f>
        <v>0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0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1">
        <f ca="1">IFERROR(INDEX(G$391:G$427,MATCH($F132,$B$391:$B$427,0))/INDEX($D$391:$D$427,MATCH($F132,$B$391:$B$427,0)),SUMIFS('Input-Ext Allocators'!D$8:D$68,'Input-Ext Allocators'!$B$8:$B$68,$F132))*$D132</f>
        <v>0</v>
      </c>
      <c r="H132" s="11">
        <f ca="1">IFERROR(INDEX(H$391:H$427,MATCH($F132,$B$391:$B$427,0))/INDEX($D$391:$D$427,MATCH($F132,$B$391:$B$427,0)),SUMIFS('Input-Ext Allocators'!E$8:E$68,'Input-Ext Allocators'!$B$8:$B$68,$F132))*$D132</f>
        <v>0</v>
      </c>
      <c r="I132" s="11">
        <f ca="1">IFERROR(INDEX(I$391:I$427,MATCH($F132,$B$391:$B$427,0))/INDEX($D$391:$D$427,MATCH($F132,$B$391:$B$427,0)),SUMIFS('Input-Ext Allocators'!F$8:F$68,'Input-Ext Allocators'!$B$8:$B$68,$F132))*$D132</f>
        <v>0</v>
      </c>
      <c r="J132" s="11">
        <f ca="1">IFERROR(INDEX(J$391:J$427,MATCH($F132,$B$391:$B$427,0))/INDEX($D$391:$D$427,MATCH($F132,$B$391:$B$427,0)),SUMIFS('Input-Ext Allocators'!G$8:G$68,'Input-Ext Allocators'!$B$8:$B$68,$F132))*$D132</f>
        <v>0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0</v>
      </c>
      <c r="E133" s="11">
        <f t="shared" ca="1" si="28"/>
        <v>0</v>
      </c>
      <c r="G133" s="111">
        <f t="shared" ref="G133:K133" ca="1" si="31">SUBTOTAL(9,G122:G132)</f>
        <v>0</v>
      </c>
      <c r="H133" s="111">
        <f t="shared" ca="1" si="31"/>
        <v>0</v>
      </c>
      <c r="I133" s="111">
        <f t="shared" ca="1" si="31"/>
        <v>0</v>
      </c>
      <c r="J133" s="111">
        <f t="shared" ca="1" si="31"/>
        <v>0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0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1">
        <f ca="1">IFERROR(INDEX(G$391:G$427,MATCH($F136,$B$391:$B$427,0))/INDEX($D$391:$D$427,MATCH($F136,$B$391:$B$427,0)),SUMIFS('Input-Ext Allocators'!D$8:D$68,'Input-Ext Allocators'!$B$8:$B$68,$F136))*$D136</f>
        <v>0</v>
      </c>
      <c r="H136" s="11">
        <f ca="1">IFERROR(INDEX(H$391:H$427,MATCH($F136,$B$391:$B$427,0))/INDEX($D$391:$D$427,MATCH($F136,$B$391:$B$427,0)),SUMIFS('Input-Ext Allocators'!E$8:E$68,'Input-Ext Allocators'!$B$8:$B$68,$F136))*$D136</f>
        <v>0</v>
      </c>
      <c r="I136" s="11">
        <f ca="1">IFERROR(INDEX(I$391:I$427,MATCH($F136,$B$391:$B$427,0))/INDEX($D$391:$D$427,MATCH($F136,$B$391:$B$427,0)),SUMIFS('Input-Ext Allocators'!F$8:F$68,'Input-Ext Allocators'!$B$8:$B$68,$F136))*$D136</f>
        <v>0</v>
      </c>
      <c r="J136" s="11">
        <f ca="1">IFERROR(INDEX(J$391:J$427,MATCH($F136,$B$391:$B$427,0))/INDEX($D$391:$D$427,MATCH($F136,$B$391:$B$427,0)),SUMIFS('Input-Ext Allocators'!G$8:G$68,'Input-Ext Allocators'!$B$8:$B$68,$F136))*$D136</f>
        <v>0</v>
      </c>
      <c r="K136" s="11">
        <f ca="1">IFERROR(INDEX(K$391:K$427,MATCH($F136,$B$391:$B$427,0))/INDEX($D$391:$D$427,MATCH($F136,$B$391:$B$427,0)),SUMIFS('Input-Ext Allocators'!H$8:H$68,'Input-Ext Allocators'!$B$8:$B$68,$F136))*$D136</f>
        <v>0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0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1">
        <f ca="1">IFERROR(INDEX(G$391:G$427,MATCH($F137,$B$391:$B$427,0))/INDEX($D$391:$D$427,MATCH($F137,$B$391:$B$427,0)),SUMIFS('Input-Ext Allocators'!D$8:D$68,'Input-Ext Allocators'!$B$8:$B$68,$F137))*$D137</f>
        <v>0</v>
      </c>
      <c r="H137" s="11">
        <f ca="1">IFERROR(INDEX(H$391:H$427,MATCH($F137,$B$391:$B$427,0))/INDEX($D$391:$D$427,MATCH($F137,$B$391:$B$427,0)),SUMIFS('Input-Ext Allocators'!E$8:E$68,'Input-Ext Allocators'!$B$8:$B$68,$F137))*$D137</f>
        <v>0</v>
      </c>
      <c r="I137" s="11">
        <f ca="1">IFERROR(INDEX(I$391:I$427,MATCH($F137,$B$391:$B$427,0))/INDEX($D$391:$D$427,MATCH($F137,$B$391:$B$427,0)),SUMIFS('Input-Ext Allocators'!F$8:F$68,'Input-Ext Allocators'!$B$8:$B$68,$F137))*$D137</f>
        <v>0</v>
      </c>
      <c r="J137" s="11">
        <f ca="1">IFERROR(INDEX(J$391:J$427,MATCH($F137,$B$391:$B$427,0))/INDEX($D$391:$D$427,MATCH($F137,$B$391:$B$427,0)),SUMIFS('Input-Ext Allocators'!G$8:G$68,'Input-Ext Allocators'!$B$8:$B$68,$F137))*$D137</f>
        <v>0</v>
      </c>
      <c r="K137" s="11">
        <f ca="1">IFERROR(INDEX(K$391:K$427,MATCH($F137,$B$391:$B$427,0))/INDEX($D$391:$D$427,MATCH($F137,$B$391:$B$427,0)),SUMIFS('Input-Ext Allocators'!H$8:H$68,'Input-Ext Allocators'!$B$8:$B$68,$F137))*$D137</f>
        <v>0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0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1">
        <f ca="1">IFERROR(INDEX(G$391:G$427,MATCH($F138,$B$391:$B$427,0))/INDEX($D$391:$D$427,MATCH($F138,$B$391:$B$427,0)),SUMIFS('Input-Ext Allocators'!D$8:D$68,'Input-Ext Allocators'!$B$8:$B$68,$F138))*$D138</f>
        <v>0</v>
      </c>
      <c r="H138" s="11">
        <f ca="1">IFERROR(INDEX(H$391:H$427,MATCH($F138,$B$391:$B$427,0))/INDEX($D$391:$D$427,MATCH($F138,$B$391:$B$427,0)),SUMIFS('Input-Ext Allocators'!E$8:E$68,'Input-Ext Allocators'!$B$8:$B$68,$F138))*$D138</f>
        <v>0</v>
      </c>
      <c r="I138" s="11">
        <f ca="1">IFERROR(INDEX(I$391:I$427,MATCH($F138,$B$391:$B$427,0))/INDEX($D$391:$D$427,MATCH($F138,$B$391:$B$427,0)),SUMIFS('Input-Ext Allocators'!F$8:F$68,'Input-Ext Allocators'!$B$8:$B$68,$F138))*$D138</f>
        <v>0</v>
      </c>
      <c r="J138" s="11">
        <f ca="1">IFERROR(INDEX(J$391:J$427,MATCH($F138,$B$391:$B$427,0))/INDEX($D$391:$D$427,MATCH($F138,$B$391:$B$427,0)),SUMIFS('Input-Ext Allocators'!G$8:G$68,'Input-Ext Allocators'!$B$8:$B$68,$F138))*$D138</f>
        <v>0</v>
      </c>
      <c r="K138" s="11">
        <f ca="1">IFERROR(INDEX(K$391:K$427,MATCH($F138,$B$391:$B$427,0))/INDEX($D$391:$D$427,MATCH($F138,$B$391:$B$427,0)),SUMIFS('Input-Ext Allocators'!H$8:H$68,'Input-Ext Allocators'!$B$8:$B$68,$F138))*$D138</f>
        <v>0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0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-</v>
      </c>
      <c r="G139" s="11">
        <f ca="1">IFERROR(INDEX(G$391:G$427,MATCH($F139,$B$391:$B$427,0))/INDEX($D$391:$D$427,MATCH($F139,$B$391:$B$427,0)),SUMIFS('Input-Ext Allocators'!D$8:D$68,'Input-Ext Allocators'!$B$8:$B$68,$F139))*$D139</f>
        <v>0</v>
      </c>
      <c r="H139" s="11">
        <f ca="1">IFERROR(INDEX(H$391:H$427,MATCH($F139,$B$391:$B$427,0))/INDEX($D$391:$D$427,MATCH($F139,$B$391:$B$427,0)),SUMIFS('Input-Ext Allocators'!E$8:E$68,'Input-Ext Allocators'!$B$8:$B$68,$F139))*$D139</f>
        <v>0</v>
      </c>
      <c r="I139" s="11">
        <f ca="1">IFERROR(INDEX(I$391:I$427,MATCH($F139,$B$391:$B$427,0))/INDEX($D$391:$D$427,MATCH($F139,$B$391:$B$427,0)),SUMIFS('Input-Ext Allocators'!F$8:F$68,'Input-Ext Allocators'!$B$8:$B$68,$F139))*$D139</f>
        <v>0</v>
      </c>
      <c r="J139" s="11">
        <f ca="1">IFERROR(INDEX(J$391:J$427,MATCH($F139,$B$391:$B$427,0))/INDEX($D$391:$D$427,MATCH($F139,$B$391:$B$427,0)),SUMIFS('Input-Ext Allocators'!G$8:G$68,'Input-Ext Allocators'!$B$8:$B$68,$F139))*$D139</f>
        <v>0</v>
      </c>
      <c r="K139" s="11">
        <f ca="1">IFERROR(INDEX(K$391:K$427,MATCH($F139,$B$391:$B$427,0))/INDEX($D$391:$D$427,MATCH($F139,$B$391:$B$427,0)),SUMIFS('Input-Ext Allocators'!H$8:H$68,'Input-Ext Allocators'!$B$8:$B$68,$F139))*$D139</f>
        <v>0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0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-</v>
      </c>
      <c r="G140" s="11">
        <f ca="1">IFERROR(INDEX(G$391:G$427,MATCH($F140,$B$391:$B$427,0))/INDEX($D$391:$D$427,MATCH($F140,$B$391:$B$427,0)),SUMIFS('Input-Ext Allocators'!D$8:D$68,'Input-Ext Allocators'!$B$8:$B$68,$F140))*$D140</f>
        <v>0</v>
      </c>
      <c r="H140" s="11">
        <f ca="1">IFERROR(INDEX(H$391:H$427,MATCH($F140,$B$391:$B$427,0))/INDEX($D$391:$D$427,MATCH($F140,$B$391:$B$427,0)),SUMIFS('Input-Ext Allocators'!E$8:E$68,'Input-Ext Allocators'!$B$8:$B$68,$F140))*$D140</f>
        <v>0</v>
      </c>
      <c r="I140" s="11">
        <f ca="1">IFERROR(INDEX(I$391:I$427,MATCH($F140,$B$391:$B$427,0))/INDEX($D$391:$D$427,MATCH($F140,$B$391:$B$427,0)),SUMIFS('Input-Ext Allocators'!F$8:F$68,'Input-Ext Allocators'!$B$8:$B$68,$F140))*$D140</f>
        <v>0</v>
      </c>
      <c r="J140" s="11">
        <f ca="1">IFERROR(INDEX(J$391:J$427,MATCH($F140,$B$391:$B$427,0))/INDEX($D$391:$D$427,MATCH($F140,$B$391:$B$427,0)),SUMIFS('Input-Ext Allocators'!G$8:G$68,'Input-Ext Allocators'!$B$8:$B$68,$F140))*$D140</f>
        <v>0</v>
      </c>
      <c r="K140" s="11">
        <f ca="1">IFERROR(INDEX(K$391:K$427,MATCH($F140,$B$391:$B$427,0))/INDEX($D$391:$D$427,MATCH($F140,$B$391:$B$427,0)),SUMIFS('Input-Ext Allocators'!H$8:H$68,'Input-Ext Allocators'!$B$8:$B$68,$F140))*$D140</f>
        <v>0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0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-</v>
      </c>
      <c r="G141" s="11">
        <f ca="1">IFERROR(INDEX(G$391:G$427,MATCH($F141,$B$391:$B$427,0))/INDEX($D$391:$D$427,MATCH($F141,$B$391:$B$427,0)),SUMIFS('Input-Ext Allocators'!D$8:D$68,'Input-Ext Allocators'!$B$8:$B$68,$F141))*$D141</f>
        <v>0</v>
      </c>
      <c r="H141" s="11">
        <f ca="1">IFERROR(INDEX(H$391:H$427,MATCH($F141,$B$391:$B$427,0))/INDEX($D$391:$D$427,MATCH($F141,$B$391:$B$427,0)),SUMIFS('Input-Ext Allocators'!E$8:E$68,'Input-Ext Allocators'!$B$8:$B$68,$F141))*$D141</f>
        <v>0</v>
      </c>
      <c r="I141" s="11">
        <f ca="1">IFERROR(INDEX(I$391:I$427,MATCH($F141,$B$391:$B$427,0))/INDEX($D$391:$D$427,MATCH($F141,$B$391:$B$427,0)),SUMIFS('Input-Ext Allocators'!F$8:F$68,'Input-Ext Allocators'!$B$8:$B$68,$F141))*$D141</f>
        <v>0</v>
      </c>
      <c r="J141" s="11">
        <f ca="1">IFERROR(INDEX(J$391:J$427,MATCH($F141,$B$391:$B$427,0))/INDEX($D$391:$D$427,MATCH($F141,$B$391:$B$427,0)),SUMIFS('Input-Ext Allocators'!G$8:G$68,'Input-Ext Allocators'!$B$8:$B$68,$F141))*$D141</f>
        <v>0</v>
      </c>
      <c r="K141" s="11">
        <f ca="1">IFERROR(INDEX(K$391:K$427,MATCH($F141,$B$391:$B$427,0))/INDEX($D$391:$D$427,MATCH($F141,$B$391:$B$427,0)),SUMIFS('Input-Ext Allocators'!H$8:H$68,'Input-Ext Allocators'!$B$8:$B$68,$F141))*$D141</f>
        <v>0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0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1">
        <f ca="1">IFERROR(INDEX(G$391:G$427,MATCH($F143,$B$391:$B$427,0))/INDEX($D$391:$D$427,MATCH($F143,$B$391:$B$427,0)),SUMIFS('Input-Ext Allocators'!D$8:D$68,'Input-Ext Allocators'!$B$8:$B$68,$F143))*$D143</f>
        <v>0</v>
      </c>
      <c r="H143" s="11">
        <f ca="1">IFERROR(INDEX(H$391:H$427,MATCH($F143,$B$391:$B$427,0))/INDEX($D$391:$D$427,MATCH($F143,$B$391:$B$427,0)),SUMIFS('Input-Ext Allocators'!E$8:E$68,'Input-Ext Allocators'!$B$8:$B$68,$F143))*$D143</f>
        <v>0</v>
      </c>
      <c r="I143" s="11">
        <f ca="1">IFERROR(INDEX(I$391:I$427,MATCH($F143,$B$391:$B$427,0))/INDEX($D$391:$D$427,MATCH($F143,$B$391:$B$427,0)),SUMIFS('Input-Ext Allocators'!F$8:F$68,'Input-Ext Allocators'!$B$8:$B$68,$F143))*$D143</f>
        <v>0</v>
      </c>
      <c r="J143" s="11">
        <f ca="1">IFERROR(INDEX(J$391:J$427,MATCH($F143,$B$391:$B$427,0))/INDEX($D$391:$D$427,MATCH($F143,$B$391:$B$427,0)),SUMIFS('Input-Ext Allocators'!G$8:G$68,'Input-Ext Allocators'!$B$8:$B$68,$F143))*$D143</f>
        <v>0</v>
      </c>
      <c r="K143" s="11">
        <f ca="1">IFERROR(INDEX(K$391:K$427,MATCH($F143,$B$391:$B$427,0))/INDEX($D$391:$D$427,MATCH($F143,$B$391:$B$427,0)),SUMIFS('Input-Ext Allocators'!H$8:H$68,'Input-Ext Allocators'!$B$8:$B$68,$F143))*$D143</f>
        <v>0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0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1">
        <f ca="1">IFERROR(INDEX(G$391:G$427,MATCH($F144,$B$391:$B$427,0))/INDEX($D$391:$D$427,MATCH($F144,$B$391:$B$427,0)),SUMIFS('Input-Ext Allocators'!D$8:D$68,'Input-Ext Allocators'!$B$8:$B$68,$F144))*$D144</f>
        <v>0</v>
      </c>
      <c r="H144" s="11">
        <f ca="1">IFERROR(INDEX(H$391:H$427,MATCH($F144,$B$391:$B$427,0))/INDEX($D$391:$D$427,MATCH($F144,$B$391:$B$427,0)),SUMIFS('Input-Ext Allocators'!E$8:E$68,'Input-Ext Allocators'!$B$8:$B$68,$F144))*$D144</f>
        <v>0</v>
      </c>
      <c r="I144" s="11">
        <f ca="1">IFERROR(INDEX(I$391:I$427,MATCH($F144,$B$391:$B$427,0))/INDEX($D$391:$D$427,MATCH($F144,$B$391:$B$427,0)),SUMIFS('Input-Ext Allocators'!F$8:F$68,'Input-Ext Allocators'!$B$8:$B$68,$F144))*$D144</f>
        <v>0</v>
      </c>
      <c r="J144" s="11">
        <f ca="1">IFERROR(INDEX(J$391:J$427,MATCH($F144,$B$391:$B$427,0))/INDEX($D$391:$D$427,MATCH($F144,$B$391:$B$427,0)),SUMIFS('Input-Ext Allocators'!G$8:G$68,'Input-Ext Allocators'!$B$8:$B$68,$F144))*$D144</f>
        <v>0</v>
      </c>
      <c r="K144" s="11">
        <f ca="1">IFERROR(INDEX(K$391:K$427,MATCH($F144,$B$391:$B$427,0))/INDEX($D$391:$D$427,MATCH($F144,$B$391:$B$427,0)),SUMIFS('Input-Ext Allocators'!H$8:H$68,'Input-Ext Allocators'!$B$8:$B$68,$F144))*$D144</f>
        <v>0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0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1">
        <f ca="1">IFERROR(INDEX(G$391:G$427,MATCH($F145,$B$391:$B$427,0))/INDEX($D$391:$D$427,MATCH($F145,$B$391:$B$427,0)),SUMIFS('Input-Ext Allocators'!D$8:D$68,'Input-Ext Allocators'!$B$8:$B$68,$F145))*$D145</f>
        <v>0</v>
      </c>
      <c r="H145" s="11">
        <f ca="1">IFERROR(INDEX(H$391:H$427,MATCH($F145,$B$391:$B$427,0))/INDEX($D$391:$D$427,MATCH($F145,$B$391:$B$427,0)),SUMIFS('Input-Ext Allocators'!E$8:E$68,'Input-Ext Allocators'!$B$8:$B$68,$F145))*$D145</f>
        <v>0</v>
      </c>
      <c r="I145" s="11">
        <f ca="1">IFERROR(INDEX(I$391:I$427,MATCH($F145,$B$391:$B$427,0))/INDEX($D$391:$D$427,MATCH($F145,$B$391:$B$427,0)),SUMIFS('Input-Ext Allocators'!F$8:F$68,'Input-Ext Allocators'!$B$8:$B$68,$F145))*$D145</f>
        <v>0</v>
      </c>
      <c r="J145" s="11">
        <f ca="1">IFERROR(INDEX(J$391:J$427,MATCH($F145,$B$391:$B$427,0))/INDEX($D$391:$D$427,MATCH($F145,$B$391:$B$427,0)),SUMIFS('Input-Ext Allocators'!G$8:G$68,'Input-Ext Allocators'!$B$8:$B$68,$F145))*$D145</f>
        <v>0</v>
      </c>
      <c r="K145" s="11">
        <f ca="1">IFERROR(INDEX(K$391:K$427,MATCH($F145,$B$391:$B$427,0))/INDEX($D$391:$D$427,MATCH($F145,$B$391:$B$427,0)),SUMIFS('Input-Ext Allocators'!H$8:H$68,'Input-Ext Allocators'!$B$8:$B$68,$F145))*$D145</f>
        <v>0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0</v>
      </c>
      <c r="E147" s="11">
        <f t="shared" ca="1" si="33"/>
        <v>0</v>
      </c>
      <c r="G147" s="111">
        <f t="shared" ref="G147:K147" ca="1" si="34">SUBTOTAL(9,G136:G146)</f>
        <v>0</v>
      </c>
      <c r="H147" s="111">
        <f t="shared" ca="1" si="34"/>
        <v>0</v>
      </c>
      <c r="I147" s="111">
        <f t="shared" ca="1" si="34"/>
        <v>0</v>
      </c>
      <c r="J147" s="111">
        <f t="shared" ca="1" si="34"/>
        <v>0</v>
      </c>
      <c r="K147" s="111">
        <f t="shared" ca="1" si="34"/>
        <v>0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-23141536.702745862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-20993380.455257423</v>
      </c>
      <c r="H149" s="11">
        <f t="shared" ca="1" si="35"/>
        <v>-1938021.2115698154</v>
      </c>
      <c r="I149" s="11">
        <f t="shared" ca="1" si="35"/>
        <v>-193405.70265612041</v>
      </c>
      <c r="J149" s="11">
        <f t="shared" ca="1" si="35"/>
        <v>-16199.432589805507</v>
      </c>
      <c r="K149" s="11">
        <f t="shared" ca="1" si="35"/>
        <v>-529.90067269585734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0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-</v>
      </c>
      <c r="G154" s="11">
        <f ca="1">IFERROR(INDEX(G$391:G$427,MATCH($F154,$B$391:$B$427,0))/INDEX($D$391:$D$427,MATCH($F154,$B$391:$B$427,0)),SUMIFS('Input-Ext Allocators'!D$8:D$68,'Input-Ext Allocators'!$B$8:$B$68,$F154))*$D154</f>
        <v>0</v>
      </c>
      <c r="H154" s="11">
        <f ca="1">IFERROR(INDEX(H$391:H$427,MATCH($F154,$B$391:$B$427,0))/INDEX($D$391:$D$427,MATCH($F154,$B$391:$B$427,0)),SUMIFS('Input-Ext Allocators'!E$8:E$68,'Input-Ext Allocators'!$B$8:$B$68,$F154))*$D154</f>
        <v>0</v>
      </c>
      <c r="I154" s="11">
        <f ca="1">IFERROR(INDEX(I$391:I$427,MATCH($F154,$B$391:$B$427,0))/INDEX($D$391:$D$427,MATCH($F154,$B$391:$B$427,0)),SUMIFS('Input-Ext Allocators'!F$8:F$68,'Input-Ext Allocators'!$B$8:$B$68,$F154))*$D154</f>
        <v>0</v>
      </c>
      <c r="J154" s="11">
        <f ca="1">IFERROR(INDEX(J$391:J$427,MATCH($F154,$B$391:$B$427,0))/INDEX($D$391:$D$427,MATCH($F154,$B$391:$B$427,0)),SUMIFS('Input-Ext Allocators'!G$8:G$68,'Input-Ext Allocators'!$B$8:$B$68,$F154))*$D154</f>
        <v>0</v>
      </c>
      <c r="K154" s="11">
        <f ca="1">IFERROR(INDEX(K$391:K$427,MATCH($F154,$B$391:$B$427,0))/INDEX($D$391:$D$427,MATCH($F154,$B$391:$B$427,0)),SUMIFS('Input-Ext Allocators'!H$8:H$68,'Input-Ext Allocators'!$B$8:$B$68,$F154))*$D154</f>
        <v>0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0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-</v>
      </c>
      <c r="G155" s="11">
        <f ca="1">IFERROR(INDEX(G$391:G$427,MATCH($F155,$B$391:$B$427,0))/INDEX($D$391:$D$427,MATCH($F155,$B$391:$B$427,0)),SUMIFS('Input-Ext Allocators'!D$8:D$68,'Input-Ext Allocators'!$B$8:$B$68,$F155))*$D155</f>
        <v>0</v>
      </c>
      <c r="H155" s="11">
        <f ca="1">IFERROR(INDEX(H$391:H$427,MATCH($F155,$B$391:$B$427,0))/INDEX($D$391:$D$427,MATCH($F155,$B$391:$B$427,0)),SUMIFS('Input-Ext Allocators'!E$8:E$68,'Input-Ext Allocators'!$B$8:$B$68,$F155))*$D155</f>
        <v>0</v>
      </c>
      <c r="I155" s="11">
        <f ca="1">IFERROR(INDEX(I$391:I$427,MATCH($F155,$B$391:$B$427,0))/INDEX($D$391:$D$427,MATCH($F155,$B$391:$B$427,0)),SUMIFS('Input-Ext Allocators'!F$8:F$68,'Input-Ext Allocators'!$B$8:$B$68,$F155))*$D155</f>
        <v>0</v>
      </c>
      <c r="J155" s="11">
        <f ca="1">IFERROR(INDEX(J$391:J$427,MATCH($F155,$B$391:$B$427,0))/INDEX($D$391:$D$427,MATCH($F155,$B$391:$B$427,0)),SUMIFS('Input-Ext Allocators'!G$8:G$68,'Input-Ext Allocators'!$B$8:$B$68,$F155))*$D155</f>
        <v>0</v>
      </c>
      <c r="K155" s="11">
        <f ca="1">IFERROR(INDEX(K$391:K$427,MATCH($F155,$B$391:$B$427,0))/INDEX($D$391:$D$427,MATCH($F155,$B$391:$B$427,0)),SUMIFS('Input-Ext Allocators'!H$8:H$68,'Input-Ext Allocators'!$B$8:$B$68,$F155))*$D155</f>
        <v>0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0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1">
        <f ca="1">IFERROR(INDEX(G$391:G$427,MATCH($F156,$B$391:$B$427,0))/INDEX($D$391:$D$427,MATCH($F156,$B$391:$B$427,0)),SUMIFS('Input-Ext Allocators'!D$8:D$68,'Input-Ext Allocators'!$B$8:$B$68,$F156))*$D156</f>
        <v>0</v>
      </c>
      <c r="H156" s="11">
        <f ca="1">IFERROR(INDEX(H$391:H$427,MATCH($F156,$B$391:$B$427,0))/INDEX($D$391:$D$427,MATCH($F156,$B$391:$B$427,0)),SUMIFS('Input-Ext Allocators'!E$8:E$68,'Input-Ext Allocators'!$B$8:$B$68,$F156))*$D156</f>
        <v>0</v>
      </c>
      <c r="I156" s="11">
        <f ca="1">IFERROR(INDEX(I$391:I$427,MATCH($F156,$B$391:$B$427,0))/INDEX($D$391:$D$427,MATCH($F156,$B$391:$B$427,0)),SUMIFS('Input-Ext Allocators'!F$8:F$68,'Input-Ext Allocators'!$B$8:$B$68,$F156))*$D156</f>
        <v>0</v>
      </c>
      <c r="J156" s="11">
        <f ca="1">IFERROR(INDEX(J$391:J$427,MATCH($F156,$B$391:$B$427,0))/INDEX($D$391:$D$427,MATCH($F156,$B$391:$B$427,0)),SUMIFS('Input-Ext Allocators'!G$8:G$68,'Input-Ext Allocators'!$B$8:$B$68,$F156))*$D156</f>
        <v>0</v>
      </c>
      <c r="K156" s="11">
        <f ca="1">IFERROR(INDEX(K$391:K$427,MATCH($F156,$B$391:$B$427,0))/INDEX($D$391:$D$427,MATCH($F156,$B$391:$B$427,0)),SUMIFS('Input-Ext Allocators'!H$8:H$68,'Input-Ext Allocators'!$B$8:$B$68,$F156))*$D156</f>
        <v>0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0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1">
        <f ca="1">IFERROR(INDEX(G$391:G$427,MATCH($F157,$B$391:$B$427,0))/INDEX($D$391:$D$427,MATCH($F157,$B$391:$B$427,0)),SUMIFS('Input-Ext Allocators'!D$8:D$68,'Input-Ext Allocators'!$B$8:$B$68,$F157))*$D157</f>
        <v>0</v>
      </c>
      <c r="H157" s="11">
        <f ca="1">IFERROR(INDEX(H$391:H$427,MATCH($F157,$B$391:$B$427,0))/INDEX($D$391:$D$427,MATCH($F157,$B$391:$B$427,0)),SUMIFS('Input-Ext Allocators'!E$8:E$68,'Input-Ext Allocators'!$B$8:$B$68,$F157))*$D157</f>
        <v>0</v>
      </c>
      <c r="I157" s="11">
        <f ca="1">IFERROR(INDEX(I$391:I$427,MATCH($F157,$B$391:$B$427,0))/INDEX($D$391:$D$427,MATCH($F157,$B$391:$B$427,0)),SUMIFS('Input-Ext Allocators'!F$8:F$68,'Input-Ext Allocators'!$B$8:$B$68,$F157))*$D157</f>
        <v>0</v>
      </c>
      <c r="J157" s="11">
        <f ca="1">IFERROR(INDEX(J$391:J$427,MATCH($F157,$B$391:$B$427,0))/INDEX($D$391:$D$427,MATCH($F157,$B$391:$B$427,0)),SUMIFS('Input-Ext Allocators'!G$8:G$68,'Input-Ext Allocators'!$B$8:$B$68,$F157))*$D157</f>
        <v>0</v>
      </c>
      <c r="K157" s="11">
        <f ca="1">IFERROR(INDEX(K$391:K$427,MATCH($F157,$B$391:$B$427,0))/INDEX($D$391:$D$427,MATCH($F157,$B$391:$B$427,0)),SUMIFS('Input-Ext Allocators'!H$8:H$68,'Input-Ext Allocators'!$B$8:$B$68,$F157))*$D157</f>
        <v>0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0</v>
      </c>
      <c r="E159" s="11">
        <f t="shared" ca="1" si="37"/>
        <v>0</v>
      </c>
      <c r="G159" s="111">
        <f t="shared" ref="G159:K159" ca="1" si="38">SUBTOTAL(9,G152:G158)</f>
        <v>0</v>
      </c>
      <c r="H159" s="111">
        <f t="shared" ca="1" si="38"/>
        <v>0</v>
      </c>
      <c r="I159" s="111">
        <f t="shared" ca="1" si="38"/>
        <v>0</v>
      </c>
      <c r="J159" s="111">
        <f t="shared" ca="1" si="38"/>
        <v>0</v>
      </c>
      <c r="K159" s="111">
        <f t="shared" ca="1" si="38"/>
        <v>0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17991259.583685681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16430106.438494459</v>
      </c>
      <c r="H161" s="113">
        <f t="shared" ca="1" si="39"/>
        <v>1409208.4342853315</v>
      </c>
      <c r="I161" s="113">
        <f t="shared" ca="1" si="39"/>
        <v>141493.90536187333</v>
      </c>
      <c r="J161" s="113">
        <f t="shared" ca="1" si="39"/>
        <v>10115.688423392787</v>
      </c>
      <c r="K161" s="113">
        <f t="shared" ca="1" si="39"/>
        <v>335.11712062632529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0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1">
        <f ca="1">IFERROR(INDEX(G$391:G$427,MATCH($F229,$B$391:$B$427,0))/INDEX($D$391:$D$427,MATCH($F229,$B$391:$B$427,0)),SUMIFS('Input-Ext Allocators'!D$8:D$68,'Input-Ext Allocators'!$B$8:$B$68,$F229))*$D229</f>
        <v>0</v>
      </c>
      <c r="H229" s="11">
        <f ca="1">IFERROR(INDEX(H$391:H$427,MATCH($F229,$B$391:$B$427,0))/INDEX($D$391:$D$427,MATCH($F229,$B$391:$B$427,0)),SUMIFS('Input-Ext Allocators'!E$8:E$68,'Input-Ext Allocators'!$B$8:$B$68,$F229))*$D229</f>
        <v>0</v>
      </c>
      <c r="I229" s="11">
        <f ca="1">IFERROR(INDEX(I$391:I$427,MATCH($F229,$B$391:$B$427,0))/INDEX($D$391:$D$427,MATCH($F229,$B$391:$B$427,0)),SUMIFS('Input-Ext Allocators'!F$8:F$68,'Input-Ext Allocators'!$B$8:$B$68,$F229))*$D229</f>
        <v>0</v>
      </c>
      <c r="J229" s="11">
        <f ca="1">IFERROR(INDEX(J$391:J$427,MATCH($F229,$B$391:$B$427,0))/INDEX($D$391:$D$427,MATCH($F229,$B$391:$B$427,0)),SUMIFS('Input-Ext Allocators'!G$8:G$68,'Input-Ext Allocators'!$B$8:$B$68,$F229))*$D229</f>
        <v>0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0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1">
        <f ca="1">IFERROR(INDEX(G$391:G$427,MATCH($F230,$B$391:$B$427,0))/INDEX($D$391:$D$427,MATCH($F230,$B$391:$B$427,0)),SUMIFS('Input-Ext Allocators'!D$8:D$68,'Input-Ext Allocators'!$B$8:$B$68,$F230))*$D230</f>
        <v>0</v>
      </c>
      <c r="H230" s="11">
        <f ca="1">IFERROR(INDEX(H$391:H$427,MATCH($F230,$B$391:$B$427,0))/INDEX($D$391:$D$427,MATCH($F230,$B$391:$B$427,0)),SUMIFS('Input-Ext Allocators'!E$8:E$68,'Input-Ext Allocators'!$B$8:$B$68,$F230))*$D230</f>
        <v>0</v>
      </c>
      <c r="I230" s="11">
        <f ca="1">IFERROR(INDEX(I$391:I$427,MATCH($F230,$B$391:$B$427,0))/INDEX($D$391:$D$427,MATCH($F230,$B$391:$B$427,0)),SUMIFS('Input-Ext Allocators'!F$8:F$68,'Input-Ext Allocators'!$B$8:$B$68,$F230))*$D230</f>
        <v>0</v>
      </c>
      <c r="J230" s="11">
        <f ca="1">IFERROR(INDEX(J$391:J$427,MATCH($F230,$B$391:$B$427,0))/INDEX($D$391:$D$427,MATCH($F230,$B$391:$B$427,0)),SUMIFS('Input-Ext Allocators'!G$8:G$68,'Input-Ext Allocators'!$B$8:$B$68,$F230))*$D230</f>
        <v>0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0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1">
        <f ca="1">IFERROR(INDEX(G$391:G$427,MATCH($F234,$B$391:$B$427,0))/INDEX($D$391:$D$427,MATCH($F234,$B$391:$B$427,0)),SUMIFS('Input-Ext Allocators'!D$8:D$68,'Input-Ext Allocators'!$B$8:$B$68,$F234))*$D234</f>
        <v>0</v>
      </c>
      <c r="H234" s="11">
        <f ca="1">IFERROR(INDEX(H$391:H$427,MATCH($F234,$B$391:$B$427,0))/INDEX($D$391:$D$427,MATCH($F234,$B$391:$B$427,0)),SUMIFS('Input-Ext Allocators'!E$8:E$68,'Input-Ext Allocators'!$B$8:$B$68,$F234))*$D234</f>
        <v>0</v>
      </c>
      <c r="I234" s="11">
        <f ca="1">IFERROR(INDEX(I$391:I$427,MATCH($F234,$B$391:$B$427,0))/INDEX($D$391:$D$427,MATCH($F234,$B$391:$B$427,0)),SUMIFS('Input-Ext Allocators'!F$8:F$68,'Input-Ext Allocators'!$B$8:$B$68,$F234))*$D234</f>
        <v>0</v>
      </c>
      <c r="J234" s="11">
        <f ca="1">IFERROR(INDEX(J$391:J$427,MATCH($F234,$B$391:$B$427,0))/INDEX($D$391:$D$427,MATCH($F234,$B$391:$B$427,0)),SUMIFS('Input-Ext Allocators'!G$8:G$68,'Input-Ext Allocators'!$B$8:$B$68,$F234))*$D234</f>
        <v>0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0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1">
        <f ca="1">IFERROR(INDEX(G$391:G$427,MATCH($F235,$B$391:$B$427,0))/INDEX($D$391:$D$427,MATCH($F235,$B$391:$B$427,0)),SUMIFS('Input-Ext Allocators'!D$8:D$68,'Input-Ext Allocators'!$B$8:$B$68,$F235))*$D235</f>
        <v>0</v>
      </c>
      <c r="H235" s="11">
        <f ca="1">IFERROR(INDEX(H$391:H$427,MATCH($F235,$B$391:$B$427,0))/INDEX($D$391:$D$427,MATCH($F235,$B$391:$B$427,0)),SUMIFS('Input-Ext Allocators'!E$8:E$68,'Input-Ext Allocators'!$B$8:$B$68,$F235))*$D235</f>
        <v>0</v>
      </c>
      <c r="I235" s="11">
        <f ca="1">IFERROR(INDEX(I$391:I$427,MATCH($F235,$B$391:$B$427,0))/INDEX($D$391:$D$427,MATCH($F235,$B$391:$B$427,0)),SUMIFS('Input-Ext Allocators'!F$8:F$68,'Input-Ext Allocators'!$B$8:$B$68,$F235))*$D235</f>
        <v>0</v>
      </c>
      <c r="J235" s="11">
        <f ca="1">IFERROR(INDEX(J$391:J$427,MATCH($F235,$B$391:$B$427,0))/INDEX($D$391:$D$427,MATCH($F235,$B$391:$B$427,0)),SUMIFS('Input-Ext Allocators'!G$8:G$68,'Input-Ext Allocators'!$B$8:$B$68,$F235))*$D235</f>
        <v>0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0</v>
      </c>
      <c r="E236" s="11">
        <f t="shared" ca="1" si="61"/>
        <v>0</v>
      </c>
      <c r="G236" s="111">
        <f t="shared" ref="G236:K236" ca="1" si="62">SUBTOTAL(9,G229:G235)</f>
        <v>0</v>
      </c>
      <c r="H236" s="111">
        <f t="shared" ca="1" si="62"/>
        <v>0</v>
      </c>
      <c r="I236" s="111">
        <f t="shared" ca="1" si="62"/>
        <v>0</v>
      </c>
      <c r="J236" s="111">
        <f t="shared" ca="1" si="62"/>
        <v>0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0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-</v>
      </c>
      <c r="G239" s="11">
        <f ca="1">IFERROR(INDEX(G$391:G$427,MATCH($F239,$B$391:$B$427,0))/INDEX($D$391:$D$427,MATCH($F239,$B$391:$B$427,0)),SUMIFS('Input-Ext Allocators'!D$8:D$68,'Input-Ext Allocators'!$B$8:$B$68,$F239))*$D239</f>
        <v>0</v>
      </c>
      <c r="H239" s="11">
        <f ca="1">IFERROR(INDEX(H$391:H$427,MATCH($F239,$B$391:$B$427,0))/INDEX($D$391:$D$427,MATCH($F239,$B$391:$B$427,0)),SUMIFS('Input-Ext Allocators'!E$8:E$68,'Input-Ext Allocators'!$B$8:$B$68,$F239))*$D239</f>
        <v>0</v>
      </c>
      <c r="I239" s="11">
        <f ca="1">IFERROR(INDEX(I$391:I$427,MATCH($F239,$B$391:$B$427,0))/INDEX($D$391:$D$427,MATCH($F239,$B$391:$B$427,0)),SUMIFS('Input-Ext Allocators'!F$8:F$68,'Input-Ext Allocators'!$B$8:$B$68,$F239))*$D239</f>
        <v>0</v>
      </c>
      <c r="J239" s="11">
        <f ca="1">IFERROR(INDEX(J$391:J$427,MATCH($F239,$B$391:$B$427,0))/INDEX($D$391:$D$427,MATCH($F239,$B$391:$B$427,0)),SUMIFS('Input-Ext Allocators'!G$8:G$68,'Input-Ext Allocators'!$B$8:$B$68,$F239))*$D239</f>
        <v>0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0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-</v>
      </c>
      <c r="G240" s="11">
        <f ca="1">IFERROR(INDEX(G$391:G$427,MATCH($F240,$B$391:$B$427,0))/INDEX($D$391:$D$427,MATCH($F240,$B$391:$B$427,0)),SUMIFS('Input-Ext Allocators'!D$8:D$68,'Input-Ext Allocators'!$B$8:$B$68,$F240))*$D240</f>
        <v>0</v>
      </c>
      <c r="H240" s="11">
        <f ca="1">IFERROR(INDEX(H$391:H$427,MATCH($F240,$B$391:$B$427,0))/INDEX($D$391:$D$427,MATCH($F240,$B$391:$B$427,0)),SUMIFS('Input-Ext Allocators'!E$8:E$68,'Input-Ext Allocators'!$B$8:$B$68,$F240))*$D240</f>
        <v>0</v>
      </c>
      <c r="I240" s="11">
        <f ca="1">IFERROR(INDEX(I$391:I$427,MATCH($F240,$B$391:$B$427,0))/INDEX($D$391:$D$427,MATCH($F240,$B$391:$B$427,0)),SUMIFS('Input-Ext Allocators'!F$8:F$68,'Input-Ext Allocators'!$B$8:$B$68,$F240))*$D240</f>
        <v>0</v>
      </c>
      <c r="J240" s="11">
        <f ca="1">IFERROR(INDEX(J$391:J$427,MATCH($F240,$B$391:$B$427,0))/INDEX($D$391:$D$427,MATCH($F240,$B$391:$B$427,0)),SUMIFS('Input-Ext Allocators'!G$8:G$68,'Input-Ext Allocators'!$B$8:$B$68,$F240))*$D240</f>
        <v>0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0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1">
        <f ca="1">IFERROR(INDEX(G$391:G$427,MATCH($F244,$B$391:$B$427,0))/INDEX($D$391:$D$427,MATCH($F244,$B$391:$B$427,0)),SUMIFS('Input-Ext Allocators'!D$8:D$68,'Input-Ext Allocators'!$B$8:$B$68,$F244))*$D244</f>
        <v>0</v>
      </c>
      <c r="H244" s="11">
        <f ca="1">IFERROR(INDEX(H$391:H$427,MATCH($F244,$B$391:$B$427,0))/INDEX($D$391:$D$427,MATCH($F244,$B$391:$B$427,0)),SUMIFS('Input-Ext Allocators'!E$8:E$68,'Input-Ext Allocators'!$B$8:$B$68,$F244))*$D244</f>
        <v>0</v>
      </c>
      <c r="I244" s="11">
        <f ca="1">IFERROR(INDEX(I$391:I$427,MATCH($F244,$B$391:$B$427,0))/INDEX($D$391:$D$427,MATCH($F244,$B$391:$B$427,0)),SUMIFS('Input-Ext Allocators'!F$8:F$68,'Input-Ext Allocators'!$B$8:$B$68,$F244))*$D244</f>
        <v>0</v>
      </c>
      <c r="J244" s="11">
        <f ca="1">IFERROR(INDEX(J$391:J$427,MATCH($F244,$B$391:$B$427,0))/INDEX($D$391:$D$427,MATCH($F244,$B$391:$B$427,0)),SUMIFS('Input-Ext Allocators'!G$8:G$68,'Input-Ext Allocators'!$B$8:$B$68,$F244))*$D244</f>
        <v>0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0</v>
      </c>
      <c r="E245" s="11">
        <f t="shared" ca="1" si="64"/>
        <v>0</v>
      </c>
      <c r="G245" s="111">
        <f t="shared" ref="G245:K245" ca="1" si="65">SUBTOTAL(9,G239:G244)</f>
        <v>0</v>
      </c>
      <c r="H245" s="111">
        <f t="shared" ca="1" si="65"/>
        <v>0</v>
      </c>
      <c r="I245" s="111">
        <f t="shared" ca="1" si="65"/>
        <v>0</v>
      </c>
      <c r="J245" s="111">
        <f t="shared" ca="1" si="65"/>
        <v>0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0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0</v>
      </c>
      <c r="H247" s="11">
        <f t="shared" ca="1" si="66"/>
        <v>0</v>
      </c>
      <c r="I247" s="11">
        <f t="shared" ca="1" si="66"/>
        <v>0</v>
      </c>
      <c r="J247" s="11">
        <f t="shared" ca="1" si="66"/>
        <v>0</v>
      </c>
      <c r="K247" s="11">
        <f t="shared" ca="1" si="66"/>
        <v>0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2643916.9165618639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METER_READ</v>
      </c>
      <c r="G251" s="11">
        <f ca="1">IFERROR(INDEX(G$391:G$427,MATCH($F251,$B$391:$B$427,0))/INDEX($D$391:$D$427,MATCH($F251,$B$391:$B$427,0)),SUMIFS('Input-Ext Allocators'!D$8:D$68,'Input-Ext Allocators'!$B$8:$B$68,$F251))*$D251</f>
        <v>2393486.6215294306</v>
      </c>
      <c r="H251" s="11">
        <f ca="1">IFERROR(INDEX(H$391:H$427,MATCH($F251,$B$391:$B$427,0))/INDEX($D$391:$D$427,MATCH($F251,$B$391:$B$427,0)),SUMIFS('Input-Ext Allocators'!E$8:E$68,'Input-Ext Allocators'!$B$8:$B$68,$F251))*$D251</f>
        <v>188672.07909487415</v>
      </c>
      <c r="I251" s="11">
        <f ca="1">IFERROR(INDEX(I$391:I$427,MATCH($F251,$B$391:$B$427,0))/INDEX($D$391:$D$427,MATCH($F251,$B$391:$B$427,0)),SUMIFS('Input-Ext Allocators'!F$8:F$68,'Input-Ext Allocators'!$B$8:$B$68,$F251))*$D251</f>
        <v>36237.932486537502</v>
      </c>
      <c r="J251" s="11">
        <f ca="1">IFERROR(INDEX(J$391:J$427,MATCH($F251,$B$391:$B$427,0))/INDEX($D$391:$D$427,MATCH($F251,$B$391:$B$427,0)),SUMIFS('Input-Ext Allocators'!G$8:G$68,'Input-Ext Allocators'!$B$8:$B$68,$F251))*$D251</f>
        <v>24665.451904860591</v>
      </c>
      <c r="K251" s="11">
        <f ca="1">IFERROR(INDEX(K$391:K$427,MATCH($F251,$B$391:$B$427,0))/INDEX($D$391:$D$427,MATCH($F251,$B$391:$B$427,0)),SUMIFS('Input-Ext Allocators'!H$8:H$68,'Input-Ext Allocators'!$B$8:$B$68,$F251))*$D251</f>
        <v>854.83154616123363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23839487.345599264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CUST_RECORDS</v>
      </c>
      <c r="G252" s="11">
        <f ca="1">IFERROR(INDEX(G$391:G$427,MATCH($F252,$B$391:$B$427,0))/INDEX($D$391:$D$427,MATCH($F252,$B$391:$B$427,0)),SUMIFS('Input-Ext Allocators'!D$8:D$68,'Input-Ext Allocators'!$B$8:$B$68,$F252))*$D252</f>
        <v>21937506.611756347</v>
      </c>
      <c r="H252" s="11">
        <f ca="1">IFERROR(INDEX(H$391:H$427,MATCH($F252,$B$391:$B$427,0))/INDEX($D$391:$D$427,MATCH($F252,$B$391:$B$427,0)),SUMIFS('Input-Ext Allocators'!E$8:E$68,'Input-Ext Allocators'!$B$8:$B$68,$F252))*$D252</f>
        <v>1740589.6118549167</v>
      </c>
      <c r="I252" s="11">
        <f ca="1">IFERROR(INDEX(I$391:I$427,MATCH($F252,$B$391:$B$427,0))/INDEX($D$391:$D$427,MATCH($F252,$B$391:$B$427,0)),SUMIFS('Input-Ext Allocators'!F$8:F$68,'Input-Ext Allocators'!$B$8:$B$68,$F252))*$D252</f>
        <v>148943.8177309075</v>
      </c>
      <c r="J252" s="11">
        <f ca="1">IFERROR(INDEX(J$391:J$427,MATCH($F252,$B$391:$B$427,0))/INDEX($D$391:$D$427,MATCH($F252,$B$391:$B$427,0)),SUMIFS('Input-Ext Allocators'!G$8:G$68,'Input-Ext Allocators'!$B$8:$B$68,$F252))*$D252</f>
        <v>12040.220734694241</v>
      </c>
      <c r="K252" s="11">
        <f ca="1">IFERROR(INDEX(K$391:K$427,MATCH($F252,$B$391:$B$427,0))/INDEX($D$391:$D$427,MATCH($F252,$B$391:$B$427,0)),SUMIFS('Input-Ext Allocators'!H$8:H$68,'Input-Ext Allocators'!$B$8:$B$68,$F252))*$D252</f>
        <v>407.08352240387393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27224753.238804184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UNCOLLECT</v>
      </c>
      <c r="G253" s="11">
        <f ca="1">IFERROR(INDEX(G$391:G$427,MATCH($F253,$B$391:$B$427,0))/INDEX($D$391:$D$427,MATCH($F253,$B$391:$B$427,0)),SUMIFS('Input-Ext Allocators'!D$8:D$68,'Input-Ext Allocators'!$B$8:$B$68,$F253))*$D253</f>
        <v>24806355.359450355</v>
      </c>
      <c r="H253" s="11">
        <f ca="1">IFERROR(INDEX(H$391:H$427,MATCH($F253,$B$391:$B$427,0))/INDEX($D$391:$D$427,MATCH($F253,$B$391:$B$427,0)),SUMIFS('Input-Ext Allocators'!E$8:E$68,'Input-Ext Allocators'!$B$8:$B$68,$F253))*$D253</f>
        <v>1107327.8686924898</v>
      </c>
      <c r="I253" s="11">
        <f ca="1">IFERROR(INDEX(I$391:I$427,MATCH($F253,$B$391:$B$427,0))/INDEX($D$391:$D$427,MATCH($F253,$B$391:$B$427,0)),SUMIFS('Input-Ext Allocators'!F$8:F$68,'Input-Ext Allocators'!$B$8:$B$68,$F253))*$D253</f>
        <v>964893.27292679797</v>
      </c>
      <c r="J253" s="11">
        <f ca="1">IFERROR(INDEX(J$391:J$427,MATCH($F253,$B$391:$B$427,0))/INDEX($D$391:$D$427,MATCH($F253,$B$391:$B$427,0)),SUMIFS('Input-Ext Allocators'!G$8:G$68,'Input-Ext Allocators'!$B$8:$B$68,$F253))*$D253</f>
        <v>346176.73773454217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53708157.500965312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49137348.592736132</v>
      </c>
      <c r="H254" s="111">
        <f t="shared" ca="1" si="68"/>
        <v>3036589.5596422805</v>
      </c>
      <c r="I254" s="111">
        <f t="shared" ca="1" si="68"/>
        <v>1150075.0231442431</v>
      </c>
      <c r="J254" s="111">
        <f t="shared" ca="1" si="68"/>
        <v>382882.410374097</v>
      </c>
      <c r="K254" s="111">
        <f t="shared" ca="1" si="68"/>
        <v>1261.9150685651075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361817.04230668675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ACCT_908</v>
      </c>
      <c r="G257" s="11">
        <f ca="1">IFERROR(INDEX(G$391:G$427,MATCH($F257,$B$391:$B$427,0))/INDEX($D$391:$D$427,MATCH($F257,$B$391:$B$427,0)),SUMIFS('Input-Ext Allocators'!D$8:D$68,'Input-Ext Allocators'!$B$8:$B$68,$F257))*$D257</f>
        <v>358350.87814588792</v>
      </c>
      <c r="H257" s="11">
        <f ca="1">IFERROR(INDEX(H$391:H$427,MATCH($F257,$B$391:$B$427,0))/INDEX($D$391:$D$427,MATCH($F257,$B$391:$B$427,0)),SUMIFS('Input-Ext Allocators'!E$8:E$68,'Input-Ext Allocators'!$B$8:$B$68,$F257))*$D257</f>
        <v>3132.3528968234914</v>
      </c>
      <c r="I257" s="11">
        <f ca="1">IFERROR(INDEX(I$391:I$427,MATCH($F257,$B$391:$B$427,0))/INDEX($D$391:$D$427,MATCH($F257,$B$391:$B$427,0)),SUMIFS('Input-Ext Allocators'!F$8:F$68,'Input-Ext Allocators'!$B$8:$B$68,$F257))*$D257</f>
        <v>318.47768935799508</v>
      </c>
      <c r="J257" s="11">
        <f ca="1">IFERROR(INDEX(J$391:J$427,MATCH($F257,$B$391:$B$427,0))/INDEX($D$391:$D$427,MATCH($F257,$B$391:$B$427,0)),SUMIFS('Input-Ext Allocators'!G$8:G$68,'Input-Ext Allocators'!$B$8:$B$68,$F257))*$D257</f>
        <v>14.819958719473346</v>
      </c>
      <c r="K257" s="11">
        <f ca="1">IFERROR(INDEX(K$391:K$427,MATCH($F257,$B$391:$B$427,0))/INDEX($D$391:$D$427,MATCH($F257,$B$391:$B$427,0)),SUMIFS('Input-Ext Allocators'!H$8:H$68,'Input-Ext Allocators'!$B$8:$B$68,$F257))*$D257</f>
        <v>0.51361589785900397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-4962532.314073992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ACCT_908</v>
      </c>
      <c r="G258" s="11">
        <f ca="1">IFERROR(INDEX(G$391:G$427,MATCH($F258,$B$391:$B$427,0))/INDEX($D$391:$D$427,MATCH($F258,$B$391:$B$427,0)),SUMIFS('Input-Ext Allocators'!D$8:D$68,'Input-Ext Allocators'!$B$8:$B$68,$F258))*$D258</f>
        <v>-4914991.845708576</v>
      </c>
      <c r="H258" s="11">
        <f ca="1">IFERROR(INDEX(H$391:H$427,MATCH($F258,$B$391:$B$427,0))/INDEX($D$391:$D$427,MATCH($F258,$B$391:$B$427,0)),SUMIFS('Input-Ext Allocators'!E$8:E$68,'Input-Ext Allocators'!$B$8:$B$68,$F258))*$D258</f>
        <v>-42962.051678024502</v>
      </c>
      <c r="I258" s="11">
        <f ca="1">IFERROR(INDEX(I$391:I$427,MATCH($F258,$B$391:$B$427,0))/INDEX($D$391:$D$427,MATCH($F258,$B$391:$B$427,0)),SUMIFS('Input-Ext Allocators'!F$8:F$68,'Input-Ext Allocators'!$B$8:$B$68,$F258))*$D258</f>
        <v>-4368.1077449387485</v>
      </c>
      <c r="J258" s="11">
        <f ca="1">IFERROR(INDEX(J$391:J$427,MATCH($F258,$B$391:$B$427,0))/INDEX($D$391:$D$427,MATCH($F258,$B$391:$B$427,0)),SUMIFS('Input-Ext Allocators'!G$8:G$68,'Input-Ext Allocators'!$B$8:$B$68,$F258))*$D258</f>
        <v>-203.26440006739816</v>
      </c>
      <c r="K258" s="11">
        <f ca="1">IFERROR(INDEX(K$391:K$427,MATCH($F258,$B$391:$B$427,0))/INDEX($D$391:$D$427,MATCH($F258,$B$391:$B$427,0)),SUMIFS('Input-Ext Allocators'!H$8:H$68,'Input-Ext Allocators'!$B$8:$B$68,$F258))*$D258</f>
        <v>-7.0445423850072997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-4600715.2717673052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-4556640.9675626885</v>
      </c>
      <c r="H259" s="111">
        <f t="shared" ca="1" si="70"/>
        <v>-39829.698781201012</v>
      </c>
      <c r="I259" s="111">
        <f t="shared" ca="1" si="70"/>
        <v>-4049.6300555807534</v>
      </c>
      <c r="J259" s="111">
        <f t="shared" ca="1" si="70"/>
        <v>-188.44444134792482</v>
      </c>
      <c r="K259" s="111">
        <f t="shared" ca="1" si="70"/>
        <v>-6.5309264871482959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468559.09389007126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ACCT_912</v>
      </c>
      <c r="G262" s="11">
        <f ca="1">IFERROR(INDEX(G$391:G$427,MATCH($F262,$B$391:$B$427,0))/INDEX($D$391:$D$427,MATCH($F262,$B$391:$B$427,0)),SUMIFS('Input-Ext Allocators'!D$8:D$68,'Input-Ext Allocators'!$B$8:$B$68,$F262))*$D262</f>
        <v>64146.958777768021</v>
      </c>
      <c r="H262" s="11">
        <f ca="1">IFERROR(INDEX(H$391:H$427,MATCH($F262,$B$391:$B$427,0))/INDEX($D$391:$D$427,MATCH($F262,$B$391:$B$427,0)),SUMIFS('Input-Ext Allocators'!E$8:E$68,'Input-Ext Allocators'!$B$8:$B$68,$F262))*$D262</f>
        <v>367442.42630277446</v>
      </c>
      <c r="I262" s="11">
        <f ca="1">IFERROR(INDEX(I$391:I$427,MATCH($F262,$B$391:$B$427,0))/INDEX($D$391:$D$427,MATCH($F262,$B$391:$B$427,0)),SUMIFS('Input-Ext Allocators'!F$8:F$68,'Input-Ext Allocators'!$B$8:$B$68,$F262))*$D262</f>
        <v>36112.00564283858</v>
      </c>
      <c r="J262" s="11">
        <f ca="1">IFERROR(INDEX(J$391:J$427,MATCH($F262,$B$391:$B$427,0))/INDEX($D$391:$D$427,MATCH($F262,$B$391:$B$427,0)),SUMIFS('Input-Ext Allocators'!G$8:G$68,'Input-Ext Allocators'!$B$8:$B$68,$F262))*$D262</f>
        <v>857.70316669015403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1083796.4985987903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ACCT_912</v>
      </c>
      <c r="G263" s="11">
        <f ca="1">IFERROR(INDEX(G$391:G$427,MATCH($F263,$B$391:$B$427,0))/INDEX($D$391:$D$427,MATCH($F263,$B$391:$B$427,0)),SUMIFS('Input-Ext Allocators'!D$8:D$68,'Input-Ext Allocators'!$B$8:$B$68,$F263))*$D263</f>
        <v>148374.55984882996</v>
      </c>
      <c r="H263" s="11">
        <f ca="1">IFERROR(INDEX(H$391:H$427,MATCH($F263,$B$391:$B$427,0))/INDEX($D$391:$D$427,MATCH($F263,$B$391:$B$427,0)),SUMIFS('Input-Ext Allocators'!E$8:E$68,'Input-Ext Allocators'!$B$8:$B$68,$F263))*$D263</f>
        <v>849909.47834857414</v>
      </c>
      <c r="I263" s="11">
        <f ca="1">IFERROR(INDEX(I$391:I$427,MATCH($F263,$B$391:$B$427,0))/INDEX($D$391:$D$427,MATCH($F263,$B$391:$B$427,0)),SUMIFS('Input-Ext Allocators'!F$8:F$68,'Input-Ext Allocators'!$B$8:$B$68,$F263))*$D263</f>
        <v>83528.557621528947</v>
      </c>
      <c r="J263" s="11">
        <f ca="1">IFERROR(INDEX(J$391:J$427,MATCH($F263,$B$391:$B$427,0))/INDEX($D$391:$D$427,MATCH($F263,$B$391:$B$427,0)),SUMIFS('Input-Ext Allocators'!G$8:G$68,'Input-Ext Allocators'!$B$8:$B$68,$F263))*$D263</f>
        <v>1983.9027798572008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1552355.5924888616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212521.51862659797</v>
      </c>
      <c r="H264" s="111">
        <f t="shared" ca="1" si="72"/>
        <v>1217351.9046513485</v>
      </c>
      <c r="I264" s="111">
        <f t="shared" ca="1" si="72"/>
        <v>119640.56326436752</v>
      </c>
      <c r="J264" s="111">
        <f t="shared" ca="1" si="72"/>
        <v>2841.605946547355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50659797.821686864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44793229.143800043</v>
      </c>
      <c r="H266" s="11">
        <f t="shared" ca="1" si="73"/>
        <v>4214111.7655124273</v>
      </c>
      <c r="I266" s="11">
        <f t="shared" ca="1" si="73"/>
        <v>1265665.9563530297</v>
      </c>
      <c r="J266" s="11">
        <f t="shared" ca="1" si="73"/>
        <v>385535.57187929645</v>
      </c>
      <c r="K266" s="11">
        <f t="shared" ca="1" si="73"/>
        <v>1255.384142077959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2445668.4417504412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2137947.9127033693</v>
      </c>
      <c r="H269" s="11">
        <f ca="1">IFERROR(INDEX(H$391:H$427,MATCH($F269,$B$391:$B$427,0))/INDEX($D$391:$D$427,MATCH($F269,$B$391:$B$427,0)),SUMIFS('Input-Ext Allocators'!E$8:E$68,'Input-Ext Allocators'!$B$8:$B$68,$F269))*$D269</f>
        <v>277049.20072418952</v>
      </c>
      <c r="I269" s="11">
        <f ca="1">IFERROR(INDEX(I$391:I$427,MATCH($F269,$B$391:$B$427,0))/INDEX($D$391:$D$427,MATCH($F269,$B$391:$B$427,0)),SUMIFS('Input-Ext Allocators'!F$8:F$68,'Input-Ext Allocators'!$B$8:$B$68,$F269))*$D269</f>
        <v>27010.113921949189</v>
      </c>
      <c r="J269" s="11">
        <f ca="1">IFERROR(INDEX(J$391:J$427,MATCH($F269,$B$391:$B$427,0))/INDEX($D$391:$D$427,MATCH($F269,$B$391:$B$427,0)),SUMIFS('Input-Ext Allocators'!G$8:G$68,'Input-Ext Allocators'!$B$8:$B$68,$F269))*$D269</f>
        <v>3548.2747306085762</v>
      </c>
      <c r="K269" s="11">
        <f ca="1">IFERROR(INDEX(K$391:K$427,MATCH($F269,$B$391:$B$427,0))/INDEX($D$391:$D$427,MATCH($F269,$B$391:$B$427,0)),SUMIFS('Input-Ext Allocators'!H$8:H$68,'Input-Ext Allocators'!$B$8:$B$68,$F269))*$D269</f>
        <v>112.93967032448498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1942131.5242146244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1697767.3537048332</v>
      </c>
      <c r="H270" s="11">
        <f ca="1">IFERROR(INDEX(H$391:H$427,MATCH($F270,$B$391:$B$427,0))/INDEX($D$391:$D$427,MATCH($F270,$B$391:$B$427,0)),SUMIFS('Input-Ext Allocators'!E$8:E$68,'Input-Ext Allocators'!$B$8:$B$68,$F270))*$D270</f>
        <v>220007.73992888545</v>
      </c>
      <c r="I270" s="11">
        <f ca="1">IFERROR(INDEX(I$391:I$427,MATCH($F270,$B$391:$B$427,0))/INDEX($D$391:$D$427,MATCH($F270,$B$391:$B$427,0)),SUMIFS('Input-Ext Allocators'!F$8:F$68,'Input-Ext Allocators'!$B$8:$B$68,$F270))*$D270</f>
        <v>21449.020981315265</v>
      </c>
      <c r="J270" s="11">
        <f ca="1">IFERROR(INDEX(J$391:J$427,MATCH($F270,$B$391:$B$427,0))/INDEX($D$391:$D$427,MATCH($F270,$B$391:$B$427,0)),SUMIFS('Input-Ext Allocators'!G$8:G$68,'Input-Ext Allocators'!$B$8:$B$68,$F270))*$D270</f>
        <v>2817.7229968085171</v>
      </c>
      <c r="K270" s="11">
        <f ca="1">IFERROR(INDEX(K$391:K$427,MATCH($F270,$B$391:$B$427,0))/INDEX($D$391:$D$427,MATCH($F270,$B$391:$B$427,0)),SUMIFS('Input-Ext Allocators'!H$8:H$68,'Input-Ext Allocators'!$B$8:$B$68,$F270))*$D270</f>
        <v>89.686602781936401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-10071916.691081889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-8804641.2584073525</v>
      </c>
      <c r="H271" s="11">
        <f ca="1">IFERROR(INDEX(H$391:H$427,MATCH($F271,$B$391:$B$427,0))/INDEX($D$391:$D$427,MATCH($F271,$B$391:$B$427,0)),SUMIFS('Input-Ext Allocators'!E$8:E$68,'Input-Ext Allocators'!$B$8:$B$68,$F271))*$D271</f>
        <v>-1140962.7001719305</v>
      </c>
      <c r="I271" s="11">
        <f ca="1">IFERROR(INDEX(I$391:I$427,MATCH($F271,$B$391:$B$427,0))/INDEX($D$391:$D$427,MATCH($F271,$B$391:$B$427,0)),SUMIFS('Input-Ext Allocators'!F$8:F$68,'Input-Ext Allocators'!$B$8:$B$68,$F271))*$D271</f>
        <v>-111234.87247674228</v>
      </c>
      <c r="J271" s="11">
        <f ca="1">IFERROR(INDEX(J$391:J$427,MATCH($F271,$B$391:$B$427,0))/INDEX($D$391:$D$427,MATCH($F271,$B$391:$B$427,0)),SUMIFS('Input-Ext Allocators'!G$8:G$68,'Input-Ext Allocators'!$B$8:$B$68,$F271))*$D271</f>
        <v>-14612.744259880894</v>
      </c>
      <c r="K271" s="11">
        <f ca="1">IFERROR(INDEX(K$391:K$427,MATCH($F271,$B$391:$B$427,0))/INDEX($D$391:$D$427,MATCH($F271,$B$391:$B$427,0)),SUMIFS('Input-Ext Allocators'!H$8:H$68,'Input-Ext Allocators'!$B$8:$B$68,$F271))*$D271</f>
        <v>-465.11576598351502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6324379.6378895668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5528629.3166919025</v>
      </c>
      <c r="H272" s="11">
        <f ca="1">IFERROR(INDEX(H$391:H$427,MATCH($F272,$B$391:$B$427,0))/INDEX($D$391:$D$427,MATCH($F272,$B$391:$B$427,0)),SUMIFS('Input-Ext Allocators'!E$8:E$68,'Input-Ext Allocators'!$B$8:$B$68,$F272))*$D272</f>
        <v>716435.75794745295</v>
      </c>
      <c r="I272" s="11">
        <f ca="1">IFERROR(INDEX(I$391:I$427,MATCH($F272,$B$391:$B$427,0))/INDEX($D$391:$D$427,MATCH($F272,$B$391:$B$427,0)),SUMIFS('Input-Ext Allocators'!F$8:F$68,'Input-Ext Allocators'!$B$8:$B$68,$F272))*$D272</f>
        <v>69846.840883627781</v>
      </c>
      <c r="J272" s="11">
        <f ca="1">IFERROR(INDEX(J$391:J$427,MATCH($F272,$B$391:$B$427,0))/INDEX($D$391:$D$427,MATCH($F272,$B$391:$B$427,0)),SUMIFS('Input-Ext Allocators'!G$8:G$68,'Input-Ext Allocators'!$B$8:$B$68,$F272))*$D272</f>
        <v>9175.665872287047</v>
      </c>
      <c r="K272" s="11">
        <f ca="1">IFERROR(INDEX(K$391:K$427,MATCH($F272,$B$391:$B$427,0))/INDEX($D$391:$D$427,MATCH($F272,$B$391:$B$427,0)),SUMIFS('Input-Ext Allocators'!H$8:H$68,'Input-Ext Allocators'!$B$8:$B$68,$F272))*$D272</f>
        <v>292.05649429687435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8460.5731945663574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7697.6082018748439</v>
      </c>
      <c r="H273" s="11">
        <f ca="1">IFERROR(INDEX(H$391:H$427,MATCH($F273,$B$391:$B$427,0))/INDEX($D$391:$D$427,MATCH($F273,$B$391:$B$427,0)),SUMIFS('Input-Ext Allocators'!E$8:E$68,'Input-Ext Allocators'!$B$8:$B$68,$F273))*$D273</f>
        <v>688.48908838035004</v>
      </c>
      <c r="I273" s="11">
        <f ca="1">IFERROR(INDEX(I$391:I$427,MATCH($F273,$B$391:$B$427,0))/INDEX($D$391:$D$427,MATCH($F273,$B$391:$B$427,0)),SUMIFS('Input-Ext Allocators'!F$8:F$68,'Input-Ext Allocators'!$B$8:$B$68,$F273))*$D273</f>
        <v>68.885242489640433</v>
      </c>
      <c r="J273" s="11">
        <f ca="1">IFERROR(INDEX(J$391:J$427,MATCH($F273,$B$391:$B$427,0))/INDEX($D$391:$D$427,MATCH($F273,$B$391:$B$427,0)),SUMIFS('Input-Ext Allocators'!G$8:G$68,'Input-Ext Allocators'!$B$8:$B$68,$F273))*$D273</f>
        <v>5.4127369777064702</v>
      </c>
      <c r="K273" s="11">
        <f ca="1">IFERROR(INDEX(K$391:K$427,MATCH($F273,$B$391:$B$427,0))/INDEX($D$391:$D$427,MATCH($F273,$B$391:$B$427,0)),SUMIFS('Input-Ext Allocators'!H$8:H$68,'Input-Ext Allocators'!$B$8:$B$68,$F273))*$D273</f>
        <v>0.17792484381663021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1114168.4935481115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993837.435186191</v>
      </c>
      <c r="H274" s="11">
        <f ca="1">IFERROR(INDEX(H$391:H$427,MATCH($F274,$B$391:$B$427,0))/INDEX($D$391:$D$427,MATCH($F274,$B$391:$B$427,0)),SUMIFS('Input-Ext Allocators'!E$8:E$68,'Input-Ext Allocators'!$B$8:$B$68,$F274))*$D274</f>
        <v>108440.77258088665</v>
      </c>
      <c r="I274" s="11">
        <f ca="1">IFERROR(INDEX(I$391:I$427,MATCH($F274,$B$391:$B$427,0))/INDEX($D$391:$D$427,MATCH($F274,$B$391:$B$427,0)),SUMIFS('Input-Ext Allocators'!F$8:F$68,'Input-Ext Allocators'!$B$8:$B$68,$F274))*$D274</f>
        <v>10688.203883533928</v>
      </c>
      <c r="J274" s="11">
        <f ca="1">IFERROR(INDEX(J$391:J$427,MATCH($F274,$B$391:$B$427,0))/INDEX($D$391:$D$427,MATCH($F274,$B$391:$B$427,0)),SUMIFS('Input-Ext Allocators'!G$8:G$68,'Input-Ext Allocators'!$B$8:$B$68,$F274))*$D274</f>
        <v>1164.6406275436179</v>
      </c>
      <c r="K274" s="11">
        <f ca="1">IFERROR(INDEX(K$391:K$427,MATCH($F274,$B$391:$B$427,0))/INDEX($D$391:$D$427,MATCH($F274,$B$391:$B$427,0)),SUMIFS('Input-Ext Allocators'!H$8:H$68,'Input-Ext Allocators'!$B$8:$B$68,$F274))*$D274</f>
        <v>37.441269956306101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3854047.6874819091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3369121.1237994907</v>
      </c>
      <c r="H275" s="11">
        <f ca="1">IFERROR(INDEX(H$391:H$427,MATCH($F275,$B$391:$B$427,0))/INDEX($D$391:$D$427,MATCH($F275,$B$391:$B$427,0)),SUMIFS('Input-Ext Allocators'!E$8:E$68,'Input-Ext Allocators'!$B$8:$B$68,$F275))*$D275</f>
        <v>436592.63583805505</v>
      </c>
      <c r="I275" s="11">
        <f ca="1">IFERROR(INDEX(I$391:I$427,MATCH($F275,$B$391:$B$427,0))/INDEX($D$391:$D$427,MATCH($F275,$B$391:$B$427,0)),SUMIFS('Input-Ext Allocators'!F$8:F$68,'Input-Ext Allocators'!$B$8:$B$68,$F275))*$D275</f>
        <v>42564.341642730942</v>
      </c>
      <c r="J275" s="11">
        <f ca="1">IFERROR(INDEX(J$391:J$427,MATCH($F275,$B$391:$B$427,0))/INDEX($D$391:$D$427,MATCH($F275,$B$391:$B$427,0)),SUMIFS('Input-Ext Allocators'!G$8:G$68,'Input-Ext Allocators'!$B$8:$B$68,$F275))*$D275</f>
        <v>5591.608325397</v>
      </c>
      <c r="K275" s="11">
        <f ca="1">IFERROR(INDEX(K$391:K$427,MATCH($F275,$B$391:$B$427,0))/INDEX($D$391:$D$427,MATCH($F275,$B$391:$B$427,0)),SUMIFS('Input-Ext Allocators'!H$8:H$68,'Input-Ext Allocators'!$B$8:$B$68,$F275))*$D275</f>
        <v>177.97787623555001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3116.9571848812802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2846.4898788002606</v>
      </c>
      <c r="H276" s="11">
        <f ca="1">IFERROR(INDEX(H$391:H$427,MATCH($F276,$B$391:$B$427,0))/INDEX($D$391:$D$427,MATCH($F276,$B$391:$B$427,0)),SUMIFS('Input-Ext Allocators'!E$8:E$68,'Input-Ext Allocators'!$B$8:$B$68,$F276))*$D276</f>
        <v>244.14312593343891</v>
      </c>
      <c r="I276" s="11">
        <f ca="1">IFERROR(INDEX(I$391:I$427,MATCH($F276,$B$391:$B$427,0))/INDEX($D$391:$D$427,MATCH($F276,$B$391:$B$427,0)),SUMIFS('Input-Ext Allocators'!F$8:F$68,'Input-Ext Allocators'!$B$8:$B$68,$F276))*$D276</f>
        <v>24.513594664296079</v>
      </c>
      <c r="J276" s="11">
        <f ca="1">IFERROR(INDEX(J$391:J$427,MATCH($F276,$B$391:$B$427,0))/INDEX($D$391:$D$427,MATCH($F276,$B$391:$B$427,0)),SUMIFS('Input-Ext Allocators'!G$8:G$68,'Input-Ext Allocators'!$B$8:$B$68,$F276))*$D276</f>
        <v>1.7525269737037099</v>
      </c>
      <c r="K276" s="11">
        <f ca="1">IFERROR(INDEX(K$391:K$427,MATCH($F276,$B$391:$B$427,0))/INDEX($D$391:$D$427,MATCH($F276,$B$391:$B$427,0)),SUMIFS('Input-Ext Allocators'!H$8:H$68,'Input-Ext Allocators'!$B$8:$B$68,$F276))*$D276</f>
        <v>5.8058509580959872E-2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339667.06520245859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296929.24873492599</v>
      </c>
      <c r="H277" s="11">
        <f ca="1">IFERROR(INDEX(H$391:H$427,MATCH($F277,$B$391:$B$427,0))/INDEX($D$391:$D$427,MATCH($F277,$B$391:$B$427,0)),SUMIFS('Input-Ext Allocators'!E$8:E$68,'Input-Ext Allocators'!$B$8:$B$68,$F277))*$D277</f>
        <v>38478.023970951188</v>
      </c>
      <c r="I277" s="11">
        <f ca="1">IFERROR(INDEX(I$391:I$427,MATCH($F277,$B$391:$B$427,0))/INDEX($D$391:$D$427,MATCH($F277,$B$391:$B$427,0)),SUMIFS('Input-Ext Allocators'!F$8:F$68,'Input-Ext Allocators'!$B$8:$B$68,$F277))*$D277</f>
        <v>3751.3041302058559</v>
      </c>
      <c r="J277" s="11">
        <f ca="1">IFERROR(INDEX(J$391:J$427,MATCH($F277,$B$391:$B$427,0))/INDEX($D$391:$D$427,MATCH($F277,$B$391:$B$427,0)),SUMIFS('Input-Ext Allocators'!G$8:G$68,'Input-Ext Allocators'!$B$8:$B$68,$F277))*$D277</f>
        <v>492.80272162126653</v>
      </c>
      <c r="K277" s="11">
        <f ca="1">IFERROR(INDEX(K$391:K$427,MATCH($F277,$B$391:$B$427,0))/INDEX($D$391:$D$427,MATCH($F277,$B$391:$B$427,0)),SUMIFS('Input-Ext Allocators'!H$8:H$68,'Input-Ext Allocators'!$B$8:$B$68,$F277))*$D277</f>
        <v>15.685644754280027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320853.83337561623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280483.14793533669</v>
      </c>
      <c r="H278" s="11">
        <f ca="1">IFERROR(INDEX(H$391:H$427,MATCH($F278,$B$391:$B$427,0))/INDEX($D$391:$D$427,MATCH($F278,$B$391:$B$427,0)),SUMIFS('Input-Ext Allocators'!E$8:E$68,'Input-Ext Allocators'!$B$8:$B$68,$F278))*$D278</f>
        <v>36346.831225570284</v>
      </c>
      <c r="I278" s="11">
        <f ca="1">IFERROR(INDEX(I$391:I$427,MATCH($F278,$B$391:$B$427,0))/INDEX($D$391:$D$427,MATCH($F278,$B$391:$B$427,0)),SUMIFS('Input-Ext Allocators'!F$8:F$68,'Input-Ext Allocators'!$B$8:$B$68,$F278))*$D278</f>
        <v>3543.5296313374174</v>
      </c>
      <c r="J278" s="11">
        <f ca="1">IFERROR(INDEX(J$391:J$427,MATCH($F278,$B$391:$B$427,0))/INDEX($D$391:$D$427,MATCH($F278,$B$391:$B$427,0)),SUMIFS('Input-Ext Allocators'!G$8:G$68,'Input-Ext Allocators'!$B$8:$B$68,$F278))*$D278</f>
        <v>465.50772367604731</v>
      </c>
      <c r="K278" s="11">
        <f ca="1">IFERROR(INDEX(K$391:K$427,MATCH($F278,$B$391:$B$427,0))/INDEX($D$391:$D$427,MATCH($F278,$B$391:$B$427,0)),SUMIFS('Input-Ext Allocators'!H$8:H$68,'Input-Ext Allocators'!$B$8:$B$68,$F278))*$D278</f>
        <v>14.816859695770244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965436.00654219382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843962.27215421456</v>
      </c>
      <c r="H279" s="11">
        <f ca="1">IFERROR(INDEX(H$391:H$427,MATCH($F279,$B$391:$B$427,0))/INDEX($D$391:$D$427,MATCH($F279,$B$391:$B$427,0)),SUMIFS('Input-Ext Allocators'!E$8:E$68,'Input-Ext Allocators'!$B$8:$B$68,$F279))*$D279</f>
        <v>109366.12232336336</v>
      </c>
      <c r="I279" s="11">
        <f ca="1">IFERROR(INDEX(I$391:I$427,MATCH($F279,$B$391:$B$427,0))/INDEX($D$391:$D$427,MATCH($F279,$B$391:$B$427,0)),SUMIFS('Input-Ext Allocators'!F$8:F$68,'Input-Ext Allocators'!$B$8:$B$68,$F279))*$D279</f>
        <v>10662.335121106011</v>
      </c>
      <c r="J279" s="11">
        <f ca="1">IFERROR(INDEX(J$391:J$427,MATCH($F279,$B$391:$B$427,0))/INDEX($D$391:$D$427,MATCH($F279,$B$391:$B$427,0)),SUMIFS('Input-Ext Allocators'!G$8:G$68,'Input-Ext Allocators'!$B$8:$B$68,$F279))*$D279</f>
        <v>1400.6936212422524</v>
      </c>
      <c r="K279" s="11">
        <f ca="1">IFERROR(INDEX(K$391:K$427,MATCH($F279,$B$391:$B$427,0))/INDEX($D$391:$D$427,MATCH($F279,$B$391:$B$427,0)),SUMIFS('Input-Ext Allocators'!H$8:H$68,'Input-Ext Allocators'!$B$8:$B$68,$F279))*$D279</f>
        <v>44.583322267601488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26151.048198040928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22860.653535681467</v>
      </c>
      <c r="H280" s="11">
        <f ca="1">IFERROR(INDEX(H$391:H$427,MATCH($F280,$B$391:$B$427,0))/INDEX($D$391:$D$427,MATCH($F280,$B$391:$B$427,0)),SUMIFS('Input-Ext Allocators'!E$8:E$68,'Input-Ext Allocators'!$B$8:$B$68,$F280))*$D280</f>
        <v>2962.4322241249647</v>
      </c>
      <c r="I280" s="11">
        <f ca="1">IFERROR(INDEX(I$391:I$427,MATCH($F280,$B$391:$B$427,0))/INDEX($D$391:$D$427,MATCH($F280,$B$391:$B$427,0)),SUMIFS('Input-Ext Allocators'!F$8:F$68,'Input-Ext Allocators'!$B$8:$B$68,$F280))*$D280</f>
        <v>288.81379787601867</v>
      </c>
      <c r="J280" s="11">
        <f ca="1">IFERROR(INDEX(J$391:J$427,MATCH($F280,$B$391:$B$427,0))/INDEX($D$391:$D$427,MATCH($F280,$B$391:$B$427,0)),SUMIFS('Input-Ext Allocators'!G$8:G$68,'Input-Ext Allocators'!$B$8:$B$68,$F280))*$D280</f>
        <v>37.940998835321302</v>
      </c>
      <c r="K280" s="11">
        <f ca="1">IFERROR(INDEX(K$391:K$427,MATCH($F280,$B$391:$B$427,0))/INDEX($D$391:$D$427,MATCH($F280,$B$391:$B$427,0)),SUMIFS('Input-Ext Allocators'!H$8:H$68,'Input-Ext Allocators'!$B$8:$B$68,$F280))*$D280</f>
        <v>1.2076415231545261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7272164.5775005212</v>
      </c>
      <c r="E281" s="11">
        <f t="shared" ca="1" si="75"/>
        <v>0</v>
      </c>
      <c r="G281" s="111">
        <f t="shared" ref="G281:K281" ca="1" si="76">SUBTOTAL(9,G269:G280)</f>
        <v>6377441.3041192684</v>
      </c>
      <c r="H281" s="111">
        <f t="shared" ca="1" si="76"/>
        <v>805649.4488058628</v>
      </c>
      <c r="I281" s="111">
        <f t="shared" ca="1" si="76"/>
        <v>78663.030354094051</v>
      </c>
      <c r="J281" s="111">
        <f t="shared" ca="1" si="76"/>
        <v>10089.278622090165</v>
      </c>
      <c r="K281" s="111">
        <f t="shared" ca="1" si="76"/>
        <v>321.51559920584066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57931962.399187386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51170670.447919317</v>
      </c>
      <c r="H283" s="113">
        <f t="shared" ca="1" si="77"/>
        <v>5019761.2143182894</v>
      </c>
      <c r="I283" s="113">
        <f t="shared" ca="1" si="77"/>
        <v>1344328.9867071237</v>
      </c>
      <c r="J283" s="113">
        <f t="shared" ca="1" si="77"/>
        <v>395624.85050138662</v>
      </c>
      <c r="K283" s="113">
        <f t="shared" ca="1" si="77"/>
        <v>1576.8997412837996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0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-</v>
      </c>
      <c r="G290" s="11">
        <f ca="1">IFERROR(INDEX(G$391:G$427,MATCH($F290,$B$391:$B$427,0))/INDEX($D$391:$D$427,MATCH($F290,$B$391:$B$427,0)),SUMIFS('Input-Ext Allocators'!D$8:D$68,'Input-Ext Allocators'!$B$8:$B$68,$F290))*$D290</f>
        <v>0</v>
      </c>
      <c r="H290" s="11">
        <f ca="1">IFERROR(INDEX(H$391:H$427,MATCH($F290,$B$391:$B$427,0))/INDEX($D$391:$D$427,MATCH($F290,$B$391:$B$427,0)),SUMIFS('Input-Ext Allocators'!E$8:E$68,'Input-Ext Allocators'!$B$8:$B$68,$F290))*$D290</f>
        <v>0</v>
      </c>
      <c r="I290" s="11">
        <f ca="1">IFERROR(INDEX(I$391:I$427,MATCH($F290,$B$391:$B$427,0))/INDEX($D$391:$D$427,MATCH($F290,$B$391:$B$427,0)),SUMIFS('Input-Ext Allocators'!F$8:F$68,'Input-Ext Allocators'!$B$8:$B$68,$F290))*$D290</f>
        <v>0</v>
      </c>
      <c r="J290" s="11">
        <f ca="1">IFERROR(INDEX(J$391:J$427,MATCH($F290,$B$391:$B$427,0))/INDEX($D$391:$D$427,MATCH($F290,$B$391:$B$427,0)),SUMIFS('Input-Ext Allocators'!G$8:G$68,'Input-Ext Allocators'!$B$8:$B$68,$F290))*$D290</f>
        <v>0</v>
      </c>
      <c r="K290" s="11">
        <f ca="1">IFERROR(INDEX(K$391:K$427,MATCH($F290,$B$391:$B$427,0))/INDEX($D$391:$D$427,MATCH($F290,$B$391:$B$427,0)),SUMIFS('Input-Ext Allocators'!H$8:H$68,'Input-Ext Allocators'!$B$8:$B$68,$F290))*$D290</f>
        <v>0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1843668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CUSTOMERS</v>
      </c>
      <c r="G291" s="11">
        <f ca="1">IFERROR(INDEX(G$391:G$427,MATCH($F291,$B$391:$B$427,0))/INDEX($D$391:$D$427,MATCH($F291,$B$391:$B$427,0)),SUMIFS('Input-Ext Allocators'!D$8:D$68,'Input-Ext Allocators'!$B$8:$B$68,$F291))*$D291</f>
        <v>1702768.1657475668</v>
      </c>
      <c r="H291" s="11">
        <f ca="1">IFERROR(INDEX(H$391:H$427,MATCH($F291,$B$391:$B$427,0))/INDEX($D$391:$D$427,MATCH($F291,$B$391:$B$427,0)),SUMIFS('Input-Ext Allocators'!E$8:E$68,'Input-Ext Allocators'!$B$8:$B$68,$F291))*$D291</f>
        <v>127330.38122488828</v>
      </c>
      <c r="I291" s="11">
        <f ca="1">IFERROR(INDEX(I$391:I$427,MATCH($F291,$B$391:$B$427,0))/INDEX($D$391:$D$427,MATCH($F291,$B$391:$B$427,0)),SUMIFS('Input-Ext Allocators'!F$8:F$68,'Input-Ext Allocators'!$B$8:$B$68,$F291))*$D291</f>
        <v>12946.142064228648</v>
      </c>
      <c r="J291" s="11">
        <f ca="1">IFERROR(INDEX(J$391:J$427,MATCH($F291,$B$391:$B$427,0))/INDEX($D$391:$D$427,MATCH($F291,$B$391:$B$427,0)),SUMIFS('Input-Ext Allocators'!G$8:G$68,'Input-Ext Allocators'!$B$8:$B$68,$F291))*$D291</f>
        <v>602.43243837604643</v>
      </c>
      <c r="K291" s="11">
        <f ca="1">IFERROR(INDEX(K$391:K$427,MATCH($F291,$B$391:$B$427,0))/INDEX($D$391:$D$427,MATCH($F291,$B$391:$B$427,0)),SUMIFS('Input-Ext Allocators'!H$8:H$68,'Input-Ext Allocators'!$B$8:$B$68,$F291))*$D291</f>
        <v>20.878524940108466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2176188.957970974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1902375.0566173103</v>
      </c>
      <c r="H292" s="11">
        <f ca="1">IFERROR(INDEX(H$391:H$427,MATCH($F292,$B$391:$B$427,0))/INDEX($D$391:$D$427,MATCH($F292,$B$391:$B$427,0)),SUMIFS('Input-Ext Allocators'!E$8:E$68,'Input-Ext Allocators'!$B$8:$B$68,$F292))*$D292</f>
        <v>246522.13731765811</v>
      </c>
      <c r="I292" s="11">
        <f ca="1">IFERROR(INDEX(I$391:I$427,MATCH($F292,$B$391:$B$427,0))/INDEX($D$391:$D$427,MATCH($F292,$B$391:$B$427,0)),SUMIFS('Input-Ext Allocators'!F$8:F$68,'Input-Ext Allocators'!$B$8:$B$68,$F292))*$D292</f>
        <v>24033.965793177533</v>
      </c>
      <c r="J292" s="11">
        <f ca="1">IFERROR(INDEX(J$391:J$427,MATCH($F292,$B$391:$B$427,0))/INDEX($D$391:$D$427,MATCH($F292,$B$391:$B$427,0)),SUMIFS('Input-Ext Allocators'!G$8:G$68,'Input-Ext Allocators'!$B$8:$B$68,$F292))*$D292</f>
        <v>3157.3029920078384</v>
      </c>
      <c r="K292" s="11">
        <f ca="1">IFERROR(INDEX(K$391:K$427,MATCH($F292,$B$391:$B$427,0))/INDEX($D$391:$D$427,MATCH($F292,$B$391:$B$427,0)),SUMIFS('Input-Ext Allocators'!H$8:H$68,'Input-Ext Allocators'!$B$8:$B$68,$F292))*$D292</f>
        <v>100.49525082030958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4019856.957970974</v>
      </c>
      <c r="E293" s="11">
        <f t="shared" ca="1" si="78"/>
        <v>0</v>
      </c>
      <c r="G293" s="111">
        <f t="shared" ref="G293:K293" ca="1" si="79">SUBTOTAL(9,G288:G292)</f>
        <v>3605143.2223648774</v>
      </c>
      <c r="H293" s="111">
        <f t="shared" ca="1" si="79"/>
        <v>373852.51854254637</v>
      </c>
      <c r="I293" s="111">
        <f t="shared" ca="1" si="79"/>
        <v>36980.107857406183</v>
      </c>
      <c r="J293" s="111">
        <f t="shared" ca="1" si="79"/>
        <v>3759.7354303838847</v>
      </c>
      <c r="K293" s="111">
        <f t="shared" ca="1" si="79"/>
        <v>121.37377576041804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0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-</v>
      </c>
      <c r="G328" s="11">
        <f ca="1">IFERROR(INDEX(G$391:G$427,MATCH($F328,$B$391:$B$427,0))/INDEX($D$391:$D$427,MATCH($F328,$B$391:$B$427,0)),SUMIFS('Input-Ext Allocators'!D$8:D$68,'Input-Ext Allocators'!$B$8:$B$68,$F328))*$D328</f>
        <v>0</v>
      </c>
      <c r="H328" s="11">
        <f ca="1">IFERROR(INDEX(H$391:H$427,MATCH($F328,$B$391:$B$427,0))/INDEX($D$391:$D$427,MATCH($F328,$B$391:$B$427,0)),SUMIFS('Input-Ext Allocators'!E$8:E$68,'Input-Ext Allocators'!$B$8:$B$68,$F328))*$D328</f>
        <v>0</v>
      </c>
      <c r="I328" s="11">
        <f ca="1">IFERROR(INDEX(I$391:I$427,MATCH($F328,$B$391:$B$427,0))/INDEX($D$391:$D$427,MATCH($F328,$B$391:$B$427,0)),SUMIFS('Input-Ext Allocators'!F$8:F$68,'Input-Ext Allocators'!$B$8:$B$68,$F328))*$D328</f>
        <v>0</v>
      </c>
      <c r="J328" s="11">
        <f ca="1">IFERROR(INDEX(J$391:J$427,MATCH($F328,$B$391:$B$427,0))/INDEX($D$391:$D$427,MATCH($F328,$B$391:$B$427,0)),SUMIFS('Input-Ext Allocators'!G$8:G$68,'Input-Ext Allocators'!$B$8:$B$68,$F328))*$D328</f>
        <v>0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0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1">
        <f ca="1">IFERROR(INDEX(G$391:G$427,MATCH($F329,$B$391:$B$427,0))/INDEX($D$391:$D$427,MATCH($F329,$B$391:$B$427,0)),SUMIFS('Input-Ext Allocators'!D$8:D$68,'Input-Ext Allocators'!$B$8:$B$68,$F329))*$D329</f>
        <v>0</v>
      </c>
      <c r="H329" s="11">
        <f ca="1">IFERROR(INDEX(H$391:H$427,MATCH($F329,$B$391:$B$427,0))/INDEX($D$391:$D$427,MATCH($F329,$B$391:$B$427,0)),SUMIFS('Input-Ext Allocators'!E$8:E$68,'Input-Ext Allocators'!$B$8:$B$68,$F329))*$D329</f>
        <v>0</v>
      </c>
      <c r="I329" s="11">
        <f ca="1">IFERROR(INDEX(I$391:I$427,MATCH($F329,$B$391:$B$427,0))/INDEX($D$391:$D$427,MATCH($F329,$B$391:$B$427,0)),SUMIFS('Input-Ext Allocators'!F$8:F$68,'Input-Ext Allocators'!$B$8:$B$68,$F329))*$D329</f>
        <v>0</v>
      </c>
      <c r="J329" s="11">
        <f ca="1">IFERROR(INDEX(J$391:J$427,MATCH($F329,$B$391:$B$427,0))/INDEX($D$391:$D$427,MATCH($F329,$B$391:$B$427,0)),SUMIFS('Input-Ext Allocators'!G$8:G$68,'Input-Ext Allocators'!$B$8:$B$68,$F329))*$D329</f>
        <v>0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0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1">
        <f ca="1">IFERROR(INDEX(G$391:G$427,MATCH($F330,$B$391:$B$427,0))/INDEX($D$391:$D$427,MATCH($F330,$B$391:$B$427,0)),SUMIFS('Input-Ext Allocators'!D$8:D$68,'Input-Ext Allocators'!$B$8:$B$68,$F330))*$D330</f>
        <v>0</v>
      </c>
      <c r="H330" s="11">
        <f ca="1">IFERROR(INDEX(H$391:H$427,MATCH($F330,$B$391:$B$427,0))/INDEX($D$391:$D$427,MATCH($F330,$B$391:$B$427,0)),SUMIFS('Input-Ext Allocators'!E$8:E$68,'Input-Ext Allocators'!$B$8:$B$68,$F330))*$D330</f>
        <v>0</v>
      </c>
      <c r="I330" s="11">
        <f ca="1">IFERROR(INDEX(I$391:I$427,MATCH($F330,$B$391:$B$427,0))/INDEX($D$391:$D$427,MATCH($F330,$B$391:$B$427,0)),SUMIFS('Input-Ext Allocators'!F$8:F$68,'Input-Ext Allocators'!$B$8:$B$68,$F330))*$D330</f>
        <v>0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0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1">
        <f ca="1">IFERROR(INDEX(G$391:G$427,MATCH($F331,$B$391:$B$427,0))/INDEX($D$391:$D$427,MATCH($F331,$B$391:$B$427,0)),SUMIFS('Input-Ext Allocators'!D$8:D$68,'Input-Ext Allocators'!$B$8:$B$68,$F331))*$D331</f>
        <v>0</v>
      </c>
      <c r="H331" s="11">
        <f ca="1">IFERROR(INDEX(H$391:H$427,MATCH($F331,$B$391:$B$427,0))/INDEX($D$391:$D$427,MATCH($F331,$B$391:$B$427,0)),SUMIFS('Input-Ext Allocators'!E$8:E$68,'Input-Ext Allocators'!$B$8:$B$68,$F331))*$D331</f>
        <v>0</v>
      </c>
      <c r="I331" s="11">
        <f ca="1">IFERROR(INDEX(I$391:I$427,MATCH($F331,$B$391:$B$427,0))/INDEX($D$391:$D$427,MATCH($F331,$B$391:$B$427,0)),SUMIFS('Input-Ext Allocators'!F$8:F$68,'Input-Ext Allocators'!$B$8:$B$68,$F331))*$D331</f>
        <v>0</v>
      </c>
      <c r="J331" s="11">
        <f ca="1">IFERROR(INDEX(J$391:J$427,MATCH($F331,$B$391:$B$427,0))/INDEX($D$391:$D$427,MATCH($F331,$B$391:$B$427,0)),SUMIFS('Input-Ext Allocators'!G$8:G$68,'Input-Ext Allocators'!$B$8:$B$68,$F331))*$D331</f>
        <v>0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0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-</v>
      </c>
      <c r="G338" s="11">
        <f ca="1">IFERROR(INDEX(G$391:G$427,MATCH($F338,$B$391:$B$427,0))/INDEX($D$391:$D$427,MATCH($F338,$B$391:$B$427,0)),SUMIFS('Input-Ext Allocators'!D$8:D$68,'Input-Ext Allocators'!$B$8:$B$68,$F338))*$D338</f>
        <v>0</v>
      </c>
      <c r="H338" s="11">
        <f ca="1">IFERROR(INDEX(H$391:H$427,MATCH($F338,$B$391:$B$427,0))/INDEX($D$391:$D$427,MATCH($F338,$B$391:$B$427,0)),SUMIFS('Input-Ext Allocators'!E$8:E$68,'Input-Ext Allocators'!$B$8:$B$68,$F338))*$D338</f>
        <v>0</v>
      </c>
      <c r="I338" s="11">
        <f ca="1">IFERROR(INDEX(I$391:I$427,MATCH($F338,$B$391:$B$427,0))/INDEX($D$391:$D$427,MATCH($F338,$B$391:$B$427,0)),SUMIFS('Input-Ext Allocators'!F$8:F$68,'Input-Ext Allocators'!$B$8:$B$68,$F338))*$D338</f>
        <v>0</v>
      </c>
      <c r="J338" s="11">
        <f ca="1">IFERROR(INDEX(J$391:J$427,MATCH($F338,$B$391:$B$427,0))/INDEX($D$391:$D$427,MATCH($F338,$B$391:$B$427,0)),SUMIFS('Input-Ext Allocators'!G$8:G$68,'Input-Ext Allocators'!$B$8:$B$68,$F338))*$D338</f>
        <v>0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0</v>
      </c>
      <c r="E339" s="11">
        <f t="shared" ca="1" si="87"/>
        <v>0</v>
      </c>
      <c r="G339" s="111">
        <f t="shared" ref="G339:K339" ca="1" si="90">SUBTOTAL(9,G328:G338)</f>
        <v>0</v>
      </c>
      <c r="H339" s="111">
        <f t="shared" ca="1" si="90"/>
        <v>0</v>
      </c>
      <c r="I339" s="111">
        <f t="shared" ca="1" si="90"/>
        <v>0</v>
      </c>
      <c r="J339" s="111">
        <f t="shared" ca="1" si="90"/>
        <v>0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0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-</v>
      </c>
      <c r="G342" s="11">
        <f ca="1">IFERROR(INDEX(G$391:G$427,MATCH($F342,$B$391:$B$427,0))/INDEX($D$391:$D$427,MATCH($F342,$B$391:$B$427,0)),SUMIFS('Input-Ext Allocators'!D$8:D$68,'Input-Ext Allocators'!$B$8:$B$68,$F342))*$D342</f>
        <v>0</v>
      </c>
      <c r="H342" s="11">
        <f ca="1">IFERROR(INDEX(H$391:H$427,MATCH($F342,$B$391:$B$427,0))/INDEX($D$391:$D$427,MATCH($F342,$B$391:$B$427,0)),SUMIFS('Input-Ext Allocators'!E$8:E$68,'Input-Ext Allocators'!$B$8:$B$68,$F342))*$D342</f>
        <v>0</v>
      </c>
      <c r="I342" s="11">
        <f ca="1">IFERROR(INDEX(I$391:I$427,MATCH($F342,$B$391:$B$427,0))/INDEX($D$391:$D$427,MATCH($F342,$B$391:$B$427,0)),SUMIFS('Input-Ext Allocators'!F$8:F$68,'Input-Ext Allocators'!$B$8:$B$68,$F342))*$D342</f>
        <v>0</v>
      </c>
      <c r="J342" s="11">
        <f ca="1">IFERROR(INDEX(J$391:J$427,MATCH($F342,$B$391:$B$427,0))/INDEX($D$391:$D$427,MATCH($F342,$B$391:$B$427,0)),SUMIFS('Input-Ext Allocators'!G$8:G$68,'Input-Ext Allocators'!$B$8:$B$68,$F342))*$D342</f>
        <v>0</v>
      </c>
      <c r="K342" s="11">
        <f ca="1">IFERROR(INDEX(K$391:K$427,MATCH($F342,$B$391:$B$427,0))/INDEX($D$391:$D$427,MATCH($F342,$B$391:$B$427,0)),SUMIFS('Input-Ext Allocators'!H$8:H$68,'Input-Ext Allocators'!$B$8:$B$68,$F342))*$D342</f>
        <v>0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0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-</v>
      </c>
      <c r="G343" s="11">
        <f ca="1">IFERROR(INDEX(G$391:G$427,MATCH($F343,$B$391:$B$427,0))/INDEX($D$391:$D$427,MATCH($F343,$B$391:$B$427,0)),SUMIFS('Input-Ext Allocators'!D$8:D$68,'Input-Ext Allocators'!$B$8:$B$68,$F343))*$D343</f>
        <v>0</v>
      </c>
      <c r="H343" s="11">
        <f ca="1">IFERROR(INDEX(H$391:H$427,MATCH($F343,$B$391:$B$427,0))/INDEX($D$391:$D$427,MATCH($F343,$B$391:$B$427,0)),SUMIFS('Input-Ext Allocators'!E$8:E$68,'Input-Ext Allocators'!$B$8:$B$68,$F343))*$D343</f>
        <v>0</v>
      </c>
      <c r="I343" s="11">
        <f ca="1">IFERROR(INDEX(I$391:I$427,MATCH($F343,$B$391:$B$427,0))/INDEX($D$391:$D$427,MATCH($F343,$B$391:$B$427,0)),SUMIFS('Input-Ext Allocators'!F$8:F$68,'Input-Ext Allocators'!$B$8:$B$68,$F343))*$D343</f>
        <v>0</v>
      </c>
      <c r="J343" s="11">
        <f ca="1">IFERROR(INDEX(J$391:J$427,MATCH($F343,$B$391:$B$427,0))/INDEX($D$391:$D$427,MATCH($F343,$B$391:$B$427,0)),SUMIFS('Input-Ext Allocators'!G$8:G$68,'Input-Ext Allocators'!$B$8:$B$68,$F343))*$D343</f>
        <v>0</v>
      </c>
      <c r="K343" s="11">
        <f ca="1">IFERROR(INDEX(K$391:K$427,MATCH($F343,$B$391:$B$427,0))/INDEX($D$391:$D$427,MATCH($F343,$B$391:$B$427,0)),SUMIFS('Input-Ext Allocators'!H$8:H$68,'Input-Ext Allocators'!$B$8:$B$68,$F343))*$D343</f>
        <v>0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0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-</v>
      </c>
      <c r="G344" s="11">
        <f ca="1">IFERROR(INDEX(G$391:G$427,MATCH($F344,$B$391:$B$427,0))/INDEX($D$391:$D$427,MATCH($F344,$B$391:$B$427,0)),SUMIFS('Input-Ext Allocators'!D$8:D$68,'Input-Ext Allocators'!$B$8:$B$68,$F344))*$D344</f>
        <v>0</v>
      </c>
      <c r="H344" s="11">
        <f ca="1">IFERROR(INDEX(H$391:H$427,MATCH($F344,$B$391:$B$427,0))/INDEX($D$391:$D$427,MATCH($F344,$B$391:$B$427,0)),SUMIFS('Input-Ext Allocators'!E$8:E$68,'Input-Ext Allocators'!$B$8:$B$68,$F344))*$D344</f>
        <v>0</v>
      </c>
      <c r="I344" s="11">
        <f ca="1">IFERROR(INDEX(I$391:I$427,MATCH($F344,$B$391:$B$427,0))/INDEX($D$391:$D$427,MATCH($F344,$B$391:$B$427,0)),SUMIFS('Input-Ext Allocators'!F$8:F$68,'Input-Ext Allocators'!$B$8:$B$68,$F344))*$D344</f>
        <v>0</v>
      </c>
      <c r="J344" s="11">
        <f ca="1">IFERROR(INDEX(J$391:J$427,MATCH($F344,$B$391:$B$427,0))/INDEX($D$391:$D$427,MATCH($F344,$B$391:$B$427,0)),SUMIFS('Input-Ext Allocators'!G$8:G$68,'Input-Ext Allocators'!$B$8:$B$68,$F344))*$D344</f>
        <v>0</v>
      </c>
      <c r="K344" s="11">
        <f ca="1">IFERROR(INDEX(K$391:K$427,MATCH($F344,$B$391:$B$427,0))/INDEX($D$391:$D$427,MATCH($F344,$B$391:$B$427,0)),SUMIFS('Input-Ext Allocators'!H$8:H$68,'Input-Ext Allocators'!$B$8:$B$68,$F344))*$D344</f>
        <v>0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0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-</v>
      </c>
      <c r="G345" s="11">
        <f ca="1">IFERROR(INDEX(G$391:G$427,MATCH($F345,$B$391:$B$427,0))/INDEX($D$391:$D$427,MATCH($F345,$B$391:$B$427,0)),SUMIFS('Input-Ext Allocators'!D$8:D$68,'Input-Ext Allocators'!$B$8:$B$68,$F345))*$D345</f>
        <v>0</v>
      </c>
      <c r="H345" s="11">
        <f ca="1">IFERROR(INDEX(H$391:H$427,MATCH($F345,$B$391:$B$427,0))/INDEX($D$391:$D$427,MATCH($F345,$B$391:$B$427,0)),SUMIFS('Input-Ext Allocators'!E$8:E$68,'Input-Ext Allocators'!$B$8:$B$68,$F345))*$D345</f>
        <v>0</v>
      </c>
      <c r="I345" s="11">
        <f ca="1">IFERROR(INDEX(I$391:I$427,MATCH($F345,$B$391:$B$427,0))/INDEX($D$391:$D$427,MATCH($F345,$B$391:$B$427,0)),SUMIFS('Input-Ext Allocators'!F$8:F$68,'Input-Ext Allocators'!$B$8:$B$68,$F345))*$D345</f>
        <v>0</v>
      </c>
      <c r="J345" s="11">
        <f ca="1">IFERROR(INDEX(J$391:J$427,MATCH($F345,$B$391:$B$427,0))/INDEX($D$391:$D$427,MATCH($F345,$B$391:$B$427,0)),SUMIFS('Input-Ext Allocators'!G$8:G$68,'Input-Ext Allocators'!$B$8:$B$68,$F345))*$D345</f>
        <v>0</v>
      </c>
      <c r="K345" s="11">
        <f ca="1">IFERROR(INDEX(K$391:K$427,MATCH($F345,$B$391:$B$427,0))/INDEX($D$391:$D$427,MATCH($F345,$B$391:$B$427,0)),SUMIFS('Input-Ext Allocators'!H$8:H$68,'Input-Ext Allocators'!$B$8:$B$68,$F345))*$D345</f>
        <v>0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0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-</v>
      </c>
      <c r="G346" s="11">
        <f ca="1">IFERROR(INDEX(G$391:G$427,MATCH($F346,$B$391:$B$427,0))/INDEX($D$391:$D$427,MATCH($F346,$B$391:$B$427,0)),SUMIFS('Input-Ext Allocators'!D$8:D$68,'Input-Ext Allocators'!$B$8:$B$68,$F346))*$D346</f>
        <v>0</v>
      </c>
      <c r="H346" s="11">
        <f ca="1">IFERROR(INDEX(H$391:H$427,MATCH($F346,$B$391:$B$427,0))/INDEX($D$391:$D$427,MATCH($F346,$B$391:$B$427,0)),SUMIFS('Input-Ext Allocators'!E$8:E$68,'Input-Ext Allocators'!$B$8:$B$68,$F346))*$D346</f>
        <v>0</v>
      </c>
      <c r="I346" s="11">
        <f ca="1">IFERROR(INDEX(I$391:I$427,MATCH($F346,$B$391:$B$427,0))/INDEX($D$391:$D$427,MATCH($F346,$B$391:$B$427,0)),SUMIFS('Input-Ext Allocators'!F$8:F$68,'Input-Ext Allocators'!$B$8:$B$68,$F346))*$D346</f>
        <v>0</v>
      </c>
      <c r="J346" s="11">
        <f ca="1">IFERROR(INDEX(J$391:J$427,MATCH($F346,$B$391:$B$427,0))/INDEX($D$391:$D$427,MATCH($F346,$B$391:$B$427,0)),SUMIFS('Input-Ext Allocators'!G$8:G$68,'Input-Ext Allocators'!$B$8:$B$68,$F346))*$D346</f>
        <v>0</v>
      </c>
      <c r="K346" s="11">
        <f ca="1">IFERROR(INDEX(K$391:K$427,MATCH($F346,$B$391:$B$427,0))/INDEX($D$391:$D$427,MATCH($F346,$B$391:$B$427,0)),SUMIFS('Input-Ext Allocators'!H$8:H$68,'Input-Ext Allocators'!$B$8:$B$68,$F346))*$D346</f>
        <v>0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0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-</v>
      </c>
      <c r="G347" s="11">
        <f ca="1">IFERROR(INDEX(G$391:G$427,MATCH($F347,$B$391:$B$427,0))/INDEX($D$391:$D$427,MATCH($F347,$B$391:$B$427,0)),SUMIFS('Input-Ext Allocators'!D$8:D$68,'Input-Ext Allocators'!$B$8:$B$68,$F347))*$D347</f>
        <v>0</v>
      </c>
      <c r="H347" s="11">
        <f ca="1">IFERROR(INDEX(H$391:H$427,MATCH($F347,$B$391:$B$427,0))/INDEX($D$391:$D$427,MATCH($F347,$B$391:$B$427,0)),SUMIFS('Input-Ext Allocators'!E$8:E$68,'Input-Ext Allocators'!$B$8:$B$68,$F347))*$D347</f>
        <v>0</v>
      </c>
      <c r="I347" s="11">
        <f ca="1">IFERROR(INDEX(I$391:I$427,MATCH($F347,$B$391:$B$427,0))/INDEX($D$391:$D$427,MATCH($F347,$B$391:$B$427,0)),SUMIFS('Input-Ext Allocators'!F$8:F$68,'Input-Ext Allocators'!$B$8:$B$68,$F347))*$D347</f>
        <v>0</v>
      </c>
      <c r="J347" s="11">
        <f ca="1">IFERROR(INDEX(J$391:J$427,MATCH($F347,$B$391:$B$427,0))/INDEX($D$391:$D$427,MATCH($F347,$B$391:$B$427,0)),SUMIFS('Input-Ext Allocators'!G$8:G$68,'Input-Ext Allocators'!$B$8:$B$68,$F347))*$D347</f>
        <v>0</v>
      </c>
      <c r="K347" s="11">
        <f ca="1">IFERROR(INDEX(K$391:K$427,MATCH($F347,$B$391:$B$427,0))/INDEX($D$391:$D$427,MATCH($F347,$B$391:$B$427,0)),SUMIFS('Input-Ext Allocators'!H$8:H$68,'Input-Ext Allocators'!$B$8:$B$68,$F347))*$D347</f>
        <v>0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0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-</v>
      </c>
      <c r="G349" s="11">
        <f ca="1">IFERROR(INDEX(G$391:G$427,MATCH($F349,$B$391:$B$427,0))/INDEX($D$391:$D$427,MATCH($F349,$B$391:$B$427,0)),SUMIFS('Input-Ext Allocators'!D$8:D$68,'Input-Ext Allocators'!$B$8:$B$68,$F349))*$D349</f>
        <v>0</v>
      </c>
      <c r="H349" s="11">
        <f ca="1">IFERROR(INDEX(H$391:H$427,MATCH($F349,$B$391:$B$427,0))/INDEX($D$391:$D$427,MATCH($F349,$B$391:$B$427,0)),SUMIFS('Input-Ext Allocators'!E$8:E$68,'Input-Ext Allocators'!$B$8:$B$68,$F349))*$D349</f>
        <v>0</v>
      </c>
      <c r="I349" s="11">
        <f ca="1">IFERROR(INDEX(I$391:I$427,MATCH($F349,$B$391:$B$427,0))/INDEX($D$391:$D$427,MATCH($F349,$B$391:$B$427,0)),SUMIFS('Input-Ext Allocators'!F$8:F$68,'Input-Ext Allocators'!$B$8:$B$68,$F349))*$D349</f>
        <v>0</v>
      </c>
      <c r="J349" s="11">
        <f ca="1">IFERROR(INDEX(J$391:J$427,MATCH($F349,$B$391:$B$427,0))/INDEX($D$391:$D$427,MATCH($F349,$B$391:$B$427,0)),SUMIFS('Input-Ext Allocators'!G$8:G$68,'Input-Ext Allocators'!$B$8:$B$68,$F349))*$D349</f>
        <v>0</v>
      </c>
      <c r="K349" s="11">
        <f ca="1">IFERROR(INDEX(K$391:K$427,MATCH($F349,$B$391:$B$427,0))/INDEX($D$391:$D$427,MATCH($F349,$B$391:$B$427,0)),SUMIFS('Input-Ext Allocators'!H$8:H$68,'Input-Ext Allocators'!$B$8:$B$68,$F349))*$D349</f>
        <v>0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0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-</v>
      </c>
      <c r="G350" s="11">
        <f ca="1">IFERROR(INDEX(G$391:G$427,MATCH($F350,$B$391:$B$427,0))/INDEX($D$391:$D$427,MATCH($F350,$B$391:$B$427,0)),SUMIFS('Input-Ext Allocators'!D$8:D$68,'Input-Ext Allocators'!$B$8:$B$68,$F350))*$D350</f>
        <v>0</v>
      </c>
      <c r="H350" s="11">
        <f ca="1">IFERROR(INDEX(H$391:H$427,MATCH($F350,$B$391:$B$427,0))/INDEX($D$391:$D$427,MATCH($F350,$B$391:$B$427,0)),SUMIFS('Input-Ext Allocators'!E$8:E$68,'Input-Ext Allocators'!$B$8:$B$68,$F350))*$D350</f>
        <v>0</v>
      </c>
      <c r="I350" s="11">
        <f ca="1">IFERROR(INDEX(I$391:I$427,MATCH($F350,$B$391:$B$427,0))/INDEX($D$391:$D$427,MATCH($F350,$B$391:$B$427,0)),SUMIFS('Input-Ext Allocators'!F$8:F$68,'Input-Ext Allocators'!$B$8:$B$68,$F350))*$D350</f>
        <v>0</v>
      </c>
      <c r="J350" s="11">
        <f ca="1">IFERROR(INDEX(J$391:J$427,MATCH($F350,$B$391:$B$427,0))/INDEX($D$391:$D$427,MATCH($F350,$B$391:$B$427,0)),SUMIFS('Input-Ext Allocators'!G$8:G$68,'Input-Ext Allocators'!$B$8:$B$68,$F350))*$D350</f>
        <v>0</v>
      </c>
      <c r="K350" s="11">
        <f ca="1">IFERROR(INDEX(K$391:K$427,MATCH($F350,$B$391:$B$427,0))/INDEX($D$391:$D$427,MATCH($F350,$B$391:$B$427,0)),SUMIFS('Input-Ext Allocators'!H$8:H$68,'Input-Ext Allocators'!$B$8:$B$68,$F350))*$D350</f>
        <v>0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0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-</v>
      </c>
      <c r="G351" s="11">
        <f ca="1">IFERROR(INDEX(G$391:G$427,MATCH($F351,$B$391:$B$427,0))/INDEX($D$391:$D$427,MATCH($F351,$B$391:$B$427,0)),SUMIFS('Input-Ext Allocators'!D$8:D$68,'Input-Ext Allocators'!$B$8:$B$68,$F351))*$D351</f>
        <v>0</v>
      </c>
      <c r="H351" s="11">
        <f ca="1">IFERROR(INDEX(H$391:H$427,MATCH($F351,$B$391:$B$427,0))/INDEX($D$391:$D$427,MATCH($F351,$B$391:$B$427,0)),SUMIFS('Input-Ext Allocators'!E$8:E$68,'Input-Ext Allocators'!$B$8:$B$68,$F351))*$D351</f>
        <v>0</v>
      </c>
      <c r="I351" s="11">
        <f ca="1">IFERROR(INDEX(I$391:I$427,MATCH($F351,$B$391:$B$427,0))/INDEX($D$391:$D$427,MATCH($F351,$B$391:$B$427,0)),SUMIFS('Input-Ext Allocators'!F$8:F$68,'Input-Ext Allocators'!$B$8:$B$68,$F351))*$D351</f>
        <v>0</v>
      </c>
      <c r="J351" s="11">
        <f ca="1">IFERROR(INDEX(J$391:J$427,MATCH($F351,$B$391:$B$427,0))/INDEX($D$391:$D$427,MATCH($F351,$B$391:$B$427,0)),SUMIFS('Input-Ext Allocators'!G$8:G$68,'Input-Ext Allocators'!$B$8:$B$68,$F351))*$D351</f>
        <v>0</v>
      </c>
      <c r="K351" s="11">
        <f ca="1">IFERROR(INDEX(K$391:K$427,MATCH($F351,$B$391:$B$427,0))/INDEX($D$391:$D$427,MATCH($F351,$B$391:$B$427,0)),SUMIFS('Input-Ext Allocators'!H$8:H$68,'Input-Ext Allocators'!$B$8:$B$68,$F351))*$D351</f>
        <v>0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0</v>
      </c>
      <c r="E353" s="11">
        <f t="shared" ca="1" si="92"/>
        <v>0</v>
      </c>
      <c r="G353" s="111">
        <f t="shared" ref="G353:K353" ca="1" si="93">SUBTOTAL(9,G342:G352)</f>
        <v>0</v>
      </c>
      <c r="H353" s="111">
        <f t="shared" ca="1" si="93"/>
        <v>0</v>
      </c>
      <c r="I353" s="111">
        <f t="shared" ca="1" si="93"/>
        <v>0</v>
      </c>
      <c r="J353" s="111">
        <f t="shared" ca="1" si="93"/>
        <v>0</v>
      </c>
      <c r="K353" s="111">
        <f t="shared" ca="1" si="93"/>
        <v>0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4019856.957970974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3605143.2223648774</v>
      </c>
      <c r="H355" s="111">
        <f t="shared" ca="1" si="94"/>
        <v>373852.51854254637</v>
      </c>
      <c r="I355" s="111">
        <f t="shared" ca="1" si="94"/>
        <v>36980.107857406183</v>
      </c>
      <c r="J355" s="111">
        <f t="shared" ca="1" si="94"/>
        <v>3759.7354303838847</v>
      </c>
      <c r="K355" s="111">
        <f t="shared" ca="1" si="94"/>
        <v>121.37377576041804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0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-</v>
      </c>
      <c r="G358" s="11">
        <f ca="1">IFERROR(INDEX(G$391:G$427,MATCH($F358,$B$391:$B$427,0))/INDEX($D$391:$D$427,MATCH($F358,$B$391:$B$427,0)),SUMIFS('Input-Ext Allocators'!D$8:D$68,'Input-Ext Allocators'!$B$8:$B$68,$F358))*$D358</f>
        <v>0</v>
      </c>
      <c r="H358" s="11">
        <f ca="1">IFERROR(INDEX(H$391:H$427,MATCH($F358,$B$391:$B$427,0))/INDEX($D$391:$D$427,MATCH($F358,$B$391:$B$427,0)),SUMIFS('Input-Ext Allocators'!E$8:E$68,'Input-Ext Allocators'!$B$8:$B$68,$F358))*$D358</f>
        <v>0</v>
      </c>
      <c r="I358" s="11">
        <f ca="1">IFERROR(INDEX(I$391:I$427,MATCH($F358,$B$391:$B$427,0))/INDEX($D$391:$D$427,MATCH($F358,$B$391:$B$427,0)),SUMIFS('Input-Ext Allocators'!F$8:F$68,'Input-Ext Allocators'!$B$8:$B$68,$F358))*$D358</f>
        <v>0</v>
      </c>
      <c r="J358" s="11">
        <f ca="1">IFERROR(INDEX(J$391:J$427,MATCH($F358,$B$391:$B$427,0))/INDEX($D$391:$D$427,MATCH($F358,$B$391:$B$427,0)),SUMIFS('Input-Ext Allocators'!G$8:G$68,'Input-Ext Allocators'!$B$8:$B$68,$F358))*$D358</f>
        <v>0</v>
      </c>
      <c r="K358" s="11">
        <f ca="1">IFERROR(INDEX(K$391:K$427,MATCH($F358,$B$391:$B$427,0))/INDEX($D$391:$D$427,MATCH($F358,$B$391:$B$427,0)),SUMIFS('Input-Ext Allocators'!H$8:H$68,'Input-Ext Allocators'!$B$8:$B$68,$F358))*$D358</f>
        <v>0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0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0</v>
      </c>
      <c r="H359" s="111">
        <f t="shared" ca="1" si="96"/>
        <v>0</v>
      </c>
      <c r="I359" s="111">
        <f t="shared" ca="1" si="96"/>
        <v>0</v>
      </c>
      <c r="J359" s="111">
        <f t="shared" ca="1" si="96"/>
        <v>0</v>
      </c>
      <c r="K359" s="111">
        <f t="shared" ca="1" si="96"/>
        <v>0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4019856.957970974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3605143.2223648774</v>
      </c>
      <c r="H361" s="11">
        <f t="shared" ca="1" si="97"/>
        <v>373852.51854254637</v>
      </c>
      <c r="I361" s="11">
        <f t="shared" ca="1" si="97"/>
        <v>36980.107857406183</v>
      </c>
      <c r="J361" s="11">
        <f t="shared" ca="1" si="97"/>
        <v>3759.7354303838847</v>
      </c>
      <c r="K361" s="11">
        <f t="shared" ca="1" si="97"/>
        <v>121.37377576041804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996564.58084028692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871174.16617465147</v>
      </c>
      <c r="H365" s="11">
        <f ca="1">IFERROR(INDEX(H$391:H$427,MATCH($F365,$B$391:$B$427,0))/INDEX($D$391:$D$427,MATCH($F365,$B$391:$B$427,0)),SUMIFS('Input-Ext Allocators'!E$8:E$68,'Input-Ext Allocators'!$B$8:$B$68,$F365))*$D365</f>
        <v>112892.41660011237</v>
      </c>
      <c r="I365" s="11">
        <f ca="1">IFERROR(INDEX(I$391:I$427,MATCH($F365,$B$391:$B$427,0))/INDEX($D$391:$D$427,MATCH($F365,$B$391:$B$427,0)),SUMIFS('Input-Ext Allocators'!F$8:F$68,'Input-Ext Allocators'!$B$8:$B$68,$F365))*$D365</f>
        <v>11006.12102587795</v>
      </c>
      <c r="J365" s="11">
        <f ca="1">IFERROR(INDEX(J$391:J$427,MATCH($F365,$B$391:$B$427,0))/INDEX($D$391:$D$427,MATCH($F365,$B$391:$B$427,0)),SUMIFS('Input-Ext Allocators'!G$8:G$68,'Input-Ext Allocators'!$B$8:$B$68,$F365))*$D365</f>
        <v>1445.8562163415052</v>
      </c>
      <c r="K365" s="11">
        <f ca="1">IFERROR(INDEX(K$391:K$427,MATCH($F365,$B$391:$B$427,0))/INDEX($D$391:$D$427,MATCH($F365,$B$391:$B$427,0)),SUMIFS('Input-Ext Allocators'!H$8:H$68,'Input-Ext Allocators'!$B$8:$B$68,$F365))*$D365</f>
        <v>46.020823303670639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0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-</v>
      </c>
      <c r="G366" s="11">
        <f ca="1">IFERROR(INDEX(G$391:G$427,MATCH($F366,$B$391:$B$427,0))/INDEX($D$391:$D$427,MATCH($F366,$B$391:$B$427,0)),SUMIFS('Input-Ext Allocators'!D$8:D$68,'Input-Ext Allocators'!$B$8:$B$68,$F366))*$D366</f>
        <v>0</v>
      </c>
      <c r="H366" s="11">
        <f ca="1">IFERROR(INDEX(H$391:H$427,MATCH($F366,$B$391:$B$427,0))/INDEX($D$391:$D$427,MATCH($F366,$B$391:$B$427,0)),SUMIFS('Input-Ext Allocators'!E$8:E$68,'Input-Ext Allocators'!$B$8:$B$68,$F366))*$D366</f>
        <v>0</v>
      </c>
      <c r="I366" s="11">
        <f ca="1">IFERROR(INDEX(I$391:I$427,MATCH($F366,$B$391:$B$427,0))/INDEX($D$391:$D$427,MATCH($F366,$B$391:$B$427,0)),SUMIFS('Input-Ext Allocators'!F$8:F$68,'Input-Ext Allocators'!$B$8:$B$68,$F366))*$D366</f>
        <v>0</v>
      </c>
      <c r="J366" s="11">
        <f ca="1">IFERROR(INDEX(J$391:J$427,MATCH($F366,$B$391:$B$427,0))/INDEX($D$391:$D$427,MATCH($F366,$B$391:$B$427,0)),SUMIFS('Input-Ext Allocators'!G$8:G$68,'Input-Ext Allocators'!$B$8:$B$68,$F366))*$D366</f>
        <v>0</v>
      </c>
      <c r="K366" s="11">
        <f ca="1">IFERROR(INDEX(K$391:K$427,MATCH($F366,$B$391:$B$427,0))/INDEX($D$391:$D$427,MATCH($F366,$B$391:$B$427,0)),SUMIFS('Input-Ext Allocators'!H$8:H$68,'Input-Ext Allocators'!$B$8:$B$68,$F366))*$D366</f>
        <v>0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177650.1472873553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157193.05308611217</v>
      </c>
      <c r="H367" s="11">
        <f ca="1">IFERROR(INDEX(H$391:H$427,MATCH($F367,$B$391:$B$427,0))/INDEX($D$391:$D$427,MATCH($F367,$B$391:$B$427,0)),SUMIFS('Input-Ext Allocators'!E$8:E$68,'Input-Ext Allocators'!$B$8:$B$68,$F367))*$D367</f>
        <v>15430.262145629087</v>
      </c>
      <c r="I367" s="11">
        <f ca="1">IFERROR(INDEX(I$391:I$427,MATCH($F367,$B$391:$B$427,0))/INDEX($D$391:$D$427,MATCH($F367,$B$391:$B$427,0)),SUMIFS('Input-Ext Allocators'!F$8:F$68,'Input-Ext Allocators'!$B$8:$B$68,$F367))*$D367</f>
        <v>3901.1400167290803</v>
      </c>
      <c r="J367" s="11">
        <f ca="1">IFERROR(INDEX(J$391:J$427,MATCH($F367,$B$391:$B$427,0))/INDEX($D$391:$D$427,MATCH($F367,$B$391:$B$427,0)),SUMIFS('Input-Ext Allocators'!G$8:G$68,'Input-Ext Allocators'!$B$8:$B$68,$F367))*$D367</f>
        <v>1120.8585780389324</v>
      </c>
      <c r="K367" s="11">
        <f ca="1">IFERROR(INDEX(K$391:K$427,MATCH($F367,$B$391:$B$427,0))/INDEX($D$391:$D$427,MATCH($F367,$B$391:$B$427,0)),SUMIFS('Input-Ext Allocators'!H$8:H$68,'Input-Ext Allocators'!$B$8:$B$68,$F367))*$D367</f>
        <v>4.8334608460588129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111674.19344757621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98814.482774161414</v>
      </c>
      <c r="H368" s="11">
        <f ca="1">IFERROR(INDEX(H$391:H$427,MATCH($F368,$B$391:$B$427,0))/INDEX($D$391:$D$427,MATCH($F368,$B$391:$B$427,0)),SUMIFS('Input-Ext Allocators'!E$8:E$68,'Input-Ext Allocators'!$B$8:$B$68,$F368))*$D368</f>
        <v>9699.7503582731078</v>
      </c>
      <c r="I368" s="11">
        <f ca="1">IFERROR(INDEX(I$391:I$427,MATCH($F368,$B$391:$B$427,0))/INDEX($D$391:$D$427,MATCH($F368,$B$391:$B$427,0)),SUMIFS('Input-Ext Allocators'!F$8:F$68,'Input-Ext Allocators'!$B$8:$B$68,$F368))*$D368</f>
        <v>2452.3293199954073</v>
      </c>
      <c r="J368" s="11">
        <f ca="1">IFERROR(INDEX(J$391:J$427,MATCH($F368,$B$391:$B$427,0))/INDEX($D$391:$D$427,MATCH($F368,$B$391:$B$427,0)),SUMIFS('Input-Ext Allocators'!G$8:G$68,'Input-Ext Allocators'!$B$8:$B$68,$F368))*$D368</f>
        <v>704.59259157734618</v>
      </c>
      <c r="K368" s="11">
        <f ca="1">IFERROR(INDEX(K$391:K$427,MATCH($F368,$B$391:$B$427,0))/INDEX($D$391:$D$427,MATCH($F368,$B$391:$B$427,0)),SUMIFS('Input-Ext Allocators'!H$8:H$68,'Input-Ext Allocators'!$B$8:$B$68,$F368))*$D368</f>
        <v>3.0384035689593656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1285888.9215752184</v>
      </c>
      <c r="E370" s="11">
        <f t="shared" ca="1" si="99"/>
        <v>0</v>
      </c>
      <c r="G370" s="111">
        <f t="shared" ref="G370:K370" ca="1" si="100">SUBTOTAL(9,G365:G369)</f>
        <v>1127181.7020349251</v>
      </c>
      <c r="H370" s="111">
        <f t="shared" ca="1" si="100"/>
        <v>138022.42910401456</v>
      </c>
      <c r="I370" s="111">
        <f t="shared" ca="1" si="100"/>
        <v>17359.590362602437</v>
      </c>
      <c r="J370" s="111">
        <f t="shared" ca="1" si="100"/>
        <v>3271.3073859577835</v>
      </c>
      <c r="K370" s="111">
        <f t="shared" ca="1" si="100"/>
        <v>53.892687718688819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-252987.9531556915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-231035.46356332093</v>
      </c>
      <c r="H373" s="11">
        <f ca="1">IFERROR(INDEX(H$391:H$427,MATCH($F373,$B$391:$B$427,0))/INDEX($D$391:$D$427,MATCH($F373,$B$391:$B$427,0)),SUMIFS('Input-Ext Allocators'!E$8:E$68,'Input-Ext Allocators'!$B$8:$B$68,$F373))*$D373</f>
        <v>-19815.886469831465</v>
      </c>
      <c r="I373" s="11">
        <f ca="1">IFERROR(INDEX(I$391:I$427,MATCH($F373,$B$391:$B$427,0))/INDEX($D$391:$D$427,MATCH($F373,$B$391:$B$427,0)),SUMIFS('Input-Ext Allocators'!F$8:F$68,'Input-Ext Allocators'!$B$8:$B$68,$F373))*$D373</f>
        <v>-1989.6468801976039</v>
      </c>
      <c r="J373" s="11">
        <f ca="1">IFERROR(INDEX(J$391:J$427,MATCH($F373,$B$391:$B$427,0))/INDEX($D$391:$D$427,MATCH($F373,$B$391:$B$427,0)),SUMIFS('Input-Ext Allocators'!G$8:G$68,'Input-Ext Allocators'!$B$8:$B$68,$F373))*$D373</f>
        <v>-142.24392111575543</v>
      </c>
      <c r="K373" s="11">
        <f ca="1">IFERROR(INDEX(K$391:K$427,MATCH($F373,$B$391:$B$427,0))/INDEX($D$391:$D$427,MATCH($F373,$B$391:$B$427,0)),SUMIFS('Input-Ext Allocators'!H$8:H$68,'Input-Ext Allocators'!$B$8:$B$68,$F373))*$D373</f>
        <v>-4.7123212257779494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-252987.9531556915</v>
      </c>
      <c r="E375" s="11">
        <f t="shared" ca="1" si="102"/>
        <v>0</v>
      </c>
      <c r="G375" s="111">
        <f ca="1">SUBTOTAL(9,G373:G374)</f>
        <v>-231035.46356332093</v>
      </c>
      <c r="H375" s="111">
        <f ca="1">SUBTOTAL(9,H373:H374)</f>
        <v>-19815.886469831465</v>
      </c>
      <c r="I375" s="111">
        <f ca="1">SUBTOTAL(9,I373:I374)</f>
        <v>-1989.6468801976039</v>
      </c>
      <c r="J375" s="111">
        <f ca="1">SUBTOTAL(9,J373:J374)</f>
        <v>-142.24392111575543</v>
      </c>
      <c r="K375" s="111">
        <f ca="1">SUBTOTAL(9,K373:K374)</f>
        <v>-4.7123212257779494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1032900.9684195269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896146.23847160419</v>
      </c>
      <c r="H377" s="11">
        <f ca="1">SUBTOTAL(9,H365:H375)</f>
        <v>118206.5426341831</v>
      </c>
      <c r="I377" s="11">
        <f ca="1">SUBTOTAL(9,I365:I375)</f>
        <v>15369.943482404833</v>
      </c>
      <c r="J377" s="11">
        <f ca="1">SUBTOTAL(9,J365:J375)</f>
        <v>3129.0634648420282</v>
      </c>
      <c r="K377" s="11">
        <f ca="1">SUBTOTAL(9,K365:K375)</f>
        <v>49.180366492910871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62984720.325577892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55671959.908755794</v>
      </c>
      <c r="H380" s="52">
        <f ca="1">SUBTOTAL(9,H164:H377)</f>
        <v>5511820.2754950197</v>
      </c>
      <c r="I380" s="52">
        <f ca="1">SUBTOTAL(9,I164:I377)</f>
        <v>1396679.0380469346</v>
      </c>
      <c r="J380" s="52">
        <f ca="1">SUBTOTAL(9,J164:J377)</f>
        <v>402513.64939661248</v>
      </c>
      <c r="K380" s="52">
        <f ca="1">SUBTOTAL(9,K164:K377)</f>
        <v>1747.4538835371286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1480451.7121226757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1351988.6750610664</v>
      </c>
      <c r="H381" s="11">
        <f ca="1">IFERROR(INDEX(H$391:H$427,MATCH($F381,$B$391:$B$427,0))/INDEX($D$391:$D$427,MATCH($F381,$B$391:$B$427,0)),SUMIFS('Input-Ext Allocators'!E$8:E$68,'Input-Ext Allocators'!$B$8:$B$68,$F381))*$D381</f>
        <v>115959.92095891057</v>
      </c>
      <c r="I381" s="11">
        <f ca="1">IFERROR(INDEX(I$391:I$427,MATCH($F381,$B$391:$B$427,0))/INDEX($D$391:$D$427,MATCH($F381,$B$391:$B$427,0)),SUMIFS('Input-Ext Allocators'!F$8:F$68,'Input-Ext Allocators'!$B$8:$B$68,$F381))*$D381</f>
        <v>11643.147800382983</v>
      </c>
      <c r="J381" s="11">
        <f ca="1">IFERROR(INDEX(J$391:J$427,MATCH($F381,$B$391:$B$427,0))/INDEX($D$391:$D$427,MATCH($F381,$B$391:$B$427,0)),SUMIFS('Input-Ext Allocators'!G$8:G$68,'Input-Ext Allocators'!$B$8:$B$68,$F381))*$D381</f>
        <v>832.39242789266939</v>
      </c>
      <c r="K381" s="11">
        <f ca="1">IFERROR(INDEX(K$391:K$427,MATCH($F381,$B$391:$B$427,0))/INDEX($D$391:$D$427,MATCH($F381,$B$391:$B$427,0)),SUMIFS('Input-Ext Allocators'!H$8:H$68,'Input-Ext Allocators'!$B$8:$B$68,$F381))*$D381</f>
        <v>27.575874423086312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105554.16487970081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96394.927544289094</v>
      </c>
      <c r="H383" s="11">
        <f ca="1">IFERROR(INDEX(H$391:H$427,MATCH($F383,$B$391:$B$427,0))/INDEX($D$391:$D$427,MATCH($F383,$B$391:$B$427,0)),SUMIFS('Input-Ext Allocators'!E$8:E$68,'Input-Ext Allocators'!$B$8:$B$68,$F383))*$D383</f>
        <v>8267.7824045906236</v>
      </c>
      <c r="I383" s="11">
        <f ca="1">IFERROR(INDEX(I$391:I$427,MATCH($F383,$B$391:$B$427,0))/INDEX($D$391:$D$427,MATCH($F383,$B$391:$B$427,0)),SUMIFS('Input-Ext Allocators'!F$8:F$68,'Input-Ext Allocators'!$B$8:$B$68,$F383))*$D383</f>
        <v>830.14037714086089</v>
      </c>
      <c r="J383" s="11">
        <f ca="1">IFERROR(INDEX(J$391:J$427,MATCH($F383,$B$391:$B$427,0))/INDEX($D$391:$D$427,MATCH($F383,$B$391:$B$427,0)),SUMIFS('Input-Ext Allocators'!G$8:G$68,'Input-Ext Allocators'!$B$8:$B$68,$F383))*$D383</f>
        <v>59.348431873147568</v>
      </c>
      <c r="K383" s="11">
        <f ca="1">IFERROR(INDEX(K$391:K$427,MATCH($F383,$B$391:$B$427,0))/INDEX($D$391:$D$427,MATCH($F383,$B$391:$B$427,0)),SUMIFS('Input-Ext Allocators'!H$8:H$68,'Input-Ext Allocators'!$B$8:$B$68,$F383))*$D383</f>
        <v>1.9661218070955777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3121918.4694303884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UNCOLLECT</v>
      </c>
      <c r="G384" s="11">
        <f ca="1">IFERROR(INDEX(G$391:G$427,MATCH($F384,$B$391:$B$427,0))/INDEX($D$391:$D$427,MATCH($F384,$B$391:$B$427,0)),SUMIFS('Input-Ext Allocators'!D$8:D$68,'Input-Ext Allocators'!$B$8:$B$68,$F384))*$D384</f>
        <v>2844595.8086973345</v>
      </c>
      <c r="H384" s="11">
        <f ca="1">IFERROR(INDEX(H$391:H$427,MATCH($F384,$B$391:$B$427,0))/INDEX($D$391:$D$427,MATCH($F384,$B$391:$B$427,0)),SUMIFS('Input-Ext Allocators'!E$8:E$68,'Input-Ext Allocators'!$B$8:$B$68,$F384))*$D384</f>
        <v>126979.56505474341</v>
      </c>
      <c r="I384" s="11">
        <f ca="1">IFERROR(INDEX(I$391:I$427,MATCH($F384,$B$391:$B$427,0))/INDEX($D$391:$D$427,MATCH($F384,$B$391:$B$427,0)),SUMIFS('Input-Ext Allocators'!F$8:F$68,'Input-Ext Allocators'!$B$8:$B$68,$F384))*$D384</f>
        <v>110646.29689593543</v>
      </c>
      <c r="J384" s="11">
        <f ca="1">IFERROR(INDEX(J$391:J$427,MATCH($F384,$B$391:$B$427,0))/INDEX($D$391:$D$427,MATCH($F384,$B$391:$B$427,0)),SUMIFS('Input-Ext Allocators'!G$8:G$68,'Input-Ext Allocators'!$B$8:$B$68,$F384))*$D384</f>
        <v>39696.79878237519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67692644.67201066</v>
      </c>
      <c r="E387" s="11">
        <f t="shared" ca="1" si="103"/>
        <v>0</v>
      </c>
      <c r="G387" s="112">
        <f t="shared" ref="G387:K387" ca="1" si="106">SUM(G380:G386)</f>
        <v>59964939.320058487</v>
      </c>
      <c r="H387" s="112">
        <f t="shared" ca="1" si="106"/>
        <v>5763027.5439132638</v>
      </c>
      <c r="I387" s="112">
        <f t="shared" ca="1" si="106"/>
        <v>1519798.6231203938</v>
      </c>
      <c r="J387" s="112">
        <f t="shared" ca="1" si="106"/>
        <v>443102.18903875345</v>
      </c>
      <c r="K387" s="112">
        <f t="shared" ca="1" si="106"/>
        <v>1776.9958797673105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41132796.286431544</v>
      </c>
      <c r="E392" s="11">
        <f t="shared" ca="1" si="107"/>
        <v>0</v>
      </c>
      <c r="G392" s="44">
        <f t="shared" ref="G392:K392" ca="1" si="108">G$16</f>
        <v>37423486.893751882</v>
      </c>
      <c r="H392" s="44">
        <f t="shared" ca="1" si="108"/>
        <v>3347229.6458551474</v>
      </c>
      <c r="I392" s="44">
        <f t="shared" ca="1" si="108"/>
        <v>334899.60801799374</v>
      </c>
      <c r="J392" s="44">
        <f t="shared" ca="1" si="108"/>
        <v>26315.121013198295</v>
      </c>
      <c r="K392" s="44">
        <f t="shared" ca="1" si="108"/>
        <v>865.01779332218257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0</v>
      </c>
      <c r="E396" s="11">
        <f t="shared" ca="1" si="107"/>
        <v>0</v>
      </c>
      <c r="G396" s="44">
        <f t="shared" ref="G396:K396" ca="1" si="112">G$62</f>
        <v>0</v>
      </c>
      <c r="H396" s="44">
        <f t="shared" ca="1" si="112"/>
        <v>0</v>
      </c>
      <c r="I396" s="44">
        <f t="shared" ca="1" si="112"/>
        <v>0</v>
      </c>
      <c r="J396" s="44">
        <f t="shared" ca="1" si="112"/>
        <v>0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0</v>
      </c>
      <c r="E397" s="11">
        <f t="shared" ca="1" si="107"/>
        <v>0</v>
      </c>
      <c r="G397" s="44">
        <f t="shared" ref="G397:K397" ca="1" si="113">G$76</f>
        <v>0</v>
      </c>
      <c r="H397" s="44">
        <f t="shared" ca="1" si="113"/>
        <v>0</v>
      </c>
      <c r="I397" s="44">
        <f t="shared" ca="1" si="113"/>
        <v>0</v>
      </c>
      <c r="J397" s="44">
        <f t="shared" ca="1" si="113"/>
        <v>0</v>
      </c>
      <c r="K397" s="44">
        <f t="shared" ca="1" si="113"/>
        <v>0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0</v>
      </c>
      <c r="E398" s="11">
        <f t="shared" ca="1" si="107"/>
        <v>0</v>
      </c>
      <c r="G398" s="44">
        <f t="shared" ref="G398:K398" ca="1" si="114">SUM(G$29,G$39,G$48,G$62)</f>
        <v>0</v>
      </c>
      <c r="H398" s="44">
        <f t="shared" ca="1" si="114"/>
        <v>0</v>
      </c>
      <c r="I398" s="44">
        <f t="shared" ca="1" si="114"/>
        <v>0</v>
      </c>
      <c r="J398" s="44">
        <f t="shared" ca="1" si="114"/>
        <v>0</v>
      </c>
      <c r="K398" s="44">
        <f t="shared" ca="1" si="114"/>
        <v>0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41132796.286431544</v>
      </c>
      <c r="E399" s="11">
        <f t="shared" ca="1" si="107"/>
        <v>0</v>
      </c>
      <c r="G399" s="44">
        <f t="shared" ref="G399:K399" ca="1" si="115">G$78</f>
        <v>37423486.893751882</v>
      </c>
      <c r="H399" s="44">
        <f t="shared" ca="1" si="115"/>
        <v>3347229.6458551474</v>
      </c>
      <c r="I399" s="44">
        <f t="shared" ca="1" si="115"/>
        <v>334899.60801799374</v>
      </c>
      <c r="J399" s="44">
        <f t="shared" ca="1" si="115"/>
        <v>26315.121013198295</v>
      </c>
      <c r="K399" s="44">
        <f t="shared" ca="1" si="115"/>
        <v>865.01779332218257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17991259.583685681</v>
      </c>
      <c r="E400" s="11">
        <f t="shared" ca="1" si="107"/>
        <v>0</v>
      </c>
      <c r="F400" s="16"/>
      <c r="G400" s="44">
        <f t="shared" ref="G400:K400" ca="1" si="116">G$161</f>
        <v>16430106.438494459</v>
      </c>
      <c r="H400" s="44">
        <f t="shared" ca="1" si="116"/>
        <v>1409208.4342853315</v>
      </c>
      <c r="I400" s="44">
        <f t="shared" ca="1" si="116"/>
        <v>141493.90536187333</v>
      </c>
      <c r="J400" s="44">
        <f t="shared" ca="1" si="116"/>
        <v>10115.688423392787</v>
      </c>
      <c r="K400" s="44">
        <f t="shared" ca="1" si="116"/>
        <v>335.11712062632529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0</v>
      </c>
      <c r="E401" s="11">
        <f t="shared" ca="1" si="107"/>
        <v>0</v>
      </c>
      <c r="G401" s="44">
        <f t="shared" ref="G401:K401" ca="1" si="117">SUM(G$53:G$54,G$56)</f>
        <v>0</v>
      </c>
      <c r="H401" s="44">
        <f t="shared" ca="1" si="117"/>
        <v>0</v>
      </c>
      <c r="I401" s="44">
        <f t="shared" ca="1" si="117"/>
        <v>0</v>
      </c>
      <c r="J401" s="44">
        <f t="shared" ca="1" si="117"/>
        <v>0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0</v>
      </c>
      <c r="E402" s="11">
        <f t="shared" ca="1" si="107"/>
        <v>0</v>
      </c>
      <c r="G402" s="44">
        <f t="shared" ref="G402:K402" ca="1" si="118">SUM(G$53:G$54)</f>
        <v>0</v>
      </c>
      <c r="H402" s="44">
        <f t="shared" ca="1" si="118"/>
        <v>0</v>
      </c>
      <c r="I402" s="44">
        <f t="shared" ca="1" si="118"/>
        <v>0</v>
      </c>
      <c r="J402" s="44">
        <f t="shared" ca="1" si="118"/>
        <v>0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14152200.486709923</v>
      </c>
      <c r="E403" s="11">
        <f t="shared" ca="1" si="107"/>
        <v>0</v>
      </c>
      <c r="G403" s="44">
        <f ca="1">SUMPRODUCT('Input-Accounts'!$L$166:$L$263,G$166:G$263)</f>
        <v>12371532.859566789</v>
      </c>
      <c r="H403" s="44">
        <f ca="1">SUMPRODUCT('Input-Accounts'!$L$166:$L$263,H$166:H$263)</f>
        <v>1603183.7212264109</v>
      </c>
      <c r="I403" s="44">
        <f ca="1">SUMPRODUCT('Input-Accounts'!$L$166:$L$263,I$166:I$263)</f>
        <v>156297.7797263106</v>
      </c>
      <c r="J403" s="44">
        <f ca="1">SUMPRODUCT('Input-Accounts'!$L$166:$L$263,J$166:J$263)</f>
        <v>20532.585084819642</v>
      </c>
      <c r="K403" s="44">
        <f ca="1">SUMPRODUCT('Input-Accounts'!$L$166:$L$263,K$166:K$263)</f>
        <v>653.54110559281253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1.7839984543473819</v>
      </c>
      <c r="H404" s="44">
        <f t="shared" ca="1" si="119"/>
        <v>0.19465776174580729</v>
      </c>
      <c r="I404" s="44">
        <f t="shared" ca="1" si="119"/>
        <v>1.9185974016366125E-2</v>
      </c>
      <c r="J404" s="44">
        <f t="shared" ca="1" si="119"/>
        <v>2.0906005407400744E-3</v>
      </c>
      <c r="K404" s="44">
        <f t="shared" ca="1" si="119"/>
        <v>6.7209349704501102E-5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67692644.67201066</v>
      </c>
      <c r="E405" s="11">
        <f t="shared" ca="1" si="107"/>
        <v>0</v>
      </c>
      <c r="G405" s="44">
        <f t="shared" ref="G405:K405" ca="1" si="120">G$387</f>
        <v>59964939.320058487</v>
      </c>
      <c r="H405" s="44">
        <f t="shared" ca="1" si="120"/>
        <v>5763027.5439132638</v>
      </c>
      <c r="I405" s="44">
        <f t="shared" ca="1" si="120"/>
        <v>1519798.6231203938</v>
      </c>
      <c r="J405" s="44">
        <f t="shared" ca="1" si="120"/>
        <v>443102.18903875345</v>
      </c>
      <c r="K405" s="44">
        <f t="shared" ca="1" si="120"/>
        <v>1776.9958797673105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63432271.069281034</v>
      </c>
      <c r="E406" s="11">
        <f t="shared" ca="1" si="107"/>
        <v>0</v>
      </c>
      <c r="G406" s="44">
        <f ca="1">G$381+G$361+G$283</f>
        <v>56127802.345345259</v>
      </c>
      <c r="H406" s="44">
        <f ca="1">H$381+H$361+H$283</f>
        <v>5509573.6538197463</v>
      </c>
      <c r="I406" s="44">
        <f ca="1">I$381+I$361+I$283</f>
        <v>1392952.2423649128</v>
      </c>
      <c r="J406" s="44">
        <f ca="1">J$381+J$361+J$283</f>
        <v>400216.97835966316</v>
      </c>
      <c r="K406" s="44">
        <f ca="1">K$381+K$361+K$283</f>
        <v>1725.849391467304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0</v>
      </c>
      <c r="E408" s="11">
        <f t="shared" ca="1" si="107"/>
        <v>0</v>
      </c>
      <c r="G408" s="44">
        <f t="shared" ref="G408:K408" ca="1" si="122">SUM(G$53:G$60)</f>
        <v>0</v>
      </c>
      <c r="H408" s="44">
        <f t="shared" ca="1" si="122"/>
        <v>0</v>
      </c>
      <c r="I408" s="44">
        <f t="shared" ca="1" si="122"/>
        <v>0</v>
      </c>
      <c r="J408" s="44">
        <f t="shared" ca="1" si="122"/>
        <v>0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0</v>
      </c>
      <c r="E409" s="11">
        <f t="shared" ca="1" si="107"/>
        <v>0</v>
      </c>
      <c r="G409" s="44">
        <f t="shared" ref="G409:K409" ca="1" si="123">SUM(G$230:G$233,G$239:G$243)</f>
        <v>0</v>
      </c>
      <c r="H409" s="44">
        <f t="shared" ca="1" si="123"/>
        <v>0</v>
      </c>
      <c r="I409" s="44">
        <f t="shared" ca="1" si="123"/>
        <v>0</v>
      </c>
      <c r="J409" s="44">
        <f t="shared" ca="1" si="123"/>
        <v>0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emandTotal">
    <tabColor theme="3" tint="0.59999389629810485"/>
  </sheetPr>
  <dimension ref="A1:K389"/>
  <sheetViews>
    <sheetView topLeftCell="A351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3.5703125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">
        <v>424</v>
      </c>
      <c r="I4" s="103"/>
    </row>
    <row r="5" spans="1:11" x14ac:dyDescent="0.25">
      <c r="B5" s="30"/>
    </row>
    <row r="6" spans="1:11" ht="34.5" x14ac:dyDescent="0.4">
      <c r="A6" s="19" t="s">
        <v>1</v>
      </c>
      <c r="B6" s="21" t="s">
        <v>425</v>
      </c>
      <c r="C6" s="19" t="s">
        <v>426</v>
      </c>
      <c r="D6" s="19" t="s">
        <v>427</v>
      </c>
      <c r="E6" s="115" t="s">
        <v>413</v>
      </c>
      <c r="F6" s="19"/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 cm="1">
        <f t="array" aca="1" ref="D11" ca="1">SUM(INDIRECT("'"&amp;TOTALDemandSheets&amp;"'!"&amp;ADDRESS(ROW(),COLUMN())))</f>
        <v>106590.18189677937</v>
      </c>
      <c r="E11" s="11">
        <f t="shared" ref="E11:E74" ca="1" si="0">IFERROR(IF(D11="",0,IF(D11=0,0,IF(ABS(D11-SUM($G11:$K11))&lt;Check_Limit,0,1))),1)</f>
        <v>0</v>
      </c>
      <c r="F11" s="3"/>
      <c r="G11" s="11" cm="1">
        <f t="array" aca="1" ref="G11" ca="1">SUM(INDIRECT("'"&amp;TOTALDemandSheets&amp;"'!"&amp;ADDRESS(ROW(),COLUMN())))</f>
        <v>66611.03426797947</v>
      </c>
      <c r="H11" s="11" cm="1">
        <f t="array" aca="1" ref="H11" ca="1">SUM(INDIRECT("'"&amp;TOTALDemandSheets&amp;"'!"&amp;ADDRESS(ROW(),COLUMN())))</f>
        <v>12723.548836814529</v>
      </c>
      <c r="I11" s="11" cm="1">
        <f t="array" aca="1" ref="I11" ca="1">SUM(INDIRECT("'"&amp;TOTALDemandSheets&amp;"'!"&amp;ADDRESS(ROW(),COLUMN())))</f>
        <v>18694.628374665546</v>
      </c>
      <c r="J11" s="11" cm="1">
        <f t="array" aca="1" ref="J11" ca="1">SUM(INDIRECT("'"&amp;TOTALDemandSheets&amp;"'!"&amp;ADDRESS(ROW(),COLUMN())))</f>
        <v>7665.5888490171137</v>
      </c>
      <c r="K11" s="11" cm="1">
        <f t="array" aca="1" ref="K11" ca="1">SUM(INDIRECT("'"&amp;TOTALDemandSheets&amp;"'!"&amp;ADDRESS(ROW(),COLUMN())))</f>
        <v>895.38156830268122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 cm="1">
        <f t="array" aca="1" ref="D12" ca="1">SUM(INDIRECT("'"&amp;TOTALDemandSheets&amp;"'!"&amp;ADDRESS(ROW(),COLUMN())))</f>
        <v>42766.011657876028</v>
      </c>
      <c r="E12" s="11">
        <f t="shared" ca="1" si="0"/>
        <v>0</v>
      </c>
      <c r="F12" s="3"/>
      <c r="G12" s="11" cm="1">
        <f t="array" aca="1" ref="G12" ca="1">SUM(INDIRECT("'"&amp;TOTALDemandSheets&amp;"'!"&amp;ADDRESS(ROW(),COLUMN())))</f>
        <v>26725.615974707922</v>
      </c>
      <c r="H12" s="11" cm="1">
        <f t="array" aca="1" ref="H12" ca="1">SUM(INDIRECT("'"&amp;TOTALDemandSheets&amp;"'!"&amp;ADDRESS(ROW(),COLUMN())))</f>
        <v>5104.9301933990437</v>
      </c>
      <c r="I12" s="11" cm="1">
        <f t="array" aca="1" ref="I12" ca="1">SUM(INDIRECT("'"&amp;TOTALDemandSheets&amp;"'!"&amp;ADDRESS(ROW(),COLUMN())))</f>
        <v>7500.6410607763846</v>
      </c>
      <c r="J12" s="11" cm="1">
        <f t="array" aca="1" ref="J12" ca="1">SUM(INDIRECT("'"&amp;TOTALDemandSheets&amp;"'!"&amp;ADDRESS(ROW(),COLUMN())))</f>
        <v>3075.5802856121754</v>
      </c>
      <c r="K12" s="11" cm="1">
        <f t="array" aca="1" ref="K12" ca="1">SUM(INDIRECT("'"&amp;TOTALDemandSheets&amp;"'!"&amp;ADDRESS(ROW(),COLUMN())))</f>
        <v>359.24414338049621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 cm="1">
        <f t="array" aca="1" ref="D13" ca="1">SUM(INDIRECT("'"&amp;TOTALDemandSheets&amp;"'!"&amp;ADDRESS(ROW(),COLUMN())))</f>
        <v>11289305.122205395</v>
      </c>
      <c r="E13" s="11">
        <f t="shared" ca="1" si="0"/>
        <v>0</v>
      </c>
      <c r="F13" s="3"/>
      <c r="G13" s="11" cm="1">
        <f t="array" aca="1" ref="G13" ca="1">SUM(INDIRECT("'"&amp;TOTALDemandSheets&amp;"'!"&amp;ADDRESS(ROW(),COLUMN())))</f>
        <v>7054986.4628725369</v>
      </c>
      <c r="H13" s="11" cm="1">
        <f t="array" aca="1" ref="H13" ca="1">SUM(INDIRECT("'"&amp;TOTALDemandSheets&amp;"'!"&amp;ADDRESS(ROW(),COLUMN())))</f>
        <v>1347591.5182805485</v>
      </c>
      <c r="I13" s="11" cm="1">
        <f t="array" aca="1" ref="I13" ca="1">SUM(INDIRECT("'"&amp;TOTALDemandSheets&amp;"'!"&amp;ADDRESS(ROW(),COLUMN())))</f>
        <v>1980007.540208682</v>
      </c>
      <c r="J13" s="11" cm="1">
        <f t="array" aca="1" ref="J13" ca="1">SUM(INDIRECT("'"&amp;TOTALDemandSheets&amp;"'!"&amp;ADDRESS(ROW(),COLUMN())))</f>
        <v>811886.89162509295</v>
      </c>
      <c r="K13" s="11" cm="1">
        <f t="array" aca="1" ref="K13" ca="1">SUM(INDIRECT("'"&amp;TOTALDemandSheets&amp;"'!"&amp;ADDRESS(ROW(),COLUMN())))</f>
        <v>94832.709218532444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 cm="1">
        <f t="array" aca="1" ref="D14" ca="1">SUM(INDIRECT("'"&amp;TOTALDemandSheets&amp;"'!"&amp;ADDRESS(ROW(),COLUMN())))</f>
        <v>0</v>
      </c>
      <c r="E14" s="11">
        <f t="shared" ca="1" si="0"/>
        <v>0</v>
      </c>
      <c r="F14" s="3"/>
      <c r="G14" s="11" cm="1">
        <f t="array" aca="1" ref="G14" ca="1">SUM(INDIRECT("'"&amp;TOTALDemandSheets&amp;"'!"&amp;ADDRESS(ROW(),COLUMN())))</f>
        <v>0</v>
      </c>
      <c r="H14" s="11" cm="1">
        <f t="array" aca="1" ref="H14" ca="1">SUM(INDIRECT("'"&amp;TOTALDemandSheets&amp;"'!"&amp;ADDRESS(ROW(),COLUMN())))</f>
        <v>0</v>
      </c>
      <c r="I14" s="11" cm="1">
        <f t="array" aca="1" ref="I14" ca="1">SUM(INDIRECT("'"&amp;TOTALDemandSheets&amp;"'!"&amp;ADDRESS(ROW(),COLUMN())))</f>
        <v>0</v>
      </c>
      <c r="J14" s="11" cm="1">
        <f t="array" aca="1" ref="J14" ca="1">SUM(INDIRECT("'"&amp;TOTALDemandSheets&amp;"'!"&amp;ADDRESS(ROW(),COLUMN())))</f>
        <v>0</v>
      </c>
      <c r="K14" s="11" cm="1">
        <f t="array" aca="1" ref="K14" ca="1">SUM(INDIRECT("'"&amp;TOTALDemandSheets&amp;"'!"&amp;ADDRESS(ROW(),COLUMN())))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 cm="1">
        <f t="array" aca="1" ref="D15" ca="1">SUM(INDIRECT("'"&amp;TOTALDemandSheets&amp;"'!"&amp;ADDRESS(ROW(),COLUMN())))</f>
        <v>30008239.389768247</v>
      </c>
      <c r="E15" s="11">
        <f t="shared" ca="1" si="0"/>
        <v>0</v>
      </c>
      <c r="F15" s="3"/>
      <c r="G15" s="11" cm="1">
        <f t="array" aca="1" ref="G15" ca="1">SUM(INDIRECT("'"&amp;TOTALDemandSheets&amp;"'!"&amp;ADDRESS(ROW(),COLUMN())))</f>
        <v>18591051.641998567</v>
      </c>
      <c r="H15" s="11" cm="1">
        <f t="array" aca="1" ref="H15" ca="1">SUM(INDIRECT("'"&amp;TOTALDemandSheets&amp;"'!"&amp;ADDRESS(ROW(),COLUMN())))</f>
        <v>3561492.3781732894</v>
      </c>
      <c r="I15" s="11" cm="1">
        <f t="array" aca="1" ref="I15" ca="1">SUM(INDIRECT("'"&amp;TOTALDemandSheets&amp;"'!"&amp;ADDRESS(ROW(),COLUMN())))</f>
        <v>5214808.7679588906</v>
      </c>
      <c r="J15" s="11" cm="1">
        <f t="array" aca="1" ref="J15" ca="1">SUM(INDIRECT("'"&amp;TOTALDemandSheets&amp;"'!"&amp;ADDRESS(ROW(),COLUMN())))</f>
        <v>2290402.5261412147</v>
      </c>
      <c r="K15" s="11" cm="1">
        <f t="array" aca="1" ref="K15" ca="1">SUM(INDIRECT("'"&amp;TOTALDemandSheets&amp;"'!"&amp;ADDRESS(ROW(),COLUMN())))</f>
        <v>350484.07549627853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 cm="1">
        <f t="array" aca="1" ref="D16" ca="1">SUM(INDIRECT("'"&amp;TOTALDemandSheets&amp;"'!"&amp;ADDRESS(ROW(),COLUMN())))</f>
        <v>41446900.705528297</v>
      </c>
      <c r="E16" s="11">
        <f t="shared" ca="1" si="0"/>
        <v>0</v>
      </c>
      <c r="G16" s="111" cm="1">
        <f t="array" aca="1" ref="G16" ca="1">SUM(INDIRECT("'"&amp;TOTALDemandSheets&amp;"'!"&amp;ADDRESS(ROW(),COLUMN())))</f>
        <v>25739374.755113788</v>
      </c>
      <c r="H16" s="111" cm="1">
        <f t="array" aca="1" ref="H16" ca="1">SUM(INDIRECT("'"&amp;TOTALDemandSheets&amp;"'!"&amp;ADDRESS(ROW(),COLUMN())))</f>
        <v>4926912.3754840512</v>
      </c>
      <c r="I16" s="111" cm="1">
        <f t="array" aca="1" ref="I16" ca="1">SUM(INDIRECT("'"&amp;TOTALDemandSheets&amp;"'!"&amp;ADDRESS(ROW(),COLUMN())))</f>
        <v>7221011.5776030142</v>
      </c>
      <c r="J16" s="111" cm="1">
        <f t="array" aca="1" ref="J16" ca="1">SUM(INDIRECT("'"&amp;TOTALDemandSheets&amp;"'!"&amp;ADDRESS(ROW(),COLUMN())))</f>
        <v>3113030.5869009369</v>
      </c>
      <c r="K16" s="111" cm="1">
        <f t="array" aca="1" ref="K16" ca="1">SUM(INDIRECT("'"&amp;TOTALDemandSheets&amp;"'!"&amp;ADDRESS(ROW(),COLUMN())))</f>
        <v>446571.41042649414</v>
      </c>
    </row>
    <row r="17" spans="1:11" outlineLevel="1" x14ac:dyDescent="0.25">
      <c r="D17" s="11"/>
      <c r="E17" s="11">
        <f t="shared" si="0"/>
        <v>0</v>
      </c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>
        <f t="shared" si="0"/>
        <v>0</v>
      </c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 cm="1">
        <f t="array" aca="1" ref="D19" ca="1">SUM(INDIRECT("'"&amp;TOTALDemandSheets&amp;"'!"&amp;ADDRESS(ROW(),COLUMN())))</f>
        <v>0</v>
      </c>
      <c r="E19" s="11">
        <f t="shared" ca="1" si="0"/>
        <v>0</v>
      </c>
      <c r="F19" s="3"/>
      <c r="G19" s="11" cm="1">
        <f t="array" aca="1" ref="G19" ca="1">SUM(INDIRECT("'"&amp;TOTALDemandSheets&amp;"'!"&amp;ADDRESS(ROW(),COLUMN())))</f>
        <v>0</v>
      </c>
      <c r="H19" s="11" cm="1">
        <f t="array" aca="1" ref="H19" ca="1">SUM(INDIRECT("'"&amp;TOTALDemandSheets&amp;"'!"&amp;ADDRESS(ROW(),COLUMN())))</f>
        <v>0</v>
      </c>
      <c r="I19" s="11" cm="1">
        <f t="array" aca="1" ref="I19" ca="1">SUM(INDIRECT("'"&amp;TOTALDemandSheets&amp;"'!"&amp;ADDRESS(ROW(),COLUMN())))</f>
        <v>0</v>
      </c>
      <c r="J19" s="11" cm="1">
        <f t="array" aca="1" ref="J19" ca="1">SUM(INDIRECT("'"&amp;TOTALDemandSheets&amp;"'!"&amp;ADDRESS(ROW(),COLUMN())))</f>
        <v>0</v>
      </c>
      <c r="K19" s="11" cm="1">
        <f t="array" aca="1" ref="K19" ca="1">SUM(INDIRECT("'"&amp;TOTALDemandSheets&amp;"'!"&amp;ADDRESS(ROW(),COLUMN())))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 cm="1">
        <f t="array" aca="1" ref="D20" ca="1">SUM(INDIRECT("'"&amp;TOTALDemandSheets&amp;"'!"&amp;ADDRESS(ROW(),COLUMN())))</f>
        <v>0</v>
      </c>
      <c r="E20" s="11">
        <f t="shared" ca="1" si="0"/>
        <v>0</v>
      </c>
      <c r="F20" s="3"/>
      <c r="G20" s="11" cm="1">
        <f t="array" aca="1" ref="G20" ca="1">SUM(INDIRECT("'"&amp;TOTALDemandSheets&amp;"'!"&amp;ADDRESS(ROW(),COLUMN())))</f>
        <v>0</v>
      </c>
      <c r="H20" s="11" cm="1">
        <f t="array" aca="1" ref="H20" ca="1">SUM(INDIRECT("'"&amp;TOTALDemandSheets&amp;"'!"&amp;ADDRESS(ROW(),COLUMN())))</f>
        <v>0</v>
      </c>
      <c r="I20" s="11" cm="1">
        <f t="array" aca="1" ref="I20" ca="1">SUM(INDIRECT("'"&amp;TOTALDemandSheets&amp;"'!"&amp;ADDRESS(ROW(),COLUMN())))</f>
        <v>0</v>
      </c>
      <c r="J20" s="11" cm="1">
        <f t="array" aca="1" ref="J20" ca="1">SUM(INDIRECT("'"&amp;TOTALDemandSheets&amp;"'!"&amp;ADDRESS(ROW(),COLUMN())))</f>
        <v>0</v>
      </c>
      <c r="K20" s="11" cm="1">
        <f t="array" aca="1" ref="K20" ca="1">SUM(INDIRECT("'"&amp;TOTALDemandSheets&amp;"'!"&amp;ADDRESS(ROW(),COLUMN())))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 cm="1">
        <f t="array" aca="1" ref="D21" ca="1">SUM(INDIRECT("'"&amp;TOTALDemandSheets&amp;"'!"&amp;ADDRESS(ROW(),COLUMN())))</f>
        <v>0</v>
      </c>
      <c r="E21" s="11">
        <f t="shared" ca="1" si="0"/>
        <v>0</v>
      </c>
      <c r="F21" s="3"/>
      <c r="G21" s="11" cm="1">
        <f t="array" aca="1" ref="G21" ca="1">SUM(INDIRECT("'"&amp;TOTALDemandSheets&amp;"'!"&amp;ADDRESS(ROW(),COLUMN())))</f>
        <v>0</v>
      </c>
      <c r="H21" s="11" cm="1">
        <f t="array" aca="1" ref="H21" ca="1">SUM(INDIRECT("'"&amp;TOTALDemandSheets&amp;"'!"&amp;ADDRESS(ROW(),COLUMN())))</f>
        <v>0</v>
      </c>
      <c r="I21" s="11" cm="1">
        <f t="array" aca="1" ref="I21" ca="1">SUM(INDIRECT("'"&amp;TOTALDemandSheets&amp;"'!"&amp;ADDRESS(ROW(),COLUMN())))</f>
        <v>0</v>
      </c>
      <c r="J21" s="11" cm="1">
        <f t="array" aca="1" ref="J21" ca="1">SUM(INDIRECT("'"&amp;TOTALDemandSheets&amp;"'!"&amp;ADDRESS(ROW(),COLUMN())))</f>
        <v>0</v>
      </c>
      <c r="K21" s="11" cm="1">
        <f t="array" aca="1" ref="K21" ca="1">SUM(INDIRECT("'"&amp;TOTALDemandSheets&amp;"'!"&amp;ADDRESS(ROW(),COLUMN())))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 cm="1">
        <f t="array" aca="1" ref="D22" ca="1">SUM(INDIRECT("'"&amp;TOTALDemandSheets&amp;"'!"&amp;ADDRESS(ROW(),COLUMN())))</f>
        <v>0</v>
      </c>
      <c r="E22" s="11">
        <f t="shared" ca="1" si="0"/>
        <v>0</v>
      </c>
      <c r="F22" s="3"/>
      <c r="G22" s="11" cm="1">
        <f t="array" aca="1" ref="G22" ca="1">SUM(INDIRECT("'"&amp;TOTALDemandSheets&amp;"'!"&amp;ADDRESS(ROW(),COLUMN())))</f>
        <v>0</v>
      </c>
      <c r="H22" s="11" cm="1">
        <f t="array" aca="1" ref="H22" ca="1">SUM(INDIRECT("'"&amp;TOTALDemandSheets&amp;"'!"&amp;ADDRESS(ROW(),COLUMN())))</f>
        <v>0</v>
      </c>
      <c r="I22" s="11" cm="1">
        <f t="array" aca="1" ref="I22" ca="1">SUM(INDIRECT("'"&amp;TOTALDemandSheets&amp;"'!"&amp;ADDRESS(ROW(),COLUMN())))</f>
        <v>0</v>
      </c>
      <c r="J22" s="11" cm="1">
        <f t="array" aca="1" ref="J22" ca="1">SUM(INDIRECT("'"&amp;TOTALDemandSheets&amp;"'!"&amp;ADDRESS(ROW(),COLUMN())))</f>
        <v>0</v>
      </c>
      <c r="K22" s="11" cm="1">
        <f t="array" aca="1" ref="K22" ca="1">SUM(INDIRECT("'"&amp;TOTALDemandSheets&amp;"'!"&amp;ADDRESS(ROW(),COLUMN())))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 cm="1">
        <f t="array" aca="1" ref="D23" ca="1">SUM(INDIRECT("'"&amp;TOTALDemandSheets&amp;"'!"&amp;ADDRESS(ROW(),COLUMN())))</f>
        <v>0</v>
      </c>
      <c r="E23" s="11">
        <f t="shared" ca="1" si="0"/>
        <v>0</v>
      </c>
      <c r="F23" s="3"/>
      <c r="G23" s="11" cm="1">
        <f t="array" aca="1" ref="G23" ca="1">SUM(INDIRECT("'"&amp;TOTALDemandSheets&amp;"'!"&amp;ADDRESS(ROW(),COLUMN())))</f>
        <v>0</v>
      </c>
      <c r="H23" s="11" cm="1">
        <f t="array" aca="1" ref="H23" ca="1">SUM(INDIRECT("'"&amp;TOTALDemandSheets&amp;"'!"&amp;ADDRESS(ROW(),COLUMN())))</f>
        <v>0</v>
      </c>
      <c r="I23" s="11" cm="1">
        <f t="array" aca="1" ref="I23" ca="1">SUM(INDIRECT("'"&amp;TOTALDemandSheets&amp;"'!"&amp;ADDRESS(ROW(),COLUMN())))</f>
        <v>0</v>
      </c>
      <c r="J23" s="11" cm="1">
        <f t="array" aca="1" ref="J23" ca="1">SUM(INDIRECT("'"&amp;TOTALDemandSheets&amp;"'!"&amp;ADDRESS(ROW(),COLUMN())))</f>
        <v>0</v>
      </c>
      <c r="K23" s="11" cm="1">
        <f t="array" aca="1" ref="K23" ca="1">SUM(INDIRECT("'"&amp;TOTALDemandSheets&amp;"'!"&amp;ADDRESS(ROW(),COLUMN())))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 cm="1">
        <f t="array" aca="1" ref="D24" ca="1">SUM(INDIRECT("'"&amp;TOTALDemandSheets&amp;"'!"&amp;ADDRESS(ROW(),COLUMN())))</f>
        <v>0</v>
      </c>
      <c r="E24" s="11">
        <f t="shared" ca="1" si="0"/>
        <v>0</v>
      </c>
      <c r="F24" s="3"/>
      <c r="G24" s="11" cm="1">
        <f t="array" aca="1" ref="G24" ca="1">SUM(INDIRECT("'"&amp;TOTALDemandSheets&amp;"'!"&amp;ADDRESS(ROW(),COLUMN())))</f>
        <v>0</v>
      </c>
      <c r="H24" s="11" cm="1">
        <f t="array" aca="1" ref="H24" ca="1">SUM(INDIRECT("'"&amp;TOTALDemandSheets&amp;"'!"&amp;ADDRESS(ROW(),COLUMN())))</f>
        <v>0</v>
      </c>
      <c r="I24" s="11" cm="1">
        <f t="array" aca="1" ref="I24" ca="1">SUM(INDIRECT("'"&amp;TOTALDemandSheets&amp;"'!"&amp;ADDRESS(ROW(),COLUMN())))</f>
        <v>0</v>
      </c>
      <c r="J24" s="11" cm="1">
        <f t="array" aca="1" ref="J24" ca="1">SUM(INDIRECT("'"&amp;TOTALDemandSheets&amp;"'!"&amp;ADDRESS(ROW(),COLUMN())))</f>
        <v>0</v>
      </c>
      <c r="K24" s="11" cm="1">
        <f t="array" aca="1" ref="K24" ca="1">SUM(INDIRECT("'"&amp;TOTALDemandSheets&amp;"'!"&amp;ADDRESS(ROW(),COLUMN())))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 cm="1">
        <f t="array" aca="1" ref="D25" ca="1">SUM(INDIRECT("'"&amp;TOTALDemandSheets&amp;"'!"&amp;ADDRESS(ROW(),COLUMN())))</f>
        <v>0</v>
      </c>
      <c r="E25" s="11">
        <f t="shared" ca="1" si="0"/>
        <v>0</v>
      </c>
      <c r="F25" s="3"/>
      <c r="G25" s="11" cm="1">
        <f t="array" aca="1" ref="G25" ca="1">SUM(INDIRECT("'"&amp;TOTALDemandSheets&amp;"'!"&amp;ADDRESS(ROW(),COLUMN())))</f>
        <v>0</v>
      </c>
      <c r="H25" s="11" cm="1">
        <f t="array" aca="1" ref="H25" ca="1">SUM(INDIRECT("'"&amp;TOTALDemandSheets&amp;"'!"&amp;ADDRESS(ROW(),COLUMN())))</f>
        <v>0</v>
      </c>
      <c r="I25" s="11" cm="1">
        <f t="array" aca="1" ref="I25" ca="1">SUM(INDIRECT("'"&amp;TOTALDemandSheets&amp;"'!"&amp;ADDRESS(ROW(),COLUMN())))</f>
        <v>0</v>
      </c>
      <c r="J25" s="11" cm="1">
        <f t="array" aca="1" ref="J25" ca="1">SUM(INDIRECT("'"&amp;TOTALDemandSheets&amp;"'!"&amp;ADDRESS(ROW(),COLUMN())))</f>
        <v>0</v>
      </c>
      <c r="K25" s="11" cm="1">
        <f t="array" aca="1" ref="K25" ca="1">SUM(INDIRECT("'"&amp;TOTALDemandSheets&amp;"'!"&amp;ADDRESS(ROW(),COLUMN())))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 cm="1">
        <f t="array" aca="1" ref="D26" ca="1">SUM(INDIRECT("'"&amp;TOTALDemandSheets&amp;"'!"&amp;ADDRESS(ROW(),COLUMN())))</f>
        <v>0</v>
      </c>
      <c r="E26" s="11">
        <f t="shared" ca="1" si="0"/>
        <v>0</v>
      </c>
      <c r="F26" s="3"/>
      <c r="G26" s="11" cm="1">
        <f t="array" aca="1" ref="G26" ca="1">SUM(INDIRECT("'"&amp;TOTALDemandSheets&amp;"'!"&amp;ADDRESS(ROW(),COLUMN())))</f>
        <v>0</v>
      </c>
      <c r="H26" s="11" cm="1">
        <f t="array" aca="1" ref="H26" ca="1">SUM(INDIRECT("'"&amp;TOTALDemandSheets&amp;"'!"&amp;ADDRESS(ROW(),COLUMN())))</f>
        <v>0</v>
      </c>
      <c r="I26" s="11" cm="1">
        <f t="array" aca="1" ref="I26" ca="1">SUM(INDIRECT("'"&amp;TOTALDemandSheets&amp;"'!"&amp;ADDRESS(ROW(),COLUMN())))</f>
        <v>0</v>
      </c>
      <c r="J26" s="11" cm="1">
        <f t="array" aca="1" ref="J26" ca="1">SUM(INDIRECT("'"&amp;TOTALDemandSheets&amp;"'!"&amp;ADDRESS(ROW(),COLUMN())))</f>
        <v>0</v>
      </c>
      <c r="K26" s="11" cm="1">
        <f t="array" aca="1" ref="K26" ca="1">SUM(INDIRECT("'"&amp;TOTALDemandSheets&amp;"'!"&amp;ADDRESS(ROW(),COLUMN())))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 cm="1">
        <f t="array" aca="1" ref="D27" ca="1">SUM(INDIRECT("'"&amp;TOTALDemandSheets&amp;"'!"&amp;ADDRESS(ROW(),COLUMN())))</f>
        <v>0</v>
      </c>
      <c r="E27" s="11">
        <f t="shared" ca="1" si="0"/>
        <v>0</v>
      </c>
      <c r="F27" s="3"/>
      <c r="G27" s="11" cm="1">
        <f t="array" aca="1" ref="G27" ca="1">SUM(INDIRECT("'"&amp;TOTALDemandSheets&amp;"'!"&amp;ADDRESS(ROW(),COLUMN())))</f>
        <v>0</v>
      </c>
      <c r="H27" s="11" cm="1">
        <f t="array" aca="1" ref="H27" ca="1">SUM(INDIRECT("'"&amp;TOTALDemandSheets&amp;"'!"&amp;ADDRESS(ROW(),COLUMN())))</f>
        <v>0</v>
      </c>
      <c r="I27" s="11" cm="1">
        <f t="array" aca="1" ref="I27" ca="1">SUM(INDIRECT("'"&amp;TOTALDemandSheets&amp;"'!"&amp;ADDRESS(ROW(),COLUMN())))</f>
        <v>0</v>
      </c>
      <c r="J27" s="11" cm="1">
        <f t="array" aca="1" ref="J27" ca="1">SUM(INDIRECT("'"&amp;TOTALDemandSheets&amp;"'!"&amp;ADDRESS(ROW(),COLUMN())))</f>
        <v>0</v>
      </c>
      <c r="K27" s="11" cm="1">
        <f t="array" aca="1" ref="K27" ca="1">SUM(INDIRECT("'"&amp;TOTALDemandSheets&amp;"'!"&amp;ADDRESS(ROW(),COLUMN())))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 cm="1">
        <f t="array" aca="1" ref="D28" ca="1">SUM(INDIRECT("'"&amp;TOTALDemandSheets&amp;"'!"&amp;ADDRESS(ROW(),COLUMN())))</f>
        <v>0</v>
      </c>
      <c r="E28" s="11">
        <f t="shared" ca="1" si="0"/>
        <v>0</v>
      </c>
      <c r="F28" s="3"/>
      <c r="G28" s="11" cm="1">
        <f t="array" aca="1" ref="G28" ca="1">SUM(INDIRECT("'"&amp;TOTALDemandSheets&amp;"'!"&amp;ADDRESS(ROW(),COLUMN())))</f>
        <v>0</v>
      </c>
      <c r="H28" s="11" cm="1">
        <f t="array" aca="1" ref="H28" ca="1">SUM(INDIRECT("'"&amp;TOTALDemandSheets&amp;"'!"&amp;ADDRESS(ROW(),COLUMN())))</f>
        <v>0</v>
      </c>
      <c r="I28" s="11" cm="1">
        <f t="array" aca="1" ref="I28" ca="1">SUM(INDIRECT("'"&amp;TOTALDemandSheets&amp;"'!"&amp;ADDRESS(ROW(),COLUMN())))</f>
        <v>0</v>
      </c>
      <c r="J28" s="11" cm="1">
        <f t="array" aca="1" ref="J28" ca="1">SUM(INDIRECT("'"&amp;TOTALDemandSheets&amp;"'!"&amp;ADDRESS(ROW(),COLUMN())))</f>
        <v>0</v>
      </c>
      <c r="K28" s="11" cm="1">
        <f t="array" aca="1" ref="K28" ca="1">SUM(INDIRECT("'"&amp;TOTALDemandSheets&amp;"'!"&amp;ADDRESS(ROW(),COLUMN())))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 cm="1">
        <f t="array" aca="1" ref="D29" ca="1">SUM(INDIRECT("'"&amp;TOTALDemandSheets&amp;"'!"&amp;ADDRESS(ROW(),COLUMN())))</f>
        <v>0</v>
      </c>
      <c r="E29" s="11">
        <f t="shared" ca="1" si="0"/>
        <v>0</v>
      </c>
      <c r="G29" s="111" cm="1">
        <f t="array" aca="1" ref="G29" ca="1">SUM(INDIRECT("'"&amp;TOTALDemandSheets&amp;"'!"&amp;ADDRESS(ROW(),COLUMN())))</f>
        <v>0</v>
      </c>
      <c r="H29" s="111" cm="1">
        <f t="array" aca="1" ref="H29" ca="1">SUM(INDIRECT("'"&amp;TOTALDemandSheets&amp;"'!"&amp;ADDRESS(ROW(),COLUMN())))</f>
        <v>0</v>
      </c>
      <c r="I29" s="111" cm="1">
        <f t="array" aca="1" ref="I29" ca="1">SUM(INDIRECT("'"&amp;TOTALDemandSheets&amp;"'!"&amp;ADDRESS(ROW(),COLUMN())))</f>
        <v>0</v>
      </c>
      <c r="J29" s="111" cm="1">
        <f t="array" aca="1" ref="J29" ca="1">SUM(INDIRECT("'"&amp;TOTALDemandSheets&amp;"'!"&amp;ADDRESS(ROW(),COLUMN())))</f>
        <v>0</v>
      </c>
      <c r="K29" s="111" cm="1">
        <f t="array" aca="1" ref="K29" ca="1">SUM(INDIRECT("'"&amp;TOTALDemandSheets&amp;"'!"&amp;ADDRESS(ROW(),COLUMN())))</f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D30" s="11"/>
      <c r="E30" s="11">
        <f t="shared" si="0"/>
        <v>0</v>
      </c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D31" s="11"/>
      <c r="E31" s="11">
        <f t="shared" si="0"/>
        <v>0</v>
      </c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 cm="1">
        <f t="array" aca="1" ref="D32" ca="1">SUM(INDIRECT("'"&amp;TOTALDemandSheets&amp;"'!"&amp;ADDRESS(ROW(),COLUMN())))</f>
        <v>235521.24000000002</v>
      </c>
      <c r="E32" s="11">
        <f t="shared" ca="1" si="0"/>
        <v>0</v>
      </c>
      <c r="F32" s="3"/>
      <c r="G32" s="11" cm="1">
        <f t="array" aca="1" ref="G32" ca="1">SUM(INDIRECT("'"&amp;TOTALDemandSheets&amp;"'!"&amp;ADDRESS(ROW(),COLUMN())))</f>
        <v>128870.34113748463</v>
      </c>
      <c r="H32" s="11" cm="1">
        <f t="array" aca="1" ref="H32" ca="1">SUM(INDIRECT("'"&amp;TOTALDemandSheets&amp;"'!"&amp;ADDRESS(ROW(),COLUMN())))</f>
        <v>25277.224935756676</v>
      </c>
      <c r="I32" s="11" cm="1">
        <f t="array" aca="1" ref="I32" ca="1">SUM(INDIRECT("'"&amp;TOTALDemandSheets&amp;"'!"&amp;ADDRESS(ROW(),COLUMN())))</f>
        <v>36306.767597344871</v>
      </c>
      <c r="J32" s="11" cm="1">
        <f t="array" aca="1" ref="J32" ca="1">SUM(INDIRECT("'"&amp;TOTALDemandSheets&amp;"'!"&amp;ADDRESS(ROW(),COLUMN())))</f>
        <v>24858.291468793715</v>
      </c>
      <c r="K32" s="11" cm="1">
        <f t="array" aca="1" ref="K32" ca="1">SUM(INDIRECT("'"&amp;TOTALDemandSheets&amp;"'!"&amp;ADDRESS(ROW(),COLUMN())))</f>
        <v>20208.614860620131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 cm="1">
        <f t="array" aca="1" ref="D33" ca="1">SUM(INDIRECT("'"&amp;TOTALDemandSheets&amp;"'!"&amp;ADDRESS(ROW(),COLUMN())))</f>
        <v>2400554.19</v>
      </c>
      <c r="E33" s="11">
        <f t="shared" ca="1" si="0"/>
        <v>0</v>
      </c>
      <c r="F33" s="3"/>
      <c r="G33" s="11" cm="1">
        <f t="array" aca="1" ref="G33" ca="1">SUM(INDIRECT("'"&amp;TOTALDemandSheets&amp;"'!"&amp;ADDRESS(ROW(),COLUMN())))</f>
        <v>1313513.1140797241</v>
      </c>
      <c r="H33" s="11" cm="1">
        <f t="array" aca="1" ref="H33" ca="1">SUM(INDIRECT("'"&amp;TOTALDemandSheets&amp;"'!"&amp;ADDRESS(ROW(),COLUMN())))</f>
        <v>257638.53922942645</v>
      </c>
      <c r="I33" s="11" cm="1">
        <f t="array" aca="1" ref="I33" ca="1">SUM(INDIRECT("'"&amp;TOTALDemandSheets&amp;"'!"&amp;ADDRESS(ROW(),COLUMN())))</f>
        <v>370057.33784843551</v>
      </c>
      <c r="J33" s="11" cm="1">
        <f t="array" aca="1" ref="J33" ca="1">SUM(INDIRECT("'"&amp;TOTALDemandSheets&amp;"'!"&amp;ADDRESS(ROW(),COLUMN())))</f>
        <v>253368.55283903057</v>
      </c>
      <c r="K33" s="11" cm="1">
        <f t="array" aca="1" ref="K33" ca="1">SUM(INDIRECT("'"&amp;TOTALDemandSheets&amp;"'!"&amp;ADDRESS(ROW(),COLUMN())))</f>
        <v>205976.64600338347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 cm="1">
        <f t="array" aca="1" ref="D34" ca="1">SUM(INDIRECT("'"&amp;TOTALDemandSheets&amp;"'!"&amp;ADDRESS(ROW(),COLUMN())))</f>
        <v>10964727.909999998</v>
      </c>
      <c r="E34" s="11">
        <f t="shared" ca="1" si="0"/>
        <v>0</v>
      </c>
      <c r="F34" s="3"/>
      <c r="G34" s="11" cm="1">
        <f t="array" aca="1" ref="G34" ca="1">SUM(INDIRECT("'"&amp;TOTALDemandSheets&amp;"'!"&amp;ADDRESS(ROW(),COLUMN())))</f>
        <v>6232158.5659633363</v>
      </c>
      <c r="H34" s="11" cm="1">
        <f t="array" aca="1" ref="H34" ca="1">SUM(INDIRECT("'"&amp;TOTALDemandSheets&amp;"'!"&amp;ADDRESS(ROW(),COLUMN())))</f>
        <v>1210699.9967655779</v>
      </c>
      <c r="I34" s="11" cm="1">
        <f t="array" aca="1" ref="I34" ca="1">SUM(INDIRECT("'"&amp;TOTALDemandSheets&amp;"'!"&amp;ADDRESS(ROW(),COLUMN())))</f>
        <v>1740098.5356419717</v>
      </c>
      <c r="J34" s="11" cm="1">
        <f t="array" aca="1" ref="J34" ca="1">SUM(INDIRECT("'"&amp;TOTALDemandSheets&amp;"'!"&amp;ADDRESS(ROW(),COLUMN())))</f>
        <v>1008205.8832791332</v>
      </c>
      <c r="K34" s="11" cm="1">
        <f t="array" aca="1" ref="K34" ca="1">SUM(INDIRECT("'"&amp;TOTALDemandSheets&amp;"'!"&amp;ADDRESS(ROW(),COLUMN())))</f>
        <v>773564.92834997771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 cm="1">
        <f t="array" aca="1" ref="D35" ca="1">SUM(INDIRECT("'"&amp;TOTALDemandSheets&amp;"'!"&amp;ADDRESS(ROW(),COLUMN())))</f>
        <v>3688378.84</v>
      </c>
      <c r="E35" s="11">
        <f t="shared" ca="1" si="0"/>
        <v>0</v>
      </c>
      <c r="F35" s="3"/>
      <c r="G35" s="11" cm="1">
        <f t="array" aca="1" ref="G35" ca="1">SUM(INDIRECT("'"&amp;TOTALDemandSheets&amp;"'!"&amp;ADDRESS(ROW(),COLUMN())))</f>
        <v>1701195.0139546008</v>
      </c>
      <c r="H35" s="11" cm="1">
        <f t="array" aca="1" ref="H35" ca="1">SUM(INDIRECT("'"&amp;TOTALDemandSheets&amp;"'!"&amp;ADDRESS(ROW(),COLUMN())))</f>
        <v>349631.96444593882</v>
      </c>
      <c r="I35" s="11" cm="1">
        <f t="array" aca="1" ref="I35" ca="1">SUM(INDIRECT("'"&amp;TOTALDemandSheets&amp;"'!"&amp;ADDRESS(ROW(),COLUMN())))</f>
        <v>500667.82835255913</v>
      </c>
      <c r="J35" s="11" cm="1">
        <f t="array" aca="1" ref="J35" ca="1">SUM(INDIRECT("'"&amp;TOTALDemandSheets&amp;"'!"&amp;ADDRESS(ROW(),COLUMN())))</f>
        <v>592465.28454706899</v>
      </c>
      <c r="K35" s="11" cm="1">
        <f t="array" aca="1" ref="K35" ca="1">SUM(INDIRECT("'"&amp;TOTALDemandSheets&amp;"'!"&amp;ADDRESS(ROW(),COLUMN())))</f>
        <v>544418.74869983236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 cm="1">
        <f t="array" aca="1" ref="D36" ca="1">SUM(INDIRECT("'"&amp;TOTALDemandSheets&amp;"'!"&amp;ADDRESS(ROW(),COLUMN())))</f>
        <v>16961956.510000002</v>
      </c>
      <c r="E36" s="11">
        <f t="shared" ca="1" si="0"/>
        <v>0</v>
      </c>
      <c r="F36" s="3"/>
      <c r="G36" s="11" cm="1">
        <f t="array" aca="1" ref="G36" ca="1">SUM(INDIRECT("'"&amp;TOTALDemandSheets&amp;"'!"&amp;ADDRESS(ROW(),COLUMN())))</f>
        <v>9640877.8609896302</v>
      </c>
      <c r="H36" s="11" cm="1">
        <f t="array" aca="1" ref="H36" ca="1">SUM(INDIRECT("'"&amp;TOTALDemandSheets&amp;"'!"&amp;ADDRESS(ROW(),COLUMN())))</f>
        <v>1872900.1631737598</v>
      </c>
      <c r="I36" s="11" cm="1">
        <f t="array" aca="1" ref="I36" ca="1">SUM(INDIRECT("'"&amp;TOTALDemandSheets&amp;"'!"&amp;ADDRESS(ROW(),COLUMN())))</f>
        <v>2691856.6449565291</v>
      </c>
      <c r="J36" s="11" cm="1">
        <f t="array" aca="1" ref="J36" ca="1">SUM(INDIRECT("'"&amp;TOTALDemandSheets&amp;"'!"&amp;ADDRESS(ROW(),COLUMN())))</f>
        <v>1559650.5892052546</v>
      </c>
      <c r="K36" s="11" cm="1">
        <f t="array" aca="1" ref="K36" ca="1">SUM(INDIRECT("'"&amp;TOTALDemandSheets&amp;"'!"&amp;ADDRESS(ROW(),COLUMN())))</f>
        <v>1196671.2516748253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 cm="1">
        <f t="array" aca="1" ref="D37" ca="1">SUM(INDIRECT("'"&amp;TOTALDemandSheets&amp;"'!"&amp;ADDRESS(ROW(),COLUMN())))</f>
        <v>3204486.26</v>
      </c>
      <c r="E37" s="11">
        <f t="shared" ca="1" si="0"/>
        <v>0</v>
      </c>
      <c r="F37" s="3"/>
      <c r="G37" s="11" cm="1">
        <f t="array" aca="1" ref="G37" ca="1">SUM(INDIRECT("'"&amp;TOTALDemandSheets&amp;"'!"&amp;ADDRESS(ROW(),COLUMN())))</f>
        <v>1478008.7090506209</v>
      </c>
      <c r="H37" s="11" cm="1">
        <f t="array" aca="1" ref="H37" ca="1">SUM(INDIRECT("'"&amp;TOTALDemandSheets&amp;"'!"&amp;ADDRESS(ROW(),COLUMN())))</f>
        <v>303762.40476529236</v>
      </c>
      <c r="I37" s="11" cm="1">
        <f t="array" aca="1" ref="I37" ca="1">SUM(INDIRECT("'"&amp;TOTALDemandSheets&amp;"'!"&amp;ADDRESS(ROW(),COLUMN())))</f>
        <v>434983.29384728119</v>
      </c>
      <c r="J37" s="11" cm="1">
        <f t="array" aca="1" ref="J37" ca="1">SUM(INDIRECT("'"&amp;TOTALDemandSheets&amp;"'!"&amp;ADDRESS(ROW(),COLUMN())))</f>
        <v>514737.48934588092</v>
      </c>
      <c r="K37" s="11" cm="1">
        <f t="array" aca="1" ref="K37" ca="1">SUM(INDIRECT("'"&amp;TOTALDemandSheets&amp;"'!"&amp;ADDRESS(ROW(),COLUMN())))</f>
        <v>472994.36299092462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 cm="1">
        <f t="array" aca="1" ref="D38" ca="1">SUM(INDIRECT("'"&amp;TOTALDemandSheets&amp;"'!"&amp;ADDRESS(ROW(),COLUMN())))</f>
        <v>30183.87</v>
      </c>
      <c r="E38" s="11">
        <f t="shared" ca="1" si="0"/>
        <v>0</v>
      </c>
      <c r="F38" s="3"/>
      <c r="G38" s="11" cm="1">
        <f t="array" aca="1" ref="G38" ca="1">SUM(INDIRECT("'"&amp;TOTALDemandSheets&amp;"'!"&amp;ADDRESS(ROW(),COLUMN())))</f>
        <v>16515.731760538827</v>
      </c>
      <c r="H38" s="11" cm="1">
        <f t="array" aca="1" ref="H38" ca="1">SUM(INDIRECT("'"&amp;TOTALDemandSheets&amp;"'!"&amp;ADDRESS(ROW(),COLUMN())))</f>
        <v>3239.4720383674853</v>
      </c>
      <c r="I38" s="11" cm="1">
        <f t="array" aca="1" ref="I38" ca="1">SUM(INDIRECT("'"&amp;TOTALDemandSheets&amp;"'!"&amp;ADDRESS(ROW(),COLUMN())))</f>
        <v>4652.9933065844507</v>
      </c>
      <c r="J38" s="11" cm="1">
        <f t="array" aca="1" ref="J38" ca="1">SUM(INDIRECT("'"&amp;TOTALDemandSheets&amp;"'!"&amp;ADDRESS(ROW(),COLUMN())))</f>
        <v>3185.7824717472549</v>
      </c>
      <c r="K38" s="11" cm="1">
        <f t="array" aca="1" ref="K38" ca="1">SUM(INDIRECT("'"&amp;TOTALDemandSheets&amp;"'!"&amp;ADDRESS(ROW(),COLUMN())))</f>
        <v>2589.8904227619814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 cm="1">
        <f t="array" aca="1" ref="D39" ca="1">SUM(INDIRECT("'"&amp;TOTALDemandSheets&amp;"'!"&amp;ADDRESS(ROW(),COLUMN())))</f>
        <v>37485808.819999993</v>
      </c>
      <c r="E39" s="11">
        <f t="shared" ca="1" si="0"/>
        <v>0</v>
      </c>
      <c r="G39" s="111" cm="1">
        <f t="array" aca="1" ref="G39" ca="1">SUM(INDIRECT("'"&amp;TOTALDemandSheets&amp;"'!"&amp;ADDRESS(ROW(),COLUMN())))</f>
        <v>20511139.336935937</v>
      </c>
      <c r="H39" s="111" cm="1">
        <f t="array" aca="1" ref="H39" ca="1">SUM(INDIRECT("'"&amp;TOTALDemandSheets&amp;"'!"&amp;ADDRESS(ROW(),COLUMN())))</f>
        <v>4023149.7653541192</v>
      </c>
      <c r="I39" s="111" cm="1">
        <f t="array" aca="1" ref="I39" ca="1">SUM(INDIRECT("'"&amp;TOTALDemandSheets&amp;"'!"&amp;ADDRESS(ROW(),COLUMN())))</f>
        <v>5778623.4015507065</v>
      </c>
      <c r="J39" s="111" cm="1">
        <f t="array" aca="1" ref="J39" ca="1">SUM(INDIRECT("'"&amp;TOTALDemandSheets&amp;"'!"&amp;ADDRESS(ROW(),COLUMN())))</f>
        <v>3956471.8731569098</v>
      </c>
      <c r="K39" s="111" cm="1">
        <f t="array" aca="1" ref="K39" ca="1">SUM(INDIRECT("'"&amp;TOTALDemandSheets&amp;"'!"&amp;ADDRESS(ROW(),COLUMN())))</f>
        <v>3216424.4430023255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D40" s="11"/>
      <c r="E40" s="11">
        <f t="shared" si="0"/>
        <v>0</v>
      </c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D41" s="11"/>
      <c r="E41" s="11">
        <f t="shared" si="0"/>
        <v>0</v>
      </c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 cm="1">
        <f t="array" aca="1" ref="D42" ca="1">SUM(INDIRECT("'"&amp;TOTALDemandSheets&amp;"'!"&amp;ADDRESS(ROW(),COLUMN())))</f>
        <v>8502472.4100000001</v>
      </c>
      <c r="E42" s="11">
        <f t="shared" ca="1" si="0"/>
        <v>0</v>
      </c>
      <c r="F42" s="3"/>
      <c r="G42" s="11" cm="1">
        <f t="array" aca="1" ref="G42" ca="1">SUM(INDIRECT("'"&amp;TOTALDemandSheets&amp;"'!"&amp;ADDRESS(ROW(),COLUMN())))</f>
        <v>4832655.8302939627</v>
      </c>
      <c r="H42" s="11" cm="1">
        <f t="array" aca="1" ref="H42" ca="1">SUM(INDIRECT("'"&amp;TOTALDemandSheets&amp;"'!"&amp;ADDRESS(ROW(),COLUMN())))</f>
        <v>938823.41666665371</v>
      </c>
      <c r="I42" s="11" cm="1">
        <f t="array" aca="1" ref="I42" ca="1">SUM(INDIRECT("'"&amp;TOTALDemandSheets&amp;"'!"&amp;ADDRESS(ROW(),COLUMN())))</f>
        <v>1349339.4374596267</v>
      </c>
      <c r="J42" s="11" cm="1">
        <f t="array" aca="1" ref="J42" ca="1">SUM(INDIRECT("'"&amp;TOTALDemandSheets&amp;"'!"&amp;ADDRESS(ROW(),COLUMN())))</f>
        <v>781801.68049245398</v>
      </c>
      <c r="K42" s="11" cm="1">
        <f t="array" aca="1" ref="K42" ca="1">SUM(INDIRECT("'"&amp;TOTALDemandSheets&amp;"'!"&amp;ADDRESS(ROW(),COLUMN())))</f>
        <v>599852.04508730152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 cm="1">
        <f t="array" aca="1" ref="D43" ca="1">SUM(INDIRECT("'"&amp;TOTALDemandSheets&amp;"'!"&amp;ADDRESS(ROW(),COLUMN())))</f>
        <v>3987533.2399999998</v>
      </c>
      <c r="E43" s="11">
        <f t="shared" ca="1" si="0"/>
        <v>0</v>
      </c>
      <c r="F43" s="3"/>
      <c r="G43" s="11" cm="1">
        <f t="array" aca="1" ref="G43" ca="1">SUM(INDIRECT("'"&amp;TOTALDemandSheets&amp;"'!"&amp;ADDRESS(ROW(),COLUMN())))</f>
        <v>2266443.7861759523</v>
      </c>
      <c r="H43" s="11" cm="1">
        <f t="array" aca="1" ref="H43" ca="1">SUM(INDIRECT("'"&amp;TOTALDemandSheets&amp;"'!"&amp;ADDRESS(ROW(),COLUMN())))</f>
        <v>440294.23442123836</v>
      </c>
      <c r="I43" s="11" cm="1">
        <f t="array" aca="1" ref="I43" ca="1">SUM(INDIRECT("'"&amp;TOTALDemandSheets&amp;"'!"&amp;ADDRESS(ROW(),COLUMN())))</f>
        <v>632820.1491821321</v>
      </c>
      <c r="J43" s="11" cm="1">
        <f t="array" aca="1" ref="J43" ca="1">SUM(INDIRECT("'"&amp;TOTALDemandSheets&amp;"'!"&amp;ADDRESS(ROW(),COLUMN())))</f>
        <v>366653.37301006535</v>
      </c>
      <c r="K43" s="11" cm="1">
        <f t="array" aca="1" ref="K43" ca="1">SUM(INDIRECT("'"&amp;TOTALDemandSheets&amp;"'!"&amp;ADDRESS(ROW(),COLUMN())))</f>
        <v>281321.6972106109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 cm="1">
        <f t="array" aca="1" ref="D44" ca="1">SUM(INDIRECT("'"&amp;TOTALDemandSheets&amp;"'!"&amp;ADDRESS(ROW(),COLUMN())))</f>
        <v>340064648.75999999</v>
      </c>
      <c r="E44" s="11">
        <f t="shared" ca="1" si="0"/>
        <v>0</v>
      </c>
      <c r="F44" s="3"/>
      <c r="G44" s="11" cm="1">
        <f t="array" aca="1" ref="G44" ca="1">SUM(INDIRECT("'"&amp;TOTALDemandSheets&amp;"'!"&amp;ADDRESS(ROW(),COLUMN())))</f>
        <v>193286767.45531276</v>
      </c>
      <c r="H44" s="11" cm="1">
        <f t="array" aca="1" ref="H44" ca="1">SUM(INDIRECT("'"&amp;TOTALDemandSheets&amp;"'!"&amp;ADDRESS(ROW(),COLUMN())))</f>
        <v>37549155.121152431</v>
      </c>
      <c r="I44" s="11" cm="1">
        <f t="array" aca="1" ref="I44" ca="1">SUM(INDIRECT("'"&amp;TOTALDemandSheets&amp;"'!"&amp;ADDRESS(ROW(),COLUMN())))</f>
        <v>53968142.409735143</v>
      </c>
      <c r="J44" s="11" cm="1">
        <f t="array" aca="1" ref="J44" ca="1">SUM(INDIRECT("'"&amp;TOTALDemandSheets&amp;"'!"&amp;ADDRESS(ROW(),COLUMN())))</f>
        <v>31268918.151848972</v>
      </c>
      <c r="K44" s="11" cm="1">
        <f t="array" aca="1" ref="K44" ca="1">SUM(INDIRECT("'"&amp;TOTALDemandSheets&amp;"'!"&amp;ADDRESS(ROW(),COLUMN())))</f>
        <v>23991665.621950649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 cm="1">
        <f t="array" aca="1" ref="D45" ca="1">SUM(INDIRECT("'"&amp;TOTALDemandSheets&amp;"'!"&amp;ADDRESS(ROW(),COLUMN())))</f>
        <v>23699523.149999999</v>
      </c>
      <c r="E45" s="11">
        <f t="shared" ca="1" si="0"/>
        <v>0</v>
      </c>
      <c r="F45" s="3"/>
      <c r="G45" s="11" cm="1">
        <f t="array" aca="1" ref="G45" ca="1">SUM(INDIRECT("'"&amp;TOTALDemandSheets&amp;"'!"&amp;ADDRESS(ROW(),COLUMN())))</f>
        <v>13470392.281582745</v>
      </c>
      <c r="H45" s="11" cm="1">
        <f t="array" aca="1" ref="H45" ca="1">SUM(INDIRECT("'"&amp;TOTALDemandSheets&amp;"'!"&amp;ADDRESS(ROW(),COLUMN())))</f>
        <v>2616846.750468133</v>
      </c>
      <c r="I45" s="11" cm="1">
        <f t="array" aca="1" ref="I45" ca="1">SUM(INDIRECT("'"&amp;TOTALDemandSheets&amp;"'!"&amp;ADDRESS(ROW(),COLUMN())))</f>
        <v>3761106.1457454818</v>
      </c>
      <c r="J45" s="11" cm="1">
        <f t="array" aca="1" ref="J45" ca="1">SUM(INDIRECT("'"&amp;TOTALDemandSheets&amp;"'!"&amp;ADDRESS(ROW(),COLUMN())))</f>
        <v>2179169.3206493822</v>
      </c>
      <c r="K45" s="11" cm="1">
        <f t="array" aca="1" ref="K45" ca="1">SUM(INDIRECT("'"&amp;TOTALDemandSheets&amp;"'!"&amp;ADDRESS(ROW(),COLUMN())))</f>
        <v>1672008.6515542537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 cm="1">
        <f t="array" aca="1" ref="D46" ca="1">SUM(INDIRECT("'"&amp;TOTALDemandSheets&amp;"'!"&amp;ADDRESS(ROW(),COLUMN())))</f>
        <v>53753938.920000002</v>
      </c>
      <c r="E46" s="11">
        <f t="shared" ca="1" si="0"/>
        <v>0</v>
      </c>
      <c r="F46" s="3"/>
      <c r="G46" s="11" cm="1">
        <f t="array" aca="1" ref="G46" ca="1">SUM(INDIRECT("'"&amp;TOTALDemandSheets&amp;"'!"&amp;ADDRESS(ROW(),COLUMN())))</f>
        <v>30552793.79883381</v>
      </c>
      <c r="H46" s="11" cm="1">
        <f t="array" aca="1" ref="H46" ca="1">SUM(INDIRECT("'"&amp;TOTALDemandSheets&amp;"'!"&amp;ADDRESS(ROW(),COLUMN())))</f>
        <v>5935386.1044948706</v>
      </c>
      <c r="I46" s="11" cm="1">
        <f t="array" aca="1" ref="I46" ca="1">SUM(INDIRECT("'"&amp;TOTALDemandSheets&amp;"'!"&amp;ADDRESS(ROW(),COLUMN())))</f>
        <v>8530731.5573579073</v>
      </c>
      <c r="J46" s="11" cm="1">
        <f t="array" aca="1" ref="J46" ca="1">SUM(INDIRECT("'"&amp;TOTALDemandSheets&amp;"'!"&amp;ADDRESS(ROW(),COLUMN())))</f>
        <v>4942670.5262010638</v>
      </c>
      <c r="K46" s="11" cm="1">
        <f t="array" aca="1" ref="K46" ca="1">SUM(INDIRECT("'"&amp;TOTALDemandSheets&amp;"'!"&amp;ADDRESS(ROW(),COLUMN())))</f>
        <v>3792356.933112341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 cm="1">
        <f t="array" aca="1" ref="D47" ca="1">SUM(INDIRECT("'"&amp;TOTALDemandSheets&amp;"'!"&amp;ADDRESS(ROW(),COLUMN())))</f>
        <v>2650785.29</v>
      </c>
      <c r="E47" s="11">
        <f t="shared" ca="1" si="0"/>
        <v>0</v>
      </c>
      <c r="F47" s="3"/>
      <c r="G47" s="11" cm="1">
        <f t="array" aca="1" ref="G47" ca="1">SUM(INDIRECT("'"&amp;TOTALDemandSheets&amp;"'!"&amp;ADDRESS(ROW(),COLUMN())))</f>
        <v>1506659.7536393502</v>
      </c>
      <c r="H47" s="11" cm="1">
        <f t="array" aca="1" ref="H47" ca="1">SUM(INDIRECT("'"&amp;TOTALDemandSheets&amp;"'!"&amp;ADDRESS(ROW(),COLUMN())))</f>
        <v>292693.60520130245</v>
      </c>
      <c r="I47" s="11" cm="1">
        <f t="array" aca="1" ref="I47" ca="1">SUM(INDIRECT("'"&amp;TOTALDemandSheets&amp;"'!"&amp;ADDRESS(ROW(),COLUMN())))</f>
        <v>420678.71079805755</v>
      </c>
      <c r="J47" s="11" cm="1">
        <f t="array" aca="1" ref="J47" ca="1">SUM(INDIRECT("'"&amp;TOTALDemandSheets&amp;"'!"&amp;ADDRESS(ROW(),COLUMN())))</f>
        <v>243739.50239571277</v>
      </c>
      <c r="K47" s="11" cm="1">
        <f t="array" aca="1" ref="K47" ca="1">SUM(INDIRECT("'"&amp;TOTALDemandSheets&amp;"'!"&amp;ADDRESS(ROW(),COLUMN())))</f>
        <v>187013.71796557651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 cm="1">
        <f t="array" aca="1" ref="D48" ca="1">SUM(INDIRECT("'"&amp;TOTALDemandSheets&amp;"'!"&amp;ADDRESS(ROW(),COLUMN())))</f>
        <v>432658901.76999998</v>
      </c>
      <c r="E48" s="11">
        <f t="shared" ca="1" si="0"/>
        <v>0</v>
      </c>
      <c r="G48" s="111" cm="1">
        <f t="array" aca="1" ref="G48" ca="1">SUM(INDIRECT("'"&amp;TOTALDemandSheets&amp;"'!"&amp;ADDRESS(ROW(),COLUMN())))</f>
        <v>245915712.90583858</v>
      </c>
      <c r="H48" s="111" cm="1">
        <f t="array" aca="1" ref="H48" ca="1">SUM(INDIRECT("'"&amp;TOTALDemandSheets&amp;"'!"&amp;ADDRESS(ROW(),COLUMN())))</f>
        <v>47773199.232404634</v>
      </c>
      <c r="I48" s="111" cm="1">
        <f t="array" aca="1" ref="I48" ca="1">SUM(INDIRECT("'"&amp;TOTALDemandSheets&amp;"'!"&amp;ADDRESS(ROW(),COLUMN())))</f>
        <v>68662818.41027835</v>
      </c>
      <c r="J48" s="111" cm="1">
        <f t="array" aca="1" ref="J48" ca="1">SUM(INDIRECT("'"&amp;TOTALDemandSheets&amp;"'!"&amp;ADDRESS(ROW(),COLUMN())))</f>
        <v>39782952.554597646</v>
      </c>
      <c r="K48" s="111" cm="1">
        <f t="array" aca="1" ref="K48" ca="1">SUM(INDIRECT("'"&amp;TOTALDemandSheets&amp;"'!"&amp;ADDRESS(ROW(),COLUMN())))</f>
        <v>30524218.666880734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>
        <f t="shared" si="0"/>
        <v>0</v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>
        <f t="shared" si="0"/>
        <v>0</v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 cm="1">
        <f t="array" aca="1" ref="D51" ca="1">SUM(INDIRECT("'"&amp;TOTALDemandSheets&amp;"'!"&amp;ADDRESS(ROW(),COLUMN())))</f>
        <v>8748929.752362771</v>
      </c>
      <c r="E51" s="11">
        <f t="shared" ca="1" si="0"/>
        <v>0</v>
      </c>
      <c r="F51" s="3"/>
      <c r="G51" s="11" cm="1">
        <f t="array" aca="1" ref="G51" ca="1">SUM(INDIRECT("'"&amp;TOTALDemandSheets&amp;"'!"&amp;ADDRESS(ROW(),COLUMN())))</f>
        <v>5534980.564170938</v>
      </c>
      <c r="H51" s="11" cm="1">
        <f t="array" aca="1" ref="H51" ca="1">SUM(INDIRECT("'"&amp;TOTALDemandSheets&amp;"'!"&amp;ADDRESS(ROW(),COLUMN())))</f>
        <v>1055017.5030086685</v>
      </c>
      <c r="I51" s="11" cm="1">
        <f t="array" aca="1" ref="I51" ca="1">SUM(INDIRECT("'"&amp;TOTALDemandSheets&amp;"'!"&amp;ADDRESS(ROW(),COLUMN())))</f>
        <v>1554231.9351677757</v>
      </c>
      <c r="J51" s="11" cm="1">
        <f t="array" aca="1" ref="J51" ca="1">SUM(INDIRECT("'"&amp;TOTALDemandSheets&amp;"'!"&amp;ADDRESS(ROW(),COLUMN())))</f>
        <v>604699.75001538731</v>
      </c>
      <c r="K51" s="11" cm="1">
        <f t="array" aca="1" ref="K51" ca="1">SUM(INDIRECT("'"&amp;TOTALDemandSheets&amp;"'!"&amp;ADDRESS(ROW(),COLUMN())))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 cm="1">
        <f t="array" aca="1" ref="D52" ca="1">SUM(INDIRECT("'"&amp;TOTALDemandSheets&amp;"'!"&amp;ADDRESS(ROW(),COLUMN())))</f>
        <v>19508435.10132882</v>
      </c>
      <c r="E52" s="11">
        <f t="shared" ca="1" si="0"/>
        <v>0</v>
      </c>
      <c r="F52" s="3"/>
      <c r="G52" s="11" cm="1">
        <f t="array" aca="1" ref="G52" ca="1">SUM(INDIRECT("'"&amp;TOTALDemandSheets&amp;"'!"&amp;ADDRESS(ROW(),COLUMN())))</f>
        <v>12341944.921215527</v>
      </c>
      <c r="H52" s="11" cm="1">
        <f t="array" aca="1" ref="H52" ca="1">SUM(INDIRECT("'"&amp;TOTALDemandSheets&amp;"'!"&amp;ADDRESS(ROW(),COLUMN())))</f>
        <v>2352486.6550279716</v>
      </c>
      <c r="I52" s="11" cm="1">
        <f t="array" aca="1" ref="I52" ca="1">SUM(INDIRECT("'"&amp;TOTALDemandSheets&amp;"'!"&amp;ADDRESS(ROW(),COLUMN())))</f>
        <v>3465639.0779048996</v>
      </c>
      <c r="J52" s="11" cm="1">
        <f t="array" aca="1" ref="J52" ca="1">SUM(INDIRECT("'"&amp;TOTALDemandSheets&amp;"'!"&amp;ADDRESS(ROW(),COLUMN())))</f>
        <v>1348364.4471804185</v>
      </c>
      <c r="K52" s="11" cm="1">
        <f t="array" aca="1" ref="K52" ca="1">SUM(INDIRECT("'"&amp;TOTALDemandSheets&amp;"'!"&amp;ADDRESS(ROW(),COLUMN())))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 cm="1">
        <f t="array" aca="1" ref="D53" ca="1">SUM(INDIRECT("'"&amp;TOTALDemandSheets&amp;"'!"&amp;ADDRESS(ROW(),COLUMN())))</f>
        <v>1794017324.2687318</v>
      </c>
      <c r="E53" s="11">
        <f t="shared" ca="1" si="0"/>
        <v>0</v>
      </c>
      <c r="F53" s="3"/>
      <c r="G53" s="11" cm="1">
        <f t="array" aca="1" ref="G53" ca="1">SUM(INDIRECT("'"&amp;TOTALDemandSheets&amp;"'!"&amp;ADDRESS(ROW(),COLUMN())))</f>
        <v>1219438164.3038268</v>
      </c>
      <c r="H53" s="11" cm="1">
        <f t="array" aca="1" ref="H53" ca="1">SUM(INDIRECT("'"&amp;TOTALDemandSheets&amp;"'!"&amp;ADDRESS(ROW(),COLUMN())))</f>
        <v>231945998.87443334</v>
      </c>
      <c r="I53" s="11" cm="1">
        <f t="array" aca="1" ref="I53" ca="1">SUM(INDIRECT("'"&amp;TOTALDemandSheets&amp;"'!"&amp;ADDRESS(ROW(),COLUMN())))</f>
        <v>342633161.09047157</v>
      </c>
      <c r="J53" s="11" cm="1">
        <f t="array" aca="1" ref="J53" ca="1">SUM(INDIRECT("'"&amp;TOTALDemandSheets&amp;"'!"&amp;ADDRESS(ROW(),COLUMN())))</f>
        <v>0</v>
      </c>
      <c r="K53" s="11" cm="1">
        <f t="array" aca="1" ref="K53" ca="1">SUM(INDIRECT("'"&amp;TOTALDemandSheets&amp;"'!"&amp;ADDRESS(ROW(),COLUMN())))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 cm="1">
        <f t="array" aca="1" ref="D54" ca="1">SUM(INDIRECT("'"&amp;TOTALDemandSheets&amp;"'!"&amp;ADDRESS(ROW(),COLUMN())))</f>
        <v>1520086196.196723</v>
      </c>
      <c r="E54" s="11">
        <f t="shared" ca="1" si="0"/>
        <v>0</v>
      </c>
      <c r="F54" s="3"/>
      <c r="G54" s="11" cm="1">
        <f t="array" aca="1" ref="G54" ca="1">SUM(INDIRECT("'"&amp;TOTALDemandSheets&amp;"'!"&amp;ADDRESS(ROW(),COLUMN())))</f>
        <v>881326540.08497167</v>
      </c>
      <c r="H54" s="11" cm="1">
        <f t="array" aca="1" ref="H54" ca="1">SUM(INDIRECT("'"&amp;TOTALDemandSheets&amp;"'!"&amp;ADDRESS(ROW(),COLUMN())))</f>
        <v>168043737.90840265</v>
      </c>
      <c r="I54" s="11" cm="1">
        <f t="array" aca="1" ref="I54" ca="1">SUM(INDIRECT("'"&amp;TOTALDemandSheets&amp;"'!"&amp;ADDRESS(ROW(),COLUMN())))</f>
        <v>247454136.31291395</v>
      </c>
      <c r="J54" s="11" cm="1">
        <f t="array" aca="1" ref="J54" ca="1">SUM(INDIRECT("'"&amp;TOTALDemandSheets&amp;"'!"&amp;ADDRESS(ROW(),COLUMN())))</f>
        <v>223261781.89043474</v>
      </c>
      <c r="K54" s="11" cm="1">
        <f t="array" aca="1" ref="K54" ca="1">SUM(INDIRECT("'"&amp;TOTALDemandSheets&amp;"'!"&amp;ADDRESS(ROW(),COLUMN())))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 cm="1">
        <f t="array" aca="1" ref="D55" ca="1">SUM(INDIRECT("'"&amp;TOTALDemandSheets&amp;"'!"&amp;ADDRESS(ROW(),COLUMN())))</f>
        <v>194519574.81999999</v>
      </c>
      <c r="E55" s="11">
        <f t="shared" ca="1" si="0"/>
        <v>0</v>
      </c>
      <c r="F55" s="3"/>
      <c r="G55" s="11" cm="1">
        <f t="array" aca="1" ref="G55" ca="1">SUM(INDIRECT("'"&amp;TOTALDemandSheets&amp;"'!"&amp;ADDRESS(ROW(),COLUMN())))</f>
        <v>118953728.50427449</v>
      </c>
      <c r="H55" s="11" cm="1">
        <f t="array" aca="1" ref="H55" ca="1">SUM(INDIRECT("'"&amp;TOTALDemandSheets&amp;"'!"&amp;ADDRESS(ROW(),COLUMN())))</f>
        <v>23108731.459742166</v>
      </c>
      <c r="I55" s="11" cm="1">
        <f t="array" aca="1" ref="I55" ca="1">SUM(INDIRECT("'"&amp;TOTALDemandSheets&amp;"'!"&amp;ADDRESS(ROW(),COLUMN())))</f>
        <v>33213405.369676284</v>
      </c>
      <c r="J55" s="11" cm="1">
        <f t="array" aca="1" ref="J55" ca="1">SUM(INDIRECT("'"&amp;TOTALDemandSheets&amp;"'!"&amp;ADDRESS(ROW(),COLUMN())))</f>
        <v>19243709.486307032</v>
      </c>
      <c r="K55" s="11" cm="1">
        <f t="array" aca="1" ref="K55" ca="1">SUM(INDIRECT("'"&amp;TOTALDemandSheets&amp;"'!"&amp;ADDRESS(ROW(),COLUMN())))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 cm="1">
        <f t="array" aca="1" ref="D56" ca="1">SUM(INDIRECT("'"&amp;TOTALDemandSheets&amp;"'!"&amp;ADDRESS(ROW(),COLUMN())))</f>
        <v>0</v>
      </c>
      <c r="E56" s="11">
        <f t="shared" ca="1" si="0"/>
        <v>0</v>
      </c>
      <c r="F56" s="3"/>
      <c r="G56" s="11" cm="1">
        <f t="array" aca="1" ref="G56" ca="1">SUM(INDIRECT("'"&amp;TOTALDemandSheets&amp;"'!"&amp;ADDRESS(ROW(),COLUMN())))</f>
        <v>0</v>
      </c>
      <c r="H56" s="11" cm="1">
        <f t="array" aca="1" ref="H56" ca="1">SUM(INDIRECT("'"&amp;TOTALDemandSheets&amp;"'!"&amp;ADDRESS(ROW(),COLUMN())))</f>
        <v>0</v>
      </c>
      <c r="I56" s="11" cm="1">
        <f t="array" aca="1" ref="I56" ca="1">SUM(INDIRECT("'"&amp;TOTALDemandSheets&amp;"'!"&amp;ADDRESS(ROW(),COLUMN())))</f>
        <v>0</v>
      </c>
      <c r="J56" s="11" cm="1">
        <f t="array" aca="1" ref="J56" ca="1">SUM(INDIRECT("'"&amp;TOTALDemandSheets&amp;"'!"&amp;ADDRESS(ROW(),COLUMN())))</f>
        <v>0</v>
      </c>
      <c r="K56" s="11" cm="1">
        <f t="array" aca="1" ref="K56" ca="1">SUM(INDIRECT("'"&amp;TOTALDemandSheets&amp;"'!"&amp;ADDRESS(ROW(),COLUMN())))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 cm="1">
        <f t="array" aca="1" ref="D57" ca="1">SUM(INDIRECT("'"&amp;TOTALDemandSheets&amp;"'!"&amp;ADDRESS(ROW(),COLUMN())))</f>
        <v>0</v>
      </c>
      <c r="E57" s="11">
        <f t="shared" ca="1" si="0"/>
        <v>0</v>
      </c>
      <c r="F57" s="3"/>
      <c r="G57" s="11" cm="1">
        <f t="array" aca="1" ref="G57" ca="1">SUM(INDIRECT("'"&amp;TOTALDemandSheets&amp;"'!"&amp;ADDRESS(ROW(),COLUMN())))</f>
        <v>0</v>
      </c>
      <c r="H57" s="11" cm="1">
        <f t="array" aca="1" ref="H57" ca="1">SUM(INDIRECT("'"&amp;TOTALDemandSheets&amp;"'!"&amp;ADDRESS(ROW(),COLUMN())))</f>
        <v>0</v>
      </c>
      <c r="I57" s="11" cm="1">
        <f t="array" aca="1" ref="I57" ca="1">SUM(INDIRECT("'"&amp;TOTALDemandSheets&amp;"'!"&amp;ADDRESS(ROW(),COLUMN())))</f>
        <v>0</v>
      </c>
      <c r="J57" s="11" cm="1">
        <f t="array" aca="1" ref="J57" ca="1">SUM(INDIRECT("'"&amp;TOTALDemandSheets&amp;"'!"&amp;ADDRESS(ROW(),COLUMN())))</f>
        <v>0</v>
      </c>
      <c r="K57" s="11" cm="1">
        <f t="array" aca="1" ref="K57" ca="1">SUM(INDIRECT("'"&amp;TOTALDemandSheets&amp;"'!"&amp;ADDRESS(ROW(),COLUMN())))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 cm="1">
        <f t="array" aca="1" ref="D58" ca="1">SUM(INDIRECT("'"&amp;TOTALDemandSheets&amp;"'!"&amp;ADDRESS(ROW(),COLUMN())))</f>
        <v>0</v>
      </c>
      <c r="E58" s="11">
        <f t="shared" ca="1" si="0"/>
        <v>0</v>
      </c>
      <c r="F58" s="3"/>
      <c r="G58" s="11" cm="1">
        <f t="array" aca="1" ref="G58" ca="1">SUM(INDIRECT("'"&amp;TOTALDemandSheets&amp;"'!"&amp;ADDRESS(ROW(),COLUMN())))</f>
        <v>0</v>
      </c>
      <c r="H58" s="11" cm="1">
        <f t="array" aca="1" ref="H58" ca="1">SUM(INDIRECT("'"&amp;TOTALDemandSheets&amp;"'!"&amp;ADDRESS(ROW(),COLUMN())))</f>
        <v>0</v>
      </c>
      <c r="I58" s="11" cm="1">
        <f t="array" aca="1" ref="I58" ca="1">SUM(INDIRECT("'"&amp;TOTALDemandSheets&amp;"'!"&amp;ADDRESS(ROW(),COLUMN())))</f>
        <v>0</v>
      </c>
      <c r="J58" s="11" cm="1">
        <f t="array" aca="1" ref="J58" ca="1">SUM(INDIRECT("'"&amp;TOTALDemandSheets&amp;"'!"&amp;ADDRESS(ROW(),COLUMN())))</f>
        <v>0</v>
      </c>
      <c r="K58" s="11" cm="1">
        <f t="array" aca="1" ref="K58" ca="1">SUM(INDIRECT("'"&amp;TOTALDemandSheets&amp;"'!"&amp;ADDRESS(ROW(),COLUMN())))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 cm="1">
        <f t="array" aca="1" ref="D59" ca="1">SUM(INDIRECT("'"&amp;TOTALDemandSheets&amp;"'!"&amp;ADDRESS(ROW(),COLUMN())))</f>
        <v>0</v>
      </c>
      <c r="E59" s="11">
        <f t="shared" ca="1" si="0"/>
        <v>0</v>
      </c>
      <c r="F59" s="3"/>
      <c r="G59" s="11" cm="1">
        <f t="array" aca="1" ref="G59" ca="1">SUM(INDIRECT("'"&amp;TOTALDemandSheets&amp;"'!"&amp;ADDRESS(ROW(),COLUMN())))</f>
        <v>0</v>
      </c>
      <c r="H59" s="11" cm="1">
        <f t="array" aca="1" ref="H59" ca="1">SUM(INDIRECT("'"&amp;TOTALDemandSheets&amp;"'!"&amp;ADDRESS(ROW(),COLUMN())))</f>
        <v>0</v>
      </c>
      <c r="I59" s="11" cm="1">
        <f t="array" aca="1" ref="I59" ca="1">SUM(INDIRECT("'"&amp;TOTALDemandSheets&amp;"'!"&amp;ADDRESS(ROW(),COLUMN())))</f>
        <v>0</v>
      </c>
      <c r="J59" s="11" cm="1">
        <f t="array" aca="1" ref="J59" ca="1">SUM(INDIRECT("'"&amp;TOTALDemandSheets&amp;"'!"&amp;ADDRESS(ROW(),COLUMN())))</f>
        <v>0</v>
      </c>
      <c r="K59" s="11" cm="1">
        <f t="array" aca="1" ref="K59" ca="1">SUM(INDIRECT("'"&amp;TOTALDemandSheets&amp;"'!"&amp;ADDRESS(ROW(),COLUMN())))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 cm="1">
        <f t="array" aca="1" ref="D60" ca="1">SUM(INDIRECT("'"&amp;TOTALDemandSheets&amp;"'!"&amp;ADDRESS(ROW(),COLUMN())))</f>
        <v>0</v>
      </c>
      <c r="E60" s="11">
        <f t="shared" ca="1" si="0"/>
        <v>0</v>
      </c>
      <c r="F60" s="3"/>
      <c r="G60" s="11" cm="1">
        <f t="array" aca="1" ref="G60" ca="1">SUM(INDIRECT("'"&amp;TOTALDemandSheets&amp;"'!"&amp;ADDRESS(ROW(),COLUMN())))</f>
        <v>0</v>
      </c>
      <c r="H60" s="11" cm="1">
        <f t="array" aca="1" ref="H60" ca="1">SUM(INDIRECT("'"&amp;TOTALDemandSheets&amp;"'!"&amp;ADDRESS(ROW(),COLUMN())))</f>
        <v>0</v>
      </c>
      <c r="I60" s="11" cm="1">
        <f t="array" aca="1" ref="I60" ca="1">SUM(INDIRECT("'"&amp;TOTALDemandSheets&amp;"'!"&amp;ADDRESS(ROW(),COLUMN())))</f>
        <v>0</v>
      </c>
      <c r="J60" s="11" cm="1">
        <f t="array" aca="1" ref="J60" ca="1">SUM(INDIRECT("'"&amp;TOTALDemandSheets&amp;"'!"&amp;ADDRESS(ROW(),COLUMN())))</f>
        <v>0</v>
      </c>
      <c r="K60" s="11" cm="1">
        <f t="array" aca="1" ref="K60" ca="1">SUM(INDIRECT("'"&amp;TOTALDemandSheets&amp;"'!"&amp;ADDRESS(ROW(),COLUMN())))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 cm="1">
        <f t="array" aca="1" ref="D61" ca="1">SUM(INDIRECT("'"&amp;TOTALDemandSheets&amp;"'!"&amp;ADDRESS(ROW(),COLUMN())))</f>
        <v>9610209.8877025899</v>
      </c>
      <c r="E61" s="11">
        <f t="shared" ca="1" si="0"/>
        <v>0</v>
      </c>
      <c r="F61" s="3"/>
      <c r="G61" s="11" cm="1">
        <f t="array" aca="1" ref="G61" ca="1">SUM(INDIRECT("'"&amp;TOTALDemandSheets&amp;"'!"&amp;ADDRESS(ROW(),COLUMN())))</f>
        <v>6079866.5038625868</v>
      </c>
      <c r="H61" s="11" cm="1">
        <f t="array" aca="1" ref="H61" ca="1">SUM(INDIRECT("'"&amp;TOTALDemandSheets&amp;"'!"&amp;ADDRESS(ROW(),COLUMN())))</f>
        <v>1158877.70574167</v>
      </c>
      <c r="I61" s="11" cm="1">
        <f t="array" aca="1" ref="I61" ca="1">SUM(INDIRECT("'"&amp;TOTALDemandSheets&amp;"'!"&amp;ADDRESS(ROW(),COLUMN())))</f>
        <v>1707236.8316934628</v>
      </c>
      <c r="J61" s="11" cm="1">
        <f t="array" aca="1" ref="J61" ca="1">SUM(INDIRECT("'"&amp;TOTALDemandSheets&amp;"'!"&amp;ADDRESS(ROW(),COLUMN())))</f>
        <v>664228.84640486899</v>
      </c>
      <c r="K61" s="11" cm="1">
        <f t="array" aca="1" ref="K61" ca="1">SUM(INDIRECT("'"&amp;TOTALDemandSheets&amp;"'!"&amp;ADDRESS(ROW(),COLUMN())))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 cm="1">
        <f t="array" aca="1" ref="D62" ca="1">SUM(INDIRECT("'"&amp;TOTALDemandSheets&amp;"'!"&amp;ADDRESS(ROW(),COLUMN())))</f>
        <v>3546490670.0268488</v>
      </c>
      <c r="E62" s="11">
        <f t="shared" ca="1" si="0"/>
        <v>0</v>
      </c>
      <c r="G62" s="111" cm="1">
        <f t="array" aca="1" ref="G62" ca="1">SUM(INDIRECT("'"&amp;TOTALDemandSheets&amp;"'!"&amp;ADDRESS(ROW(),COLUMN())))</f>
        <v>2243675224.8823218</v>
      </c>
      <c r="H62" s="111" cm="1">
        <f t="array" aca="1" ref="H62" ca="1">SUM(INDIRECT("'"&amp;TOTALDemandSheets&amp;"'!"&amp;ADDRESS(ROW(),COLUMN())))</f>
        <v>427664850.1063565</v>
      </c>
      <c r="I62" s="111" cm="1">
        <f t="array" aca="1" ref="I62" ca="1">SUM(INDIRECT("'"&amp;TOTALDemandSheets&amp;"'!"&amp;ADDRESS(ROW(),COLUMN())))</f>
        <v>630027810.61782777</v>
      </c>
      <c r="J62" s="111" cm="1">
        <f t="array" aca="1" ref="J62" ca="1">SUM(INDIRECT("'"&amp;TOTALDemandSheets&amp;"'!"&amp;ADDRESS(ROW(),COLUMN())))</f>
        <v>245122784.42034245</v>
      </c>
      <c r="K62" s="111" cm="1">
        <f t="array" aca="1" ref="K62" ca="1">SUM(INDIRECT("'"&amp;TOTALDemandSheets&amp;"'!"&amp;ADDRESS(ROW(),COLUMN())))</f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D63" s="11"/>
      <c r="E63" s="11">
        <f t="shared" si="0"/>
        <v>0</v>
      </c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D64" s="11"/>
      <c r="E64" s="11">
        <f t="shared" si="0"/>
        <v>0</v>
      </c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 cm="1">
        <f t="array" aca="1" ref="D65" ca="1">SUM(INDIRECT("'"&amp;TOTALDemandSheets&amp;"'!"&amp;ADDRESS(ROW(),COLUMN())))</f>
        <v>2827584.7442533937</v>
      </c>
      <c r="E65" s="11">
        <f t="shared" ca="1" si="0"/>
        <v>0</v>
      </c>
      <c r="F65" s="3"/>
      <c r="G65" s="11" cm="1">
        <f t="array" aca="1" ref="G65" ca="1">SUM(INDIRECT("'"&amp;TOTALDemandSheets&amp;"'!"&amp;ADDRESS(ROW(),COLUMN())))</f>
        <v>1767032.7692795668</v>
      </c>
      <c r="H65" s="11" cm="1">
        <f t="array" aca="1" ref="H65" ca="1">SUM(INDIRECT("'"&amp;TOTALDemandSheets&amp;"'!"&amp;ADDRESS(ROW(),COLUMN())))</f>
        <v>337525.5764042075</v>
      </c>
      <c r="I65" s="11" cm="1">
        <f t="array" aca="1" ref="I65" ca="1">SUM(INDIRECT("'"&amp;TOTALDemandSheets&amp;"'!"&amp;ADDRESS(ROW(),COLUMN())))</f>
        <v>495924.15596851619</v>
      </c>
      <c r="J65" s="11" cm="1">
        <f t="array" aca="1" ref="J65" ca="1">SUM(INDIRECT("'"&amp;TOTALDemandSheets&amp;"'!"&amp;ADDRESS(ROW(),COLUMN())))</f>
        <v>203349.8930153776</v>
      </c>
      <c r="K65" s="11" cm="1">
        <f t="array" aca="1" ref="K65" ca="1">SUM(INDIRECT("'"&amp;TOTALDemandSheets&amp;"'!"&amp;ADDRESS(ROW(),COLUMN())))</f>
        <v>23752.34958572518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 cm="1">
        <f t="array" aca="1" ref="D66" ca="1">SUM(INDIRECT("'"&amp;TOTALDemandSheets&amp;"'!"&amp;ADDRESS(ROW(),COLUMN())))</f>
        <v>51482368.002899691</v>
      </c>
      <c r="E66" s="11">
        <f t="shared" ca="1" si="0"/>
        <v>0</v>
      </c>
      <c r="F66" s="3"/>
      <c r="G66" s="11" cm="1">
        <f t="array" aca="1" ref="G66" ca="1">SUM(INDIRECT("'"&amp;TOTALDemandSheets&amp;"'!"&amp;ADDRESS(ROW(),COLUMN())))</f>
        <v>32172698.443828233</v>
      </c>
      <c r="H66" s="11" cm="1">
        <f t="array" aca="1" ref="H66" ca="1">SUM(INDIRECT("'"&amp;TOTALDemandSheets&amp;"'!"&amp;ADDRESS(ROW(),COLUMN())))</f>
        <v>6145391.7411838472</v>
      </c>
      <c r="I66" s="11" cm="1">
        <f t="array" aca="1" ref="I66" ca="1">SUM(INDIRECT("'"&amp;TOTALDemandSheets&amp;"'!"&amp;ADDRESS(ROW(),COLUMN())))</f>
        <v>9029384.5130501892</v>
      </c>
      <c r="J66" s="11" cm="1">
        <f t="array" aca="1" ref="J66" ca="1">SUM(INDIRECT("'"&amp;TOTALDemandSheets&amp;"'!"&amp;ADDRESS(ROW(),COLUMN())))</f>
        <v>3702429.8022700669</v>
      </c>
      <c r="K66" s="11" cm="1">
        <f t="array" aca="1" ref="K66" ca="1">SUM(INDIRECT("'"&amp;TOTALDemandSheets&amp;"'!"&amp;ADDRESS(ROW(),COLUMN())))</f>
        <v>432463.50256734958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 cm="1">
        <f t="array" aca="1" ref="D67" ca="1">SUM(INDIRECT("'"&amp;TOTALDemandSheets&amp;"'!"&amp;ADDRESS(ROW(),COLUMN())))</f>
        <v>2643963.5026417393</v>
      </c>
      <c r="E67" s="11">
        <f t="shared" ca="1" si="0"/>
        <v>0</v>
      </c>
      <c r="F67" s="3"/>
      <c r="G67" s="11" cm="1">
        <f t="array" aca="1" ref="G67" ca="1">SUM(INDIRECT("'"&amp;TOTALDemandSheets&amp;"'!"&amp;ADDRESS(ROW(),COLUMN())))</f>
        <v>1652282.9808875425</v>
      </c>
      <c r="H67" s="11" cm="1">
        <f t="array" aca="1" ref="H67" ca="1">SUM(INDIRECT("'"&amp;TOTALDemandSheets&amp;"'!"&amp;ADDRESS(ROW(),COLUMN())))</f>
        <v>315606.91754137847</v>
      </c>
      <c r="I67" s="11" cm="1">
        <f t="array" aca="1" ref="I67" ca="1">SUM(INDIRECT("'"&amp;TOTALDemandSheets&amp;"'!"&amp;ADDRESS(ROW(),COLUMN())))</f>
        <v>463719.21164307394</v>
      </c>
      <c r="J67" s="11" cm="1">
        <f t="array" aca="1" ref="J67" ca="1">SUM(INDIRECT("'"&amp;TOTALDemandSheets&amp;"'!"&amp;ADDRESS(ROW(),COLUMN())))</f>
        <v>190144.50282752671</v>
      </c>
      <c r="K67" s="11" cm="1">
        <f t="array" aca="1" ref="K67" ca="1">SUM(INDIRECT("'"&amp;TOTALDemandSheets&amp;"'!"&amp;ADDRESS(ROW(),COLUMN())))</f>
        <v>22209.88974221782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 cm="1">
        <f t="array" aca="1" ref="D68" ca="1">SUM(INDIRECT("'"&amp;TOTALDemandSheets&amp;"'!"&amp;ADDRESS(ROW(),COLUMN())))</f>
        <v>57708246.942524992</v>
      </c>
      <c r="E68" s="11">
        <f t="shared" ca="1" si="0"/>
        <v>0</v>
      </c>
      <c r="F68" s="3"/>
      <c r="G68" s="11" cm="1">
        <f t="array" aca="1" ref="G68" ca="1">SUM(INDIRECT("'"&amp;TOTALDemandSheets&amp;"'!"&amp;ADDRESS(ROW(),COLUMN())))</f>
        <v>36063415.468753427</v>
      </c>
      <c r="H68" s="11" cm="1">
        <f t="array" aca="1" ref="H68" ca="1">SUM(INDIRECT("'"&amp;TOTALDemandSheets&amp;"'!"&amp;ADDRESS(ROW(),COLUMN())))</f>
        <v>6888567.8323657596</v>
      </c>
      <c r="I68" s="11" cm="1">
        <f t="array" aca="1" ref="I68" ca="1">SUM(INDIRECT("'"&amp;TOTALDemandSheets&amp;"'!"&amp;ADDRESS(ROW(),COLUMN())))</f>
        <v>10121328.358259713</v>
      </c>
      <c r="J68" s="11" cm="1">
        <f t="array" aca="1" ref="J68" ca="1">SUM(INDIRECT("'"&amp;TOTALDemandSheets&amp;"'!"&amp;ADDRESS(ROW(),COLUMN())))</f>
        <v>4150172.9932999741</v>
      </c>
      <c r="K68" s="11" cm="1">
        <f t="array" aca="1" ref="K68" ca="1">SUM(INDIRECT("'"&amp;TOTALDemandSheets&amp;"'!"&amp;ADDRESS(ROW(),COLUMN())))</f>
        <v>484762.28984611266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 cm="1">
        <f t="array" aca="1" ref="D69" ca="1">SUM(INDIRECT("'"&amp;TOTALDemandSheets&amp;"'!"&amp;ADDRESS(ROW(),COLUMN())))</f>
        <v>273.6990711234788</v>
      </c>
      <c r="E69" s="11">
        <f t="shared" ca="1" si="0"/>
        <v>0</v>
      </c>
      <c r="F69" s="3"/>
      <c r="G69" s="11" cm="1">
        <f t="array" aca="1" ref="G69" ca="1">SUM(INDIRECT("'"&amp;TOTALDemandSheets&amp;"'!"&amp;ADDRESS(ROW(),COLUMN())))</f>
        <v>171.04181530879876</v>
      </c>
      <c r="H69" s="11" cm="1">
        <f t="array" aca="1" ref="H69" ca="1">SUM(INDIRECT("'"&amp;TOTALDemandSheets&amp;"'!"&amp;ADDRESS(ROW(),COLUMN())))</f>
        <v>32.671146967388545</v>
      </c>
      <c r="I69" s="11" cm="1">
        <f t="array" aca="1" ref="I69" ca="1">SUM(INDIRECT("'"&amp;TOTALDemandSheets&amp;"'!"&amp;ADDRESS(ROW(),COLUMN())))</f>
        <v>48.003505858537174</v>
      </c>
      <c r="J69" s="11" cm="1">
        <f t="array" aca="1" ref="J69" ca="1">SUM(INDIRECT("'"&amp;TOTALDemandSheets&amp;"'!"&amp;ADDRESS(ROW(),COLUMN())))</f>
        <v>19.683469061176961</v>
      </c>
      <c r="K69" s="11" cm="1">
        <f t="array" aca="1" ref="K69" ca="1">SUM(INDIRECT("'"&amp;TOTALDemandSheets&amp;"'!"&amp;ADDRESS(ROW(),COLUMN())))</f>
        <v>2.2991339275773597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 cm="1">
        <f t="array" aca="1" ref="D70" ca="1">SUM(INDIRECT("'"&amp;TOTALDemandSheets&amp;"'!"&amp;ADDRESS(ROW(),COLUMN())))</f>
        <v>6012047.2215368496</v>
      </c>
      <c r="E70" s="11">
        <f t="shared" ca="1" si="0"/>
        <v>0</v>
      </c>
      <c r="F70" s="3"/>
      <c r="G70" s="11" cm="1">
        <f t="array" aca="1" ref="G70" ca="1">SUM(INDIRECT("'"&amp;TOTALDemandSheets&amp;"'!"&amp;ADDRESS(ROW(),COLUMN())))</f>
        <v>3757087.9077991527</v>
      </c>
      <c r="H70" s="11" cm="1">
        <f t="array" aca="1" ref="H70" ca="1">SUM(INDIRECT("'"&amp;TOTALDemandSheets&amp;"'!"&amp;ADDRESS(ROW(),COLUMN())))</f>
        <v>717651.24208658934</v>
      </c>
      <c r="I70" s="11" cm="1">
        <f t="array" aca="1" ref="I70" ca="1">SUM(INDIRECT("'"&amp;TOTALDemandSheets&amp;"'!"&amp;ADDRESS(ROW(),COLUMN())))</f>
        <v>1054440.3487969649</v>
      </c>
      <c r="J70" s="11" cm="1">
        <f t="array" aca="1" ref="J70" ca="1">SUM(INDIRECT("'"&amp;TOTALDemandSheets&amp;"'!"&amp;ADDRESS(ROW(),COLUMN())))</f>
        <v>432365.17023496784</v>
      </c>
      <c r="K70" s="11" cm="1">
        <f t="array" aca="1" ref="K70" ca="1">SUM(INDIRECT("'"&amp;TOTALDemandSheets&amp;"'!"&amp;ADDRESS(ROW(),COLUMN())))</f>
        <v>50502.552619174123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 cm="1">
        <f t="array" aca="1" ref="D71" ca="1">SUM(INDIRECT("'"&amp;TOTALDemandSheets&amp;"'!"&amp;ADDRESS(ROW(),COLUMN())))</f>
        <v>0</v>
      </c>
      <c r="E71" s="11">
        <f t="shared" ca="1" si="0"/>
        <v>0</v>
      </c>
      <c r="F71" s="3"/>
      <c r="G71" s="11" cm="1">
        <f t="array" aca="1" ref="G71" ca="1">SUM(INDIRECT("'"&amp;TOTALDemandSheets&amp;"'!"&amp;ADDRESS(ROW(),COLUMN())))</f>
        <v>0</v>
      </c>
      <c r="H71" s="11" cm="1">
        <f t="array" aca="1" ref="H71" ca="1">SUM(INDIRECT("'"&amp;TOTALDemandSheets&amp;"'!"&amp;ADDRESS(ROW(),COLUMN())))</f>
        <v>0</v>
      </c>
      <c r="I71" s="11" cm="1">
        <f t="array" aca="1" ref="I71" ca="1">SUM(INDIRECT("'"&amp;TOTALDemandSheets&amp;"'!"&amp;ADDRESS(ROW(),COLUMN())))</f>
        <v>0</v>
      </c>
      <c r="J71" s="11" cm="1">
        <f t="array" aca="1" ref="J71" ca="1">SUM(INDIRECT("'"&amp;TOTALDemandSheets&amp;"'!"&amp;ADDRESS(ROW(),COLUMN())))</f>
        <v>0</v>
      </c>
      <c r="K71" s="11" cm="1">
        <f t="array" aca="1" ref="K71" ca="1">SUM(INDIRECT("'"&amp;TOTALDemandSheets&amp;"'!"&amp;ADDRESS(ROW(),COLUMN())))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 cm="1">
        <f t="array" aca="1" ref="D72" ca="1">SUM(INDIRECT("'"&amp;TOTALDemandSheets&amp;"'!"&amp;ADDRESS(ROW(),COLUMN())))</f>
        <v>11056249.239633543</v>
      </c>
      <c r="E72" s="11">
        <f t="shared" ca="1" si="0"/>
        <v>0</v>
      </c>
      <c r="F72" s="3"/>
      <c r="G72" s="11" cm="1">
        <f t="array" aca="1" ref="G72" ca="1">SUM(INDIRECT("'"&amp;TOTALDemandSheets&amp;"'!"&amp;ADDRESS(ROW(),COLUMN())))</f>
        <v>6909343.6550257402</v>
      </c>
      <c r="H72" s="11" cm="1">
        <f t="array" aca="1" ref="H72" ca="1">SUM(INDIRECT("'"&amp;TOTALDemandSheets&amp;"'!"&amp;ADDRESS(ROW(),COLUMN())))</f>
        <v>1319771.9025256811</v>
      </c>
      <c r="I72" s="11" cm="1">
        <f t="array" aca="1" ref="I72" ca="1">SUM(INDIRECT("'"&amp;TOTALDemandSheets&amp;"'!"&amp;ADDRESS(ROW(),COLUMN())))</f>
        <v>1939132.3579200394</v>
      </c>
      <c r="J72" s="11" cm="1">
        <f t="array" aca="1" ref="J72" ca="1">SUM(INDIRECT("'"&amp;TOTALDemandSheets&amp;"'!"&amp;ADDRESS(ROW(),COLUMN())))</f>
        <v>795126.33692062076</v>
      </c>
      <c r="K72" s="11" cm="1">
        <f t="array" aca="1" ref="K72" ca="1">SUM(INDIRECT("'"&amp;TOTALDemandSheets&amp;"'!"&amp;ADDRESS(ROW(),COLUMN())))</f>
        <v>92874.987241461175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 cm="1">
        <f t="array" aca="1" ref="D73" ca="1">SUM(INDIRECT("'"&amp;TOTALDemandSheets&amp;"'!"&amp;ADDRESS(ROW(),COLUMN())))</f>
        <v>22651546.298162043</v>
      </c>
      <c r="E73" s="11">
        <f t="shared" ca="1" si="0"/>
        <v>0</v>
      </c>
      <c r="F73" s="3"/>
      <c r="G73" s="11" cm="1">
        <f t="array" aca="1" ref="G73" ca="1">SUM(INDIRECT("'"&amp;TOTALDemandSheets&amp;"'!"&amp;ADDRESS(ROW(),COLUMN())))</f>
        <v>14155552.601934208</v>
      </c>
      <c r="H73" s="11" cm="1">
        <f t="array" aca="1" ref="H73" ca="1">SUM(INDIRECT("'"&amp;TOTALDemandSheets&amp;"'!"&amp;ADDRESS(ROW(),COLUMN())))</f>
        <v>2703889.3303806097</v>
      </c>
      <c r="I73" s="11" cm="1">
        <f t="array" aca="1" ref="I73" ca="1">SUM(INDIRECT("'"&amp;TOTALDemandSheets&amp;"'!"&amp;ADDRESS(ROW(),COLUMN())))</f>
        <v>3972807.1818635813</v>
      </c>
      <c r="J73" s="11" cm="1">
        <f t="array" aca="1" ref="J73" ca="1">SUM(INDIRECT("'"&amp;TOTALDemandSheets&amp;"'!"&amp;ADDRESS(ROW(),COLUMN())))</f>
        <v>1629019.086245056</v>
      </c>
      <c r="K73" s="11" cm="1">
        <f t="array" aca="1" ref="K73" ca="1">SUM(INDIRECT("'"&amp;TOTALDemandSheets&amp;"'!"&amp;ADDRESS(ROW(),COLUMN())))</f>
        <v>190278.09773858672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 cm="1">
        <f t="array" aca="1" ref="D74" ca="1">SUM(INDIRECT("'"&amp;TOTALDemandSheets&amp;"'!"&amp;ADDRESS(ROW(),COLUMN())))</f>
        <v>32887.882198591098</v>
      </c>
      <c r="E74" s="11">
        <f t="shared" ca="1" si="0"/>
        <v>0</v>
      </c>
      <c r="F74" s="3"/>
      <c r="G74" s="11" cm="1">
        <f t="array" aca="1" ref="G74" ca="1">SUM(INDIRECT("'"&amp;TOTALDemandSheets&amp;"'!"&amp;ADDRESS(ROW(),COLUMN())))</f>
        <v>20552.510645427621</v>
      </c>
      <c r="H74" s="11" cm="1">
        <f t="array" aca="1" ref="H74" ca="1">SUM(INDIRECT("'"&amp;TOTALDemandSheets&amp;"'!"&amp;ADDRESS(ROW(),COLUMN())))</f>
        <v>3925.7891097174361</v>
      </c>
      <c r="I74" s="11" cm="1">
        <f t="array" aca="1" ref="I74" ca="1">SUM(INDIRECT("'"&amp;TOTALDemandSheets&amp;"'!"&amp;ADDRESS(ROW(),COLUMN())))</f>
        <v>5768.1366594141846</v>
      </c>
      <c r="J74" s="11" cm="1">
        <f t="array" aca="1" ref="J74" ca="1">SUM(INDIRECT("'"&amp;TOTALDemandSheets&amp;"'!"&amp;ADDRESS(ROW(),COLUMN())))</f>
        <v>2365.1801560245367</v>
      </c>
      <c r="K74" s="11" cm="1">
        <f t="array" aca="1" ref="K74" ca="1">SUM(INDIRECT("'"&amp;TOTALDemandSheets&amp;"'!"&amp;ADDRESS(ROW(),COLUMN())))</f>
        <v>276.26562800732097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 cm="1">
        <f t="array" aca="1" ref="D75" ca="1">SUM(INDIRECT("'"&amp;TOTALDemandSheets&amp;"'!"&amp;ADDRESS(ROW(),COLUMN())))</f>
        <v>0</v>
      </c>
      <c r="E75" s="11">
        <f t="shared" ref="E75:E138" ca="1" si="1">IFERROR(IF(D75="",0,IF(D75=0,0,IF(ABS(D75-SUM($G75:$K75))&lt;Check_Limit,0,1))),1)</f>
        <v>0</v>
      </c>
      <c r="F75" s="3"/>
      <c r="G75" s="11" cm="1">
        <f t="array" aca="1" ref="G75" ca="1">SUM(INDIRECT("'"&amp;TOTALDemandSheets&amp;"'!"&amp;ADDRESS(ROW(),COLUMN())))</f>
        <v>0</v>
      </c>
      <c r="H75" s="11" cm="1">
        <f t="array" aca="1" ref="H75" ca="1">SUM(INDIRECT("'"&amp;TOTALDemandSheets&amp;"'!"&amp;ADDRESS(ROW(),COLUMN())))</f>
        <v>0</v>
      </c>
      <c r="I75" s="11" cm="1">
        <f t="array" aca="1" ref="I75" ca="1">SUM(INDIRECT("'"&amp;TOTALDemandSheets&amp;"'!"&amp;ADDRESS(ROW(),COLUMN())))</f>
        <v>0</v>
      </c>
      <c r="J75" s="11" cm="1">
        <f t="array" aca="1" ref="J75" ca="1">SUM(INDIRECT("'"&amp;TOTALDemandSheets&amp;"'!"&amp;ADDRESS(ROW(),COLUMN())))</f>
        <v>0</v>
      </c>
      <c r="K75" s="11" cm="1">
        <f t="array" aca="1" ref="K75" ca="1">SUM(INDIRECT("'"&amp;TOTALDemandSheets&amp;"'!"&amp;ADDRESS(ROW(),COLUMN())))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 cm="1">
        <f t="array" aca="1" ref="D76" ca="1">SUM(INDIRECT("'"&amp;TOTALDemandSheets&amp;"'!"&amp;ADDRESS(ROW(),COLUMN())))</f>
        <v>154415167.53292197</v>
      </c>
      <c r="E76" s="11">
        <f t="shared" ca="1" si="1"/>
        <v>0</v>
      </c>
      <c r="G76" s="111" cm="1">
        <f t="array" aca="1" ref="G76" ca="1">SUM(INDIRECT("'"&amp;TOTALDemandSheets&amp;"'!"&amp;ADDRESS(ROW(),COLUMN())))</f>
        <v>96498137.379968598</v>
      </c>
      <c r="H76" s="111" cm="1">
        <f t="array" aca="1" ref="H76" ca="1">SUM(INDIRECT("'"&amp;TOTALDemandSheets&amp;"'!"&amp;ADDRESS(ROW(),COLUMN())))</f>
        <v>18432363.002744757</v>
      </c>
      <c r="I76" s="111" cm="1">
        <f t="array" aca="1" ref="I76" ca="1">SUM(INDIRECT("'"&amp;TOTALDemandSheets&amp;"'!"&amp;ADDRESS(ROW(),COLUMN())))</f>
        <v>27082552.267667353</v>
      </c>
      <c r="J76" s="111" cm="1">
        <f t="array" aca="1" ref="J76" ca="1">SUM(INDIRECT("'"&amp;TOTALDemandSheets&amp;"'!"&amp;ADDRESS(ROW(),COLUMN())))</f>
        <v>11104992.648438675</v>
      </c>
      <c r="K76" s="111" cm="1">
        <f t="array" aca="1" ref="K76" ca="1">SUM(INDIRECT("'"&amp;TOTALDemandSheets&amp;"'!"&amp;ADDRESS(ROW(),COLUMN())))</f>
        <v>1297122.2341025621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D77" s="11"/>
      <c r="E77" s="11">
        <f t="shared" si="1"/>
        <v>0</v>
      </c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 cm="1">
        <f t="array" aca="1" ref="D78" ca="1">SUM(INDIRECT("'"&amp;TOTALDemandSheets&amp;"'!"&amp;ADDRESS(ROW(),COLUMN())))</f>
        <v>4212497448.8552999</v>
      </c>
      <c r="E78" s="11">
        <f t="shared" ca="1" si="1"/>
        <v>0</v>
      </c>
      <c r="F78" s="3"/>
      <c r="G78" s="11" cm="1">
        <f t="array" aca="1" ref="G78" ca="1">SUM(INDIRECT("'"&amp;TOTALDemandSheets&amp;"'!"&amp;ADDRESS(ROW(),COLUMN())))</f>
        <v>2632339589.260179</v>
      </c>
      <c r="H78" s="11" cm="1">
        <f t="array" aca="1" ref="H78" ca="1">SUM(INDIRECT("'"&amp;TOTALDemandSheets&amp;"'!"&amp;ADDRESS(ROW(),COLUMN())))</f>
        <v>502820474.48234409</v>
      </c>
      <c r="I78" s="11" cm="1">
        <f t="array" aca="1" ref="I78" ca="1">SUM(INDIRECT("'"&amp;TOTALDemandSheets&amp;"'!"&amp;ADDRESS(ROW(),COLUMN())))</f>
        <v>738772816.2749275</v>
      </c>
      <c r="J78" s="11" cm="1">
        <f t="array" aca="1" ref="J78" ca="1">SUM(INDIRECT("'"&amp;TOTALDemandSheets&amp;"'!"&amp;ADDRESS(ROW(),COLUMN())))</f>
        <v>303080232.08343661</v>
      </c>
      <c r="K78" s="11" cm="1">
        <f t="array" aca="1" ref="K78" ca="1">SUM(INDIRECT("'"&amp;TOTALDemandSheets&amp;"'!"&amp;ADDRESS(ROW(),COLUMN())))</f>
        <v>35484336.754412115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D79" s="111"/>
      <c r="E79" s="11">
        <f t="shared" si="1"/>
        <v>0</v>
      </c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D80" s="11"/>
      <c r="E80" s="11">
        <f t="shared" si="1"/>
        <v>0</v>
      </c>
      <c r="G80" s="11"/>
      <c r="H80" s="11"/>
      <c r="I80" s="11"/>
      <c r="J80" s="11"/>
      <c r="K80" s="11"/>
    </row>
    <row r="81" spans="1:11" hidden="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D81" s="11"/>
      <c r="E81" s="11">
        <f t="shared" si="1"/>
        <v>0</v>
      </c>
      <c r="G81" s="11"/>
      <c r="H81" s="11"/>
      <c r="I81" s="11"/>
      <c r="J81" s="11"/>
      <c r="K81" s="11"/>
    </row>
    <row r="82" spans="1:11" hidden="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 cm="1">
        <f t="array" aca="1" ref="D82" ca="1">SUM(INDIRECT("'"&amp;TOTALDemandSheets&amp;"'!"&amp;ADDRESS(ROW(),COLUMN())))</f>
        <v>0</v>
      </c>
      <c r="E82" s="11">
        <f t="shared" ca="1" si="1"/>
        <v>0</v>
      </c>
      <c r="F82" s="3"/>
      <c r="G82" s="11" cm="1">
        <f t="array" aca="1" ref="G82" ca="1">SUM(INDIRECT("'"&amp;TOTALDemandSheets&amp;"'!"&amp;ADDRESS(ROW(),COLUMN())))</f>
        <v>0</v>
      </c>
      <c r="H82" s="11" cm="1">
        <f t="array" aca="1" ref="H82" ca="1">SUM(INDIRECT("'"&amp;TOTALDemandSheets&amp;"'!"&amp;ADDRESS(ROW(),COLUMN())))</f>
        <v>0</v>
      </c>
      <c r="I82" s="11" cm="1">
        <f t="array" aca="1" ref="I82" ca="1">SUM(INDIRECT("'"&amp;TOTALDemandSheets&amp;"'!"&amp;ADDRESS(ROW(),COLUMN())))</f>
        <v>0</v>
      </c>
      <c r="J82" s="11" cm="1">
        <f t="array" aca="1" ref="J82" ca="1">SUM(INDIRECT("'"&amp;TOTALDemandSheets&amp;"'!"&amp;ADDRESS(ROW(),COLUMN())))</f>
        <v>0</v>
      </c>
      <c r="K82" s="11" cm="1">
        <f t="array" aca="1" ref="K82" ca="1">SUM(INDIRECT("'"&amp;TOTALDemandSheets&amp;"'!"&amp;ADDRESS(ROW(),COLUMN())))</f>
        <v>0</v>
      </c>
    </row>
    <row r="83" spans="1:11" hidden="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 cm="1">
        <f t="array" aca="1" ref="D83" ca="1">SUM(INDIRECT("'"&amp;TOTALDemandSheets&amp;"'!"&amp;ADDRESS(ROW(),COLUMN())))</f>
        <v>0</v>
      </c>
      <c r="E83" s="11">
        <f t="shared" ca="1" si="1"/>
        <v>0</v>
      </c>
      <c r="F83" s="3"/>
      <c r="G83" s="11" cm="1">
        <f t="array" aca="1" ref="G83" ca="1">SUM(INDIRECT("'"&amp;TOTALDemandSheets&amp;"'!"&amp;ADDRESS(ROW(),COLUMN())))</f>
        <v>0</v>
      </c>
      <c r="H83" s="11" cm="1">
        <f t="array" aca="1" ref="H83" ca="1">SUM(INDIRECT("'"&amp;TOTALDemandSheets&amp;"'!"&amp;ADDRESS(ROW(),COLUMN())))</f>
        <v>0</v>
      </c>
      <c r="I83" s="11" cm="1">
        <f t="array" aca="1" ref="I83" ca="1">SUM(INDIRECT("'"&amp;TOTALDemandSheets&amp;"'!"&amp;ADDRESS(ROW(),COLUMN())))</f>
        <v>0</v>
      </c>
      <c r="J83" s="11" cm="1">
        <f t="array" aca="1" ref="J83" ca="1">SUM(INDIRECT("'"&amp;TOTALDemandSheets&amp;"'!"&amp;ADDRESS(ROW(),COLUMN())))</f>
        <v>0</v>
      </c>
      <c r="K83" s="11" cm="1">
        <f t="array" aca="1" ref="K83" ca="1">SUM(INDIRECT("'"&amp;TOTALDemandSheets&amp;"'!"&amp;ADDRESS(ROW(),COLUMN())))</f>
        <v>0</v>
      </c>
    </row>
    <row r="84" spans="1:11" hidden="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 cm="1">
        <f t="array" aca="1" ref="D84" ca="1">SUM(INDIRECT("'"&amp;TOTALDemandSheets&amp;"'!"&amp;ADDRESS(ROW(),COLUMN())))</f>
        <v>-805459.14966620784</v>
      </c>
      <c r="E84" s="11">
        <f t="shared" ca="1" si="1"/>
        <v>0</v>
      </c>
      <c r="F84" s="3"/>
      <c r="G84" s="11" cm="1">
        <f t="array" aca="1" ref="G84" ca="1">SUM(INDIRECT("'"&amp;TOTALDemandSheets&amp;"'!"&amp;ADDRESS(ROW(),COLUMN())))</f>
        <v>-503352.80478111748</v>
      </c>
      <c r="H84" s="11" cm="1">
        <f t="array" aca="1" ref="H84" ca="1">SUM(INDIRECT("'"&amp;TOTALDemandSheets&amp;"'!"&amp;ADDRESS(ROW(),COLUMN())))</f>
        <v>-96146.743015800705</v>
      </c>
      <c r="I84" s="11" cm="1">
        <f t="array" aca="1" ref="I84" ca="1">SUM(INDIRECT("'"&amp;TOTALDemandSheets&amp;"'!"&amp;ADDRESS(ROW(),COLUMN())))</f>
        <v>-141267.79039147927</v>
      </c>
      <c r="J84" s="11" cm="1">
        <f t="array" aca="1" ref="J84" ca="1">SUM(INDIRECT("'"&amp;TOTALDemandSheets&amp;"'!"&amp;ADDRESS(ROW(),COLUMN())))</f>
        <v>-57925.772957205612</v>
      </c>
      <c r="K84" s="11" cm="1">
        <f t="array" aca="1" ref="K84" ca="1">SUM(INDIRECT("'"&amp;TOTALDemandSheets&amp;"'!"&amp;ADDRESS(ROW(),COLUMN())))</f>
        <v>-6766.0385206047204</v>
      </c>
    </row>
    <row r="85" spans="1:11" hidden="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 cm="1">
        <f t="array" aca="1" ref="D85" ca="1">SUM(INDIRECT("'"&amp;TOTALDemandSheets&amp;"'!"&amp;ADDRESS(ROW(),COLUMN())))</f>
        <v>0</v>
      </c>
      <c r="E85" s="11">
        <f t="shared" ca="1" si="1"/>
        <v>0</v>
      </c>
      <c r="F85" s="3"/>
      <c r="G85" s="11" cm="1">
        <f t="array" aca="1" ref="G85" ca="1">SUM(INDIRECT("'"&amp;TOTALDemandSheets&amp;"'!"&amp;ADDRESS(ROW(),COLUMN())))</f>
        <v>0</v>
      </c>
      <c r="H85" s="11" cm="1">
        <f t="array" aca="1" ref="H85" ca="1">SUM(INDIRECT("'"&amp;TOTALDemandSheets&amp;"'!"&amp;ADDRESS(ROW(),COLUMN())))</f>
        <v>0</v>
      </c>
      <c r="I85" s="11" cm="1">
        <f t="array" aca="1" ref="I85" ca="1">SUM(INDIRECT("'"&amp;TOTALDemandSheets&amp;"'!"&amp;ADDRESS(ROW(),COLUMN())))</f>
        <v>0</v>
      </c>
      <c r="J85" s="11" cm="1">
        <f t="array" aca="1" ref="J85" ca="1">SUM(INDIRECT("'"&amp;TOTALDemandSheets&amp;"'!"&amp;ADDRESS(ROW(),COLUMN())))</f>
        <v>0</v>
      </c>
      <c r="K85" s="11" cm="1">
        <f t="array" aca="1" ref="K85" ca="1">SUM(INDIRECT("'"&amp;TOTALDemandSheets&amp;"'!"&amp;ADDRESS(ROW(),COLUMN())))</f>
        <v>0</v>
      </c>
    </row>
    <row r="86" spans="1:11" hidden="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 cm="1">
        <f t="array" aca="1" ref="D86" ca="1">SUM(INDIRECT("'"&amp;TOTALDemandSheets&amp;"'!"&amp;ADDRESS(ROW(),COLUMN())))</f>
        <v>-20132866.091213442</v>
      </c>
      <c r="E86" s="11">
        <f t="shared" ca="1" si="1"/>
        <v>0</v>
      </c>
      <c r="F86" s="3"/>
      <c r="G86" s="11" cm="1">
        <f t="array" aca="1" ref="G86" ca="1">SUM(INDIRECT("'"&amp;TOTALDemandSheets&amp;"'!"&amp;ADDRESS(ROW(),COLUMN())))</f>
        <v>-12472946.124617061</v>
      </c>
      <c r="H86" s="11" cm="1">
        <f t="array" aca="1" ref="H86" ca="1">SUM(INDIRECT("'"&amp;TOTALDemandSheets&amp;"'!"&amp;ADDRESS(ROW(),COLUMN())))</f>
        <v>-2389445.3854259891</v>
      </c>
      <c r="I86" s="11" cm="1">
        <f t="array" aca="1" ref="I86" ca="1">SUM(INDIRECT("'"&amp;TOTALDemandSheets&amp;"'!"&amp;ADDRESS(ROW(),COLUMN())))</f>
        <v>-3498673.989264417</v>
      </c>
      <c r="J86" s="11" cm="1">
        <f t="array" aca="1" ref="J86" ca="1">SUM(INDIRECT("'"&amp;TOTALDemandSheets&amp;"'!"&amp;ADDRESS(ROW(),COLUMN())))</f>
        <v>-1536656.8746282652</v>
      </c>
      <c r="K86" s="11" cm="1">
        <f t="array" aca="1" ref="K86" ca="1">SUM(INDIRECT("'"&amp;TOTALDemandSheets&amp;"'!"&amp;ADDRESS(ROW(),COLUMN())))</f>
        <v>-235143.71727770381</v>
      </c>
    </row>
    <row r="87" spans="1:11" hidden="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 cm="1">
        <f t="array" aca="1" ref="D87" ca="1">SUM(INDIRECT("'"&amp;TOTALDemandSheets&amp;"'!"&amp;ADDRESS(ROW(),COLUMN())))</f>
        <v>-20938325.240879647</v>
      </c>
      <c r="E87" s="11">
        <f t="shared" ca="1" si="1"/>
        <v>0</v>
      </c>
      <c r="G87" s="111" cm="1">
        <f t="array" aca="1" ref="G87" ca="1">SUM(INDIRECT("'"&amp;TOTALDemandSheets&amp;"'!"&amp;ADDRESS(ROW(),COLUMN())))</f>
        <v>-12976298.929398179</v>
      </c>
      <c r="H87" s="111" cm="1">
        <f t="array" aca="1" ref="H87" ca="1">SUM(INDIRECT("'"&amp;TOTALDemandSheets&amp;"'!"&amp;ADDRESS(ROW(),COLUMN())))</f>
        <v>-2485592.1284417897</v>
      </c>
      <c r="I87" s="111" cm="1">
        <f t="array" aca="1" ref="I87" ca="1">SUM(INDIRECT("'"&amp;TOTALDemandSheets&amp;"'!"&amp;ADDRESS(ROW(),COLUMN())))</f>
        <v>-3639941.7796558961</v>
      </c>
      <c r="J87" s="111" cm="1">
        <f t="array" aca="1" ref="J87" ca="1">SUM(INDIRECT("'"&amp;TOTALDemandSheets&amp;"'!"&amp;ADDRESS(ROW(),COLUMN())))</f>
        <v>-1594582.6475854707</v>
      </c>
      <c r="K87" s="111" cm="1">
        <f t="array" aca="1" ref="K87" ca="1">SUM(INDIRECT("'"&amp;TOTALDemandSheets&amp;"'!"&amp;ADDRESS(ROW(),COLUMN())))</f>
        <v>-241909.7557983085</v>
      </c>
    </row>
    <row r="88" spans="1:11" hidden="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D88" s="11"/>
      <c r="E88" s="11">
        <f t="shared" si="1"/>
        <v>0</v>
      </c>
      <c r="G88" s="11"/>
      <c r="H88" s="11"/>
      <c r="I88" s="11"/>
      <c r="J88" s="11"/>
      <c r="K88" s="11"/>
    </row>
    <row r="89" spans="1:11" hidden="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D89" s="11"/>
      <c r="E89" s="11">
        <f t="shared" si="1"/>
        <v>0</v>
      </c>
      <c r="G89" s="11"/>
      <c r="H89" s="11"/>
      <c r="I89" s="11"/>
      <c r="J89" s="11"/>
      <c r="K89" s="11"/>
    </row>
    <row r="90" spans="1:11" hidden="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 cm="1">
        <f t="array" aca="1" ref="D90" ca="1">SUM(INDIRECT("'"&amp;TOTALDemandSheets&amp;"'!"&amp;ADDRESS(ROW(),COLUMN())))</f>
        <v>0</v>
      </c>
      <c r="E90" s="11">
        <f t="shared" ca="1" si="1"/>
        <v>0</v>
      </c>
      <c r="F90" s="3"/>
      <c r="G90" s="11" cm="1">
        <f t="array" aca="1" ref="G90" ca="1">SUM(INDIRECT("'"&amp;TOTALDemandSheets&amp;"'!"&amp;ADDRESS(ROW(),COLUMN())))</f>
        <v>0</v>
      </c>
      <c r="H90" s="11" cm="1">
        <f t="array" aca="1" ref="H90" ca="1">SUM(INDIRECT("'"&amp;TOTALDemandSheets&amp;"'!"&amp;ADDRESS(ROW(),COLUMN())))</f>
        <v>0</v>
      </c>
      <c r="I90" s="11" cm="1">
        <f t="array" aca="1" ref="I90" ca="1">SUM(INDIRECT("'"&amp;TOTALDemandSheets&amp;"'!"&amp;ADDRESS(ROW(),COLUMN())))</f>
        <v>0</v>
      </c>
      <c r="J90" s="11" cm="1">
        <f t="array" aca="1" ref="J90" ca="1">SUM(INDIRECT("'"&amp;TOTALDemandSheets&amp;"'!"&amp;ADDRESS(ROW(),COLUMN())))</f>
        <v>0</v>
      </c>
      <c r="K90" s="11" cm="1">
        <f t="array" aca="1" ref="K90" ca="1">SUM(INDIRECT("'"&amp;TOTALDemandSheets&amp;"'!"&amp;ADDRESS(ROW(),COLUMN())))</f>
        <v>0</v>
      </c>
    </row>
    <row r="91" spans="1:11" hidden="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 cm="1">
        <f t="array" aca="1" ref="D91" ca="1">SUM(INDIRECT("'"&amp;TOTALDemandSheets&amp;"'!"&amp;ADDRESS(ROW(),COLUMN())))</f>
        <v>0</v>
      </c>
      <c r="E91" s="11">
        <f t="shared" ca="1" si="1"/>
        <v>0</v>
      </c>
      <c r="F91" s="3"/>
      <c r="G91" s="11" cm="1">
        <f t="array" aca="1" ref="G91" ca="1">SUM(INDIRECT("'"&amp;TOTALDemandSheets&amp;"'!"&amp;ADDRESS(ROW(),COLUMN())))</f>
        <v>0</v>
      </c>
      <c r="H91" s="11" cm="1">
        <f t="array" aca="1" ref="H91" ca="1">SUM(INDIRECT("'"&amp;TOTALDemandSheets&amp;"'!"&amp;ADDRESS(ROW(),COLUMN())))</f>
        <v>0</v>
      </c>
      <c r="I91" s="11" cm="1">
        <f t="array" aca="1" ref="I91" ca="1">SUM(INDIRECT("'"&amp;TOTALDemandSheets&amp;"'!"&amp;ADDRESS(ROW(),COLUMN())))</f>
        <v>0</v>
      </c>
      <c r="J91" s="11" cm="1">
        <f t="array" aca="1" ref="J91" ca="1">SUM(INDIRECT("'"&amp;TOTALDemandSheets&amp;"'!"&amp;ADDRESS(ROW(),COLUMN())))</f>
        <v>0</v>
      </c>
      <c r="K91" s="11" cm="1">
        <f t="array" aca="1" ref="K91" ca="1">SUM(INDIRECT("'"&amp;TOTALDemandSheets&amp;"'!"&amp;ADDRESS(ROW(),COLUMN())))</f>
        <v>0</v>
      </c>
    </row>
    <row r="92" spans="1:11" hidden="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 cm="1">
        <f t="array" aca="1" ref="D92" ca="1">SUM(INDIRECT("'"&amp;TOTALDemandSheets&amp;"'!"&amp;ADDRESS(ROW(),COLUMN())))</f>
        <v>0</v>
      </c>
      <c r="E92" s="11">
        <f t="shared" ca="1" si="1"/>
        <v>0</v>
      </c>
      <c r="F92" s="3"/>
      <c r="G92" s="11" cm="1">
        <f t="array" aca="1" ref="G92" ca="1">SUM(INDIRECT("'"&amp;TOTALDemandSheets&amp;"'!"&amp;ADDRESS(ROW(),COLUMN())))</f>
        <v>0</v>
      </c>
      <c r="H92" s="11" cm="1">
        <f t="array" aca="1" ref="H92" ca="1">SUM(INDIRECT("'"&amp;TOTALDemandSheets&amp;"'!"&amp;ADDRESS(ROW(),COLUMN())))</f>
        <v>0</v>
      </c>
      <c r="I92" s="11" cm="1">
        <f t="array" aca="1" ref="I92" ca="1">SUM(INDIRECT("'"&amp;TOTALDemandSheets&amp;"'!"&amp;ADDRESS(ROW(),COLUMN())))</f>
        <v>0</v>
      </c>
      <c r="J92" s="11" cm="1">
        <f t="array" aca="1" ref="J92" ca="1">SUM(INDIRECT("'"&amp;TOTALDemandSheets&amp;"'!"&amp;ADDRESS(ROW(),COLUMN())))</f>
        <v>0</v>
      </c>
      <c r="K92" s="11" cm="1">
        <f t="array" aca="1" ref="K92" ca="1">SUM(INDIRECT("'"&amp;TOTALDemandSheets&amp;"'!"&amp;ADDRESS(ROW(),COLUMN())))</f>
        <v>0</v>
      </c>
    </row>
    <row r="93" spans="1:11" hidden="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 cm="1">
        <f t="array" aca="1" ref="D93" ca="1">SUM(INDIRECT("'"&amp;TOTALDemandSheets&amp;"'!"&amp;ADDRESS(ROW(),COLUMN())))</f>
        <v>0</v>
      </c>
      <c r="E93" s="11">
        <f t="shared" ca="1" si="1"/>
        <v>0</v>
      </c>
      <c r="F93" s="3"/>
      <c r="G93" s="11" cm="1">
        <f t="array" aca="1" ref="G93" ca="1">SUM(INDIRECT("'"&amp;TOTALDemandSheets&amp;"'!"&amp;ADDRESS(ROW(),COLUMN())))</f>
        <v>0</v>
      </c>
      <c r="H93" s="11" cm="1">
        <f t="array" aca="1" ref="H93" ca="1">SUM(INDIRECT("'"&amp;TOTALDemandSheets&amp;"'!"&amp;ADDRESS(ROW(),COLUMN())))</f>
        <v>0</v>
      </c>
      <c r="I93" s="11" cm="1">
        <f t="array" aca="1" ref="I93" ca="1">SUM(INDIRECT("'"&amp;TOTALDemandSheets&amp;"'!"&amp;ADDRESS(ROW(),COLUMN())))</f>
        <v>0</v>
      </c>
      <c r="J93" s="11" cm="1">
        <f t="array" aca="1" ref="J93" ca="1">SUM(INDIRECT("'"&amp;TOTALDemandSheets&amp;"'!"&amp;ADDRESS(ROW(),COLUMN())))</f>
        <v>0</v>
      </c>
      <c r="K93" s="11" cm="1">
        <f t="array" aca="1" ref="K93" ca="1">SUM(INDIRECT("'"&amp;TOTALDemandSheets&amp;"'!"&amp;ADDRESS(ROW(),COLUMN())))</f>
        <v>0</v>
      </c>
    </row>
    <row r="94" spans="1:11" hidden="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 cm="1">
        <f t="array" aca="1" ref="D94" ca="1">SUM(INDIRECT("'"&amp;TOTALDemandSheets&amp;"'!"&amp;ADDRESS(ROW(),COLUMN())))</f>
        <v>0</v>
      </c>
      <c r="E94" s="11">
        <f t="shared" ca="1" si="1"/>
        <v>0</v>
      </c>
      <c r="F94" s="3"/>
      <c r="G94" s="11" cm="1">
        <f t="array" aca="1" ref="G94" ca="1">SUM(INDIRECT("'"&amp;TOTALDemandSheets&amp;"'!"&amp;ADDRESS(ROW(),COLUMN())))</f>
        <v>0</v>
      </c>
      <c r="H94" s="11" cm="1">
        <f t="array" aca="1" ref="H94" ca="1">SUM(INDIRECT("'"&amp;TOTALDemandSheets&amp;"'!"&amp;ADDRESS(ROW(),COLUMN())))</f>
        <v>0</v>
      </c>
      <c r="I94" s="11" cm="1">
        <f t="array" aca="1" ref="I94" ca="1">SUM(INDIRECT("'"&amp;TOTALDemandSheets&amp;"'!"&amp;ADDRESS(ROW(),COLUMN())))</f>
        <v>0</v>
      </c>
      <c r="J94" s="11" cm="1">
        <f t="array" aca="1" ref="J94" ca="1">SUM(INDIRECT("'"&amp;TOTALDemandSheets&amp;"'!"&amp;ADDRESS(ROW(),COLUMN())))</f>
        <v>0</v>
      </c>
      <c r="K94" s="11" cm="1">
        <f t="array" aca="1" ref="K94" ca="1">SUM(INDIRECT("'"&amp;TOTALDemandSheets&amp;"'!"&amp;ADDRESS(ROW(),COLUMN())))</f>
        <v>0</v>
      </c>
    </row>
    <row r="95" spans="1:11" hidden="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 cm="1">
        <f t="array" aca="1" ref="D95" ca="1">SUM(INDIRECT("'"&amp;TOTALDemandSheets&amp;"'!"&amp;ADDRESS(ROW(),COLUMN())))</f>
        <v>0</v>
      </c>
      <c r="E95" s="11">
        <f t="shared" ca="1" si="1"/>
        <v>0</v>
      </c>
      <c r="F95" s="3"/>
      <c r="G95" s="11" cm="1">
        <f t="array" aca="1" ref="G95" ca="1">SUM(INDIRECT("'"&amp;TOTALDemandSheets&amp;"'!"&amp;ADDRESS(ROW(),COLUMN())))</f>
        <v>0</v>
      </c>
      <c r="H95" s="11" cm="1">
        <f t="array" aca="1" ref="H95" ca="1">SUM(INDIRECT("'"&amp;TOTALDemandSheets&amp;"'!"&amp;ADDRESS(ROW(),COLUMN())))</f>
        <v>0</v>
      </c>
      <c r="I95" s="11" cm="1">
        <f t="array" aca="1" ref="I95" ca="1">SUM(INDIRECT("'"&amp;TOTALDemandSheets&amp;"'!"&amp;ADDRESS(ROW(),COLUMN())))</f>
        <v>0</v>
      </c>
      <c r="J95" s="11" cm="1">
        <f t="array" aca="1" ref="J95" ca="1">SUM(INDIRECT("'"&amp;TOTALDemandSheets&amp;"'!"&amp;ADDRESS(ROW(),COLUMN())))</f>
        <v>0</v>
      </c>
      <c r="K95" s="11" cm="1">
        <f t="array" aca="1" ref="K95" ca="1">SUM(INDIRECT("'"&amp;TOTALDemandSheets&amp;"'!"&amp;ADDRESS(ROW(),COLUMN())))</f>
        <v>0</v>
      </c>
    </row>
    <row r="96" spans="1:11" hidden="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 cm="1">
        <f t="array" aca="1" ref="D96" ca="1">SUM(INDIRECT("'"&amp;TOTALDemandSheets&amp;"'!"&amp;ADDRESS(ROW(),COLUMN())))</f>
        <v>0</v>
      </c>
      <c r="E96" s="11">
        <f t="shared" ca="1" si="1"/>
        <v>0</v>
      </c>
      <c r="F96" s="3"/>
      <c r="G96" s="11" cm="1">
        <f t="array" aca="1" ref="G96" ca="1">SUM(INDIRECT("'"&amp;TOTALDemandSheets&amp;"'!"&amp;ADDRESS(ROW(),COLUMN())))</f>
        <v>0</v>
      </c>
      <c r="H96" s="11" cm="1">
        <f t="array" aca="1" ref="H96" ca="1">SUM(INDIRECT("'"&amp;TOTALDemandSheets&amp;"'!"&amp;ADDRESS(ROW(),COLUMN())))</f>
        <v>0</v>
      </c>
      <c r="I96" s="11" cm="1">
        <f t="array" aca="1" ref="I96" ca="1">SUM(INDIRECT("'"&amp;TOTALDemandSheets&amp;"'!"&amp;ADDRESS(ROW(),COLUMN())))</f>
        <v>0</v>
      </c>
      <c r="J96" s="11" cm="1">
        <f t="array" aca="1" ref="J96" ca="1">SUM(INDIRECT("'"&amp;TOTALDemandSheets&amp;"'!"&amp;ADDRESS(ROW(),COLUMN())))</f>
        <v>0</v>
      </c>
      <c r="K96" s="11" cm="1">
        <f t="array" aca="1" ref="K96" ca="1">SUM(INDIRECT("'"&amp;TOTALDemandSheets&amp;"'!"&amp;ADDRESS(ROW(),COLUMN())))</f>
        <v>0</v>
      </c>
    </row>
    <row r="97" spans="1:11" hidden="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 cm="1">
        <f t="array" aca="1" ref="D97" ca="1">SUM(INDIRECT("'"&amp;TOTALDemandSheets&amp;"'!"&amp;ADDRESS(ROW(),COLUMN())))</f>
        <v>0</v>
      </c>
      <c r="E97" s="11">
        <f t="shared" ca="1" si="1"/>
        <v>0</v>
      </c>
      <c r="F97" s="3"/>
      <c r="G97" s="11" cm="1">
        <f t="array" aca="1" ref="G97" ca="1">SUM(INDIRECT("'"&amp;TOTALDemandSheets&amp;"'!"&amp;ADDRESS(ROW(),COLUMN())))</f>
        <v>0</v>
      </c>
      <c r="H97" s="11" cm="1">
        <f t="array" aca="1" ref="H97" ca="1">SUM(INDIRECT("'"&amp;TOTALDemandSheets&amp;"'!"&amp;ADDRESS(ROW(),COLUMN())))</f>
        <v>0</v>
      </c>
      <c r="I97" s="11" cm="1">
        <f t="array" aca="1" ref="I97" ca="1">SUM(INDIRECT("'"&amp;TOTALDemandSheets&amp;"'!"&amp;ADDRESS(ROW(),COLUMN())))</f>
        <v>0</v>
      </c>
      <c r="J97" s="11" cm="1">
        <f t="array" aca="1" ref="J97" ca="1">SUM(INDIRECT("'"&amp;TOTALDemandSheets&amp;"'!"&amp;ADDRESS(ROW(),COLUMN())))</f>
        <v>0</v>
      </c>
      <c r="K97" s="11" cm="1">
        <f t="array" aca="1" ref="K97" ca="1">SUM(INDIRECT("'"&amp;TOTALDemandSheets&amp;"'!"&amp;ADDRESS(ROW(),COLUMN())))</f>
        <v>0</v>
      </c>
    </row>
    <row r="98" spans="1:11" hidden="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 cm="1">
        <f t="array" aca="1" ref="D98" ca="1">SUM(INDIRECT("'"&amp;TOTALDemandSheets&amp;"'!"&amp;ADDRESS(ROW(),COLUMN())))</f>
        <v>0</v>
      </c>
      <c r="E98" s="11">
        <f t="shared" ca="1" si="1"/>
        <v>0</v>
      </c>
      <c r="F98" s="3"/>
      <c r="G98" s="11" cm="1">
        <f t="array" aca="1" ref="G98" ca="1">SUM(INDIRECT("'"&amp;TOTALDemandSheets&amp;"'!"&amp;ADDRESS(ROW(),COLUMN())))</f>
        <v>0</v>
      </c>
      <c r="H98" s="11" cm="1">
        <f t="array" aca="1" ref="H98" ca="1">SUM(INDIRECT("'"&amp;TOTALDemandSheets&amp;"'!"&amp;ADDRESS(ROW(),COLUMN())))</f>
        <v>0</v>
      </c>
      <c r="I98" s="11" cm="1">
        <f t="array" aca="1" ref="I98" ca="1">SUM(INDIRECT("'"&amp;TOTALDemandSheets&amp;"'!"&amp;ADDRESS(ROW(),COLUMN())))</f>
        <v>0</v>
      </c>
      <c r="J98" s="11" cm="1">
        <f t="array" aca="1" ref="J98" ca="1">SUM(INDIRECT("'"&amp;TOTALDemandSheets&amp;"'!"&amp;ADDRESS(ROW(),COLUMN())))</f>
        <v>0</v>
      </c>
      <c r="K98" s="11" cm="1">
        <f t="array" aca="1" ref="K98" ca="1">SUM(INDIRECT("'"&amp;TOTALDemandSheets&amp;"'!"&amp;ADDRESS(ROW(),COLUMN())))</f>
        <v>0</v>
      </c>
    </row>
    <row r="99" spans="1:11" hidden="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 cm="1">
        <f t="array" aca="1" ref="D99" ca="1">SUM(INDIRECT("'"&amp;TOTALDemandSheets&amp;"'!"&amp;ADDRESS(ROW(),COLUMN())))</f>
        <v>0</v>
      </c>
      <c r="E99" s="11">
        <f t="shared" ca="1" si="1"/>
        <v>0</v>
      </c>
      <c r="F99" s="3"/>
      <c r="G99" s="11" cm="1">
        <f t="array" aca="1" ref="G99" ca="1">SUM(INDIRECT("'"&amp;TOTALDemandSheets&amp;"'!"&amp;ADDRESS(ROW(),COLUMN())))</f>
        <v>0</v>
      </c>
      <c r="H99" s="11" cm="1">
        <f t="array" aca="1" ref="H99" ca="1">SUM(INDIRECT("'"&amp;TOTALDemandSheets&amp;"'!"&amp;ADDRESS(ROW(),COLUMN())))</f>
        <v>0</v>
      </c>
      <c r="I99" s="11" cm="1">
        <f t="array" aca="1" ref="I99" ca="1">SUM(INDIRECT("'"&amp;TOTALDemandSheets&amp;"'!"&amp;ADDRESS(ROW(),COLUMN())))</f>
        <v>0</v>
      </c>
      <c r="J99" s="11" cm="1">
        <f t="array" aca="1" ref="J99" ca="1">SUM(INDIRECT("'"&amp;TOTALDemandSheets&amp;"'!"&amp;ADDRESS(ROW(),COLUMN())))</f>
        <v>0</v>
      </c>
      <c r="K99" s="11" cm="1">
        <f t="array" aca="1" ref="K99" ca="1">SUM(INDIRECT("'"&amp;TOTALDemandSheets&amp;"'!"&amp;ADDRESS(ROW(),COLUMN())))</f>
        <v>0</v>
      </c>
    </row>
    <row r="100" spans="1:11" hidden="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 cm="1">
        <f t="array" aca="1" ref="D100" ca="1">SUM(INDIRECT("'"&amp;TOTALDemandSheets&amp;"'!"&amp;ADDRESS(ROW(),COLUMN())))</f>
        <v>0</v>
      </c>
      <c r="E100" s="11">
        <f t="shared" ca="1" si="1"/>
        <v>0</v>
      </c>
      <c r="G100" s="111" cm="1">
        <f t="array" aca="1" ref="G100" ca="1">SUM(INDIRECT("'"&amp;TOTALDemandSheets&amp;"'!"&amp;ADDRESS(ROW(),COLUMN())))</f>
        <v>0</v>
      </c>
      <c r="H100" s="111" cm="1">
        <f t="array" aca="1" ref="H100" ca="1">SUM(INDIRECT("'"&amp;TOTALDemandSheets&amp;"'!"&amp;ADDRESS(ROW(),COLUMN())))</f>
        <v>0</v>
      </c>
      <c r="I100" s="111" cm="1">
        <f t="array" aca="1" ref="I100" ca="1">SUM(INDIRECT("'"&amp;TOTALDemandSheets&amp;"'!"&amp;ADDRESS(ROW(),COLUMN())))</f>
        <v>0</v>
      </c>
      <c r="J100" s="111" cm="1">
        <f t="array" aca="1" ref="J100" ca="1">SUM(INDIRECT("'"&amp;TOTALDemandSheets&amp;"'!"&amp;ADDRESS(ROW(),COLUMN())))</f>
        <v>0</v>
      </c>
      <c r="K100" s="111" cm="1">
        <f t="array" aca="1" ref="K100" ca="1">SUM(INDIRECT("'"&amp;TOTALDemandSheets&amp;"'!"&amp;ADDRESS(ROW(),COLUMN())))</f>
        <v>0</v>
      </c>
    </row>
    <row r="101" spans="1:11" hidden="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D101" s="11"/>
      <c r="E101" s="11">
        <f t="shared" si="1"/>
        <v>0</v>
      </c>
      <c r="G101" s="11"/>
      <c r="H101" s="11"/>
      <c r="I101" s="11"/>
      <c r="J101" s="11"/>
      <c r="K101" s="11"/>
    </row>
    <row r="102" spans="1:11" hidden="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D102" s="11"/>
      <c r="E102" s="11">
        <f t="shared" si="1"/>
        <v>0</v>
      </c>
      <c r="G102" s="11"/>
      <c r="H102" s="11"/>
      <c r="I102" s="11"/>
      <c r="J102" s="11"/>
      <c r="K102" s="11"/>
    </row>
    <row r="103" spans="1:11" hidden="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 cm="1">
        <f t="array" aca="1" ref="D103" ca="1">SUM(INDIRECT("'"&amp;TOTALDemandSheets&amp;"'!"&amp;ADDRESS(ROW(),COLUMN())))</f>
        <v>-56755.94</v>
      </c>
      <c r="E103" s="11">
        <f t="shared" ca="1" si="1"/>
        <v>0</v>
      </c>
      <c r="F103" s="3"/>
      <c r="G103" s="11" cm="1">
        <f t="array" aca="1" ref="G103" ca="1">SUM(INDIRECT("'"&amp;TOTALDemandSheets&amp;"'!"&amp;ADDRESS(ROW(),COLUMN())))</f>
        <v>-31055.192089590772</v>
      </c>
      <c r="H103" s="11" cm="1">
        <f t="array" aca="1" ref="H103" ca="1">SUM(INDIRECT("'"&amp;TOTALDemandSheets&amp;"'!"&amp;ADDRESS(ROW(),COLUMN())))</f>
        <v>-6091.3090548449463</v>
      </c>
      <c r="I103" s="11" cm="1">
        <f t="array" aca="1" ref="I103" ca="1">SUM(INDIRECT("'"&amp;TOTALDemandSheets&amp;"'!"&amp;ADDRESS(ROW(),COLUMN())))</f>
        <v>-8749.2097245617842</v>
      </c>
      <c r="J103" s="11" cm="1">
        <f t="array" aca="1" ref="J103" ca="1">SUM(INDIRECT("'"&amp;TOTALDemandSheets&amp;"'!"&amp;ADDRESS(ROW(),COLUMN())))</f>
        <v>-5990.3544117947404</v>
      </c>
      <c r="K103" s="11" cm="1">
        <f t="array" aca="1" ref="K103" ca="1">SUM(INDIRECT("'"&amp;TOTALDemandSheets&amp;"'!"&amp;ADDRESS(ROW(),COLUMN())))</f>
        <v>-4869.8747192077644</v>
      </c>
    </row>
    <row r="104" spans="1:11" hidden="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 cm="1">
        <f t="array" aca="1" ref="D104" ca="1">SUM(INDIRECT("'"&amp;TOTALDemandSheets&amp;"'!"&amp;ADDRESS(ROW(),COLUMN())))</f>
        <v>-1152588</v>
      </c>
      <c r="E104" s="11">
        <f t="shared" ca="1" si="1"/>
        <v>0</v>
      </c>
      <c r="F104" s="3"/>
      <c r="G104" s="11" cm="1">
        <f t="array" aca="1" ref="G104" ca="1">SUM(INDIRECT("'"&amp;TOTALDemandSheets&amp;"'!"&amp;ADDRESS(ROW(),COLUMN())))</f>
        <v>-630662.47762185324</v>
      </c>
      <c r="H104" s="11" cm="1">
        <f t="array" aca="1" ref="H104" ca="1">SUM(INDIRECT("'"&amp;TOTALDemandSheets&amp;"'!"&amp;ADDRESS(ROW(),COLUMN())))</f>
        <v>-123701.05615210718</v>
      </c>
      <c r="I104" s="11" cm="1">
        <f t="array" aca="1" ref="I104" ca="1">SUM(INDIRECT("'"&amp;TOTALDemandSheets&amp;"'!"&amp;ADDRESS(ROW(),COLUMN())))</f>
        <v>-177677.15833819716</v>
      </c>
      <c r="J104" s="11" cm="1">
        <f t="array" aca="1" ref="J104" ca="1">SUM(INDIRECT("'"&amp;TOTALDemandSheets&amp;"'!"&amp;ADDRESS(ROW(),COLUMN())))</f>
        <v>-121650.88994705534</v>
      </c>
      <c r="K104" s="11" cm="1">
        <f t="array" aca="1" ref="K104" ca="1">SUM(INDIRECT("'"&amp;TOTALDemandSheets&amp;"'!"&amp;ADDRESS(ROW(),COLUMN())))</f>
        <v>-98896.417940787142</v>
      </c>
    </row>
    <row r="105" spans="1:11" hidden="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 cm="1">
        <f t="array" aca="1" ref="D105" ca="1">SUM(INDIRECT("'"&amp;TOTALDemandSheets&amp;"'!"&amp;ADDRESS(ROW(),COLUMN())))</f>
        <v>-943898</v>
      </c>
      <c r="E105" s="11">
        <f t="shared" ca="1" si="1"/>
        <v>0</v>
      </c>
      <c r="F105" s="3"/>
      <c r="G105" s="11" cm="1">
        <f t="array" aca="1" ref="G105" ca="1">SUM(INDIRECT("'"&amp;TOTALDemandSheets&amp;"'!"&amp;ADDRESS(ROW(),COLUMN())))</f>
        <v>-536495.02790951263</v>
      </c>
      <c r="H105" s="11" cm="1">
        <f t="array" aca="1" ref="H105" ca="1">SUM(INDIRECT("'"&amp;TOTALDemandSheets&amp;"'!"&amp;ADDRESS(ROW(),COLUMN())))</f>
        <v>-104223.04273549782</v>
      </c>
      <c r="I105" s="11" cm="1">
        <f t="array" aca="1" ref="I105" ca="1">SUM(INDIRECT("'"&amp;TOTALDemandSheets&amp;"'!"&amp;ADDRESS(ROW(),COLUMN())))</f>
        <v>-149796.28688254301</v>
      </c>
      <c r="J105" s="11" cm="1">
        <f t="array" aca="1" ref="J105" ca="1">SUM(INDIRECT("'"&amp;TOTALDemandSheets&amp;"'!"&amp;ADDRESS(ROW(),COLUMN())))</f>
        <v>-86791.348096061192</v>
      </c>
      <c r="K105" s="11" cm="1">
        <f t="array" aca="1" ref="K105" ca="1">SUM(INDIRECT("'"&amp;TOTALDemandSheets&amp;"'!"&amp;ADDRESS(ROW(),COLUMN())))</f>
        <v>-66592.294376385253</v>
      </c>
    </row>
    <row r="106" spans="1:11" hidden="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 cm="1">
        <f t="array" aca="1" ref="D106" ca="1">SUM(INDIRECT("'"&amp;TOTALDemandSheets&amp;"'!"&amp;ADDRESS(ROW(),COLUMN())))</f>
        <v>-2298382</v>
      </c>
      <c r="E106" s="11">
        <f t="shared" ca="1" si="1"/>
        <v>0</v>
      </c>
      <c r="F106" s="3"/>
      <c r="G106" s="11" cm="1">
        <f t="array" aca="1" ref="G106" ca="1">SUM(INDIRECT("'"&amp;TOTALDemandSheets&amp;"'!"&amp;ADDRESS(ROW(),COLUMN())))</f>
        <v>-1060085.2483371811</v>
      </c>
      <c r="H106" s="11" cm="1">
        <f t="array" aca="1" ref="H106" ca="1">SUM(INDIRECT("'"&amp;TOTALDemandSheets&amp;"'!"&amp;ADDRESS(ROW(),COLUMN())))</f>
        <v>-217870.19407886686</v>
      </c>
      <c r="I106" s="11" cm="1">
        <f t="array" aca="1" ref="I106" ca="1">SUM(INDIRECT("'"&amp;TOTALDemandSheets&amp;"'!"&amp;ADDRESS(ROW(),COLUMN())))</f>
        <v>-311986.91202355223</v>
      </c>
      <c r="J106" s="11" cm="1">
        <f t="array" aca="1" ref="J106" ca="1">SUM(INDIRECT("'"&amp;TOTALDemandSheets&amp;"'!"&amp;ADDRESS(ROW(),COLUMN())))</f>
        <v>-369189.71849102719</v>
      </c>
      <c r="K106" s="11" cm="1">
        <f t="array" aca="1" ref="K106" ca="1">SUM(INDIRECT("'"&amp;TOTALDemandSheets&amp;"'!"&amp;ADDRESS(ROW(),COLUMN())))</f>
        <v>-339249.92706937285</v>
      </c>
    </row>
    <row r="107" spans="1:11" hidden="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 cm="1">
        <f t="array" aca="1" ref="D107" ca="1">SUM(INDIRECT("'"&amp;TOTALDemandSheets&amp;"'!"&amp;ADDRESS(ROW(),COLUMN())))</f>
        <v>-4652235</v>
      </c>
      <c r="E107" s="11">
        <f t="shared" ca="1" si="1"/>
        <v>0</v>
      </c>
      <c r="F107" s="3"/>
      <c r="G107" s="11" cm="1">
        <f t="array" aca="1" ref="G107" ca="1">SUM(INDIRECT("'"&amp;TOTALDemandSheets&amp;"'!"&amp;ADDRESS(ROW(),COLUMN())))</f>
        <v>-2644248.5800018767</v>
      </c>
      <c r="H107" s="11" cm="1">
        <f t="array" aca="1" ref="H107" ca="1">SUM(INDIRECT("'"&amp;TOTALDemandSheets&amp;"'!"&amp;ADDRESS(ROW(),COLUMN())))</f>
        <v>-513689.07151045842</v>
      </c>
      <c r="I107" s="11" cm="1">
        <f t="array" aca="1" ref="I107" ca="1">SUM(INDIRECT("'"&amp;TOTALDemandSheets&amp;"'!"&amp;ADDRESS(ROW(),COLUMN())))</f>
        <v>-738308.08912086627</v>
      </c>
      <c r="J107" s="11" cm="1">
        <f t="array" aca="1" ref="J107" ca="1">SUM(INDIRECT("'"&amp;TOTALDemandSheets&amp;"'!"&amp;ADDRESS(ROW(),COLUMN())))</f>
        <v>-427772.64843201195</v>
      </c>
      <c r="K107" s="11" cm="1">
        <f t="array" aca="1" ref="K107" ca="1">SUM(INDIRECT("'"&amp;TOTALDemandSheets&amp;"'!"&amp;ADDRESS(ROW(),COLUMN())))</f>
        <v>-328216.61093478597</v>
      </c>
    </row>
    <row r="108" spans="1:11" hidden="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 cm="1">
        <f t="array" aca="1" ref="D108" ca="1">SUM(INDIRECT("'"&amp;TOTALDemandSheets&amp;"'!"&amp;ADDRESS(ROW(),COLUMN())))</f>
        <v>-665764</v>
      </c>
      <c r="E108" s="11">
        <f t="shared" ca="1" si="1"/>
        <v>0</v>
      </c>
      <c r="F108" s="3"/>
      <c r="G108" s="11" cm="1">
        <f t="array" aca="1" ref="G108" ca="1">SUM(INDIRECT("'"&amp;TOTALDemandSheets&amp;"'!"&amp;ADDRESS(ROW(),COLUMN())))</f>
        <v>-307071.05923817493</v>
      </c>
      <c r="H108" s="11" cm="1">
        <f t="array" aca="1" ref="H108" ca="1">SUM(INDIRECT("'"&amp;TOTALDemandSheets&amp;"'!"&amp;ADDRESS(ROW(),COLUMN())))</f>
        <v>-63109.671016707711</v>
      </c>
      <c r="I108" s="11" cm="1">
        <f t="array" aca="1" ref="I108" ca="1">SUM(INDIRECT("'"&amp;TOTALDemandSheets&amp;"'!"&amp;ADDRESS(ROW(),COLUMN())))</f>
        <v>-90372.120255226604</v>
      </c>
      <c r="J108" s="11" cm="1">
        <f t="array" aca="1" ref="J108" ca="1">SUM(INDIRECT("'"&amp;TOTALDemandSheets&amp;"'!"&amp;ADDRESS(ROW(),COLUMN())))</f>
        <v>-106941.85028487878</v>
      </c>
      <c r="K108" s="11" cm="1">
        <f t="array" aca="1" ref="K108" ca="1">SUM(INDIRECT("'"&amp;TOTALDemandSheets&amp;"'!"&amp;ADDRESS(ROW(),COLUMN())))</f>
        <v>-98269.299205012023</v>
      </c>
    </row>
    <row r="109" spans="1:11" hidden="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 cm="1">
        <f t="array" aca="1" ref="D109" ca="1">SUM(INDIRECT("'"&amp;TOTALDemandSheets&amp;"'!"&amp;ADDRESS(ROW(),COLUMN())))</f>
        <v>-30184</v>
      </c>
      <c r="E109" s="11">
        <f t="shared" ca="1" si="1"/>
        <v>0</v>
      </c>
      <c r="F109" s="3"/>
      <c r="G109" s="11" cm="1">
        <f t="array" aca="1" ref="G109" ca="1">SUM(INDIRECT("'"&amp;TOTALDemandSheets&amp;"'!"&amp;ADDRESS(ROW(),COLUMN())))</f>
        <v>-16515.802892740528</v>
      </c>
      <c r="H109" s="11" cm="1">
        <f t="array" aca="1" ref="H109" ca="1">SUM(INDIRECT("'"&amp;TOTALDemandSheets&amp;"'!"&amp;ADDRESS(ROW(),COLUMN())))</f>
        <v>-3239.4859905666235</v>
      </c>
      <c r="I109" s="11" cm="1">
        <f t="array" aca="1" ref="I109" ca="1">SUM(INDIRECT("'"&amp;TOTALDemandSheets&amp;"'!"&amp;ADDRESS(ROW(),COLUMN())))</f>
        <v>-4653.0133467293972</v>
      </c>
      <c r="J109" s="11" cm="1">
        <f t="array" aca="1" ref="J109" ca="1">SUM(INDIRECT("'"&amp;TOTALDemandSheets&amp;"'!"&amp;ADDRESS(ROW(),COLUMN())))</f>
        <v>-3185.7961927088591</v>
      </c>
      <c r="K109" s="11" cm="1">
        <f t="array" aca="1" ref="K109" ca="1">SUM(INDIRECT("'"&amp;TOTALDemandSheets&amp;"'!"&amp;ADDRESS(ROW(),COLUMN())))</f>
        <v>-2589.9015772545949</v>
      </c>
    </row>
    <row r="110" spans="1:11" hidden="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 cm="1">
        <f t="array" aca="1" ref="D110" ca="1">SUM(INDIRECT("'"&amp;TOTALDemandSheets&amp;"'!"&amp;ADDRESS(ROW(),COLUMN())))</f>
        <v>-9799806.9399999995</v>
      </c>
      <c r="E110" s="11">
        <f t="shared" ca="1" si="1"/>
        <v>0</v>
      </c>
      <c r="G110" s="111" cm="1">
        <f t="array" aca="1" ref="G110" ca="1">SUM(INDIRECT("'"&amp;TOTALDemandSheets&amp;"'!"&amp;ADDRESS(ROW(),COLUMN())))</f>
        <v>-5226133.3880909299</v>
      </c>
      <c r="H110" s="111" cm="1">
        <f t="array" aca="1" ref="H110" ca="1">SUM(INDIRECT("'"&amp;TOTALDemandSheets&amp;"'!"&amp;ADDRESS(ROW(),COLUMN())))</f>
        <v>-1031923.8305390495</v>
      </c>
      <c r="I110" s="111" cm="1">
        <f t="array" aca="1" ref="I110" ca="1">SUM(INDIRECT("'"&amp;TOTALDemandSheets&amp;"'!"&amp;ADDRESS(ROW(),COLUMN())))</f>
        <v>-1481542.7896916762</v>
      </c>
      <c r="J110" s="111" cm="1">
        <f t="array" aca="1" ref="J110" ca="1">SUM(INDIRECT("'"&amp;TOTALDemandSheets&amp;"'!"&amp;ADDRESS(ROW(),COLUMN())))</f>
        <v>-1121522.605855538</v>
      </c>
      <c r="K110" s="111" cm="1">
        <f t="array" aca="1" ref="K110" ca="1">SUM(INDIRECT("'"&amp;TOTALDemandSheets&amp;"'!"&amp;ADDRESS(ROW(),COLUMN())))</f>
        <v>-938684.32582280575</v>
      </c>
    </row>
    <row r="111" spans="1:11" hidden="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D111" s="11"/>
      <c r="E111" s="11">
        <f t="shared" si="1"/>
        <v>0</v>
      </c>
      <c r="G111" s="11"/>
      <c r="H111" s="11"/>
      <c r="I111" s="11"/>
      <c r="J111" s="11"/>
      <c r="K111" s="11"/>
    </row>
    <row r="112" spans="1:11" hidden="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D112" s="11"/>
      <c r="E112" s="11">
        <f t="shared" si="1"/>
        <v>0</v>
      </c>
      <c r="G112" s="11"/>
      <c r="H112" s="11"/>
      <c r="I112" s="11"/>
      <c r="J112" s="11"/>
      <c r="K112" s="11"/>
    </row>
    <row r="113" spans="1:11" hidden="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 cm="1">
        <f t="array" aca="1" ref="D113" ca="1">SUM(INDIRECT("'"&amp;TOTALDemandSheets&amp;"'!"&amp;ADDRESS(ROW(),COLUMN())))</f>
        <v>-3060664</v>
      </c>
      <c r="E113" s="11">
        <f t="shared" ca="1" si="1"/>
        <v>0</v>
      </c>
      <c r="F113" s="3"/>
      <c r="G113" s="11" cm="1">
        <f t="array" aca="1" ref="G113" ca="1">SUM(INDIRECT("'"&amp;TOTALDemandSheets&amp;"'!"&amp;ADDRESS(ROW(),COLUMN())))</f>
        <v>-1739627.6060566294</v>
      </c>
      <c r="H113" s="11" cm="1">
        <f t="array" aca="1" ref="H113" ca="1">SUM(INDIRECT("'"&amp;TOTALDemandSheets&amp;"'!"&amp;ADDRESS(ROW(),COLUMN())))</f>
        <v>-337951.4681363873</v>
      </c>
      <c r="I113" s="11" cm="1">
        <f t="array" aca="1" ref="I113" ca="1">SUM(INDIRECT("'"&amp;TOTALDemandSheets&amp;"'!"&amp;ADDRESS(ROW(),COLUMN())))</f>
        <v>-485726.32063535636</v>
      </c>
      <c r="J113" s="11" cm="1">
        <f t="array" aca="1" ref="J113" ca="1">SUM(INDIRECT("'"&amp;TOTALDemandSheets&amp;"'!"&amp;ADDRESS(ROW(),COLUMN())))</f>
        <v>-281427.81807894818</v>
      </c>
      <c r="K113" s="11" cm="1">
        <f t="array" aca="1" ref="K113" ca="1">SUM(INDIRECT("'"&amp;TOTALDemandSheets&amp;"'!"&amp;ADDRESS(ROW(),COLUMN())))</f>
        <v>-215930.78709267822</v>
      </c>
    </row>
    <row r="114" spans="1:11" hidden="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 cm="1">
        <f t="array" aca="1" ref="D114" ca="1">SUM(INDIRECT("'"&amp;TOTALDemandSheets&amp;"'!"&amp;ADDRESS(ROW(),COLUMN())))</f>
        <v>-2466820</v>
      </c>
      <c r="E114" s="11">
        <f t="shared" ca="1" si="1"/>
        <v>0</v>
      </c>
      <c r="F114" s="3"/>
      <c r="G114" s="11" cm="1">
        <f t="array" aca="1" ref="G114" ca="1">SUM(INDIRECT("'"&amp;TOTALDemandSheets&amp;"'!"&amp;ADDRESS(ROW(),COLUMN())))</f>
        <v>-1402097.1172179026</v>
      </c>
      <c r="H114" s="11" cm="1">
        <f t="array" aca="1" ref="H114" ca="1">SUM(INDIRECT("'"&amp;TOTALDemandSheets&amp;"'!"&amp;ADDRESS(ROW(),COLUMN())))</f>
        <v>-272380.58167384687</v>
      </c>
      <c r="I114" s="11" cm="1">
        <f t="array" aca="1" ref="I114" ca="1">SUM(INDIRECT("'"&amp;TOTALDemandSheets&amp;"'!"&amp;ADDRESS(ROW(),COLUMN())))</f>
        <v>-391483.48275724147</v>
      </c>
      <c r="J114" s="11" cm="1">
        <f t="array" aca="1" ref="J114" ca="1">SUM(INDIRECT("'"&amp;TOTALDemandSheets&amp;"'!"&amp;ADDRESS(ROW(),COLUMN())))</f>
        <v>-226823.90820864719</v>
      </c>
      <c r="K114" s="11" cm="1">
        <f t="array" aca="1" ref="K114" ca="1">SUM(INDIRECT("'"&amp;TOTALDemandSheets&amp;"'!"&amp;ADDRESS(ROW(),COLUMN())))</f>
        <v>-174034.91014236142</v>
      </c>
    </row>
    <row r="115" spans="1:11" hidden="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 cm="1">
        <f t="array" aca="1" ref="D115" ca="1">SUM(INDIRECT("'"&amp;TOTALDemandSheets&amp;"'!"&amp;ADDRESS(ROW(),COLUMN())))</f>
        <v>-107876550</v>
      </c>
      <c r="E115" s="11">
        <f t="shared" ca="1" si="1"/>
        <v>0</v>
      </c>
      <c r="F115" s="3"/>
      <c r="G115" s="11" cm="1">
        <f t="array" aca="1" ref="G115" ca="1">SUM(INDIRECT("'"&amp;TOTALDemandSheets&amp;"'!"&amp;ADDRESS(ROW(),COLUMN())))</f>
        <v>-61315134.371544309</v>
      </c>
      <c r="H115" s="11" cm="1">
        <f t="array" aca="1" ref="H115" ca="1">SUM(INDIRECT("'"&amp;TOTALDemandSheets&amp;"'!"&amp;ADDRESS(ROW(),COLUMN())))</f>
        <v>-11911480.139599901</v>
      </c>
      <c r="I115" s="11" cm="1">
        <f t="array" aca="1" ref="I115" ca="1">SUM(INDIRECT("'"&amp;TOTALDemandSheets&amp;"'!"&amp;ADDRESS(ROW(),COLUMN())))</f>
        <v>-17119971.259287544</v>
      </c>
      <c r="J115" s="11" cm="1">
        <f t="array" aca="1" ref="J115" ca="1">SUM(INDIRECT("'"&amp;TOTALDemandSheets&amp;"'!"&amp;ADDRESS(ROW(),COLUMN())))</f>
        <v>-9919240.4289999008</v>
      </c>
      <c r="K115" s="11" cm="1">
        <f t="array" aca="1" ref="K115" ca="1">SUM(INDIRECT("'"&amp;TOTALDemandSheets&amp;"'!"&amp;ADDRESS(ROW(),COLUMN())))</f>
        <v>-7610723.8005683264</v>
      </c>
    </row>
    <row r="116" spans="1:11" hidden="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 cm="1">
        <f t="array" aca="1" ref="D116" ca="1">SUM(INDIRECT("'"&amp;TOTALDemandSheets&amp;"'!"&amp;ADDRESS(ROW(),COLUMN())))</f>
        <v>-9948125</v>
      </c>
      <c r="E116" s="11">
        <f t="shared" ca="1" si="1"/>
        <v>0</v>
      </c>
      <c r="F116" s="3"/>
      <c r="G116" s="11" cm="1">
        <f t="array" aca="1" ref="G116" ca="1">SUM(INDIRECT("'"&amp;TOTALDemandSheets&amp;"'!"&amp;ADDRESS(ROW(),COLUMN())))</f>
        <v>-5654339.3454825841</v>
      </c>
      <c r="H116" s="11" cm="1">
        <f t="array" aca="1" ref="H116" ca="1">SUM(INDIRECT("'"&amp;TOTALDemandSheets&amp;"'!"&amp;ADDRESS(ROW(),COLUMN())))</f>
        <v>-1098449.045355615</v>
      </c>
      <c r="I116" s="11" cm="1">
        <f t="array" aca="1" ref="I116" ca="1">SUM(INDIRECT("'"&amp;TOTALDemandSheets&amp;"'!"&amp;ADDRESS(ROW(),COLUMN())))</f>
        <v>-1578764.0046312187</v>
      </c>
      <c r="J116" s="11" cm="1">
        <f t="array" aca="1" ref="J116" ca="1">SUM(INDIRECT("'"&amp;TOTALDemandSheets&amp;"'!"&amp;ADDRESS(ROW(),COLUMN())))</f>
        <v>-914729.32433179079</v>
      </c>
      <c r="K116" s="11" cm="1">
        <f t="array" aca="1" ref="K116" ca="1">SUM(INDIRECT("'"&amp;TOTALDemandSheets&amp;"'!"&amp;ADDRESS(ROW(),COLUMN())))</f>
        <v>-701843.28019879002</v>
      </c>
    </row>
    <row r="117" spans="1:11" hidden="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 cm="1">
        <f t="array" aca="1" ref="D117" ca="1">SUM(INDIRECT("'"&amp;TOTALDemandSheets&amp;"'!"&amp;ADDRESS(ROW(),COLUMN())))</f>
        <v>-20314582</v>
      </c>
      <c r="E117" s="11">
        <f t="shared" ca="1" si="1"/>
        <v>0</v>
      </c>
      <c r="F117" s="3"/>
      <c r="G117" s="11" cm="1">
        <f t="array" aca="1" ref="G117" ca="1">SUM(INDIRECT("'"&amp;TOTALDemandSheets&amp;"'!"&amp;ADDRESS(ROW(),COLUMN())))</f>
        <v>-11546451.244795606</v>
      </c>
      <c r="H117" s="11" cm="1">
        <f t="array" aca="1" ref="H117" ca="1">SUM(INDIRECT("'"&amp;TOTALDemandSheets&amp;"'!"&amp;ADDRESS(ROW(),COLUMN())))</f>
        <v>-2243089.3464545691</v>
      </c>
      <c r="I117" s="11" cm="1">
        <f t="array" aca="1" ref="I117" ca="1">SUM(INDIRECT("'"&amp;TOTALDemandSheets&amp;"'!"&amp;ADDRESS(ROW(),COLUMN())))</f>
        <v>-3223917.1533057005</v>
      </c>
      <c r="J117" s="11" cm="1">
        <f t="array" aca="1" ref="J117" ca="1">SUM(INDIRECT("'"&amp;TOTALDemandSheets&amp;"'!"&amp;ADDRESS(ROW(),COLUMN())))</f>
        <v>-1867924.2437085139</v>
      </c>
      <c r="K117" s="11" cm="1">
        <f t="array" aca="1" ref="K117" ca="1">SUM(INDIRECT("'"&amp;TOTALDemandSheets&amp;"'!"&amp;ADDRESS(ROW(),COLUMN())))</f>
        <v>-1433200.0117356081</v>
      </c>
    </row>
    <row r="118" spans="1:11" hidden="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 cm="1">
        <f t="array" aca="1" ref="D118" ca="1">SUM(INDIRECT("'"&amp;TOTALDemandSheets&amp;"'!"&amp;ADDRESS(ROW(),COLUMN())))</f>
        <v>-1405570</v>
      </c>
      <c r="E118" s="11">
        <f t="shared" ca="1" si="1"/>
        <v>0</v>
      </c>
      <c r="F118" s="3"/>
      <c r="G118" s="11" cm="1">
        <f t="array" aca="1" ref="G118" ca="1">SUM(INDIRECT("'"&amp;TOTALDemandSheets&amp;"'!"&amp;ADDRESS(ROW(),COLUMN())))</f>
        <v>-798901.27575095359</v>
      </c>
      <c r="H118" s="11" cm="1">
        <f t="array" aca="1" ref="H118" ca="1">SUM(INDIRECT("'"&amp;TOTALDemandSheets&amp;"'!"&amp;ADDRESS(ROW(),COLUMN())))</f>
        <v>-155199.80143800884</v>
      </c>
      <c r="I118" s="11" cm="1">
        <f t="array" aca="1" ref="I118" ca="1">SUM(INDIRECT("'"&amp;TOTALDemandSheets&amp;"'!"&amp;ADDRESS(ROW(),COLUMN())))</f>
        <v>-223063.47397017048</v>
      </c>
      <c r="J118" s="11" cm="1">
        <f t="array" aca="1" ref="J118" ca="1">SUM(INDIRECT("'"&amp;TOTALDemandSheets&amp;"'!"&amp;ADDRESS(ROW(),COLUMN())))</f>
        <v>-129242.05278894618</v>
      </c>
      <c r="K118" s="11" cm="1">
        <f t="array" aca="1" ref="K118" ca="1">SUM(INDIRECT("'"&amp;TOTALDemandSheets&amp;"'!"&amp;ADDRESS(ROW(),COLUMN())))</f>
        <v>-99163.396051920659</v>
      </c>
    </row>
    <row r="119" spans="1:11" hidden="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 cm="1">
        <f t="array" aca="1" ref="D119" ca="1">SUM(INDIRECT("'"&amp;TOTALDemandSheets&amp;"'!"&amp;ADDRESS(ROW(),COLUMN())))</f>
        <v>-145072311</v>
      </c>
      <c r="E119" s="11">
        <f t="shared" ca="1" si="1"/>
        <v>0</v>
      </c>
      <c r="G119" s="111" cm="1">
        <f t="array" aca="1" ref="G119" ca="1">SUM(INDIRECT("'"&amp;TOTALDemandSheets&amp;"'!"&amp;ADDRESS(ROW(),COLUMN())))</f>
        <v>-82456550.960847974</v>
      </c>
      <c r="H119" s="111" cm="1">
        <f t="array" aca="1" ref="H119" ca="1">SUM(INDIRECT("'"&amp;TOTALDemandSheets&amp;"'!"&amp;ADDRESS(ROW(),COLUMN())))</f>
        <v>-16018550.382658327</v>
      </c>
      <c r="I119" s="111" cm="1">
        <f t="array" aca="1" ref="I119" ca="1">SUM(INDIRECT("'"&amp;TOTALDemandSheets&amp;"'!"&amp;ADDRESS(ROW(),COLUMN())))</f>
        <v>-23022925.694587231</v>
      </c>
      <c r="J119" s="111" cm="1">
        <f t="array" aca="1" ref="J119" ca="1">SUM(INDIRECT("'"&amp;TOTALDemandSheets&amp;"'!"&amp;ADDRESS(ROW(),COLUMN())))</f>
        <v>-13339387.776116747</v>
      </c>
      <c r="K119" s="111" cm="1">
        <f t="array" aca="1" ref="K119" ca="1">SUM(INDIRECT("'"&amp;TOTALDemandSheets&amp;"'!"&amp;ADDRESS(ROW(),COLUMN())))</f>
        <v>-10234896.185789686</v>
      </c>
    </row>
    <row r="120" spans="1:11" hidden="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>
        <f t="shared" si="1"/>
        <v>0</v>
      </c>
      <c r="F120" s="3"/>
      <c r="G120" s="11"/>
      <c r="H120" s="11"/>
      <c r="I120" s="11"/>
      <c r="J120" s="11"/>
      <c r="K120" s="11"/>
    </row>
    <row r="121" spans="1:11" hidden="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>
        <f t="shared" si="1"/>
        <v>0</v>
      </c>
      <c r="F121" s="3"/>
      <c r="G121" s="11"/>
      <c r="H121" s="11"/>
      <c r="I121" s="11"/>
      <c r="J121" s="11"/>
      <c r="K121" s="11"/>
    </row>
    <row r="122" spans="1:11" hidden="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 cm="1">
        <f t="array" aca="1" ref="D122" ca="1">SUM(INDIRECT("'"&amp;TOTALDemandSheets&amp;"'!"&amp;ADDRESS(ROW(),COLUMN())))</f>
        <v>-2156846.8944332884</v>
      </c>
      <c r="E122" s="11">
        <f t="shared" ca="1" si="1"/>
        <v>0</v>
      </c>
      <c r="F122" s="3"/>
      <c r="G122" s="11" cm="1">
        <f t="array" aca="1" ref="G122" ca="1">SUM(INDIRECT("'"&amp;TOTALDemandSheets&amp;"'!"&amp;ADDRESS(ROW(),COLUMN())))</f>
        <v>-1364521.8304966553</v>
      </c>
      <c r="H122" s="11" cm="1">
        <f t="array" aca="1" ref="H122" ca="1">SUM(INDIRECT("'"&amp;TOTALDemandSheets&amp;"'!"&amp;ADDRESS(ROW(),COLUMN())))</f>
        <v>-260090.23838858411</v>
      </c>
      <c r="I122" s="11" cm="1">
        <f t="array" aca="1" ref="I122" ca="1">SUM(INDIRECT("'"&amp;TOTALDemandSheets&amp;"'!"&amp;ADDRESS(ROW(),COLUMN())))</f>
        <v>-383160.04556904093</v>
      </c>
      <c r="J122" s="11" cm="1">
        <f t="array" aca="1" ref="J122" ca="1">SUM(INDIRECT("'"&amp;TOTALDemandSheets&amp;"'!"&amp;ADDRESS(ROW(),COLUMN())))</f>
        <v>-149074.77997900764</v>
      </c>
      <c r="K122" s="11" cm="1">
        <f t="array" aca="1" ref="K122" ca="1">SUM(INDIRECT("'"&amp;TOTALDemandSheets&amp;"'!"&amp;ADDRESS(ROW(),COLUMN())))</f>
        <v>0</v>
      </c>
    </row>
    <row r="123" spans="1:11" hidden="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 cm="1">
        <f t="array" aca="1" ref="D123" ca="1">SUM(INDIRECT("'"&amp;TOTALDemandSheets&amp;"'!"&amp;ADDRESS(ROW(),COLUMN())))</f>
        <v>-13425401.331550943</v>
      </c>
      <c r="E123" s="11">
        <f t="shared" ca="1" si="1"/>
        <v>0</v>
      </c>
      <c r="F123" s="3"/>
      <c r="G123" s="11" cm="1">
        <f t="array" aca="1" ref="G123" ca="1">SUM(INDIRECT("'"&amp;TOTALDemandSheets&amp;"'!"&amp;ADDRESS(ROW(),COLUMN())))</f>
        <v>-8493534.3567321282</v>
      </c>
      <c r="H123" s="11" cm="1">
        <f t="array" aca="1" ref="H123" ca="1">SUM(INDIRECT("'"&amp;TOTALDemandSheets&amp;"'!"&amp;ADDRESS(ROW(),COLUMN())))</f>
        <v>-1618944.6927353526</v>
      </c>
      <c r="I123" s="11" cm="1">
        <f t="array" aca="1" ref="I123" ca="1">SUM(INDIRECT("'"&amp;TOTALDemandSheets&amp;"'!"&amp;ADDRESS(ROW(),COLUMN())))</f>
        <v>-2384998.8607241074</v>
      </c>
      <c r="J123" s="11" cm="1">
        <f t="array" aca="1" ref="J123" ca="1">SUM(INDIRECT("'"&amp;TOTALDemandSheets&amp;"'!"&amp;ADDRESS(ROW(),COLUMN())))</f>
        <v>-927923.42135935347</v>
      </c>
      <c r="K123" s="11" cm="1">
        <f t="array" aca="1" ref="K123" ca="1">SUM(INDIRECT("'"&amp;TOTALDemandSheets&amp;"'!"&amp;ADDRESS(ROW(),COLUMN())))</f>
        <v>0</v>
      </c>
    </row>
    <row r="124" spans="1:11" hidden="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 cm="1">
        <f t="array" aca="1" ref="D124" ca="1">SUM(INDIRECT("'"&amp;TOTALDemandSheets&amp;"'!"&amp;ADDRESS(ROW(),COLUMN())))</f>
        <v>-296656571.50709999</v>
      </c>
      <c r="E124" s="11">
        <f t="shared" ca="1" si="1"/>
        <v>0</v>
      </c>
      <c r="F124" s="3"/>
      <c r="G124" s="11" cm="1">
        <f t="array" aca="1" ref="G124" ca="1">SUM(INDIRECT("'"&amp;TOTALDemandSheets&amp;"'!"&amp;ADDRESS(ROW(),COLUMN())))</f>
        <v>-201644844.83712628</v>
      </c>
      <c r="H124" s="11" cm="1">
        <f t="array" aca="1" ref="H124" ca="1">SUM(INDIRECT("'"&amp;TOTALDemandSheets&amp;"'!"&amp;ADDRESS(ROW(),COLUMN())))</f>
        <v>-38354314.571029216</v>
      </c>
      <c r="I124" s="11" cm="1">
        <f t="array" aca="1" ref="I124" ca="1">SUM(INDIRECT("'"&amp;TOTALDemandSheets&amp;"'!"&amp;ADDRESS(ROW(),COLUMN())))</f>
        <v>-56657412.09894444</v>
      </c>
      <c r="J124" s="11" cm="1">
        <f t="array" aca="1" ref="J124" ca="1">SUM(INDIRECT("'"&amp;TOTALDemandSheets&amp;"'!"&amp;ADDRESS(ROW(),COLUMN())))</f>
        <v>0</v>
      </c>
      <c r="K124" s="11" cm="1">
        <f t="array" aca="1" ref="K124" ca="1">SUM(INDIRECT("'"&amp;TOTALDemandSheets&amp;"'!"&amp;ADDRESS(ROW(),COLUMN())))</f>
        <v>0</v>
      </c>
    </row>
    <row r="125" spans="1:11" hidden="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 cm="1">
        <f t="array" aca="1" ref="D125" ca="1">SUM(INDIRECT("'"&amp;TOTALDemandSheets&amp;"'!"&amp;ADDRESS(ROW(),COLUMN())))</f>
        <v>-262561400.90459999</v>
      </c>
      <c r="E125" s="11">
        <f t="shared" ca="1" si="1"/>
        <v>0</v>
      </c>
      <c r="F125" s="3"/>
      <c r="G125" s="11" cm="1">
        <f t="array" aca="1" ref="G125" ca="1">SUM(INDIRECT("'"&amp;TOTALDemandSheets&amp;"'!"&amp;ADDRESS(ROW(),COLUMN())))</f>
        <v>-152229743.02252474</v>
      </c>
      <c r="H125" s="11" cm="1">
        <f t="array" aca="1" ref="H125" ca="1">SUM(INDIRECT("'"&amp;TOTALDemandSheets&amp;"'!"&amp;ADDRESS(ROW(),COLUMN())))</f>
        <v>-29025853.500195581</v>
      </c>
      <c r="I125" s="11" cm="1">
        <f t="array" aca="1" ref="I125" ca="1">SUM(INDIRECT("'"&amp;TOTALDemandSheets&amp;"'!"&amp;ADDRESS(ROW(),COLUMN())))</f>
        <v>-42742250.309566095</v>
      </c>
      <c r="J125" s="11" cm="1">
        <f t="array" aca="1" ref="J125" ca="1">SUM(INDIRECT("'"&amp;TOTALDemandSheets&amp;"'!"&amp;ADDRESS(ROW(),COLUMN())))</f>
        <v>-38563554.072313584</v>
      </c>
      <c r="K125" s="11" cm="1">
        <f t="array" aca="1" ref="K125" ca="1">SUM(INDIRECT("'"&amp;TOTALDemandSheets&amp;"'!"&amp;ADDRESS(ROW(),COLUMN())))</f>
        <v>0</v>
      </c>
    </row>
    <row r="126" spans="1:11" hidden="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 cm="1">
        <f t="array" aca="1" ref="D126" ca="1">SUM(INDIRECT("'"&amp;TOTALDemandSheets&amp;"'!"&amp;ADDRESS(ROW(),COLUMN())))</f>
        <v>-42254289</v>
      </c>
      <c r="E126" s="11">
        <f t="shared" ca="1" si="1"/>
        <v>0</v>
      </c>
      <c r="F126" s="3"/>
      <c r="G126" s="11" cm="1">
        <f t="array" aca="1" ref="G126" ca="1">SUM(INDIRECT("'"&amp;TOTALDemandSheets&amp;"'!"&amp;ADDRESS(ROW(),COLUMN())))</f>
        <v>-25839585.689503372</v>
      </c>
      <c r="H126" s="11" cm="1">
        <f t="array" aca="1" ref="H126" ca="1">SUM(INDIRECT("'"&amp;TOTALDemandSheets&amp;"'!"&amp;ADDRESS(ROW(),COLUMN())))</f>
        <v>-5019767.3855029531</v>
      </c>
      <c r="I126" s="11" cm="1">
        <f t="array" aca="1" ref="I126" ca="1">SUM(INDIRECT("'"&amp;TOTALDemandSheets&amp;"'!"&amp;ADDRESS(ROW(),COLUMN())))</f>
        <v>-7214743.4542930061</v>
      </c>
      <c r="J126" s="11" cm="1">
        <f t="array" aca="1" ref="J126" ca="1">SUM(INDIRECT("'"&amp;TOTALDemandSheets&amp;"'!"&amp;ADDRESS(ROW(),COLUMN())))</f>
        <v>-4180192.4707006663</v>
      </c>
      <c r="K126" s="11" cm="1">
        <f t="array" aca="1" ref="K126" ca="1">SUM(INDIRECT("'"&amp;TOTALDemandSheets&amp;"'!"&amp;ADDRESS(ROW(),COLUMN())))</f>
        <v>0</v>
      </c>
    </row>
    <row r="127" spans="1:11" hidden="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 cm="1">
        <f t="array" aca="1" ref="D127" ca="1">SUM(INDIRECT("'"&amp;TOTALDemandSheets&amp;"'!"&amp;ADDRESS(ROW(),COLUMN())))</f>
        <v>0</v>
      </c>
      <c r="E127" s="11">
        <f t="shared" ca="1" si="1"/>
        <v>0</v>
      </c>
      <c r="F127" s="3"/>
      <c r="G127" s="11" cm="1">
        <f t="array" aca="1" ref="G127" ca="1">SUM(INDIRECT("'"&amp;TOTALDemandSheets&amp;"'!"&amp;ADDRESS(ROW(),COLUMN())))</f>
        <v>0</v>
      </c>
      <c r="H127" s="11" cm="1">
        <f t="array" aca="1" ref="H127" ca="1">SUM(INDIRECT("'"&amp;TOTALDemandSheets&amp;"'!"&amp;ADDRESS(ROW(),COLUMN())))</f>
        <v>0</v>
      </c>
      <c r="I127" s="11" cm="1">
        <f t="array" aca="1" ref="I127" ca="1">SUM(INDIRECT("'"&amp;TOTALDemandSheets&amp;"'!"&amp;ADDRESS(ROW(),COLUMN())))</f>
        <v>0</v>
      </c>
      <c r="J127" s="11" cm="1">
        <f t="array" aca="1" ref="J127" ca="1">SUM(INDIRECT("'"&amp;TOTALDemandSheets&amp;"'!"&amp;ADDRESS(ROW(),COLUMN())))</f>
        <v>0</v>
      </c>
      <c r="K127" s="11" cm="1">
        <f t="array" aca="1" ref="K127" ca="1">SUM(INDIRECT("'"&amp;TOTALDemandSheets&amp;"'!"&amp;ADDRESS(ROW(),COLUMN())))</f>
        <v>0</v>
      </c>
    </row>
    <row r="128" spans="1:11" hidden="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 cm="1">
        <f t="array" aca="1" ref="D128" ca="1">SUM(INDIRECT("'"&amp;TOTALDemandSheets&amp;"'!"&amp;ADDRESS(ROW(),COLUMN())))</f>
        <v>0</v>
      </c>
      <c r="E128" s="11">
        <f t="shared" ca="1" si="1"/>
        <v>0</v>
      </c>
      <c r="F128" s="3"/>
      <c r="G128" s="11" cm="1">
        <f t="array" aca="1" ref="G128" ca="1">SUM(INDIRECT("'"&amp;TOTALDemandSheets&amp;"'!"&amp;ADDRESS(ROW(),COLUMN())))</f>
        <v>0</v>
      </c>
      <c r="H128" s="11" cm="1">
        <f t="array" aca="1" ref="H128" ca="1">SUM(INDIRECT("'"&amp;TOTALDemandSheets&amp;"'!"&amp;ADDRESS(ROW(),COLUMN())))</f>
        <v>0</v>
      </c>
      <c r="I128" s="11" cm="1">
        <f t="array" aca="1" ref="I128" ca="1">SUM(INDIRECT("'"&amp;TOTALDemandSheets&amp;"'!"&amp;ADDRESS(ROW(),COLUMN())))</f>
        <v>0</v>
      </c>
      <c r="J128" s="11" cm="1">
        <f t="array" aca="1" ref="J128" ca="1">SUM(INDIRECT("'"&amp;TOTALDemandSheets&amp;"'!"&amp;ADDRESS(ROW(),COLUMN())))</f>
        <v>0</v>
      </c>
      <c r="K128" s="11" cm="1">
        <f t="array" aca="1" ref="K128" ca="1">SUM(INDIRECT("'"&amp;TOTALDemandSheets&amp;"'!"&amp;ADDRESS(ROW(),COLUMN())))</f>
        <v>0</v>
      </c>
    </row>
    <row r="129" spans="1:11" hidden="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 cm="1">
        <f t="array" aca="1" ref="D129" ca="1">SUM(INDIRECT("'"&amp;TOTALDemandSheets&amp;"'!"&amp;ADDRESS(ROW(),COLUMN())))</f>
        <v>0</v>
      </c>
      <c r="E129" s="11">
        <f t="shared" ca="1" si="1"/>
        <v>0</v>
      </c>
      <c r="F129" s="3"/>
      <c r="G129" s="11" cm="1">
        <f t="array" aca="1" ref="G129" ca="1">SUM(INDIRECT("'"&amp;TOTALDemandSheets&amp;"'!"&amp;ADDRESS(ROW(),COLUMN())))</f>
        <v>0</v>
      </c>
      <c r="H129" s="11" cm="1">
        <f t="array" aca="1" ref="H129" ca="1">SUM(INDIRECT("'"&amp;TOTALDemandSheets&amp;"'!"&amp;ADDRESS(ROW(),COLUMN())))</f>
        <v>0</v>
      </c>
      <c r="I129" s="11" cm="1">
        <f t="array" aca="1" ref="I129" ca="1">SUM(INDIRECT("'"&amp;TOTALDemandSheets&amp;"'!"&amp;ADDRESS(ROW(),COLUMN())))</f>
        <v>0</v>
      </c>
      <c r="J129" s="11" cm="1">
        <f t="array" aca="1" ref="J129" ca="1">SUM(INDIRECT("'"&amp;TOTALDemandSheets&amp;"'!"&amp;ADDRESS(ROW(),COLUMN())))</f>
        <v>0</v>
      </c>
      <c r="K129" s="11" cm="1">
        <f t="array" aca="1" ref="K129" ca="1">SUM(INDIRECT("'"&amp;TOTALDemandSheets&amp;"'!"&amp;ADDRESS(ROW(),COLUMN())))</f>
        <v>0</v>
      </c>
    </row>
    <row r="130" spans="1:11" hidden="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 cm="1">
        <f t="array" aca="1" ref="D130" ca="1">SUM(INDIRECT("'"&amp;TOTALDemandSheets&amp;"'!"&amp;ADDRESS(ROW(),COLUMN())))</f>
        <v>0</v>
      </c>
      <c r="E130" s="11">
        <f t="shared" ca="1" si="1"/>
        <v>0</v>
      </c>
      <c r="F130" s="3"/>
      <c r="G130" s="11" cm="1">
        <f t="array" aca="1" ref="G130" ca="1">SUM(INDIRECT("'"&amp;TOTALDemandSheets&amp;"'!"&amp;ADDRESS(ROW(),COLUMN())))</f>
        <v>0</v>
      </c>
      <c r="H130" s="11" cm="1">
        <f t="array" aca="1" ref="H130" ca="1">SUM(INDIRECT("'"&amp;TOTALDemandSheets&amp;"'!"&amp;ADDRESS(ROW(),COLUMN())))</f>
        <v>0</v>
      </c>
      <c r="I130" s="11" cm="1">
        <f t="array" aca="1" ref="I130" ca="1">SUM(INDIRECT("'"&amp;TOTALDemandSheets&amp;"'!"&amp;ADDRESS(ROW(),COLUMN())))</f>
        <v>0</v>
      </c>
      <c r="J130" s="11" cm="1">
        <f t="array" aca="1" ref="J130" ca="1">SUM(INDIRECT("'"&amp;TOTALDemandSheets&amp;"'!"&amp;ADDRESS(ROW(),COLUMN())))</f>
        <v>0</v>
      </c>
      <c r="K130" s="11" cm="1">
        <f t="array" aca="1" ref="K130" ca="1">SUM(INDIRECT("'"&amp;TOTALDemandSheets&amp;"'!"&amp;ADDRESS(ROW(),COLUMN())))</f>
        <v>0</v>
      </c>
    </row>
    <row r="131" spans="1:11" hidden="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 cm="1">
        <f t="array" aca="1" ref="D131" ca="1">SUM(INDIRECT("'"&amp;TOTALDemandSheets&amp;"'!"&amp;ADDRESS(ROW(),COLUMN())))</f>
        <v>0</v>
      </c>
      <c r="E131" s="11">
        <f t="shared" ca="1" si="1"/>
        <v>0</v>
      </c>
      <c r="F131" s="3"/>
      <c r="G131" s="11" cm="1">
        <f t="array" aca="1" ref="G131" ca="1">SUM(INDIRECT("'"&amp;TOTALDemandSheets&amp;"'!"&amp;ADDRESS(ROW(),COLUMN())))</f>
        <v>0</v>
      </c>
      <c r="H131" s="11" cm="1">
        <f t="array" aca="1" ref="H131" ca="1">SUM(INDIRECT("'"&amp;TOTALDemandSheets&amp;"'!"&amp;ADDRESS(ROW(),COLUMN())))</f>
        <v>0</v>
      </c>
      <c r="I131" s="11" cm="1">
        <f t="array" aca="1" ref="I131" ca="1">SUM(INDIRECT("'"&amp;TOTALDemandSheets&amp;"'!"&amp;ADDRESS(ROW(),COLUMN())))</f>
        <v>0</v>
      </c>
      <c r="J131" s="11" cm="1">
        <f t="array" aca="1" ref="J131" ca="1">SUM(INDIRECT("'"&amp;TOTALDemandSheets&amp;"'!"&amp;ADDRESS(ROW(),COLUMN())))</f>
        <v>0</v>
      </c>
      <c r="K131" s="11" cm="1">
        <f t="array" aca="1" ref="K131" ca="1">SUM(INDIRECT("'"&amp;TOTALDemandSheets&amp;"'!"&amp;ADDRESS(ROW(),COLUMN())))</f>
        <v>0</v>
      </c>
    </row>
    <row r="132" spans="1:11" hidden="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 cm="1">
        <f t="array" aca="1" ref="D132" ca="1">SUM(INDIRECT("'"&amp;TOTALDemandSheets&amp;"'!"&amp;ADDRESS(ROW(),COLUMN())))</f>
        <v>-3298168.8942275168</v>
      </c>
      <c r="E132" s="11">
        <f t="shared" ca="1" si="1"/>
        <v>0</v>
      </c>
      <c r="F132" s="3"/>
      <c r="G132" s="11" cm="1">
        <f t="array" aca="1" ref="G132" ca="1">SUM(INDIRECT("'"&amp;TOTALDemandSheets&amp;"'!"&amp;ADDRESS(ROW(),COLUMN())))</f>
        <v>-2086575.3004785939</v>
      </c>
      <c r="H132" s="11" cm="1">
        <f t="array" aca="1" ref="H132" ca="1">SUM(INDIRECT("'"&amp;TOTALDemandSheets&amp;"'!"&amp;ADDRESS(ROW(),COLUMN())))</f>
        <v>-397720.17947098671</v>
      </c>
      <c r="I132" s="11" cm="1">
        <f t="array" aca="1" ref="I132" ca="1">SUM(INDIRECT("'"&amp;TOTALDemandSheets&amp;"'!"&amp;ADDRESS(ROW(),COLUMN())))</f>
        <v>-585913.88524990913</v>
      </c>
      <c r="J132" s="11" cm="1">
        <f t="array" aca="1" ref="J132" ca="1">SUM(INDIRECT("'"&amp;TOTALDemandSheets&amp;"'!"&amp;ADDRESS(ROW(),COLUMN())))</f>
        <v>-227959.5290280265</v>
      </c>
      <c r="K132" s="11" cm="1">
        <f t="array" aca="1" ref="K132" ca="1">SUM(INDIRECT("'"&amp;TOTALDemandSheets&amp;"'!"&amp;ADDRESS(ROW(),COLUMN())))</f>
        <v>0</v>
      </c>
    </row>
    <row r="133" spans="1:11" hidden="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 cm="1">
        <f t="array" aca="1" ref="D133" ca="1">SUM(INDIRECT("'"&amp;TOTALDemandSheets&amp;"'!"&amp;ADDRESS(ROW(),COLUMN())))</f>
        <v>-620352678.53191173</v>
      </c>
      <c r="E133" s="11">
        <f t="shared" ca="1" si="1"/>
        <v>0</v>
      </c>
      <c r="G133" s="111" cm="1">
        <f t="array" aca="1" ref="G133" ca="1">SUM(INDIRECT("'"&amp;TOTALDemandSheets&amp;"'!"&amp;ADDRESS(ROW(),COLUMN())))</f>
        <v>-391658805.03686172</v>
      </c>
      <c r="H133" s="111" cm="1">
        <f t="array" aca="1" ref="H133" ca="1">SUM(INDIRECT("'"&amp;TOTALDemandSheets&amp;"'!"&amp;ADDRESS(ROW(),COLUMN())))</f>
        <v>-74676690.567322671</v>
      </c>
      <c r="I133" s="111" cm="1">
        <f t="array" aca="1" ref="I133" ca="1">SUM(INDIRECT("'"&amp;TOTALDemandSheets&amp;"'!"&amp;ADDRESS(ROW(),COLUMN())))</f>
        <v>-109968478.65434662</v>
      </c>
      <c r="J133" s="111" cm="1">
        <f t="array" aca="1" ref="J133" ca="1">SUM(INDIRECT("'"&amp;TOTALDemandSheets&amp;"'!"&amp;ADDRESS(ROW(),COLUMN())))</f>
        <v>-44048704.273380637</v>
      </c>
      <c r="K133" s="111" cm="1">
        <f t="array" aca="1" ref="K133" ca="1">SUM(INDIRECT("'"&amp;TOTALDemandSheets&amp;"'!"&amp;ADDRESS(ROW(),COLUMN())))</f>
        <v>0</v>
      </c>
    </row>
    <row r="134" spans="1:11" hidden="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D134" s="11"/>
      <c r="E134" s="11">
        <f t="shared" si="1"/>
        <v>0</v>
      </c>
      <c r="G134" s="11"/>
      <c r="H134" s="11"/>
      <c r="I134" s="11"/>
      <c r="J134" s="11"/>
      <c r="K134" s="11"/>
    </row>
    <row r="135" spans="1:11" hidden="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D135" s="11"/>
      <c r="E135" s="11">
        <f t="shared" si="1"/>
        <v>0</v>
      </c>
      <c r="G135" s="11"/>
      <c r="H135" s="11"/>
      <c r="I135" s="11"/>
      <c r="J135" s="11"/>
      <c r="K135" s="11"/>
    </row>
    <row r="136" spans="1:11" hidden="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 cm="1">
        <f t="array" aca="1" ref="D136" ca="1">SUM(INDIRECT("'"&amp;TOTALDemandSheets&amp;"'!"&amp;ADDRESS(ROW(),COLUMN())))</f>
        <v>-24221.082498748299</v>
      </c>
      <c r="E136" s="11">
        <f t="shared" ca="1" si="1"/>
        <v>0</v>
      </c>
      <c r="F136" s="3"/>
      <c r="G136" s="11" cm="1">
        <f t="array" aca="1" ref="G136" ca="1">SUM(INDIRECT("'"&amp;TOTALDemandSheets&amp;"'!"&amp;ADDRESS(ROW(),COLUMN())))</f>
        <v>-15136.397439438368</v>
      </c>
      <c r="H136" s="11" cm="1">
        <f t="array" aca="1" ref="H136" ca="1">SUM(INDIRECT("'"&amp;TOTALDemandSheets&amp;"'!"&amp;ADDRESS(ROW(),COLUMN())))</f>
        <v>-2891.2430823297937</v>
      </c>
      <c r="I136" s="11" cm="1">
        <f t="array" aca="1" ref="I136" ca="1">SUM(INDIRECT("'"&amp;TOTALDemandSheets&amp;"'!"&amp;ADDRESS(ROW(),COLUMN())))</f>
        <v>-4248.0848431678742</v>
      </c>
      <c r="J136" s="11" cm="1">
        <f t="array" aca="1" ref="J136" ca="1">SUM(INDIRECT("'"&amp;TOTALDemandSheets&amp;"'!"&amp;ADDRESS(ROW(),COLUMN())))</f>
        <v>-1741.8945779952605</v>
      </c>
      <c r="K136" s="11" cm="1">
        <f t="array" aca="1" ref="K136" ca="1">SUM(INDIRECT("'"&amp;TOTALDemandSheets&amp;"'!"&amp;ADDRESS(ROW(),COLUMN())))</f>
        <v>-203.46255581700211</v>
      </c>
    </row>
    <row r="137" spans="1:11" hidden="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 cm="1">
        <f t="array" aca="1" ref="D137" ca="1">SUM(INDIRECT("'"&amp;TOTALDemandSheets&amp;"'!"&amp;ADDRESS(ROW(),COLUMN())))</f>
        <v>-9146312.0596066862</v>
      </c>
      <c r="E137" s="11">
        <f t="shared" ca="1" si="1"/>
        <v>0</v>
      </c>
      <c r="F137" s="3"/>
      <c r="G137" s="11" cm="1">
        <f t="array" aca="1" ref="G137" ca="1">SUM(INDIRECT("'"&amp;TOTALDemandSheets&amp;"'!"&amp;ADDRESS(ROW(),COLUMN())))</f>
        <v>-5715773.2090004375</v>
      </c>
      <c r="H137" s="11" cm="1">
        <f t="array" aca="1" ref="H137" ca="1">SUM(INDIRECT("'"&amp;TOTALDemandSheets&amp;"'!"&amp;ADDRESS(ROW(),COLUMN())))</f>
        <v>-1091784.87264283</v>
      </c>
      <c r="I137" s="11" cm="1">
        <f t="array" aca="1" ref="I137" ca="1">SUM(INDIRECT("'"&amp;TOTALDemandSheets&amp;"'!"&amp;ADDRESS(ROW(),COLUMN())))</f>
        <v>-1604152.4829993302</v>
      </c>
      <c r="J137" s="11" cm="1">
        <f t="array" aca="1" ref="J137" ca="1">SUM(INDIRECT("'"&amp;TOTALDemandSheets&amp;"'!"&amp;ADDRESS(ROW(),COLUMN())))</f>
        <v>-657770.41080244386</v>
      </c>
      <c r="K137" s="11" cm="1">
        <f t="array" aca="1" ref="K137" ca="1">SUM(INDIRECT("'"&amp;TOTALDemandSheets&amp;"'!"&amp;ADDRESS(ROW(),COLUMN())))</f>
        <v>-76831.084161643652</v>
      </c>
    </row>
    <row r="138" spans="1:11" hidden="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 cm="1">
        <f t="array" aca="1" ref="D138" ca="1">SUM(INDIRECT("'"&amp;TOTALDemandSheets&amp;"'!"&amp;ADDRESS(ROW(),COLUMN())))</f>
        <v>-2359115.5790558229</v>
      </c>
      <c r="E138" s="11">
        <f t="shared" ca="1" si="1"/>
        <v>0</v>
      </c>
      <c r="F138" s="3"/>
      <c r="G138" s="11" cm="1">
        <f t="array" aca="1" ref="G138" ca="1">SUM(INDIRECT("'"&amp;TOTALDemandSheets&amp;"'!"&amp;ADDRESS(ROW(),COLUMN())))</f>
        <v>-1474273.9517114921</v>
      </c>
      <c r="H138" s="11" cm="1">
        <f t="array" aca="1" ref="H138" ca="1">SUM(INDIRECT("'"&amp;TOTALDemandSheets&amp;"'!"&amp;ADDRESS(ROW(),COLUMN())))</f>
        <v>-281604.94473003328</v>
      </c>
      <c r="I138" s="11" cm="1">
        <f t="array" aca="1" ref="I138" ca="1">SUM(INDIRECT("'"&amp;TOTALDemandSheets&amp;"'!"&amp;ADDRESS(ROW(),COLUMN())))</f>
        <v>-413760.33194165234</v>
      </c>
      <c r="J138" s="11" cm="1">
        <f t="array" aca="1" ref="J138" ca="1">SUM(INDIRECT("'"&amp;TOTALDemandSheets&amp;"'!"&amp;ADDRESS(ROW(),COLUMN())))</f>
        <v>-169659.24773320305</v>
      </c>
      <c r="K138" s="11" cm="1">
        <f t="array" aca="1" ref="K138" ca="1">SUM(INDIRECT("'"&amp;TOTALDemandSheets&amp;"'!"&amp;ADDRESS(ROW(),COLUMN())))</f>
        <v>-19817.102939441684</v>
      </c>
    </row>
    <row r="139" spans="1:11" hidden="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 cm="1">
        <f t="array" aca="1" ref="D139" ca="1">SUM(INDIRECT("'"&amp;TOTALDemandSheets&amp;"'!"&amp;ADDRESS(ROW(),COLUMN())))</f>
        <v>-18971940.93541497</v>
      </c>
      <c r="E139" s="11">
        <f t="shared" ref="E139:E202" ca="1" si="2">IFERROR(IF(D139="",0,IF(D139=0,0,IF(ABS(D139-SUM($G139:$K139))&lt;Check_Limit,0,1))),1)</f>
        <v>0</v>
      </c>
      <c r="F139" s="3"/>
      <c r="G139" s="11" cm="1">
        <f t="array" aca="1" ref="G139" ca="1">SUM(INDIRECT("'"&amp;TOTALDemandSheets&amp;"'!"&amp;ADDRESS(ROW(),COLUMN())))</f>
        <v>-11856069.529957274</v>
      </c>
      <c r="H139" s="11" cm="1">
        <f t="array" aca="1" ref="H139" ca="1">SUM(INDIRECT("'"&amp;TOTALDemandSheets&amp;"'!"&amp;ADDRESS(ROW(),COLUMN())))</f>
        <v>-2264659.021359703</v>
      </c>
      <c r="I139" s="11" cm="1">
        <f t="array" aca="1" ref="I139" ca="1">SUM(INDIRECT("'"&amp;TOTALDemandSheets&amp;"'!"&amp;ADDRESS(ROW(),COLUMN())))</f>
        <v>-3327448.9171727747</v>
      </c>
      <c r="J139" s="11" cm="1">
        <f t="array" aca="1" ref="J139" ca="1">SUM(INDIRECT("'"&amp;TOTALDemandSheets&amp;"'!"&amp;ADDRESS(ROW(),COLUMN())))</f>
        <v>-1364394.8841325929</v>
      </c>
      <c r="K139" s="11" cm="1">
        <f t="array" aca="1" ref="K139" ca="1">SUM(INDIRECT("'"&amp;TOTALDemandSheets&amp;"'!"&amp;ADDRESS(ROW(),COLUMN())))</f>
        <v>-159368.58279262361</v>
      </c>
    </row>
    <row r="140" spans="1:11" hidden="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 cm="1">
        <f t="array" aca="1" ref="D140" ca="1">SUM(INDIRECT("'"&amp;TOTALDemandSheets&amp;"'!"&amp;ADDRESS(ROW(),COLUMN())))</f>
        <v>-31.757888586256495</v>
      </c>
      <c r="E140" s="11">
        <f t="shared" ca="1" si="2"/>
        <v>0</v>
      </c>
      <c r="F140" s="3"/>
      <c r="G140" s="11" cm="1">
        <f t="array" aca="1" ref="G140" ca="1">SUM(INDIRECT("'"&amp;TOTALDemandSheets&amp;"'!"&amp;ADDRESS(ROW(),COLUMN())))</f>
        <v>-19.846347639657452</v>
      </c>
      <c r="H140" s="11" cm="1">
        <f t="array" aca="1" ref="H140" ca="1">SUM(INDIRECT("'"&amp;TOTALDemandSheets&amp;"'!"&amp;ADDRESS(ROW(),COLUMN())))</f>
        <v>-3.7909030568373425</v>
      </c>
      <c r="I140" s="11" cm="1">
        <f t="array" aca="1" ref="I140" ca="1">SUM(INDIRECT("'"&amp;TOTALDemandSheets&amp;"'!"&amp;ADDRESS(ROW(),COLUMN())))</f>
        <v>-5.5699494504947147</v>
      </c>
      <c r="J140" s="11" cm="1">
        <f t="array" aca="1" ref="J140" ca="1">SUM(INDIRECT("'"&amp;TOTALDemandSheets&amp;"'!"&amp;ADDRESS(ROW(),COLUMN())))</f>
        <v>-2.2839150124622436</v>
      </c>
      <c r="K140" s="11" cm="1">
        <f t="array" aca="1" ref="K140" ca="1">SUM(INDIRECT("'"&amp;TOTALDemandSheets&amp;"'!"&amp;ADDRESS(ROW(),COLUMN())))</f>
        <v>-0.26677342680473781</v>
      </c>
    </row>
    <row r="141" spans="1:11" hidden="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 cm="1">
        <f t="array" aca="1" ref="D141" ca="1">SUM(INDIRECT("'"&amp;TOTALDemandSheets&amp;"'!"&amp;ADDRESS(ROW(),COLUMN())))</f>
        <v>-2946218.2725009415</v>
      </c>
      <c r="E141" s="11">
        <f t="shared" ca="1" si="2"/>
        <v>0</v>
      </c>
      <c r="F141" s="3"/>
      <c r="G141" s="11" cm="1">
        <f t="array" aca="1" ref="G141" ca="1">SUM(INDIRECT("'"&amp;TOTALDemandSheets&amp;"'!"&amp;ADDRESS(ROW(),COLUMN())))</f>
        <v>-1841170.0103913348</v>
      </c>
      <c r="H141" s="11" cm="1">
        <f t="array" aca="1" ref="H141" ca="1">SUM(INDIRECT("'"&amp;TOTALDemandSheets&amp;"'!"&amp;ADDRESS(ROW(),COLUMN())))</f>
        <v>-351686.72580353037</v>
      </c>
      <c r="I141" s="11" cm="1">
        <f t="array" aca="1" ref="I141" ca="1">SUM(INDIRECT("'"&amp;TOTALDemandSheets&amp;"'!"&amp;ADDRESS(ROW(),COLUMN())))</f>
        <v>-516731.04159247543</v>
      </c>
      <c r="J141" s="11" cm="1">
        <f t="array" aca="1" ref="J141" ca="1">SUM(INDIRECT("'"&amp;TOTALDemandSheets&amp;"'!"&amp;ADDRESS(ROW(),COLUMN())))</f>
        <v>-211881.5967339678</v>
      </c>
      <c r="K141" s="11" cm="1">
        <f t="array" aca="1" ref="K141" ca="1">SUM(INDIRECT("'"&amp;TOTALDemandSheets&amp;"'!"&amp;ADDRESS(ROW(),COLUMN())))</f>
        <v>-24748.897979632922</v>
      </c>
    </row>
    <row r="142" spans="1:11" hidden="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 cm="1">
        <f t="array" aca="1" ref="D142" ca="1">SUM(INDIRECT("'"&amp;TOTALDemandSheets&amp;"'!"&amp;ADDRESS(ROW(),COLUMN())))</f>
        <v>0</v>
      </c>
      <c r="E142" s="11">
        <f t="shared" ca="1" si="2"/>
        <v>0</v>
      </c>
      <c r="F142" s="3"/>
      <c r="G142" s="11" cm="1">
        <f t="array" aca="1" ref="G142" ca="1">SUM(INDIRECT("'"&amp;TOTALDemandSheets&amp;"'!"&amp;ADDRESS(ROW(),COLUMN())))</f>
        <v>0</v>
      </c>
      <c r="H142" s="11" cm="1">
        <f t="array" aca="1" ref="H142" ca="1">SUM(INDIRECT("'"&amp;TOTALDemandSheets&amp;"'!"&amp;ADDRESS(ROW(),COLUMN())))</f>
        <v>0</v>
      </c>
      <c r="I142" s="11" cm="1">
        <f t="array" aca="1" ref="I142" ca="1">SUM(INDIRECT("'"&amp;TOTALDemandSheets&amp;"'!"&amp;ADDRESS(ROW(),COLUMN())))</f>
        <v>0</v>
      </c>
      <c r="J142" s="11" cm="1">
        <f t="array" aca="1" ref="J142" ca="1">SUM(INDIRECT("'"&amp;TOTALDemandSheets&amp;"'!"&amp;ADDRESS(ROW(),COLUMN())))</f>
        <v>0</v>
      </c>
      <c r="K142" s="11" cm="1">
        <f t="array" aca="1" ref="K142" ca="1">SUM(INDIRECT("'"&amp;TOTALDemandSheets&amp;"'!"&amp;ADDRESS(ROW(),COLUMN())))</f>
        <v>0</v>
      </c>
    </row>
    <row r="143" spans="1:11" hidden="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 cm="1">
        <f t="array" aca="1" ref="D143" ca="1">SUM(INDIRECT("'"&amp;TOTALDemandSheets&amp;"'!"&amp;ADDRESS(ROW(),COLUMN())))</f>
        <v>-5461943.9842844959</v>
      </c>
      <c r="E143" s="11">
        <f t="shared" ca="1" si="2"/>
        <v>0</v>
      </c>
      <c r="F143" s="3"/>
      <c r="G143" s="11" cm="1">
        <f t="array" aca="1" ref="G143" ca="1">SUM(INDIRECT("'"&amp;TOTALDemandSheets&amp;"'!"&amp;ADDRESS(ROW(),COLUMN())))</f>
        <v>-3413313.7915017661</v>
      </c>
      <c r="H143" s="11" cm="1">
        <f t="array" aca="1" ref="H143" ca="1">SUM(INDIRECT("'"&amp;TOTALDemandSheets&amp;"'!"&amp;ADDRESS(ROW(),COLUMN())))</f>
        <v>-651986.04403628397</v>
      </c>
      <c r="I143" s="11" cm="1">
        <f t="array" aca="1" ref="I143" ca="1">SUM(INDIRECT("'"&amp;TOTALDemandSheets&amp;"'!"&amp;ADDRESS(ROW(),COLUMN())))</f>
        <v>-957958.89614223444</v>
      </c>
      <c r="J143" s="11" cm="1">
        <f t="array" aca="1" ref="J143" ca="1">SUM(INDIRECT("'"&amp;TOTALDemandSheets&amp;"'!"&amp;ADDRESS(ROW(),COLUMN())))</f>
        <v>-392803.69124834391</v>
      </c>
      <c r="K143" s="11" cm="1">
        <f t="array" aca="1" ref="K143" ca="1">SUM(INDIRECT("'"&amp;TOTALDemandSheets&amp;"'!"&amp;ADDRESS(ROW(),COLUMN())))</f>
        <v>-45881.561355866441</v>
      </c>
    </row>
    <row r="144" spans="1:11" hidden="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 cm="1">
        <f t="array" aca="1" ref="D144" ca="1">SUM(INDIRECT("'"&amp;TOTALDemandSheets&amp;"'!"&amp;ADDRESS(ROW(),COLUMN())))</f>
        <v>-11536619.877308665</v>
      </c>
      <c r="E144" s="11">
        <f t="shared" ca="1" si="2"/>
        <v>0</v>
      </c>
      <c r="F144" s="3"/>
      <c r="G144" s="11" cm="1">
        <f t="array" aca="1" ref="G144" ca="1">SUM(INDIRECT("'"&amp;TOTALDemandSheets&amp;"'!"&amp;ADDRESS(ROW(),COLUMN())))</f>
        <v>-7209540.0186879691</v>
      </c>
      <c r="H144" s="11" cm="1">
        <f t="array" aca="1" ref="H144" ca="1">SUM(INDIRECT("'"&amp;TOTALDemandSheets&amp;"'!"&amp;ADDRESS(ROW(),COLUMN())))</f>
        <v>-1377113.1994394055</v>
      </c>
      <c r="I144" s="11" cm="1">
        <f t="array" aca="1" ref="I144" ca="1">SUM(INDIRECT("'"&amp;TOTALDemandSheets&amp;"'!"&amp;ADDRESS(ROW(),COLUMN())))</f>
        <v>-2023383.556235227</v>
      </c>
      <c r="J144" s="11" cm="1">
        <f t="array" aca="1" ref="J144" ca="1">SUM(INDIRECT("'"&amp;TOTALDemandSheets&amp;"'!"&amp;ADDRESS(ROW(),COLUMN())))</f>
        <v>-829672.89400524576</v>
      </c>
      <c r="K144" s="11" cm="1">
        <f t="array" aca="1" ref="K144" ca="1">SUM(INDIRECT("'"&amp;TOTALDemandSheets&amp;"'!"&amp;ADDRESS(ROW(),COLUMN())))</f>
        <v>-96910.208940816432</v>
      </c>
    </row>
    <row r="145" spans="1:11" hidden="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 cm="1">
        <f t="array" aca="1" ref="D145" ca="1">SUM(INDIRECT("'"&amp;TOTALDemandSheets&amp;"'!"&amp;ADDRESS(ROW(),COLUMN())))</f>
        <v>-29207.670212235596</v>
      </c>
      <c r="E145" s="11">
        <f t="shared" ca="1" si="2"/>
        <v>0</v>
      </c>
      <c r="F145" s="3"/>
      <c r="G145" s="11" cm="1">
        <f t="array" aca="1" ref="G145" ca="1">SUM(INDIRECT("'"&amp;TOTALDemandSheets&amp;"'!"&amp;ADDRESS(ROW(),COLUMN())))</f>
        <v>-18252.648478254017</v>
      </c>
      <c r="H145" s="11" cm="1">
        <f t="array" aca="1" ref="H145" ca="1">SUM(INDIRECT("'"&amp;TOTALDemandSheets&amp;"'!"&amp;ADDRESS(ROW(),COLUMN())))</f>
        <v>-3486.4863887260267</v>
      </c>
      <c r="I145" s="11" cm="1">
        <f t="array" aca="1" ref="I145" ca="1">SUM(INDIRECT("'"&amp;TOTALDemandSheets&amp;"'!"&amp;ADDRESS(ROW(),COLUMN())))</f>
        <v>-5122.6720002814027</v>
      </c>
      <c r="J145" s="11" cm="1">
        <f t="array" aca="1" ref="J145" ca="1">SUM(INDIRECT("'"&amp;TOTALDemandSheets&amp;"'!"&amp;ADDRESS(ROW(),COLUMN())))</f>
        <v>-2100.5123276879171</v>
      </c>
      <c r="K145" s="11" cm="1">
        <f t="array" aca="1" ref="K145" ca="1">SUM(INDIRECT("'"&amp;TOTALDemandSheets&amp;"'!"&amp;ADDRESS(ROW(),COLUMN())))</f>
        <v>-245.35101728622905</v>
      </c>
    </row>
    <row r="146" spans="1:11" hidden="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 cm="1">
        <f t="array" aca="1" ref="D146" ca="1">SUM(INDIRECT("'"&amp;TOTALDemandSheets&amp;"'!"&amp;ADDRESS(ROW(),COLUMN())))</f>
        <v>0</v>
      </c>
      <c r="E146" s="11">
        <f t="shared" ca="1" si="2"/>
        <v>0</v>
      </c>
      <c r="F146" s="3"/>
      <c r="G146" s="11" cm="1">
        <f t="array" aca="1" ref="G146" ca="1">SUM(INDIRECT("'"&amp;TOTALDemandSheets&amp;"'!"&amp;ADDRESS(ROW(),COLUMN())))</f>
        <v>0</v>
      </c>
      <c r="H146" s="11" cm="1">
        <f t="array" aca="1" ref="H146" ca="1">SUM(INDIRECT("'"&amp;TOTALDemandSheets&amp;"'!"&amp;ADDRESS(ROW(),COLUMN())))</f>
        <v>0</v>
      </c>
      <c r="I146" s="11" cm="1">
        <f t="array" aca="1" ref="I146" ca="1">SUM(INDIRECT("'"&amp;TOTALDemandSheets&amp;"'!"&amp;ADDRESS(ROW(),COLUMN())))</f>
        <v>0</v>
      </c>
      <c r="J146" s="11" cm="1">
        <f t="array" aca="1" ref="J146" ca="1">SUM(INDIRECT("'"&amp;TOTALDemandSheets&amp;"'!"&amp;ADDRESS(ROW(),COLUMN())))</f>
        <v>0</v>
      </c>
      <c r="K146" s="11" cm="1">
        <f t="array" aca="1" ref="K146" ca="1">SUM(INDIRECT("'"&amp;TOTALDemandSheets&amp;"'!"&amp;ADDRESS(ROW(),COLUMN())))</f>
        <v>0</v>
      </c>
    </row>
    <row r="147" spans="1:11" hidden="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 cm="1">
        <f t="array" aca="1" ref="D147" ca="1">SUM(INDIRECT("'"&amp;TOTALDemandSheets&amp;"'!"&amp;ADDRESS(ROW(),COLUMN())))</f>
        <v>-50475611.218771152</v>
      </c>
      <c r="E147" s="11">
        <f t="shared" ca="1" si="2"/>
        <v>0</v>
      </c>
      <c r="G147" s="111" cm="1">
        <f t="array" aca="1" ref="G147" ca="1">SUM(INDIRECT("'"&amp;TOTALDemandSheets&amp;"'!"&amp;ADDRESS(ROW(),COLUMN())))</f>
        <v>-31543549.403515611</v>
      </c>
      <c r="H147" s="111" cm="1">
        <f t="array" aca="1" ref="H147" ca="1">SUM(INDIRECT("'"&amp;TOTALDemandSheets&amp;"'!"&amp;ADDRESS(ROW(),COLUMN())))</f>
        <v>-6025216.3283858988</v>
      </c>
      <c r="I147" s="111" cm="1">
        <f t="array" aca="1" ref="I147" ca="1">SUM(INDIRECT("'"&amp;TOTALDemandSheets&amp;"'!"&amp;ADDRESS(ROW(),COLUMN())))</f>
        <v>-8852811.5528765935</v>
      </c>
      <c r="J147" s="111" cm="1">
        <f t="array" aca="1" ref="J147" ca="1">SUM(INDIRECT("'"&amp;TOTALDemandSheets&amp;"'!"&amp;ADDRESS(ROW(),COLUMN())))</f>
        <v>-3630027.4154764926</v>
      </c>
      <c r="K147" s="111" cm="1">
        <f t="array" aca="1" ref="K147" ca="1">SUM(INDIRECT("'"&amp;TOTALDemandSheets&amp;"'!"&amp;ADDRESS(ROW(),COLUMN())))</f>
        <v>-424006.51851655473</v>
      </c>
    </row>
    <row r="148" spans="1:11" hidden="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D148" s="11"/>
      <c r="E148" s="11">
        <f t="shared" si="2"/>
        <v>0</v>
      </c>
      <c r="G148" s="11"/>
      <c r="H148" s="11"/>
      <c r="I148" s="11"/>
      <c r="J148" s="11"/>
      <c r="K148" s="11"/>
    </row>
    <row r="149" spans="1:11" collapsed="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 cm="1">
        <f t="array" aca="1" ref="D149" ca="1">SUM(INDIRECT("'"&amp;TOTALDemandSheets&amp;"'!"&amp;ADDRESS(ROW(),COLUMN())))</f>
        <v>-846638732.93156242</v>
      </c>
      <c r="E149" s="11">
        <f t="shared" ca="1" si="2"/>
        <v>0</v>
      </c>
      <c r="F149" s="3"/>
      <c r="G149" s="11" cm="1">
        <f t="array" aca="1" ref="G149" ca="1">SUM(INDIRECT("'"&amp;TOTALDemandSheets&amp;"'!"&amp;ADDRESS(ROW(),COLUMN())))</f>
        <v>-523861337.71871442</v>
      </c>
      <c r="H149" s="11" cm="1">
        <f t="array" aca="1" ref="H149" ca="1">SUM(INDIRECT("'"&amp;TOTALDemandSheets&amp;"'!"&amp;ADDRESS(ROW(),COLUMN())))</f>
        <v>-100237973.23734772</v>
      </c>
      <c r="I149" s="11" cm="1">
        <f t="array" aca="1" ref="I149" ca="1">SUM(INDIRECT("'"&amp;TOTALDemandSheets&amp;"'!"&amp;ADDRESS(ROW(),COLUMN())))</f>
        <v>-146965700.47115803</v>
      </c>
      <c r="J149" s="11" cm="1">
        <f t="array" aca="1" ref="J149" ca="1">SUM(INDIRECT("'"&amp;TOTALDemandSheets&amp;"'!"&amp;ADDRESS(ROW(),COLUMN())))</f>
        <v>-63734224.718414895</v>
      </c>
      <c r="K149" s="11" cm="1">
        <f t="array" aca="1" ref="K149" ca="1">SUM(INDIRECT("'"&amp;TOTALDemandSheets&amp;"'!"&amp;ADDRESS(ROW(),COLUMN())))</f>
        <v>-11839496.785927353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D150" s="111"/>
      <c r="E150" s="11">
        <f t="shared" si="2"/>
        <v>0</v>
      </c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D151" s="11"/>
      <c r="E151" s="11">
        <f t="shared" si="2"/>
        <v>0</v>
      </c>
      <c r="G151" s="11"/>
      <c r="H151" s="11"/>
      <c r="I151" s="11"/>
      <c r="J151" s="11"/>
      <c r="K151" s="11"/>
    </row>
    <row r="152" spans="1:11" hidden="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 cm="1">
        <f t="array" aca="1" ref="D152" ca="1">SUM(INDIRECT("'"&amp;TOTALDemandSheets&amp;"'!"&amp;ADDRESS(ROW(),COLUMN())))</f>
        <v>0</v>
      </c>
      <c r="E152" s="11">
        <f t="shared" ca="1" si="2"/>
        <v>0</v>
      </c>
      <c r="F152" s="3"/>
      <c r="G152" s="11" cm="1">
        <f t="array" aca="1" ref="G152" ca="1">SUM(INDIRECT("'"&amp;TOTALDemandSheets&amp;"'!"&amp;ADDRESS(ROW(),COLUMN())))</f>
        <v>0</v>
      </c>
      <c r="H152" s="11" cm="1">
        <f t="array" aca="1" ref="H152" ca="1">SUM(INDIRECT("'"&amp;TOTALDemandSheets&amp;"'!"&amp;ADDRESS(ROW(),COLUMN())))</f>
        <v>0</v>
      </c>
      <c r="I152" s="11" cm="1">
        <f t="array" aca="1" ref="I152" ca="1">SUM(INDIRECT("'"&amp;TOTALDemandSheets&amp;"'!"&amp;ADDRESS(ROW(),COLUMN())))</f>
        <v>0</v>
      </c>
      <c r="J152" s="11" cm="1">
        <f t="array" aca="1" ref="J152" ca="1">SUM(INDIRECT("'"&amp;TOTALDemandSheets&amp;"'!"&amp;ADDRESS(ROW(),COLUMN())))</f>
        <v>0</v>
      </c>
      <c r="K152" s="11" cm="1">
        <f t="array" aca="1" ref="K152" ca="1">SUM(INDIRECT("'"&amp;TOTALDemandSheets&amp;"'!"&amp;ADDRESS(ROW(),COLUMN())))</f>
        <v>0</v>
      </c>
    </row>
    <row r="153" spans="1:11" hidden="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 cm="1">
        <f t="array" aca="1" ref="D153" ca="1">SUM(INDIRECT("'"&amp;TOTALDemandSheets&amp;"'!"&amp;ADDRESS(ROW(),COLUMN())))</f>
        <v>0</v>
      </c>
      <c r="E153" s="11">
        <f t="shared" ca="1" si="2"/>
        <v>0</v>
      </c>
      <c r="F153" s="3"/>
      <c r="G153" s="11" cm="1">
        <f t="array" aca="1" ref="G153" ca="1">SUM(INDIRECT("'"&amp;TOTALDemandSheets&amp;"'!"&amp;ADDRESS(ROW(),COLUMN())))</f>
        <v>0</v>
      </c>
      <c r="H153" s="11" cm="1">
        <f t="array" aca="1" ref="H153" ca="1">SUM(INDIRECT("'"&amp;TOTALDemandSheets&amp;"'!"&amp;ADDRESS(ROW(),COLUMN())))</f>
        <v>0</v>
      </c>
      <c r="I153" s="11" cm="1">
        <f t="array" aca="1" ref="I153" ca="1">SUM(INDIRECT("'"&amp;TOTALDemandSheets&amp;"'!"&amp;ADDRESS(ROW(),COLUMN())))</f>
        <v>0</v>
      </c>
      <c r="J153" s="11" cm="1">
        <f t="array" aca="1" ref="J153" ca="1">SUM(INDIRECT("'"&amp;TOTALDemandSheets&amp;"'!"&amp;ADDRESS(ROW(),COLUMN())))</f>
        <v>0</v>
      </c>
      <c r="K153" s="11" cm="1">
        <f t="array" aca="1" ref="K153" ca="1">SUM(INDIRECT("'"&amp;TOTALDemandSheets&amp;"'!"&amp;ADDRESS(ROW(),COLUMN())))</f>
        <v>0</v>
      </c>
    </row>
    <row r="154" spans="1:11" hidden="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 cm="1">
        <f t="array" aca="1" ref="D154" ca="1">SUM(INDIRECT("'"&amp;TOTALDemandSheets&amp;"'!"&amp;ADDRESS(ROW(),COLUMN())))</f>
        <v>3702647.4366280851</v>
      </c>
      <c r="E154" s="11">
        <f t="shared" ca="1" si="2"/>
        <v>0</v>
      </c>
      <c r="F154" s="3"/>
      <c r="G154" s="11" cm="1">
        <f t="array" aca="1" ref="G154" ca="1">SUM(INDIRECT("'"&amp;TOTALDemandSheets&amp;"'!"&amp;ADDRESS(ROW(),COLUMN())))</f>
        <v>2313882.6756325471</v>
      </c>
      <c r="H154" s="11" cm="1">
        <f t="array" aca="1" ref="H154" ca="1">SUM(INDIRECT("'"&amp;TOTALDemandSheets&amp;"'!"&amp;ADDRESS(ROW(),COLUMN())))</f>
        <v>441980.8151848836</v>
      </c>
      <c r="I154" s="11" cm="1">
        <f t="array" aca="1" ref="I154" ca="1">SUM(INDIRECT("'"&amp;TOTALDemandSheets&amp;"'!"&amp;ADDRESS(ROW(),COLUMN())))</f>
        <v>649399.5656860919</v>
      </c>
      <c r="J154" s="11" cm="1">
        <f t="array" aca="1" ref="J154" ca="1">SUM(INDIRECT("'"&amp;TOTALDemandSheets&amp;"'!"&amp;ADDRESS(ROW(),COLUMN())))</f>
        <v>266281.30656108435</v>
      </c>
      <c r="K154" s="11" cm="1">
        <f t="array" aca="1" ref="K154" ca="1">SUM(INDIRECT("'"&amp;TOTALDemandSheets&amp;"'!"&amp;ADDRESS(ROW(),COLUMN())))</f>
        <v>31103.073563477312</v>
      </c>
    </row>
    <row r="155" spans="1:11" hidden="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 cm="1">
        <f t="array" aca="1" ref="D155" ca="1">SUM(INDIRECT("'"&amp;TOTALDemandSheets&amp;"'!"&amp;ADDRESS(ROW(),COLUMN())))</f>
        <v>3029034.4570576679</v>
      </c>
      <c r="E155" s="11">
        <f t="shared" ca="1" si="2"/>
        <v>0</v>
      </c>
      <c r="F155" s="3"/>
      <c r="G155" s="11" cm="1">
        <f t="array" aca="1" ref="G155" ca="1">SUM(INDIRECT("'"&amp;TOTALDemandSheets&amp;"'!"&amp;ADDRESS(ROW(),COLUMN())))</f>
        <v>1892924.0426041093</v>
      </c>
      <c r="H155" s="11" cm="1">
        <f t="array" aca="1" ref="H155" ca="1">SUM(INDIRECT("'"&amp;TOTALDemandSheets&amp;"'!"&amp;ADDRESS(ROW(),COLUMN())))</f>
        <v>361572.39960514335</v>
      </c>
      <c r="I155" s="11" cm="1">
        <f t="array" aca="1" ref="I155" ca="1">SUM(INDIRECT("'"&amp;TOTALDemandSheets&amp;"'!"&amp;ADDRESS(ROW(),COLUMN())))</f>
        <v>531255.99845196365</v>
      </c>
      <c r="J155" s="11" cm="1">
        <f t="array" aca="1" ref="J155" ca="1">SUM(INDIRECT("'"&amp;TOTALDemandSheets&amp;"'!"&amp;ADDRESS(ROW(),COLUMN())))</f>
        <v>217837.44378816418</v>
      </c>
      <c r="K155" s="11" cm="1">
        <f t="array" aca="1" ref="K155" ca="1">SUM(INDIRECT("'"&amp;TOTALDemandSheets&amp;"'!"&amp;ADDRESS(ROW(),COLUMN())))</f>
        <v>25444.572608287319</v>
      </c>
    </row>
    <row r="156" spans="1:11" hidden="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 cm="1">
        <f t="array" aca="1" ref="D156" ca="1">SUM(INDIRECT("'"&amp;TOTALDemandSheets&amp;"'!"&amp;ADDRESS(ROW(),COLUMN())))</f>
        <v>28571234.56495297</v>
      </c>
      <c r="E156" s="11">
        <f t="shared" ca="1" si="2"/>
        <v>0</v>
      </c>
      <c r="F156" s="3"/>
      <c r="G156" s="11" cm="1">
        <f t="array" aca="1" ref="G156" ca="1">SUM(INDIRECT("'"&amp;TOTALDemandSheets&amp;"'!"&amp;ADDRESS(ROW(),COLUMN())))</f>
        <v>17854922.947101813</v>
      </c>
      <c r="H156" s="11" cm="1">
        <f t="array" aca="1" ref="H156" ca="1">SUM(INDIRECT("'"&amp;TOTALDemandSheets&amp;"'!"&amp;ADDRESS(ROW(),COLUMN())))</f>
        <v>3410515.7890367247</v>
      </c>
      <c r="I156" s="11" cm="1">
        <f t="array" aca="1" ref="I156" ca="1">SUM(INDIRECT("'"&amp;TOTALDemandSheets&amp;"'!"&amp;ADDRESS(ROW(),COLUMN())))</f>
        <v>5011048.8873584867</v>
      </c>
      <c r="J156" s="11" cm="1">
        <f t="array" aca="1" ref="J156" ca="1">SUM(INDIRECT("'"&amp;TOTALDemandSheets&amp;"'!"&amp;ADDRESS(ROW(),COLUMN())))</f>
        <v>2054742.1271487051</v>
      </c>
      <c r="K156" s="11" cm="1">
        <f t="array" aca="1" ref="K156" ca="1">SUM(INDIRECT("'"&amp;TOTALDemandSheets&amp;"'!"&amp;ADDRESS(ROW(),COLUMN())))</f>
        <v>240004.81430723902</v>
      </c>
    </row>
    <row r="157" spans="1:11" hidden="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 cm="1">
        <f t="array" aca="1" ref="D157" ca="1">SUM(INDIRECT("'"&amp;TOTALDemandSheets&amp;"'!"&amp;ADDRESS(ROW(),COLUMN())))</f>
        <v>72295511.612489551</v>
      </c>
      <c r="E157" s="11">
        <f t="shared" ca="1" si="2"/>
        <v>0</v>
      </c>
      <c r="F157" s="3"/>
      <c r="G157" s="11" cm="1">
        <f t="array" aca="1" ref="G157" ca="1">SUM(INDIRECT("'"&amp;TOTALDemandSheets&amp;"'!"&amp;ADDRESS(ROW(),COLUMN())))</f>
        <v>45179384.402440511</v>
      </c>
      <c r="H157" s="11" cm="1">
        <f t="array" aca="1" ref="H157" ca="1">SUM(INDIRECT("'"&amp;TOTALDemandSheets&amp;"'!"&amp;ADDRESS(ROW(),COLUMN())))</f>
        <v>8629833.0326031297</v>
      </c>
      <c r="I157" s="11" cm="1">
        <f t="array" aca="1" ref="I157" ca="1">SUM(INDIRECT("'"&amp;TOTALDemandSheets&amp;"'!"&amp;ADDRESS(ROW(),COLUMN())))</f>
        <v>12679758.104368586</v>
      </c>
      <c r="J157" s="11" cm="1">
        <f t="array" aca="1" ref="J157" ca="1">SUM(INDIRECT("'"&amp;TOTALDemandSheets&amp;"'!"&amp;ADDRESS(ROW(),COLUMN())))</f>
        <v>5199237.4699890818</v>
      </c>
      <c r="K157" s="11" cm="1">
        <f t="array" aca="1" ref="K157" ca="1">SUM(INDIRECT("'"&amp;TOTALDemandSheets&amp;"'!"&amp;ADDRESS(ROW(),COLUMN())))</f>
        <v>607298.60308824072</v>
      </c>
    </row>
    <row r="158" spans="1:11" hidden="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 cm="1">
        <f t="array" aca="1" ref="D158" ca="1">SUM(INDIRECT("'"&amp;TOTALDemandSheets&amp;"'!"&amp;ADDRESS(ROW(),COLUMN())))</f>
        <v>0</v>
      </c>
      <c r="E158" s="11">
        <f t="shared" ca="1" si="2"/>
        <v>0</v>
      </c>
      <c r="F158" s="3"/>
      <c r="G158" s="11" cm="1">
        <f t="array" aca="1" ref="G158" ca="1">SUM(INDIRECT("'"&amp;TOTALDemandSheets&amp;"'!"&amp;ADDRESS(ROW(),COLUMN())))</f>
        <v>0</v>
      </c>
      <c r="H158" s="11" cm="1">
        <f t="array" aca="1" ref="H158" ca="1">SUM(INDIRECT("'"&amp;TOTALDemandSheets&amp;"'!"&amp;ADDRESS(ROW(),COLUMN())))</f>
        <v>0</v>
      </c>
      <c r="I158" s="11" cm="1">
        <f t="array" aca="1" ref="I158" ca="1">SUM(INDIRECT("'"&amp;TOTALDemandSheets&amp;"'!"&amp;ADDRESS(ROW(),COLUMN())))</f>
        <v>0</v>
      </c>
      <c r="J158" s="11" cm="1">
        <f t="array" aca="1" ref="J158" ca="1">SUM(INDIRECT("'"&amp;TOTALDemandSheets&amp;"'!"&amp;ADDRESS(ROW(),COLUMN())))</f>
        <v>0</v>
      </c>
      <c r="K158" s="11" cm="1">
        <f t="array" aca="1" ref="K158" ca="1">SUM(INDIRECT("'"&amp;TOTALDemandSheets&amp;"'!"&amp;ADDRESS(ROW(),COLUMN())))</f>
        <v>0</v>
      </c>
    </row>
    <row r="159" spans="1:11" collapsed="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 cm="1">
        <f t="array" aca="1" ref="D159" ca="1">SUM(INDIRECT("'"&amp;TOTALDemandSheets&amp;"'!"&amp;ADDRESS(ROW(),COLUMN())))</f>
        <v>107598428.07112828</v>
      </c>
      <c r="E159" s="11">
        <f t="shared" ca="1" si="2"/>
        <v>0</v>
      </c>
      <c r="G159" s="111" cm="1">
        <f t="array" aca="1" ref="G159" ca="1">SUM(INDIRECT("'"&amp;TOTALDemandSheets&amp;"'!"&amp;ADDRESS(ROW(),COLUMN())))</f>
        <v>67241114.067778975</v>
      </c>
      <c r="H159" s="111" cm="1">
        <f t="array" aca="1" ref="H159" ca="1">SUM(INDIRECT("'"&amp;TOTALDemandSheets&amp;"'!"&amp;ADDRESS(ROW(),COLUMN())))</f>
        <v>12843902.036429882</v>
      </c>
      <c r="I159" s="111" cm="1">
        <f t="array" aca="1" ref="I159" ca="1">SUM(INDIRECT("'"&amp;TOTALDemandSheets&amp;"'!"&amp;ADDRESS(ROW(),COLUMN())))</f>
        <v>18871462.555865128</v>
      </c>
      <c r="J159" s="111" cm="1">
        <f t="array" aca="1" ref="J159" ca="1">SUM(INDIRECT("'"&amp;TOTALDemandSheets&amp;"'!"&amp;ADDRESS(ROW(),COLUMN())))</f>
        <v>7738098.3474870352</v>
      </c>
      <c r="K159" s="111" cm="1">
        <f t="array" aca="1" ref="K159" ca="1">SUM(INDIRECT("'"&amp;TOTALDemandSheets&amp;"'!"&amp;ADDRESS(ROW(),COLUMN())))</f>
        <v>903851.06356724445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D160" s="30"/>
      <c r="E160" s="11">
        <f t="shared" si="2"/>
        <v>0</v>
      </c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 cm="1">
        <f t="array" aca="1" ref="D161" ca="1">SUM(INDIRECT("'"&amp;TOTALDemandSheets&amp;"'!"&amp;ADDRESS(ROW(),COLUMN())))</f>
        <v>3473457143.9948649</v>
      </c>
      <c r="E161" s="11">
        <f t="shared" ca="1" si="2"/>
        <v>0</v>
      </c>
      <c r="G161" s="113" cm="1">
        <f t="array" aca="1" ref="G161" ca="1">SUM(INDIRECT("'"&amp;TOTALDemandSheets&amp;"'!"&amp;ADDRESS(ROW(),COLUMN())))</f>
        <v>2175719365.6092434</v>
      </c>
      <c r="H161" s="113" cm="1">
        <f t="array" aca="1" ref="H161" ca="1">SUM(INDIRECT("'"&amp;TOTALDemandSheets&amp;"'!"&amp;ADDRESS(ROW(),COLUMN())))</f>
        <v>415426403.28142619</v>
      </c>
      <c r="I161" s="113" cm="1">
        <f t="array" aca="1" ref="I161" ca="1">SUM(INDIRECT("'"&amp;TOTALDemandSheets&amp;"'!"&amp;ADDRESS(ROW(),COLUMN())))</f>
        <v>610678578.35963452</v>
      </c>
      <c r="J161" s="113" cm="1">
        <f t="array" aca="1" ref="J161" ca="1">SUM(INDIRECT("'"&amp;TOTALDemandSheets&amp;"'!"&amp;ADDRESS(ROW(),COLUMN())))</f>
        <v>247084105.7125088</v>
      </c>
      <c r="K161" s="113" cm="1">
        <f t="array" aca="1" ref="K161" ca="1">SUM(INDIRECT("'"&amp;TOTALDemandSheets&amp;"'!"&amp;ADDRESS(ROW(),COLUMN())))</f>
        <v>24548691.032052003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D162" s="11"/>
      <c r="E162" s="11">
        <f t="shared" si="2"/>
        <v>0</v>
      </c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D163" s="11"/>
      <c r="E163" s="11">
        <f t="shared" si="2"/>
        <v>0</v>
      </c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D164" s="11"/>
      <c r="E164" s="11">
        <f t="shared" si="2"/>
        <v>0</v>
      </c>
      <c r="G164" s="11"/>
      <c r="H164" s="11"/>
      <c r="I164" s="11"/>
      <c r="J164" s="11"/>
      <c r="K164" s="11"/>
    </row>
    <row r="165" spans="1:11" hidden="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D165" s="11"/>
      <c r="E165" s="11">
        <f t="shared" si="2"/>
        <v>0</v>
      </c>
      <c r="G165" s="11"/>
      <c r="H165" s="11"/>
      <c r="I165" s="11"/>
      <c r="J165" s="11"/>
      <c r="K165" s="11"/>
    </row>
    <row r="166" spans="1:11" hidden="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 cm="1">
        <f t="array" aca="1" ref="D166" ca="1">SUM(INDIRECT("'"&amp;TOTALDemandSheets&amp;"'!"&amp;ADDRESS(ROW(),COLUMN())))</f>
        <v>0</v>
      </c>
      <c r="E166" s="11">
        <f t="shared" ca="1" si="2"/>
        <v>0</v>
      </c>
      <c r="F166" s="3"/>
      <c r="G166" s="11" cm="1">
        <f t="array" aca="1" ref="G166" ca="1">SUM(INDIRECT("'"&amp;TOTALDemandSheets&amp;"'!"&amp;ADDRESS(ROW(),COLUMN())))</f>
        <v>0</v>
      </c>
      <c r="H166" s="11" cm="1">
        <f t="array" aca="1" ref="H166" ca="1">SUM(INDIRECT("'"&amp;TOTALDemandSheets&amp;"'!"&amp;ADDRESS(ROW(),COLUMN())))</f>
        <v>0</v>
      </c>
      <c r="I166" s="11" cm="1">
        <f t="array" aca="1" ref="I166" ca="1">SUM(INDIRECT("'"&amp;TOTALDemandSheets&amp;"'!"&amp;ADDRESS(ROW(),COLUMN())))</f>
        <v>0</v>
      </c>
      <c r="J166" s="11" cm="1">
        <f t="array" aca="1" ref="J166" ca="1">SUM(INDIRECT("'"&amp;TOTALDemandSheets&amp;"'!"&amp;ADDRESS(ROW(),COLUMN())))</f>
        <v>0</v>
      </c>
      <c r="K166" s="11" cm="1">
        <f t="array" aca="1" ref="K166" ca="1">SUM(INDIRECT("'"&amp;TOTALDemandSheets&amp;"'!"&amp;ADDRESS(ROW(),COLUMN())))</f>
        <v>0</v>
      </c>
    </row>
    <row r="167" spans="1:11" hidden="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 cm="1">
        <f t="array" aca="1" ref="D167" ca="1">SUM(INDIRECT("'"&amp;TOTALDemandSheets&amp;"'!"&amp;ADDRESS(ROW(),COLUMN())))</f>
        <v>0</v>
      </c>
      <c r="E167" s="11">
        <f t="shared" ca="1" si="2"/>
        <v>0</v>
      </c>
      <c r="F167" s="3"/>
      <c r="G167" s="11" cm="1">
        <f t="array" aca="1" ref="G167" ca="1">SUM(INDIRECT("'"&amp;TOTALDemandSheets&amp;"'!"&amp;ADDRESS(ROW(),COLUMN())))</f>
        <v>0</v>
      </c>
      <c r="H167" s="11" cm="1">
        <f t="array" aca="1" ref="H167" ca="1">SUM(INDIRECT("'"&amp;TOTALDemandSheets&amp;"'!"&amp;ADDRESS(ROW(),COLUMN())))</f>
        <v>0</v>
      </c>
      <c r="I167" s="11" cm="1">
        <f t="array" aca="1" ref="I167" ca="1">SUM(INDIRECT("'"&amp;TOTALDemandSheets&amp;"'!"&amp;ADDRESS(ROW(),COLUMN())))</f>
        <v>0</v>
      </c>
      <c r="J167" s="11" cm="1">
        <f t="array" aca="1" ref="J167" ca="1">SUM(INDIRECT("'"&amp;TOTALDemandSheets&amp;"'!"&amp;ADDRESS(ROW(),COLUMN())))</f>
        <v>0</v>
      </c>
      <c r="K167" s="11" cm="1">
        <f t="array" aca="1" ref="K167" ca="1">SUM(INDIRECT("'"&amp;TOTALDemandSheets&amp;"'!"&amp;ADDRESS(ROW(),COLUMN())))</f>
        <v>0</v>
      </c>
    </row>
    <row r="168" spans="1:11" hidden="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 cm="1">
        <f t="array" aca="1" ref="D168" ca="1">SUM(INDIRECT("'"&amp;TOTALDemandSheets&amp;"'!"&amp;ADDRESS(ROW(),COLUMN())))</f>
        <v>0</v>
      </c>
      <c r="E168" s="11">
        <f t="shared" ca="1" si="2"/>
        <v>0</v>
      </c>
      <c r="F168" s="3"/>
      <c r="G168" s="11" cm="1">
        <f t="array" aca="1" ref="G168" ca="1">SUM(INDIRECT("'"&amp;TOTALDemandSheets&amp;"'!"&amp;ADDRESS(ROW(),COLUMN())))</f>
        <v>0</v>
      </c>
      <c r="H168" s="11" cm="1">
        <f t="array" aca="1" ref="H168" ca="1">SUM(INDIRECT("'"&amp;TOTALDemandSheets&amp;"'!"&amp;ADDRESS(ROW(),COLUMN())))</f>
        <v>0</v>
      </c>
      <c r="I168" s="11" cm="1">
        <f t="array" aca="1" ref="I168" ca="1">SUM(INDIRECT("'"&amp;TOTALDemandSheets&amp;"'!"&amp;ADDRESS(ROW(),COLUMN())))</f>
        <v>0</v>
      </c>
      <c r="J168" s="11" cm="1">
        <f t="array" aca="1" ref="J168" ca="1">SUM(INDIRECT("'"&amp;TOTALDemandSheets&amp;"'!"&amp;ADDRESS(ROW(),COLUMN())))</f>
        <v>0</v>
      </c>
      <c r="K168" s="11" cm="1">
        <f t="array" aca="1" ref="K168" ca="1">SUM(INDIRECT("'"&amp;TOTALDemandSheets&amp;"'!"&amp;ADDRESS(ROW(),COLUMN())))</f>
        <v>0</v>
      </c>
    </row>
    <row r="169" spans="1:11" hidden="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 cm="1">
        <f t="array" aca="1" ref="D169" ca="1">SUM(INDIRECT("'"&amp;TOTALDemandSheets&amp;"'!"&amp;ADDRESS(ROW(),COLUMN())))</f>
        <v>0</v>
      </c>
      <c r="E169" s="11">
        <f t="shared" ca="1" si="2"/>
        <v>0</v>
      </c>
      <c r="F169" s="3"/>
      <c r="G169" s="11" cm="1">
        <f t="array" aca="1" ref="G169" ca="1">SUM(INDIRECT("'"&amp;TOTALDemandSheets&amp;"'!"&amp;ADDRESS(ROW(),COLUMN())))</f>
        <v>0</v>
      </c>
      <c r="H169" s="11" cm="1">
        <f t="array" aca="1" ref="H169" ca="1">SUM(INDIRECT("'"&amp;TOTALDemandSheets&amp;"'!"&amp;ADDRESS(ROW(),COLUMN())))</f>
        <v>0</v>
      </c>
      <c r="I169" s="11" cm="1">
        <f t="array" aca="1" ref="I169" ca="1">SUM(INDIRECT("'"&amp;TOTALDemandSheets&amp;"'!"&amp;ADDRESS(ROW(),COLUMN())))</f>
        <v>0</v>
      </c>
      <c r="J169" s="11" cm="1">
        <f t="array" aca="1" ref="J169" ca="1">SUM(INDIRECT("'"&amp;TOTALDemandSheets&amp;"'!"&amp;ADDRESS(ROW(),COLUMN())))</f>
        <v>0</v>
      </c>
      <c r="K169" s="11" cm="1">
        <f t="array" aca="1" ref="K169" ca="1">SUM(INDIRECT("'"&amp;TOTALDemandSheets&amp;"'!"&amp;ADDRESS(ROW(),COLUMN())))</f>
        <v>0</v>
      </c>
    </row>
    <row r="170" spans="1:11" hidden="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 cm="1">
        <f t="array" aca="1" ref="D170" ca="1">SUM(INDIRECT("'"&amp;TOTALDemandSheets&amp;"'!"&amp;ADDRESS(ROW(),COLUMN())))</f>
        <v>0</v>
      </c>
      <c r="E170" s="11">
        <f t="shared" ca="1" si="2"/>
        <v>0</v>
      </c>
      <c r="F170" s="3"/>
      <c r="G170" s="11" cm="1">
        <f t="array" aca="1" ref="G170" ca="1">SUM(INDIRECT("'"&amp;TOTALDemandSheets&amp;"'!"&amp;ADDRESS(ROW(),COLUMN())))</f>
        <v>0</v>
      </c>
      <c r="H170" s="11" cm="1">
        <f t="array" aca="1" ref="H170" ca="1">SUM(INDIRECT("'"&amp;TOTALDemandSheets&amp;"'!"&amp;ADDRESS(ROW(),COLUMN())))</f>
        <v>0</v>
      </c>
      <c r="I170" s="11" cm="1">
        <f t="array" aca="1" ref="I170" ca="1">SUM(INDIRECT("'"&amp;TOTALDemandSheets&amp;"'!"&amp;ADDRESS(ROW(),COLUMN())))</f>
        <v>0</v>
      </c>
      <c r="J170" s="11" cm="1">
        <f t="array" aca="1" ref="J170" ca="1">SUM(INDIRECT("'"&amp;TOTALDemandSheets&amp;"'!"&amp;ADDRESS(ROW(),COLUMN())))</f>
        <v>0</v>
      </c>
      <c r="K170" s="11" cm="1">
        <f t="array" aca="1" ref="K170" ca="1">SUM(INDIRECT("'"&amp;TOTALDemandSheets&amp;"'!"&amp;ADDRESS(ROW(),COLUMN())))</f>
        <v>0</v>
      </c>
    </row>
    <row r="171" spans="1:11" hidden="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 cm="1">
        <f t="array" aca="1" ref="D171" ca="1">SUM(INDIRECT("'"&amp;TOTALDemandSheets&amp;"'!"&amp;ADDRESS(ROW(),COLUMN())))</f>
        <v>0</v>
      </c>
      <c r="E171" s="11">
        <f t="shared" ca="1" si="2"/>
        <v>0</v>
      </c>
      <c r="F171" s="3"/>
      <c r="G171" s="11" cm="1">
        <f t="array" aca="1" ref="G171" ca="1">SUM(INDIRECT("'"&amp;TOTALDemandSheets&amp;"'!"&amp;ADDRESS(ROW(),COLUMN())))</f>
        <v>0</v>
      </c>
      <c r="H171" s="11" cm="1">
        <f t="array" aca="1" ref="H171" ca="1">SUM(INDIRECT("'"&amp;TOTALDemandSheets&amp;"'!"&amp;ADDRESS(ROW(),COLUMN())))</f>
        <v>0</v>
      </c>
      <c r="I171" s="11" cm="1">
        <f t="array" aca="1" ref="I171" ca="1">SUM(INDIRECT("'"&amp;TOTALDemandSheets&amp;"'!"&amp;ADDRESS(ROW(),COLUMN())))</f>
        <v>0</v>
      </c>
      <c r="J171" s="11" cm="1">
        <f t="array" aca="1" ref="J171" ca="1">SUM(INDIRECT("'"&amp;TOTALDemandSheets&amp;"'!"&amp;ADDRESS(ROW(),COLUMN())))</f>
        <v>0</v>
      </c>
      <c r="K171" s="11" cm="1">
        <f t="array" aca="1" ref="K171" ca="1">SUM(INDIRECT("'"&amp;TOTALDemandSheets&amp;"'!"&amp;ADDRESS(ROW(),COLUMN())))</f>
        <v>0</v>
      </c>
    </row>
    <row r="172" spans="1:11" hidden="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 cm="1">
        <f t="array" aca="1" ref="D172" ca="1">SUM(INDIRECT("'"&amp;TOTALDemandSheets&amp;"'!"&amp;ADDRESS(ROW(),COLUMN())))</f>
        <v>0</v>
      </c>
      <c r="E172" s="11">
        <f t="shared" ca="1" si="2"/>
        <v>0</v>
      </c>
      <c r="G172" s="111" cm="1">
        <f t="array" aca="1" ref="G172" ca="1">SUM(INDIRECT("'"&amp;TOTALDemandSheets&amp;"'!"&amp;ADDRESS(ROW(),COLUMN())))</f>
        <v>0</v>
      </c>
      <c r="H172" s="111" cm="1">
        <f t="array" aca="1" ref="H172" ca="1">SUM(INDIRECT("'"&amp;TOTALDemandSheets&amp;"'!"&amp;ADDRESS(ROW(),COLUMN())))</f>
        <v>0</v>
      </c>
      <c r="I172" s="111" cm="1">
        <f t="array" aca="1" ref="I172" ca="1">SUM(INDIRECT("'"&amp;TOTALDemandSheets&amp;"'!"&amp;ADDRESS(ROW(),COLUMN())))</f>
        <v>0</v>
      </c>
      <c r="J172" s="111" cm="1">
        <f t="array" aca="1" ref="J172" ca="1">SUM(INDIRECT("'"&amp;TOTALDemandSheets&amp;"'!"&amp;ADDRESS(ROW(),COLUMN())))</f>
        <v>0</v>
      </c>
      <c r="K172" s="111" cm="1">
        <f t="array" aca="1" ref="K172" ca="1">SUM(INDIRECT("'"&amp;TOTALDemandSheets&amp;"'!"&amp;ADDRESS(ROW(),COLUMN())))</f>
        <v>0</v>
      </c>
    </row>
    <row r="173" spans="1:11" hidden="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D173" s="11"/>
      <c r="E173" s="11">
        <f t="shared" si="2"/>
        <v>0</v>
      </c>
      <c r="G173" s="11"/>
      <c r="H173" s="11"/>
      <c r="I173" s="11"/>
      <c r="J173" s="11"/>
      <c r="K173" s="11"/>
    </row>
    <row r="174" spans="1:11" hidden="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D174" s="11"/>
      <c r="E174" s="11">
        <f t="shared" si="2"/>
        <v>0</v>
      </c>
      <c r="G174" s="11"/>
      <c r="H174" s="11"/>
      <c r="I174" s="11"/>
      <c r="J174" s="11"/>
      <c r="K174" s="11"/>
    </row>
    <row r="175" spans="1:11" hidden="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 cm="1">
        <f t="array" aca="1" ref="D175" ca="1">SUM(INDIRECT("'"&amp;TOTALDemandSheets&amp;"'!"&amp;ADDRESS(ROW(),COLUMN())))</f>
        <v>0</v>
      </c>
      <c r="E175" s="11">
        <f t="shared" ca="1" si="2"/>
        <v>0</v>
      </c>
      <c r="F175" s="3"/>
      <c r="G175" s="11" cm="1">
        <f t="array" aca="1" ref="G175" ca="1">SUM(INDIRECT("'"&amp;TOTALDemandSheets&amp;"'!"&amp;ADDRESS(ROW(),COLUMN())))</f>
        <v>0</v>
      </c>
      <c r="H175" s="11" cm="1">
        <f t="array" aca="1" ref="H175" ca="1">SUM(INDIRECT("'"&amp;TOTALDemandSheets&amp;"'!"&amp;ADDRESS(ROW(),COLUMN())))</f>
        <v>0</v>
      </c>
      <c r="I175" s="11" cm="1">
        <f t="array" aca="1" ref="I175" ca="1">SUM(INDIRECT("'"&amp;TOTALDemandSheets&amp;"'!"&amp;ADDRESS(ROW(),COLUMN())))</f>
        <v>0</v>
      </c>
      <c r="J175" s="11" cm="1">
        <f t="array" aca="1" ref="J175" ca="1">SUM(INDIRECT("'"&amp;TOTALDemandSheets&amp;"'!"&amp;ADDRESS(ROW(),COLUMN())))</f>
        <v>0</v>
      </c>
      <c r="K175" s="11" cm="1">
        <f t="array" aca="1" ref="K175" ca="1">SUM(INDIRECT("'"&amp;TOTALDemandSheets&amp;"'!"&amp;ADDRESS(ROW(),COLUMN())))</f>
        <v>0</v>
      </c>
    </row>
    <row r="176" spans="1:11" hidden="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 cm="1">
        <f t="array" aca="1" ref="D176" ca="1">SUM(INDIRECT("'"&amp;TOTALDemandSheets&amp;"'!"&amp;ADDRESS(ROW(),COLUMN())))</f>
        <v>0</v>
      </c>
      <c r="E176" s="11">
        <f t="shared" ca="1" si="2"/>
        <v>0</v>
      </c>
      <c r="F176" s="3"/>
      <c r="G176" s="11" cm="1">
        <f t="array" aca="1" ref="G176" ca="1">SUM(INDIRECT("'"&amp;TOTALDemandSheets&amp;"'!"&amp;ADDRESS(ROW(),COLUMN())))</f>
        <v>0</v>
      </c>
      <c r="H176" s="11" cm="1">
        <f t="array" aca="1" ref="H176" ca="1">SUM(INDIRECT("'"&amp;TOTALDemandSheets&amp;"'!"&amp;ADDRESS(ROW(),COLUMN())))</f>
        <v>0</v>
      </c>
      <c r="I176" s="11" cm="1">
        <f t="array" aca="1" ref="I176" ca="1">SUM(INDIRECT("'"&amp;TOTALDemandSheets&amp;"'!"&amp;ADDRESS(ROW(),COLUMN())))</f>
        <v>0</v>
      </c>
      <c r="J176" s="11" cm="1">
        <f t="array" aca="1" ref="J176" ca="1">SUM(INDIRECT("'"&amp;TOTALDemandSheets&amp;"'!"&amp;ADDRESS(ROW(),COLUMN())))</f>
        <v>0</v>
      </c>
      <c r="K176" s="11" cm="1">
        <f t="array" aca="1" ref="K176" ca="1">SUM(INDIRECT("'"&amp;TOTALDemandSheets&amp;"'!"&amp;ADDRESS(ROW(),COLUMN())))</f>
        <v>0</v>
      </c>
    </row>
    <row r="177" spans="1:11" hidden="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 cm="1">
        <f t="array" aca="1" ref="D177" ca="1">SUM(INDIRECT("'"&amp;TOTALDemandSheets&amp;"'!"&amp;ADDRESS(ROW(),COLUMN())))</f>
        <v>0</v>
      </c>
      <c r="E177" s="11">
        <f t="shared" ca="1" si="2"/>
        <v>0</v>
      </c>
      <c r="F177" s="3"/>
      <c r="G177" s="11" cm="1">
        <f t="array" aca="1" ref="G177" ca="1">SUM(INDIRECT("'"&amp;TOTALDemandSheets&amp;"'!"&amp;ADDRESS(ROW(),COLUMN())))</f>
        <v>0</v>
      </c>
      <c r="H177" s="11" cm="1">
        <f t="array" aca="1" ref="H177" ca="1">SUM(INDIRECT("'"&amp;TOTALDemandSheets&amp;"'!"&amp;ADDRESS(ROW(),COLUMN())))</f>
        <v>0</v>
      </c>
      <c r="I177" s="11" cm="1">
        <f t="array" aca="1" ref="I177" ca="1">SUM(INDIRECT("'"&amp;TOTALDemandSheets&amp;"'!"&amp;ADDRESS(ROW(),COLUMN())))</f>
        <v>0</v>
      </c>
      <c r="J177" s="11" cm="1">
        <f t="array" aca="1" ref="J177" ca="1">SUM(INDIRECT("'"&amp;TOTALDemandSheets&amp;"'!"&amp;ADDRESS(ROW(),COLUMN())))</f>
        <v>0</v>
      </c>
      <c r="K177" s="11" cm="1">
        <f t="array" aca="1" ref="K177" ca="1">SUM(INDIRECT("'"&amp;TOTALDemandSheets&amp;"'!"&amp;ADDRESS(ROW(),COLUMN())))</f>
        <v>0</v>
      </c>
    </row>
    <row r="178" spans="1:11" hidden="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 cm="1">
        <f t="array" aca="1" ref="D178" ca="1">SUM(INDIRECT("'"&amp;TOTALDemandSheets&amp;"'!"&amp;ADDRESS(ROW(),COLUMN())))</f>
        <v>0</v>
      </c>
      <c r="E178" s="11">
        <f t="shared" ca="1" si="2"/>
        <v>0</v>
      </c>
      <c r="F178" s="3"/>
      <c r="G178" s="11" cm="1">
        <f t="array" aca="1" ref="G178" ca="1">SUM(INDIRECT("'"&amp;TOTALDemandSheets&amp;"'!"&amp;ADDRESS(ROW(),COLUMN())))</f>
        <v>0</v>
      </c>
      <c r="H178" s="11" cm="1">
        <f t="array" aca="1" ref="H178" ca="1">SUM(INDIRECT("'"&amp;TOTALDemandSheets&amp;"'!"&amp;ADDRESS(ROW(),COLUMN())))</f>
        <v>0</v>
      </c>
      <c r="I178" s="11" cm="1">
        <f t="array" aca="1" ref="I178" ca="1">SUM(INDIRECT("'"&amp;TOTALDemandSheets&amp;"'!"&amp;ADDRESS(ROW(),COLUMN())))</f>
        <v>0</v>
      </c>
      <c r="J178" s="11" cm="1">
        <f t="array" aca="1" ref="J178" ca="1">SUM(INDIRECT("'"&amp;TOTALDemandSheets&amp;"'!"&amp;ADDRESS(ROW(),COLUMN())))</f>
        <v>0</v>
      </c>
      <c r="K178" s="11" cm="1">
        <f t="array" aca="1" ref="K178" ca="1">SUM(INDIRECT("'"&amp;TOTALDemandSheets&amp;"'!"&amp;ADDRESS(ROW(),COLUMN())))</f>
        <v>0</v>
      </c>
    </row>
    <row r="179" spans="1:11" hidden="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 cm="1">
        <f t="array" aca="1" ref="D179" ca="1">SUM(INDIRECT("'"&amp;TOTALDemandSheets&amp;"'!"&amp;ADDRESS(ROW(),COLUMN())))</f>
        <v>0</v>
      </c>
      <c r="E179" s="11">
        <f t="shared" ca="1" si="2"/>
        <v>0</v>
      </c>
      <c r="F179" s="3"/>
      <c r="G179" s="11" cm="1">
        <f t="array" aca="1" ref="G179" ca="1">SUM(INDIRECT("'"&amp;TOTALDemandSheets&amp;"'!"&amp;ADDRESS(ROW(),COLUMN())))</f>
        <v>0</v>
      </c>
      <c r="H179" s="11" cm="1">
        <f t="array" aca="1" ref="H179" ca="1">SUM(INDIRECT("'"&amp;TOTALDemandSheets&amp;"'!"&amp;ADDRESS(ROW(),COLUMN())))</f>
        <v>0</v>
      </c>
      <c r="I179" s="11" cm="1">
        <f t="array" aca="1" ref="I179" ca="1">SUM(INDIRECT("'"&amp;TOTALDemandSheets&amp;"'!"&amp;ADDRESS(ROW(),COLUMN())))</f>
        <v>0</v>
      </c>
      <c r="J179" s="11" cm="1">
        <f t="array" aca="1" ref="J179" ca="1">SUM(INDIRECT("'"&amp;TOTALDemandSheets&amp;"'!"&amp;ADDRESS(ROW(),COLUMN())))</f>
        <v>0</v>
      </c>
      <c r="K179" s="11" cm="1">
        <f t="array" aca="1" ref="K179" ca="1">SUM(INDIRECT("'"&amp;TOTALDemandSheets&amp;"'!"&amp;ADDRESS(ROW(),COLUMN())))</f>
        <v>0</v>
      </c>
    </row>
    <row r="180" spans="1:11" hidden="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 cm="1">
        <f t="array" aca="1" ref="D180" ca="1">SUM(INDIRECT("'"&amp;TOTALDemandSheets&amp;"'!"&amp;ADDRESS(ROW(),COLUMN())))</f>
        <v>0</v>
      </c>
      <c r="E180" s="11">
        <f t="shared" ca="1" si="2"/>
        <v>0</v>
      </c>
      <c r="F180" s="3"/>
      <c r="G180" s="11" cm="1">
        <f t="array" aca="1" ref="G180" ca="1">SUM(INDIRECT("'"&amp;TOTALDemandSheets&amp;"'!"&amp;ADDRESS(ROW(),COLUMN())))</f>
        <v>0</v>
      </c>
      <c r="H180" s="11" cm="1">
        <f t="array" aca="1" ref="H180" ca="1">SUM(INDIRECT("'"&amp;TOTALDemandSheets&amp;"'!"&amp;ADDRESS(ROW(),COLUMN())))</f>
        <v>0</v>
      </c>
      <c r="I180" s="11" cm="1">
        <f t="array" aca="1" ref="I180" ca="1">SUM(INDIRECT("'"&amp;TOTALDemandSheets&amp;"'!"&amp;ADDRESS(ROW(),COLUMN())))</f>
        <v>0</v>
      </c>
      <c r="J180" s="11" cm="1">
        <f t="array" aca="1" ref="J180" ca="1">SUM(INDIRECT("'"&amp;TOTALDemandSheets&amp;"'!"&amp;ADDRESS(ROW(),COLUMN())))</f>
        <v>0</v>
      </c>
      <c r="K180" s="11" cm="1">
        <f t="array" aca="1" ref="K180" ca="1">SUM(INDIRECT("'"&amp;TOTALDemandSheets&amp;"'!"&amp;ADDRESS(ROW(),COLUMN())))</f>
        <v>0</v>
      </c>
    </row>
    <row r="181" spans="1:11" hidden="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 cm="1">
        <f t="array" aca="1" ref="D181" ca="1">SUM(INDIRECT("'"&amp;TOTALDemandSheets&amp;"'!"&amp;ADDRESS(ROW(),COLUMN())))</f>
        <v>0</v>
      </c>
      <c r="E181" s="11">
        <f t="shared" ca="1" si="2"/>
        <v>0</v>
      </c>
      <c r="G181" s="111" cm="1">
        <f t="array" aca="1" ref="G181" ca="1">SUM(INDIRECT("'"&amp;TOTALDemandSheets&amp;"'!"&amp;ADDRESS(ROW(),COLUMN())))</f>
        <v>0</v>
      </c>
      <c r="H181" s="111" cm="1">
        <f t="array" aca="1" ref="H181" ca="1">SUM(INDIRECT("'"&amp;TOTALDemandSheets&amp;"'!"&amp;ADDRESS(ROW(),COLUMN())))</f>
        <v>0</v>
      </c>
      <c r="I181" s="111" cm="1">
        <f t="array" aca="1" ref="I181" ca="1">SUM(INDIRECT("'"&amp;TOTALDemandSheets&amp;"'!"&amp;ADDRESS(ROW(),COLUMN())))</f>
        <v>0</v>
      </c>
      <c r="J181" s="111" cm="1">
        <f t="array" aca="1" ref="J181" ca="1">SUM(INDIRECT("'"&amp;TOTALDemandSheets&amp;"'!"&amp;ADDRESS(ROW(),COLUMN())))</f>
        <v>0</v>
      </c>
      <c r="K181" s="111" cm="1">
        <f t="array" aca="1" ref="K181" ca="1">SUM(INDIRECT("'"&amp;TOTALDemandSheets&amp;"'!"&amp;ADDRESS(ROW(),COLUMN())))</f>
        <v>0</v>
      </c>
    </row>
    <row r="182" spans="1:11" hidden="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D182" s="11"/>
      <c r="E182" s="11">
        <f t="shared" si="2"/>
        <v>0</v>
      </c>
      <c r="G182" s="11"/>
      <c r="H182" s="11"/>
      <c r="I182" s="11"/>
      <c r="J182" s="11"/>
      <c r="K182" s="11"/>
    </row>
    <row r="183" spans="1:11" hidden="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D183" s="11"/>
      <c r="E183" s="11">
        <f t="shared" si="2"/>
        <v>0</v>
      </c>
      <c r="G183" s="11"/>
      <c r="H183" s="11"/>
      <c r="I183" s="11"/>
      <c r="J183" s="11"/>
      <c r="K183" s="11"/>
    </row>
    <row r="184" spans="1:11" hidden="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 cm="1">
        <f t="array" aca="1" ref="D184" ca="1">SUM(INDIRECT("'"&amp;TOTALDemandSheets&amp;"'!"&amp;ADDRESS(ROW(),COLUMN())))</f>
        <v>0</v>
      </c>
      <c r="E184" s="11">
        <f t="shared" ca="1" si="2"/>
        <v>0</v>
      </c>
      <c r="F184" s="3"/>
      <c r="G184" s="11" cm="1">
        <f t="array" aca="1" ref="G184" ca="1">SUM(INDIRECT("'"&amp;TOTALDemandSheets&amp;"'!"&amp;ADDRESS(ROW(),COLUMN())))</f>
        <v>0</v>
      </c>
      <c r="H184" s="11" cm="1">
        <f t="array" aca="1" ref="H184" ca="1">SUM(INDIRECT("'"&amp;TOTALDemandSheets&amp;"'!"&amp;ADDRESS(ROW(),COLUMN())))</f>
        <v>0</v>
      </c>
      <c r="I184" s="11" cm="1">
        <f t="array" aca="1" ref="I184" ca="1">SUM(INDIRECT("'"&amp;TOTALDemandSheets&amp;"'!"&amp;ADDRESS(ROW(),COLUMN())))</f>
        <v>0</v>
      </c>
      <c r="J184" s="11" cm="1">
        <f t="array" aca="1" ref="J184" ca="1">SUM(INDIRECT("'"&amp;TOTALDemandSheets&amp;"'!"&amp;ADDRESS(ROW(),COLUMN())))</f>
        <v>0</v>
      </c>
      <c r="K184" s="11" cm="1">
        <f t="array" aca="1" ref="K184" ca="1">SUM(INDIRECT("'"&amp;TOTALDemandSheets&amp;"'!"&amp;ADDRESS(ROW(),COLUMN())))</f>
        <v>0</v>
      </c>
    </row>
    <row r="185" spans="1:11" hidden="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 cm="1">
        <f t="array" aca="1" ref="D185" ca="1">SUM(INDIRECT("'"&amp;TOTALDemandSheets&amp;"'!"&amp;ADDRESS(ROW(),COLUMN())))</f>
        <v>0</v>
      </c>
      <c r="E185" s="11">
        <f t="shared" ca="1" si="2"/>
        <v>0</v>
      </c>
      <c r="F185" s="3"/>
      <c r="G185" s="11" cm="1">
        <f t="array" aca="1" ref="G185" ca="1">SUM(INDIRECT("'"&amp;TOTALDemandSheets&amp;"'!"&amp;ADDRESS(ROW(),COLUMN())))</f>
        <v>0</v>
      </c>
      <c r="H185" s="11" cm="1">
        <f t="array" aca="1" ref="H185" ca="1">SUM(INDIRECT("'"&amp;TOTALDemandSheets&amp;"'!"&amp;ADDRESS(ROW(),COLUMN())))</f>
        <v>0</v>
      </c>
      <c r="I185" s="11" cm="1">
        <f t="array" aca="1" ref="I185" ca="1">SUM(INDIRECT("'"&amp;TOTALDemandSheets&amp;"'!"&amp;ADDRESS(ROW(),COLUMN())))</f>
        <v>0</v>
      </c>
      <c r="J185" s="11" cm="1">
        <f t="array" aca="1" ref="J185" ca="1">SUM(INDIRECT("'"&amp;TOTALDemandSheets&amp;"'!"&amp;ADDRESS(ROW(),COLUMN())))</f>
        <v>0</v>
      </c>
      <c r="K185" s="11" cm="1">
        <f t="array" aca="1" ref="K185" ca="1">SUM(INDIRECT("'"&amp;TOTALDemandSheets&amp;"'!"&amp;ADDRESS(ROW(),COLUMN())))</f>
        <v>0</v>
      </c>
    </row>
    <row r="186" spans="1:11" hidden="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 cm="1">
        <f t="array" aca="1" ref="D186" ca="1">SUM(INDIRECT("'"&amp;TOTALDemandSheets&amp;"'!"&amp;ADDRESS(ROW(),COLUMN())))</f>
        <v>0</v>
      </c>
      <c r="E186" s="11">
        <f t="shared" ca="1" si="2"/>
        <v>0</v>
      </c>
      <c r="F186" s="3"/>
      <c r="G186" s="11" cm="1">
        <f t="array" aca="1" ref="G186" ca="1">SUM(INDIRECT("'"&amp;TOTALDemandSheets&amp;"'!"&amp;ADDRESS(ROW(),COLUMN())))</f>
        <v>0</v>
      </c>
      <c r="H186" s="11" cm="1">
        <f t="array" aca="1" ref="H186" ca="1">SUM(INDIRECT("'"&amp;TOTALDemandSheets&amp;"'!"&amp;ADDRESS(ROW(),COLUMN())))</f>
        <v>0</v>
      </c>
      <c r="I186" s="11" cm="1">
        <f t="array" aca="1" ref="I186" ca="1">SUM(INDIRECT("'"&amp;TOTALDemandSheets&amp;"'!"&amp;ADDRESS(ROW(),COLUMN())))</f>
        <v>0</v>
      </c>
      <c r="J186" s="11" cm="1">
        <f t="array" aca="1" ref="J186" ca="1">SUM(INDIRECT("'"&amp;TOTALDemandSheets&amp;"'!"&amp;ADDRESS(ROW(),COLUMN())))</f>
        <v>0</v>
      </c>
      <c r="K186" s="11" cm="1">
        <f t="array" aca="1" ref="K186" ca="1">SUM(INDIRECT("'"&amp;TOTALDemandSheets&amp;"'!"&amp;ADDRESS(ROW(),COLUMN())))</f>
        <v>0</v>
      </c>
    </row>
    <row r="187" spans="1:11" hidden="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 cm="1">
        <f t="array" aca="1" ref="D187" ca="1">SUM(INDIRECT("'"&amp;TOTALDemandSheets&amp;"'!"&amp;ADDRESS(ROW(),COLUMN())))</f>
        <v>0</v>
      </c>
      <c r="E187" s="11">
        <f t="shared" ca="1" si="2"/>
        <v>0</v>
      </c>
      <c r="F187" s="3"/>
      <c r="G187" s="11" cm="1">
        <f t="array" aca="1" ref="G187" ca="1">SUM(INDIRECT("'"&amp;TOTALDemandSheets&amp;"'!"&amp;ADDRESS(ROW(),COLUMN())))</f>
        <v>0</v>
      </c>
      <c r="H187" s="11" cm="1">
        <f t="array" aca="1" ref="H187" ca="1">SUM(INDIRECT("'"&amp;TOTALDemandSheets&amp;"'!"&amp;ADDRESS(ROW(),COLUMN())))</f>
        <v>0</v>
      </c>
      <c r="I187" s="11" cm="1">
        <f t="array" aca="1" ref="I187" ca="1">SUM(INDIRECT("'"&amp;TOTALDemandSheets&amp;"'!"&amp;ADDRESS(ROW(),COLUMN())))</f>
        <v>0</v>
      </c>
      <c r="J187" s="11" cm="1">
        <f t="array" aca="1" ref="J187" ca="1">SUM(INDIRECT("'"&amp;TOTALDemandSheets&amp;"'!"&amp;ADDRESS(ROW(),COLUMN())))</f>
        <v>0</v>
      </c>
      <c r="K187" s="11" cm="1">
        <f t="array" aca="1" ref="K187" ca="1">SUM(INDIRECT("'"&amp;TOTALDemandSheets&amp;"'!"&amp;ADDRESS(ROW(),COLUMN())))</f>
        <v>0</v>
      </c>
    </row>
    <row r="188" spans="1:11" hidden="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 cm="1">
        <f t="array" aca="1" ref="D188" ca="1">SUM(INDIRECT("'"&amp;TOTALDemandSheets&amp;"'!"&amp;ADDRESS(ROW(),COLUMN())))</f>
        <v>0</v>
      </c>
      <c r="E188" s="11">
        <f t="shared" ca="1" si="2"/>
        <v>0</v>
      </c>
      <c r="G188" s="111" cm="1">
        <f t="array" aca="1" ref="G188" ca="1">SUM(INDIRECT("'"&amp;TOTALDemandSheets&amp;"'!"&amp;ADDRESS(ROW(),COLUMN())))</f>
        <v>0</v>
      </c>
      <c r="H188" s="111" cm="1">
        <f t="array" aca="1" ref="H188" ca="1">SUM(INDIRECT("'"&amp;TOTALDemandSheets&amp;"'!"&amp;ADDRESS(ROW(),COLUMN())))</f>
        <v>0</v>
      </c>
      <c r="I188" s="111" cm="1">
        <f t="array" aca="1" ref="I188" ca="1">SUM(INDIRECT("'"&amp;TOTALDemandSheets&amp;"'!"&amp;ADDRESS(ROW(),COLUMN())))</f>
        <v>0</v>
      </c>
      <c r="J188" s="111" cm="1">
        <f t="array" aca="1" ref="J188" ca="1">SUM(INDIRECT("'"&amp;TOTALDemandSheets&amp;"'!"&amp;ADDRESS(ROW(),COLUMN())))</f>
        <v>0</v>
      </c>
      <c r="K188" s="111" cm="1">
        <f t="array" aca="1" ref="K188" ca="1">SUM(INDIRECT("'"&amp;TOTALDemandSheets&amp;"'!"&amp;ADDRESS(ROW(),COLUMN())))</f>
        <v>0</v>
      </c>
    </row>
    <row r="189" spans="1:11" hidden="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D189" s="11"/>
      <c r="E189" s="11">
        <f t="shared" si="2"/>
        <v>0</v>
      </c>
      <c r="G189" s="11"/>
      <c r="H189" s="11"/>
      <c r="I189" s="11"/>
      <c r="J189" s="11"/>
      <c r="K189" s="11"/>
    </row>
    <row r="190" spans="1:11" hidden="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D190" s="11"/>
      <c r="E190" s="11">
        <f t="shared" si="2"/>
        <v>0</v>
      </c>
      <c r="G190" s="11"/>
      <c r="H190" s="11"/>
      <c r="I190" s="11"/>
      <c r="J190" s="11"/>
      <c r="K190" s="11"/>
    </row>
    <row r="191" spans="1:11" hidden="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 cm="1">
        <f t="array" aca="1" ref="D191" ca="1">SUM(INDIRECT("'"&amp;TOTALDemandSheets&amp;"'!"&amp;ADDRESS(ROW(),COLUMN())))</f>
        <v>28019.317139885257</v>
      </c>
      <c r="E191" s="11">
        <f t="shared" ca="1" si="2"/>
        <v>0</v>
      </c>
      <c r="F191" s="3"/>
      <c r="G191" s="11" cm="1">
        <f t="array" aca="1" ref="G191" ca="1">SUM(INDIRECT("'"&amp;TOTALDemandSheets&amp;"'!"&amp;ADDRESS(ROW(),COLUMN())))</f>
        <v>15331.35167875468</v>
      </c>
      <c r="H191" s="11" cm="1">
        <f t="array" aca="1" ref="H191" ca="1">SUM(INDIRECT("'"&amp;TOTALDemandSheets&amp;"'!"&amp;ADDRESS(ROW(),COLUMN())))</f>
        <v>3007.1622495329166</v>
      </c>
      <c r="I191" s="11" cm="1">
        <f t="array" aca="1" ref="I191" ca="1">SUM(INDIRECT("'"&amp;TOTALDemandSheets&amp;"'!"&amp;ADDRESS(ROW(),COLUMN())))</f>
        <v>4319.3167445709605</v>
      </c>
      <c r="J191" s="11" cm="1">
        <f t="array" aca="1" ref="J191" ca="1">SUM(INDIRECT("'"&amp;TOTALDemandSheets&amp;"'!"&amp;ADDRESS(ROW(),COLUMN())))</f>
        <v>2957.3228818761118</v>
      </c>
      <c r="K191" s="11" cm="1">
        <f t="array" aca="1" ref="K191" ca="1">SUM(INDIRECT("'"&amp;TOTALDemandSheets&amp;"'!"&amp;ADDRESS(ROW(),COLUMN())))</f>
        <v>2404.1635851505944</v>
      </c>
    </row>
    <row r="192" spans="1:11" hidden="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 cm="1">
        <f t="array" aca="1" ref="D192" ca="1">SUM(INDIRECT("'"&amp;TOTALDemandSheets&amp;"'!"&amp;ADDRESS(ROW(),COLUMN())))</f>
        <v>8178.933016440752</v>
      </c>
      <c r="E192" s="11">
        <f t="shared" ca="1" si="2"/>
        <v>0</v>
      </c>
      <c r="F192" s="3"/>
      <c r="G192" s="11" cm="1">
        <f t="array" aca="1" ref="G192" ca="1">SUM(INDIRECT("'"&amp;TOTALDemandSheets&amp;"'!"&amp;ADDRESS(ROW(),COLUMN())))</f>
        <v>4475.2731769302682</v>
      </c>
      <c r="H192" s="11" cm="1">
        <f t="array" aca="1" ref="H192" ca="1">SUM(INDIRECT("'"&amp;TOTALDemandSheets&amp;"'!"&amp;ADDRESS(ROW(),COLUMN())))</f>
        <v>877.80078599730416</v>
      </c>
      <c r="I192" s="11" cm="1">
        <f t="array" aca="1" ref="I192" ca="1">SUM(INDIRECT("'"&amp;TOTALDemandSheets&amp;"'!"&amp;ADDRESS(ROW(),COLUMN())))</f>
        <v>1260.8231012292788</v>
      </c>
      <c r="J192" s="11" cm="1">
        <f t="array" aca="1" ref="J192" ca="1">SUM(INDIRECT("'"&amp;TOTALDemandSheets&amp;"'!"&amp;ADDRESS(ROW(),COLUMN())))</f>
        <v>863.2525067650987</v>
      </c>
      <c r="K192" s="11" cm="1">
        <f t="array" aca="1" ref="K192" ca="1">SUM(INDIRECT("'"&amp;TOTALDemandSheets&amp;"'!"&amp;ADDRESS(ROW(),COLUMN())))</f>
        <v>701.78344551880423</v>
      </c>
    </row>
    <row r="193" spans="1:11" hidden="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 cm="1">
        <f t="array" aca="1" ref="D193" ca="1">SUM(INDIRECT("'"&amp;TOTALDemandSheets&amp;"'!"&amp;ADDRESS(ROW(),COLUMN())))</f>
        <v>1679114.9600971316</v>
      </c>
      <c r="E193" s="11">
        <f t="shared" ca="1" si="2"/>
        <v>0</v>
      </c>
      <c r="F193" s="3"/>
      <c r="G193" s="11" cm="1">
        <f t="array" aca="1" ref="G193" ca="1">SUM(INDIRECT("'"&amp;TOTALDemandSheets&amp;"'!"&amp;ADDRESS(ROW(),COLUMN())))</f>
        <v>918762.64627670636</v>
      </c>
      <c r="H193" s="11" cm="1">
        <f t="array" aca="1" ref="H193" ca="1">SUM(INDIRECT("'"&amp;TOTALDemandSheets&amp;"'!"&amp;ADDRESS(ROW(),COLUMN())))</f>
        <v>180210.35614184642</v>
      </c>
      <c r="I193" s="11" cm="1">
        <f t="array" aca="1" ref="I193" ca="1">SUM(INDIRECT("'"&amp;TOTALDemandSheets&amp;"'!"&amp;ADDRESS(ROW(),COLUMN())))</f>
        <v>258843.9014055444</v>
      </c>
      <c r="J193" s="11" cm="1">
        <f t="array" aca="1" ref="J193" ca="1">SUM(INDIRECT("'"&amp;TOTALDemandSheets&amp;"'!"&amp;ADDRESS(ROW(),COLUMN())))</f>
        <v>177223.62996945172</v>
      </c>
      <c r="K193" s="11" cm="1">
        <f t="array" aca="1" ref="K193" ca="1">SUM(INDIRECT("'"&amp;TOTALDemandSheets&amp;"'!"&amp;ADDRESS(ROW(),COLUMN())))</f>
        <v>144074.42630358294</v>
      </c>
    </row>
    <row r="194" spans="1:11" hidden="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 cm="1">
        <f t="array" aca="1" ref="D194" ca="1">SUM(INDIRECT("'"&amp;TOTALDemandSheets&amp;"'!"&amp;ADDRESS(ROW(),COLUMN())))</f>
        <v>336049.49882370874</v>
      </c>
      <c r="E194" s="11">
        <f t="shared" ca="1" si="2"/>
        <v>0</v>
      </c>
      <c r="F194" s="3"/>
      <c r="G194" s="11" cm="1">
        <f t="array" aca="1" ref="G194" ca="1">SUM(INDIRECT("'"&amp;TOTALDemandSheets&amp;"'!"&amp;ADDRESS(ROW(),COLUMN())))</f>
        <v>183876.46716063525</v>
      </c>
      <c r="H194" s="11" cm="1">
        <f t="array" aca="1" ref="H194" ca="1">SUM(INDIRECT("'"&amp;TOTALDemandSheets&amp;"'!"&amp;ADDRESS(ROW(),COLUMN())))</f>
        <v>36066.380982518531</v>
      </c>
      <c r="I194" s="11" cm="1">
        <f t="array" aca="1" ref="I194" ca="1">SUM(INDIRECT("'"&amp;TOTALDemandSheets&amp;"'!"&amp;ADDRESS(ROW(),COLUMN())))</f>
        <v>51803.69742871858</v>
      </c>
      <c r="J194" s="11" cm="1">
        <f t="array" aca="1" ref="J194" ca="1">SUM(INDIRECT("'"&amp;TOTALDemandSheets&amp;"'!"&amp;ADDRESS(ROW(),COLUMN())))</f>
        <v>35468.632849002512</v>
      </c>
      <c r="K194" s="11" cm="1">
        <f t="array" aca="1" ref="K194" ca="1">SUM(INDIRECT("'"&amp;TOTALDemandSheets&amp;"'!"&amp;ADDRESS(ROW(),COLUMN())))</f>
        <v>28834.320402833931</v>
      </c>
    </row>
    <row r="195" spans="1:11" hidden="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 cm="1">
        <f t="array" aca="1" ref="D195" ca="1">SUM(INDIRECT("'"&amp;TOTALDemandSheets&amp;"'!"&amp;ADDRESS(ROW(),COLUMN())))</f>
        <v>1722.4185420222641</v>
      </c>
      <c r="E195" s="11">
        <f t="shared" ca="1" si="2"/>
        <v>0</v>
      </c>
      <c r="F195" s="3"/>
      <c r="G195" s="11" cm="1">
        <f t="array" aca="1" ref="G195" ca="1">SUM(INDIRECT("'"&amp;TOTALDemandSheets&amp;"'!"&amp;ADDRESS(ROW(),COLUMN())))</f>
        <v>942.45710107478249</v>
      </c>
      <c r="H195" s="11" cm="1">
        <f t="array" aca="1" ref="H195" ca="1">SUM(INDIRECT("'"&amp;TOTALDemandSheets&amp;"'!"&amp;ADDRESS(ROW(),COLUMN())))</f>
        <v>184.85789612951609</v>
      </c>
      <c r="I195" s="11" cm="1">
        <f t="array" aca="1" ref="I195" ca="1">SUM(INDIRECT("'"&amp;TOTALDemandSheets&amp;"'!"&amp;ADDRESS(ROW(),COLUMN())))</f>
        <v>265.51936339397639</v>
      </c>
      <c r="J195" s="11" cm="1">
        <f t="array" aca="1" ref="J195" ca="1">SUM(INDIRECT("'"&amp;TOTALDemandSheets&amp;"'!"&amp;ADDRESS(ROW(),COLUMN())))</f>
        <v>181.79414369949887</v>
      </c>
      <c r="K195" s="11" cm="1">
        <f t="array" aca="1" ref="K195" ca="1">SUM(INDIRECT("'"&amp;TOTALDemandSheets&amp;"'!"&amp;ADDRESS(ROW(),COLUMN())))</f>
        <v>147.7900377244905</v>
      </c>
    </row>
    <row r="196" spans="1:11" hidden="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 cm="1">
        <f t="array" aca="1" ref="D196" ca="1">SUM(INDIRECT("'"&amp;TOTALDemandSheets&amp;"'!"&amp;ADDRESS(ROW(),COLUMN())))</f>
        <v>403.49470666972036</v>
      </c>
      <c r="E196" s="11">
        <f t="shared" ca="1" si="2"/>
        <v>0</v>
      </c>
      <c r="F196" s="3"/>
      <c r="G196" s="11" cm="1">
        <f t="array" aca="1" ref="G196" ca="1">SUM(INDIRECT("'"&amp;TOTALDemandSheets&amp;"'!"&amp;ADDRESS(ROW(),COLUMN())))</f>
        <v>220.78051429967067</v>
      </c>
      <c r="H196" s="11" cm="1">
        <f t="array" aca="1" ref="H196" ca="1">SUM(INDIRECT("'"&amp;TOTALDemandSheets&amp;"'!"&amp;ADDRESS(ROW(),COLUMN())))</f>
        <v>43.304911526780685</v>
      </c>
      <c r="I196" s="11" cm="1">
        <f t="array" aca="1" ref="I196" ca="1">SUM(INDIRECT("'"&amp;TOTALDemandSheets&amp;"'!"&amp;ADDRESS(ROW(),COLUMN())))</f>
        <v>62.200710822583886</v>
      </c>
      <c r="J196" s="11" cm="1">
        <f t="array" aca="1" ref="J196" ca="1">SUM(INDIRECT("'"&amp;TOTALDemandSheets&amp;"'!"&amp;ADDRESS(ROW(),COLUMN())))</f>
        <v>42.587195212250641</v>
      </c>
      <c r="K196" s="11" cm="1">
        <f t="array" aca="1" ref="K196" ca="1">SUM(INDIRECT("'"&amp;TOTALDemandSheets&amp;"'!"&amp;ADDRESS(ROW(),COLUMN())))</f>
        <v>34.621374808434567</v>
      </c>
    </row>
    <row r="197" spans="1:11" hidden="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 cm="1">
        <f t="array" aca="1" ref="D197" ca="1">SUM(INDIRECT("'"&amp;TOTALDemandSheets&amp;"'!"&amp;ADDRESS(ROW(),COLUMN())))</f>
        <v>24814.178735851216</v>
      </c>
      <c r="E197" s="11">
        <f t="shared" ca="1" si="2"/>
        <v>0</v>
      </c>
      <c r="F197" s="3"/>
      <c r="G197" s="11" cm="1">
        <f t="array" aca="1" ref="G197" ca="1">SUM(INDIRECT("'"&amp;TOTALDemandSheets&amp;"'!"&amp;ADDRESS(ROW(),COLUMN())))</f>
        <v>13577.593590861121</v>
      </c>
      <c r="H197" s="11" cm="1">
        <f t="array" aca="1" ref="H197" ca="1">SUM(INDIRECT("'"&amp;TOTALDemandSheets&amp;"'!"&amp;ADDRESS(ROW(),COLUMN())))</f>
        <v>2663.1720243243512</v>
      </c>
      <c r="I197" s="11" cm="1">
        <f t="array" aca="1" ref="I197" ca="1">SUM(INDIRECT("'"&amp;TOTALDemandSheets&amp;"'!"&amp;ADDRESS(ROW(),COLUMN())))</f>
        <v>3825.2287584827891</v>
      </c>
      <c r="J197" s="11" cm="1">
        <f t="array" aca="1" ref="J197" ca="1">SUM(INDIRECT("'"&amp;TOTALDemandSheets&amp;"'!"&amp;ADDRESS(ROW(),COLUMN())))</f>
        <v>2619.0337974381114</v>
      </c>
      <c r="K197" s="11" cm="1">
        <f t="array" aca="1" ref="K197" ca="1">SUM(INDIRECT("'"&amp;TOTALDemandSheets&amp;"'!"&amp;ADDRESS(ROW(),COLUMN())))</f>
        <v>2129.150564744848</v>
      </c>
    </row>
    <row r="198" spans="1:11" hidden="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 cm="1">
        <f t="array" aca="1" ref="D198" ca="1">SUM(INDIRECT("'"&amp;TOTALDemandSheets&amp;"'!"&amp;ADDRESS(ROW(),COLUMN())))</f>
        <v>2078302.8010617099</v>
      </c>
      <c r="E198" s="11">
        <f t="shared" ca="1" si="2"/>
        <v>0</v>
      </c>
      <c r="G198" s="111" cm="1">
        <f t="array" aca="1" ref="G198" ca="1">SUM(INDIRECT("'"&amp;TOTALDemandSheets&amp;"'!"&amp;ADDRESS(ROW(),COLUMN())))</f>
        <v>1137186.5694992621</v>
      </c>
      <c r="H198" s="111" cm="1">
        <f t="array" aca="1" ref="H198" ca="1">SUM(INDIRECT("'"&amp;TOTALDemandSheets&amp;"'!"&amp;ADDRESS(ROW(),COLUMN())))</f>
        <v>223053.03499187584</v>
      </c>
      <c r="I198" s="111" cm="1">
        <f t="array" aca="1" ref="I198" ca="1">SUM(INDIRECT("'"&amp;TOTALDemandSheets&amp;"'!"&amp;ADDRESS(ROW(),COLUMN())))</f>
        <v>320380.68751276255</v>
      </c>
      <c r="J198" s="111" cm="1">
        <f t="array" aca="1" ref="J198" ca="1">SUM(INDIRECT("'"&amp;TOTALDemandSheets&amp;"'!"&amp;ADDRESS(ROW(),COLUMN())))</f>
        <v>219356.25334344531</v>
      </c>
      <c r="K198" s="111" cm="1">
        <f t="array" aca="1" ref="K198" ca="1">SUM(INDIRECT("'"&amp;TOTALDemandSheets&amp;"'!"&amp;ADDRESS(ROW(),COLUMN())))</f>
        <v>178326.255714364</v>
      </c>
    </row>
    <row r="199" spans="1:11" hidden="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D199" s="11"/>
      <c r="E199" s="11">
        <f t="shared" si="2"/>
        <v>0</v>
      </c>
      <c r="G199" s="11"/>
      <c r="H199" s="11"/>
      <c r="I199" s="11"/>
      <c r="J199" s="11"/>
      <c r="K199" s="11"/>
    </row>
    <row r="200" spans="1:11" hidden="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D200" s="11"/>
      <c r="E200" s="11">
        <f t="shared" si="2"/>
        <v>0</v>
      </c>
      <c r="G200" s="11"/>
      <c r="H200" s="11"/>
      <c r="I200" s="11"/>
      <c r="J200" s="11"/>
      <c r="K200" s="11"/>
    </row>
    <row r="201" spans="1:11" hidden="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 cm="1">
        <f t="array" aca="1" ref="D201" ca="1">SUM(INDIRECT("'"&amp;TOTALDemandSheets&amp;"'!"&amp;ADDRESS(ROW(),COLUMN())))</f>
        <v>950.96148803232131</v>
      </c>
      <c r="E201" s="11">
        <f t="shared" ca="1" si="2"/>
        <v>0</v>
      </c>
      <c r="F201" s="3"/>
      <c r="G201" s="11" cm="1">
        <f t="array" aca="1" ref="G201" ca="1">SUM(INDIRECT("'"&amp;TOTALDemandSheets&amp;"'!"&amp;ADDRESS(ROW(),COLUMN())))</f>
        <v>520.3383413374321</v>
      </c>
      <c r="H201" s="11" cm="1">
        <f t="array" aca="1" ref="H201" ca="1">SUM(INDIRECT("'"&amp;TOTALDemandSheets&amp;"'!"&amp;ADDRESS(ROW(),COLUMN())))</f>
        <v>102.06156964117064</v>
      </c>
      <c r="I201" s="11" cm="1">
        <f t="array" aca="1" ref="I201" ca="1">SUM(INDIRECT("'"&amp;TOTALDemandSheets&amp;"'!"&amp;ADDRESS(ROW(),COLUMN())))</f>
        <v>146.59543122316589</v>
      </c>
      <c r="J201" s="11" cm="1">
        <f t="array" aca="1" ref="J201" ca="1">SUM(INDIRECT("'"&amp;TOTALDemandSheets&amp;"'!"&amp;ADDRESS(ROW(),COLUMN())))</f>
        <v>100.37004664677052</v>
      </c>
      <c r="K201" s="11" cm="1">
        <f t="array" aca="1" ref="K201" ca="1">SUM(INDIRECT("'"&amp;TOTALDemandSheets&amp;"'!"&amp;ADDRESS(ROW(),COLUMN())))</f>
        <v>81.596099183782329</v>
      </c>
    </row>
    <row r="202" spans="1:11" hidden="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 cm="1">
        <f t="array" aca="1" ref="D202" ca="1">SUM(INDIRECT("'"&amp;TOTALDemandSheets&amp;"'!"&amp;ADDRESS(ROW(),COLUMN())))</f>
        <v>747.45231652633709</v>
      </c>
      <c r="E202" s="11">
        <f t="shared" ca="1" si="2"/>
        <v>0</v>
      </c>
      <c r="F202" s="3"/>
      <c r="G202" s="11" cm="1">
        <f t="array" aca="1" ref="G202" ca="1">SUM(INDIRECT("'"&amp;TOTALDemandSheets&amp;"'!"&amp;ADDRESS(ROW(),COLUMN())))</f>
        <v>408.98406876064433</v>
      </c>
      <c r="H202" s="11" cm="1">
        <f t="array" aca="1" ref="H202" ca="1">SUM(INDIRECT("'"&amp;TOTALDemandSheets&amp;"'!"&amp;ADDRESS(ROW(),COLUMN())))</f>
        <v>80.220027431872467</v>
      </c>
      <c r="I202" s="11" cm="1">
        <f t="array" aca="1" ref="I202" ca="1">SUM(INDIRECT("'"&amp;TOTALDemandSheets&amp;"'!"&amp;ADDRESS(ROW(),COLUMN())))</f>
        <v>115.22348280018727</v>
      </c>
      <c r="J202" s="11" cm="1">
        <f t="array" aca="1" ref="J202" ca="1">SUM(INDIRECT("'"&amp;TOTALDemandSheets&amp;"'!"&amp;ADDRESS(ROW(),COLUMN())))</f>
        <v>78.890496429267898</v>
      </c>
      <c r="K202" s="11" cm="1">
        <f t="array" aca="1" ref="K202" ca="1">SUM(INDIRECT("'"&amp;TOTALDemandSheets&amp;"'!"&amp;ADDRESS(ROW(),COLUMN())))</f>
        <v>64.134241104365273</v>
      </c>
    </row>
    <row r="203" spans="1:11" hidden="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 cm="1">
        <f t="array" aca="1" ref="D203" ca="1">SUM(INDIRECT("'"&amp;TOTALDemandSheets&amp;"'!"&amp;ADDRESS(ROW(),COLUMN())))</f>
        <v>44468.892959675337</v>
      </c>
      <c r="E203" s="11">
        <f t="shared" ref="E203:E266" ca="1" si="3">IFERROR(IF(D203="",0,IF(D203=0,0,IF(ABS(D203-SUM($G203:$K203))&lt;Check_Limit,0,1))),1)</f>
        <v>0</v>
      </c>
      <c r="F203" s="3"/>
      <c r="G203" s="11" cm="1">
        <f t="array" aca="1" ref="G203" ca="1">SUM(INDIRECT("'"&amp;TOTALDemandSheets&amp;"'!"&amp;ADDRESS(ROW(),COLUMN())))</f>
        <v>24332.078948461931</v>
      </c>
      <c r="H203" s="11" cm="1">
        <f t="array" aca="1" ref="H203" ca="1">SUM(INDIRECT("'"&amp;TOTALDemandSheets&amp;"'!"&amp;ADDRESS(ROW(),COLUMN())))</f>
        <v>4772.6065385262064</v>
      </c>
      <c r="I203" s="11" cm="1">
        <f t="array" aca="1" ref="I203" ca="1">SUM(INDIRECT("'"&amp;TOTALDemandSheets&amp;"'!"&amp;ADDRESS(ROW(),COLUMN())))</f>
        <v>6855.1004656655932</v>
      </c>
      <c r="J203" s="11" cm="1">
        <f t="array" aca="1" ref="J203" ca="1">SUM(INDIRECT("'"&amp;TOTALDemandSheets&amp;"'!"&amp;ADDRESS(ROW(),COLUMN())))</f>
        <v>4693.5074835976511</v>
      </c>
      <c r="K203" s="11" cm="1">
        <f t="array" aca="1" ref="K203" ca="1">SUM(INDIRECT("'"&amp;TOTALDemandSheets&amp;"'!"&amp;ADDRESS(ROW(),COLUMN())))</f>
        <v>3815.5995234239635</v>
      </c>
    </row>
    <row r="204" spans="1:11" hidden="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 cm="1">
        <f t="array" aca="1" ref="D204" ca="1">SUM(INDIRECT("'"&amp;TOTALDemandSheets&amp;"'!"&amp;ADDRESS(ROW(),COLUMN())))</f>
        <v>527998.93241455604</v>
      </c>
      <c r="E204" s="11">
        <f t="shared" ca="1" si="3"/>
        <v>0</v>
      </c>
      <c r="F204" s="3"/>
      <c r="G204" s="11" cm="1">
        <f t="array" aca="1" ref="G204" ca="1">SUM(INDIRECT("'"&amp;TOTALDemandSheets&amp;"'!"&amp;ADDRESS(ROW(),COLUMN())))</f>
        <v>288905.58889929223</v>
      </c>
      <c r="H204" s="11" cm="1">
        <f t="array" aca="1" ref="H204" ca="1">SUM(INDIRECT("'"&amp;TOTALDemandSheets&amp;"'!"&amp;ADDRESS(ROW(),COLUMN())))</f>
        <v>56667.278842800413</v>
      </c>
      <c r="I204" s="11" cm="1">
        <f t="array" aca="1" ref="I204" ca="1">SUM(INDIRECT("'"&amp;TOTALDemandSheets&amp;"'!"&amp;ADDRESS(ROW(),COLUMN())))</f>
        <v>81393.65490272337</v>
      </c>
      <c r="J204" s="11" cm="1">
        <f t="array" aca="1" ref="J204" ca="1">SUM(INDIRECT("'"&amp;TOTALDemandSheets&amp;"'!"&amp;ADDRESS(ROW(),COLUMN())))</f>
        <v>55728.100604314714</v>
      </c>
      <c r="K204" s="11" cm="1">
        <f t="array" aca="1" ref="K204" ca="1">SUM(INDIRECT("'"&amp;TOTALDemandSheets&amp;"'!"&amp;ADDRESS(ROW(),COLUMN())))</f>
        <v>45304.309165425424</v>
      </c>
    </row>
    <row r="205" spans="1:11" hidden="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 cm="1">
        <f t="array" aca="1" ref="D205" ca="1">SUM(INDIRECT("'"&amp;TOTALDemandSheets&amp;"'!"&amp;ADDRESS(ROW(),COLUMN())))</f>
        <v>1177.9107937379247</v>
      </c>
      <c r="E205" s="11">
        <f t="shared" ca="1" si="3"/>
        <v>0</v>
      </c>
      <c r="F205" s="3"/>
      <c r="G205" s="11" cm="1">
        <f t="array" aca="1" ref="G205" ca="1">SUM(INDIRECT("'"&amp;TOTALDemandSheets&amp;"'!"&amp;ADDRESS(ROW(),COLUMN())))</f>
        <v>644.51837048128516</v>
      </c>
      <c r="H205" s="11" cm="1">
        <f t="array" aca="1" ref="H205" ca="1">SUM(INDIRECT("'"&amp;TOTALDemandSheets&amp;"'!"&amp;ADDRESS(ROW(),COLUMN())))</f>
        <v>126.41881508253441</v>
      </c>
      <c r="I205" s="11" cm="1">
        <f t="array" aca="1" ref="I205" ca="1">SUM(INDIRECT("'"&amp;TOTALDemandSheets&amp;"'!"&amp;ADDRESS(ROW(),COLUMN())))</f>
        <v>181.58079262255438</v>
      </c>
      <c r="J205" s="11" cm="1">
        <f t="array" aca="1" ref="J205" ca="1">SUM(INDIRECT("'"&amp;TOTALDemandSheets&amp;"'!"&amp;ADDRESS(ROW(),COLUMN())))</f>
        <v>124.323605951529</v>
      </c>
      <c r="K205" s="11" cm="1">
        <f t="array" aca="1" ref="K205" ca="1">SUM(INDIRECT("'"&amp;TOTALDemandSheets&amp;"'!"&amp;ADDRESS(ROW(),COLUMN())))</f>
        <v>101.06920960002196</v>
      </c>
    </row>
    <row r="206" spans="1:11" hidden="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 cm="1">
        <f t="array" aca="1" ref="D206" ca="1">SUM(INDIRECT("'"&amp;TOTALDemandSheets&amp;"'!"&amp;ADDRESS(ROW(),COLUMN())))</f>
        <v>208.35809687145309</v>
      </c>
      <c r="E206" s="11">
        <f t="shared" ca="1" si="3"/>
        <v>0</v>
      </c>
      <c r="F206" s="3"/>
      <c r="G206" s="11" cm="1">
        <f t="array" aca="1" ref="G206" ca="1">SUM(INDIRECT("'"&amp;TOTALDemandSheets&amp;"'!"&amp;ADDRESS(ROW(),COLUMN())))</f>
        <v>114.00746286229315</v>
      </c>
      <c r="H206" s="11" cm="1">
        <f t="array" aca="1" ref="H206" ca="1">SUM(INDIRECT("'"&amp;TOTALDemandSheets&amp;"'!"&amp;ADDRESS(ROW(),COLUMN())))</f>
        <v>22.361951227014167</v>
      </c>
      <c r="I206" s="11" cm="1">
        <f t="array" aca="1" ref="I206" ca="1">SUM(INDIRECT("'"&amp;TOTALDemandSheets&amp;"'!"&amp;ADDRESS(ROW(),COLUMN())))</f>
        <v>32.119434324211767</v>
      </c>
      <c r="J206" s="11" cm="1">
        <f t="array" aca="1" ref="J206" ca="1">SUM(INDIRECT("'"&amp;TOTALDemandSheets&amp;"'!"&amp;ADDRESS(ROW(),COLUMN())))</f>
        <v>21.991334207962463</v>
      </c>
      <c r="K206" s="11" cm="1">
        <f t="array" aca="1" ref="K206" ca="1">SUM(INDIRECT("'"&amp;TOTALDemandSheets&amp;"'!"&amp;ADDRESS(ROW(),COLUMN())))</f>
        <v>17.877914249971575</v>
      </c>
    </row>
    <row r="207" spans="1:11" hidden="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 cm="1">
        <f t="array" aca="1" ref="D207" ca="1">SUM(INDIRECT("'"&amp;TOTALDemandSheets&amp;"'!"&amp;ADDRESS(ROW(),COLUMN())))</f>
        <v>575552.5080693994</v>
      </c>
      <c r="E207" s="11">
        <f t="shared" ca="1" si="3"/>
        <v>0</v>
      </c>
      <c r="G207" s="111" cm="1">
        <f t="array" aca="1" ref="G207" ca="1">SUM(INDIRECT("'"&amp;TOTALDemandSheets&amp;"'!"&amp;ADDRESS(ROW(),COLUMN())))</f>
        <v>314925.51609119581</v>
      </c>
      <c r="H207" s="111" cm="1">
        <f t="array" aca="1" ref="H207" ca="1">SUM(INDIRECT("'"&amp;TOTALDemandSheets&amp;"'!"&amp;ADDRESS(ROW(),COLUMN())))</f>
        <v>61770.947744709214</v>
      </c>
      <c r="I207" s="111" cm="1">
        <f t="array" aca="1" ref="I207" ca="1">SUM(INDIRECT("'"&amp;TOTALDemandSheets&amp;"'!"&amp;ADDRESS(ROW(),COLUMN())))</f>
        <v>88724.274509359078</v>
      </c>
      <c r="J207" s="111" cm="1">
        <f t="array" aca="1" ref="J207" ca="1">SUM(INDIRECT("'"&amp;TOTALDemandSheets&amp;"'!"&amp;ADDRESS(ROW(),COLUMN())))</f>
        <v>60747.183571147893</v>
      </c>
      <c r="K207" s="111" cm="1">
        <f t="array" aca="1" ref="K207" ca="1">SUM(INDIRECT("'"&amp;TOTALDemandSheets&amp;"'!"&amp;ADDRESS(ROW(),COLUMN())))</f>
        <v>49384.586152987526</v>
      </c>
    </row>
    <row r="208" spans="1:11" hidden="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D208" s="11"/>
      <c r="E208" s="11">
        <f t="shared" si="3"/>
        <v>0</v>
      </c>
      <c r="G208" s="11"/>
      <c r="H208" s="11"/>
      <c r="I208" s="11"/>
      <c r="J208" s="11"/>
      <c r="K208" s="11"/>
    </row>
    <row r="209" spans="1:11" hidden="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D209" s="11"/>
      <c r="E209" s="11">
        <f t="shared" si="3"/>
        <v>0</v>
      </c>
      <c r="F209" s="3"/>
      <c r="G209" s="11"/>
      <c r="H209" s="11"/>
      <c r="I209" s="11"/>
      <c r="J209" s="11"/>
      <c r="K209" s="11"/>
    </row>
    <row r="210" spans="1:11" hidden="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 cm="1">
        <f t="array" aca="1" ref="D210" ca="1">SUM(INDIRECT("'"&amp;TOTALDemandSheets&amp;"'!"&amp;ADDRESS(ROW(),COLUMN())))</f>
        <v>181296.06061050875</v>
      </c>
      <c r="E210" s="11">
        <f t="shared" ca="1" si="3"/>
        <v>0</v>
      </c>
      <c r="F210" s="3"/>
      <c r="G210" s="11" cm="1">
        <f t="array" aca="1" ref="G210" ca="1">SUM(INDIRECT("'"&amp;TOTALDemandSheets&amp;"'!"&amp;ADDRESS(ROW(),COLUMN())))</f>
        <v>103045.49336593528</v>
      </c>
      <c r="H210" s="11" cm="1">
        <f t="array" aca="1" ref="H210" ca="1">SUM(INDIRECT("'"&amp;TOTALDemandSheets&amp;"'!"&amp;ADDRESS(ROW(),COLUMN())))</f>
        <v>20018.293367277456</v>
      </c>
      <c r="I210" s="11" cm="1">
        <f t="array" aca="1" ref="I210" ca="1">SUM(INDIRECT("'"&amp;TOTALDemandSheets&amp;"'!"&amp;ADDRESS(ROW(),COLUMN())))</f>
        <v>28771.622257793399</v>
      </c>
      <c r="J210" s="11" cm="1">
        <f t="array" aca="1" ref="J210" ca="1">SUM(INDIRECT("'"&amp;TOTALDemandSheets&amp;"'!"&amp;ADDRESS(ROW(),COLUMN())))</f>
        <v>16670.158751148188</v>
      </c>
      <c r="K210" s="11" cm="1">
        <f t="array" aca="1" ref="K210" ca="1">SUM(INDIRECT("'"&amp;TOTALDemandSheets&amp;"'!"&amp;ADDRESS(ROW(),COLUMN())))</f>
        <v>12790.492868354399</v>
      </c>
    </row>
    <row r="211" spans="1:11" hidden="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 cm="1">
        <f t="array" aca="1" ref="D211" ca="1">SUM(INDIRECT("'"&amp;TOTALDemandSheets&amp;"'!"&amp;ADDRESS(ROW(),COLUMN())))</f>
        <v>150509.08110028363</v>
      </c>
      <c r="E211" s="11">
        <f t="shared" ca="1" si="3"/>
        <v>0</v>
      </c>
      <c r="F211" s="3"/>
      <c r="G211" s="11" cm="1">
        <f t="array" aca="1" ref="G211" ca="1">SUM(INDIRECT("'"&amp;TOTALDemandSheets&amp;"'!"&amp;ADDRESS(ROW(),COLUMN())))</f>
        <v>85546.715498424368</v>
      </c>
      <c r="H211" s="11" cm="1">
        <f t="array" aca="1" ref="H211" ca="1">SUM(INDIRECT("'"&amp;TOTALDemandSheets&amp;"'!"&amp;ADDRESS(ROW(),COLUMN())))</f>
        <v>16618.866012636288</v>
      </c>
      <c r="I211" s="11" cm="1">
        <f t="array" aca="1" ref="I211" ca="1">SUM(INDIRECT("'"&amp;TOTALDemandSheets&amp;"'!"&amp;ADDRESS(ROW(),COLUMN())))</f>
        <v>23885.739233398119</v>
      </c>
      <c r="J211" s="11" cm="1">
        <f t="array" aca="1" ref="J211" ca="1">SUM(INDIRECT("'"&amp;TOTALDemandSheets&amp;"'!"&amp;ADDRESS(ROW(),COLUMN())))</f>
        <v>13839.298366341511</v>
      </c>
      <c r="K211" s="11" cm="1">
        <f t="array" aca="1" ref="K211" ca="1">SUM(INDIRECT("'"&amp;TOTALDemandSheets&amp;"'!"&amp;ADDRESS(ROW(),COLUMN())))</f>
        <v>10618.461989483321</v>
      </c>
    </row>
    <row r="212" spans="1:11" hidden="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 cm="1">
        <f t="array" aca="1" ref="D212" ca="1">SUM(INDIRECT("'"&amp;TOTALDemandSheets&amp;"'!"&amp;ADDRESS(ROW(),COLUMN())))</f>
        <v>1107108.2109397349</v>
      </c>
      <c r="E212" s="11">
        <f t="shared" ca="1" si="3"/>
        <v>0</v>
      </c>
      <c r="F212" s="3"/>
      <c r="G212" s="11" cm="1">
        <f t="array" aca="1" ref="G212" ca="1">SUM(INDIRECT("'"&amp;TOTALDemandSheets&amp;"'!"&amp;ADDRESS(ROW(),COLUMN())))</f>
        <v>629260.84230177803</v>
      </c>
      <c r="H212" s="11" cm="1">
        <f t="array" aca="1" ref="H212" ca="1">SUM(INDIRECT("'"&amp;TOTALDemandSheets&amp;"'!"&amp;ADDRESS(ROW(),COLUMN())))</f>
        <v>122244.33824586187</v>
      </c>
      <c r="I212" s="11" cm="1">
        <f t="array" aca="1" ref="I212" ca="1">SUM(INDIRECT("'"&amp;TOTALDemandSheets&amp;"'!"&amp;ADDRESS(ROW(),COLUMN())))</f>
        <v>175697.6910385947</v>
      </c>
      <c r="J212" s="11" cm="1">
        <f t="array" aca="1" ref="J212" ca="1">SUM(INDIRECT("'"&amp;TOTALDemandSheets&amp;"'!"&amp;ADDRESS(ROW(),COLUMN())))</f>
        <v>101798.51436879628</v>
      </c>
      <c r="K212" s="11" cm="1">
        <f t="array" aca="1" ref="K212" ca="1">SUM(INDIRECT("'"&amp;TOTALDemandSheets&amp;"'!"&amp;ADDRESS(ROW(),COLUMN())))</f>
        <v>78106.824984703897</v>
      </c>
    </row>
    <row r="213" spans="1:11" hidden="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 cm="1">
        <f t="array" aca="1" ref="D213" ca="1">SUM(INDIRECT("'"&amp;TOTALDemandSheets&amp;"'!"&amp;ADDRESS(ROW(),COLUMN())))</f>
        <v>2011328.1579080883</v>
      </c>
      <c r="E213" s="11">
        <f t="shared" ca="1" si="3"/>
        <v>0</v>
      </c>
      <c r="F213" s="3"/>
      <c r="G213" s="11" cm="1">
        <f t="array" aca="1" ref="G213" ca="1">SUM(INDIRECT("'"&amp;TOTALDemandSheets&amp;"'!"&amp;ADDRESS(ROW(),COLUMN())))</f>
        <v>1143203.5624740049</v>
      </c>
      <c r="H213" s="11" cm="1">
        <f t="array" aca="1" ref="H213" ca="1">SUM(INDIRECT("'"&amp;TOTALDemandSheets&amp;"'!"&amp;ADDRESS(ROW(),COLUMN())))</f>
        <v>222086.22177053537</v>
      </c>
      <c r="I213" s="11" cm="1">
        <f t="array" aca="1" ref="I213" ca="1">SUM(INDIRECT("'"&amp;TOTALDemandSheets&amp;"'!"&amp;ADDRESS(ROW(),COLUMN())))</f>
        <v>319197.08459699748</v>
      </c>
      <c r="J213" s="11" cm="1">
        <f t="array" aca="1" ref="J213" ca="1">SUM(INDIRECT("'"&amp;TOTALDemandSheets&amp;"'!"&amp;ADDRESS(ROW(),COLUMN())))</f>
        <v>184941.4685574187</v>
      </c>
      <c r="K213" s="11" cm="1">
        <f t="array" aca="1" ref="K213" ca="1">SUM(INDIRECT("'"&amp;TOTALDemandSheets&amp;"'!"&amp;ADDRESS(ROW(),COLUMN())))</f>
        <v>141899.82050913139</v>
      </c>
    </row>
    <row r="214" spans="1:11" hidden="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 cm="1">
        <f t="array" aca="1" ref="D214" ca="1">SUM(INDIRECT("'"&amp;TOTALDemandSheets&amp;"'!"&amp;ADDRESS(ROW(),COLUMN())))</f>
        <v>430972.1466646021</v>
      </c>
      <c r="E214" s="11">
        <f t="shared" ca="1" si="3"/>
        <v>0</v>
      </c>
      <c r="F214" s="3"/>
      <c r="G214" s="11" cm="1">
        <f t="array" aca="1" ref="G214" ca="1">SUM(INDIRECT("'"&amp;TOTALDemandSheets&amp;"'!"&amp;ADDRESS(ROW(),COLUMN())))</f>
        <v>244956.99095987942</v>
      </c>
      <c r="H214" s="11" cm="1">
        <f t="array" aca="1" ref="H214" ca="1">SUM(INDIRECT("'"&amp;TOTALDemandSheets&amp;"'!"&amp;ADDRESS(ROW(),COLUMN())))</f>
        <v>47586.951619384781</v>
      </c>
      <c r="I214" s="11" cm="1">
        <f t="array" aca="1" ref="I214" ca="1">SUM(INDIRECT("'"&amp;TOTALDemandSheets&amp;"'!"&amp;ADDRESS(ROW(),COLUMN())))</f>
        <v>68395.130957112036</v>
      </c>
      <c r="J214" s="11" cm="1">
        <f t="array" aca="1" ref="J214" ca="1">SUM(INDIRECT("'"&amp;TOTALDemandSheets&amp;"'!"&amp;ADDRESS(ROW(),COLUMN())))</f>
        <v>39627.855553115078</v>
      </c>
      <c r="K214" s="11" cm="1">
        <f t="array" aca="1" ref="K214" ca="1">SUM(INDIRECT("'"&amp;TOTALDemandSheets&amp;"'!"&amp;ADDRESS(ROW(),COLUMN())))</f>
        <v>30405.217575110724</v>
      </c>
    </row>
    <row r="215" spans="1:11" hidden="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 cm="1">
        <f t="array" aca="1" ref="D215" ca="1">SUM(INDIRECT("'"&amp;TOTALDemandSheets&amp;"'!"&amp;ADDRESS(ROW(),COLUMN())))</f>
        <v>48590.965869394371</v>
      </c>
      <c r="E215" s="11">
        <f t="shared" ca="1" si="3"/>
        <v>0</v>
      </c>
      <c r="F215" s="3"/>
      <c r="G215" s="11" cm="1">
        <f t="array" aca="1" ref="G215" ca="1">SUM(INDIRECT("'"&amp;TOTALDemandSheets&amp;"'!"&amp;ADDRESS(ROW(),COLUMN())))</f>
        <v>27618.250690488705</v>
      </c>
      <c r="H215" s="11" cm="1">
        <f t="array" aca="1" ref="H215" ca="1">SUM(INDIRECT("'"&amp;TOTALDemandSheets&amp;"'!"&amp;ADDRESS(ROW(),COLUMN())))</f>
        <v>5365.3025140057562</v>
      </c>
      <c r="I215" s="11" cm="1">
        <f t="array" aca="1" ref="I215" ca="1">SUM(INDIRECT("'"&amp;TOTALDemandSheets&amp;"'!"&amp;ADDRESS(ROW(),COLUMN())))</f>
        <v>7711.369515849864</v>
      </c>
      <c r="J215" s="11" cm="1">
        <f t="array" aca="1" ref="J215" ca="1">SUM(INDIRECT("'"&amp;TOTALDemandSheets&amp;"'!"&amp;ADDRESS(ROW(),COLUMN())))</f>
        <v>4467.9355535178966</v>
      </c>
      <c r="K215" s="11" cm="1">
        <f t="array" aca="1" ref="K215" ca="1">SUM(INDIRECT("'"&amp;TOTALDemandSheets&amp;"'!"&amp;ADDRESS(ROW(),COLUMN())))</f>
        <v>3428.1075955321426</v>
      </c>
    </row>
    <row r="216" spans="1:11" hidden="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 cm="1">
        <f t="array" aca="1" ref="D216" ca="1">SUM(INDIRECT("'"&amp;TOTALDemandSheets&amp;"'!"&amp;ADDRESS(ROW(),COLUMN())))</f>
        <v>92939.971112801664</v>
      </c>
      <c r="E216" s="11">
        <f t="shared" ca="1" si="3"/>
        <v>0</v>
      </c>
      <c r="F216" s="3"/>
      <c r="G216" s="11" cm="1">
        <f t="array" aca="1" ref="G216" ca="1">SUM(INDIRECT("'"&amp;TOTALDemandSheets&amp;"'!"&amp;ADDRESS(ROW(),COLUMN())))</f>
        <v>52825.445541861329</v>
      </c>
      <c r="H216" s="11" cm="1">
        <f t="array" aca="1" ref="H216" ca="1">SUM(INDIRECT("'"&amp;TOTALDemandSheets&amp;"'!"&amp;ADDRESS(ROW(),COLUMN())))</f>
        <v>10262.217507744968</v>
      </c>
      <c r="I216" s="11" cm="1">
        <f t="array" aca="1" ref="I216" ca="1">SUM(INDIRECT("'"&amp;TOTALDemandSheets&amp;"'!"&amp;ADDRESS(ROW(),COLUMN())))</f>
        <v>14749.541344158477</v>
      </c>
      <c r="J216" s="11" cm="1">
        <f t="array" aca="1" ref="J216" ca="1">SUM(INDIRECT("'"&amp;TOTALDemandSheets&amp;"'!"&amp;ADDRESS(ROW(),COLUMN())))</f>
        <v>8545.8231555624025</v>
      </c>
      <c r="K216" s="11" cm="1">
        <f t="array" aca="1" ref="K216" ca="1">SUM(INDIRECT("'"&amp;TOTALDemandSheets&amp;"'!"&amp;ADDRESS(ROW(),COLUMN())))</f>
        <v>6556.943563474475</v>
      </c>
    </row>
    <row r="217" spans="1:11" hidden="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 cm="1">
        <f t="array" aca="1" ref="D217" ca="1">SUM(INDIRECT("'"&amp;TOTALDemandSheets&amp;"'!"&amp;ADDRESS(ROW(),COLUMN())))</f>
        <v>4022744.5942054139</v>
      </c>
      <c r="E217" s="11">
        <f t="shared" ca="1" si="3"/>
        <v>0</v>
      </c>
      <c r="G217" s="111" cm="1">
        <f t="array" aca="1" ref="G217" ca="1">SUM(INDIRECT("'"&amp;TOTALDemandSheets&amp;"'!"&amp;ADDRESS(ROW(),COLUMN())))</f>
        <v>2286457.3008323722</v>
      </c>
      <c r="H217" s="111" cm="1">
        <f t="array" aca="1" ref="H217" ca="1">SUM(INDIRECT("'"&amp;TOTALDemandSheets&amp;"'!"&amp;ADDRESS(ROW(),COLUMN())))</f>
        <v>444182.19103744649</v>
      </c>
      <c r="I217" s="111" cm="1">
        <f t="array" aca="1" ref="I217" ca="1">SUM(INDIRECT("'"&amp;TOTALDemandSheets&amp;"'!"&amp;ADDRESS(ROW(),COLUMN())))</f>
        <v>638408.17894390412</v>
      </c>
      <c r="J217" s="111" cm="1">
        <f t="array" aca="1" ref="J217" ca="1">SUM(INDIRECT("'"&amp;TOTALDemandSheets&amp;"'!"&amp;ADDRESS(ROW(),COLUMN())))</f>
        <v>369891.05430590006</v>
      </c>
      <c r="K217" s="111" cm="1">
        <f t="array" aca="1" ref="K217" ca="1">SUM(INDIRECT("'"&amp;TOTALDemandSheets&amp;"'!"&amp;ADDRESS(ROW(),COLUMN())))</f>
        <v>283805.8690857903</v>
      </c>
    </row>
    <row r="218" spans="1:11" hidden="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D218" s="11"/>
      <c r="E218" s="11">
        <f t="shared" si="3"/>
        <v>0</v>
      </c>
      <c r="G218" s="11"/>
      <c r="H218" s="11"/>
      <c r="I218" s="11"/>
      <c r="J218" s="11"/>
      <c r="K218" s="11"/>
    </row>
    <row r="219" spans="1:11" hidden="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D219" s="11"/>
      <c r="E219" s="11">
        <f t="shared" si="3"/>
        <v>0</v>
      </c>
      <c r="G219" s="11"/>
      <c r="H219" s="11"/>
      <c r="I219" s="11"/>
      <c r="J219" s="11"/>
      <c r="K219" s="11"/>
    </row>
    <row r="220" spans="1:11" hidden="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 cm="1">
        <f t="array" aca="1" ref="D220" ca="1">SUM(INDIRECT("'"&amp;TOTALDemandSheets&amp;"'!"&amp;ADDRESS(ROW(),COLUMN())))</f>
        <v>36347.284870781972</v>
      </c>
      <c r="E220" s="11">
        <f t="shared" ca="1" si="3"/>
        <v>0</v>
      </c>
      <c r="F220" s="3"/>
      <c r="G220" s="11" cm="1">
        <f t="array" aca="1" ref="G220" ca="1">SUM(INDIRECT("'"&amp;TOTALDemandSheets&amp;"'!"&amp;ADDRESS(ROW(),COLUMN())))</f>
        <v>20659.157675072071</v>
      </c>
      <c r="H220" s="11" cm="1">
        <f t="array" aca="1" ref="H220" ca="1">SUM(INDIRECT("'"&amp;TOTALDemandSheets&amp;"'!"&amp;ADDRESS(ROW(),COLUMN())))</f>
        <v>4013.383463474679</v>
      </c>
      <c r="I220" s="11" cm="1">
        <f t="array" aca="1" ref="I220" ca="1">SUM(INDIRECT("'"&amp;TOTALDemandSheets&amp;"'!"&amp;ADDRESS(ROW(),COLUMN())))</f>
        <v>5768.3015663823544</v>
      </c>
      <c r="J220" s="11" cm="1">
        <f t="array" aca="1" ref="J220" ca="1">SUM(INDIRECT("'"&amp;TOTALDemandSheets&amp;"'!"&amp;ADDRESS(ROW(),COLUMN())))</f>
        <v>3342.1300326589699</v>
      </c>
      <c r="K220" s="11" cm="1">
        <f t="array" aca="1" ref="K220" ca="1">SUM(INDIRECT("'"&amp;TOTALDemandSheets&amp;"'!"&amp;ADDRESS(ROW(),COLUMN())))</f>
        <v>2564.3121331938905</v>
      </c>
    </row>
    <row r="221" spans="1:11" hidden="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 cm="1">
        <f t="array" aca="1" ref="D221" ca="1">SUM(INDIRECT("'"&amp;TOTALDemandSheets&amp;"'!"&amp;ADDRESS(ROW(),COLUMN())))</f>
        <v>2821625.7410728293</v>
      </c>
      <c r="E221" s="11">
        <f t="shared" ca="1" si="3"/>
        <v>0</v>
      </c>
      <c r="F221" s="3"/>
      <c r="G221" s="11" cm="1">
        <f t="array" aca="1" ref="G221" ca="1">SUM(INDIRECT("'"&amp;TOTALDemandSheets&amp;"'!"&amp;ADDRESS(ROW(),COLUMN())))</f>
        <v>1603762.4623710047</v>
      </c>
      <c r="H221" s="11" cm="1">
        <f t="array" aca="1" ref="H221" ca="1">SUM(INDIRECT("'"&amp;TOTALDemandSheets&amp;"'!"&amp;ADDRESS(ROW(),COLUMN())))</f>
        <v>311557.41424964793</v>
      </c>
      <c r="I221" s="11" cm="1">
        <f t="array" aca="1" ref="I221" ca="1">SUM(INDIRECT("'"&amp;TOTALDemandSheets&amp;"'!"&amp;ADDRESS(ROW(),COLUMN())))</f>
        <v>447791.03143021127</v>
      </c>
      <c r="J221" s="11" cm="1">
        <f t="array" aca="1" ref="J221" ca="1">SUM(INDIRECT("'"&amp;TOTALDemandSheets&amp;"'!"&amp;ADDRESS(ROW(),COLUMN())))</f>
        <v>259448.26865853995</v>
      </c>
      <c r="K221" s="11" cm="1">
        <f t="array" aca="1" ref="K221" ca="1">SUM(INDIRECT("'"&amp;TOTALDemandSheets&amp;"'!"&amp;ADDRESS(ROW(),COLUMN())))</f>
        <v>199066.5643634249</v>
      </c>
    </row>
    <row r="222" spans="1:11" hidden="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 cm="1">
        <f t="array" aca="1" ref="D222" ca="1">SUM(INDIRECT("'"&amp;TOTALDemandSheets&amp;"'!"&amp;ADDRESS(ROW(),COLUMN())))</f>
        <v>159220.6140353221</v>
      </c>
      <c r="E222" s="11">
        <f t="shared" ca="1" si="3"/>
        <v>0</v>
      </c>
      <c r="F222" s="3"/>
      <c r="G222" s="11" cm="1">
        <f t="array" aca="1" ref="G222" ca="1">SUM(INDIRECT("'"&amp;TOTALDemandSheets&amp;"'!"&amp;ADDRESS(ROW(),COLUMN())))</f>
        <v>90498.197655519834</v>
      </c>
      <c r="H222" s="11" cm="1">
        <f t="array" aca="1" ref="H222" ca="1">SUM(INDIRECT("'"&amp;TOTALDemandSheets&amp;"'!"&amp;ADDRESS(ROW(),COLUMN())))</f>
        <v>17580.773410872338</v>
      </c>
      <c r="I222" s="11" cm="1">
        <f t="array" aca="1" ref="I222" ca="1">SUM(INDIRECT("'"&amp;TOTALDemandSheets&amp;"'!"&amp;ADDRESS(ROW(),COLUMN())))</f>
        <v>25268.256504039378</v>
      </c>
      <c r="J222" s="11" cm="1">
        <f t="array" aca="1" ref="J222" ca="1">SUM(INDIRECT("'"&amp;TOTALDemandSheets&amp;"'!"&amp;ADDRESS(ROW(),COLUMN())))</f>
        <v>14640.323145941877</v>
      </c>
      <c r="K222" s="11" cm="1">
        <f t="array" aca="1" ref="K222" ca="1">SUM(INDIRECT("'"&amp;TOTALDemandSheets&amp;"'!"&amp;ADDRESS(ROW(),COLUMN())))</f>
        <v>11233.063318948643</v>
      </c>
    </row>
    <row r="223" spans="1:11" hidden="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 cm="1">
        <f t="array" aca="1" ref="D223" ca="1">SUM(INDIRECT("'"&amp;TOTALDemandSheets&amp;"'!"&amp;ADDRESS(ROW(),COLUMN())))</f>
        <v>1419322.3869909393</v>
      </c>
      <c r="E223" s="11">
        <f t="shared" ca="1" si="3"/>
        <v>0</v>
      </c>
      <c r="F223" s="3"/>
      <c r="G223" s="11" cm="1">
        <f t="array" aca="1" ref="G223" ca="1">SUM(INDIRECT("'"&amp;TOTALDemandSheets&amp;"'!"&amp;ADDRESS(ROW(),COLUMN())))</f>
        <v>806717.89072685817</v>
      </c>
      <c r="H223" s="11" cm="1">
        <f t="array" aca="1" ref="H223" ca="1">SUM(INDIRECT("'"&amp;TOTALDemandSheets&amp;"'!"&amp;ADDRESS(ROW(),COLUMN())))</f>
        <v>156718.30832865991</v>
      </c>
      <c r="I223" s="11" cm="1">
        <f t="array" aca="1" ref="I223" ca="1">SUM(INDIRECT("'"&amp;TOTALDemandSheets&amp;"'!"&amp;ADDRESS(ROW(),COLUMN())))</f>
        <v>225245.97304000056</v>
      </c>
      <c r="J223" s="11" cm="1">
        <f t="array" aca="1" ref="J223" ca="1">SUM(INDIRECT("'"&amp;TOTALDemandSheets&amp;"'!"&amp;ADDRESS(ROW(),COLUMN())))</f>
        <v>130506.58370911166</v>
      </c>
      <c r="K223" s="11" cm="1">
        <f t="array" aca="1" ref="K223" ca="1">SUM(INDIRECT("'"&amp;TOTALDemandSheets&amp;"'!"&amp;ADDRESS(ROW(),COLUMN())))</f>
        <v>100133.6311863087</v>
      </c>
    </row>
    <row r="224" spans="1:11" hidden="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 cm="1">
        <f t="array" aca="1" ref="D224" ca="1">SUM(INDIRECT("'"&amp;TOTALDemandSheets&amp;"'!"&amp;ADDRESS(ROW(),COLUMN())))</f>
        <v>192095.58275732494</v>
      </c>
      <c r="E224" s="11">
        <f t="shared" ca="1" si="3"/>
        <v>0</v>
      </c>
      <c r="F224" s="3"/>
      <c r="G224" s="11" cm="1">
        <f t="array" aca="1" ref="G224" ca="1">SUM(INDIRECT("'"&amp;TOTALDemandSheets&amp;"'!"&amp;ADDRESS(ROW(),COLUMN())))</f>
        <v>109183.75188069593</v>
      </c>
      <c r="H224" s="11" cm="1">
        <f t="array" aca="1" ref="H224" ca="1">SUM(INDIRECT("'"&amp;TOTALDemandSheets&amp;"'!"&amp;ADDRESS(ROW(),COLUMN())))</f>
        <v>21210.751724250964</v>
      </c>
      <c r="I224" s="11" cm="1">
        <f t="array" aca="1" ref="I224" ca="1">SUM(INDIRECT("'"&amp;TOTALDemandSheets&amp;"'!"&amp;ADDRESS(ROW(),COLUMN())))</f>
        <v>30485.502695826803</v>
      </c>
      <c r="J224" s="11" cm="1">
        <f t="array" aca="1" ref="J224" ca="1">SUM(INDIRECT("'"&amp;TOTALDemandSheets&amp;"'!"&amp;ADDRESS(ROW(),COLUMN())))</f>
        <v>17663.173977280087</v>
      </c>
      <c r="K224" s="11" cm="1">
        <f t="array" aca="1" ref="K224" ca="1">SUM(INDIRECT("'"&amp;TOTALDemandSheets&amp;"'!"&amp;ADDRESS(ROW(),COLUMN())))</f>
        <v>13552.402479271126</v>
      </c>
    </row>
    <row r="225" spans="1:11" hidden="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 cm="1">
        <f t="array" aca="1" ref="D225" ca="1">SUM(INDIRECT("'"&amp;TOTALDemandSheets&amp;"'!"&amp;ADDRESS(ROW(),COLUMN())))</f>
        <v>13281.998216360467</v>
      </c>
      <c r="E225" s="11">
        <f t="shared" ca="1" si="3"/>
        <v>0</v>
      </c>
      <c r="F225" s="3"/>
      <c r="G225" s="11" cm="1">
        <f t="array" aca="1" ref="G225" ca="1">SUM(INDIRECT("'"&amp;TOTALDemandSheets&amp;"'!"&amp;ADDRESS(ROW(),COLUMN())))</f>
        <v>7549.2542666478848</v>
      </c>
      <c r="H225" s="11" cm="1">
        <f t="array" aca="1" ref="H225" ca="1">SUM(INDIRECT("'"&amp;TOTALDemandSheets&amp;"'!"&amp;ADDRESS(ROW(),COLUMN())))</f>
        <v>1466.5676457800978</v>
      </c>
      <c r="I225" s="11" cm="1">
        <f t="array" aca="1" ref="I225" ca="1">SUM(INDIRECT("'"&amp;TOTALDemandSheets&amp;"'!"&amp;ADDRESS(ROW(),COLUMN())))</f>
        <v>2107.8485336247741</v>
      </c>
      <c r="J225" s="11" cm="1">
        <f t="array" aca="1" ref="J225" ca="1">SUM(INDIRECT("'"&amp;TOTALDemandSheets&amp;"'!"&amp;ADDRESS(ROW(),COLUMN())))</f>
        <v>1221.2787087242532</v>
      </c>
      <c r="K225" s="11" cm="1">
        <f t="array" aca="1" ref="K225" ca="1">SUM(INDIRECT("'"&amp;TOTALDemandSheets&amp;"'!"&amp;ADDRESS(ROW(),COLUMN())))</f>
        <v>937.049061583455</v>
      </c>
    </row>
    <row r="226" spans="1:11" hidden="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 cm="1">
        <f t="array" aca="1" ref="D226" ca="1">SUM(INDIRECT("'"&amp;TOTALDemandSheets&amp;"'!"&amp;ADDRESS(ROW(),COLUMN())))</f>
        <v>4641893.6079435581</v>
      </c>
      <c r="E226" s="11">
        <f t="shared" ca="1" si="3"/>
        <v>0</v>
      </c>
      <c r="G226" s="111" cm="1">
        <f t="array" aca="1" ref="G226" ca="1">SUM(INDIRECT("'"&amp;TOTALDemandSheets&amp;"'!"&amp;ADDRESS(ROW(),COLUMN())))</f>
        <v>2638370.7145757992</v>
      </c>
      <c r="H226" s="111" cm="1">
        <f t="array" aca="1" ref="H226" ca="1">SUM(INDIRECT("'"&amp;TOTALDemandSheets&amp;"'!"&amp;ADDRESS(ROW(),COLUMN())))</f>
        <v>512547.19882268592</v>
      </c>
      <c r="I226" s="111" cm="1">
        <f t="array" aca="1" ref="I226" ca="1">SUM(INDIRECT("'"&amp;TOTALDemandSheets&amp;"'!"&amp;ADDRESS(ROW(),COLUMN())))</f>
        <v>736666.9137700852</v>
      </c>
      <c r="J226" s="111" cm="1">
        <f t="array" aca="1" ref="J226" ca="1">SUM(INDIRECT("'"&amp;TOTALDemandSheets&amp;"'!"&amp;ADDRESS(ROW(),COLUMN())))</f>
        <v>426821.75823225681</v>
      </c>
      <c r="K226" s="111" cm="1">
        <f t="array" aca="1" ref="K226" ca="1">SUM(INDIRECT("'"&amp;TOTALDemandSheets&amp;"'!"&amp;ADDRESS(ROW(),COLUMN())))</f>
        <v>327487.02254273073</v>
      </c>
    </row>
    <row r="227" spans="1:11" hidden="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D227" s="11"/>
      <c r="E227" s="11">
        <f t="shared" si="3"/>
        <v>0</v>
      </c>
      <c r="G227" s="11"/>
      <c r="H227" s="11"/>
      <c r="I227" s="11"/>
      <c r="J227" s="11"/>
      <c r="K227" s="11"/>
    </row>
    <row r="228" spans="1:11" hidden="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D228" s="11"/>
      <c r="E228" s="11">
        <f t="shared" si="3"/>
        <v>0</v>
      </c>
      <c r="F228" s="3"/>
      <c r="G228" s="11"/>
      <c r="H228" s="11"/>
      <c r="I228" s="11"/>
      <c r="J228" s="11"/>
      <c r="K228" s="11"/>
    </row>
    <row r="229" spans="1:11" hidden="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 cm="1">
        <f t="array" aca="1" ref="D229" ca="1">SUM(INDIRECT("'"&amp;TOTALDemandSheets&amp;"'!"&amp;ADDRESS(ROW(),COLUMN())))</f>
        <v>-2228249.1023945292</v>
      </c>
      <c r="E229" s="11">
        <f t="shared" ca="1" si="3"/>
        <v>0</v>
      </c>
      <c r="F229" s="3"/>
      <c r="G229" s="11" cm="1">
        <f t="array" aca="1" ref="G229" ca="1">SUM(INDIRECT("'"&amp;TOTALDemandSheets&amp;"'!"&amp;ADDRESS(ROW(),COLUMN())))</f>
        <v>-1405692.4862720191</v>
      </c>
      <c r="H229" s="11" cm="1">
        <f t="array" aca="1" ref="H229" ca="1">SUM(INDIRECT("'"&amp;TOTALDemandSheets&amp;"'!"&amp;ADDRESS(ROW(),COLUMN())))</f>
        <v>-268361.510338908</v>
      </c>
      <c r="I229" s="11" cm="1">
        <f t="array" aca="1" ref="I229" ca="1">SUM(INDIRECT("'"&amp;TOTALDemandSheets&amp;"'!"&amp;ADDRESS(ROW(),COLUMN())))</f>
        <v>-394536.74117740401</v>
      </c>
      <c r="J229" s="11" cm="1">
        <f t="array" aca="1" ref="J229" ca="1">SUM(INDIRECT("'"&amp;TOTALDemandSheets&amp;"'!"&amp;ADDRESS(ROW(),COLUMN())))</f>
        <v>-159658.36460619775</v>
      </c>
      <c r="K229" s="11" cm="1">
        <f t="array" aca="1" ref="K229" ca="1">SUM(INDIRECT("'"&amp;TOTALDemandSheets&amp;"'!"&amp;ADDRESS(ROW(),COLUMN())))</f>
        <v>0</v>
      </c>
    </row>
    <row r="230" spans="1:11" hidden="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 cm="1">
        <f t="array" aca="1" ref="D230" ca="1">SUM(INDIRECT("'"&amp;TOTALDemandSheets&amp;"'!"&amp;ADDRESS(ROW(),COLUMN())))</f>
        <v>10946155.941697547</v>
      </c>
      <c r="E230" s="11">
        <f t="shared" ca="1" si="3"/>
        <v>0</v>
      </c>
      <c r="F230" s="3"/>
      <c r="G230" s="11" cm="1">
        <f t="array" aca="1" ref="G230" ca="1">SUM(INDIRECT("'"&amp;TOTALDemandSheets&amp;"'!"&amp;ADDRESS(ROW(),COLUMN())))</f>
        <v>6938617.9125220329</v>
      </c>
      <c r="H230" s="11" cm="1">
        <f t="array" aca="1" ref="H230" ca="1">SUM(INDIRECT("'"&amp;TOTALDemandSheets&amp;"'!"&amp;ADDRESS(ROW(),COLUMN())))</f>
        <v>1321126.514867753</v>
      </c>
      <c r="I230" s="11" cm="1">
        <f t="array" aca="1" ref="I230" ca="1">SUM(INDIRECT("'"&amp;TOTALDemandSheets&amp;"'!"&amp;ADDRESS(ROW(),COLUMN())))</f>
        <v>1948999.9442398662</v>
      </c>
      <c r="J230" s="11" cm="1">
        <f t="array" aca="1" ref="J230" ca="1">SUM(INDIRECT("'"&amp;TOTALDemandSheets&amp;"'!"&amp;ADDRESS(ROW(),COLUMN())))</f>
        <v>737411.57006789336</v>
      </c>
      <c r="K230" s="11" cm="1">
        <f t="array" aca="1" ref="K230" ca="1">SUM(INDIRECT("'"&amp;TOTALDemandSheets&amp;"'!"&amp;ADDRESS(ROW(),COLUMN())))</f>
        <v>0</v>
      </c>
    </row>
    <row r="231" spans="1:11" hidden="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 cm="1">
        <f t="array" aca="1" ref="D231" ca="1">SUM(INDIRECT("'"&amp;TOTALDemandSheets&amp;"'!"&amp;ADDRESS(ROW(),COLUMN())))</f>
        <v>4838355.3969202004</v>
      </c>
      <c r="E231" s="11">
        <f t="shared" ca="1" si="3"/>
        <v>0</v>
      </c>
      <c r="F231" s="3"/>
      <c r="G231" s="11" cm="1">
        <f t="array" aca="1" ref="G231" ca="1">SUM(INDIRECT("'"&amp;TOTALDemandSheets&amp;"'!"&amp;ADDRESS(ROW(),COLUMN())))</f>
        <v>2958778.9034857647</v>
      </c>
      <c r="H231" s="11" cm="1">
        <f t="array" aca="1" ref="H231" ca="1">SUM(INDIRECT("'"&amp;TOTALDemandSheets&amp;"'!"&amp;ADDRESS(ROW(),COLUMN())))</f>
        <v>574791.7950041052</v>
      </c>
      <c r="I231" s="11" cm="1">
        <f t="array" aca="1" ref="I231" ca="1">SUM(INDIRECT("'"&amp;TOTALDemandSheets&amp;"'!"&amp;ADDRESS(ROW(),COLUMN())))</f>
        <v>826128.98608880281</v>
      </c>
      <c r="J231" s="11" cm="1">
        <f t="array" aca="1" ref="J231" ca="1">SUM(INDIRECT("'"&amp;TOTALDemandSheets&amp;"'!"&amp;ADDRESS(ROW(),COLUMN())))</f>
        <v>478655.71234152716</v>
      </c>
      <c r="K231" s="11" cm="1">
        <f t="array" aca="1" ref="K231" ca="1">SUM(INDIRECT("'"&amp;TOTALDemandSheets&amp;"'!"&amp;ADDRESS(ROW(),COLUMN())))</f>
        <v>0</v>
      </c>
    </row>
    <row r="232" spans="1:11" hidden="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 cm="1">
        <f t="array" aca="1" ref="D232" ca="1">SUM(INDIRECT("'"&amp;TOTALDemandSheets&amp;"'!"&amp;ADDRESS(ROW(),COLUMN())))</f>
        <v>0</v>
      </c>
      <c r="E232" s="11">
        <f t="shared" ca="1" si="3"/>
        <v>0</v>
      </c>
      <c r="F232" s="3"/>
      <c r="G232" s="11" cm="1">
        <f t="array" aca="1" ref="G232" ca="1">SUM(INDIRECT("'"&amp;TOTALDemandSheets&amp;"'!"&amp;ADDRESS(ROW(),COLUMN())))</f>
        <v>0</v>
      </c>
      <c r="H232" s="11" cm="1">
        <f t="array" aca="1" ref="H232" ca="1">SUM(INDIRECT("'"&amp;TOTALDemandSheets&amp;"'!"&amp;ADDRESS(ROW(),COLUMN())))</f>
        <v>0</v>
      </c>
      <c r="I232" s="11" cm="1">
        <f t="array" aca="1" ref="I232" ca="1">SUM(INDIRECT("'"&amp;TOTALDemandSheets&amp;"'!"&amp;ADDRESS(ROW(),COLUMN())))</f>
        <v>0</v>
      </c>
      <c r="J232" s="11" cm="1">
        <f t="array" aca="1" ref="J232" ca="1">SUM(INDIRECT("'"&amp;TOTALDemandSheets&amp;"'!"&amp;ADDRESS(ROW(),COLUMN())))</f>
        <v>0</v>
      </c>
      <c r="K232" s="11" cm="1">
        <f t="array" aca="1" ref="K232" ca="1">SUM(INDIRECT("'"&amp;TOTALDemandSheets&amp;"'!"&amp;ADDRESS(ROW(),COLUMN())))</f>
        <v>0</v>
      </c>
    </row>
    <row r="233" spans="1:11" hidden="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 cm="1">
        <f t="array" aca="1" ref="D233" ca="1">SUM(INDIRECT("'"&amp;TOTALDemandSheets&amp;"'!"&amp;ADDRESS(ROW(),COLUMN())))</f>
        <v>0</v>
      </c>
      <c r="E233" s="11">
        <f t="shared" ca="1" si="3"/>
        <v>0</v>
      </c>
      <c r="F233" s="3"/>
      <c r="G233" s="11" cm="1">
        <f t="array" aca="1" ref="G233" ca="1">SUM(INDIRECT("'"&amp;TOTALDemandSheets&amp;"'!"&amp;ADDRESS(ROW(),COLUMN())))</f>
        <v>0</v>
      </c>
      <c r="H233" s="11" cm="1">
        <f t="array" aca="1" ref="H233" ca="1">SUM(INDIRECT("'"&amp;TOTALDemandSheets&amp;"'!"&amp;ADDRESS(ROW(),COLUMN())))</f>
        <v>0</v>
      </c>
      <c r="I233" s="11" cm="1">
        <f t="array" aca="1" ref="I233" ca="1">SUM(INDIRECT("'"&amp;TOTALDemandSheets&amp;"'!"&amp;ADDRESS(ROW(),COLUMN())))</f>
        <v>0</v>
      </c>
      <c r="J233" s="11" cm="1">
        <f t="array" aca="1" ref="J233" ca="1">SUM(INDIRECT("'"&amp;TOTALDemandSheets&amp;"'!"&amp;ADDRESS(ROW(),COLUMN())))</f>
        <v>0</v>
      </c>
      <c r="K233" s="11" cm="1">
        <f t="array" aca="1" ref="K233" ca="1">SUM(INDIRECT("'"&amp;TOTALDemandSheets&amp;"'!"&amp;ADDRESS(ROW(),COLUMN())))</f>
        <v>0</v>
      </c>
    </row>
    <row r="234" spans="1:11" hidden="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 cm="1">
        <f t="array" aca="1" ref="D234" ca="1">SUM(INDIRECT("'"&amp;TOTALDemandSheets&amp;"'!"&amp;ADDRESS(ROW(),COLUMN())))</f>
        <v>2025130.6528935949</v>
      </c>
      <c r="E234" s="11">
        <f t="shared" ca="1" si="3"/>
        <v>0</v>
      </c>
      <c r="F234" s="3"/>
      <c r="G234" s="11" cm="1">
        <f t="array" aca="1" ref="G234" ca="1">SUM(INDIRECT("'"&amp;TOTALDemandSheets&amp;"'!"&amp;ADDRESS(ROW(),COLUMN())))</f>
        <v>1277555.072021585</v>
      </c>
      <c r="H234" s="11" cm="1">
        <f t="array" aca="1" ref="H234" ca="1">SUM(INDIRECT("'"&amp;TOTALDemandSheets&amp;"'!"&amp;ADDRESS(ROW(),COLUMN())))</f>
        <v>243898.72750767469</v>
      </c>
      <c r="I234" s="11" cm="1">
        <f t="array" aca="1" ref="I234" ca="1">SUM(INDIRECT("'"&amp;TOTALDemandSheets&amp;"'!"&amp;ADDRESS(ROW(),COLUMN())))</f>
        <v>358572.31913276465</v>
      </c>
      <c r="J234" s="11" cm="1">
        <f t="array" aca="1" ref="J234" ca="1">SUM(INDIRECT("'"&amp;TOTALDemandSheets&amp;"'!"&amp;ADDRESS(ROW(),COLUMN())))</f>
        <v>145104.53423157035</v>
      </c>
      <c r="K234" s="11" cm="1">
        <f t="array" aca="1" ref="K234" ca="1">SUM(INDIRECT("'"&amp;TOTALDemandSheets&amp;"'!"&amp;ADDRESS(ROW(),COLUMN())))</f>
        <v>0</v>
      </c>
    </row>
    <row r="235" spans="1:11" hidden="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 cm="1">
        <f t="array" aca="1" ref="D235" ca="1">SUM(INDIRECT("'"&amp;TOTALDemandSheets&amp;"'!"&amp;ADDRESS(ROW(),COLUMN())))</f>
        <v>330883.26732649014</v>
      </c>
      <c r="E235" s="11">
        <f t="shared" ca="1" si="3"/>
        <v>0</v>
      </c>
      <c r="F235" s="3"/>
      <c r="G235" s="11" cm="1">
        <f t="array" aca="1" ref="G235" ca="1">SUM(INDIRECT("'"&amp;TOTALDemandSheets&amp;"'!"&amp;ADDRESS(ROW(),COLUMN())))</f>
        <v>208737.93787873807</v>
      </c>
      <c r="H235" s="11" cm="1">
        <f t="array" aca="1" ref="H235" ca="1">SUM(INDIRECT("'"&amp;TOTALDemandSheets&amp;"'!"&amp;ADDRESS(ROW(),COLUMN())))</f>
        <v>39850.272247473098</v>
      </c>
      <c r="I235" s="11" cm="1">
        <f t="array" aca="1" ref="I235" ca="1">SUM(INDIRECT("'"&amp;TOTALDemandSheets&amp;"'!"&amp;ADDRESS(ROW(),COLUMN())))</f>
        <v>58586.630130732614</v>
      </c>
      <c r="J235" s="11" cm="1">
        <f t="array" aca="1" ref="J235" ca="1">SUM(INDIRECT("'"&amp;TOTALDemandSheets&amp;"'!"&amp;ADDRESS(ROW(),COLUMN())))</f>
        <v>23708.427069546327</v>
      </c>
      <c r="K235" s="11" cm="1">
        <f t="array" aca="1" ref="K235" ca="1">SUM(INDIRECT("'"&amp;TOTALDemandSheets&amp;"'!"&amp;ADDRESS(ROW(),COLUMN())))</f>
        <v>0</v>
      </c>
    </row>
    <row r="236" spans="1:11" hidden="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 cm="1">
        <f t="array" aca="1" ref="D236" ca="1">SUM(INDIRECT("'"&amp;TOTALDemandSheets&amp;"'!"&amp;ADDRESS(ROW(),COLUMN())))</f>
        <v>15912276.156443305</v>
      </c>
      <c r="E236" s="11">
        <f t="shared" ca="1" si="3"/>
        <v>0</v>
      </c>
      <c r="G236" s="111" cm="1">
        <f t="array" aca="1" ref="G236" ca="1">SUM(INDIRECT("'"&amp;TOTALDemandSheets&amp;"'!"&amp;ADDRESS(ROW(),COLUMN())))</f>
        <v>9977997.3396361005</v>
      </c>
      <c r="H236" s="111" cm="1">
        <f t="array" aca="1" ref="H236" ca="1">SUM(INDIRECT("'"&amp;TOTALDemandSheets&amp;"'!"&amp;ADDRESS(ROW(),COLUMN())))</f>
        <v>1911305.7992880978</v>
      </c>
      <c r="I236" s="111" cm="1">
        <f t="array" aca="1" ref="I236" ca="1">SUM(INDIRECT("'"&amp;TOTALDemandSheets&amp;"'!"&amp;ADDRESS(ROW(),COLUMN())))</f>
        <v>2797751.138414762</v>
      </c>
      <c r="J236" s="111" cm="1">
        <f t="array" aca="1" ref="J236" ca="1">SUM(INDIRECT("'"&amp;TOTALDemandSheets&amp;"'!"&amp;ADDRESS(ROW(),COLUMN())))</f>
        <v>1225221.8791043395</v>
      </c>
      <c r="K236" s="111" cm="1">
        <f t="array" aca="1" ref="K236" ca="1">SUM(INDIRECT("'"&amp;TOTALDemandSheets&amp;"'!"&amp;ADDRESS(ROW(),COLUMN())))</f>
        <v>0</v>
      </c>
    </row>
    <row r="237" spans="1:11" hidden="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D237" s="11"/>
      <c r="E237" s="11">
        <f t="shared" si="3"/>
        <v>0</v>
      </c>
      <c r="G237" s="11"/>
      <c r="H237" s="11"/>
      <c r="I237" s="11"/>
      <c r="J237" s="11"/>
      <c r="K237" s="11"/>
    </row>
    <row r="238" spans="1:11" hidden="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D238" s="11"/>
      <c r="E238" s="11">
        <f t="shared" si="3"/>
        <v>0</v>
      </c>
      <c r="G238" s="11"/>
      <c r="H238" s="11"/>
      <c r="I238" s="11"/>
      <c r="J238" s="11"/>
      <c r="K238" s="11"/>
    </row>
    <row r="239" spans="1:11" hidden="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 cm="1">
        <f t="array" aca="1" ref="D239" ca="1">SUM(INDIRECT("'"&amp;TOTALDemandSheets&amp;"'!"&amp;ADDRESS(ROW(),COLUMN())))</f>
        <v>3999242.1938052024</v>
      </c>
      <c r="E239" s="11">
        <f t="shared" ca="1" si="3"/>
        <v>0</v>
      </c>
      <c r="F239" s="3"/>
      <c r="G239" s="11" cm="1">
        <f t="array" aca="1" ref="G239" ca="1">SUM(INDIRECT("'"&amp;TOTALDemandSheets&amp;"'!"&amp;ADDRESS(ROW(),COLUMN())))</f>
        <v>2530106.9320102925</v>
      </c>
      <c r="H239" s="11" cm="1">
        <f t="array" aca="1" ref="H239" ca="1">SUM(INDIRECT("'"&amp;TOTALDemandSheets&amp;"'!"&amp;ADDRESS(ROW(),COLUMN())))</f>
        <v>482261.33168983343</v>
      </c>
      <c r="I239" s="11" cm="1">
        <f t="array" aca="1" ref="I239" ca="1">SUM(INDIRECT("'"&amp;TOTALDemandSheets&amp;"'!"&amp;ADDRESS(ROW(),COLUMN())))</f>
        <v>710458.32004809845</v>
      </c>
      <c r="J239" s="11" cm="1">
        <f t="array" aca="1" ref="J239" ca="1">SUM(INDIRECT("'"&amp;TOTALDemandSheets&amp;"'!"&amp;ADDRESS(ROW(),COLUMN())))</f>
        <v>276415.61005697731</v>
      </c>
      <c r="K239" s="11" cm="1">
        <f t="array" aca="1" ref="K239" ca="1">SUM(INDIRECT("'"&amp;TOTALDemandSheets&amp;"'!"&amp;ADDRESS(ROW(),COLUMN())))</f>
        <v>0</v>
      </c>
    </row>
    <row r="240" spans="1:11" hidden="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 cm="1">
        <f t="array" aca="1" ref="D240" ca="1">SUM(INDIRECT("'"&amp;TOTALDemandSheets&amp;"'!"&amp;ADDRESS(ROW(),COLUMN())))</f>
        <v>32430161.038300954</v>
      </c>
      <c r="E240" s="11">
        <f t="shared" ca="1" si="3"/>
        <v>0</v>
      </c>
      <c r="F240" s="3"/>
      <c r="G240" s="11" cm="1">
        <f t="array" aca="1" ref="G240" ca="1">SUM(INDIRECT("'"&amp;TOTALDemandSheets&amp;"'!"&amp;ADDRESS(ROW(),COLUMN())))</f>
        <v>20557033.673268918</v>
      </c>
      <c r="H240" s="11" cm="1">
        <f t="array" aca="1" ref="H240" ca="1">SUM(INDIRECT("'"&amp;TOTALDemandSheets&amp;"'!"&amp;ADDRESS(ROW(),COLUMN())))</f>
        <v>3914099.6946628704</v>
      </c>
      <c r="I240" s="11" cm="1">
        <f t="array" aca="1" ref="I240" ca="1">SUM(INDIRECT("'"&amp;TOTALDemandSheets&amp;"'!"&amp;ADDRESS(ROW(),COLUMN())))</f>
        <v>5774299.4337002197</v>
      </c>
      <c r="J240" s="11" cm="1">
        <f t="array" aca="1" ref="J240" ca="1">SUM(INDIRECT("'"&amp;TOTALDemandSheets&amp;"'!"&amp;ADDRESS(ROW(),COLUMN())))</f>
        <v>2184728.2366689406</v>
      </c>
      <c r="K240" s="11" cm="1">
        <f t="array" aca="1" ref="K240" ca="1">SUM(INDIRECT("'"&amp;TOTALDemandSheets&amp;"'!"&amp;ADDRESS(ROW(),COLUMN())))</f>
        <v>0</v>
      </c>
    </row>
    <row r="241" spans="1:11" hidden="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 cm="1">
        <f t="array" aca="1" ref="D241" ca="1">SUM(INDIRECT("'"&amp;TOTALDemandSheets&amp;"'!"&amp;ADDRESS(ROW(),COLUMN())))</f>
        <v>2346880.2559241084</v>
      </c>
      <c r="E241" s="11">
        <f t="shared" ca="1" si="3"/>
        <v>0</v>
      </c>
      <c r="F241" s="3"/>
      <c r="G241" s="11" cm="1">
        <f t="array" aca="1" ref="G241" ca="1">SUM(INDIRECT("'"&amp;TOTALDemandSheets&amp;"'!"&amp;ADDRESS(ROW(),COLUMN())))</f>
        <v>1435177.7041131754</v>
      </c>
      <c r="H241" s="11" cm="1">
        <f t="array" aca="1" ref="H241" ca="1">SUM(INDIRECT("'"&amp;TOTALDemandSheets&amp;"'!"&amp;ADDRESS(ROW(),COLUMN())))</f>
        <v>278807.03344383958</v>
      </c>
      <c r="I241" s="11" cm="1">
        <f t="array" aca="1" ref="I241" ca="1">SUM(INDIRECT("'"&amp;TOTALDemandSheets&amp;"'!"&amp;ADDRESS(ROW(),COLUMN())))</f>
        <v>400720.00654035277</v>
      </c>
      <c r="J241" s="11" cm="1">
        <f t="array" aca="1" ref="J241" ca="1">SUM(INDIRECT("'"&amp;TOTALDemandSheets&amp;"'!"&amp;ADDRESS(ROW(),COLUMN())))</f>
        <v>232175.51182674049</v>
      </c>
      <c r="K241" s="11" cm="1">
        <f t="array" aca="1" ref="K241" ca="1">SUM(INDIRECT("'"&amp;TOTALDemandSheets&amp;"'!"&amp;ADDRESS(ROW(),COLUMN())))</f>
        <v>0</v>
      </c>
    </row>
    <row r="242" spans="1:11" hidden="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 cm="1">
        <f t="array" aca="1" ref="D242" ca="1">SUM(INDIRECT("'"&amp;TOTALDemandSheets&amp;"'!"&amp;ADDRESS(ROW(),COLUMN())))</f>
        <v>0</v>
      </c>
      <c r="E242" s="11">
        <f t="shared" ca="1" si="3"/>
        <v>0</v>
      </c>
      <c r="F242" s="3"/>
      <c r="G242" s="11" cm="1">
        <f t="array" aca="1" ref="G242" ca="1">SUM(INDIRECT("'"&amp;TOTALDemandSheets&amp;"'!"&amp;ADDRESS(ROW(),COLUMN())))</f>
        <v>0</v>
      </c>
      <c r="H242" s="11" cm="1">
        <f t="array" aca="1" ref="H242" ca="1">SUM(INDIRECT("'"&amp;TOTALDemandSheets&amp;"'!"&amp;ADDRESS(ROW(),COLUMN())))</f>
        <v>0</v>
      </c>
      <c r="I242" s="11" cm="1">
        <f t="array" aca="1" ref="I242" ca="1">SUM(INDIRECT("'"&amp;TOTALDemandSheets&amp;"'!"&amp;ADDRESS(ROW(),COLUMN())))</f>
        <v>0</v>
      </c>
      <c r="J242" s="11" cm="1">
        <f t="array" aca="1" ref="J242" ca="1">SUM(INDIRECT("'"&amp;TOTALDemandSheets&amp;"'!"&amp;ADDRESS(ROW(),COLUMN())))</f>
        <v>0</v>
      </c>
      <c r="K242" s="11" cm="1">
        <f t="array" aca="1" ref="K242" ca="1">SUM(INDIRECT("'"&amp;TOTALDemandSheets&amp;"'!"&amp;ADDRESS(ROW(),COLUMN())))</f>
        <v>0</v>
      </c>
    </row>
    <row r="243" spans="1:11" hidden="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 cm="1">
        <f t="array" aca="1" ref="D243" ca="1">SUM(INDIRECT("'"&amp;TOTALDemandSheets&amp;"'!"&amp;ADDRESS(ROW(),COLUMN())))</f>
        <v>0</v>
      </c>
      <c r="E243" s="11">
        <f t="shared" ca="1" si="3"/>
        <v>0</v>
      </c>
      <c r="F243" s="3"/>
      <c r="G243" s="11" cm="1">
        <f t="array" aca="1" ref="G243" ca="1">SUM(INDIRECT("'"&amp;TOTALDemandSheets&amp;"'!"&amp;ADDRESS(ROW(),COLUMN())))</f>
        <v>0</v>
      </c>
      <c r="H243" s="11" cm="1">
        <f t="array" aca="1" ref="H243" ca="1">SUM(INDIRECT("'"&amp;TOTALDemandSheets&amp;"'!"&amp;ADDRESS(ROW(),COLUMN())))</f>
        <v>0</v>
      </c>
      <c r="I243" s="11" cm="1">
        <f t="array" aca="1" ref="I243" ca="1">SUM(INDIRECT("'"&amp;TOTALDemandSheets&amp;"'!"&amp;ADDRESS(ROW(),COLUMN())))</f>
        <v>0</v>
      </c>
      <c r="J243" s="11" cm="1">
        <f t="array" aca="1" ref="J243" ca="1">SUM(INDIRECT("'"&amp;TOTALDemandSheets&amp;"'!"&amp;ADDRESS(ROW(),COLUMN())))</f>
        <v>0</v>
      </c>
      <c r="K243" s="11" cm="1">
        <f t="array" aca="1" ref="K243" ca="1">SUM(INDIRECT("'"&amp;TOTALDemandSheets&amp;"'!"&amp;ADDRESS(ROW(),COLUMN())))</f>
        <v>0</v>
      </c>
    </row>
    <row r="244" spans="1:11" hidden="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 cm="1">
        <f t="array" aca="1" ref="D244" ca="1">SUM(INDIRECT("'"&amp;TOTALDemandSheets&amp;"'!"&amp;ADDRESS(ROW(),COLUMN())))</f>
        <v>367861.26473433111</v>
      </c>
      <c r="E244" s="11">
        <f t="shared" ca="1" si="3"/>
        <v>0</v>
      </c>
      <c r="F244" s="3"/>
      <c r="G244" s="11" cm="1">
        <f t="array" aca="1" ref="G244" ca="1">SUM(INDIRECT("'"&amp;TOTALDemandSheets&amp;"'!"&amp;ADDRESS(ROW(),COLUMN())))</f>
        <v>232065.53310035384</v>
      </c>
      <c r="H244" s="11" cm="1">
        <f t="array" aca="1" ref="H244" ca="1">SUM(INDIRECT("'"&amp;TOTALDemandSheets&amp;"'!"&amp;ADDRESS(ROW(),COLUMN())))</f>
        <v>44303.756026738367</v>
      </c>
      <c r="I244" s="11" cm="1">
        <f t="array" aca="1" ref="I244" ca="1">SUM(INDIRECT("'"&amp;TOTALDemandSheets&amp;"'!"&amp;ADDRESS(ROW(),COLUMN())))</f>
        <v>65134.003392042672</v>
      </c>
      <c r="J244" s="11" cm="1">
        <f t="array" aca="1" ref="J244" ca="1">SUM(INDIRECT("'"&amp;TOTALDemandSheets&amp;"'!"&amp;ADDRESS(ROW(),COLUMN())))</f>
        <v>26357.972215196201</v>
      </c>
      <c r="K244" s="11" cm="1">
        <f t="array" aca="1" ref="K244" ca="1">SUM(INDIRECT("'"&amp;TOTALDemandSheets&amp;"'!"&amp;ADDRESS(ROW(),COLUMN())))</f>
        <v>0</v>
      </c>
    </row>
    <row r="245" spans="1:11" hidden="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 cm="1">
        <f t="array" aca="1" ref="D245" ca="1">SUM(INDIRECT("'"&amp;TOTALDemandSheets&amp;"'!"&amp;ADDRESS(ROW(),COLUMN())))</f>
        <v>39144144.75276459</v>
      </c>
      <c r="E245" s="11">
        <f t="shared" ca="1" si="3"/>
        <v>0</v>
      </c>
      <c r="G245" s="111" cm="1">
        <f t="array" aca="1" ref="G245" ca="1">SUM(INDIRECT("'"&amp;TOTALDemandSheets&amp;"'!"&amp;ADDRESS(ROW(),COLUMN())))</f>
        <v>24754383.842492741</v>
      </c>
      <c r="H245" s="111" cm="1">
        <f t="array" aca="1" ref="H245" ca="1">SUM(INDIRECT("'"&amp;TOTALDemandSheets&amp;"'!"&amp;ADDRESS(ROW(),COLUMN())))</f>
        <v>4719471.8158232812</v>
      </c>
      <c r="I245" s="111" cm="1">
        <f t="array" aca="1" ref="I245" ca="1">SUM(INDIRECT("'"&amp;TOTALDemandSheets&amp;"'!"&amp;ADDRESS(ROW(),COLUMN())))</f>
        <v>6950611.7636807133</v>
      </c>
      <c r="J245" s="111" cm="1">
        <f t="array" aca="1" ref="J245" ca="1">SUM(INDIRECT("'"&amp;TOTALDemandSheets&amp;"'!"&amp;ADDRESS(ROW(),COLUMN())))</f>
        <v>2719677.3307678546</v>
      </c>
      <c r="K245" s="111" cm="1">
        <f t="array" aca="1" ref="K245" ca="1">SUM(INDIRECT("'"&amp;TOTALDemandSheets&amp;"'!"&amp;ADDRESS(ROW(),COLUMN())))</f>
        <v>0</v>
      </c>
    </row>
    <row r="246" spans="1:11" hidden="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D246" s="11"/>
      <c r="E246" s="11">
        <f t="shared" si="3"/>
        <v>0</v>
      </c>
      <c r="G246" s="11"/>
      <c r="H246" s="11"/>
      <c r="I246" s="11"/>
      <c r="J246" s="11"/>
      <c r="K246" s="11"/>
    </row>
    <row r="247" spans="1:11" collapsed="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 cm="1">
        <f t="array" aca="1" ref="D247" ca="1">SUM(INDIRECT("'"&amp;TOTALDemandSheets&amp;"'!"&amp;ADDRESS(ROW(),COLUMN())))</f>
        <v>66374914.420487978</v>
      </c>
      <c r="E247" s="11">
        <f t="shared" ca="1" si="3"/>
        <v>0</v>
      </c>
      <c r="F247" s="3"/>
      <c r="G247" s="11" cm="1">
        <f t="array" aca="1" ref="G247" ca="1">SUM(INDIRECT("'"&amp;TOTALDemandSheets&amp;"'!"&amp;ADDRESS(ROW(),COLUMN())))</f>
        <v>41109321.283127464</v>
      </c>
      <c r="H247" s="11" cm="1">
        <f t="array" aca="1" ref="H247" ca="1">SUM(INDIRECT("'"&amp;TOTALDemandSheets&amp;"'!"&amp;ADDRESS(ROW(),COLUMN())))</f>
        <v>7872330.9877080964</v>
      </c>
      <c r="I247" s="11" cm="1">
        <f t="array" aca="1" ref="I247" ca="1">SUM(INDIRECT("'"&amp;TOTALDemandSheets&amp;"'!"&amp;ADDRESS(ROW(),COLUMN())))</f>
        <v>11532542.956831586</v>
      </c>
      <c r="J247" s="11" cm="1">
        <f t="array" aca="1" ref="J247" ca="1">SUM(INDIRECT("'"&amp;TOTALDemandSheets&amp;"'!"&amp;ADDRESS(ROW(),COLUMN())))</f>
        <v>5021715.4593249438</v>
      </c>
      <c r="K247" s="11" cm="1">
        <f t="array" aca="1" ref="K247" ca="1">SUM(INDIRECT("'"&amp;TOTALDemandSheets&amp;"'!"&amp;ADDRESS(ROW(),COLUMN())))</f>
        <v>839003.7334958727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D248" s="111"/>
      <c r="E248" s="11">
        <f t="shared" si="3"/>
        <v>0</v>
      </c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D249" s="11"/>
      <c r="E249" s="11">
        <f t="shared" si="3"/>
        <v>0</v>
      </c>
      <c r="G249" s="11"/>
      <c r="H249" s="11"/>
      <c r="I249" s="11"/>
      <c r="J249" s="11"/>
      <c r="K249" s="11"/>
    </row>
    <row r="250" spans="1:11" hidden="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D250" s="11"/>
      <c r="E250" s="11">
        <f t="shared" si="3"/>
        <v>0</v>
      </c>
      <c r="G250" s="11"/>
      <c r="H250" s="11"/>
      <c r="I250" s="11"/>
      <c r="J250" s="11"/>
      <c r="K250" s="11"/>
    </row>
    <row r="251" spans="1:11" hidden="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 cm="1">
        <f t="array" aca="1" ref="D251" ca="1">SUM(INDIRECT("'"&amp;TOTALDemandSheets&amp;"'!"&amp;ADDRESS(ROW(),COLUMN())))</f>
        <v>0</v>
      </c>
      <c r="E251" s="11">
        <f t="shared" ca="1" si="3"/>
        <v>0</v>
      </c>
      <c r="F251" s="3"/>
      <c r="G251" s="11" cm="1">
        <f t="array" aca="1" ref="G251" ca="1">SUM(INDIRECT("'"&amp;TOTALDemandSheets&amp;"'!"&amp;ADDRESS(ROW(),COLUMN())))</f>
        <v>0</v>
      </c>
      <c r="H251" s="11" cm="1">
        <f t="array" aca="1" ref="H251" ca="1">SUM(INDIRECT("'"&amp;TOTALDemandSheets&amp;"'!"&amp;ADDRESS(ROW(),COLUMN())))</f>
        <v>0</v>
      </c>
      <c r="I251" s="11" cm="1">
        <f t="array" aca="1" ref="I251" ca="1">SUM(INDIRECT("'"&amp;TOTALDemandSheets&amp;"'!"&amp;ADDRESS(ROW(),COLUMN())))</f>
        <v>0</v>
      </c>
      <c r="J251" s="11" cm="1">
        <f t="array" aca="1" ref="J251" ca="1">SUM(INDIRECT("'"&amp;TOTALDemandSheets&amp;"'!"&amp;ADDRESS(ROW(),COLUMN())))</f>
        <v>0</v>
      </c>
      <c r="K251" s="11" cm="1">
        <f t="array" aca="1" ref="K251" ca="1">SUM(INDIRECT("'"&amp;TOTALDemandSheets&amp;"'!"&amp;ADDRESS(ROW(),COLUMN())))</f>
        <v>0</v>
      </c>
    </row>
    <row r="252" spans="1:11" hidden="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 cm="1">
        <f t="array" aca="1" ref="D252" ca="1">SUM(INDIRECT("'"&amp;TOTALDemandSheets&amp;"'!"&amp;ADDRESS(ROW(),COLUMN())))</f>
        <v>0</v>
      </c>
      <c r="E252" s="11">
        <f t="shared" ca="1" si="3"/>
        <v>0</v>
      </c>
      <c r="F252" s="3"/>
      <c r="G252" s="11" cm="1">
        <f t="array" aca="1" ref="G252" ca="1">SUM(INDIRECT("'"&amp;TOTALDemandSheets&amp;"'!"&amp;ADDRESS(ROW(),COLUMN())))</f>
        <v>0</v>
      </c>
      <c r="H252" s="11" cm="1">
        <f t="array" aca="1" ref="H252" ca="1">SUM(INDIRECT("'"&amp;TOTALDemandSheets&amp;"'!"&amp;ADDRESS(ROW(),COLUMN())))</f>
        <v>0</v>
      </c>
      <c r="I252" s="11" cm="1">
        <f t="array" aca="1" ref="I252" ca="1">SUM(INDIRECT("'"&amp;TOTALDemandSheets&amp;"'!"&amp;ADDRESS(ROW(),COLUMN())))</f>
        <v>0</v>
      </c>
      <c r="J252" s="11" cm="1">
        <f t="array" aca="1" ref="J252" ca="1">SUM(INDIRECT("'"&amp;TOTALDemandSheets&amp;"'!"&amp;ADDRESS(ROW(),COLUMN())))</f>
        <v>0</v>
      </c>
      <c r="K252" s="11" cm="1">
        <f t="array" aca="1" ref="K252" ca="1">SUM(INDIRECT("'"&amp;TOTALDemandSheets&amp;"'!"&amp;ADDRESS(ROW(),COLUMN())))</f>
        <v>0</v>
      </c>
    </row>
    <row r="253" spans="1:11" hidden="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 cm="1">
        <f t="array" aca="1" ref="D253" ca="1">SUM(INDIRECT("'"&amp;TOTALDemandSheets&amp;"'!"&amp;ADDRESS(ROW(),COLUMN())))</f>
        <v>0</v>
      </c>
      <c r="E253" s="11">
        <f t="shared" ca="1" si="3"/>
        <v>0</v>
      </c>
      <c r="F253" s="3"/>
      <c r="G253" s="11" cm="1">
        <f t="array" aca="1" ref="G253" ca="1">SUM(INDIRECT("'"&amp;TOTALDemandSheets&amp;"'!"&amp;ADDRESS(ROW(),COLUMN())))</f>
        <v>0</v>
      </c>
      <c r="H253" s="11" cm="1">
        <f t="array" aca="1" ref="H253" ca="1">SUM(INDIRECT("'"&amp;TOTALDemandSheets&amp;"'!"&amp;ADDRESS(ROW(),COLUMN())))</f>
        <v>0</v>
      </c>
      <c r="I253" s="11" cm="1">
        <f t="array" aca="1" ref="I253" ca="1">SUM(INDIRECT("'"&amp;TOTALDemandSheets&amp;"'!"&amp;ADDRESS(ROW(),COLUMN())))</f>
        <v>0</v>
      </c>
      <c r="J253" s="11" cm="1">
        <f t="array" aca="1" ref="J253" ca="1">SUM(INDIRECT("'"&amp;TOTALDemandSheets&amp;"'!"&amp;ADDRESS(ROW(),COLUMN())))</f>
        <v>0</v>
      </c>
      <c r="K253" s="11" cm="1">
        <f t="array" aca="1" ref="K253" ca="1">SUM(INDIRECT("'"&amp;TOTALDemandSheets&amp;"'!"&amp;ADDRESS(ROW(),COLUMN())))</f>
        <v>0</v>
      </c>
    </row>
    <row r="254" spans="1:11" hidden="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 cm="1">
        <f t="array" aca="1" ref="D254" ca="1">SUM(INDIRECT("'"&amp;TOTALDemandSheets&amp;"'!"&amp;ADDRESS(ROW(),COLUMN())))</f>
        <v>0</v>
      </c>
      <c r="E254" s="11">
        <f t="shared" ca="1" si="3"/>
        <v>0</v>
      </c>
      <c r="G254" s="111" cm="1">
        <f t="array" aca="1" ref="G254" ca="1">SUM(INDIRECT("'"&amp;TOTALDemandSheets&amp;"'!"&amp;ADDRESS(ROW(),COLUMN())))</f>
        <v>0</v>
      </c>
      <c r="H254" s="111" cm="1">
        <f t="array" aca="1" ref="H254" ca="1">SUM(INDIRECT("'"&amp;TOTALDemandSheets&amp;"'!"&amp;ADDRESS(ROW(),COLUMN())))</f>
        <v>0</v>
      </c>
      <c r="I254" s="111" cm="1">
        <f t="array" aca="1" ref="I254" ca="1">SUM(INDIRECT("'"&amp;TOTALDemandSheets&amp;"'!"&amp;ADDRESS(ROW(),COLUMN())))</f>
        <v>0</v>
      </c>
      <c r="J254" s="111" cm="1">
        <f t="array" aca="1" ref="J254" ca="1">SUM(INDIRECT("'"&amp;TOTALDemandSheets&amp;"'!"&amp;ADDRESS(ROW(),COLUMN())))</f>
        <v>0</v>
      </c>
      <c r="K254" s="111" cm="1">
        <f t="array" aca="1" ref="K254" ca="1">SUM(INDIRECT("'"&amp;TOTALDemandSheets&amp;"'!"&amp;ADDRESS(ROW(),COLUMN())))</f>
        <v>0</v>
      </c>
    </row>
    <row r="255" spans="1:11" hidden="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D255" s="11"/>
      <c r="E255" s="11">
        <f t="shared" si="3"/>
        <v>0</v>
      </c>
      <c r="G255" s="11"/>
      <c r="H255" s="11"/>
      <c r="I255" s="11"/>
      <c r="J255" s="11"/>
      <c r="K255" s="11"/>
    </row>
    <row r="256" spans="1:11" hidden="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D256" s="11"/>
      <c r="E256" s="11">
        <f t="shared" si="3"/>
        <v>0</v>
      </c>
      <c r="G256" s="11"/>
      <c r="H256" s="11"/>
      <c r="I256" s="11"/>
      <c r="J256" s="11"/>
      <c r="K256" s="11"/>
    </row>
    <row r="257" spans="1:11" hidden="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 cm="1">
        <f t="array" aca="1" ref="D257" ca="1">SUM(INDIRECT("'"&amp;TOTALDemandSheets&amp;"'!"&amp;ADDRESS(ROW(),COLUMN())))</f>
        <v>0</v>
      </c>
      <c r="E257" s="11">
        <f t="shared" ca="1" si="3"/>
        <v>0</v>
      </c>
      <c r="F257" s="3"/>
      <c r="G257" s="11" cm="1">
        <f t="array" aca="1" ref="G257" ca="1">SUM(INDIRECT("'"&amp;TOTALDemandSheets&amp;"'!"&amp;ADDRESS(ROW(),COLUMN())))</f>
        <v>0</v>
      </c>
      <c r="H257" s="11" cm="1">
        <f t="array" aca="1" ref="H257" ca="1">SUM(INDIRECT("'"&amp;TOTALDemandSheets&amp;"'!"&amp;ADDRESS(ROW(),COLUMN())))</f>
        <v>0</v>
      </c>
      <c r="I257" s="11" cm="1">
        <f t="array" aca="1" ref="I257" ca="1">SUM(INDIRECT("'"&amp;TOTALDemandSheets&amp;"'!"&amp;ADDRESS(ROW(),COLUMN())))</f>
        <v>0</v>
      </c>
      <c r="J257" s="11" cm="1">
        <f t="array" aca="1" ref="J257" ca="1">SUM(INDIRECT("'"&amp;TOTALDemandSheets&amp;"'!"&amp;ADDRESS(ROW(),COLUMN())))</f>
        <v>0</v>
      </c>
      <c r="K257" s="11" cm="1">
        <f t="array" aca="1" ref="K257" ca="1">SUM(INDIRECT("'"&amp;TOTALDemandSheets&amp;"'!"&amp;ADDRESS(ROW(),COLUMN())))</f>
        <v>0</v>
      </c>
    </row>
    <row r="258" spans="1:11" hidden="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 cm="1">
        <f t="array" aca="1" ref="D258" ca="1">SUM(INDIRECT("'"&amp;TOTALDemandSheets&amp;"'!"&amp;ADDRESS(ROW(),COLUMN())))</f>
        <v>0</v>
      </c>
      <c r="E258" s="11">
        <f t="shared" ca="1" si="3"/>
        <v>0</v>
      </c>
      <c r="F258" s="3"/>
      <c r="G258" s="11" cm="1">
        <f t="array" aca="1" ref="G258" ca="1">SUM(INDIRECT("'"&amp;TOTALDemandSheets&amp;"'!"&amp;ADDRESS(ROW(),COLUMN())))</f>
        <v>0</v>
      </c>
      <c r="H258" s="11" cm="1">
        <f t="array" aca="1" ref="H258" ca="1">SUM(INDIRECT("'"&amp;TOTALDemandSheets&amp;"'!"&amp;ADDRESS(ROW(),COLUMN())))</f>
        <v>0</v>
      </c>
      <c r="I258" s="11" cm="1">
        <f t="array" aca="1" ref="I258" ca="1">SUM(INDIRECT("'"&amp;TOTALDemandSheets&amp;"'!"&amp;ADDRESS(ROW(),COLUMN())))</f>
        <v>0</v>
      </c>
      <c r="J258" s="11" cm="1">
        <f t="array" aca="1" ref="J258" ca="1">SUM(INDIRECT("'"&amp;TOTALDemandSheets&amp;"'!"&amp;ADDRESS(ROW(),COLUMN())))</f>
        <v>0</v>
      </c>
      <c r="K258" s="11" cm="1">
        <f t="array" aca="1" ref="K258" ca="1">SUM(INDIRECT("'"&amp;TOTALDemandSheets&amp;"'!"&amp;ADDRESS(ROW(),COLUMN())))</f>
        <v>0</v>
      </c>
    </row>
    <row r="259" spans="1:11" hidden="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 cm="1">
        <f t="array" aca="1" ref="D259" ca="1">SUM(INDIRECT("'"&amp;TOTALDemandSheets&amp;"'!"&amp;ADDRESS(ROW(),COLUMN())))</f>
        <v>0</v>
      </c>
      <c r="E259" s="11">
        <f t="shared" ca="1" si="3"/>
        <v>0</v>
      </c>
      <c r="G259" s="111" cm="1">
        <f t="array" aca="1" ref="G259" ca="1">SUM(INDIRECT("'"&amp;TOTALDemandSheets&amp;"'!"&amp;ADDRESS(ROW(),COLUMN())))</f>
        <v>0</v>
      </c>
      <c r="H259" s="111" cm="1">
        <f t="array" aca="1" ref="H259" ca="1">SUM(INDIRECT("'"&amp;TOTALDemandSheets&amp;"'!"&amp;ADDRESS(ROW(),COLUMN())))</f>
        <v>0</v>
      </c>
      <c r="I259" s="111" cm="1">
        <f t="array" aca="1" ref="I259" ca="1">SUM(INDIRECT("'"&amp;TOTALDemandSheets&amp;"'!"&amp;ADDRESS(ROW(),COLUMN())))</f>
        <v>0</v>
      </c>
      <c r="J259" s="111" cm="1">
        <f t="array" aca="1" ref="J259" ca="1">SUM(INDIRECT("'"&amp;TOTALDemandSheets&amp;"'!"&amp;ADDRESS(ROW(),COLUMN())))</f>
        <v>0</v>
      </c>
      <c r="K259" s="111" cm="1">
        <f t="array" aca="1" ref="K259" ca="1">SUM(INDIRECT("'"&amp;TOTALDemandSheets&amp;"'!"&amp;ADDRESS(ROW(),COLUMN())))</f>
        <v>0</v>
      </c>
    </row>
    <row r="260" spans="1:11" hidden="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D260" s="11"/>
      <c r="E260" s="11">
        <f t="shared" si="3"/>
        <v>0</v>
      </c>
      <c r="F260" s="3"/>
      <c r="G260" s="11"/>
      <c r="H260" s="11"/>
      <c r="I260" s="11"/>
      <c r="J260" s="11"/>
      <c r="K260" s="11"/>
    </row>
    <row r="261" spans="1:11" hidden="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D261" s="11"/>
      <c r="E261" s="11">
        <f t="shared" si="3"/>
        <v>0</v>
      </c>
      <c r="F261" s="3"/>
      <c r="G261" s="11"/>
      <c r="H261" s="11"/>
      <c r="I261" s="11"/>
      <c r="J261" s="11"/>
      <c r="K261" s="11"/>
    </row>
    <row r="262" spans="1:11" hidden="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 cm="1">
        <f t="array" aca="1" ref="D262" ca="1">SUM(INDIRECT("'"&amp;TOTALDemandSheets&amp;"'!"&amp;ADDRESS(ROW(),COLUMN())))</f>
        <v>0</v>
      </c>
      <c r="E262" s="11">
        <f t="shared" ca="1" si="3"/>
        <v>0</v>
      </c>
      <c r="F262" s="3"/>
      <c r="G262" s="11" cm="1">
        <f t="array" aca="1" ref="G262" ca="1">SUM(INDIRECT("'"&amp;TOTALDemandSheets&amp;"'!"&amp;ADDRESS(ROW(),COLUMN())))</f>
        <v>0</v>
      </c>
      <c r="H262" s="11" cm="1">
        <f t="array" aca="1" ref="H262" ca="1">SUM(INDIRECT("'"&amp;TOTALDemandSheets&amp;"'!"&amp;ADDRESS(ROW(),COLUMN())))</f>
        <v>0</v>
      </c>
      <c r="I262" s="11" cm="1">
        <f t="array" aca="1" ref="I262" ca="1">SUM(INDIRECT("'"&amp;TOTALDemandSheets&amp;"'!"&amp;ADDRESS(ROW(),COLUMN())))</f>
        <v>0</v>
      </c>
      <c r="J262" s="11" cm="1">
        <f t="array" aca="1" ref="J262" ca="1">SUM(INDIRECT("'"&amp;TOTALDemandSheets&amp;"'!"&amp;ADDRESS(ROW(),COLUMN())))</f>
        <v>0</v>
      </c>
      <c r="K262" s="11" cm="1">
        <f t="array" aca="1" ref="K262" ca="1">SUM(INDIRECT("'"&amp;TOTALDemandSheets&amp;"'!"&amp;ADDRESS(ROW(),COLUMN())))</f>
        <v>0</v>
      </c>
    </row>
    <row r="263" spans="1:11" hidden="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 cm="1">
        <f t="array" aca="1" ref="D263" ca="1">SUM(INDIRECT("'"&amp;TOTALDemandSheets&amp;"'!"&amp;ADDRESS(ROW(),COLUMN())))</f>
        <v>0</v>
      </c>
      <c r="E263" s="11">
        <f t="shared" ca="1" si="3"/>
        <v>0</v>
      </c>
      <c r="F263" s="3"/>
      <c r="G263" s="11" cm="1">
        <f t="array" aca="1" ref="G263" ca="1">SUM(INDIRECT("'"&amp;TOTALDemandSheets&amp;"'!"&amp;ADDRESS(ROW(),COLUMN())))</f>
        <v>0</v>
      </c>
      <c r="H263" s="11" cm="1">
        <f t="array" aca="1" ref="H263" ca="1">SUM(INDIRECT("'"&amp;TOTALDemandSheets&amp;"'!"&amp;ADDRESS(ROW(),COLUMN())))</f>
        <v>0</v>
      </c>
      <c r="I263" s="11" cm="1">
        <f t="array" aca="1" ref="I263" ca="1">SUM(INDIRECT("'"&amp;TOTALDemandSheets&amp;"'!"&amp;ADDRESS(ROW(),COLUMN())))</f>
        <v>0</v>
      </c>
      <c r="J263" s="11" cm="1">
        <f t="array" aca="1" ref="J263" ca="1">SUM(INDIRECT("'"&amp;TOTALDemandSheets&amp;"'!"&amp;ADDRESS(ROW(),COLUMN())))</f>
        <v>0</v>
      </c>
      <c r="K263" s="11" cm="1">
        <f t="array" aca="1" ref="K263" ca="1">SUM(INDIRECT("'"&amp;TOTALDemandSheets&amp;"'!"&amp;ADDRESS(ROW(),COLUMN())))</f>
        <v>0</v>
      </c>
    </row>
    <row r="264" spans="1:11" hidden="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 cm="1">
        <f t="array" aca="1" ref="D264" ca="1">SUM(INDIRECT("'"&amp;TOTALDemandSheets&amp;"'!"&amp;ADDRESS(ROW(),COLUMN())))</f>
        <v>0</v>
      </c>
      <c r="E264" s="11">
        <f t="shared" ca="1" si="3"/>
        <v>0</v>
      </c>
      <c r="G264" s="111" cm="1">
        <f t="array" aca="1" ref="G264" ca="1">SUM(INDIRECT("'"&amp;TOTALDemandSheets&amp;"'!"&amp;ADDRESS(ROW(),COLUMN())))</f>
        <v>0</v>
      </c>
      <c r="H264" s="111" cm="1">
        <f t="array" aca="1" ref="H264" ca="1">SUM(INDIRECT("'"&amp;TOTALDemandSheets&amp;"'!"&amp;ADDRESS(ROW(),COLUMN())))</f>
        <v>0</v>
      </c>
      <c r="I264" s="111" cm="1">
        <f t="array" aca="1" ref="I264" ca="1">SUM(INDIRECT("'"&amp;TOTALDemandSheets&amp;"'!"&amp;ADDRESS(ROW(),COLUMN())))</f>
        <v>0</v>
      </c>
      <c r="J264" s="111" cm="1">
        <f t="array" aca="1" ref="J264" ca="1">SUM(INDIRECT("'"&amp;TOTALDemandSheets&amp;"'!"&amp;ADDRESS(ROW(),COLUMN())))</f>
        <v>0</v>
      </c>
      <c r="K264" s="111" cm="1">
        <f t="array" aca="1" ref="K264" ca="1">SUM(INDIRECT("'"&amp;TOTALDemandSheets&amp;"'!"&amp;ADDRESS(ROW(),COLUMN())))</f>
        <v>0</v>
      </c>
    </row>
    <row r="265" spans="1:11" hidden="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D265" s="11"/>
      <c r="E265" s="11">
        <f t="shared" si="3"/>
        <v>0</v>
      </c>
      <c r="G265" s="11"/>
      <c r="H265" s="11"/>
      <c r="I265" s="11"/>
      <c r="J265" s="11"/>
      <c r="K265" s="11"/>
    </row>
    <row r="266" spans="1:11" collapsed="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 cm="1">
        <f t="array" aca="1" ref="D266" ca="1">SUM(INDIRECT("'"&amp;TOTALDemandSheets&amp;"'!"&amp;ADDRESS(ROW(),COLUMN())))</f>
        <v>0</v>
      </c>
      <c r="E266" s="11">
        <f t="shared" ca="1" si="3"/>
        <v>0</v>
      </c>
      <c r="F266" s="3"/>
      <c r="G266" s="11" cm="1">
        <f t="array" aca="1" ref="G266" ca="1">SUM(INDIRECT("'"&amp;TOTALDemandSheets&amp;"'!"&amp;ADDRESS(ROW(),COLUMN())))</f>
        <v>0</v>
      </c>
      <c r="H266" s="11" cm="1">
        <f t="array" aca="1" ref="H266" ca="1">SUM(INDIRECT("'"&amp;TOTALDemandSheets&amp;"'!"&amp;ADDRESS(ROW(),COLUMN())))</f>
        <v>0</v>
      </c>
      <c r="I266" s="11" cm="1">
        <f t="array" aca="1" ref="I266" ca="1">SUM(INDIRECT("'"&amp;TOTALDemandSheets&amp;"'!"&amp;ADDRESS(ROW(),COLUMN())))</f>
        <v>0</v>
      </c>
      <c r="J266" s="11" cm="1">
        <f t="array" aca="1" ref="J266" ca="1">SUM(INDIRECT("'"&amp;TOTALDemandSheets&amp;"'!"&amp;ADDRESS(ROW(),COLUMN())))</f>
        <v>0</v>
      </c>
      <c r="K266" s="11" cm="1">
        <f t="array" aca="1" ref="K266" ca="1">SUM(INDIRECT("'"&amp;TOTALDemandSheets&amp;"'!"&amp;ADDRESS(ROW(),COLUMN())))</f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D267" s="111"/>
      <c r="E267" s="11">
        <f t="shared" ref="E267:E330" si="4">IFERROR(IF(D267="",0,IF(D267=0,0,IF(ABS(D267-SUM($G267:$K267))&lt;Check_Limit,0,1))),1)</f>
        <v>0</v>
      </c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D268" s="11"/>
      <c r="E268" s="11">
        <f t="shared" si="4"/>
        <v>0</v>
      </c>
      <c r="G268" s="11"/>
      <c r="H268" s="11"/>
      <c r="I268" s="11"/>
      <c r="J268" s="11"/>
      <c r="K268" s="11"/>
    </row>
    <row r="269" spans="1:11" hidden="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 cm="1">
        <f t="array" aca="1" ref="D269" ca="1">SUM(INDIRECT("'"&amp;TOTALDemandSheets&amp;"'!"&amp;ADDRESS(ROW(),COLUMN())))</f>
        <v>6407673.2747915648</v>
      </c>
      <c r="E269" s="11">
        <f t="shared" ca="1" si="4"/>
        <v>0</v>
      </c>
      <c r="F269" s="3"/>
      <c r="G269" s="11" cm="1">
        <f t="array" aca="1" ref="G269" ca="1">SUM(INDIRECT("'"&amp;TOTALDemandSheets&amp;"'!"&amp;ADDRESS(ROW(),COLUMN())))</f>
        <v>3969755.8796908827</v>
      </c>
      <c r="H269" s="11" cm="1">
        <f t="array" aca="1" ref="H269" ca="1">SUM(INDIRECT("'"&amp;TOTALDemandSheets&amp;"'!"&amp;ADDRESS(ROW(),COLUMN())))</f>
        <v>760487.11934016214</v>
      </c>
      <c r="I269" s="11" cm="1">
        <f t="array" aca="1" ref="I269" ca="1">SUM(INDIRECT("'"&amp;TOTALDemandSheets&amp;"'!"&amp;ADDRESS(ROW(),COLUMN())))</f>
        <v>1113520.5348632408</v>
      </c>
      <c r="J269" s="11" cm="1">
        <f t="array" aca="1" ref="J269" ca="1">SUM(INDIRECT("'"&amp;TOTALDemandSheets&amp;"'!"&amp;ADDRESS(ROW(),COLUMN())))</f>
        <v>489070.71370119101</v>
      </c>
      <c r="K269" s="11" cm="1">
        <f t="array" aca="1" ref="K269" ca="1">SUM(INDIRECT("'"&amp;TOTALDemandSheets&amp;"'!"&amp;ADDRESS(ROW(),COLUMN())))</f>
        <v>74839.027196086274</v>
      </c>
    </row>
    <row r="270" spans="1:11" hidden="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 cm="1">
        <f t="array" aca="1" ref="D270" ca="1">SUM(INDIRECT("'"&amp;TOTALDemandSheets&amp;"'!"&amp;ADDRESS(ROW(),COLUMN())))</f>
        <v>5088402.0300533082</v>
      </c>
      <c r="E270" s="11">
        <f t="shared" ca="1" si="4"/>
        <v>0</v>
      </c>
      <c r="F270" s="3"/>
      <c r="G270" s="11" cm="1">
        <f t="array" aca="1" ref="G270" ca="1">SUM(INDIRECT("'"&amp;TOTALDemandSheets&amp;"'!"&amp;ADDRESS(ROW(),COLUMN())))</f>
        <v>3152425.695065144</v>
      </c>
      <c r="H270" s="11" cm="1">
        <f t="array" aca="1" ref="H270" ca="1">SUM(INDIRECT("'"&amp;TOTALDemandSheets&amp;"'!"&amp;ADDRESS(ROW(),COLUMN())))</f>
        <v>603910.9729741565</v>
      </c>
      <c r="I270" s="11" cm="1">
        <f t="array" aca="1" ref="I270" ca="1">SUM(INDIRECT("'"&amp;TOTALDemandSheets&amp;"'!"&amp;ADDRESS(ROW(),COLUMN())))</f>
        <v>884258.5923341217</v>
      </c>
      <c r="J270" s="11" cm="1">
        <f t="array" aca="1" ref="J270" ca="1">SUM(INDIRECT("'"&amp;TOTALDemandSheets&amp;"'!"&amp;ADDRESS(ROW(),COLUMN())))</f>
        <v>388376.29599922325</v>
      </c>
      <c r="K270" s="11" cm="1">
        <f t="array" aca="1" ref="K270" ca="1">SUM(INDIRECT("'"&amp;TOTALDemandSheets&amp;"'!"&amp;ADDRESS(ROW(),COLUMN())))</f>
        <v>59430.473680661802</v>
      </c>
    </row>
    <row r="271" spans="1:11" hidden="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 cm="1">
        <f t="array" aca="1" ref="D271" ca="1">SUM(INDIRECT("'"&amp;TOTALDemandSheets&amp;"'!"&amp;ADDRESS(ROW(),COLUMN())))</f>
        <v>-26388512.157102112</v>
      </c>
      <c r="E271" s="11">
        <f t="shared" ca="1" si="4"/>
        <v>0</v>
      </c>
      <c r="F271" s="3"/>
      <c r="G271" s="11" cm="1">
        <f t="array" aca="1" ref="G271" ca="1">SUM(INDIRECT("'"&amp;TOTALDemandSheets&amp;"'!"&amp;ADDRESS(ROW(),COLUMN())))</f>
        <v>-16348516.348995348</v>
      </c>
      <c r="H271" s="11" cm="1">
        <f t="array" aca="1" ref="H271" ca="1">SUM(INDIRECT("'"&amp;TOTALDemandSheets&amp;"'!"&amp;ADDRESS(ROW(),COLUMN())))</f>
        <v>-3131889.3353969008</v>
      </c>
      <c r="I271" s="11" cm="1">
        <f t="array" aca="1" ref="I271" ca="1">SUM(INDIRECT("'"&amp;TOTALDemandSheets&amp;"'!"&amp;ADDRESS(ROW(),COLUMN())))</f>
        <v>-4585775.3526575239</v>
      </c>
      <c r="J271" s="11" cm="1">
        <f t="array" aca="1" ref="J271" ca="1">SUM(INDIRECT("'"&amp;TOTALDemandSheets&amp;"'!"&amp;ADDRESS(ROW(),COLUMN())))</f>
        <v>-2014123.9917708351</v>
      </c>
      <c r="K271" s="11" cm="1">
        <f t="array" aca="1" ref="K271" ca="1">SUM(INDIRECT("'"&amp;TOTALDemandSheets&amp;"'!"&amp;ADDRESS(ROW(),COLUMN())))</f>
        <v>-308207.12828149926</v>
      </c>
    </row>
    <row r="272" spans="1:11" hidden="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 cm="1">
        <f t="array" aca="1" ref="D272" ca="1">SUM(INDIRECT("'"&amp;TOTALDemandSheets&amp;"'!"&amp;ADDRESS(ROW(),COLUMN())))</f>
        <v>16569931.432053087</v>
      </c>
      <c r="E272" s="11">
        <f t="shared" ca="1" si="4"/>
        <v>0</v>
      </c>
      <c r="F272" s="3"/>
      <c r="G272" s="11" cm="1">
        <f t="array" aca="1" ref="G272" ca="1">SUM(INDIRECT("'"&amp;TOTALDemandSheets&amp;"'!"&amp;ADDRESS(ROW(),COLUMN())))</f>
        <v>10265595.623804215</v>
      </c>
      <c r="H272" s="11" cm="1">
        <f t="array" aca="1" ref="H272" ca="1">SUM(INDIRECT("'"&amp;TOTALDemandSheets&amp;"'!"&amp;ADDRESS(ROW(),COLUMN())))</f>
        <v>1966582.7020239211</v>
      </c>
      <c r="I272" s="11" cm="1">
        <f t="array" aca="1" ref="I272" ca="1">SUM(INDIRECT("'"&amp;TOTALDemandSheets&amp;"'!"&amp;ADDRESS(ROW(),COLUMN())))</f>
        <v>2879509.9437193405</v>
      </c>
      <c r="J272" s="11" cm="1">
        <f t="array" aca="1" ref="J272" ca="1">SUM(INDIRECT("'"&amp;TOTALDemandSheets&amp;"'!"&amp;ADDRESS(ROW(),COLUMN())))</f>
        <v>1264713.0781988278</v>
      </c>
      <c r="K272" s="11" cm="1">
        <f t="array" aca="1" ref="K272" ca="1">SUM(INDIRECT("'"&amp;TOTALDemandSheets&amp;"'!"&amp;ADDRESS(ROW(),COLUMN())))</f>
        <v>193530.08430677891</v>
      </c>
    </row>
    <row r="273" spans="1:11" hidden="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 cm="1">
        <f t="array" aca="1" ref="D273" ca="1">SUM(INDIRECT("'"&amp;TOTALDemandSheets&amp;"'!"&amp;ADDRESS(ROW(),COLUMN())))</f>
        <v>866465.35649512638</v>
      </c>
      <c r="E273" s="11">
        <f t="shared" ca="1" si="4"/>
        <v>0</v>
      </c>
      <c r="F273" s="3"/>
      <c r="G273" s="11" cm="1">
        <f t="array" aca="1" ref="G273" ca="1">SUM(INDIRECT("'"&amp;TOTALDemandSheets&amp;"'!"&amp;ADDRESS(ROW(),COLUMN())))</f>
        <v>541443.90312790486</v>
      </c>
      <c r="H273" s="11" cm="1">
        <f t="array" aca="1" ref="H273" ca="1">SUM(INDIRECT("'"&amp;TOTALDemandSheets&amp;"'!"&amp;ADDRESS(ROW(),COLUMN())))</f>
        <v>103424.75620816891</v>
      </c>
      <c r="I273" s="11" cm="1">
        <f t="array" aca="1" ref="I273" ca="1">SUM(INDIRECT("'"&amp;TOTALDemandSheets&amp;"'!"&amp;ADDRESS(ROW(),COLUMN())))</f>
        <v>151957.61170051497</v>
      </c>
      <c r="J273" s="11" cm="1">
        <f t="array" aca="1" ref="J273" ca="1">SUM(INDIRECT("'"&amp;TOTALDemandSheets&amp;"'!"&amp;ADDRESS(ROW(),COLUMN())))</f>
        <v>62340.339555614817</v>
      </c>
      <c r="K273" s="11" cm="1">
        <f t="array" aca="1" ref="K273" ca="1">SUM(INDIRECT("'"&amp;TOTALDemandSheets&amp;"'!"&amp;ADDRESS(ROW(),COLUMN())))</f>
        <v>7298.7459029226666</v>
      </c>
    </row>
    <row r="274" spans="1:11" hidden="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 cm="1">
        <f t="array" aca="1" ref="D274" ca="1">SUM(INDIRECT("'"&amp;TOTALDemandSheets&amp;"'!"&amp;ADDRESS(ROW(),COLUMN())))</f>
        <v>6648083.4671632433</v>
      </c>
      <c r="E274" s="11">
        <f t="shared" ca="1" si="4"/>
        <v>0</v>
      </c>
      <c r="F274" s="3"/>
      <c r="G274" s="11" cm="1">
        <f t="array" aca="1" ref="G274" ca="1">SUM(INDIRECT("'"&amp;TOTALDemandSheets&amp;"'!"&amp;ADDRESS(ROW(),COLUMN())))</f>
        <v>4137909.5038593439</v>
      </c>
      <c r="H274" s="11" cm="1">
        <f t="array" aca="1" ref="H274" ca="1">SUM(INDIRECT("'"&amp;TOTALDemandSheets&amp;"'!"&amp;ADDRESS(ROW(),COLUMN())))</f>
        <v>791513.8105500231</v>
      </c>
      <c r="I274" s="11" cm="1">
        <f t="array" aca="1" ref="I274" ca="1">SUM(INDIRECT("'"&amp;TOTALDemandSheets&amp;"'!"&amp;ADDRESS(ROW(),COLUMN())))</f>
        <v>1160990.5951734497</v>
      </c>
      <c r="J274" s="11" cm="1">
        <f t="array" aca="1" ref="J274" ca="1">SUM(INDIRECT("'"&amp;TOTALDemandSheets&amp;"'!"&amp;ADDRESS(ROW(),COLUMN())))</f>
        <v>492482.90619997476</v>
      </c>
      <c r="K274" s="11" cm="1">
        <f t="array" aca="1" ref="K274" ca="1">SUM(INDIRECT("'"&amp;TOTALDemandSheets&amp;"'!"&amp;ADDRESS(ROW(),COLUMN())))</f>
        <v>65186.651380450727</v>
      </c>
    </row>
    <row r="275" spans="1:11" hidden="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 cm="1">
        <f t="array" aca="1" ref="D275" ca="1">SUM(INDIRECT("'"&amp;TOTALDemandSheets&amp;"'!"&amp;ADDRESS(ROW(),COLUMN())))</f>
        <v>10097639.543148678</v>
      </c>
      <c r="E275" s="11">
        <f t="shared" ca="1" si="4"/>
        <v>0</v>
      </c>
      <c r="F275" s="3"/>
      <c r="G275" s="11" cm="1">
        <f t="array" aca="1" ref="G275" ca="1">SUM(INDIRECT("'"&amp;TOTALDemandSheets&amp;"'!"&amp;ADDRESS(ROW(),COLUMN())))</f>
        <v>6255806.4727040175</v>
      </c>
      <c r="H275" s="11" cm="1">
        <f t="array" aca="1" ref="H275" ca="1">SUM(INDIRECT("'"&amp;TOTALDemandSheets&amp;"'!"&amp;ADDRESS(ROW(),COLUMN())))</f>
        <v>1198426.3989418598</v>
      </c>
      <c r="I275" s="11" cm="1">
        <f t="array" aca="1" ref="I275" ca="1">SUM(INDIRECT("'"&amp;TOTALDemandSheets&amp;"'!"&amp;ADDRESS(ROW(),COLUMN())))</f>
        <v>1754760.0357805197</v>
      </c>
      <c r="J275" s="11" cm="1">
        <f t="array" aca="1" ref="J275" ca="1">SUM(INDIRECT("'"&amp;TOTALDemandSheets&amp;"'!"&amp;ADDRESS(ROW(),COLUMN())))</f>
        <v>770710.29783829534</v>
      </c>
      <c r="K275" s="11" cm="1">
        <f t="array" aca="1" ref="K275" ca="1">SUM(INDIRECT("'"&amp;TOTALDemandSheets&amp;"'!"&amp;ADDRESS(ROW(),COLUMN())))</f>
        <v>117936.33788398208</v>
      </c>
    </row>
    <row r="276" spans="1:11" hidden="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 cm="1">
        <f t="array" aca="1" ref="D276" ca="1">SUM(INDIRECT("'"&amp;TOTALDemandSheets&amp;"'!"&amp;ADDRESS(ROW(),COLUMN())))</f>
        <v>601770.94054990401</v>
      </c>
      <c r="E276" s="11">
        <f t="shared" ca="1" si="4"/>
        <v>0</v>
      </c>
      <c r="F276" s="3"/>
      <c r="G276" s="11" cm="1">
        <f t="array" aca="1" ref="G276" ca="1">SUM(INDIRECT("'"&amp;TOTALDemandSheets&amp;"'!"&amp;ADDRESS(ROW(),COLUMN())))</f>
        <v>376939.92893474735</v>
      </c>
      <c r="H276" s="11" cm="1">
        <f t="array" aca="1" ref="H276" ca="1">SUM(INDIRECT("'"&amp;TOTALDemandSheets&amp;"'!"&amp;ADDRESS(ROW(),COLUMN())))</f>
        <v>71971.965413227852</v>
      </c>
      <c r="I276" s="11" cm="1">
        <f t="array" aca="1" ref="I276" ca="1">SUM(INDIRECT("'"&amp;TOTALDemandSheets&amp;"'!"&amp;ADDRESS(ROW(),COLUMN())))</f>
        <v>105799.09503374569</v>
      </c>
      <c r="J276" s="11" cm="1">
        <f t="array" aca="1" ref="J276" ca="1">SUM(INDIRECT("'"&amp;TOTALDemandSheets&amp;"'!"&amp;ADDRESS(ROW(),COLUMN())))</f>
        <v>42806.92938636359</v>
      </c>
      <c r="K276" s="11" cm="1">
        <f t="array" aca="1" ref="K276" ca="1">SUM(INDIRECT("'"&amp;TOTALDemandSheets&amp;"'!"&amp;ADDRESS(ROW(),COLUMN())))</f>
        <v>4253.0217818195624</v>
      </c>
    </row>
    <row r="277" spans="1:11" hidden="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 cm="1">
        <f t="array" aca="1" ref="D277" ca="1">SUM(INDIRECT("'"&amp;TOTALDemandSheets&amp;"'!"&amp;ADDRESS(ROW(),COLUMN())))</f>
        <v>889930.76038831589</v>
      </c>
      <c r="E277" s="11">
        <f t="shared" ca="1" si="4"/>
        <v>0</v>
      </c>
      <c r="F277" s="3"/>
      <c r="G277" s="11" cm="1">
        <f t="array" aca="1" ref="G277" ca="1">SUM(INDIRECT("'"&amp;TOTALDemandSheets&amp;"'!"&amp;ADDRESS(ROW(),COLUMN())))</f>
        <v>551340.20057915861</v>
      </c>
      <c r="H277" s="11" cm="1">
        <f t="array" aca="1" ref="H277" ca="1">SUM(INDIRECT("'"&amp;TOTALDemandSheets&amp;"'!"&amp;ADDRESS(ROW(),COLUMN())))</f>
        <v>105620.37909180466</v>
      </c>
      <c r="I277" s="11" cm="1">
        <f t="array" aca="1" ref="I277" ca="1">SUM(INDIRECT("'"&amp;TOTALDemandSheets&amp;"'!"&amp;ADDRESS(ROW(),COLUMN())))</f>
        <v>154651.4832766786</v>
      </c>
      <c r="J277" s="11" cm="1">
        <f t="array" aca="1" ref="J277" ca="1">SUM(INDIRECT("'"&amp;TOTALDemandSheets&amp;"'!"&amp;ADDRESS(ROW(),COLUMN())))</f>
        <v>67924.666795985351</v>
      </c>
      <c r="K277" s="11" cm="1">
        <f t="array" aca="1" ref="K277" ca="1">SUM(INDIRECT("'"&amp;TOTALDemandSheets&amp;"'!"&amp;ADDRESS(ROW(),COLUMN())))</f>
        <v>10394.030644688479</v>
      </c>
    </row>
    <row r="278" spans="1:11" hidden="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 cm="1">
        <f t="array" aca="1" ref="D278" ca="1">SUM(INDIRECT("'"&amp;TOTALDemandSheets&amp;"'!"&amp;ADDRESS(ROW(),COLUMN())))</f>
        <v>840639.92409530014</v>
      </c>
      <c r="E278" s="11">
        <f t="shared" ca="1" si="4"/>
        <v>0</v>
      </c>
      <c r="F278" s="3"/>
      <c r="G278" s="11" cm="1">
        <f t="array" aca="1" ref="G278" ca="1">SUM(INDIRECT("'"&amp;TOTALDemandSheets&amp;"'!"&amp;ADDRESS(ROW(),COLUMN())))</f>
        <v>520802.97141691716</v>
      </c>
      <c r="H278" s="11" cm="1">
        <f t="array" aca="1" ref="H278" ca="1">SUM(INDIRECT("'"&amp;TOTALDemandSheets&amp;"'!"&amp;ADDRESS(ROW(),COLUMN())))</f>
        <v>99770.354520512454</v>
      </c>
      <c r="I278" s="11" cm="1">
        <f t="array" aca="1" ref="I278" ca="1">SUM(INDIRECT("'"&amp;TOTALDemandSheets&amp;"'!"&amp;ADDRESS(ROW(),COLUMN())))</f>
        <v>146085.75964517202</v>
      </c>
      <c r="J278" s="11" cm="1">
        <f t="array" aca="1" ref="J278" ca="1">SUM(INDIRECT("'"&amp;TOTALDemandSheets&amp;"'!"&amp;ADDRESS(ROW(),COLUMN())))</f>
        <v>64162.504861232519</v>
      </c>
      <c r="K278" s="11" cm="1">
        <f t="array" aca="1" ref="K278" ca="1">SUM(INDIRECT("'"&amp;TOTALDemandSheets&amp;"'!"&amp;ADDRESS(ROW(),COLUMN())))</f>
        <v>9818.3336514657985</v>
      </c>
    </row>
    <row r="279" spans="1:11" hidden="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 cm="1">
        <f t="array" aca="1" ref="D279" ca="1">SUM(INDIRECT("'"&amp;TOTALDemandSheets&amp;"'!"&amp;ADDRESS(ROW(),COLUMN())))</f>
        <v>2529451.0049016513</v>
      </c>
      <c r="E279" s="11">
        <f t="shared" ca="1" si="4"/>
        <v>0</v>
      </c>
      <c r="F279" s="3"/>
      <c r="G279" s="11" cm="1">
        <f t="array" aca="1" ref="G279" ca="1">SUM(INDIRECT("'"&amp;TOTALDemandSheets&amp;"'!"&amp;ADDRESS(ROW(),COLUMN())))</f>
        <v>1567074.750612183</v>
      </c>
      <c r="H279" s="11" cm="1">
        <f t="array" aca="1" ref="H279" ca="1">SUM(INDIRECT("'"&amp;TOTALDemandSheets&amp;"'!"&amp;ADDRESS(ROW(),COLUMN())))</f>
        <v>300204.89899156231</v>
      </c>
      <c r="I279" s="11" cm="1">
        <f t="array" aca="1" ref="I279" ca="1">SUM(INDIRECT("'"&amp;TOTALDemandSheets&amp;"'!"&amp;ADDRESS(ROW(),COLUMN())))</f>
        <v>439566.05074875167</v>
      </c>
      <c r="J279" s="11" cm="1">
        <f t="array" aca="1" ref="J279" ca="1">SUM(INDIRECT("'"&amp;TOTALDemandSheets&amp;"'!"&amp;ADDRESS(ROW(),COLUMN())))</f>
        <v>193062.34184977019</v>
      </c>
      <c r="K279" s="11" cm="1">
        <f t="array" aca="1" ref="K279" ca="1">SUM(INDIRECT("'"&amp;TOTALDemandSheets&amp;"'!"&amp;ADDRESS(ROW(),COLUMN())))</f>
        <v>29542.962699383301</v>
      </c>
    </row>
    <row r="280" spans="1:11" hidden="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 cm="1">
        <f t="array" aca="1" ref="D280" ca="1">SUM(INDIRECT("'"&amp;TOTALDemandSheets&amp;"'!"&amp;ADDRESS(ROW(),COLUMN())))</f>
        <v>68515.981065053842</v>
      </c>
      <c r="E280" s="11">
        <f t="shared" ca="1" si="4"/>
        <v>0</v>
      </c>
      <c r="F280" s="3"/>
      <c r="G280" s="11" cm="1">
        <f t="array" aca="1" ref="G280" ca="1">SUM(INDIRECT("'"&amp;TOTALDemandSheets&amp;"'!"&amp;ADDRESS(ROW(),COLUMN())))</f>
        <v>42447.813273474734</v>
      </c>
      <c r="H280" s="11" cm="1">
        <f t="array" aca="1" ref="H280" ca="1">SUM(INDIRECT("'"&amp;TOTALDemandSheets&amp;"'!"&amp;ADDRESS(ROW(),COLUMN())))</f>
        <v>8131.7381262113176</v>
      </c>
      <c r="I280" s="11" cm="1">
        <f t="array" aca="1" ref="I280" ca="1">SUM(INDIRECT("'"&amp;TOTALDemandSheets&amp;"'!"&amp;ADDRESS(ROW(),COLUMN())))</f>
        <v>11906.654507867399</v>
      </c>
      <c r="J280" s="11" cm="1">
        <f t="array" aca="1" ref="J280" ca="1">SUM(INDIRECT("'"&amp;TOTALDemandSheets&amp;"'!"&amp;ADDRESS(ROW(),COLUMN())))</f>
        <v>5229.5362641618449</v>
      </c>
      <c r="K280" s="11" cm="1">
        <f t="array" aca="1" ref="K280" ca="1">SUM(INDIRECT("'"&amp;TOTALDemandSheets&amp;"'!"&amp;ADDRESS(ROW(),COLUMN())))</f>
        <v>800.2388933385331</v>
      </c>
    </row>
    <row r="281" spans="1:11" collapsed="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 cm="1">
        <f t="array" aca="1" ref="D281" ca="1">SUM(INDIRECT("'"&amp;TOTALDemandSheets&amp;"'!"&amp;ADDRESS(ROW(),COLUMN())))</f>
        <v>24219991.557603121</v>
      </c>
      <c r="E281" s="11">
        <f t="shared" ca="1" si="4"/>
        <v>0</v>
      </c>
      <c r="G281" s="111" cm="1">
        <f t="array" aca="1" ref="G281" ca="1">SUM(INDIRECT("'"&amp;TOTALDemandSheets&amp;"'!"&amp;ADDRESS(ROW(),COLUMN())))</f>
        <v>15033026.394072644</v>
      </c>
      <c r="H281" s="111" cm="1">
        <f t="array" aca="1" ref="H281" ca="1">SUM(INDIRECT("'"&amp;TOTALDemandSheets&amp;"'!"&amp;ADDRESS(ROW(),COLUMN())))</f>
        <v>2878155.7607847098</v>
      </c>
      <c r="I281" s="111" cm="1">
        <f t="array" aca="1" ref="I281" ca="1">SUM(INDIRECT("'"&amp;TOTALDemandSheets&amp;"'!"&amp;ADDRESS(ROW(),COLUMN())))</f>
        <v>4217231.0041258791</v>
      </c>
      <c r="J281" s="111" cm="1">
        <f t="array" aca="1" ref="J281" ca="1">SUM(INDIRECT("'"&amp;TOTALDemandSheets&amp;"'!"&amp;ADDRESS(ROW(),COLUMN())))</f>
        <v>1826755.6188798053</v>
      </c>
      <c r="K281" s="111" cm="1">
        <f t="array" aca="1" ref="K281" ca="1">SUM(INDIRECT("'"&amp;TOTALDemandSheets&amp;"'!"&amp;ADDRESS(ROW(),COLUMN())))</f>
        <v>264822.77974007884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D282" s="11"/>
      <c r="E282" s="11">
        <f t="shared" si="4"/>
        <v>0</v>
      </c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 cm="1">
        <f t="array" aca="1" ref="D283" ca="1">SUM(INDIRECT("'"&amp;TOTALDemandSheets&amp;"'!"&amp;ADDRESS(ROW(),COLUMN())))</f>
        <v>90594905.978091091</v>
      </c>
      <c r="E283" s="11">
        <f t="shared" ca="1" si="4"/>
        <v>0</v>
      </c>
      <c r="G283" s="113" cm="1">
        <f t="array" aca="1" ref="G283" ca="1">SUM(INDIRECT("'"&amp;TOTALDemandSheets&amp;"'!"&amp;ADDRESS(ROW(),COLUMN())))</f>
        <v>56142347.677200109</v>
      </c>
      <c r="H283" s="113" cm="1">
        <f t="array" aca="1" ref="H283" ca="1">SUM(INDIRECT("'"&amp;TOTALDemandSheets&amp;"'!"&amp;ADDRESS(ROW(),COLUMN())))</f>
        <v>10750486.748492805</v>
      </c>
      <c r="I283" s="113" cm="1">
        <f t="array" aca="1" ref="I283" ca="1">SUM(INDIRECT("'"&amp;TOTALDemandSheets&amp;"'!"&amp;ADDRESS(ROW(),COLUMN())))</f>
        <v>15749773.96095746</v>
      </c>
      <c r="J283" s="113" cm="1">
        <f t="array" aca="1" ref="J283" ca="1">SUM(INDIRECT("'"&amp;TOTALDemandSheets&amp;"'!"&amp;ADDRESS(ROW(),COLUMN())))</f>
        <v>6848471.078204751</v>
      </c>
      <c r="K283" s="113" cm="1">
        <f t="array" aca="1" ref="K283" ca="1">SUM(INDIRECT("'"&amp;TOTALDemandSheets&amp;"'!"&amp;ADDRESS(ROW(),COLUMN())))</f>
        <v>1103826.5132359515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D284" s="11"/>
      <c r="E284" s="11">
        <f t="shared" si="4"/>
        <v>0</v>
      </c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D285" s="11"/>
      <c r="E285" s="11">
        <f t="shared" si="4"/>
        <v>0</v>
      </c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D286" s="11"/>
      <c r="E286" s="11">
        <f t="shared" si="4"/>
        <v>0</v>
      </c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>
        <f t="shared" si="4"/>
        <v>0</v>
      </c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 cm="1">
        <f t="array" aca="1" ref="D288" ca="1">SUM(INDIRECT("'"&amp;TOTALDemandSheets&amp;"'!"&amp;ADDRESS(ROW(),COLUMN())))</f>
        <v>0</v>
      </c>
      <c r="E288" s="11">
        <f t="shared" ca="1" si="4"/>
        <v>0</v>
      </c>
      <c r="F288" s="3"/>
      <c r="G288" s="11" cm="1">
        <f t="array" aca="1" ref="G288" ca="1">SUM(INDIRECT("'"&amp;TOTALDemandSheets&amp;"'!"&amp;ADDRESS(ROW(),COLUMN())))</f>
        <v>0</v>
      </c>
      <c r="H288" s="11" cm="1">
        <f t="array" aca="1" ref="H288" ca="1">SUM(INDIRECT("'"&amp;TOTALDemandSheets&amp;"'!"&amp;ADDRESS(ROW(),COLUMN())))</f>
        <v>0</v>
      </c>
      <c r="I288" s="11" cm="1">
        <f t="array" aca="1" ref="I288" ca="1">SUM(INDIRECT("'"&amp;TOTALDemandSheets&amp;"'!"&amp;ADDRESS(ROW(),COLUMN())))</f>
        <v>0</v>
      </c>
      <c r="J288" s="11" cm="1">
        <f t="array" aca="1" ref="J288" ca="1">SUM(INDIRECT("'"&amp;TOTALDemandSheets&amp;"'!"&amp;ADDRESS(ROW(),COLUMN())))</f>
        <v>0</v>
      </c>
      <c r="K288" s="11" cm="1">
        <f t="array" aca="1" ref="K288" ca="1">SUM(INDIRECT("'"&amp;TOTALDemandSheets&amp;"'!"&amp;ADDRESS(ROW(),COLUMN())))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 cm="1">
        <f t="array" aca="1" ref="D289" ca="1">SUM(INDIRECT("'"&amp;TOTALDemandSheets&amp;"'!"&amp;ADDRESS(ROW(),COLUMN())))</f>
        <v>0</v>
      </c>
      <c r="E289" s="11">
        <f t="shared" ca="1" si="4"/>
        <v>0</v>
      </c>
      <c r="F289" s="3"/>
      <c r="G289" s="11" cm="1">
        <f t="array" aca="1" ref="G289" ca="1">SUM(INDIRECT("'"&amp;TOTALDemandSheets&amp;"'!"&amp;ADDRESS(ROW(),COLUMN())))</f>
        <v>0</v>
      </c>
      <c r="H289" s="11" cm="1">
        <f t="array" aca="1" ref="H289" ca="1">SUM(INDIRECT("'"&amp;TOTALDemandSheets&amp;"'!"&amp;ADDRESS(ROW(),COLUMN())))</f>
        <v>0</v>
      </c>
      <c r="I289" s="11" cm="1">
        <f t="array" aca="1" ref="I289" ca="1">SUM(INDIRECT("'"&amp;TOTALDemandSheets&amp;"'!"&amp;ADDRESS(ROW(),COLUMN())))</f>
        <v>0</v>
      </c>
      <c r="J289" s="11" cm="1">
        <f t="array" aca="1" ref="J289" ca="1">SUM(INDIRECT("'"&amp;TOTALDemandSheets&amp;"'!"&amp;ADDRESS(ROW(),COLUMN())))</f>
        <v>0</v>
      </c>
      <c r="K289" s="11" cm="1">
        <f t="array" aca="1" ref="K289" ca="1">SUM(INDIRECT("'"&amp;TOTALDemandSheets&amp;"'!"&amp;ADDRESS(ROW(),COLUMN())))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 cm="1">
        <f t="array" aca="1" ref="D290" ca="1">SUM(INDIRECT("'"&amp;TOTALDemandSheets&amp;"'!"&amp;ADDRESS(ROW(),COLUMN())))</f>
        <v>309000.06150616053</v>
      </c>
      <c r="E290" s="11">
        <f t="shared" ca="1" si="4"/>
        <v>0</v>
      </c>
      <c r="F290" s="3"/>
      <c r="G290" s="11" cm="1">
        <f t="array" aca="1" ref="G290" ca="1">SUM(INDIRECT("'"&amp;TOTALDemandSheets&amp;"'!"&amp;ADDRESS(ROW(),COLUMN())))</f>
        <v>193102.34131814103</v>
      </c>
      <c r="H290" s="11" cm="1">
        <f t="array" aca="1" ref="H290" ca="1">SUM(INDIRECT("'"&amp;TOTALDemandSheets&amp;"'!"&amp;ADDRESS(ROW(),COLUMN())))</f>
        <v>36884.98605771795</v>
      </c>
      <c r="I290" s="11" cm="1">
        <f t="array" aca="1" ref="I290" ca="1">SUM(INDIRECT("'"&amp;TOTALDemandSheets&amp;"'!"&amp;ADDRESS(ROW(),COLUMN())))</f>
        <v>54194.87249961256</v>
      </c>
      <c r="J290" s="11" cm="1">
        <f t="array" aca="1" ref="J290" ca="1">SUM(INDIRECT("'"&amp;TOTALDemandSheets&amp;"'!"&amp;ADDRESS(ROW(),COLUMN())))</f>
        <v>22222.191422105043</v>
      </c>
      <c r="K290" s="11" cm="1">
        <f t="array" aca="1" ref="K290" ca="1">SUM(INDIRECT("'"&amp;TOTALDemandSheets&amp;"'!"&amp;ADDRESS(ROW(),COLUMN())))</f>
        <v>2595.6702085839174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 cm="1">
        <f t="array" aca="1" ref="D291" ca="1">SUM(INDIRECT("'"&amp;TOTALDemandSheets&amp;"'!"&amp;ADDRESS(ROW(),COLUMN())))</f>
        <v>0</v>
      </c>
      <c r="E291" s="11">
        <f t="shared" ca="1" si="4"/>
        <v>0</v>
      </c>
      <c r="F291" s="3"/>
      <c r="G291" s="11" cm="1">
        <f t="array" aca="1" ref="G291" ca="1">SUM(INDIRECT("'"&amp;TOTALDemandSheets&amp;"'!"&amp;ADDRESS(ROW(),COLUMN())))</f>
        <v>0</v>
      </c>
      <c r="H291" s="11" cm="1">
        <f t="array" aca="1" ref="H291" ca="1">SUM(INDIRECT("'"&amp;TOTALDemandSheets&amp;"'!"&amp;ADDRESS(ROW(),COLUMN())))</f>
        <v>0</v>
      </c>
      <c r="I291" s="11" cm="1">
        <f t="array" aca="1" ref="I291" ca="1">SUM(INDIRECT("'"&amp;TOTALDemandSheets&amp;"'!"&amp;ADDRESS(ROW(),COLUMN())))</f>
        <v>0</v>
      </c>
      <c r="J291" s="11" cm="1">
        <f t="array" aca="1" ref="J291" ca="1">SUM(INDIRECT("'"&amp;TOTALDemandSheets&amp;"'!"&amp;ADDRESS(ROW(),COLUMN())))</f>
        <v>0</v>
      </c>
      <c r="K291" s="11" cm="1">
        <f t="array" aca="1" ref="K291" ca="1">SUM(INDIRECT("'"&amp;TOTALDemandSheets&amp;"'!"&amp;ADDRESS(ROW(),COLUMN())))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 cm="1">
        <f t="array" aca="1" ref="D292" ca="1">SUM(INDIRECT("'"&amp;TOTALDemandSheets&amp;"'!"&amp;ADDRESS(ROW(),COLUMN())))</f>
        <v>5701634.6078811642</v>
      </c>
      <c r="E292" s="11">
        <f t="shared" ca="1" si="4"/>
        <v>0</v>
      </c>
      <c r="F292" s="3"/>
      <c r="G292" s="11" cm="1">
        <f t="array" aca="1" ref="G292" ca="1">SUM(INDIRECT("'"&amp;TOTALDemandSheets&amp;"'!"&amp;ADDRESS(ROW(),COLUMN())))</f>
        <v>3532342.6363716298</v>
      </c>
      <c r="H292" s="11" cm="1">
        <f t="array" aca="1" ref="H292" ca="1">SUM(INDIRECT("'"&amp;TOTALDemandSheets&amp;"'!"&amp;ADDRESS(ROW(),COLUMN())))</f>
        <v>676691.75573231268</v>
      </c>
      <c r="I292" s="11" cm="1">
        <f t="array" aca="1" ref="I292" ca="1">SUM(INDIRECT("'"&amp;TOTALDemandSheets&amp;"'!"&amp;ADDRESS(ROW(),COLUMN())))</f>
        <v>990825.67819738295</v>
      </c>
      <c r="J292" s="11" cm="1">
        <f t="array" aca="1" ref="J292" ca="1">SUM(INDIRECT("'"&amp;TOTALDemandSheets&amp;"'!"&amp;ADDRESS(ROW(),COLUMN())))</f>
        <v>435181.7558972775</v>
      </c>
      <c r="K292" s="11" cm="1">
        <f t="array" aca="1" ref="K292" ca="1">SUM(INDIRECT("'"&amp;TOTALDemandSheets&amp;"'!"&amp;ADDRESS(ROW(),COLUMN())))</f>
        <v>66592.781682559391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 cm="1">
        <f t="array" aca="1" ref="D293" ca="1">SUM(INDIRECT("'"&amp;TOTALDemandSheets&amp;"'!"&amp;ADDRESS(ROW(),COLUMN())))</f>
        <v>6010634.6693873247</v>
      </c>
      <c r="E293" s="11">
        <f t="shared" ca="1" si="4"/>
        <v>0</v>
      </c>
      <c r="G293" s="111" cm="1">
        <f t="array" aca="1" ref="G293" ca="1">SUM(INDIRECT("'"&amp;TOTALDemandSheets&amp;"'!"&amp;ADDRESS(ROW(),COLUMN())))</f>
        <v>3725444.977689771</v>
      </c>
      <c r="H293" s="111" cm="1">
        <f t="array" aca="1" ref="H293" ca="1">SUM(INDIRECT("'"&amp;TOTALDemandSheets&amp;"'!"&amp;ADDRESS(ROW(),COLUMN())))</f>
        <v>713576.74179003062</v>
      </c>
      <c r="I293" s="111" cm="1">
        <f t="array" aca="1" ref="I293" ca="1">SUM(INDIRECT("'"&amp;TOTALDemandSheets&amp;"'!"&amp;ADDRESS(ROW(),COLUMN())))</f>
        <v>1045020.5506969956</v>
      </c>
      <c r="J293" s="111" cm="1">
        <f t="array" aca="1" ref="J293" ca="1">SUM(INDIRECT("'"&amp;TOTALDemandSheets&amp;"'!"&amp;ADDRESS(ROW(),COLUMN())))</f>
        <v>457403.94731938257</v>
      </c>
      <c r="K293" s="111" cm="1">
        <f t="array" aca="1" ref="K293" ca="1">SUM(INDIRECT("'"&amp;TOTALDemandSheets&amp;"'!"&amp;ADDRESS(ROW(),COLUMN())))</f>
        <v>69188.451891143312</v>
      </c>
    </row>
    <row r="294" spans="1:11" outlineLevel="1" x14ac:dyDescent="0.25">
      <c r="D294" s="11"/>
      <c r="E294" s="11">
        <f t="shared" si="4"/>
        <v>0</v>
      </c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>
        <f t="shared" si="4"/>
        <v>0</v>
      </c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 cm="1">
        <f t="array" aca="1" ref="D296" ca="1">SUM(INDIRECT("'"&amp;TOTALDemandSheets&amp;"'!"&amp;ADDRESS(ROW(),COLUMN())))</f>
        <v>0</v>
      </c>
      <c r="E296" s="11">
        <f t="shared" ca="1" si="4"/>
        <v>0</v>
      </c>
      <c r="F296" s="3"/>
      <c r="G296" s="11" cm="1">
        <f t="array" aca="1" ref="G296" ca="1">SUM(INDIRECT("'"&amp;TOTALDemandSheets&amp;"'!"&amp;ADDRESS(ROW(),COLUMN())))</f>
        <v>0</v>
      </c>
      <c r="H296" s="11" cm="1">
        <f t="array" aca="1" ref="H296" ca="1">SUM(INDIRECT("'"&amp;TOTALDemandSheets&amp;"'!"&amp;ADDRESS(ROW(),COLUMN())))</f>
        <v>0</v>
      </c>
      <c r="I296" s="11" cm="1">
        <f t="array" aca="1" ref="I296" ca="1">SUM(INDIRECT("'"&amp;TOTALDemandSheets&amp;"'!"&amp;ADDRESS(ROW(),COLUMN())))</f>
        <v>0</v>
      </c>
      <c r="J296" s="11" cm="1">
        <f t="array" aca="1" ref="J296" ca="1">SUM(INDIRECT("'"&amp;TOTALDemandSheets&amp;"'!"&amp;ADDRESS(ROW(),COLUMN())))</f>
        <v>0</v>
      </c>
      <c r="K296" s="11" cm="1">
        <f t="array" aca="1" ref="K296" ca="1">SUM(INDIRECT("'"&amp;TOTALDemandSheets&amp;"'!"&amp;ADDRESS(ROW(),COLUMN())))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 cm="1">
        <f t="array" aca="1" ref="D297" ca="1">SUM(INDIRECT("'"&amp;TOTALDemandSheets&amp;"'!"&amp;ADDRESS(ROW(),COLUMN())))</f>
        <v>0</v>
      </c>
      <c r="E297" s="11">
        <f t="shared" ca="1" si="4"/>
        <v>0</v>
      </c>
      <c r="F297" s="3"/>
      <c r="G297" s="11" cm="1">
        <f t="array" aca="1" ref="G297" ca="1">SUM(INDIRECT("'"&amp;TOTALDemandSheets&amp;"'!"&amp;ADDRESS(ROW(),COLUMN())))</f>
        <v>0</v>
      </c>
      <c r="H297" s="11" cm="1">
        <f t="array" aca="1" ref="H297" ca="1">SUM(INDIRECT("'"&amp;TOTALDemandSheets&amp;"'!"&amp;ADDRESS(ROW(),COLUMN())))</f>
        <v>0</v>
      </c>
      <c r="I297" s="11" cm="1">
        <f t="array" aca="1" ref="I297" ca="1">SUM(INDIRECT("'"&amp;TOTALDemandSheets&amp;"'!"&amp;ADDRESS(ROW(),COLUMN())))</f>
        <v>0</v>
      </c>
      <c r="J297" s="11" cm="1">
        <f t="array" aca="1" ref="J297" ca="1">SUM(INDIRECT("'"&amp;TOTALDemandSheets&amp;"'!"&amp;ADDRESS(ROW(),COLUMN())))</f>
        <v>0</v>
      </c>
      <c r="K297" s="11" cm="1">
        <f t="array" aca="1" ref="K297" ca="1">SUM(INDIRECT("'"&amp;TOTALDemandSheets&amp;"'!"&amp;ADDRESS(ROW(),COLUMN())))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 cm="1">
        <f t="array" aca="1" ref="D298" ca="1">SUM(INDIRECT("'"&amp;TOTALDemandSheets&amp;"'!"&amp;ADDRESS(ROW(),COLUMN())))</f>
        <v>0</v>
      </c>
      <c r="E298" s="11">
        <f t="shared" ca="1" si="4"/>
        <v>0</v>
      </c>
      <c r="F298" s="3"/>
      <c r="G298" s="11" cm="1">
        <f t="array" aca="1" ref="G298" ca="1">SUM(INDIRECT("'"&amp;TOTALDemandSheets&amp;"'!"&amp;ADDRESS(ROW(),COLUMN())))</f>
        <v>0</v>
      </c>
      <c r="H298" s="11" cm="1">
        <f t="array" aca="1" ref="H298" ca="1">SUM(INDIRECT("'"&amp;TOTALDemandSheets&amp;"'!"&amp;ADDRESS(ROW(),COLUMN())))</f>
        <v>0</v>
      </c>
      <c r="I298" s="11" cm="1">
        <f t="array" aca="1" ref="I298" ca="1">SUM(INDIRECT("'"&amp;TOTALDemandSheets&amp;"'!"&amp;ADDRESS(ROW(),COLUMN())))</f>
        <v>0</v>
      </c>
      <c r="J298" s="11" cm="1">
        <f t="array" aca="1" ref="J298" ca="1">SUM(INDIRECT("'"&amp;TOTALDemandSheets&amp;"'!"&amp;ADDRESS(ROW(),COLUMN())))</f>
        <v>0</v>
      </c>
      <c r="K298" s="11" cm="1">
        <f t="array" aca="1" ref="K298" ca="1">SUM(INDIRECT("'"&amp;TOTALDemandSheets&amp;"'!"&amp;ADDRESS(ROW(),COLUMN())))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 cm="1">
        <f t="array" aca="1" ref="D299" ca="1">SUM(INDIRECT("'"&amp;TOTALDemandSheets&amp;"'!"&amp;ADDRESS(ROW(),COLUMN())))</f>
        <v>0</v>
      </c>
      <c r="E299" s="11">
        <f t="shared" ca="1" si="4"/>
        <v>0</v>
      </c>
      <c r="F299" s="3"/>
      <c r="G299" s="11" cm="1">
        <f t="array" aca="1" ref="G299" ca="1">SUM(INDIRECT("'"&amp;TOTALDemandSheets&amp;"'!"&amp;ADDRESS(ROW(),COLUMN())))</f>
        <v>0</v>
      </c>
      <c r="H299" s="11" cm="1">
        <f t="array" aca="1" ref="H299" ca="1">SUM(INDIRECT("'"&amp;TOTALDemandSheets&amp;"'!"&amp;ADDRESS(ROW(),COLUMN())))</f>
        <v>0</v>
      </c>
      <c r="I299" s="11" cm="1">
        <f t="array" aca="1" ref="I299" ca="1">SUM(INDIRECT("'"&amp;TOTALDemandSheets&amp;"'!"&amp;ADDRESS(ROW(),COLUMN())))</f>
        <v>0</v>
      </c>
      <c r="J299" s="11" cm="1">
        <f t="array" aca="1" ref="J299" ca="1">SUM(INDIRECT("'"&amp;TOTALDemandSheets&amp;"'!"&amp;ADDRESS(ROW(),COLUMN())))</f>
        <v>0</v>
      </c>
      <c r="K299" s="11" cm="1">
        <f t="array" aca="1" ref="K299" ca="1">SUM(INDIRECT("'"&amp;TOTALDemandSheets&amp;"'!"&amp;ADDRESS(ROW(),COLUMN())))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 cm="1">
        <f t="array" aca="1" ref="D300" ca="1">SUM(INDIRECT("'"&amp;TOTALDemandSheets&amp;"'!"&amp;ADDRESS(ROW(),COLUMN())))</f>
        <v>0</v>
      </c>
      <c r="E300" s="11">
        <f t="shared" ca="1" si="4"/>
        <v>0</v>
      </c>
      <c r="F300" s="3"/>
      <c r="G300" s="11" cm="1">
        <f t="array" aca="1" ref="G300" ca="1">SUM(INDIRECT("'"&amp;TOTALDemandSheets&amp;"'!"&amp;ADDRESS(ROW(),COLUMN())))</f>
        <v>0</v>
      </c>
      <c r="H300" s="11" cm="1">
        <f t="array" aca="1" ref="H300" ca="1">SUM(INDIRECT("'"&amp;TOTALDemandSheets&amp;"'!"&amp;ADDRESS(ROW(),COLUMN())))</f>
        <v>0</v>
      </c>
      <c r="I300" s="11" cm="1">
        <f t="array" aca="1" ref="I300" ca="1">SUM(INDIRECT("'"&amp;TOTALDemandSheets&amp;"'!"&amp;ADDRESS(ROW(),COLUMN())))</f>
        <v>0</v>
      </c>
      <c r="J300" s="11" cm="1">
        <f t="array" aca="1" ref="J300" ca="1">SUM(INDIRECT("'"&amp;TOTALDemandSheets&amp;"'!"&amp;ADDRESS(ROW(),COLUMN())))</f>
        <v>0</v>
      </c>
      <c r="K300" s="11" cm="1">
        <f t="array" aca="1" ref="K300" ca="1">SUM(INDIRECT("'"&amp;TOTALDemandSheets&amp;"'!"&amp;ADDRESS(ROW(),COLUMN())))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 cm="1">
        <f t="array" aca="1" ref="D301" ca="1">SUM(INDIRECT("'"&amp;TOTALDemandSheets&amp;"'!"&amp;ADDRESS(ROW(),COLUMN())))</f>
        <v>0</v>
      </c>
      <c r="E301" s="11">
        <f t="shared" ca="1" si="4"/>
        <v>0</v>
      </c>
      <c r="F301" s="3"/>
      <c r="G301" s="11" cm="1">
        <f t="array" aca="1" ref="G301" ca="1">SUM(INDIRECT("'"&amp;TOTALDemandSheets&amp;"'!"&amp;ADDRESS(ROW(),COLUMN())))</f>
        <v>0</v>
      </c>
      <c r="H301" s="11" cm="1">
        <f t="array" aca="1" ref="H301" ca="1">SUM(INDIRECT("'"&amp;TOTALDemandSheets&amp;"'!"&amp;ADDRESS(ROW(),COLUMN())))</f>
        <v>0</v>
      </c>
      <c r="I301" s="11" cm="1">
        <f t="array" aca="1" ref="I301" ca="1">SUM(INDIRECT("'"&amp;TOTALDemandSheets&amp;"'!"&amp;ADDRESS(ROW(),COLUMN())))</f>
        <v>0</v>
      </c>
      <c r="J301" s="11" cm="1">
        <f t="array" aca="1" ref="J301" ca="1">SUM(INDIRECT("'"&amp;TOTALDemandSheets&amp;"'!"&amp;ADDRESS(ROW(),COLUMN())))</f>
        <v>0</v>
      </c>
      <c r="K301" s="11" cm="1">
        <f t="array" aca="1" ref="K301" ca="1">SUM(INDIRECT("'"&amp;TOTALDemandSheets&amp;"'!"&amp;ADDRESS(ROW(),COLUMN())))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 cm="1">
        <f t="array" aca="1" ref="D302" ca="1">SUM(INDIRECT("'"&amp;TOTALDemandSheets&amp;"'!"&amp;ADDRESS(ROW(),COLUMN())))</f>
        <v>0</v>
      </c>
      <c r="E302" s="11">
        <f t="shared" ca="1" si="4"/>
        <v>0</v>
      </c>
      <c r="F302" s="3"/>
      <c r="G302" s="11" cm="1">
        <f t="array" aca="1" ref="G302" ca="1">SUM(INDIRECT("'"&amp;TOTALDemandSheets&amp;"'!"&amp;ADDRESS(ROW(),COLUMN())))</f>
        <v>0</v>
      </c>
      <c r="H302" s="11" cm="1">
        <f t="array" aca="1" ref="H302" ca="1">SUM(INDIRECT("'"&amp;TOTALDemandSheets&amp;"'!"&amp;ADDRESS(ROW(),COLUMN())))</f>
        <v>0</v>
      </c>
      <c r="I302" s="11" cm="1">
        <f t="array" aca="1" ref="I302" ca="1">SUM(INDIRECT("'"&amp;TOTALDemandSheets&amp;"'!"&amp;ADDRESS(ROW(),COLUMN())))</f>
        <v>0</v>
      </c>
      <c r="J302" s="11" cm="1">
        <f t="array" aca="1" ref="J302" ca="1">SUM(INDIRECT("'"&amp;TOTALDemandSheets&amp;"'!"&amp;ADDRESS(ROW(),COLUMN())))</f>
        <v>0</v>
      </c>
      <c r="K302" s="11" cm="1">
        <f t="array" aca="1" ref="K302" ca="1">SUM(INDIRECT("'"&amp;TOTALDemandSheets&amp;"'!"&amp;ADDRESS(ROW(),COLUMN())))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 cm="1">
        <f t="array" aca="1" ref="D303" ca="1">SUM(INDIRECT("'"&amp;TOTALDemandSheets&amp;"'!"&amp;ADDRESS(ROW(),COLUMN())))</f>
        <v>0</v>
      </c>
      <c r="E303" s="11">
        <f t="shared" ca="1" si="4"/>
        <v>0</v>
      </c>
      <c r="F303" s="3"/>
      <c r="G303" s="11" cm="1">
        <f t="array" aca="1" ref="G303" ca="1">SUM(INDIRECT("'"&amp;TOTALDemandSheets&amp;"'!"&amp;ADDRESS(ROW(),COLUMN())))</f>
        <v>0</v>
      </c>
      <c r="H303" s="11" cm="1">
        <f t="array" aca="1" ref="H303" ca="1">SUM(INDIRECT("'"&amp;TOTALDemandSheets&amp;"'!"&amp;ADDRESS(ROW(),COLUMN())))</f>
        <v>0</v>
      </c>
      <c r="I303" s="11" cm="1">
        <f t="array" aca="1" ref="I303" ca="1">SUM(INDIRECT("'"&amp;TOTALDemandSheets&amp;"'!"&amp;ADDRESS(ROW(),COLUMN())))</f>
        <v>0</v>
      </c>
      <c r="J303" s="11" cm="1">
        <f t="array" aca="1" ref="J303" ca="1">SUM(INDIRECT("'"&amp;TOTALDemandSheets&amp;"'!"&amp;ADDRESS(ROW(),COLUMN())))</f>
        <v>0</v>
      </c>
      <c r="K303" s="11" cm="1">
        <f t="array" aca="1" ref="K303" ca="1">SUM(INDIRECT("'"&amp;TOTALDemandSheets&amp;"'!"&amp;ADDRESS(ROW(),COLUMN())))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 cm="1">
        <f t="array" aca="1" ref="D304" ca="1">SUM(INDIRECT("'"&amp;TOTALDemandSheets&amp;"'!"&amp;ADDRESS(ROW(),COLUMN())))</f>
        <v>0</v>
      </c>
      <c r="E304" s="11">
        <f t="shared" ca="1" si="4"/>
        <v>0</v>
      </c>
      <c r="F304" s="3"/>
      <c r="G304" s="11" cm="1">
        <f t="array" aca="1" ref="G304" ca="1">SUM(INDIRECT("'"&amp;TOTALDemandSheets&amp;"'!"&amp;ADDRESS(ROW(),COLUMN())))</f>
        <v>0</v>
      </c>
      <c r="H304" s="11" cm="1">
        <f t="array" aca="1" ref="H304" ca="1">SUM(INDIRECT("'"&amp;TOTALDemandSheets&amp;"'!"&amp;ADDRESS(ROW(),COLUMN())))</f>
        <v>0</v>
      </c>
      <c r="I304" s="11" cm="1">
        <f t="array" aca="1" ref="I304" ca="1">SUM(INDIRECT("'"&amp;TOTALDemandSheets&amp;"'!"&amp;ADDRESS(ROW(),COLUMN())))</f>
        <v>0</v>
      </c>
      <c r="J304" s="11" cm="1">
        <f t="array" aca="1" ref="J304" ca="1">SUM(INDIRECT("'"&amp;TOTALDemandSheets&amp;"'!"&amp;ADDRESS(ROW(),COLUMN())))</f>
        <v>0</v>
      </c>
      <c r="K304" s="11" cm="1">
        <f t="array" aca="1" ref="K304" ca="1">SUM(INDIRECT("'"&amp;TOTALDemandSheets&amp;"'!"&amp;ADDRESS(ROW(),COLUMN())))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 cm="1">
        <f t="array" aca="1" ref="D305" ca="1">SUM(INDIRECT("'"&amp;TOTALDemandSheets&amp;"'!"&amp;ADDRESS(ROW(),COLUMN())))</f>
        <v>0</v>
      </c>
      <c r="E305" s="11">
        <f t="shared" ca="1" si="4"/>
        <v>0</v>
      </c>
      <c r="F305" s="3"/>
      <c r="G305" s="11" cm="1">
        <f t="array" aca="1" ref="G305" ca="1">SUM(INDIRECT("'"&amp;TOTALDemandSheets&amp;"'!"&amp;ADDRESS(ROW(),COLUMN())))</f>
        <v>0</v>
      </c>
      <c r="H305" s="11" cm="1">
        <f t="array" aca="1" ref="H305" ca="1">SUM(INDIRECT("'"&amp;TOTALDemandSheets&amp;"'!"&amp;ADDRESS(ROW(),COLUMN())))</f>
        <v>0</v>
      </c>
      <c r="I305" s="11" cm="1">
        <f t="array" aca="1" ref="I305" ca="1">SUM(INDIRECT("'"&amp;TOTALDemandSheets&amp;"'!"&amp;ADDRESS(ROW(),COLUMN())))</f>
        <v>0</v>
      </c>
      <c r="J305" s="11" cm="1">
        <f t="array" aca="1" ref="J305" ca="1">SUM(INDIRECT("'"&amp;TOTALDemandSheets&amp;"'!"&amp;ADDRESS(ROW(),COLUMN())))</f>
        <v>0</v>
      </c>
      <c r="K305" s="11" cm="1">
        <f t="array" aca="1" ref="K305" ca="1">SUM(INDIRECT("'"&amp;TOTALDemandSheets&amp;"'!"&amp;ADDRESS(ROW(),COLUMN())))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 cm="1">
        <f t="array" aca="1" ref="D306" ca="1">SUM(INDIRECT("'"&amp;TOTALDemandSheets&amp;"'!"&amp;ADDRESS(ROW(),COLUMN())))</f>
        <v>0</v>
      </c>
      <c r="E306" s="11">
        <f t="shared" ca="1" si="4"/>
        <v>0</v>
      </c>
      <c r="G306" s="111" cm="1">
        <f t="array" aca="1" ref="G306" ca="1">SUM(INDIRECT("'"&amp;TOTALDemandSheets&amp;"'!"&amp;ADDRESS(ROW(),COLUMN())))</f>
        <v>0</v>
      </c>
      <c r="H306" s="111" cm="1">
        <f t="array" aca="1" ref="H306" ca="1">SUM(INDIRECT("'"&amp;TOTALDemandSheets&amp;"'!"&amp;ADDRESS(ROW(),COLUMN())))</f>
        <v>0</v>
      </c>
      <c r="I306" s="111" cm="1">
        <f t="array" aca="1" ref="I306" ca="1">SUM(INDIRECT("'"&amp;TOTALDemandSheets&amp;"'!"&amp;ADDRESS(ROW(),COLUMN())))</f>
        <v>0</v>
      </c>
      <c r="J306" s="111" cm="1">
        <f t="array" aca="1" ref="J306" ca="1">SUM(INDIRECT("'"&amp;TOTALDemandSheets&amp;"'!"&amp;ADDRESS(ROW(),COLUMN())))</f>
        <v>0</v>
      </c>
      <c r="K306" s="111" cm="1">
        <f t="array" aca="1" ref="K306" ca="1">SUM(INDIRECT("'"&amp;TOTALDemandSheets&amp;"'!"&amp;ADDRESS(ROW(),COLUMN())))</f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D307" s="11"/>
      <c r="E307" s="11">
        <f t="shared" si="4"/>
        <v>0</v>
      </c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D308" s="11"/>
      <c r="E308" s="11">
        <f t="shared" si="4"/>
        <v>0</v>
      </c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 cm="1">
        <f t="array" aca="1" ref="D309" ca="1">SUM(INDIRECT("'"&amp;TOTALDemandSheets&amp;"'!"&amp;ADDRESS(ROW(),COLUMN())))</f>
        <v>2826</v>
      </c>
      <c r="E309" s="11">
        <f t="shared" ca="1" si="4"/>
        <v>0</v>
      </c>
      <c r="F309" s="3"/>
      <c r="G309" s="11" cm="1">
        <f t="array" aca="1" ref="G309" ca="1">SUM(INDIRECT("'"&amp;TOTALDemandSheets&amp;"'!"&amp;ADDRESS(ROW(),COLUMN())))</f>
        <v>1546.3046307608247</v>
      </c>
      <c r="H309" s="11" cm="1">
        <f t="array" aca="1" ref="H309" ca="1">SUM(INDIRECT("'"&amp;TOTALDemandSheets&amp;"'!"&amp;ADDRESS(ROW(),COLUMN())))</f>
        <v>303.29934433280141</v>
      </c>
      <c r="I309" s="11" cm="1">
        <f t="array" aca="1" ref="I309" ca="1">SUM(INDIRECT("'"&amp;TOTALDemandSheets&amp;"'!"&amp;ADDRESS(ROW(),COLUMN())))</f>
        <v>435.64192015164582</v>
      </c>
      <c r="J309" s="11" cm="1">
        <f t="array" aca="1" ref="J309" ca="1">SUM(INDIRECT("'"&amp;TOTALDemandSheets&amp;"'!"&amp;ADDRESS(ROW(),COLUMN())))</f>
        <v>298.27259609711223</v>
      </c>
      <c r="K309" s="11" cm="1">
        <f t="array" aca="1" ref="K309" ca="1">SUM(INDIRECT("'"&amp;TOTALDemandSheets&amp;"'!"&amp;ADDRESS(ROW(),COLUMN())))</f>
        <v>242.48150865761613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 cm="1">
        <f t="array" aca="1" ref="D310" ca="1">SUM(INDIRECT("'"&amp;TOTALDemandSheets&amp;"'!"&amp;ADDRESS(ROW(),COLUMN())))</f>
        <v>37397</v>
      </c>
      <c r="E310" s="11">
        <f t="shared" ca="1" si="4"/>
        <v>0</v>
      </c>
      <c r="F310" s="3"/>
      <c r="G310" s="11" cm="1">
        <f t="array" aca="1" ref="G310" ca="1">SUM(INDIRECT("'"&amp;TOTALDemandSheets&amp;"'!"&amp;ADDRESS(ROW(),COLUMN())))</f>
        <v>20462.545745421994</v>
      </c>
      <c r="H310" s="11" cm="1">
        <f t="array" aca="1" ref="H310" ca="1">SUM(INDIRECT("'"&amp;TOTALDemandSheets&amp;"'!"&amp;ADDRESS(ROW(),COLUMN())))</f>
        <v>4013.6183934939045</v>
      </c>
      <c r="I310" s="11" cm="1">
        <f t="array" aca="1" ref="I310" ca="1">SUM(INDIRECT("'"&amp;TOTALDemandSheets&amp;"'!"&amp;ADDRESS(ROW(),COLUMN())))</f>
        <v>5764.9330813556608</v>
      </c>
      <c r="J310" s="11" cm="1">
        <f t="array" aca="1" ref="J310" ca="1">SUM(INDIRECT("'"&amp;TOTALDemandSheets&amp;"'!"&amp;ADDRESS(ROW(),COLUMN())))</f>
        <v>3947.0984700083886</v>
      </c>
      <c r="K310" s="11" cm="1">
        <f t="array" aca="1" ref="K310" ca="1">SUM(INDIRECT("'"&amp;TOTALDemandSheets&amp;"'!"&amp;ADDRESS(ROW(),COLUMN())))</f>
        <v>3208.8043097200534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 cm="1">
        <f t="array" aca="1" ref="D311" ca="1">SUM(INDIRECT("'"&amp;TOTALDemandSheets&amp;"'!"&amp;ADDRESS(ROW(),COLUMN())))</f>
        <v>336917</v>
      </c>
      <c r="E311" s="11">
        <f t="shared" ca="1" si="4"/>
        <v>0</v>
      </c>
      <c r="F311" s="3"/>
      <c r="G311" s="11" cm="1">
        <f t="array" aca="1" ref="G311" ca="1">SUM(INDIRECT("'"&amp;TOTALDemandSheets&amp;"'!"&amp;ADDRESS(ROW(),COLUMN())))</f>
        <v>191497.69924100829</v>
      </c>
      <c r="H311" s="11" cm="1">
        <f t="array" aca="1" ref="H311" ca="1">SUM(INDIRECT("'"&amp;TOTALDemandSheets&amp;"'!"&amp;ADDRESS(ROW(),COLUMN())))</f>
        <v>37201.598996200562</v>
      </c>
      <c r="I311" s="11" cm="1">
        <f t="array" aca="1" ref="I311" ca="1">SUM(INDIRECT("'"&amp;TOTALDemandSheets&amp;"'!"&amp;ADDRESS(ROW(),COLUMN())))</f>
        <v>53468.61163770422</v>
      </c>
      <c r="J311" s="11" cm="1">
        <f t="array" aca="1" ref="J311" ca="1">SUM(INDIRECT("'"&amp;TOTALDemandSheets&amp;"'!"&amp;ADDRESS(ROW(),COLUMN())))</f>
        <v>30979.492091815689</v>
      </c>
      <c r="K311" s="11" cm="1">
        <f t="array" aca="1" ref="K311" ca="1">SUM(INDIRECT("'"&amp;TOTALDemandSheets&amp;"'!"&amp;ADDRESS(ROW(),COLUMN())))</f>
        <v>23769.598033271166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 cm="1">
        <f t="array" aca="1" ref="D312" ca="1">SUM(INDIRECT("'"&amp;TOTALDemandSheets&amp;"'!"&amp;ADDRESS(ROW(),COLUMN())))</f>
        <v>50055</v>
      </c>
      <c r="E312" s="11">
        <f t="shared" ca="1" si="4"/>
        <v>0</v>
      </c>
      <c r="F312" s="3"/>
      <c r="G312" s="11" cm="1">
        <f t="array" aca="1" ref="G312" ca="1">SUM(INDIRECT("'"&amp;TOTALDemandSheets&amp;"'!"&amp;ADDRESS(ROW(),COLUMN())))</f>
        <v>23086.922498312986</v>
      </c>
      <c r="H312" s="11" cm="1">
        <f t="array" aca="1" ref="H312" ca="1">SUM(INDIRECT("'"&amp;TOTALDemandSheets&amp;"'!"&amp;ADDRESS(ROW(),COLUMN())))</f>
        <v>4744.8564096906784</v>
      </c>
      <c r="I312" s="11" cm="1">
        <f t="array" aca="1" ref="I312" ca="1">SUM(INDIRECT("'"&amp;TOTALDemandSheets&amp;"'!"&amp;ADDRESS(ROW(),COLUMN())))</f>
        <v>6794.564559476582</v>
      </c>
      <c r="J312" s="11" cm="1">
        <f t="array" aca="1" ref="J312" ca="1">SUM(INDIRECT("'"&amp;TOTALDemandSheets&amp;"'!"&amp;ADDRESS(ROW(),COLUMN())))</f>
        <v>8040.3481053490532</v>
      </c>
      <c r="K312" s="11" cm="1">
        <f t="array" aca="1" ref="K312" ca="1">SUM(INDIRECT("'"&amp;TOTALDemandSheets&amp;"'!"&amp;ADDRESS(ROW(),COLUMN())))</f>
        <v>7388.3084271707048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 cm="1">
        <f t="array" aca="1" ref="D313" ca="1">SUM(INDIRECT("'"&amp;TOTALDemandSheets&amp;"'!"&amp;ADDRESS(ROW(),COLUMN())))</f>
        <v>482407</v>
      </c>
      <c r="E313" s="11">
        <f t="shared" ca="1" si="4"/>
        <v>0</v>
      </c>
      <c r="F313" s="3"/>
      <c r="G313" s="11" cm="1">
        <f t="array" aca="1" ref="G313" ca="1">SUM(INDIRECT("'"&amp;TOTALDemandSheets&amp;"'!"&amp;ADDRESS(ROW(),COLUMN())))</f>
        <v>274191.65728579171</v>
      </c>
      <c r="H313" s="11" cm="1">
        <f t="array" aca="1" ref="H313" ca="1">SUM(INDIRECT("'"&amp;TOTALDemandSheets&amp;"'!"&amp;ADDRESS(ROW(),COLUMN())))</f>
        <v>53266.269636023484</v>
      </c>
      <c r="I313" s="11" cm="1">
        <f t="array" aca="1" ref="I313" ca="1">SUM(INDIRECT("'"&amp;TOTALDemandSheets&amp;"'!"&amp;ADDRESS(ROW(),COLUMN())))</f>
        <v>76557.824432456604</v>
      </c>
      <c r="J313" s="11" cm="1">
        <f t="array" aca="1" ref="J313" ca="1">SUM(INDIRECT("'"&amp;TOTALDemandSheets&amp;"'!"&amp;ADDRESS(ROW(),COLUMN())))</f>
        <v>44357.286339177102</v>
      </c>
      <c r="K313" s="11" cm="1">
        <f t="array" aca="1" ref="K313" ca="1">SUM(INDIRECT("'"&amp;TOTALDemandSheets&amp;"'!"&amp;ADDRESS(ROW(),COLUMN())))</f>
        <v>34033.962306551002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 cm="1">
        <f t="array" aca="1" ref="D314" ca="1">SUM(INDIRECT("'"&amp;TOTALDemandSheets&amp;"'!"&amp;ADDRESS(ROW(),COLUMN())))</f>
        <v>58732</v>
      </c>
      <c r="E314" s="11">
        <f t="shared" ca="1" si="4"/>
        <v>0</v>
      </c>
      <c r="F314" s="3"/>
      <c r="G314" s="11" cm="1">
        <f t="array" aca="1" ref="G314" ca="1">SUM(INDIRECT("'"&amp;TOTALDemandSheets&amp;"'!"&amp;ADDRESS(ROW(),COLUMN())))</f>
        <v>27089.024716230513</v>
      </c>
      <c r="H314" s="11" cm="1">
        <f t="array" aca="1" ref="H314" ca="1">SUM(INDIRECT("'"&amp;TOTALDemandSheets&amp;"'!"&amp;ADDRESS(ROW(),COLUMN())))</f>
        <v>5567.3740216552378</v>
      </c>
      <c r="I314" s="11" cm="1">
        <f t="array" aca="1" ref="I314" ca="1">SUM(INDIRECT("'"&amp;TOTALDemandSheets&amp;"'!"&amp;ADDRESS(ROW(),COLUMN())))</f>
        <v>7972.3976766992037</v>
      </c>
      <c r="J314" s="11" cm="1">
        <f t="array" aca="1" ref="J314" ca="1">SUM(INDIRECT("'"&amp;TOTALDemandSheets&amp;"'!"&amp;ADDRESS(ROW(),COLUMN())))</f>
        <v>9434.1369478246052</v>
      </c>
      <c r="K314" s="11" cm="1">
        <f t="array" aca="1" ref="K314" ca="1">SUM(INDIRECT("'"&amp;TOTALDemandSheets&amp;"'!"&amp;ADDRESS(ROW(),COLUMN())))</f>
        <v>8669.0666375904475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 cm="1">
        <f t="array" aca="1" ref="D315" ca="1">SUM(INDIRECT("'"&amp;TOTALDemandSheets&amp;"'!"&amp;ADDRESS(ROW(),COLUMN())))</f>
        <v>0</v>
      </c>
      <c r="E315" s="11">
        <f t="shared" ca="1" si="4"/>
        <v>0</v>
      </c>
      <c r="F315" s="3"/>
      <c r="G315" s="11" cm="1">
        <f t="array" aca="1" ref="G315" ca="1">SUM(INDIRECT("'"&amp;TOTALDemandSheets&amp;"'!"&amp;ADDRESS(ROW(),COLUMN())))</f>
        <v>0</v>
      </c>
      <c r="H315" s="11" cm="1">
        <f t="array" aca="1" ref="H315" ca="1">SUM(INDIRECT("'"&amp;TOTALDemandSheets&amp;"'!"&amp;ADDRESS(ROW(),COLUMN())))</f>
        <v>0</v>
      </c>
      <c r="I315" s="11" cm="1">
        <f t="array" aca="1" ref="I315" ca="1">SUM(INDIRECT("'"&amp;TOTALDemandSheets&amp;"'!"&amp;ADDRESS(ROW(),COLUMN())))</f>
        <v>0</v>
      </c>
      <c r="J315" s="11" cm="1">
        <f t="array" aca="1" ref="J315" ca="1">SUM(INDIRECT("'"&amp;TOTALDemandSheets&amp;"'!"&amp;ADDRESS(ROW(),COLUMN())))</f>
        <v>0</v>
      </c>
      <c r="K315" s="11" cm="1">
        <f t="array" aca="1" ref="K315" ca="1">SUM(INDIRECT("'"&amp;TOTALDemandSheets&amp;"'!"&amp;ADDRESS(ROW(),COLUMN())))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 cm="1">
        <f t="array" aca="1" ref="D316" ca="1">SUM(INDIRECT("'"&amp;TOTALDemandSheets&amp;"'!"&amp;ADDRESS(ROW(),COLUMN())))</f>
        <v>968334</v>
      </c>
      <c r="E316" s="11">
        <f t="shared" ca="1" si="4"/>
        <v>0</v>
      </c>
      <c r="G316" s="111" cm="1">
        <f t="array" aca="1" ref="G316" ca="1">SUM(INDIRECT("'"&amp;TOTALDemandSheets&amp;"'!"&amp;ADDRESS(ROW(),COLUMN())))</f>
        <v>537874.15411752625</v>
      </c>
      <c r="H316" s="111" cm="1">
        <f t="array" aca="1" ref="H316" ca="1">SUM(INDIRECT("'"&amp;TOTALDemandSheets&amp;"'!"&amp;ADDRESS(ROW(),COLUMN())))</f>
        <v>105097.01680139668</v>
      </c>
      <c r="I316" s="111" cm="1">
        <f t="array" aca="1" ref="I316" ca="1">SUM(INDIRECT("'"&amp;TOTALDemandSheets&amp;"'!"&amp;ADDRESS(ROW(),COLUMN())))</f>
        <v>150993.97330784393</v>
      </c>
      <c r="J316" s="111" cm="1">
        <f t="array" aca="1" ref="J316" ca="1">SUM(INDIRECT("'"&amp;TOTALDemandSheets&amp;"'!"&amp;ADDRESS(ROW(),COLUMN())))</f>
        <v>97056.634550271949</v>
      </c>
      <c r="K316" s="111" cm="1">
        <f t="array" aca="1" ref="K316" ca="1">SUM(INDIRECT("'"&amp;TOTALDemandSheets&amp;"'!"&amp;ADDRESS(ROW(),COLUMN())))</f>
        <v>77312.221222960972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D317" s="11"/>
      <c r="E317" s="11">
        <f t="shared" si="4"/>
        <v>0</v>
      </c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D318" s="11"/>
      <c r="E318" s="11">
        <f t="shared" si="4"/>
        <v>0</v>
      </c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 cm="1">
        <f t="array" aca="1" ref="D319" ca="1">SUM(INDIRECT("'"&amp;TOTALDemandSheets&amp;"'!"&amp;ADDRESS(ROW(),COLUMN())))</f>
        <v>87382</v>
      </c>
      <c r="E319" s="11">
        <f t="shared" ca="1" si="4"/>
        <v>0</v>
      </c>
      <c r="F319" s="3"/>
      <c r="G319" s="11" cm="1">
        <f t="array" aca="1" ref="G319" ca="1">SUM(INDIRECT("'"&amp;TOTALDemandSheets&amp;"'!"&amp;ADDRESS(ROW(),COLUMN())))</f>
        <v>49666.392479684277</v>
      </c>
      <c r="H319" s="11" cm="1">
        <f t="array" aca="1" ref="H319" ca="1">SUM(INDIRECT("'"&amp;TOTALDemandSheets&amp;"'!"&amp;ADDRESS(ROW(),COLUMN())))</f>
        <v>9648.5191411712603</v>
      </c>
      <c r="I319" s="11" cm="1">
        <f t="array" aca="1" ref="I319" ca="1">SUM(INDIRECT("'"&amp;TOTALDemandSheets&amp;"'!"&amp;ADDRESS(ROW(),COLUMN())))</f>
        <v>13867.493246484655</v>
      </c>
      <c r="J319" s="11" cm="1">
        <f t="array" aca="1" ref="J319" ca="1">SUM(INDIRECT("'"&amp;TOTALDemandSheets&amp;"'!"&amp;ADDRESS(ROW(),COLUMN())))</f>
        <v>8034.7681416106598</v>
      </c>
      <c r="K319" s="11" cm="1">
        <f t="array" aca="1" ref="K319" ca="1">SUM(INDIRECT("'"&amp;TOTALDemandSheets&amp;"'!"&amp;ADDRESS(ROW(),COLUMN())))</f>
        <v>6164.8269910491344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 cm="1">
        <f t="array" aca="1" ref="D320" ca="1">SUM(INDIRECT("'"&amp;TOTALDemandSheets&amp;"'!"&amp;ADDRESS(ROW(),COLUMN())))</f>
        <v>44636</v>
      </c>
      <c r="E320" s="11">
        <f t="shared" ca="1" si="4"/>
        <v>0</v>
      </c>
      <c r="F320" s="3"/>
      <c r="G320" s="11" cm="1">
        <f t="array" aca="1" ref="G320" ca="1">SUM(INDIRECT("'"&amp;TOTALDemandSheets&amp;"'!"&amp;ADDRESS(ROW(),COLUMN())))</f>
        <v>25370.317625176664</v>
      </c>
      <c r="H320" s="11" cm="1">
        <f t="array" aca="1" ref="H320" ca="1">SUM(INDIRECT("'"&amp;TOTALDemandSheets&amp;"'!"&amp;ADDRESS(ROW(),COLUMN())))</f>
        <v>4928.6042936224894</v>
      </c>
      <c r="I320" s="11" cm="1">
        <f t="array" aca="1" ref="I320" ca="1">SUM(INDIRECT("'"&amp;TOTALDemandSheets&amp;"'!"&amp;ADDRESS(ROW(),COLUMN())))</f>
        <v>7083.7177971445954</v>
      </c>
      <c r="J320" s="11" cm="1">
        <f t="array" aca="1" ref="J320" ca="1">SUM(INDIRECT("'"&amp;TOTALDemandSheets&amp;"'!"&amp;ADDRESS(ROW(),COLUMN())))</f>
        <v>4104.2767477161588</v>
      </c>
      <c r="K320" s="11" cm="1">
        <f t="array" aca="1" ref="K320" ca="1">SUM(INDIRECT("'"&amp;TOTALDemandSheets&amp;"'!"&amp;ADDRESS(ROW(),COLUMN())))</f>
        <v>3149.0835363400834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 cm="1">
        <f t="array" aca="1" ref="D321" ca="1">SUM(INDIRECT("'"&amp;TOTALDemandSheets&amp;"'!"&amp;ADDRESS(ROW(),COLUMN())))</f>
        <v>4344630</v>
      </c>
      <c r="E321" s="11">
        <f t="shared" ca="1" si="4"/>
        <v>0</v>
      </c>
      <c r="F321" s="3"/>
      <c r="G321" s="11" cm="1">
        <f t="array" aca="1" ref="G321" ca="1">SUM(INDIRECT("'"&amp;TOTALDemandSheets&amp;"'!"&amp;ADDRESS(ROW(),COLUMN())))</f>
        <v>2469411.3062073505</v>
      </c>
      <c r="H321" s="11" cm="1">
        <f t="array" aca="1" ref="H321" ca="1">SUM(INDIRECT("'"&amp;TOTALDemandSheets&amp;"'!"&amp;ADDRESS(ROW(),COLUMN())))</f>
        <v>479724.0360292382</v>
      </c>
      <c r="I321" s="11" cm="1">
        <f t="array" aca="1" ref="I321" ca="1">SUM(INDIRECT("'"&amp;TOTALDemandSheets&amp;"'!"&amp;ADDRESS(ROW(),COLUMN())))</f>
        <v>689491.28176826611</v>
      </c>
      <c r="J321" s="11" cm="1">
        <f t="array" aca="1" ref="J321" ca="1">SUM(INDIRECT("'"&amp;TOTALDemandSheets&amp;"'!"&amp;ADDRESS(ROW(),COLUMN())))</f>
        <v>399488.3924731171</v>
      </c>
      <c r="K321" s="11" cm="1">
        <f t="array" aca="1" ref="K321" ca="1">SUM(INDIRECT("'"&amp;TOTALDemandSheets&amp;"'!"&amp;ADDRESS(ROW(),COLUMN())))</f>
        <v>306514.98352202744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 cm="1">
        <f t="array" aca="1" ref="D322" ca="1">SUM(INDIRECT("'"&amp;TOTALDemandSheets&amp;"'!"&amp;ADDRESS(ROW(),COLUMN())))</f>
        <v>572947</v>
      </c>
      <c r="E322" s="11">
        <f t="shared" ca="1" si="4"/>
        <v>0</v>
      </c>
      <c r="F322" s="3"/>
      <c r="G322" s="11" cm="1">
        <f t="array" aca="1" ref="G322" ca="1">SUM(INDIRECT("'"&amp;TOTALDemandSheets&amp;"'!"&amp;ADDRESS(ROW(),COLUMN())))</f>
        <v>325653.00144260452</v>
      </c>
      <c r="H322" s="11" cm="1">
        <f t="array" aca="1" ref="H322" ca="1">SUM(INDIRECT("'"&amp;TOTALDemandSheets&amp;"'!"&amp;ADDRESS(ROW(),COLUMN())))</f>
        <v>63263.487862221627</v>
      </c>
      <c r="I322" s="11" cm="1">
        <f t="array" aca="1" ref="I322" ca="1">SUM(INDIRECT("'"&amp;TOTALDemandSheets&amp;"'!"&amp;ADDRESS(ROW(),COLUMN())))</f>
        <v>90926.491189188207</v>
      </c>
      <c r="J322" s="11" cm="1">
        <f t="array" aca="1" ref="J322" ca="1">SUM(INDIRECT("'"&amp;TOTALDemandSheets&amp;"'!"&amp;ADDRESS(ROW(),COLUMN())))</f>
        <v>52682.432336538448</v>
      </c>
      <c r="K322" s="11" cm="1">
        <f t="array" aca="1" ref="K322" ca="1">SUM(INDIRECT("'"&amp;TOTALDemandSheets&amp;"'!"&amp;ADDRESS(ROW(),COLUMN())))</f>
        <v>40421.587169447121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 cm="1">
        <f t="array" aca="1" ref="D323" ca="1">SUM(INDIRECT("'"&amp;TOTALDemandSheets&amp;"'!"&amp;ADDRESS(ROW(),COLUMN())))</f>
        <v>1170894</v>
      </c>
      <c r="E323" s="11">
        <f t="shared" ca="1" si="4"/>
        <v>0</v>
      </c>
      <c r="F323" s="3"/>
      <c r="G323" s="11" cm="1">
        <f t="array" aca="1" ref="G323" ca="1">SUM(INDIRECT("'"&amp;TOTALDemandSheets&amp;"'!"&amp;ADDRESS(ROW(),COLUMN())))</f>
        <v>665515.56334379443</v>
      </c>
      <c r="H323" s="11" cm="1">
        <f t="array" aca="1" ref="H323" ca="1">SUM(INDIRECT("'"&amp;TOTALDemandSheets&amp;"'!"&amp;ADDRESS(ROW(),COLUMN())))</f>
        <v>129287.41813282577</v>
      </c>
      <c r="I323" s="11" cm="1">
        <f t="array" aca="1" ref="I323" ca="1">SUM(INDIRECT("'"&amp;TOTALDemandSheets&amp;"'!"&amp;ADDRESS(ROW(),COLUMN())))</f>
        <v>185820.47375145229</v>
      </c>
      <c r="J323" s="11" cm="1">
        <f t="array" aca="1" ref="J323" ca="1">SUM(INDIRECT("'"&amp;TOTALDemandSheets&amp;"'!"&amp;ADDRESS(ROW(),COLUMN())))</f>
        <v>107663.61273950095</v>
      </c>
      <c r="K323" s="11" cm="1">
        <f t="array" aca="1" ref="K323" ca="1">SUM(INDIRECT("'"&amp;TOTALDemandSheets&amp;"'!"&amp;ADDRESS(ROW(),COLUMN())))</f>
        <v>82606.932032426412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 cm="1">
        <f t="array" aca="1" ref="D324" ca="1">SUM(INDIRECT("'"&amp;TOTALDemandSheets&amp;"'!"&amp;ADDRESS(ROW(),COLUMN())))</f>
        <v>61241</v>
      </c>
      <c r="E324" s="11">
        <f t="shared" ca="1" si="4"/>
        <v>0</v>
      </c>
      <c r="F324" s="3"/>
      <c r="G324" s="11" cm="1">
        <f t="array" aca="1" ref="G324" ca="1">SUM(INDIRECT("'"&amp;TOTALDemandSheets&amp;"'!"&amp;ADDRESS(ROW(),COLUMN())))</f>
        <v>34808.307681769067</v>
      </c>
      <c r="H324" s="11" cm="1">
        <f t="array" aca="1" ref="H324" ca="1">SUM(INDIRECT("'"&amp;TOTALDemandSheets&amp;"'!"&amp;ADDRESS(ROW(),COLUMN())))</f>
        <v>6762.0901412701605</v>
      </c>
      <c r="I324" s="11" cm="1">
        <f t="array" aca="1" ref="I324" ca="1">SUM(INDIRECT("'"&amp;TOTALDemandSheets&amp;"'!"&amp;ADDRESS(ROW(),COLUMN())))</f>
        <v>9718.925567141594</v>
      </c>
      <c r="J324" s="11" cm="1">
        <f t="array" aca="1" ref="J324" ca="1">SUM(INDIRECT("'"&amp;TOTALDemandSheets&amp;"'!"&amp;ADDRESS(ROW(),COLUMN())))</f>
        <v>5631.1052134350139</v>
      </c>
      <c r="K324" s="11" cm="1">
        <f t="array" aca="1" ref="K324" ca="1">SUM(INDIRECT("'"&amp;TOTALDemandSheets&amp;"'!"&amp;ADDRESS(ROW(),COLUMN())))</f>
        <v>4320.5713963841526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 cm="1">
        <f t="array" aca="1" ref="D325" ca="1">SUM(INDIRECT("'"&amp;TOTALDemandSheets&amp;"'!"&amp;ADDRESS(ROW(),COLUMN())))</f>
        <v>6281730</v>
      </c>
      <c r="E325" s="11">
        <f t="shared" ca="1" si="4"/>
        <v>0</v>
      </c>
      <c r="G325" s="111" cm="1">
        <f t="array" aca="1" ref="G325" ca="1">SUM(INDIRECT("'"&amp;TOTALDemandSheets&amp;"'!"&amp;ADDRESS(ROW(),COLUMN())))</f>
        <v>3570424.8887803797</v>
      </c>
      <c r="H325" s="111" cm="1">
        <f t="array" aca="1" ref="H325" ca="1">SUM(INDIRECT("'"&amp;TOTALDemandSheets&amp;"'!"&amp;ADDRESS(ROW(),COLUMN())))</f>
        <v>693614.15560034954</v>
      </c>
      <c r="I325" s="111" cm="1">
        <f t="array" aca="1" ref="I325" ca="1">SUM(INDIRECT("'"&amp;TOTALDemandSheets&amp;"'!"&amp;ADDRESS(ROW(),COLUMN())))</f>
        <v>996908.38331967744</v>
      </c>
      <c r="J325" s="111" cm="1">
        <f t="array" aca="1" ref="J325" ca="1">SUM(INDIRECT("'"&amp;TOTALDemandSheets&amp;"'!"&amp;ADDRESS(ROW(),COLUMN())))</f>
        <v>577604.58765191829</v>
      </c>
      <c r="K325" s="111" cm="1">
        <f t="array" aca="1" ref="K325" ca="1">SUM(INDIRECT("'"&amp;TOTALDemandSheets&amp;"'!"&amp;ADDRESS(ROW(),COLUMN())))</f>
        <v>443177.98464767431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>
        <f t="shared" si="4"/>
        <v>0</v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>
        <f t="shared" si="4"/>
        <v>0</v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 cm="1">
        <f t="array" aca="1" ref="D328" ca="1">SUM(INDIRECT("'"&amp;TOTALDemandSheets&amp;"'!"&amp;ADDRESS(ROW(),COLUMN())))</f>
        <v>108544.33166004377</v>
      </c>
      <c r="E328" s="11">
        <f t="shared" ca="1" si="4"/>
        <v>0</v>
      </c>
      <c r="F328" s="3"/>
      <c r="G328" s="11" cm="1">
        <f t="array" aca="1" ref="G328" ca="1">SUM(INDIRECT("'"&amp;TOTALDemandSheets&amp;"'!"&amp;ADDRESS(ROW(),COLUMN())))</f>
        <v>68670.201166835803</v>
      </c>
      <c r="H328" s="11" cm="1">
        <f t="array" aca="1" ref="H328" ca="1">SUM(INDIRECT("'"&amp;TOTALDemandSheets&amp;"'!"&amp;ADDRESS(ROW(),COLUMN())))</f>
        <v>13089.163245686988</v>
      </c>
      <c r="I328" s="11" cm="1">
        <f t="array" aca="1" ref="I328" ca="1">SUM(INDIRECT("'"&amp;TOTALDemandSheets&amp;"'!"&amp;ADDRESS(ROW(),COLUMN())))</f>
        <v>19282.709019571459</v>
      </c>
      <c r="J328" s="11" cm="1">
        <f t="array" aca="1" ref="J328" ca="1">SUM(INDIRECT("'"&amp;TOTALDemandSheets&amp;"'!"&amp;ADDRESS(ROW(),COLUMN())))</f>
        <v>7502.2582279494973</v>
      </c>
      <c r="K328" s="11" cm="1">
        <f t="array" aca="1" ref="K328" ca="1">SUM(INDIRECT("'"&amp;TOTALDemandSheets&amp;"'!"&amp;ADDRESS(ROW(),COLUMN())))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 cm="1">
        <f t="array" aca="1" ref="D329" ca="1">SUM(INDIRECT("'"&amp;TOTALDemandSheets&amp;"'!"&amp;ADDRESS(ROW(),COLUMN())))</f>
        <v>734263.8522155144</v>
      </c>
      <c r="E329" s="11">
        <f t="shared" ca="1" si="4"/>
        <v>0</v>
      </c>
      <c r="F329" s="3"/>
      <c r="G329" s="11" cm="1">
        <f t="array" aca="1" ref="G329" ca="1">SUM(INDIRECT("'"&amp;TOTALDemandSheets&amp;"'!"&amp;ADDRESS(ROW(),COLUMN())))</f>
        <v>464529.5214410171</v>
      </c>
      <c r="H329" s="11" cm="1">
        <f t="array" aca="1" ref="H329" ca="1">SUM(INDIRECT("'"&amp;TOTALDemandSheets&amp;"'!"&amp;ADDRESS(ROW(),COLUMN())))</f>
        <v>88543.540506166479</v>
      </c>
      <c r="I329" s="11" cm="1">
        <f t="array" aca="1" ref="I329" ca="1">SUM(INDIRECT("'"&amp;TOTALDemandSheets&amp;"'!"&amp;ADDRESS(ROW(),COLUMN())))</f>
        <v>130440.67791771481</v>
      </c>
      <c r="J329" s="11" cm="1">
        <f t="array" aca="1" ref="J329" ca="1">SUM(INDIRECT("'"&amp;TOTALDemandSheets&amp;"'!"&amp;ADDRESS(ROW(),COLUMN())))</f>
        <v>50750.112350615913</v>
      </c>
      <c r="K329" s="11" cm="1">
        <f t="array" aca="1" ref="K329" ca="1">SUM(INDIRECT("'"&amp;TOTALDemandSheets&amp;"'!"&amp;ADDRESS(ROW(),COLUMN())))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 cm="1">
        <f t="array" aca="1" ref="D330" ca="1">SUM(INDIRECT("'"&amp;TOTALDemandSheets&amp;"'!"&amp;ADDRESS(ROW(),COLUMN())))</f>
        <v>34013783.513399996</v>
      </c>
      <c r="E330" s="11">
        <f t="shared" ca="1" si="4"/>
        <v>0</v>
      </c>
      <c r="F330" s="3"/>
      <c r="G330" s="11" cm="1">
        <f t="array" aca="1" ref="G330" ca="1">SUM(INDIRECT("'"&amp;TOTALDemandSheets&amp;"'!"&amp;ADDRESS(ROW(),COLUMN())))</f>
        <v>23120014.041957587</v>
      </c>
      <c r="H330" s="11" cm="1">
        <f t="array" aca="1" ref="H330" ca="1">SUM(INDIRECT("'"&amp;TOTALDemandSheets&amp;"'!"&amp;ADDRESS(ROW(),COLUMN())))</f>
        <v>4397594.6529558273</v>
      </c>
      <c r="I330" s="11" cm="1">
        <f t="array" aca="1" ref="I330" ca="1">SUM(INDIRECT("'"&amp;TOTALDemandSheets&amp;"'!"&amp;ADDRESS(ROW(),COLUMN())))</f>
        <v>6496174.8184865778</v>
      </c>
      <c r="J330" s="11" cm="1">
        <f t="array" aca="1" ref="J330" ca="1">SUM(INDIRECT("'"&amp;TOTALDemandSheets&amp;"'!"&amp;ADDRESS(ROW(),COLUMN())))</f>
        <v>0</v>
      </c>
      <c r="K330" s="11" cm="1">
        <f t="array" aca="1" ref="K330" ca="1">SUM(INDIRECT("'"&amp;TOTALDemandSheets&amp;"'!"&amp;ADDRESS(ROW(),COLUMN())))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 cm="1">
        <f t="array" aca="1" ref="D331" ca="1">SUM(INDIRECT("'"&amp;TOTALDemandSheets&amp;"'!"&amp;ADDRESS(ROW(),COLUMN())))</f>
        <v>29081737.4553</v>
      </c>
      <c r="E331" s="11">
        <f t="shared" ref="E331:E355" ca="1" si="5">IFERROR(IF(D331="",0,IF(D331=0,0,IF(ABS(D331-SUM($G331:$K331))&lt;Check_Limit,0,1))),1)</f>
        <v>0</v>
      </c>
      <c r="F331" s="3"/>
      <c r="G331" s="11" cm="1">
        <f t="array" aca="1" ref="G331" ca="1">SUM(INDIRECT("'"&amp;TOTALDemandSheets&amp;"'!"&amp;ADDRESS(ROW(),COLUMN())))</f>
        <v>16861219.525094673</v>
      </c>
      <c r="H331" s="11" cm="1">
        <f t="array" aca="1" ref="H331" ca="1">SUM(INDIRECT("'"&amp;TOTALDemandSheets&amp;"'!"&amp;ADDRESS(ROW(),COLUMN())))</f>
        <v>3214951.8093689438</v>
      </c>
      <c r="I331" s="11" cm="1">
        <f t="array" aca="1" ref="I331" ca="1">SUM(INDIRECT("'"&amp;TOTALDemandSheets&amp;"'!"&amp;ADDRESS(ROW(),COLUMN())))</f>
        <v>4734202.7330329465</v>
      </c>
      <c r="J331" s="11" cm="1">
        <f t="array" aca="1" ref="J331" ca="1">SUM(INDIRECT("'"&amp;TOTALDemandSheets&amp;"'!"&amp;ADDRESS(ROW(),COLUMN())))</f>
        <v>4271363.3878034372</v>
      </c>
      <c r="K331" s="11" cm="1">
        <f t="array" aca="1" ref="K331" ca="1">SUM(INDIRECT("'"&amp;TOTALDemandSheets&amp;"'!"&amp;ADDRESS(ROW(),COLUMN())))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 cm="1">
        <f t="array" aca="1" ref="D332" ca="1">SUM(INDIRECT("'"&amp;TOTALDemandSheets&amp;"'!"&amp;ADDRESS(ROW(),COLUMN())))</f>
        <v>4670074</v>
      </c>
      <c r="E332" s="11">
        <f t="shared" ca="1" si="5"/>
        <v>0</v>
      </c>
      <c r="F332" s="3"/>
      <c r="G332" s="11" cm="1">
        <f t="array" aca="1" ref="G332" ca="1">SUM(INDIRECT("'"&amp;TOTALDemandSheets&amp;"'!"&amp;ADDRESS(ROW(),COLUMN())))</f>
        <v>2855870.4963494181</v>
      </c>
      <c r="H332" s="11" cm="1">
        <f t="array" aca="1" ref="H332" ca="1">SUM(INDIRECT("'"&amp;TOTALDemandSheets&amp;"'!"&amp;ADDRESS(ROW(),COLUMN())))</f>
        <v>554800.13290687045</v>
      </c>
      <c r="I332" s="11" cm="1">
        <f t="array" aca="1" ref="I332" ca="1">SUM(INDIRECT("'"&amp;TOTALDemandSheets&amp;"'!"&amp;ADDRESS(ROW(),COLUMN())))</f>
        <v>797395.64006304671</v>
      </c>
      <c r="J332" s="11" cm="1">
        <f t="array" aca="1" ref="J332" ca="1">SUM(INDIRECT("'"&amp;TOTALDemandSheets&amp;"'!"&amp;ADDRESS(ROW(),COLUMN())))</f>
        <v>462007.73068066401</v>
      </c>
      <c r="K332" s="11" cm="1">
        <f t="array" aca="1" ref="K332" ca="1">SUM(INDIRECT("'"&amp;TOTALDemandSheets&amp;"'!"&amp;ADDRESS(ROW(),COLUMN())))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 cm="1">
        <f t="array" aca="1" ref="D333" ca="1">SUM(INDIRECT("'"&amp;TOTALDemandSheets&amp;"'!"&amp;ADDRESS(ROW(),COLUMN())))</f>
        <v>0</v>
      </c>
      <c r="E333" s="11">
        <f t="shared" ca="1" si="5"/>
        <v>0</v>
      </c>
      <c r="F333" s="3"/>
      <c r="G333" s="11" cm="1">
        <f t="array" aca="1" ref="G333" ca="1">SUM(INDIRECT("'"&amp;TOTALDemandSheets&amp;"'!"&amp;ADDRESS(ROW(),COLUMN())))</f>
        <v>0</v>
      </c>
      <c r="H333" s="11" cm="1">
        <f t="array" aca="1" ref="H333" ca="1">SUM(INDIRECT("'"&amp;TOTALDemandSheets&amp;"'!"&amp;ADDRESS(ROW(),COLUMN())))</f>
        <v>0</v>
      </c>
      <c r="I333" s="11" cm="1">
        <f t="array" aca="1" ref="I333" ca="1">SUM(INDIRECT("'"&amp;TOTALDemandSheets&amp;"'!"&amp;ADDRESS(ROW(),COLUMN())))</f>
        <v>0</v>
      </c>
      <c r="J333" s="11" cm="1">
        <f t="array" aca="1" ref="J333" ca="1">SUM(INDIRECT("'"&amp;TOTALDemandSheets&amp;"'!"&amp;ADDRESS(ROW(),COLUMN())))</f>
        <v>0</v>
      </c>
      <c r="K333" s="11" cm="1">
        <f t="array" aca="1" ref="K333" ca="1">SUM(INDIRECT("'"&amp;TOTALDemandSheets&amp;"'!"&amp;ADDRESS(ROW(),COLUMN())))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 cm="1">
        <f t="array" aca="1" ref="D334" ca="1">SUM(INDIRECT("'"&amp;TOTALDemandSheets&amp;"'!"&amp;ADDRESS(ROW(),COLUMN())))</f>
        <v>0</v>
      </c>
      <c r="E334" s="11">
        <f t="shared" ca="1" si="5"/>
        <v>0</v>
      </c>
      <c r="F334" s="3"/>
      <c r="G334" s="11" cm="1">
        <f t="array" aca="1" ref="G334" ca="1">SUM(INDIRECT("'"&amp;TOTALDemandSheets&amp;"'!"&amp;ADDRESS(ROW(),COLUMN())))</f>
        <v>0</v>
      </c>
      <c r="H334" s="11" cm="1">
        <f t="array" aca="1" ref="H334" ca="1">SUM(INDIRECT("'"&amp;TOTALDemandSheets&amp;"'!"&amp;ADDRESS(ROW(),COLUMN())))</f>
        <v>0</v>
      </c>
      <c r="I334" s="11" cm="1">
        <f t="array" aca="1" ref="I334" ca="1">SUM(INDIRECT("'"&amp;TOTALDemandSheets&amp;"'!"&amp;ADDRESS(ROW(),COLUMN())))</f>
        <v>0</v>
      </c>
      <c r="J334" s="11" cm="1">
        <f t="array" aca="1" ref="J334" ca="1">SUM(INDIRECT("'"&amp;TOTALDemandSheets&amp;"'!"&amp;ADDRESS(ROW(),COLUMN())))</f>
        <v>0</v>
      </c>
      <c r="K334" s="11" cm="1">
        <f t="array" aca="1" ref="K334" ca="1">SUM(INDIRECT("'"&amp;TOTALDemandSheets&amp;"'!"&amp;ADDRESS(ROW(),COLUMN())))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 cm="1">
        <f t="array" aca="1" ref="D335" ca="1">SUM(INDIRECT("'"&amp;TOTALDemandSheets&amp;"'!"&amp;ADDRESS(ROW(),COLUMN())))</f>
        <v>0</v>
      </c>
      <c r="E335" s="11">
        <f t="shared" ca="1" si="5"/>
        <v>0</v>
      </c>
      <c r="F335" s="3"/>
      <c r="G335" s="11" cm="1">
        <f t="array" aca="1" ref="G335" ca="1">SUM(INDIRECT("'"&amp;TOTALDemandSheets&amp;"'!"&amp;ADDRESS(ROW(),COLUMN())))</f>
        <v>0</v>
      </c>
      <c r="H335" s="11" cm="1">
        <f t="array" aca="1" ref="H335" ca="1">SUM(INDIRECT("'"&amp;TOTALDemandSheets&amp;"'!"&amp;ADDRESS(ROW(),COLUMN())))</f>
        <v>0</v>
      </c>
      <c r="I335" s="11" cm="1">
        <f t="array" aca="1" ref="I335" ca="1">SUM(INDIRECT("'"&amp;TOTALDemandSheets&amp;"'!"&amp;ADDRESS(ROW(),COLUMN())))</f>
        <v>0</v>
      </c>
      <c r="J335" s="11" cm="1">
        <f t="array" aca="1" ref="J335" ca="1">SUM(INDIRECT("'"&amp;TOTALDemandSheets&amp;"'!"&amp;ADDRESS(ROW(),COLUMN())))</f>
        <v>0</v>
      </c>
      <c r="K335" s="11" cm="1">
        <f t="array" aca="1" ref="K335" ca="1">SUM(INDIRECT("'"&amp;TOTALDemandSheets&amp;"'!"&amp;ADDRESS(ROW(),COLUMN())))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 cm="1">
        <f t="array" aca="1" ref="D336" ca="1">SUM(INDIRECT("'"&amp;TOTALDemandSheets&amp;"'!"&amp;ADDRESS(ROW(),COLUMN())))</f>
        <v>0</v>
      </c>
      <c r="E336" s="11">
        <f t="shared" ca="1" si="5"/>
        <v>0</v>
      </c>
      <c r="F336" s="3"/>
      <c r="G336" s="11" cm="1">
        <f t="array" aca="1" ref="G336" ca="1">SUM(INDIRECT("'"&amp;TOTALDemandSheets&amp;"'!"&amp;ADDRESS(ROW(),COLUMN())))</f>
        <v>0</v>
      </c>
      <c r="H336" s="11" cm="1">
        <f t="array" aca="1" ref="H336" ca="1">SUM(INDIRECT("'"&amp;TOTALDemandSheets&amp;"'!"&amp;ADDRESS(ROW(),COLUMN())))</f>
        <v>0</v>
      </c>
      <c r="I336" s="11" cm="1">
        <f t="array" aca="1" ref="I336" ca="1">SUM(INDIRECT("'"&amp;TOTALDemandSheets&amp;"'!"&amp;ADDRESS(ROW(),COLUMN())))</f>
        <v>0</v>
      </c>
      <c r="J336" s="11" cm="1">
        <f t="array" aca="1" ref="J336" ca="1">SUM(INDIRECT("'"&amp;TOTALDemandSheets&amp;"'!"&amp;ADDRESS(ROW(),COLUMN())))</f>
        <v>0</v>
      </c>
      <c r="K336" s="11" cm="1">
        <f t="array" aca="1" ref="K336" ca="1">SUM(INDIRECT("'"&amp;TOTALDemandSheets&amp;"'!"&amp;ADDRESS(ROW(),COLUMN())))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 cm="1">
        <f t="array" aca="1" ref="D337" ca="1">SUM(INDIRECT("'"&amp;TOTALDemandSheets&amp;"'!"&amp;ADDRESS(ROW(),COLUMN())))</f>
        <v>0</v>
      </c>
      <c r="E337" s="11">
        <f t="shared" ca="1" si="5"/>
        <v>0</v>
      </c>
      <c r="F337" s="3"/>
      <c r="G337" s="11" cm="1">
        <f t="array" aca="1" ref="G337" ca="1">SUM(INDIRECT("'"&amp;TOTALDemandSheets&amp;"'!"&amp;ADDRESS(ROW(),COLUMN())))</f>
        <v>0</v>
      </c>
      <c r="H337" s="11" cm="1">
        <f t="array" aca="1" ref="H337" ca="1">SUM(INDIRECT("'"&amp;TOTALDemandSheets&amp;"'!"&amp;ADDRESS(ROW(),COLUMN())))</f>
        <v>0</v>
      </c>
      <c r="I337" s="11" cm="1">
        <f t="array" aca="1" ref="I337" ca="1">SUM(INDIRECT("'"&amp;TOTALDemandSheets&amp;"'!"&amp;ADDRESS(ROW(),COLUMN())))</f>
        <v>0</v>
      </c>
      <c r="J337" s="11" cm="1">
        <f t="array" aca="1" ref="J337" ca="1">SUM(INDIRECT("'"&amp;TOTALDemandSheets&amp;"'!"&amp;ADDRESS(ROW(),COLUMN())))</f>
        <v>0</v>
      </c>
      <c r="K337" s="11" cm="1">
        <f t="array" aca="1" ref="K337" ca="1">SUM(INDIRECT("'"&amp;TOTALDemandSheets&amp;"'!"&amp;ADDRESS(ROW(),COLUMN())))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 cm="1">
        <f t="array" aca="1" ref="D338" ca="1">SUM(INDIRECT("'"&amp;TOTALDemandSheets&amp;"'!"&amp;ADDRESS(ROW(),COLUMN())))</f>
        <v>408738.81659161835</v>
      </c>
      <c r="E338" s="11">
        <f t="shared" ca="1" si="5"/>
        <v>0</v>
      </c>
      <c r="F338" s="3"/>
      <c r="G338" s="11" cm="1">
        <f t="array" aca="1" ref="G338" ca="1">SUM(INDIRECT("'"&amp;TOTALDemandSheets&amp;"'!"&amp;ADDRESS(ROW(),COLUMN())))</f>
        <v>258587.21805896942</v>
      </c>
      <c r="H338" s="11" cm="1">
        <f t="array" aca="1" ref="H338" ca="1">SUM(INDIRECT("'"&amp;TOTALDemandSheets&amp;"'!"&amp;ADDRESS(ROW(),COLUMN())))</f>
        <v>49289.06939123023</v>
      </c>
      <c r="I338" s="11" cm="1">
        <f t="array" aca="1" ref="I338" ca="1">SUM(INDIRECT("'"&amp;TOTALDemandSheets&amp;"'!"&amp;ADDRESS(ROW(),COLUMN())))</f>
        <v>72611.729648167835</v>
      </c>
      <c r="J338" s="11" cm="1">
        <f t="array" aca="1" ref="J338" ca="1">SUM(INDIRECT("'"&amp;TOTALDemandSheets&amp;"'!"&amp;ADDRESS(ROW(),COLUMN())))</f>
        <v>28250.799493250783</v>
      </c>
      <c r="K338" s="11" cm="1">
        <f t="array" aca="1" ref="K338" ca="1">SUM(INDIRECT("'"&amp;TOTALDemandSheets&amp;"'!"&amp;ADDRESS(ROW(),COLUMN())))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 cm="1">
        <f t="array" aca="1" ref="D339" ca="1">SUM(INDIRECT("'"&amp;TOTALDemandSheets&amp;"'!"&amp;ADDRESS(ROW(),COLUMN())))</f>
        <v>69017141.969167173</v>
      </c>
      <c r="E339" s="11">
        <f t="shared" ca="1" si="5"/>
        <v>0</v>
      </c>
      <c r="G339" s="111" cm="1">
        <f t="array" aca="1" ref="G339" ca="1">SUM(INDIRECT("'"&amp;TOTALDemandSheets&amp;"'!"&amp;ADDRESS(ROW(),COLUMN())))</f>
        <v>43628891.004068494</v>
      </c>
      <c r="H339" s="111" cm="1">
        <f t="array" aca="1" ref="H339" ca="1">SUM(INDIRECT("'"&amp;TOTALDemandSheets&amp;"'!"&amp;ADDRESS(ROW(),COLUMN())))</f>
        <v>8318268.3683747258</v>
      </c>
      <c r="I339" s="111" cm="1">
        <f t="array" aca="1" ref="I339" ca="1">SUM(INDIRECT("'"&amp;TOTALDemandSheets&amp;"'!"&amp;ADDRESS(ROW(),COLUMN())))</f>
        <v>12250108.308168026</v>
      </c>
      <c r="J339" s="111" cm="1">
        <f t="array" aca="1" ref="J339" ca="1">SUM(INDIRECT("'"&amp;TOTALDemandSheets&amp;"'!"&amp;ADDRESS(ROW(),COLUMN())))</f>
        <v>4819874.2885559173</v>
      </c>
      <c r="K339" s="111" cm="1">
        <f t="array" aca="1" ref="K339" ca="1">SUM(INDIRECT("'"&amp;TOTALDemandSheets&amp;"'!"&amp;ADDRESS(ROW(),COLUMN())))</f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D340" s="11"/>
      <c r="E340" s="11">
        <f t="shared" si="5"/>
        <v>0</v>
      </c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D341" s="11"/>
      <c r="E341" s="11">
        <f t="shared" si="5"/>
        <v>0</v>
      </c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 cm="1">
        <f t="array" aca="1" ref="D342" ca="1">SUM(INDIRECT("'"&amp;TOTALDemandSheets&amp;"'!"&amp;ADDRESS(ROW(),COLUMN())))</f>
        <v>294.20987350664029</v>
      </c>
      <c r="E342" s="11">
        <f t="shared" ca="1" si="5"/>
        <v>0</v>
      </c>
      <c r="F342" s="3"/>
      <c r="G342" s="11" cm="1">
        <f t="array" aca="1" ref="G342" ca="1">SUM(INDIRECT("'"&amp;TOTALDemandSheets&amp;"'!"&amp;ADDRESS(ROW(),COLUMN())))</f>
        <v>183.85956020890202</v>
      </c>
      <c r="H342" s="11" cm="1">
        <f t="array" aca="1" ref="H342" ca="1">SUM(INDIRECT("'"&amp;TOTALDemandSheets&amp;"'!"&amp;ADDRESS(ROW(),COLUMN())))</f>
        <v>35.119498130323301</v>
      </c>
      <c r="I342" s="11" cm="1">
        <f t="array" aca="1" ref="I342" ca="1">SUM(INDIRECT("'"&amp;TOTALDemandSheets&amp;"'!"&amp;ADDRESS(ROW(),COLUMN())))</f>
        <v>51.600852456469894</v>
      </c>
      <c r="J342" s="11" cm="1">
        <f t="array" aca="1" ref="J342" ca="1">SUM(INDIRECT("'"&amp;TOTALDemandSheets&amp;"'!"&amp;ADDRESS(ROW(),COLUMN())))</f>
        <v>21.158533417338894</v>
      </c>
      <c r="K342" s="11" cm="1">
        <f t="array" aca="1" ref="K342" ca="1">SUM(INDIRECT("'"&amp;TOTALDemandSheets&amp;"'!"&amp;ADDRESS(ROW(),COLUMN())))</f>
        <v>2.4714292936061555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 cm="1">
        <f t="array" aca="1" ref="D343" ca="1">SUM(INDIRECT("'"&amp;TOTALDemandSheets&amp;"'!"&amp;ADDRESS(ROW(),COLUMN())))</f>
        <v>1768807.1364798276</v>
      </c>
      <c r="E343" s="11">
        <f t="shared" ca="1" si="5"/>
        <v>0</v>
      </c>
      <c r="F343" s="3"/>
      <c r="G343" s="11" cm="1">
        <f t="array" aca="1" ref="G343" ca="1">SUM(INDIRECT("'"&amp;TOTALDemandSheets&amp;"'!"&amp;ADDRESS(ROW(),COLUMN())))</f>
        <v>1105374.5352982127</v>
      </c>
      <c r="H343" s="11" cm="1">
        <f t="array" aca="1" ref="H343" ca="1">SUM(INDIRECT("'"&amp;TOTALDemandSheets&amp;"'!"&amp;ADDRESS(ROW(),COLUMN())))</f>
        <v>211140.49702721406</v>
      </c>
      <c r="I343" s="11" cm="1">
        <f t="array" aca="1" ref="I343" ca="1">SUM(INDIRECT("'"&amp;TOTALDemandSheets&amp;"'!"&amp;ADDRESS(ROW(),COLUMN())))</f>
        <v>310227.37267648691</v>
      </c>
      <c r="J343" s="11" cm="1">
        <f t="array" aca="1" ref="J343" ca="1">SUM(INDIRECT("'"&amp;TOTALDemandSheets&amp;"'!"&amp;ADDRESS(ROW(),COLUMN())))</f>
        <v>127206.35259438791</v>
      </c>
      <c r="K343" s="11" cm="1">
        <f t="array" aca="1" ref="K343" ca="1">SUM(INDIRECT("'"&amp;TOTALDemandSheets&amp;"'!"&amp;ADDRESS(ROW(),COLUMN())))</f>
        <v>14858.378883525818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 cm="1">
        <f t="array" aca="1" ref="D344" ca="1">SUM(INDIRECT("'"&amp;TOTALDemandSheets&amp;"'!"&amp;ADDRESS(ROW(),COLUMN())))</f>
        <v>56630.906609190584</v>
      </c>
      <c r="E344" s="11">
        <f t="shared" ca="1" si="5"/>
        <v>0</v>
      </c>
      <c r="F344" s="3"/>
      <c r="G344" s="11" cm="1">
        <f t="array" aca="1" ref="G344" ca="1">SUM(INDIRECT("'"&amp;TOTALDemandSheets&amp;"'!"&amp;ADDRESS(ROW(),COLUMN())))</f>
        <v>35390.156894792941</v>
      </c>
      <c r="H344" s="11" cm="1">
        <f t="array" aca="1" ref="H344" ca="1">SUM(INDIRECT("'"&amp;TOTALDemandSheets&amp;"'!"&amp;ADDRESS(ROW(),COLUMN())))</f>
        <v>6759.9669415414573</v>
      </c>
      <c r="I344" s="11" cm="1">
        <f t="array" aca="1" ref="I344" ca="1">SUM(INDIRECT("'"&amp;TOTALDemandSheets&amp;"'!"&amp;ADDRESS(ROW(),COLUMN())))</f>
        <v>9932.3758974765169</v>
      </c>
      <c r="J344" s="11" cm="1">
        <f t="array" aca="1" ref="J344" ca="1">SUM(INDIRECT("'"&amp;TOTALDemandSheets&amp;"'!"&amp;ADDRESS(ROW(),COLUMN())))</f>
        <v>4072.6944873171065</v>
      </c>
      <c r="K344" s="11" cm="1">
        <f t="array" aca="1" ref="K344" ca="1">SUM(INDIRECT("'"&amp;TOTALDemandSheets&amp;"'!"&amp;ADDRESS(ROW(),COLUMN())))</f>
        <v>475.71238806256167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 cm="1">
        <f t="array" aca="1" ref="D345" ca="1">SUM(INDIRECT("'"&amp;TOTALDemandSheets&amp;"'!"&amp;ADDRESS(ROW(),COLUMN())))</f>
        <v>7510356.5599594004</v>
      </c>
      <c r="E345" s="11">
        <f t="shared" ca="1" si="5"/>
        <v>0</v>
      </c>
      <c r="F345" s="3"/>
      <c r="G345" s="11" cm="1">
        <f t="array" aca="1" ref="G345" ca="1">SUM(INDIRECT("'"&amp;TOTALDemandSheets&amp;"'!"&amp;ADDRESS(ROW(),COLUMN())))</f>
        <v>4693421.1883103652</v>
      </c>
      <c r="H345" s="11" cm="1">
        <f t="array" aca="1" ref="H345" ca="1">SUM(INDIRECT("'"&amp;TOTALDemandSheets&amp;"'!"&amp;ADDRESS(ROW(),COLUMN())))</f>
        <v>896502.7244729856</v>
      </c>
      <c r="I345" s="11" cm="1">
        <f t="array" aca="1" ref="I345" ca="1">SUM(INDIRECT("'"&amp;TOTALDemandSheets&amp;"'!"&amp;ADDRESS(ROW(),COLUMN())))</f>
        <v>1317225.6801816644</v>
      </c>
      <c r="J345" s="11" cm="1">
        <f t="array" aca="1" ref="J345" ca="1">SUM(INDIRECT("'"&amp;TOTALDemandSheets&amp;"'!"&amp;ADDRESS(ROW(),COLUMN())))</f>
        <v>540118.27800349065</v>
      </c>
      <c r="K345" s="11" cm="1">
        <f t="array" aca="1" ref="K345" ca="1">SUM(INDIRECT("'"&amp;TOTALDemandSheets&amp;"'!"&amp;ADDRESS(ROW(),COLUMN())))</f>
        <v>63088.688990894414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 cm="1">
        <f t="array" aca="1" ref="D346" ca="1">SUM(INDIRECT("'"&amp;TOTALDemandSheets&amp;"'!"&amp;ADDRESS(ROW(),COLUMN())))</f>
        <v>31.757888586256495</v>
      </c>
      <c r="E346" s="11">
        <f t="shared" ca="1" si="5"/>
        <v>0</v>
      </c>
      <c r="F346" s="3"/>
      <c r="G346" s="11" cm="1">
        <f t="array" aca="1" ref="G346" ca="1">SUM(INDIRECT("'"&amp;TOTALDemandSheets&amp;"'!"&amp;ADDRESS(ROW(),COLUMN())))</f>
        <v>19.846347639657452</v>
      </c>
      <c r="H346" s="11" cm="1">
        <f t="array" aca="1" ref="H346" ca="1">SUM(INDIRECT("'"&amp;TOTALDemandSheets&amp;"'!"&amp;ADDRESS(ROW(),COLUMN())))</f>
        <v>3.7909030568373425</v>
      </c>
      <c r="I346" s="11" cm="1">
        <f t="array" aca="1" ref="I346" ca="1">SUM(INDIRECT("'"&amp;TOTALDemandSheets&amp;"'!"&amp;ADDRESS(ROW(),COLUMN())))</f>
        <v>5.5699494504947147</v>
      </c>
      <c r="J346" s="11" cm="1">
        <f t="array" aca="1" ref="J346" ca="1">SUM(INDIRECT("'"&amp;TOTALDemandSheets&amp;"'!"&amp;ADDRESS(ROW(),COLUMN())))</f>
        <v>2.2839150124622436</v>
      </c>
      <c r="K346" s="11" cm="1">
        <f t="array" aca="1" ref="K346" ca="1">SUM(INDIRECT("'"&amp;TOTALDemandSheets&amp;"'!"&amp;ADDRESS(ROW(),COLUMN())))</f>
        <v>0.26677342680473781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 cm="1">
        <f t="array" aca="1" ref="D347" ca="1">SUM(INDIRECT("'"&amp;TOTALDemandSheets&amp;"'!"&amp;ADDRESS(ROW(),COLUMN())))</f>
        <v>223755.89648619786</v>
      </c>
      <c r="E347" s="11">
        <f t="shared" ca="1" si="5"/>
        <v>0</v>
      </c>
      <c r="F347" s="3"/>
      <c r="G347" s="11" cm="1">
        <f t="array" aca="1" ref="G347" ca="1">SUM(INDIRECT("'"&amp;TOTALDemandSheets&amp;"'!"&amp;ADDRESS(ROW(),COLUMN())))</f>
        <v>139830.99965940614</v>
      </c>
      <c r="H347" s="11" cm="1">
        <f t="array" aca="1" ref="H347" ca="1">SUM(INDIRECT("'"&amp;TOTALDemandSheets&amp;"'!"&amp;ADDRESS(ROW(),COLUMN())))</f>
        <v>26709.486988438817</v>
      </c>
      <c r="I347" s="11" cm="1">
        <f t="array" aca="1" ref="I347" ca="1">SUM(INDIRECT("'"&amp;TOTALDemandSheets&amp;"'!"&amp;ADDRESS(ROW(),COLUMN())))</f>
        <v>39244.077240626168</v>
      </c>
      <c r="J347" s="11" cm="1">
        <f t="array" aca="1" ref="J347" ca="1">SUM(INDIRECT("'"&amp;TOTALDemandSheets&amp;"'!"&amp;ADDRESS(ROW(),COLUMN())))</f>
        <v>16091.732601295538</v>
      </c>
      <c r="K347" s="11" cm="1">
        <f t="array" aca="1" ref="K347" ca="1">SUM(INDIRECT("'"&amp;TOTALDemandSheets&amp;"'!"&amp;ADDRESS(ROW(),COLUMN())))</f>
        <v>1879.5999964311695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 cm="1">
        <f t="array" aca="1" ref="D348" ca="1">SUM(INDIRECT("'"&amp;TOTALDemandSheets&amp;"'!"&amp;ADDRESS(ROW(),COLUMN())))</f>
        <v>0</v>
      </c>
      <c r="E348" s="11">
        <f t="shared" ca="1" si="5"/>
        <v>0</v>
      </c>
      <c r="F348" s="3"/>
      <c r="G348" s="11" cm="1">
        <f t="array" aca="1" ref="G348" ca="1">SUM(INDIRECT("'"&amp;TOTALDemandSheets&amp;"'!"&amp;ADDRESS(ROW(),COLUMN())))</f>
        <v>0</v>
      </c>
      <c r="H348" s="11" cm="1">
        <f t="array" aca="1" ref="H348" ca="1">SUM(INDIRECT("'"&amp;TOTALDemandSheets&amp;"'!"&amp;ADDRESS(ROW(),COLUMN())))</f>
        <v>0</v>
      </c>
      <c r="I348" s="11" cm="1">
        <f t="array" aca="1" ref="I348" ca="1">SUM(INDIRECT("'"&amp;TOTALDemandSheets&amp;"'!"&amp;ADDRESS(ROW(),COLUMN())))</f>
        <v>0</v>
      </c>
      <c r="J348" s="11" cm="1">
        <f t="array" aca="1" ref="J348" ca="1">SUM(INDIRECT("'"&amp;TOTALDemandSheets&amp;"'!"&amp;ADDRESS(ROW(),COLUMN())))</f>
        <v>0</v>
      </c>
      <c r="K348" s="11" cm="1">
        <f t="array" aca="1" ref="K348" ca="1">SUM(INDIRECT("'"&amp;TOTALDemandSheets&amp;"'!"&amp;ADDRESS(ROW(),COLUMN())))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 cm="1">
        <f t="array" aca="1" ref="D349" ca="1">SUM(INDIRECT("'"&amp;TOTALDemandSheets&amp;"'!"&amp;ADDRESS(ROW(),COLUMN())))</f>
        <v>758769.06138996058</v>
      </c>
      <c r="E349" s="11">
        <f t="shared" ca="1" si="5"/>
        <v>0</v>
      </c>
      <c r="F349" s="3"/>
      <c r="G349" s="11" cm="1">
        <f t="array" aca="1" ref="G349" ca="1">SUM(INDIRECT("'"&amp;TOTALDemandSheets&amp;"'!"&amp;ADDRESS(ROW(),COLUMN())))</f>
        <v>474174.92915692675</v>
      </c>
      <c r="H349" s="11" cm="1">
        <f t="array" aca="1" ref="H349" ca="1">SUM(INDIRECT("'"&amp;TOTALDemandSheets&amp;"'!"&amp;ADDRESS(ROW(),COLUMN())))</f>
        <v>90573.400257522109</v>
      </c>
      <c r="I349" s="11" cm="1">
        <f t="array" aca="1" ref="I349" ca="1">SUM(INDIRECT("'"&amp;TOTALDemandSheets&amp;"'!"&amp;ADDRESS(ROW(),COLUMN())))</f>
        <v>133078.91376539346</v>
      </c>
      <c r="J349" s="11" cm="1">
        <f t="array" aca="1" ref="J349" ca="1">SUM(INDIRECT("'"&amp;TOTALDemandSheets&amp;"'!"&amp;ADDRESS(ROW(),COLUMN())))</f>
        <v>54567.986961525276</v>
      </c>
      <c r="K349" s="11" cm="1">
        <f t="array" aca="1" ref="K349" ca="1">SUM(INDIRECT("'"&amp;TOTALDemandSheets&amp;"'!"&amp;ADDRESS(ROW(),COLUMN())))</f>
        <v>6373.8312485929237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 cm="1">
        <f t="array" aca="1" ref="D350" ca="1">SUM(INDIRECT("'"&amp;TOTALDemandSheets&amp;"'!"&amp;ADDRESS(ROW(),COLUMN())))</f>
        <v>1583214.6347871895</v>
      </c>
      <c r="E350" s="11">
        <f t="shared" ca="1" si="5"/>
        <v>0</v>
      </c>
      <c r="F350" s="3"/>
      <c r="G350" s="11" cm="1">
        <f t="array" aca="1" ref="G350" ca="1">SUM(INDIRECT("'"&amp;TOTALDemandSheets&amp;"'!"&amp;ADDRESS(ROW(),COLUMN())))</f>
        <v>989392.85415144381</v>
      </c>
      <c r="H350" s="11" cm="1">
        <f t="array" aca="1" ref="H350" ca="1">SUM(INDIRECT("'"&amp;TOTALDemandSheets&amp;"'!"&amp;ADDRESS(ROW(),COLUMN())))</f>
        <v>188986.53108952937</v>
      </c>
      <c r="I350" s="11" cm="1">
        <f t="array" aca="1" ref="I350" ca="1">SUM(INDIRECT("'"&amp;TOTALDemandSheets&amp;"'!"&amp;ADDRESS(ROW(),COLUMN())))</f>
        <v>277676.69318118168</v>
      </c>
      <c r="J350" s="11" cm="1">
        <f t="array" aca="1" ref="J350" ca="1">SUM(INDIRECT("'"&amp;TOTALDemandSheets&amp;"'!"&amp;ADDRESS(ROW(),COLUMN())))</f>
        <v>113859.19635429463</v>
      </c>
      <c r="K350" s="11" cm="1">
        <f t="array" aca="1" ref="K350" ca="1">SUM(INDIRECT("'"&amp;TOTALDemandSheets&amp;"'!"&amp;ADDRESS(ROW(),COLUMN())))</f>
        <v>13299.360010739814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 cm="1">
        <f t="array" aca="1" ref="D351" ca="1">SUM(INDIRECT("'"&amp;TOTALDemandSheets&amp;"'!"&amp;ADDRESS(ROW(),COLUMN())))</f>
        <v>642.34823706541431</v>
      </c>
      <c r="E351" s="11">
        <f t="shared" ca="1" si="5"/>
        <v>0</v>
      </c>
      <c r="F351" s="3"/>
      <c r="G351" s="11" cm="1">
        <f t="array" aca="1" ref="G351" ca="1">SUM(INDIRECT("'"&amp;TOTALDemandSheets&amp;"'!"&amp;ADDRESS(ROW(),COLUMN())))</f>
        <v>401.42046546627898</v>
      </c>
      <c r="H351" s="11" cm="1">
        <f t="array" aca="1" ref="H351" ca="1">SUM(INDIRECT("'"&amp;TOTALDemandSheets&amp;"'!"&amp;ADDRESS(ROW(),COLUMN())))</f>
        <v>76.676378809993039</v>
      </c>
      <c r="I351" s="11" cm="1">
        <f t="array" aca="1" ref="I351" ca="1">SUM(INDIRECT("'"&amp;TOTALDemandSheets&amp;"'!"&amp;ADDRESS(ROW(),COLUMN())))</f>
        <v>112.66010964019497</v>
      </c>
      <c r="J351" s="11" cm="1">
        <f t="array" aca="1" ref="J351" ca="1">SUM(INDIRECT("'"&amp;TOTALDemandSheets&amp;"'!"&amp;ADDRESS(ROW(),COLUMN())))</f>
        <v>46.195413082255186</v>
      </c>
      <c r="K351" s="11" cm="1">
        <f t="array" aca="1" ref="K351" ca="1">SUM(INDIRECT("'"&amp;TOTALDemandSheets&amp;"'!"&amp;ADDRESS(ROW(),COLUMN())))</f>
        <v>5.3958700666920549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 cm="1">
        <f t="array" aca="1" ref="D352" ca="1">SUM(INDIRECT("'"&amp;TOTALDemandSheets&amp;"'!"&amp;ADDRESS(ROW(),COLUMN())))</f>
        <v>0</v>
      </c>
      <c r="E352" s="11">
        <f t="shared" ca="1" si="5"/>
        <v>0</v>
      </c>
      <c r="F352" s="3"/>
      <c r="G352" s="11" cm="1">
        <f t="array" aca="1" ref="G352" ca="1">SUM(INDIRECT("'"&amp;TOTALDemandSheets&amp;"'!"&amp;ADDRESS(ROW(),COLUMN())))</f>
        <v>0</v>
      </c>
      <c r="H352" s="11" cm="1">
        <f t="array" aca="1" ref="H352" ca="1">SUM(INDIRECT("'"&amp;TOTALDemandSheets&amp;"'!"&amp;ADDRESS(ROW(),COLUMN())))</f>
        <v>0</v>
      </c>
      <c r="I352" s="11" cm="1">
        <f t="array" aca="1" ref="I352" ca="1">SUM(INDIRECT("'"&amp;TOTALDemandSheets&amp;"'!"&amp;ADDRESS(ROW(),COLUMN())))</f>
        <v>0</v>
      </c>
      <c r="J352" s="11" cm="1">
        <f t="array" aca="1" ref="J352" ca="1">SUM(INDIRECT("'"&amp;TOTALDemandSheets&amp;"'!"&amp;ADDRESS(ROW(),COLUMN())))</f>
        <v>0</v>
      </c>
      <c r="K352" s="11" cm="1">
        <f t="array" aca="1" ref="K352" ca="1">SUM(INDIRECT("'"&amp;TOTALDemandSheets&amp;"'!"&amp;ADDRESS(ROW(),COLUMN())))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 cm="1">
        <f t="array" aca="1" ref="D353" ca="1">SUM(INDIRECT("'"&amp;TOTALDemandSheets&amp;"'!"&amp;ADDRESS(ROW(),COLUMN())))</f>
        <v>11902502.511710925</v>
      </c>
      <c r="E353" s="11">
        <f t="shared" ca="1" si="5"/>
        <v>0</v>
      </c>
      <c r="G353" s="111" cm="1">
        <f t="array" aca="1" ref="G353" ca="1">SUM(INDIRECT("'"&amp;TOTALDemandSheets&amp;"'!"&amp;ADDRESS(ROW(),COLUMN())))</f>
        <v>7438189.7898444617</v>
      </c>
      <c r="H353" s="111" cm="1">
        <f t="array" aca="1" ref="H353" ca="1">SUM(INDIRECT("'"&amp;TOTALDemandSheets&amp;"'!"&amp;ADDRESS(ROW(),COLUMN())))</f>
        <v>1420788.1935572287</v>
      </c>
      <c r="I353" s="111" cm="1">
        <f t="array" aca="1" ref="I353" ca="1">SUM(INDIRECT("'"&amp;TOTALDemandSheets&amp;"'!"&amp;ADDRESS(ROW(),COLUMN())))</f>
        <v>2087554.9438543762</v>
      </c>
      <c r="J353" s="111" cm="1">
        <f t="array" aca="1" ref="J353" ca="1">SUM(INDIRECT("'"&amp;TOTALDemandSheets&amp;"'!"&amp;ADDRESS(ROW(),COLUMN())))</f>
        <v>855985.87886382325</v>
      </c>
      <c r="K353" s="111" cm="1">
        <f t="array" aca="1" ref="K353" ca="1">SUM(INDIRECT("'"&amp;TOTALDemandSheets&amp;"'!"&amp;ADDRESS(ROW(),COLUMN())))</f>
        <v>99983.705591033809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D354" s="11"/>
      <c r="E354" s="11">
        <f t="shared" si="5"/>
        <v>0</v>
      </c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 cm="1">
        <f t="array" aca="1" ref="D355" ca="1">SUM(INDIRECT("'"&amp;TOTALDemandSheets&amp;"'!"&amp;ADDRESS(ROW(),COLUMN())))</f>
        <v>94180343.150265411</v>
      </c>
      <c r="E355" s="11">
        <f t="shared" ca="1" si="5"/>
        <v>0</v>
      </c>
      <c r="G355" s="111" cm="1">
        <f t="array" aca="1" ref="G355" ca="1">SUM(INDIRECT("'"&amp;TOTALDemandSheets&amp;"'!"&amp;ADDRESS(ROW(),COLUMN())))</f>
        <v>58900824.81450063</v>
      </c>
      <c r="H355" s="111" cm="1">
        <f t="array" aca="1" ref="H355" ca="1">SUM(INDIRECT("'"&amp;TOTALDemandSheets&amp;"'!"&amp;ADDRESS(ROW(),COLUMN())))</f>
        <v>11251344.476123733</v>
      </c>
      <c r="I355" s="111" cm="1">
        <f t="array" aca="1" ref="I355" ca="1">SUM(INDIRECT("'"&amp;TOTALDemandSheets&amp;"'!"&amp;ADDRESS(ROW(),COLUMN())))</f>
        <v>16530586.15934692</v>
      </c>
      <c r="J355" s="111" cm="1">
        <f t="array" aca="1" ref="J355" ca="1">SUM(INDIRECT("'"&amp;TOTALDemandSheets&amp;"'!"&amp;ADDRESS(ROW(),COLUMN())))</f>
        <v>6807925.336941313</v>
      </c>
      <c r="K355" s="111" cm="1">
        <f t="array" aca="1" ref="K355" ca="1">SUM(INDIRECT("'"&amp;TOTALDemandSheets&amp;"'!"&amp;ADDRESS(ROW(),COLUMN())))</f>
        <v>689662.36335281236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D357" s="11"/>
      <c r="E357" s="11">
        <f t="shared" ref="E357:E388" si="6">IFERROR(IF(D357="",0,IF(D357=0,0,IF(ABS(D357-SUM($G357:$K357))&lt;Check_Limit,0,1))),1)</f>
        <v>0</v>
      </c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 cm="1">
        <f t="array" aca="1" ref="D358" ca="1">SUM(INDIRECT("'"&amp;TOTALDemandSheets&amp;"'!"&amp;ADDRESS(ROW(),COLUMN())))</f>
        <v>4834559.1055922136</v>
      </c>
      <c r="E358" s="11">
        <f t="shared" ca="1" si="6"/>
        <v>0</v>
      </c>
      <c r="F358" s="3"/>
      <c r="G358" s="11" cm="1">
        <f t="array" aca="1" ref="G358" ca="1">SUM(INDIRECT("'"&amp;TOTALDemandSheets&amp;"'!"&amp;ADDRESS(ROW(),COLUMN())))</f>
        <v>3021244.3259082707</v>
      </c>
      <c r="H358" s="11" cm="1">
        <f t="array" aca="1" ref="H358" ca="1">SUM(INDIRECT("'"&amp;TOTALDemandSheets&amp;"'!"&amp;ADDRESS(ROW(),COLUMN())))</f>
        <v>577095.82430431619</v>
      </c>
      <c r="I358" s="11" cm="1">
        <f t="array" aca="1" ref="I358" ca="1">SUM(INDIRECT("'"&amp;TOTALDemandSheets&amp;"'!"&amp;ADDRESS(ROW(),COLUMN())))</f>
        <v>847923.17853369517</v>
      </c>
      <c r="J358" s="11" cm="1">
        <f t="array" aca="1" ref="J358" ca="1">SUM(INDIRECT("'"&amp;TOTALDemandSheets&amp;"'!"&amp;ADDRESS(ROW(),COLUMN())))</f>
        <v>347684.38997158315</v>
      </c>
      <c r="K358" s="11" cm="1">
        <f t="array" aca="1" ref="K358" ca="1">SUM(INDIRECT("'"&amp;TOTALDemandSheets&amp;"'!"&amp;ADDRESS(ROW(),COLUMN())))</f>
        <v>40611.386874347365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 cm="1">
        <f t="array" aca="1" ref="D359" ca="1">SUM(INDIRECT("'"&amp;TOTALDemandSheets&amp;"'!"&amp;ADDRESS(ROW(),COLUMN())))</f>
        <v>4834559.1055922136</v>
      </c>
      <c r="E359" s="11">
        <f t="shared" ca="1" si="6"/>
        <v>0</v>
      </c>
      <c r="G359" s="111" cm="1">
        <f t="array" aca="1" ref="G359" ca="1">SUM(INDIRECT("'"&amp;TOTALDemandSheets&amp;"'!"&amp;ADDRESS(ROW(),COLUMN())))</f>
        <v>3021244.3259082707</v>
      </c>
      <c r="H359" s="111" cm="1">
        <f t="array" aca="1" ref="H359" ca="1">SUM(INDIRECT("'"&amp;TOTALDemandSheets&amp;"'!"&amp;ADDRESS(ROW(),COLUMN())))</f>
        <v>577095.82430431619</v>
      </c>
      <c r="I359" s="111" cm="1">
        <f t="array" aca="1" ref="I359" ca="1">SUM(INDIRECT("'"&amp;TOTALDemandSheets&amp;"'!"&amp;ADDRESS(ROW(),COLUMN())))</f>
        <v>847923.17853369517</v>
      </c>
      <c r="J359" s="111" cm="1">
        <f t="array" aca="1" ref="J359" ca="1">SUM(INDIRECT("'"&amp;TOTALDemandSheets&amp;"'!"&amp;ADDRESS(ROW(),COLUMN())))</f>
        <v>347684.38997158315</v>
      </c>
      <c r="K359" s="111" cm="1">
        <f t="array" aca="1" ref="K359" ca="1">SUM(INDIRECT("'"&amp;TOTALDemandSheets&amp;"'!"&amp;ADDRESS(ROW(),COLUMN())))</f>
        <v>40611.386874347365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D360" s="11"/>
      <c r="E360" s="11">
        <f t="shared" si="6"/>
        <v>0</v>
      </c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 cm="1">
        <f t="array" aca="1" ref="D361" ca="1">SUM(INDIRECT("'"&amp;TOTALDemandSheets&amp;"'!"&amp;ADDRESS(ROW(),COLUMN())))</f>
        <v>99014902.255857632</v>
      </c>
      <c r="E361" s="11">
        <f t="shared" ca="1" si="6"/>
        <v>0</v>
      </c>
      <c r="F361" s="3"/>
      <c r="G361" s="11" cm="1">
        <f t="array" aca="1" ref="G361" ca="1">SUM(INDIRECT("'"&amp;TOTALDemandSheets&amp;"'!"&amp;ADDRESS(ROW(),COLUMN())))</f>
        <v>61922069.140408903</v>
      </c>
      <c r="H361" s="11" cm="1">
        <f t="array" aca="1" ref="H361" ca="1">SUM(INDIRECT("'"&amp;TOTALDemandSheets&amp;"'!"&amp;ADDRESS(ROW(),COLUMN())))</f>
        <v>11828440.30042805</v>
      </c>
      <c r="I361" s="11" cm="1">
        <f t="array" aca="1" ref="I361" ca="1">SUM(INDIRECT("'"&amp;TOTALDemandSheets&amp;"'!"&amp;ADDRESS(ROW(),COLUMN())))</f>
        <v>17378509.337880615</v>
      </c>
      <c r="J361" s="11" cm="1">
        <f t="array" aca="1" ref="J361" ca="1">SUM(INDIRECT("'"&amp;TOTALDemandSheets&amp;"'!"&amp;ADDRESS(ROW(),COLUMN())))</f>
        <v>7155609.7269128952</v>
      </c>
      <c r="K361" s="11" cm="1">
        <f t="array" aca="1" ref="K361" ca="1">SUM(INDIRECT("'"&amp;TOTALDemandSheets&amp;"'!"&amp;ADDRESS(ROW(),COLUMN())))</f>
        <v>730273.7502271597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D362" s="111"/>
      <c r="E362" s="11">
        <f t="shared" si="6"/>
        <v>0</v>
      </c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D363" s="11"/>
      <c r="E363" s="11">
        <f t="shared" si="6"/>
        <v>0</v>
      </c>
      <c r="G363" s="11"/>
      <c r="H363" s="11"/>
      <c r="I363" s="11"/>
      <c r="J363" s="11"/>
      <c r="K363" s="11"/>
    </row>
    <row r="364" spans="1:11" hidden="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D364" s="11"/>
      <c r="E364" s="11">
        <f t="shared" si="6"/>
        <v>0</v>
      </c>
      <c r="G364" s="11"/>
      <c r="H364" s="11"/>
      <c r="I364" s="11"/>
      <c r="J364" s="11"/>
      <c r="K364" s="11"/>
    </row>
    <row r="365" spans="1:11" hidden="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 cm="1">
        <f t="array" aca="1" ref="D365" ca="1">SUM(INDIRECT("'"&amp;TOTALDemandSheets&amp;"'!"&amp;ADDRESS(ROW(),COLUMN())))</f>
        <v>2611008.1490374664</v>
      </c>
      <c r="E365" s="11">
        <f t="shared" ca="1" si="6"/>
        <v>0</v>
      </c>
      <c r="F365" s="3"/>
      <c r="G365" s="11" cm="1">
        <f t="array" aca="1" ref="G365" ca="1">SUM(INDIRECT("'"&amp;TOTALDemandSheets&amp;"'!"&amp;ADDRESS(ROW(),COLUMN())))</f>
        <v>1617601.9761087862</v>
      </c>
      <c r="H365" s="11" cm="1">
        <f t="array" aca="1" ref="H365" ca="1">SUM(INDIRECT("'"&amp;TOTALDemandSheets&amp;"'!"&amp;ADDRESS(ROW(),COLUMN())))</f>
        <v>309884.41212302336</v>
      </c>
      <c r="I365" s="11" cm="1">
        <f t="array" aca="1" ref="I365" ca="1">SUM(INDIRECT("'"&amp;TOTALDemandSheets&amp;"'!"&amp;ADDRESS(ROW(),COLUMN())))</f>
        <v>453738.9885477667</v>
      </c>
      <c r="J365" s="11" cm="1">
        <f t="array" aca="1" ref="J365" ca="1">SUM(INDIRECT("'"&amp;TOTALDemandSheets&amp;"'!"&amp;ADDRESS(ROW(),COLUMN())))</f>
        <v>199287.25516531867</v>
      </c>
      <c r="K365" s="11" cm="1">
        <f t="array" aca="1" ref="K365" ca="1">SUM(INDIRECT("'"&amp;TOTALDemandSheets&amp;"'!"&amp;ADDRESS(ROW(),COLUMN())))</f>
        <v>30495.517092571197</v>
      </c>
    </row>
    <row r="366" spans="1:11" hidden="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 cm="1">
        <f t="array" aca="1" ref="D366" ca="1">SUM(INDIRECT("'"&amp;TOTALDemandSheets&amp;"'!"&amp;ADDRESS(ROW(),COLUMN())))</f>
        <v>912860.97331443522</v>
      </c>
      <c r="E366" s="11">
        <f t="shared" ca="1" si="6"/>
        <v>0</v>
      </c>
      <c r="F366" s="3"/>
      <c r="G366" s="11" cm="1">
        <f t="array" aca="1" ref="G366" ca="1">SUM(INDIRECT("'"&amp;TOTALDemandSheets&amp;"'!"&amp;ADDRESS(ROW(),COLUMN())))</f>
        <v>570471.05552585819</v>
      </c>
      <c r="H366" s="11" cm="1">
        <f t="array" aca="1" ref="H366" ca="1">SUM(INDIRECT("'"&amp;TOTALDemandSheets&amp;"'!"&amp;ADDRESS(ROW(),COLUMN())))</f>
        <v>108967.17660577709</v>
      </c>
      <c r="I366" s="11" cm="1">
        <f t="array" aca="1" ref="I366" ca="1">SUM(INDIRECT("'"&amp;TOTALDemandSheets&amp;"'!"&amp;ADDRESS(ROW(),COLUMN())))</f>
        <v>160104.77091009158</v>
      </c>
      <c r="J366" s="11" cm="1">
        <f t="array" aca="1" ref="J366" ca="1">SUM(INDIRECT("'"&amp;TOTALDemandSheets&amp;"'!"&amp;ADDRESS(ROW(),COLUMN())))</f>
        <v>65649.732210030852</v>
      </c>
      <c r="K366" s="11" cm="1">
        <f t="array" aca="1" ref="K366" ca="1">SUM(INDIRECT("'"&amp;TOTALDemandSheets&amp;"'!"&amp;ADDRESS(ROW(),COLUMN())))</f>
        <v>7668.2380626773993</v>
      </c>
    </row>
    <row r="367" spans="1:11" hidden="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 cm="1">
        <f t="array" aca="1" ref="D367" ca="1">SUM(INDIRECT("'"&amp;TOTALDemandSheets&amp;"'!"&amp;ADDRESS(ROW(),COLUMN())))</f>
        <v>1331505.378283815</v>
      </c>
      <c r="E367" s="11">
        <f t="shared" ca="1" si="6"/>
        <v>0</v>
      </c>
      <c r="F367" s="3"/>
      <c r="G367" s="11" cm="1">
        <f t="array" aca="1" ref="G367" ca="1">SUM(INDIRECT("'"&amp;TOTALDemandSheets&amp;"'!"&amp;ADDRESS(ROW(),COLUMN())))</f>
        <v>832061.9693446327</v>
      </c>
      <c r="H367" s="11" cm="1">
        <f t="array" aca="1" ref="H367" ca="1">SUM(INDIRECT("'"&amp;TOTALDemandSheets&amp;"'!"&amp;ADDRESS(ROW(),COLUMN())))</f>
        <v>158972.65873380355</v>
      </c>
      <c r="I367" s="11" cm="1">
        <f t="array" aca="1" ref="I367" ca="1">SUM(INDIRECT("'"&amp;TOTALDemandSheets&amp;"'!"&amp;ADDRESS(ROW(),COLUMN())))</f>
        <v>233514.50536667492</v>
      </c>
      <c r="J367" s="11" cm="1">
        <f t="array" aca="1" ref="J367" ca="1">SUM(INDIRECT("'"&amp;TOTALDemandSheets&amp;"'!"&amp;ADDRESS(ROW(),COLUMN())))</f>
        <v>96162.220921562795</v>
      </c>
      <c r="K367" s="11" cm="1">
        <f t="array" aca="1" ref="K367" ca="1">SUM(INDIRECT("'"&amp;TOTALDemandSheets&amp;"'!"&amp;ADDRESS(ROW(),COLUMN())))</f>
        <v>10794.023917140972</v>
      </c>
    </row>
    <row r="368" spans="1:11" hidden="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 cm="1">
        <f t="array" aca="1" ref="D368" ca="1">SUM(INDIRECT("'"&amp;TOTALDemandSheets&amp;"'!"&amp;ADDRESS(ROW(),COLUMN())))</f>
        <v>837009.09603207849</v>
      </c>
      <c r="E368" s="11">
        <f t="shared" ca="1" si="6"/>
        <v>0</v>
      </c>
      <c r="F368" s="3"/>
      <c r="G368" s="11" cm="1">
        <f t="array" aca="1" ref="G368" ca="1">SUM(INDIRECT("'"&amp;TOTALDemandSheets&amp;"'!"&amp;ADDRESS(ROW(),COLUMN())))</f>
        <v>523049.66105467186</v>
      </c>
      <c r="H368" s="11" cm="1">
        <f t="array" aca="1" ref="H368" ca="1">SUM(INDIRECT("'"&amp;TOTALDemandSheets&amp;"'!"&amp;ADDRESS(ROW(),COLUMN())))</f>
        <v>99933.176050780094</v>
      </c>
      <c r="I368" s="11" cm="1">
        <f t="array" aca="1" ref="I368" ca="1">SUM(INDIRECT("'"&amp;TOTALDemandSheets&amp;"'!"&amp;ADDRESS(ROW(),COLUMN())))</f>
        <v>146791.5700793188</v>
      </c>
      <c r="J368" s="11" cm="1">
        <f t="array" aca="1" ref="J368" ca="1">SUM(INDIRECT("'"&amp;TOTALDemandSheets&amp;"'!"&amp;ADDRESS(ROW(),COLUMN())))</f>
        <v>60449.364244954537</v>
      </c>
      <c r="K368" s="11" cm="1">
        <f t="array" aca="1" ref="K368" ca="1">SUM(INDIRECT("'"&amp;TOTALDemandSheets&amp;"'!"&amp;ADDRESS(ROW(),COLUMN())))</f>
        <v>6785.3246023532201</v>
      </c>
    </row>
    <row r="369" spans="1:11" hidden="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 cm="1">
        <f t="array" aca="1" ref="D369" ca="1">SUM(INDIRECT("'"&amp;TOTALDemandSheets&amp;"'!"&amp;ADDRESS(ROW(),COLUMN())))</f>
        <v>0</v>
      </c>
      <c r="E369" s="11">
        <f t="shared" ca="1" si="6"/>
        <v>0</v>
      </c>
      <c r="F369" s="3"/>
      <c r="G369" s="11" cm="1">
        <f t="array" aca="1" ref="G369" ca="1">SUM(INDIRECT("'"&amp;TOTALDemandSheets&amp;"'!"&amp;ADDRESS(ROW(),COLUMN())))</f>
        <v>0</v>
      </c>
      <c r="H369" s="11" cm="1">
        <f t="array" aca="1" ref="H369" ca="1">SUM(INDIRECT("'"&amp;TOTALDemandSheets&amp;"'!"&amp;ADDRESS(ROW(),COLUMN())))</f>
        <v>0</v>
      </c>
      <c r="I369" s="11" cm="1">
        <f t="array" aca="1" ref="I369" ca="1">SUM(INDIRECT("'"&amp;TOTALDemandSheets&amp;"'!"&amp;ADDRESS(ROW(),COLUMN())))</f>
        <v>0</v>
      </c>
      <c r="J369" s="11" cm="1">
        <f t="array" aca="1" ref="J369" ca="1">SUM(INDIRECT("'"&amp;TOTALDemandSheets&amp;"'!"&amp;ADDRESS(ROW(),COLUMN())))</f>
        <v>0</v>
      </c>
      <c r="K369" s="11" cm="1">
        <f t="array" aca="1" ref="K369" ca="1">SUM(INDIRECT("'"&amp;TOTALDemandSheets&amp;"'!"&amp;ADDRESS(ROW(),COLUMN())))</f>
        <v>0</v>
      </c>
    </row>
    <row r="370" spans="1:11" hidden="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 cm="1">
        <f t="array" aca="1" ref="D370" ca="1">SUM(INDIRECT("'"&amp;TOTALDemandSheets&amp;"'!"&amp;ADDRESS(ROW(),COLUMN())))</f>
        <v>5692383.5966677954</v>
      </c>
      <c r="E370" s="11">
        <f t="shared" ca="1" si="6"/>
        <v>0</v>
      </c>
      <c r="G370" s="111" cm="1">
        <f t="array" aca="1" ref="G370" ca="1">SUM(INDIRECT("'"&amp;TOTALDemandSheets&amp;"'!"&amp;ADDRESS(ROW(),COLUMN())))</f>
        <v>3543184.6620339486</v>
      </c>
      <c r="H370" s="111" cm="1">
        <f t="array" aca="1" ref="H370" ca="1">SUM(INDIRECT("'"&amp;TOTALDemandSheets&amp;"'!"&amp;ADDRESS(ROW(),COLUMN())))</f>
        <v>677757.42351338407</v>
      </c>
      <c r="I370" s="111" cm="1">
        <f t="array" aca="1" ref="I370" ca="1">SUM(INDIRECT("'"&amp;TOTALDemandSheets&amp;"'!"&amp;ADDRESS(ROW(),COLUMN())))</f>
        <v>994149.83490385197</v>
      </c>
      <c r="J370" s="111" cm="1">
        <f t="array" aca="1" ref="J370" ca="1">SUM(INDIRECT("'"&amp;TOTALDemandSheets&amp;"'!"&amp;ADDRESS(ROW(),COLUMN())))</f>
        <v>421548.5725418668</v>
      </c>
      <c r="K370" s="111" cm="1">
        <f t="array" aca="1" ref="K370" ca="1">SUM(INDIRECT("'"&amp;TOTALDemandSheets&amp;"'!"&amp;ADDRESS(ROW(),COLUMN())))</f>
        <v>55743.103674742793</v>
      </c>
    </row>
    <row r="371" spans="1:11" hidden="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D371" s="11"/>
      <c r="E371" s="11">
        <f t="shared" si="6"/>
        <v>0</v>
      </c>
      <c r="G371" s="11"/>
      <c r="H371" s="11"/>
      <c r="I371" s="11"/>
      <c r="J371" s="11"/>
      <c r="K371" s="11"/>
    </row>
    <row r="372" spans="1:11" hidden="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D372" s="11"/>
      <c r="E372" s="11">
        <f t="shared" si="6"/>
        <v>0</v>
      </c>
      <c r="G372" s="11"/>
      <c r="H372" s="11"/>
      <c r="I372" s="11"/>
      <c r="J372" s="11"/>
      <c r="K372" s="11"/>
    </row>
    <row r="373" spans="1:11" hidden="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 cm="1">
        <f t="array" aca="1" ref="D373" ca="1">SUM(INDIRECT("'"&amp;TOTALDemandSheets&amp;"'!"&amp;ADDRESS(ROW(),COLUMN())))</f>
        <v>-48842762.18381682</v>
      </c>
      <c r="E373" s="11">
        <f t="shared" ca="1" si="6"/>
        <v>0</v>
      </c>
      <c r="F373" s="3"/>
      <c r="G373" s="11" cm="1">
        <f t="array" aca="1" ref="G373" ca="1">SUM(INDIRECT("'"&amp;TOTALDemandSheets&amp;"'!"&amp;ADDRESS(ROW(),COLUMN())))</f>
        <v>-30594344.236231688</v>
      </c>
      <c r="H373" s="11" cm="1">
        <f t="array" aca="1" ref="H373" ca="1">SUM(INDIRECT("'"&amp;TOTALDemandSheets&amp;"'!"&amp;ADDRESS(ROW(),COLUMN())))</f>
        <v>-5841607.418543431</v>
      </c>
      <c r="I373" s="11" cm="1">
        <f t="array" aca="1" ref="I373" ca="1">SUM(INDIRECT("'"&amp;TOTALDemandSheets&amp;"'!"&amp;ADDRESS(ROW(),COLUMN())))</f>
        <v>-8587187.7317208871</v>
      </c>
      <c r="J373" s="11" cm="1">
        <f t="array" aca="1" ref="J373" ca="1">SUM(INDIRECT("'"&amp;TOTALDemandSheets&amp;"'!"&amp;ADDRESS(ROW(),COLUMN())))</f>
        <v>-3474426.1162345191</v>
      </c>
      <c r="K373" s="11" cm="1">
        <f t="array" aca="1" ref="K373" ca="1">SUM(INDIRECT("'"&amp;TOTALDemandSheets&amp;"'!"&amp;ADDRESS(ROW(),COLUMN())))</f>
        <v>-345196.68108629622</v>
      </c>
    </row>
    <row r="374" spans="1:11" hidden="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 cm="1">
        <f t="array" aca="1" ref="D374" ca="1">SUM(INDIRECT("'"&amp;TOTALDemandSheets&amp;"'!"&amp;ADDRESS(ROW(),COLUMN())))</f>
        <v>0</v>
      </c>
      <c r="E374" s="11">
        <f t="shared" ca="1" si="6"/>
        <v>0</v>
      </c>
      <c r="F374" s="3"/>
      <c r="G374" s="11" cm="1">
        <f t="array" aca="1" ref="G374" ca="1">SUM(INDIRECT("'"&amp;TOTALDemandSheets&amp;"'!"&amp;ADDRESS(ROW(),COLUMN())))</f>
        <v>0</v>
      </c>
      <c r="H374" s="11" cm="1">
        <f t="array" aca="1" ref="H374" ca="1">SUM(INDIRECT("'"&amp;TOTALDemandSheets&amp;"'!"&amp;ADDRESS(ROW(),COLUMN())))</f>
        <v>0</v>
      </c>
      <c r="I374" s="11" cm="1">
        <f t="array" aca="1" ref="I374" ca="1">SUM(INDIRECT("'"&amp;TOTALDemandSheets&amp;"'!"&amp;ADDRESS(ROW(),COLUMN())))</f>
        <v>0</v>
      </c>
      <c r="J374" s="11" cm="1">
        <f t="array" aca="1" ref="J374" ca="1">SUM(INDIRECT("'"&amp;TOTALDemandSheets&amp;"'!"&amp;ADDRESS(ROW(),COLUMN())))</f>
        <v>0</v>
      </c>
      <c r="K374" s="11" cm="1">
        <f t="array" aca="1" ref="K374" ca="1">SUM(INDIRECT("'"&amp;TOTALDemandSheets&amp;"'!"&amp;ADDRESS(ROW(),COLUMN())))</f>
        <v>0</v>
      </c>
    </row>
    <row r="375" spans="1:11" hidden="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 cm="1">
        <f t="array" aca="1" ref="D375" ca="1">SUM(INDIRECT("'"&amp;TOTALDemandSheets&amp;"'!"&amp;ADDRESS(ROW(),COLUMN())))</f>
        <v>-48842762.18381682</v>
      </c>
      <c r="E375" s="11">
        <f t="shared" ca="1" si="6"/>
        <v>0</v>
      </c>
      <c r="G375" s="111" cm="1">
        <f t="array" aca="1" ref="G375" ca="1">SUM(INDIRECT("'"&amp;TOTALDemandSheets&amp;"'!"&amp;ADDRESS(ROW(),COLUMN())))</f>
        <v>-30594344.236231688</v>
      </c>
      <c r="H375" s="111" cm="1">
        <f t="array" aca="1" ref="H375" ca="1">SUM(INDIRECT("'"&amp;TOTALDemandSheets&amp;"'!"&amp;ADDRESS(ROW(),COLUMN())))</f>
        <v>-5841607.418543431</v>
      </c>
      <c r="I375" s="111" cm="1">
        <f t="array" aca="1" ref="I375" ca="1">SUM(INDIRECT("'"&amp;TOTALDemandSheets&amp;"'!"&amp;ADDRESS(ROW(),COLUMN())))</f>
        <v>-8587187.7317208871</v>
      </c>
      <c r="J375" s="111" cm="1">
        <f t="array" aca="1" ref="J375" ca="1">SUM(INDIRECT("'"&amp;TOTALDemandSheets&amp;"'!"&amp;ADDRESS(ROW(),COLUMN())))</f>
        <v>-3474426.1162345191</v>
      </c>
      <c r="K375" s="111" cm="1">
        <f t="array" aca="1" ref="K375" ca="1">SUM(INDIRECT("'"&amp;TOTALDemandSheets&amp;"'!"&amp;ADDRESS(ROW(),COLUMN())))</f>
        <v>-345196.68108629622</v>
      </c>
    </row>
    <row r="376" spans="1:11" hidden="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D376" s="11"/>
      <c r="E376" s="11">
        <f t="shared" si="6"/>
        <v>0</v>
      </c>
      <c r="G376" s="11"/>
      <c r="H376" s="11"/>
      <c r="I376" s="11"/>
      <c r="J376" s="11"/>
      <c r="K376" s="11"/>
    </row>
    <row r="377" spans="1:11" collapsed="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 cm="1">
        <f t="array" aca="1" ref="D377" ca="1">SUM(INDIRECT("'"&amp;TOTALDemandSheets&amp;"'!"&amp;ADDRESS(ROW(),COLUMN())))</f>
        <v>-43150378.587149024</v>
      </c>
      <c r="E377" s="11">
        <f t="shared" ca="1" si="6"/>
        <v>0</v>
      </c>
      <c r="F377" s="3"/>
      <c r="G377" s="11" cm="1">
        <f t="array" aca="1" ref="G377" ca="1">SUM(INDIRECT("'"&amp;TOTALDemandSheets&amp;"'!"&amp;ADDRESS(ROW(),COLUMN())))</f>
        <v>-27051159.574197739</v>
      </c>
      <c r="H377" s="11" cm="1">
        <f t="array" aca="1" ref="H377" ca="1">SUM(INDIRECT("'"&amp;TOTALDemandSheets&amp;"'!"&amp;ADDRESS(ROW(),COLUMN())))</f>
        <v>-5163849.9950300464</v>
      </c>
      <c r="I377" s="11" cm="1">
        <f t="array" aca="1" ref="I377" ca="1">SUM(INDIRECT("'"&amp;TOTALDemandSheets&amp;"'!"&amp;ADDRESS(ROW(),COLUMN())))</f>
        <v>-7593037.896817035</v>
      </c>
      <c r="J377" s="11" cm="1">
        <f t="array" aca="1" ref="J377" ca="1">SUM(INDIRECT("'"&amp;TOTALDemandSheets&amp;"'!"&amp;ADDRESS(ROW(),COLUMN())))</f>
        <v>-3052877.5436926521</v>
      </c>
      <c r="K377" s="11" cm="1">
        <f t="array" aca="1" ref="K377" ca="1">SUM(INDIRECT("'"&amp;TOTALDemandSheets&amp;"'!"&amp;ADDRESS(ROW(),COLUMN())))</f>
        <v>-289453.57741155347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D378" s="111"/>
      <c r="E378" s="11">
        <f t="shared" si="6"/>
        <v>0</v>
      </c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D379" s="11"/>
      <c r="E379" s="11">
        <f t="shared" si="6"/>
        <v>0</v>
      </c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 cm="1">
        <f t="array" aca="1" ref="D380" ca="1">SUM(INDIRECT("'"&amp;TOTALDemandSheets&amp;"'!"&amp;ADDRESS(ROW(),COLUMN())))</f>
        <v>146459429.64679968</v>
      </c>
      <c r="E380" s="11">
        <f t="shared" ca="1" si="6"/>
        <v>0</v>
      </c>
      <c r="F380" s="3"/>
      <c r="G380" s="52" cm="1">
        <f t="array" aca="1" ref="G380" ca="1">SUM(INDIRECT("'"&amp;TOTALDemandSheets&amp;"'!"&amp;ADDRESS(ROW(),COLUMN())))</f>
        <v>91013257.243411332</v>
      </c>
      <c r="H380" s="52" cm="1">
        <f t="array" aca="1" ref="H380" ca="1">SUM(INDIRECT("'"&amp;TOTALDemandSheets&amp;"'!"&amp;ADDRESS(ROW(),COLUMN())))</f>
        <v>17415077.053890798</v>
      </c>
      <c r="I380" s="52" cm="1">
        <f t="array" aca="1" ref="I380" ca="1">SUM(INDIRECT("'"&amp;TOTALDemandSheets&amp;"'!"&amp;ADDRESS(ROW(),COLUMN())))</f>
        <v>25535245.402021036</v>
      </c>
      <c r="J380" s="52" cm="1">
        <f t="array" aca="1" ref="J380" ca="1">SUM(INDIRECT("'"&amp;TOTALDemandSheets&amp;"'!"&amp;ADDRESS(ROW(),COLUMN())))</f>
        <v>10951203.261425</v>
      </c>
      <c r="K380" s="52" cm="1">
        <f t="array" aca="1" ref="K380" ca="1">SUM(INDIRECT("'"&amp;TOTALDemandSheets&amp;"'!"&amp;ADDRESS(ROW(),COLUMN())))</f>
        <v>1544646.6860515582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 cm="1">
        <f t="array" aca="1" ref="D381" ca="1">SUM(INDIRECT("'"&amp;TOTALDemandSheets&amp;"'!"&amp;ADDRESS(ROW(),COLUMN())))</f>
        <v>285821320.73036832</v>
      </c>
      <c r="E381" s="11">
        <f t="shared" ca="1" si="6"/>
        <v>0</v>
      </c>
      <c r="F381" s="3"/>
      <c r="G381" s="11" cm="1">
        <f t="array" aca="1" ref="G381" ca="1">SUM(INDIRECT("'"&amp;TOTALDemandSheets&amp;"'!"&amp;ADDRESS(ROW(),COLUMN())))</f>
        <v>179034016.20837513</v>
      </c>
      <c r="H381" s="11" cm="1">
        <f t="array" aca="1" ref="H381" ca="1">SUM(INDIRECT("'"&amp;TOTALDemandSheets&amp;"'!"&amp;ADDRESS(ROW(),COLUMN())))</f>
        <v>34184306.392680049</v>
      </c>
      <c r="I381" s="11" cm="1">
        <f t="array" aca="1" ref="I381" ca="1">SUM(INDIRECT("'"&amp;TOTALDemandSheets&amp;"'!"&amp;ADDRESS(ROW(),COLUMN())))</f>
        <v>50251075.67837967</v>
      </c>
      <c r="J381" s="11" cm="1">
        <f t="array" aca="1" ref="J381" ca="1">SUM(INDIRECT("'"&amp;TOTALDemandSheets&amp;"'!"&amp;ADDRESS(ROW(),COLUMN())))</f>
        <v>20331877.578604035</v>
      </c>
      <c r="K381" s="11" cm="1">
        <f t="array" aca="1" ref="K381" ca="1">SUM(INDIRECT("'"&amp;TOTALDemandSheets&amp;"'!"&amp;ADDRESS(ROW(),COLUMN())))</f>
        <v>2020044.8723294295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 cm="1">
        <f t="array" aca="1" ref="D382" ca="1">SUM(INDIRECT("'"&amp;TOTALDemandSheets&amp;"'!"&amp;ADDRESS(ROW(),COLUMN())))</f>
        <v>0</v>
      </c>
      <c r="E382" s="11">
        <f t="shared" ca="1" si="6"/>
        <v>0</v>
      </c>
      <c r="F382" s="11"/>
      <c r="G382" s="11" cm="1">
        <f t="array" aca="1" ref="G382" ca="1">SUM(INDIRECT("'"&amp;TOTALDemandSheets&amp;"'!"&amp;ADDRESS(ROW(),COLUMN())))</f>
        <v>0</v>
      </c>
      <c r="H382" s="11" cm="1">
        <f t="array" aca="1" ref="H382" ca="1">SUM(INDIRECT("'"&amp;TOTALDemandSheets&amp;"'!"&amp;ADDRESS(ROW(),COLUMN())))</f>
        <v>0</v>
      </c>
      <c r="I382" s="11" cm="1">
        <f t="array" aca="1" ref="I382" ca="1">SUM(INDIRECT("'"&amp;TOTALDemandSheets&amp;"'!"&amp;ADDRESS(ROW(),COLUMN())))</f>
        <v>0</v>
      </c>
      <c r="J382" s="11" cm="1">
        <f t="array" aca="1" ref="J382" ca="1">SUM(INDIRECT("'"&amp;TOTALDemandSheets&amp;"'!"&amp;ADDRESS(ROW(),COLUMN())))</f>
        <v>0</v>
      </c>
      <c r="K382" s="11" cm="1">
        <f t="array" aca="1" ref="K382" ca="1">SUM(INDIRECT("'"&amp;TOTALDemandSheets&amp;"'!"&amp;ADDRESS(ROW(),COLUMN())))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 cm="1">
        <f t="array" aca="1" ref="D383" ca="1">SUM(INDIRECT("'"&amp;TOTALDemandSheets&amp;"'!"&amp;ADDRESS(ROW(),COLUMN())))</f>
        <v>20378665.894647684</v>
      </c>
      <c r="E383" s="11">
        <f t="shared" ca="1" si="6"/>
        <v>0</v>
      </c>
      <c r="F383" s="3"/>
      <c r="G383" s="11" cm="1">
        <f t="array" aca="1" ref="G383" ca="1">SUM(INDIRECT("'"&amp;TOTALDemandSheets&amp;"'!"&amp;ADDRESS(ROW(),COLUMN())))</f>
        <v>12764878.388933171</v>
      </c>
      <c r="H383" s="11" cm="1">
        <f t="array" aca="1" ref="H383" ca="1">SUM(INDIRECT("'"&amp;TOTALDemandSheets&amp;"'!"&amp;ADDRESS(ROW(),COLUMN())))</f>
        <v>2437293.8905907143</v>
      </c>
      <c r="I383" s="11" cm="1">
        <f t="array" aca="1" ref="I383" ca="1">SUM(INDIRECT("'"&amp;TOTALDemandSheets&amp;"'!"&amp;ADDRESS(ROW(),COLUMN())))</f>
        <v>3582832.3775132247</v>
      </c>
      <c r="J383" s="11" cm="1">
        <f t="array" aca="1" ref="J383" ca="1">SUM(INDIRECT("'"&amp;TOTALDemandSheets&amp;"'!"&amp;ADDRESS(ROW(),COLUMN())))</f>
        <v>1449634.8247446434</v>
      </c>
      <c r="K383" s="11" cm="1">
        <f t="array" aca="1" ref="K383" ca="1">SUM(INDIRECT("'"&amp;TOTALDemandSheets&amp;"'!"&amp;ADDRESS(ROW(),COLUMN())))</f>
        <v>144026.41286593088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 cm="1">
        <f t="array" aca="1" ref="D384" ca="1">SUM(INDIRECT("'"&amp;TOTALDemandSheets&amp;"'!"&amp;ADDRESS(ROW(),COLUMN())))</f>
        <v>0</v>
      </c>
      <c r="E384" s="11">
        <f t="shared" ca="1" si="6"/>
        <v>0</v>
      </c>
      <c r="F384" s="3"/>
      <c r="G384" s="11" cm="1">
        <f t="array" aca="1" ref="G384" ca="1">SUM(INDIRECT("'"&amp;TOTALDemandSheets&amp;"'!"&amp;ADDRESS(ROW(),COLUMN())))</f>
        <v>0</v>
      </c>
      <c r="H384" s="11" cm="1">
        <f t="array" aca="1" ref="H384" ca="1">SUM(INDIRECT("'"&amp;TOTALDemandSheets&amp;"'!"&amp;ADDRESS(ROW(),COLUMN())))</f>
        <v>0</v>
      </c>
      <c r="I384" s="11" cm="1">
        <f t="array" aca="1" ref="I384" ca="1">SUM(INDIRECT("'"&amp;TOTALDemandSheets&amp;"'!"&amp;ADDRESS(ROW(),COLUMN())))</f>
        <v>0</v>
      </c>
      <c r="J384" s="11" cm="1">
        <f t="array" aca="1" ref="J384" ca="1">SUM(INDIRECT("'"&amp;TOTALDemandSheets&amp;"'!"&amp;ADDRESS(ROW(),COLUMN())))</f>
        <v>0</v>
      </c>
      <c r="K384" s="11" cm="1">
        <f t="array" aca="1" ref="K384" ca="1">SUM(INDIRECT("'"&amp;TOTALDemandSheets&amp;"'!"&amp;ADDRESS(ROW(),COLUMN())))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 cm="1">
        <f t="array" aca="1" ref="D385" ca="1">SUM(INDIRECT("'"&amp;TOTALDemandSheets&amp;"'!"&amp;ADDRESS(ROW(),COLUMN())))</f>
        <v>0</v>
      </c>
      <c r="E385" s="11">
        <f t="shared" ca="1" si="6"/>
        <v>0</v>
      </c>
      <c r="F385" s="3"/>
      <c r="G385" s="11" cm="1">
        <f t="array" aca="1" ref="G385" ca="1">SUM(INDIRECT("'"&amp;TOTALDemandSheets&amp;"'!"&amp;ADDRESS(ROW(),COLUMN())))</f>
        <v>0</v>
      </c>
      <c r="H385" s="11" cm="1">
        <f t="array" aca="1" ref="H385" ca="1">SUM(INDIRECT("'"&amp;TOTALDemandSheets&amp;"'!"&amp;ADDRESS(ROW(),COLUMN())))</f>
        <v>0</v>
      </c>
      <c r="I385" s="11" cm="1">
        <f t="array" aca="1" ref="I385" ca="1">SUM(INDIRECT("'"&amp;TOTALDemandSheets&amp;"'!"&amp;ADDRESS(ROW(),COLUMN())))</f>
        <v>0</v>
      </c>
      <c r="J385" s="11" cm="1">
        <f t="array" aca="1" ref="J385" ca="1">SUM(INDIRECT("'"&amp;TOTALDemandSheets&amp;"'!"&amp;ADDRESS(ROW(),COLUMN())))</f>
        <v>0</v>
      </c>
      <c r="K385" s="11" cm="1">
        <f t="array" aca="1" ref="K385" ca="1">SUM(INDIRECT("'"&amp;TOTALDemandSheets&amp;"'!"&amp;ADDRESS(ROW(),COLUMN())))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 cm="1">
        <f t="array" aca="1" ref="D386" ca="1">SUM(INDIRECT("'"&amp;TOTALDemandSheets&amp;"'!"&amp;ADDRESS(ROW(),COLUMN())))</f>
        <v>0</v>
      </c>
      <c r="E386" s="11">
        <f t="shared" ca="1" si="6"/>
        <v>0</v>
      </c>
      <c r="F386" s="3"/>
      <c r="G386" s="11" cm="1">
        <f t="array" aca="1" ref="G386" ca="1">SUM(INDIRECT("'"&amp;TOTALDemandSheets&amp;"'!"&amp;ADDRESS(ROW(),COLUMN())))</f>
        <v>0</v>
      </c>
      <c r="H386" s="11" cm="1">
        <f t="array" aca="1" ref="H386" ca="1">SUM(INDIRECT("'"&amp;TOTALDemandSheets&amp;"'!"&amp;ADDRESS(ROW(),COLUMN())))</f>
        <v>0</v>
      </c>
      <c r="I386" s="11" cm="1">
        <f t="array" aca="1" ref="I386" ca="1">SUM(INDIRECT("'"&amp;TOTALDemandSheets&amp;"'!"&amp;ADDRESS(ROW(),COLUMN())))</f>
        <v>0</v>
      </c>
      <c r="J386" s="11" cm="1">
        <f t="array" aca="1" ref="J386" ca="1">SUM(INDIRECT("'"&amp;TOTALDemandSheets&amp;"'!"&amp;ADDRESS(ROW(),COLUMN())))</f>
        <v>0</v>
      </c>
      <c r="K386" s="11" cm="1">
        <f t="array" aca="1" ref="K386" ca="1">SUM(INDIRECT("'"&amp;TOTALDemandSheets&amp;"'!"&amp;ADDRESS(ROW(),COLUMN())))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 cm="1">
        <f t="array" aca="1" ref="D387" ca="1">SUM(INDIRECT("'"&amp;TOTALDemandSheets&amp;"'!"&amp;ADDRESS(ROW(),COLUMN())))</f>
        <v>452659416.2718156</v>
      </c>
      <c r="E387" s="11">
        <f t="shared" ca="1" si="6"/>
        <v>0</v>
      </c>
      <c r="G387" s="112" cm="1">
        <f t="array" aca="1" ref="G387" ca="1">SUM(INDIRECT("'"&amp;TOTALDemandSheets&amp;"'!"&amp;ADDRESS(ROW(),COLUMN())))</f>
        <v>282812151.84071964</v>
      </c>
      <c r="H387" s="112" cm="1">
        <f t="array" aca="1" ref="H387" ca="1">SUM(INDIRECT("'"&amp;TOTALDemandSheets&amp;"'!"&amp;ADDRESS(ROW(),COLUMN())))</f>
        <v>54036677.337161556</v>
      </c>
      <c r="I387" s="112" cm="1">
        <f t="array" aca="1" ref="I387" ca="1">SUM(INDIRECT("'"&amp;TOTALDemandSheets&amp;"'!"&amp;ADDRESS(ROW(),COLUMN())))</f>
        <v>79369153.457913935</v>
      </c>
      <c r="J387" s="112" cm="1">
        <f t="array" aca="1" ref="J387" ca="1">SUM(INDIRECT("'"&amp;TOTALDemandSheets&amp;"'!"&amp;ADDRESS(ROW(),COLUMN())))</f>
        <v>32732715.664773677</v>
      </c>
      <c r="K387" s="112" cm="1">
        <f t="array" aca="1" ref="K387" ca="1">SUM(INDIRECT("'"&amp;TOTALDemandSheets&amp;"'!"&amp;ADDRESS(ROW(),COLUMN())))</f>
        <v>3708717.9712469187</v>
      </c>
    </row>
    <row r="388" spans="1:11" ht="15.75" thickTop="1" x14ac:dyDescent="0.25">
      <c r="D388" s="11" cm="1">
        <f t="array" aca="1" ref="D388" ca="1">SUM(INDIRECT("'"&amp;TOTALDemandSheets&amp;"'!"&amp;ADDRESS(ROW(),COLUMN())))</f>
        <v>0</v>
      </c>
      <c r="E388" s="11">
        <f t="shared" ca="1" si="6"/>
        <v>0</v>
      </c>
      <c r="G388" s="11" cm="1">
        <f t="array" aca="1" ref="G388" ca="1">SUM(INDIRECT("'"&amp;TOTALDemandSheets&amp;"'!"&amp;ADDRESS(ROW(),COLUMN())))</f>
        <v>0</v>
      </c>
      <c r="H388" s="11" cm="1">
        <f t="array" aca="1" ref="H388" ca="1">SUM(INDIRECT("'"&amp;TOTALDemandSheets&amp;"'!"&amp;ADDRESS(ROW(),COLUMN())))</f>
        <v>0</v>
      </c>
      <c r="I388" s="11" cm="1">
        <f t="array" aca="1" ref="I388" ca="1">SUM(INDIRECT("'"&amp;TOTALDemandSheets&amp;"'!"&amp;ADDRESS(ROW(),COLUMN())))</f>
        <v>0</v>
      </c>
      <c r="J388" s="11" cm="1">
        <f t="array" aca="1" ref="J388" ca="1">SUM(INDIRECT("'"&amp;TOTALDemandSheets&amp;"'!"&amp;ADDRESS(ROW(),COLUMN())))</f>
        <v>0</v>
      </c>
      <c r="K388" s="11" cm="1">
        <f t="array" aca="1" ref="K388" ca="1">SUM(INDIRECT("'"&amp;TOTALDemandSheets&amp;"'!"&amp;ADDRESS(ROW(),COLUMN())))</f>
        <v>0</v>
      </c>
    </row>
    <row r="389" spans="1:11" x14ac:dyDescent="0.25">
      <c r="B389" s="8"/>
      <c r="E389" t="s">
        <v>414</v>
      </c>
    </row>
  </sheetData>
  <pageMargins left="0.7" right="0.7" top="0.75" bottom="0.75" header="0.3" footer="0.3"/>
  <pageSetup scale="53" pageOrder="overThenDown" orientation="landscape" horizontalDpi="1200" verticalDpi="1200" r:id="rId1"/>
  <rowBreaks count="7" manualBreakCount="7">
    <brk id="78" max="12" man="1"/>
    <brk id="149" max="12" man="1"/>
    <brk id="173" max="12" man="1"/>
    <brk id="189" max="12" man="1"/>
    <brk id="247" max="12" man="1"/>
    <brk id="283" max="12" man="1"/>
    <brk id="377" max="1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ECTotal">
    <tabColor theme="3" tint="0.59999389629810485"/>
  </sheetPr>
  <dimension ref="A1:K389"/>
  <sheetViews>
    <sheetView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3.5703125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">
        <v>428</v>
      </c>
      <c r="I4" s="103"/>
    </row>
    <row r="5" spans="1:11" x14ac:dyDescent="0.25">
      <c r="B5" s="30"/>
    </row>
    <row r="6" spans="1:11" ht="34.5" x14ac:dyDescent="0.4">
      <c r="A6" s="19" t="s">
        <v>1</v>
      </c>
      <c r="B6" s="21" t="s">
        <v>425</v>
      </c>
      <c r="C6" s="19" t="s">
        <v>426</v>
      </c>
      <c r="D6" s="19" t="s">
        <v>427</v>
      </c>
      <c r="E6" s="115" t="s">
        <v>413</v>
      </c>
      <c r="F6" s="19"/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 cm="1">
        <f t="array" aca="1" ref="D11" ca="1">SUM(INDIRECT("'"&amp;TOTALECSheets&amp;"'!"&amp;ADDRESS(ROW(),COLUMN())))</f>
        <v>5007.0472825112947</v>
      </c>
      <c r="E11" s="11">
        <f t="shared" ref="E11:E74" ca="1" si="0">IFERROR(IF(D11="",0,IF(D11=0,0,IF(ABS(D11-SUM($G11:$K11))&lt;Check_Limit,0,1))),1)</f>
        <v>0</v>
      </c>
      <c r="F11" s="3"/>
      <c r="G11" s="11" cm="1">
        <f t="array" aca="1" ref="G11" ca="1">SUM(INDIRECT("'"&amp;TOTALECSheets&amp;"'!"&amp;ADDRESS(ROW(),COLUMN())))</f>
        <v>701.25039103719439</v>
      </c>
      <c r="H11" s="11" cm="1">
        <f t="array" aca="1" ref="H11" ca="1">SUM(INDIRECT("'"&amp;TOTALECSheets&amp;"'!"&amp;ADDRESS(ROW(),COLUMN())))</f>
        <v>251.01658726200657</v>
      </c>
      <c r="I11" s="11" cm="1">
        <f t="array" aca="1" ref="I11" ca="1">SUM(INDIRECT("'"&amp;TOTALECSheets&amp;"'!"&amp;ADDRESS(ROW(),COLUMN())))</f>
        <v>830.50445227590217</v>
      </c>
      <c r="J11" s="11" cm="1">
        <f t="array" aca="1" ref="J11" ca="1">SUM(INDIRECT("'"&amp;TOTALECSheets&amp;"'!"&amp;ADDRESS(ROW(),COLUMN())))</f>
        <v>1684.4374588679398</v>
      </c>
      <c r="K11" s="11" cm="1">
        <f t="array" aca="1" ref="K11" ca="1">SUM(INDIRECT("'"&amp;TOTALECSheets&amp;"'!"&amp;ADDRESS(ROW(),COLUMN())))</f>
        <v>1539.838393068251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 cm="1">
        <f t="array" aca="1" ref="D12" ca="1">SUM(INDIRECT("'"&amp;TOTALECSheets&amp;"'!"&amp;ADDRESS(ROW(),COLUMN())))</f>
        <v>2008.9227604731623</v>
      </c>
      <c r="E12" s="11">
        <f t="shared" ca="1" si="0"/>
        <v>0</v>
      </c>
      <c r="F12" s="3"/>
      <c r="G12" s="11" cm="1">
        <f t="array" aca="1" ref="G12" ca="1">SUM(INDIRECT("'"&amp;TOTALECSheets&amp;"'!"&amp;ADDRESS(ROW(),COLUMN())))</f>
        <v>281.35501661145884</v>
      </c>
      <c r="H12" s="11" cm="1">
        <f t="array" aca="1" ref="H12" ca="1">SUM(INDIRECT("'"&amp;TOTALECSheets&amp;"'!"&amp;ADDRESS(ROW(),COLUMN())))</f>
        <v>100.71263700030879</v>
      </c>
      <c r="I12" s="11" cm="1">
        <f t="array" aca="1" ref="I12" ca="1">SUM(INDIRECT("'"&amp;TOTALECSheets&amp;"'!"&amp;ADDRESS(ROW(),COLUMN())))</f>
        <v>333.21420843754402</v>
      </c>
      <c r="J12" s="11" cm="1">
        <f t="array" aca="1" ref="J12" ca="1">SUM(INDIRECT("'"&amp;TOTALECSheets&amp;"'!"&amp;ADDRESS(ROW(),COLUMN())))</f>
        <v>675.82839921099685</v>
      </c>
      <c r="K12" s="11" cm="1">
        <f t="array" aca="1" ref="K12" ca="1">SUM(INDIRECT("'"&amp;TOTALECSheets&amp;"'!"&amp;ADDRESS(ROW(),COLUMN())))</f>
        <v>617.81249921285348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 cm="1">
        <f t="array" aca="1" ref="D13" ca="1">SUM(INDIRECT("'"&amp;TOTALECSheets&amp;"'!"&amp;ADDRESS(ROW(),COLUMN())))</f>
        <v>530312.30013584683</v>
      </c>
      <c r="E13" s="11">
        <f t="shared" ca="1" si="0"/>
        <v>0</v>
      </c>
      <c r="F13" s="3"/>
      <c r="G13" s="11" cm="1">
        <f t="array" aca="1" ref="G13" ca="1">SUM(INDIRECT("'"&amp;TOTALECSheets&amp;"'!"&amp;ADDRESS(ROW(),COLUMN())))</f>
        <v>74271.658895854998</v>
      </c>
      <c r="H13" s="11" cm="1">
        <f t="array" aca="1" ref="H13" ca="1">SUM(INDIRECT("'"&amp;TOTALECSheets&amp;"'!"&amp;ADDRESS(ROW(),COLUMN())))</f>
        <v>26585.964991407072</v>
      </c>
      <c r="I13" s="11" cm="1">
        <f t="array" aca="1" ref="I13" ca="1">SUM(INDIRECT("'"&amp;TOTALECSheets&amp;"'!"&amp;ADDRESS(ROW(),COLUMN())))</f>
        <v>87961.367550457479</v>
      </c>
      <c r="J13" s="11" cm="1">
        <f t="array" aca="1" ref="J13" ca="1">SUM(INDIRECT("'"&amp;TOTALECSheets&amp;"'!"&amp;ADDRESS(ROW(),COLUMN())))</f>
        <v>178404.12779150205</v>
      </c>
      <c r="K13" s="11" cm="1">
        <f t="array" aca="1" ref="K13" ca="1">SUM(INDIRECT("'"&amp;TOTALECSheets&amp;"'!"&amp;ADDRESS(ROW(),COLUMN())))</f>
        <v>163089.18090662517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 cm="1">
        <f t="array" aca="1" ref="D14" ca="1">SUM(INDIRECT("'"&amp;TOTALECSheets&amp;"'!"&amp;ADDRESS(ROW(),COLUMN())))</f>
        <v>0</v>
      </c>
      <c r="E14" s="11">
        <f t="shared" ca="1" si="0"/>
        <v>0</v>
      </c>
      <c r="F14" s="3"/>
      <c r="G14" s="11" cm="1">
        <f t="array" aca="1" ref="G14" ca="1">SUM(INDIRECT("'"&amp;TOTALECSheets&amp;"'!"&amp;ADDRESS(ROW(),COLUMN())))</f>
        <v>0</v>
      </c>
      <c r="H14" s="11" cm="1">
        <f t="array" aca="1" ref="H14" ca="1">SUM(INDIRECT("'"&amp;TOTALECSheets&amp;"'!"&amp;ADDRESS(ROW(),COLUMN())))</f>
        <v>0</v>
      </c>
      <c r="I14" s="11" cm="1">
        <f t="array" aca="1" ref="I14" ca="1">SUM(INDIRECT("'"&amp;TOTALECSheets&amp;"'!"&amp;ADDRESS(ROW(),COLUMN())))</f>
        <v>0</v>
      </c>
      <c r="J14" s="11" cm="1">
        <f t="array" aca="1" ref="J14" ca="1">SUM(INDIRECT("'"&amp;TOTALECSheets&amp;"'!"&amp;ADDRESS(ROW(),COLUMN())))</f>
        <v>0</v>
      </c>
      <c r="K14" s="11" cm="1">
        <f t="array" aca="1" ref="K14" ca="1">SUM(INDIRECT("'"&amp;TOTALECSheets&amp;"'!"&amp;ADDRESS(ROW(),COLUMN())))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 cm="1">
        <f t="array" aca="1" ref="D15" ca="1">SUM(INDIRECT("'"&amp;TOTALECSheets&amp;"'!"&amp;ADDRESS(ROW(),COLUMN())))</f>
        <v>5356394.0473519592</v>
      </c>
      <c r="E15" s="11">
        <f t="shared" ca="1" si="0"/>
        <v>0</v>
      </c>
      <c r="F15" s="3"/>
      <c r="G15" s="11" cm="1">
        <f t="array" aca="1" ref="G15" ca="1">SUM(INDIRECT("'"&amp;TOTALECSheets&amp;"'!"&amp;ADDRESS(ROW(),COLUMN())))</f>
        <v>1463579.4176183788</v>
      </c>
      <c r="H15" s="11" cm="1">
        <f t="array" aca="1" ref="H15" ca="1">SUM(INDIRECT("'"&amp;TOTALECSheets&amp;"'!"&amp;ADDRESS(ROW(),COLUMN())))</f>
        <v>336511.74634380167</v>
      </c>
      <c r="I15" s="11" cm="1">
        <f t="array" aca="1" ref="I15" ca="1">SUM(INDIRECT("'"&amp;TOTALECSheets&amp;"'!"&amp;ADDRESS(ROW(),COLUMN())))</f>
        <v>776061.05031141348</v>
      </c>
      <c r="J15" s="11" cm="1">
        <f t="array" aca="1" ref="J15" ca="1">SUM(INDIRECT("'"&amp;TOTALECSheets&amp;"'!"&amp;ADDRESS(ROW(),COLUMN())))</f>
        <v>1455175.6278075979</v>
      </c>
      <c r="K15" s="11" cm="1">
        <f t="array" aca="1" ref="K15" ca="1">SUM(INDIRECT("'"&amp;TOTALECSheets&amp;"'!"&amp;ADDRESS(ROW(),COLUMN())))</f>
        <v>1325066.205270767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 cm="1">
        <f t="array" aca="1" ref="D16" ca="1">SUM(INDIRECT("'"&amp;TOTALECSheets&amp;"'!"&amp;ADDRESS(ROW(),COLUMN())))</f>
        <v>5893722.3175307903</v>
      </c>
      <c r="E16" s="11">
        <f t="shared" ca="1" si="0"/>
        <v>0</v>
      </c>
      <c r="G16" s="111" cm="1">
        <f t="array" aca="1" ref="G16" ca="1">SUM(INDIRECT("'"&amp;TOTALECSheets&amp;"'!"&amp;ADDRESS(ROW(),COLUMN())))</f>
        <v>1538833.6819218826</v>
      </c>
      <c r="H16" s="111" cm="1">
        <f t="array" aca="1" ref="H16" ca="1">SUM(INDIRECT("'"&amp;TOTALECSheets&amp;"'!"&amp;ADDRESS(ROW(),COLUMN())))</f>
        <v>363449.44055947103</v>
      </c>
      <c r="I16" s="111" cm="1">
        <f t="array" aca="1" ref="I16" ca="1">SUM(INDIRECT("'"&amp;TOTALECSheets&amp;"'!"&amp;ADDRESS(ROW(),COLUMN())))</f>
        <v>865186.13652258436</v>
      </c>
      <c r="J16" s="111" cm="1">
        <f t="array" aca="1" ref="J16" ca="1">SUM(INDIRECT("'"&amp;TOTALECSheets&amp;"'!"&amp;ADDRESS(ROW(),COLUMN())))</f>
        <v>1635940.0214571788</v>
      </c>
      <c r="K16" s="111" cm="1">
        <f t="array" aca="1" ref="K16" ca="1">SUM(INDIRECT("'"&amp;TOTALECSheets&amp;"'!"&amp;ADDRESS(ROW(),COLUMN())))</f>
        <v>1490313.0370696732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D17" s="11"/>
      <c r="E17" s="11">
        <f t="shared" si="0"/>
        <v>0</v>
      </c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D18" s="11"/>
      <c r="E18" s="11">
        <f t="shared" si="0"/>
        <v>0</v>
      </c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 cm="1">
        <f t="array" aca="1" ref="D19" ca="1">SUM(INDIRECT("'"&amp;TOTALECSheets&amp;"'!"&amp;ADDRESS(ROW(),COLUMN())))</f>
        <v>2458968.9</v>
      </c>
      <c r="E19" s="11">
        <f t="shared" ca="1" si="0"/>
        <v>0</v>
      </c>
      <c r="F19" s="3"/>
      <c r="G19" s="11" cm="1">
        <f t="array" aca="1" ref="G19" ca="1">SUM(INDIRECT("'"&amp;TOTALECSheets&amp;"'!"&amp;ADDRESS(ROW(),COLUMN())))</f>
        <v>344385.18459694827</v>
      </c>
      <c r="H19" s="11" cm="1">
        <f t="array" aca="1" ref="H19" ca="1">SUM(INDIRECT("'"&amp;TOTALECSheets&amp;"'!"&amp;ADDRESS(ROW(),COLUMN())))</f>
        <v>123274.6460408561</v>
      </c>
      <c r="I19" s="11" cm="1">
        <f t="array" aca="1" ref="I19" ca="1">SUM(INDIRECT("'"&amp;TOTALECSheets&amp;"'!"&amp;ADDRESS(ROW(),COLUMN())))</f>
        <v>407862.06005902059</v>
      </c>
      <c r="J19" s="11" cm="1">
        <f t="array" aca="1" ref="J19" ca="1">SUM(INDIRECT("'"&amp;TOTALECSheets&amp;"'!"&amp;ADDRESS(ROW(),COLUMN())))</f>
        <v>827229.92047997506</v>
      </c>
      <c r="K19" s="11" cm="1">
        <f t="array" aca="1" ref="K19" ca="1">SUM(INDIRECT("'"&amp;TOTALECSheets&amp;"'!"&amp;ADDRESS(ROW(),COLUMN())))</f>
        <v>756217.08882319974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 cm="1">
        <f t="array" aca="1" ref="D20" ca="1">SUM(INDIRECT("'"&amp;TOTALECSheets&amp;"'!"&amp;ADDRESS(ROW(),COLUMN())))</f>
        <v>12308841.369999999</v>
      </c>
      <c r="E20" s="11">
        <f t="shared" ca="1" si="0"/>
        <v>0</v>
      </c>
      <c r="F20" s="3"/>
      <c r="G20" s="11" cm="1">
        <f t="array" aca="1" ref="G20" ca="1">SUM(INDIRECT("'"&amp;TOTALECSheets&amp;"'!"&amp;ADDRESS(ROW(),COLUMN())))</f>
        <v>1723886.2221405092</v>
      </c>
      <c r="H20" s="11" cm="1">
        <f t="array" aca="1" ref="H20" ca="1">SUM(INDIRECT("'"&amp;TOTALECSheets&amp;"'!"&amp;ADDRESS(ROW(),COLUMN())))</f>
        <v>617074.93049619137</v>
      </c>
      <c r="I20" s="11" cm="1">
        <f t="array" aca="1" ref="I20" ca="1">SUM(INDIRECT("'"&amp;TOTALECSheets&amp;"'!"&amp;ADDRESS(ROW(),COLUMN())))</f>
        <v>2041631.9206427934</v>
      </c>
      <c r="J20" s="11" cm="1">
        <f t="array" aca="1" ref="J20" ca="1">SUM(INDIRECT("'"&amp;TOTALECSheets&amp;"'!"&amp;ADDRESS(ROW(),COLUMN())))</f>
        <v>4140858.3360715653</v>
      </c>
      <c r="K20" s="11" cm="1">
        <f t="array" aca="1" ref="K20" ca="1">SUM(INDIRECT("'"&amp;TOTALECSheets&amp;"'!"&amp;ADDRESS(ROW(),COLUMN())))</f>
        <v>3785389.9606489395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 cm="1">
        <f t="array" aca="1" ref="D21" ca="1">SUM(INDIRECT("'"&amp;TOTALECSheets&amp;"'!"&amp;ADDRESS(ROW(),COLUMN())))</f>
        <v>100014.85</v>
      </c>
      <c r="E21" s="11">
        <f t="shared" ca="1" si="0"/>
        <v>0</v>
      </c>
      <c r="F21" s="3"/>
      <c r="G21" s="11" cm="1">
        <f t="array" aca="1" ref="G21" ca="1">SUM(INDIRECT("'"&amp;TOTALECSheets&amp;"'!"&amp;ADDRESS(ROW(),COLUMN())))</f>
        <v>14007.347786987504</v>
      </c>
      <c r="H21" s="11" cm="1">
        <f t="array" aca="1" ref="H21" ca="1">SUM(INDIRECT("'"&amp;TOTALECSheets&amp;"'!"&amp;ADDRESS(ROW(),COLUMN())))</f>
        <v>5014.0102351759379</v>
      </c>
      <c r="I21" s="11" cm="1">
        <f t="array" aca="1" ref="I21" ca="1">SUM(INDIRECT("'"&amp;TOTALECSheets&amp;"'!"&amp;ADDRESS(ROW(),COLUMN())))</f>
        <v>16589.173924686049</v>
      </c>
      <c r="J21" s="11" cm="1">
        <f t="array" aca="1" ref="J21" ca="1">SUM(INDIRECT("'"&amp;TOTALECSheets&amp;"'!"&amp;ADDRESS(ROW(),COLUMN())))</f>
        <v>33646.32891953885</v>
      </c>
      <c r="K21" s="11" cm="1">
        <f t="array" aca="1" ref="K21" ca="1">SUM(INDIRECT("'"&amp;TOTALECSheets&amp;"'!"&amp;ADDRESS(ROW(),COLUMN())))</f>
        <v>30757.989133611656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 cm="1">
        <f t="array" aca="1" ref="D22" ca="1">SUM(INDIRECT("'"&amp;TOTALECSheets&amp;"'!"&amp;ADDRESS(ROW(),COLUMN())))</f>
        <v>1926213.73</v>
      </c>
      <c r="E22" s="11">
        <f t="shared" ca="1" si="0"/>
        <v>0</v>
      </c>
      <c r="F22" s="3"/>
      <c r="G22" s="11" cm="1">
        <f t="array" aca="1" ref="G22" ca="1">SUM(INDIRECT("'"&amp;TOTALECSheets&amp;"'!"&amp;ADDRESS(ROW(),COLUMN())))</f>
        <v>269771.39522961283</v>
      </c>
      <c r="H22" s="11" cm="1">
        <f t="array" aca="1" ref="H22" ca="1">SUM(INDIRECT("'"&amp;TOTALECSheets&amp;"'!"&amp;ADDRESS(ROW(),COLUMN())))</f>
        <v>96566.213490860799</v>
      </c>
      <c r="I22" s="11" cm="1">
        <f t="array" aca="1" ref="I22" ca="1">SUM(INDIRECT("'"&amp;TOTALECSheets&amp;"'!"&amp;ADDRESS(ROW(),COLUMN())))</f>
        <v>319495.5007490213</v>
      </c>
      <c r="J22" s="11" cm="1">
        <f t="array" aca="1" ref="J22" ca="1">SUM(INDIRECT("'"&amp;TOTALECSheets&amp;"'!"&amp;ADDRESS(ROW(),COLUMN())))</f>
        <v>648003.97869828134</v>
      </c>
      <c r="K22" s="11" cm="1">
        <f t="array" aca="1" ref="K22" ca="1">SUM(INDIRECT("'"&amp;TOTALECSheets&amp;"'!"&amp;ADDRESS(ROW(),COLUMN())))</f>
        <v>592376.64183222363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 cm="1">
        <f t="array" aca="1" ref="D23" ca="1">SUM(INDIRECT("'"&amp;TOTALECSheets&amp;"'!"&amp;ADDRESS(ROW(),COLUMN())))</f>
        <v>9214.49</v>
      </c>
      <c r="E23" s="11">
        <f t="shared" ca="1" si="0"/>
        <v>0</v>
      </c>
      <c r="F23" s="3"/>
      <c r="G23" s="11" cm="1">
        <f t="array" aca="1" ref="G23" ca="1">SUM(INDIRECT("'"&amp;TOTALECSheets&amp;"'!"&amp;ADDRESS(ROW(),COLUMN())))</f>
        <v>1290.5140197652495</v>
      </c>
      <c r="H23" s="11" cm="1">
        <f t="array" aca="1" ref="H23" ca="1">SUM(INDIRECT("'"&amp;TOTALECSheets&amp;"'!"&amp;ADDRESS(ROW(),COLUMN())))</f>
        <v>461.94687260868085</v>
      </c>
      <c r="I23" s="11" cm="1">
        <f t="array" aca="1" ref="I23" ca="1">SUM(INDIRECT("'"&amp;TOTALECSheets&amp;"'!"&amp;ADDRESS(ROW(),COLUMN())))</f>
        <v>1528.3808078228417</v>
      </c>
      <c r="J23" s="11" cm="1">
        <f t="array" aca="1" ref="J23" ca="1">SUM(INDIRECT("'"&amp;TOTALECSheets&amp;"'!"&amp;ADDRESS(ROW(),COLUMN())))</f>
        <v>3099.877281881656</v>
      </c>
      <c r="K23" s="11" cm="1">
        <f t="array" aca="1" ref="K23" ca="1">SUM(INDIRECT("'"&amp;TOTALECSheets&amp;"'!"&amp;ADDRESS(ROW(),COLUMN())))</f>
        <v>2833.771017921571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 cm="1">
        <f t="array" aca="1" ref="D24" ca="1">SUM(INDIRECT("'"&amp;TOTALECSheets&amp;"'!"&amp;ADDRESS(ROW(),COLUMN())))</f>
        <v>2960.52</v>
      </c>
      <c r="E24" s="11">
        <f t="shared" ca="1" si="0"/>
        <v>0</v>
      </c>
      <c r="F24" s="3"/>
      <c r="G24" s="11" cm="1">
        <f t="array" aca="1" ref="G24" ca="1">SUM(INDIRECT("'"&amp;TOTALECSheets&amp;"'!"&amp;ADDRESS(ROW(),COLUMN())))</f>
        <v>414.62876033241304</v>
      </c>
      <c r="H24" s="11" cm="1">
        <f t="array" aca="1" ref="H24" ca="1">SUM(INDIRECT("'"&amp;TOTALECSheets&amp;"'!"&amp;ADDRESS(ROW(),COLUMN())))</f>
        <v>148.41873563218928</v>
      </c>
      <c r="I24" s="11" cm="1">
        <f t="array" aca="1" ref="I24" ca="1">SUM(INDIRECT("'"&amp;TOTALECSheets&amp;"'!"&amp;ADDRESS(ROW(),COLUMN())))</f>
        <v>491.05289052087306</v>
      </c>
      <c r="J24" s="11" cm="1">
        <f t="array" aca="1" ref="J24" ca="1">SUM(INDIRECT("'"&amp;TOTALECSheets&amp;"'!"&amp;ADDRESS(ROW(),COLUMN())))</f>
        <v>995.95839710676125</v>
      </c>
      <c r="K24" s="11" cm="1">
        <f t="array" aca="1" ref="K24" ca="1">SUM(INDIRECT("'"&amp;TOTALECSheets&amp;"'!"&amp;ADDRESS(ROW(),COLUMN())))</f>
        <v>910.46121640776323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 cm="1">
        <f t="array" aca="1" ref="D25" ca="1">SUM(INDIRECT("'"&amp;TOTALECSheets&amp;"'!"&amp;ADDRESS(ROW(),COLUMN())))</f>
        <v>116633035.70999999</v>
      </c>
      <c r="E25" s="11">
        <f t="shared" ca="1" si="0"/>
        <v>0</v>
      </c>
      <c r="F25" s="3"/>
      <c r="G25" s="11" cm="1">
        <f t="array" aca="1" ref="G25" ca="1">SUM(INDIRECT("'"&amp;TOTALECSheets&amp;"'!"&amp;ADDRESS(ROW(),COLUMN())))</f>
        <v>16334769.233189899</v>
      </c>
      <c r="H25" s="11" cm="1">
        <f t="array" aca="1" ref="H25" ca="1">SUM(INDIRECT("'"&amp;TOTALECSheets&amp;"'!"&amp;ADDRESS(ROW(),COLUMN())))</f>
        <v>5847124.0501743555</v>
      </c>
      <c r="I25" s="11" cm="1">
        <f t="array" aca="1" ref="I25" ca="1">SUM(INDIRECT("'"&amp;TOTALECSheets&amp;"'!"&amp;ADDRESS(ROW(),COLUMN())))</f>
        <v>19345584.328300335</v>
      </c>
      <c r="J25" s="11" cm="1">
        <f t="array" aca="1" ref="J25" ca="1">SUM(INDIRECT("'"&amp;TOTALECSheets&amp;"'!"&amp;ADDRESS(ROW(),COLUMN())))</f>
        <v>39236908.142970569</v>
      </c>
      <c r="K25" s="11" cm="1">
        <f t="array" aca="1" ref="K25" ca="1">SUM(INDIRECT("'"&amp;TOTALECSheets&amp;"'!"&amp;ADDRESS(ROW(),COLUMN())))</f>
        <v>35868649.955364831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 cm="1">
        <f t="array" aca="1" ref="D26" ca="1">SUM(INDIRECT("'"&amp;TOTALECSheets&amp;"'!"&amp;ADDRESS(ROW(),COLUMN())))</f>
        <v>51277480.670000002</v>
      </c>
      <c r="E26" s="11">
        <f t="shared" ca="1" si="0"/>
        <v>0</v>
      </c>
      <c r="F26" s="3"/>
      <c r="G26" s="11" cm="1">
        <f t="array" aca="1" ref="G26" ca="1">SUM(INDIRECT("'"&amp;TOTALECSheets&amp;"'!"&amp;ADDRESS(ROW(),COLUMN())))</f>
        <v>7181548.5938859973</v>
      </c>
      <c r="H26" s="11" cm="1">
        <f t="array" aca="1" ref="H26" ca="1">SUM(INDIRECT("'"&amp;TOTALECSheets&amp;"'!"&amp;ADDRESS(ROW(),COLUMN())))</f>
        <v>2570676.3836911847</v>
      </c>
      <c r="I26" s="11" cm="1">
        <f t="array" aca="1" ref="I26" ca="1">SUM(INDIRECT("'"&amp;TOTALECSheets&amp;"'!"&amp;ADDRESS(ROW(),COLUMN())))</f>
        <v>8505247.4233012088</v>
      </c>
      <c r="J26" s="11" cm="1">
        <f t="array" aca="1" ref="J26" ca="1">SUM(INDIRECT("'"&amp;TOTALECSheets&amp;"'!"&amp;ADDRESS(ROW(),COLUMN())))</f>
        <v>17250428.119305439</v>
      </c>
      <c r="K26" s="11" cm="1">
        <f t="array" aca="1" ref="K26" ca="1">SUM(INDIRECT("'"&amp;TOTALECSheets&amp;"'!"&amp;ADDRESS(ROW(),COLUMN())))</f>
        <v>15769580.14981617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 cm="1">
        <f t="array" aca="1" ref="D27" ca="1">SUM(INDIRECT("'"&amp;TOTALECSheets&amp;"'!"&amp;ADDRESS(ROW(),COLUMN())))</f>
        <v>3954071.96</v>
      </c>
      <c r="E27" s="11">
        <f t="shared" ca="1" si="0"/>
        <v>0</v>
      </c>
      <c r="F27" s="3"/>
      <c r="G27" s="11" cm="1">
        <f t="array" aca="1" ref="G27" ca="1">SUM(INDIRECT("'"&amp;TOTALECSheets&amp;"'!"&amp;ADDRESS(ROW(),COLUMN())))</f>
        <v>553778.37509625161</v>
      </c>
      <c r="H27" s="11" cm="1">
        <f t="array" aca="1" ref="H27" ca="1">SUM(INDIRECT("'"&amp;TOTALECSheets&amp;"'!"&amp;ADDRESS(ROW(),COLUMN())))</f>
        <v>198228.13590244029</v>
      </c>
      <c r="I27" s="11" cm="1">
        <f t="array" aca="1" ref="I27" ca="1">SUM(INDIRECT("'"&amp;TOTALECSheets&amp;"'!"&amp;ADDRESS(ROW(),COLUMN())))</f>
        <v>655850.48075525044</v>
      </c>
      <c r="J27" s="11" cm="1">
        <f t="array" aca="1" ref="J27" ca="1">SUM(INDIRECT("'"&amp;TOTALECSheets&amp;"'!"&amp;ADDRESS(ROW(),COLUMN())))</f>
        <v>1330202.5223022948</v>
      </c>
      <c r="K27" s="11" cm="1">
        <f t="array" aca="1" ref="K27" ca="1">SUM(INDIRECT("'"&amp;TOTALECSheets&amp;"'!"&amp;ADDRESS(ROW(),COLUMN())))</f>
        <v>1216012.4459437628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 cm="1">
        <f t="array" aca="1" ref="D28" ca="1">SUM(INDIRECT("'"&amp;TOTALECSheets&amp;"'!"&amp;ADDRESS(ROW(),COLUMN())))</f>
        <v>9645.75</v>
      </c>
      <c r="E28" s="11">
        <f t="shared" ca="1" si="0"/>
        <v>0</v>
      </c>
      <c r="F28" s="3"/>
      <c r="G28" s="11" cm="1">
        <f t="array" aca="1" ref="G28" ca="1">SUM(INDIRECT("'"&amp;TOTALECSheets&amp;"'!"&amp;ADDRESS(ROW(),COLUMN())))</f>
        <v>1350.9131385622704</v>
      </c>
      <c r="H28" s="11" cm="1">
        <f t="array" aca="1" ref="H28" ca="1">SUM(INDIRECT("'"&amp;TOTALECSheets&amp;"'!"&amp;ADDRESS(ROW(),COLUMN())))</f>
        <v>483.56708254772468</v>
      </c>
      <c r="I28" s="11" cm="1">
        <f t="array" aca="1" ref="I28" ca="1">SUM(INDIRECT("'"&amp;TOTALECSheets&amp;"'!"&amp;ADDRESS(ROW(),COLUMN())))</f>
        <v>1599.9126568108682</v>
      </c>
      <c r="J28" s="11" cm="1">
        <f t="array" aca="1" ref="J28" ca="1">SUM(INDIRECT("'"&amp;TOTALECSheets&amp;"'!"&amp;ADDRESS(ROW(),COLUMN())))</f>
        <v>3244.9588953604575</v>
      </c>
      <c r="K28" s="11" cm="1">
        <f t="array" aca="1" ref="K28" ca="1">SUM(INDIRECT("'"&amp;TOTALECSheets&amp;"'!"&amp;ADDRESS(ROW(),COLUMN())))</f>
        <v>2966.3982267186784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 cm="1">
        <f t="array" aca="1" ref="D29" ca="1">SUM(INDIRECT("'"&amp;TOTALECSheets&amp;"'!"&amp;ADDRESS(ROW(),COLUMN())))</f>
        <v>188680447.95000002</v>
      </c>
      <c r="E29" s="11">
        <f t="shared" ca="1" si="0"/>
        <v>0</v>
      </c>
      <c r="G29" s="111" cm="1">
        <f t="array" aca="1" ref="G29" ca="1">SUM(INDIRECT("'"&amp;TOTALECSheets&amp;"'!"&amp;ADDRESS(ROW(),COLUMN())))</f>
        <v>26425202.40784486</v>
      </c>
      <c r="H29" s="111" cm="1">
        <f t="array" aca="1" ref="H29" ca="1">SUM(INDIRECT("'"&amp;TOTALECSheets&amp;"'!"&amp;ADDRESS(ROW(),COLUMN())))</f>
        <v>9459052.3027218543</v>
      </c>
      <c r="I29" s="111" cm="1">
        <f t="array" aca="1" ref="I29" ca="1">SUM(INDIRECT("'"&amp;TOTALECSheets&amp;"'!"&amp;ADDRESS(ROW(),COLUMN())))</f>
        <v>31295880.234087471</v>
      </c>
      <c r="J29" s="111" cm="1">
        <f t="array" aca="1" ref="J29" ca="1">SUM(INDIRECT("'"&amp;TOTALECSheets&amp;"'!"&amp;ADDRESS(ROW(),COLUMN())))</f>
        <v>63474618.143322013</v>
      </c>
      <c r="K29" s="111" cm="1">
        <f t="array" aca="1" ref="K29" ca="1">SUM(INDIRECT("'"&amp;TOTALECSheets&amp;"'!"&amp;ADDRESS(ROW(),COLUMN())))</f>
        <v>58025694.862023786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D30" s="11"/>
      <c r="E30" s="11">
        <f t="shared" si="0"/>
        <v>0</v>
      </c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D31" s="11"/>
      <c r="E31" s="11">
        <f t="shared" si="0"/>
        <v>0</v>
      </c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 cm="1">
        <f t="array" aca="1" ref="D32" ca="1">SUM(INDIRECT("'"&amp;TOTALECSheets&amp;"'!"&amp;ADDRESS(ROW(),COLUMN())))</f>
        <v>0</v>
      </c>
      <c r="E32" s="11">
        <f t="shared" ca="1" si="0"/>
        <v>0</v>
      </c>
      <c r="F32" s="3"/>
      <c r="G32" s="11" cm="1">
        <f t="array" aca="1" ref="G32" ca="1">SUM(INDIRECT("'"&amp;TOTALECSheets&amp;"'!"&amp;ADDRESS(ROW(),COLUMN())))</f>
        <v>0</v>
      </c>
      <c r="H32" s="11" cm="1">
        <f t="array" aca="1" ref="H32" ca="1">SUM(INDIRECT("'"&amp;TOTALECSheets&amp;"'!"&amp;ADDRESS(ROW(),COLUMN())))</f>
        <v>0</v>
      </c>
      <c r="I32" s="11" cm="1">
        <f t="array" aca="1" ref="I32" ca="1">SUM(INDIRECT("'"&amp;TOTALECSheets&amp;"'!"&amp;ADDRESS(ROW(),COLUMN())))</f>
        <v>0</v>
      </c>
      <c r="J32" s="11" cm="1">
        <f t="array" aca="1" ref="J32" ca="1">SUM(INDIRECT("'"&amp;TOTALECSheets&amp;"'!"&amp;ADDRESS(ROW(),COLUMN())))</f>
        <v>0</v>
      </c>
      <c r="K32" s="11" cm="1">
        <f t="array" aca="1" ref="K32" ca="1">SUM(INDIRECT("'"&amp;TOTALECSheets&amp;"'!"&amp;ADDRESS(ROW(),COLUMN())))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 cm="1">
        <f t="array" aca="1" ref="D33" ca="1">SUM(INDIRECT("'"&amp;TOTALECSheets&amp;"'!"&amp;ADDRESS(ROW(),COLUMN())))</f>
        <v>0</v>
      </c>
      <c r="E33" s="11">
        <f t="shared" ca="1" si="0"/>
        <v>0</v>
      </c>
      <c r="F33" s="3"/>
      <c r="G33" s="11" cm="1">
        <f t="array" aca="1" ref="G33" ca="1">SUM(INDIRECT("'"&amp;TOTALECSheets&amp;"'!"&amp;ADDRESS(ROW(),COLUMN())))</f>
        <v>0</v>
      </c>
      <c r="H33" s="11" cm="1">
        <f t="array" aca="1" ref="H33" ca="1">SUM(INDIRECT("'"&amp;TOTALECSheets&amp;"'!"&amp;ADDRESS(ROW(),COLUMN())))</f>
        <v>0</v>
      </c>
      <c r="I33" s="11" cm="1">
        <f t="array" aca="1" ref="I33" ca="1">SUM(INDIRECT("'"&amp;TOTALECSheets&amp;"'!"&amp;ADDRESS(ROW(),COLUMN())))</f>
        <v>0</v>
      </c>
      <c r="J33" s="11" cm="1">
        <f t="array" aca="1" ref="J33" ca="1">SUM(INDIRECT("'"&amp;TOTALECSheets&amp;"'!"&amp;ADDRESS(ROW(),COLUMN())))</f>
        <v>0</v>
      </c>
      <c r="K33" s="11" cm="1">
        <f t="array" aca="1" ref="K33" ca="1">SUM(INDIRECT("'"&amp;TOTALECSheets&amp;"'!"&amp;ADDRESS(ROW(),COLUMN())))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 cm="1">
        <f t="array" aca="1" ref="D34" ca="1">SUM(INDIRECT("'"&amp;TOTALECSheets&amp;"'!"&amp;ADDRESS(ROW(),COLUMN())))</f>
        <v>0</v>
      </c>
      <c r="E34" s="11">
        <f t="shared" ca="1" si="0"/>
        <v>0</v>
      </c>
      <c r="F34" s="3"/>
      <c r="G34" s="11" cm="1">
        <f t="array" aca="1" ref="G34" ca="1">SUM(INDIRECT("'"&amp;TOTALECSheets&amp;"'!"&amp;ADDRESS(ROW(),COLUMN())))</f>
        <v>0</v>
      </c>
      <c r="H34" s="11" cm="1">
        <f t="array" aca="1" ref="H34" ca="1">SUM(INDIRECT("'"&amp;TOTALECSheets&amp;"'!"&amp;ADDRESS(ROW(),COLUMN())))</f>
        <v>0</v>
      </c>
      <c r="I34" s="11" cm="1">
        <f t="array" aca="1" ref="I34" ca="1">SUM(INDIRECT("'"&amp;TOTALECSheets&amp;"'!"&amp;ADDRESS(ROW(),COLUMN())))</f>
        <v>0</v>
      </c>
      <c r="J34" s="11" cm="1">
        <f t="array" aca="1" ref="J34" ca="1">SUM(INDIRECT("'"&amp;TOTALECSheets&amp;"'!"&amp;ADDRESS(ROW(),COLUMN())))</f>
        <v>0</v>
      </c>
      <c r="K34" s="11" cm="1">
        <f t="array" aca="1" ref="K34" ca="1">SUM(INDIRECT("'"&amp;TOTALECSheets&amp;"'!"&amp;ADDRESS(ROW(),COLUMN())))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 cm="1">
        <f t="array" aca="1" ref="D35" ca="1">SUM(INDIRECT("'"&amp;TOTALECSheets&amp;"'!"&amp;ADDRESS(ROW(),COLUMN())))</f>
        <v>0</v>
      </c>
      <c r="E35" s="11">
        <f t="shared" ca="1" si="0"/>
        <v>0</v>
      </c>
      <c r="F35" s="3"/>
      <c r="G35" s="11" cm="1">
        <f t="array" aca="1" ref="G35" ca="1">SUM(INDIRECT("'"&amp;TOTALECSheets&amp;"'!"&amp;ADDRESS(ROW(),COLUMN())))</f>
        <v>0</v>
      </c>
      <c r="H35" s="11" cm="1">
        <f t="array" aca="1" ref="H35" ca="1">SUM(INDIRECT("'"&amp;TOTALECSheets&amp;"'!"&amp;ADDRESS(ROW(),COLUMN())))</f>
        <v>0</v>
      </c>
      <c r="I35" s="11" cm="1">
        <f t="array" aca="1" ref="I35" ca="1">SUM(INDIRECT("'"&amp;TOTALECSheets&amp;"'!"&amp;ADDRESS(ROW(),COLUMN())))</f>
        <v>0</v>
      </c>
      <c r="J35" s="11" cm="1">
        <f t="array" aca="1" ref="J35" ca="1">SUM(INDIRECT("'"&amp;TOTALECSheets&amp;"'!"&amp;ADDRESS(ROW(),COLUMN())))</f>
        <v>0</v>
      </c>
      <c r="K35" s="11" cm="1">
        <f t="array" aca="1" ref="K35" ca="1">SUM(INDIRECT("'"&amp;TOTALECSheets&amp;"'!"&amp;ADDRESS(ROW(),COLUMN())))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 cm="1">
        <f t="array" aca="1" ref="D36" ca="1">SUM(INDIRECT("'"&amp;TOTALECSheets&amp;"'!"&amp;ADDRESS(ROW(),COLUMN())))</f>
        <v>0</v>
      </c>
      <c r="E36" s="11">
        <f t="shared" ca="1" si="0"/>
        <v>0</v>
      </c>
      <c r="F36" s="3"/>
      <c r="G36" s="11" cm="1">
        <f t="array" aca="1" ref="G36" ca="1">SUM(INDIRECT("'"&amp;TOTALECSheets&amp;"'!"&amp;ADDRESS(ROW(),COLUMN())))</f>
        <v>0</v>
      </c>
      <c r="H36" s="11" cm="1">
        <f t="array" aca="1" ref="H36" ca="1">SUM(INDIRECT("'"&amp;TOTALECSheets&amp;"'!"&amp;ADDRESS(ROW(),COLUMN())))</f>
        <v>0</v>
      </c>
      <c r="I36" s="11" cm="1">
        <f t="array" aca="1" ref="I36" ca="1">SUM(INDIRECT("'"&amp;TOTALECSheets&amp;"'!"&amp;ADDRESS(ROW(),COLUMN())))</f>
        <v>0</v>
      </c>
      <c r="J36" s="11" cm="1">
        <f t="array" aca="1" ref="J36" ca="1">SUM(INDIRECT("'"&amp;TOTALECSheets&amp;"'!"&amp;ADDRESS(ROW(),COLUMN())))</f>
        <v>0</v>
      </c>
      <c r="K36" s="11" cm="1">
        <f t="array" aca="1" ref="K36" ca="1">SUM(INDIRECT("'"&amp;TOTALECSheets&amp;"'!"&amp;ADDRESS(ROW(),COLUMN())))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 cm="1">
        <f t="array" aca="1" ref="D37" ca="1">SUM(INDIRECT("'"&amp;TOTALECSheets&amp;"'!"&amp;ADDRESS(ROW(),COLUMN())))</f>
        <v>0</v>
      </c>
      <c r="E37" s="11">
        <f t="shared" ca="1" si="0"/>
        <v>0</v>
      </c>
      <c r="F37" s="3"/>
      <c r="G37" s="11" cm="1">
        <f t="array" aca="1" ref="G37" ca="1">SUM(INDIRECT("'"&amp;TOTALECSheets&amp;"'!"&amp;ADDRESS(ROW(),COLUMN())))</f>
        <v>0</v>
      </c>
      <c r="H37" s="11" cm="1">
        <f t="array" aca="1" ref="H37" ca="1">SUM(INDIRECT("'"&amp;TOTALECSheets&amp;"'!"&amp;ADDRESS(ROW(),COLUMN())))</f>
        <v>0</v>
      </c>
      <c r="I37" s="11" cm="1">
        <f t="array" aca="1" ref="I37" ca="1">SUM(INDIRECT("'"&amp;TOTALECSheets&amp;"'!"&amp;ADDRESS(ROW(),COLUMN())))</f>
        <v>0</v>
      </c>
      <c r="J37" s="11" cm="1">
        <f t="array" aca="1" ref="J37" ca="1">SUM(INDIRECT("'"&amp;TOTALECSheets&amp;"'!"&amp;ADDRESS(ROW(),COLUMN())))</f>
        <v>0</v>
      </c>
      <c r="K37" s="11" cm="1">
        <f t="array" aca="1" ref="K37" ca="1">SUM(INDIRECT("'"&amp;TOTALECSheets&amp;"'!"&amp;ADDRESS(ROW(),COLUMN())))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 cm="1">
        <f t="array" aca="1" ref="D38" ca="1">SUM(INDIRECT("'"&amp;TOTALECSheets&amp;"'!"&amp;ADDRESS(ROW(),COLUMN())))</f>
        <v>0</v>
      </c>
      <c r="E38" s="11">
        <f t="shared" ca="1" si="0"/>
        <v>0</v>
      </c>
      <c r="F38" s="3"/>
      <c r="G38" s="11" cm="1">
        <f t="array" aca="1" ref="G38" ca="1">SUM(INDIRECT("'"&amp;TOTALECSheets&amp;"'!"&amp;ADDRESS(ROW(),COLUMN())))</f>
        <v>0</v>
      </c>
      <c r="H38" s="11" cm="1">
        <f t="array" aca="1" ref="H38" ca="1">SUM(INDIRECT("'"&amp;TOTALECSheets&amp;"'!"&amp;ADDRESS(ROW(),COLUMN())))</f>
        <v>0</v>
      </c>
      <c r="I38" s="11" cm="1">
        <f t="array" aca="1" ref="I38" ca="1">SUM(INDIRECT("'"&amp;TOTALECSheets&amp;"'!"&amp;ADDRESS(ROW(),COLUMN())))</f>
        <v>0</v>
      </c>
      <c r="J38" s="11" cm="1">
        <f t="array" aca="1" ref="J38" ca="1">SUM(INDIRECT("'"&amp;TOTALECSheets&amp;"'!"&amp;ADDRESS(ROW(),COLUMN())))</f>
        <v>0</v>
      </c>
      <c r="K38" s="11" cm="1">
        <f t="array" aca="1" ref="K38" ca="1">SUM(INDIRECT("'"&amp;TOTALECSheets&amp;"'!"&amp;ADDRESS(ROW(),COLUMN())))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 cm="1">
        <f t="array" aca="1" ref="D39" ca="1">SUM(INDIRECT("'"&amp;TOTALECSheets&amp;"'!"&amp;ADDRESS(ROW(),COLUMN())))</f>
        <v>0</v>
      </c>
      <c r="E39" s="11">
        <f t="shared" ca="1" si="0"/>
        <v>0</v>
      </c>
      <c r="G39" s="111" cm="1">
        <f t="array" aca="1" ref="G39" ca="1">SUM(INDIRECT("'"&amp;TOTALECSheets&amp;"'!"&amp;ADDRESS(ROW(),COLUMN())))</f>
        <v>0</v>
      </c>
      <c r="H39" s="111" cm="1">
        <f t="array" aca="1" ref="H39" ca="1">SUM(INDIRECT("'"&amp;TOTALECSheets&amp;"'!"&amp;ADDRESS(ROW(),COLUMN())))</f>
        <v>0</v>
      </c>
      <c r="I39" s="111" cm="1">
        <f t="array" aca="1" ref="I39" ca="1">SUM(INDIRECT("'"&amp;TOTALECSheets&amp;"'!"&amp;ADDRESS(ROW(),COLUMN())))</f>
        <v>0</v>
      </c>
      <c r="J39" s="111" cm="1">
        <f t="array" aca="1" ref="J39" ca="1">SUM(INDIRECT("'"&amp;TOTALECSheets&amp;"'!"&amp;ADDRESS(ROW(),COLUMN())))</f>
        <v>0</v>
      </c>
      <c r="K39" s="111" cm="1">
        <f t="array" aca="1" ref="K39" ca="1">SUM(INDIRECT("'"&amp;TOTALECSheets&amp;"'!"&amp;ADDRESS(ROW(),COLUMN())))</f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D40" s="11"/>
      <c r="E40" s="11">
        <f t="shared" si="0"/>
        <v>0</v>
      </c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D41" s="11"/>
      <c r="E41" s="11">
        <f t="shared" si="0"/>
        <v>0</v>
      </c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 cm="1">
        <f t="array" aca="1" ref="D42" ca="1">SUM(INDIRECT("'"&amp;TOTALECSheets&amp;"'!"&amp;ADDRESS(ROW(),COLUMN())))</f>
        <v>0</v>
      </c>
      <c r="E42" s="11">
        <f t="shared" ca="1" si="0"/>
        <v>0</v>
      </c>
      <c r="F42" s="3"/>
      <c r="G42" s="11" cm="1">
        <f t="array" aca="1" ref="G42" ca="1">SUM(INDIRECT("'"&amp;TOTALECSheets&amp;"'!"&amp;ADDRESS(ROW(),COLUMN())))</f>
        <v>0</v>
      </c>
      <c r="H42" s="11" cm="1">
        <f t="array" aca="1" ref="H42" ca="1">SUM(INDIRECT("'"&amp;TOTALECSheets&amp;"'!"&amp;ADDRESS(ROW(),COLUMN())))</f>
        <v>0</v>
      </c>
      <c r="I42" s="11" cm="1">
        <f t="array" aca="1" ref="I42" ca="1">SUM(INDIRECT("'"&amp;TOTALECSheets&amp;"'!"&amp;ADDRESS(ROW(),COLUMN())))</f>
        <v>0</v>
      </c>
      <c r="J42" s="11" cm="1">
        <f t="array" aca="1" ref="J42" ca="1">SUM(INDIRECT("'"&amp;TOTALECSheets&amp;"'!"&amp;ADDRESS(ROW(),COLUMN())))</f>
        <v>0</v>
      </c>
      <c r="K42" s="11" cm="1">
        <f t="array" aca="1" ref="K42" ca="1">SUM(INDIRECT("'"&amp;TOTALECSheets&amp;"'!"&amp;ADDRESS(ROW(),COLUMN())))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 cm="1">
        <f t="array" aca="1" ref="D43" ca="1">SUM(INDIRECT("'"&amp;TOTALECSheets&amp;"'!"&amp;ADDRESS(ROW(),COLUMN())))</f>
        <v>0</v>
      </c>
      <c r="E43" s="11">
        <f t="shared" ca="1" si="0"/>
        <v>0</v>
      </c>
      <c r="F43" s="3"/>
      <c r="G43" s="11" cm="1">
        <f t="array" aca="1" ref="G43" ca="1">SUM(INDIRECT("'"&amp;TOTALECSheets&amp;"'!"&amp;ADDRESS(ROW(),COLUMN())))</f>
        <v>0</v>
      </c>
      <c r="H43" s="11" cm="1">
        <f t="array" aca="1" ref="H43" ca="1">SUM(INDIRECT("'"&amp;TOTALECSheets&amp;"'!"&amp;ADDRESS(ROW(),COLUMN())))</f>
        <v>0</v>
      </c>
      <c r="I43" s="11" cm="1">
        <f t="array" aca="1" ref="I43" ca="1">SUM(INDIRECT("'"&amp;TOTALECSheets&amp;"'!"&amp;ADDRESS(ROW(),COLUMN())))</f>
        <v>0</v>
      </c>
      <c r="J43" s="11" cm="1">
        <f t="array" aca="1" ref="J43" ca="1">SUM(INDIRECT("'"&amp;TOTALECSheets&amp;"'!"&amp;ADDRESS(ROW(),COLUMN())))</f>
        <v>0</v>
      </c>
      <c r="K43" s="11" cm="1">
        <f t="array" aca="1" ref="K43" ca="1">SUM(INDIRECT("'"&amp;TOTALECSheets&amp;"'!"&amp;ADDRESS(ROW(),COLUMN())))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 cm="1">
        <f t="array" aca="1" ref="D44" ca="1">SUM(INDIRECT("'"&amp;TOTALECSheets&amp;"'!"&amp;ADDRESS(ROW(),COLUMN())))</f>
        <v>0</v>
      </c>
      <c r="E44" s="11">
        <f t="shared" ca="1" si="0"/>
        <v>0</v>
      </c>
      <c r="F44" s="3"/>
      <c r="G44" s="11" cm="1">
        <f t="array" aca="1" ref="G44" ca="1">SUM(INDIRECT("'"&amp;TOTALECSheets&amp;"'!"&amp;ADDRESS(ROW(),COLUMN())))</f>
        <v>0</v>
      </c>
      <c r="H44" s="11" cm="1">
        <f t="array" aca="1" ref="H44" ca="1">SUM(INDIRECT("'"&amp;TOTALECSheets&amp;"'!"&amp;ADDRESS(ROW(),COLUMN())))</f>
        <v>0</v>
      </c>
      <c r="I44" s="11" cm="1">
        <f t="array" aca="1" ref="I44" ca="1">SUM(INDIRECT("'"&amp;TOTALECSheets&amp;"'!"&amp;ADDRESS(ROW(),COLUMN())))</f>
        <v>0</v>
      </c>
      <c r="J44" s="11" cm="1">
        <f t="array" aca="1" ref="J44" ca="1">SUM(INDIRECT("'"&amp;TOTALECSheets&amp;"'!"&amp;ADDRESS(ROW(),COLUMN())))</f>
        <v>0</v>
      </c>
      <c r="K44" s="11" cm="1">
        <f t="array" aca="1" ref="K44" ca="1">SUM(INDIRECT("'"&amp;TOTALECSheets&amp;"'!"&amp;ADDRESS(ROW(),COLUMN())))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 cm="1">
        <f t="array" aca="1" ref="D45" ca="1">SUM(INDIRECT("'"&amp;TOTALECSheets&amp;"'!"&amp;ADDRESS(ROW(),COLUMN())))</f>
        <v>0</v>
      </c>
      <c r="E45" s="11">
        <f t="shared" ca="1" si="0"/>
        <v>0</v>
      </c>
      <c r="F45" s="3"/>
      <c r="G45" s="11" cm="1">
        <f t="array" aca="1" ref="G45" ca="1">SUM(INDIRECT("'"&amp;TOTALECSheets&amp;"'!"&amp;ADDRESS(ROW(),COLUMN())))</f>
        <v>0</v>
      </c>
      <c r="H45" s="11" cm="1">
        <f t="array" aca="1" ref="H45" ca="1">SUM(INDIRECT("'"&amp;TOTALECSheets&amp;"'!"&amp;ADDRESS(ROW(),COLUMN())))</f>
        <v>0</v>
      </c>
      <c r="I45" s="11" cm="1">
        <f t="array" aca="1" ref="I45" ca="1">SUM(INDIRECT("'"&amp;TOTALECSheets&amp;"'!"&amp;ADDRESS(ROW(),COLUMN())))</f>
        <v>0</v>
      </c>
      <c r="J45" s="11" cm="1">
        <f t="array" aca="1" ref="J45" ca="1">SUM(INDIRECT("'"&amp;TOTALECSheets&amp;"'!"&amp;ADDRESS(ROW(),COLUMN())))</f>
        <v>0</v>
      </c>
      <c r="K45" s="11" cm="1">
        <f t="array" aca="1" ref="K45" ca="1">SUM(INDIRECT("'"&amp;TOTALECSheets&amp;"'!"&amp;ADDRESS(ROW(),COLUMN())))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 cm="1">
        <f t="array" aca="1" ref="D46" ca="1">SUM(INDIRECT("'"&amp;TOTALECSheets&amp;"'!"&amp;ADDRESS(ROW(),COLUMN())))</f>
        <v>0</v>
      </c>
      <c r="E46" s="11">
        <f t="shared" ca="1" si="0"/>
        <v>0</v>
      </c>
      <c r="F46" s="3"/>
      <c r="G46" s="11" cm="1">
        <f t="array" aca="1" ref="G46" ca="1">SUM(INDIRECT("'"&amp;TOTALECSheets&amp;"'!"&amp;ADDRESS(ROW(),COLUMN())))</f>
        <v>0</v>
      </c>
      <c r="H46" s="11" cm="1">
        <f t="array" aca="1" ref="H46" ca="1">SUM(INDIRECT("'"&amp;TOTALECSheets&amp;"'!"&amp;ADDRESS(ROW(),COLUMN())))</f>
        <v>0</v>
      </c>
      <c r="I46" s="11" cm="1">
        <f t="array" aca="1" ref="I46" ca="1">SUM(INDIRECT("'"&amp;TOTALECSheets&amp;"'!"&amp;ADDRESS(ROW(),COLUMN())))</f>
        <v>0</v>
      </c>
      <c r="J46" s="11" cm="1">
        <f t="array" aca="1" ref="J46" ca="1">SUM(INDIRECT("'"&amp;TOTALECSheets&amp;"'!"&amp;ADDRESS(ROW(),COLUMN())))</f>
        <v>0</v>
      </c>
      <c r="K46" s="11" cm="1">
        <f t="array" aca="1" ref="K46" ca="1">SUM(INDIRECT("'"&amp;TOTALECSheets&amp;"'!"&amp;ADDRESS(ROW(),COLUMN())))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 cm="1">
        <f t="array" aca="1" ref="D47" ca="1">SUM(INDIRECT("'"&amp;TOTALECSheets&amp;"'!"&amp;ADDRESS(ROW(),COLUMN())))</f>
        <v>0</v>
      </c>
      <c r="E47" s="11">
        <f t="shared" ca="1" si="0"/>
        <v>0</v>
      </c>
      <c r="F47" s="3"/>
      <c r="G47" s="11" cm="1">
        <f t="array" aca="1" ref="G47" ca="1">SUM(INDIRECT("'"&amp;TOTALECSheets&amp;"'!"&amp;ADDRESS(ROW(),COLUMN())))</f>
        <v>0</v>
      </c>
      <c r="H47" s="11" cm="1">
        <f t="array" aca="1" ref="H47" ca="1">SUM(INDIRECT("'"&amp;TOTALECSheets&amp;"'!"&amp;ADDRESS(ROW(),COLUMN())))</f>
        <v>0</v>
      </c>
      <c r="I47" s="11" cm="1">
        <f t="array" aca="1" ref="I47" ca="1">SUM(INDIRECT("'"&amp;TOTALECSheets&amp;"'!"&amp;ADDRESS(ROW(),COLUMN())))</f>
        <v>0</v>
      </c>
      <c r="J47" s="11" cm="1">
        <f t="array" aca="1" ref="J47" ca="1">SUM(INDIRECT("'"&amp;TOTALECSheets&amp;"'!"&amp;ADDRESS(ROW(),COLUMN())))</f>
        <v>0</v>
      </c>
      <c r="K47" s="11" cm="1">
        <f t="array" aca="1" ref="K47" ca="1">SUM(INDIRECT("'"&amp;TOTALECSheets&amp;"'!"&amp;ADDRESS(ROW(),COLUMN())))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 cm="1">
        <f t="array" aca="1" ref="D48" ca="1">SUM(INDIRECT("'"&amp;TOTALECSheets&amp;"'!"&amp;ADDRESS(ROW(),COLUMN())))</f>
        <v>0</v>
      </c>
      <c r="E48" s="11">
        <f t="shared" ca="1" si="0"/>
        <v>0</v>
      </c>
      <c r="G48" s="111" cm="1">
        <f t="array" aca="1" ref="G48" ca="1">SUM(INDIRECT("'"&amp;TOTALECSheets&amp;"'!"&amp;ADDRESS(ROW(),COLUMN())))</f>
        <v>0</v>
      </c>
      <c r="H48" s="111" cm="1">
        <f t="array" aca="1" ref="H48" ca="1">SUM(INDIRECT("'"&amp;TOTALECSheets&amp;"'!"&amp;ADDRESS(ROW(),COLUMN())))</f>
        <v>0</v>
      </c>
      <c r="I48" s="111" cm="1">
        <f t="array" aca="1" ref="I48" ca="1">SUM(INDIRECT("'"&amp;TOTALECSheets&amp;"'!"&amp;ADDRESS(ROW(),COLUMN())))</f>
        <v>0</v>
      </c>
      <c r="J48" s="111" cm="1">
        <f t="array" aca="1" ref="J48" ca="1">SUM(INDIRECT("'"&amp;TOTALECSheets&amp;"'!"&amp;ADDRESS(ROW(),COLUMN())))</f>
        <v>0</v>
      </c>
      <c r="K48" s="111" cm="1">
        <f t="array" aca="1" ref="K48" ca="1">SUM(INDIRECT("'"&amp;TOTALECSheets&amp;"'!"&amp;ADDRESS(ROW(),COLUMN())))</f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>
        <f t="shared" si="0"/>
        <v>0</v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>
        <f t="shared" si="0"/>
        <v>0</v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 cm="1">
        <f t="array" aca="1" ref="D51" ca="1">SUM(INDIRECT("'"&amp;TOTALECSheets&amp;"'!"&amp;ADDRESS(ROW(),COLUMN())))</f>
        <v>0</v>
      </c>
      <c r="E51" s="11">
        <f t="shared" ca="1" si="0"/>
        <v>0</v>
      </c>
      <c r="F51" s="3"/>
      <c r="G51" s="11" cm="1">
        <f t="array" aca="1" ref="G51" ca="1">SUM(INDIRECT("'"&amp;TOTALECSheets&amp;"'!"&amp;ADDRESS(ROW(),COLUMN())))</f>
        <v>0</v>
      </c>
      <c r="H51" s="11" cm="1">
        <f t="array" aca="1" ref="H51" ca="1">SUM(INDIRECT("'"&amp;TOTALECSheets&amp;"'!"&amp;ADDRESS(ROW(),COLUMN())))</f>
        <v>0</v>
      </c>
      <c r="I51" s="11" cm="1">
        <f t="array" aca="1" ref="I51" ca="1">SUM(INDIRECT("'"&amp;TOTALECSheets&amp;"'!"&amp;ADDRESS(ROW(),COLUMN())))</f>
        <v>0</v>
      </c>
      <c r="J51" s="11" cm="1">
        <f t="array" aca="1" ref="J51" ca="1">SUM(INDIRECT("'"&amp;TOTALECSheets&amp;"'!"&amp;ADDRESS(ROW(),COLUMN())))</f>
        <v>0</v>
      </c>
      <c r="K51" s="11" cm="1">
        <f t="array" aca="1" ref="K51" ca="1">SUM(INDIRECT("'"&amp;TOTALECSheets&amp;"'!"&amp;ADDRESS(ROW(),COLUMN())))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 cm="1">
        <f t="array" aca="1" ref="D52" ca="1">SUM(INDIRECT("'"&amp;TOTALECSheets&amp;"'!"&amp;ADDRESS(ROW(),COLUMN())))</f>
        <v>0</v>
      </c>
      <c r="E52" s="11">
        <f t="shared" ca="1" si="0"/>
        <v>0</v>
      </c>
      <c r="F52" s="3"/>
      <c r="G52" s="11" cm="1">
        <f t="array" aca="1" ref="G52" ca="1">SUM(INDIRECT("'"&amp;TOTALECSheets&amp;"'!"&amp;ADDRESS(ROW(),COLUMN())))</f>
        <v>0</v>
      </c>
      <c r="H52" s="11" cm="1">
        <f t="array" aca="1" ref="H52" ca="1">SUM(INDIRECT("'"&amp;TOTALECSheets&amp;"'!"&amp;ADDRESS(ROW(),COLUMN())))</f>
        <v>0</v>
      </c>
      <c r="I52" s="11" cm="1">
        <f t="array" aca="1" ref="I52" ca="1">SUM(INDIRECT("'"&amp;TOTALECSheets&amp;"'!"&amp;ADDRESS(ROW(),COLUMN())))</f>
        <v>0</v>
      </c>
      <c r="J52" s="11" cm="1">
        <f t="array" aca="1" ref="J52" ca="1">SUM(INDIRECT("'"&amp;TOTALECSheets&amp;"'!"&amp;ADDRESS(ROW(),COLUMN())))</f>
        <v>0</v>
      </c>
      <c r="K52" s="11" cm="1">
        <f t="array" aca="1" ref="K52" ca="1">SUM(INDIRECT("'"&amp;TOTALECSheets&amp;"'!"&amp;ADDRESS(ROW(),COLUMN())))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 cm="1">
        <f t="array" aca="1" ref="D53" ca="1">SUM(INDIRECT("'"&amp;TOTALECSheets&amp;"'!"&amp;ADDRESS(ROW(),COLUMN())))</f>
        <v>0</v>
      </c>
      <c r="E53" s="11">
        <f t="shared" ca="1" si="0"/>
        <v>0</v>
      </c>
      <c r="F53" s="3"/>
      <c r="G53" s="11" cm="1">
        <f t="array" aca="1" ref="G53" ca="1">SUM(INDIRECT("'"&amp;TOTALECSheets&amp;"'!"&amp;ADDRESS(ROW(),COLUMN())))</f>
        <v>0</v>
      </c>
      <c r="H53" s="11" cm="1">
        <f t="array" aca="1" ref="H53" ca="1">SUM(INDIRECT("'"&amp;TOTALECSheets&amp;"'!"&amp;ADDRESS(ROW(),COLUMN())))</f>
        <v>0</v>
      </c>
      <c r="I53" s="11" cm="1">
        <f t="array" aca="1" ref="I53" ca="1">SUM(INDIRECT("'"&amp;TOTALECSheets&amp;"'!"&amp;ADDRESS(ROW(),COLUMN())))</f>
        <v>0</v>
      </c>
      <c r="J53" s="11" cm="1">
        <f t="array" aca="1" ref="J53" ca="1">SUM(INDIRECT("'"&amp;TOTALECSheets&amp;"'!"&amp;ADDRESS(ROW(),COLUMN())))</f>
        <v>0</v>
      </c>
      <c r="K53" s="11" cm="1">
        <f t="array" aca="1" ref="K53" ca="1">SUM(INDIRECT("'"&amp;TOTALECSheets&amp;"'!"&amp;ADDRESS(ROW(),COLUMN())))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 cm="1">
        <f t="array" aca="1" ref="D54" ca="1">SUM(INDIRECT("'"&amp;TOTALECSheets&amp;"'!"&amp;ADDRESS(ROW(),COLUMN())))</f>
        <v>0</v>
      </c>
      <c r="E54" s="11">
        <f t="shared" ca="1" si="0"/>
        <v>0</v>
      </c>
      <c r="F54" s="3"/>
      <c r="G54" s="11" cm="1">
        <f t="array" aca="1" ref="G54" ca="1">SUM(INDIRECT("'"&amp;TOTALECSheets&amp;"'!"&amp;ADDRESS(ROW(),COLUMN())))</f>
        <v>0</v>
      </c>
      <c r="H54" s="11" cm="1">
        <f t="array" aca="1" ref="H54" ca="1">SUM(INDIRECT("'"&amp;TOTALECSheets&amp;"'!"&amp;ADDRESS(ROW(),COLUMN())))</f>
        <v>0</v>
      </c>
      <c r="I54" s="11" cm="1">
        <f t="array" aca="1" ref="I54" ca="1">SUM(INDIRECT("'"&amp;TOTALECSheets&amp;"'!"&amp;ADDRESS(ROW(),COLUMN())))</f>
        <v>0</v>
      </c>
      <c r="J54" s="11" cm="1">
        <f t="array" aca="1" ref="J54" ca="1">SUM(INDIRECT("'"&amp;TOTALECSheets&amp;"'!"&amp;ADDRESS(ROW(),COLUMN())))</f>
        <v>0</v>
      </c>
      <c r="K54" s="11" cm="1">
        <f t="array" aca="1" ref="K54" ca="1">SUM(INDIRECT("'"&amp;TOTALECSheets&amp;"'!"&amp;ADDRESS(ROW(),COLUMN())))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 cm="1">
        <f t="array" aca="1" ref="D55" ca="1">SUM(INDIRECT("'"&amp;TOTALECSheets&amp;"'!"&amp;ADDRESS(ROW(),COLUMN())))</f>
        <v>0</v>
      </c>
      <c r="E55" s="11">
        <f t="shared" ca="1" si="0"/>
        <v>0</v>
      </c>
      <c r="F55" s="3"/>
      <c r="G55" s="11" cm="1">
        <f t="array" aca="1" ref="G55" ca="1">SUM(INDIRECT("'"&amp;TOTALECSheets&amp;"'!"&amp;ADDRESS(ROW(),COLUMN())))</f>
        <v>0</v>
      </c>
      <c r="H55" s="11" cm="1">
        <f t="array" aca="1" ref="H55" ca="1">SUM(INDIRECT("'"&amp;TOTALECSheets&amp;"'!"&amp;ADDRESS(ROW(),COLUMN())))</f>
        <v>0</v>
      </c>
      <c r="I55" s="11" cm="1">
        <f t="array" aca="1" ref="I55" ca="1">SUM(INDIRECT("'"&amp;TOTALECSheets&amp;"'!"&amp;ADDRESS(ROW(),COLUMN())))</f>
        <v>0</v>
      </c>
      <c r="J55" s="11" cm="1">
        <f t="array" aca="1" ref="J55" ca="1">SUM(INDIRECT("'"&amp;TOTALECSheets&amp;"'!"&amp;ADDRESS(ROW(),COLUMN())))</f>
        <v>0</v>
      </c>
      <c r="K55" s="11" cm="1">
        <f t="array" aca="1" ref="K55" ca="1">SUM(INDIRECT("'"&amp;TOTALECSheets&amp;"'!"&amp;ADDRESS(ROW(),COLUMN())))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 cm="1">
        <f t="array" aca="1" ref="D56" ca="1">SUM(INDIRECT("'"&amp;TOTALECSheets&amp;"'!"&amp;ADDRESS(ROW(),COLUMN())))</f>
        <v>0</v>
      </c>
      <c r="E56" s="11">
        <f t="shared" ca="1" si="0"/>
        <v>0</v>
      </c>
      <c r="F56" s="3"/>
      <c r="G56" s="11" cm="1">
        <f t="array" aca="1" ref="G56" ca="1">SUM(INDIRECT("'"&amp;TOTALECSheets&amp;"'!"&amp;ADDRESS(ROW(),COLUMN())))</f>
        <v>0</v>
      </c>
      <c r="H56" s="11" cm="1">
        <f t="array" aca="1" ref="H56" ca="1">SUM(INDIRECT("'"&amp;TOTALECSheets&amp;"'!"&amp;ADDRESS(ROW(),COLUMN())))</f>
        <v>0</v>
      </c>
      <c r="I56" s="11" cm="1">
        <f t="array" aca="1" ref="I56" ca="1">SUM(INDIRECT("'"&amp;TOTALECSheets&amp;"'!"&amp;ADDRESS(ROW(),COLUMN())))</f>
        <v>0</v>
      </c>
      <c r="J56" s="11" cm="1">
        <f t="array" aca="1" ref="J56" ca="1">SUM(INDIRECT("'"&amp;TOTALECSheets&amp;"'!"&amp;ADDRESS(ROW(),COLUMN())))</f>
        <v>0</v>
      </c>
      <c r="K56" s="11" cm="1">
        <f t="array" aca="1" ref="K56" ca="1">SUM(INDIRECT("'"&amp;TOTALECSheets&amp;"'!"&amp;ADDRESS(ROW(),COLUMN())))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 cm="1">
        <f t="array" aca="1" ref="D57" ca="1">SUM(INDIRECT("'"&amp;TOTALECSheets&amp;"'!"&amp;ADDRESS(ROW(),COLUMN())))</f>
        <v>0</v>
      </c>
      <c r="E57" s="11">
        <f t="shared" ca="1" si="0"/>
        <v>0</v>
      </c>
      <c r="F57" s="3"/>
      <c r="G57" s="11" cm="1">
        <f t="array" aca="1" ref="G57" ca="1">SUM(INDIRECT("'"&amp;TOTALECSheets&amp;"'!"&amp;ADDRESS(ROW(),COLUMN())))</f>
        <v>0</v>
      </c>
      <c r="H57" s="11" cm="1">
        <f t="array" aca="1" ref="H57" ca="1">SUM(INDIRECT("'"&amp;TOTALECSheets&amp;"'!"&amp;ADDRESS(ROW(),COLUMN())))</f>
        <v>0</v>
      </c>
      <c r="I57" s="11" cm="1">
        <f t="array" aca="1" ref="I57" ca="1">SUM(INDIRECT("'"&amp;TOTALECSheets&amp;"'!"&amp;ADDRESS(ROW(),COLUMN())))</f>
        <v>0</v>
      </c>
      <c r="J57" s="11" cm="1">
        <f t="array" aca="1" ref="J57" ca="1">SUM(INDIRECT("'"&amp;TOTALECSheets&amp;"'!"&amp;ADDRESS(ROW(),COLUMN())))</f>
        <v>0</v>
      </c>
      <c r="K57" s="11" cm="1">
        <f t="array" aca="1" ref="K57" ca="1">SUM(INDIRECT("'"&amp;TOTALECSheets&amp;"'!"&amp;ADDRESS(ROW(),COLUMN())))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 cm="1">
        <f t="array" aca="1" ref="D58" ca="1">SUM(INDIRECT("'"&amp;TOTALECSheets&amp;"'!"&amp;ADDRESS(ROW(),COLUMN())))</f>
        <v>0</v>
      </c>
      <c r="E58" s="11">
        <f t="shared" ca="1" si="0"/>
        <v>0</v>
      </c>
      <c r="F58" s="3"/>
      <c r="G58" s="11" cm="1">
        <f t="array" aca="1" ref="G58" ca="1">SUM(INDIRECT("'"&amp;TOTALECSheets&amp;"'!"&amp;ADDRESS(ROW(),COLUMN())))</f>
        <v>0</v>
      </c>
      <c r="H58" s="11" cm="1">
        <f t="array" aca="1" ref="H58" ca="1">SUM(INDIRECT("'"&amp;TOTALECSheets&amp;"'!"&amp;ADDRESS(ROW(),COLUMN())))</f>
        <v>0</v>
      </c>
      <c r="I58" s="11" cm="1">
        <f t="array" aca="1" ref="I58" ca="1">SUM(INDIRECT("'"&amp;TOTALECSheets&amp;"'!"&amp;ADDRESS(ROW(),COLUMN())))</f>
        <v>0</v>
      </c>
      <c r="J58" s="11" cm="1">
        <f t="array" aca="1" ref="J58" ca="1">SUM(INDIRECT("'"&amp;TOTALECSheets&amp;"'!"&amp;ADDRESS(ROW(),COLUMN())))</f>
        <v>0</v>
      </c>
      <c r="K58" s="11" cm="1">
        <f t="array" aca="1" ref="K58" ca="1">SUM(INDIRECT("'"&amp;TOTALECSheets&amp;"'!"&amp;ADDRESS(ROW(),COLUMN())))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 cm="1">
        <f t="array" aca="1" ref="D59" ca="1">SUM(INDIRECT("'"&amp;TOTALECSheets&amp;"'!"&amp;ADDRESS(ROW(),COLUMN())))</f>
        <v>0</v>
      </c>
      <c r="E59" s="11">
        <f t="shared" ca="1" si="0"/>
        <v>0</v>
      </c>
      <c r="F59" s="3"/>
      <c r="G59" s="11" cm="1">
        <f t="array" aca="1" ref="G59" ca="1">SUM(INDIRECT("'"&amp;TOTALECSheets&amp;"'!"&amp;ADDRESS(ROW(),COLUMN())))</f>
        <v>0</v>
      </c>
      <c r="H59" s="11" cm="1">
        <f t="array" aca="1" ref="H59" ca="1">SUM(INDIRECT("'"&amp;TOTALECSheets&amp;"'!"&amp;ADDRESS(ROW(),COLUMN())))</f>
        <v>0</v>
      </c>
      <c r="I59" s="11" cm="1">
        <f t="array" aca="1" ref="I59" ca="1">SUM(INDIRECT("'"&amp;TOTALECSheets&amp;"'!"&amp;ADDRESS(ROW(),COLUMN())))</f>
        <v>0</v>
      </c>
      <c r="J59" s="11" cm="1">
        <f t="array" aca="1" ref="J59" ca="1">SUM(INDIRECT("'"&amp;TOTALECSheets&amp;"'!"&amp;ADDRESS(ROW(),COLUMN())))</f>
        <v>0</v>
      </c>
      <c r="K59" s="11" cm="1">
        <f t="array" aca="1" ref="K59" ca="1">SUM(INDIRECT("'"&amp;TOTALECSheets&amp;"'!"&amp;ADDRESS(ROW(),COLUMN())))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 cm="1">
        <f t="array" aca="1" ref="D60" ca="1">SUM(INDIRECT("'"&amp;TOTALECSheets&amp;"'!"&amp;ADDRESS(ROW(),COLUMN())))</f>
        <v>0</v>
      </c>
      <c r="E60" s="11">
        <f t="shared" ca="1" si="0"/>
        <v>0</v>
      </c>
      <c r="F60" s="3"/>
      <c r="G60" s="11" cm="1">
        <f t="array" aca="1" ref="G60" ca="1">SUM(INDIRECT("'"&amp;TOTALECSheets&amp;"'!"&amp;ADDRESS(ROW(),COLUMN())))</f>
        <v>0</v>
      </c>
      <c r="H60" s="11" cm="1">
        <f t="array" aca="1" ref="H60" ca="1">SUM(INDIRECT("'"&amp;TOTALECSheets&amp;"'!"&amp;ADDRESS(ROW(),COLUMN())))</f>
        <v>0</v>
      </c>
      <c r="I60" s="11" cm="1">
        <f t="array" aca="1" ref="I60" ca="1">SUM(INDIRECT("'"&amp;TOTALECSheets&amp;"'!"&amp;ADDRESS(ROW(),COLUMN())))</f>
        <v>0</v>
      </c>
      <c r="J60" s="11" cm="1">
        <f t="array" aca="1" ref="J60" ca="1">SUM(INDIRECT("'"&amp;TOTALECSheets&amp;"'!"&amp;ADDRESS(ROW(),COLUMN())))</f>
        <v>0</v>
      </c>
      <c r="K60" s="11" cm="1">
        <f t="array" aca="1" ref="K60" ca="1">SUM(INDIRECT("'"&amp;TOTALECSheets&amp;"'!"&amp;ADDRESS(ROW(),COLUMN())))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 cm="1">
        <f t="array" aca="1" ref="D61" ca="1">SUM(INDIRECT("'"&amp;TOTALECSheets&amp;"'!"&amp;ADDRESS(ROW(),COLUMN())))</f>
        <v>0</v>
      </c>
      <c r="E61" s="11">
        <f t="shared" ca="1" si="0"/>
        <v>0</v>
      </c>
      <c r="F61" s="3"/>
      <c r="G61" s="11" cm="1">
        <f t="array" aca="1" ref="G61" ca="1">SUM(INDIRECT("'"&amp;TOTALECSheets&amp;"'!"&amp;ADDRESS(ROW(),COLUMN())))</f>
        <v>0</v>
      </c>
      <c r="H61" s="11" cm="1">
        <f t="array" aca="1" ref="H61" ca="1">SUM(INDIRECT("'"&amp;TOTALECSheets&amp;"'!"&amp;ADDRESS(ROW(),COLUMN())))</f>
        <v>0</v>
      </c>
      <c r="I61" s="11" cm="1">
        <f t="array" aca="1" ref="I61" ca="1">SUM(INDIRECT("'"&amp;TOTALECSheets&amp;"'!"&amp;ADDRESS(ROW(),COLUMN())))</f>
        <v>0</v>
      </c>
      <c r="J61" s="11" cm="1">
        <f t="array" aca="1" ref="J61" ca="1">SUM(INDIRECT("'"&amp;TOTALECSheets&amp;"'!"&amp;ADDRESS(ROW(),COLUMN())))</f>
        <v>0</v>
      </c>
      <c r="K61" s="11" cm="1">
        <f t="array" aca="1" ref="K61" ca="1">SUM(INDIRECT("'"&amp;TOTALECSheets&amp;"'!"&amp;ADDRESS(ROW(),COLUMN())))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 cm="1">
        <f t="array" aca="1" ref="D62" ca="1">SUM(INDIRECT("'"&amp;TOTALECSheets&amp;"'!"&amp;ADDRESS(ROW(),COLUMN())))</f>
        <v>0</v>
      </c>
      <c r="E62" s="11">
        <f t="shared" ca="1" si="0"/>
        <v>0</v>
      </c>
      <c r="G62" s="111" cm="1">
        <f t="array" aca="1" ref="G62" ca="1">SUM(INDIRECT("'"&amp;TOTALECSheets&amp;"'!"&amp;ADDRESS(ROW(),COLUMN())))</f>
        <v>0</v>
      </c>
      <c r="H62" s="111" cm="1">
        <f t="array" aca="1" ref="H62" ca="1">SUM(INDIRECT("'"&amp;TOTALECSheets&amp;"'!"&amp;ADDRESS(ROW(),COLUMN())))</f>
        <v>0</v>
      </c>
      <c r="I62" s="111" cm="1">
        <f t="array" aca="1" ref="I62" ca="1">SUM(INDIRECT("'"&amp;TOTALECSheets&amp;"'!"&amp;ADDRESS(ROW(),COLUMN())))</f>
        <v>0</v>
      </c>
      <c r="J62" s="111" cm="1">
        <f t="array" aca="1" ref="J62" ca="1">SUM(INDIRECT("'"&amp;TOTALECSheets&amp;"'!"&amp;ADDRESS(ROW(),COLUMN())))</f>
        <v>0</v>
      </c>
      <c r="K62" s="111" cm="1">
        <f t="array" aca="1" ref="K62" ca="1">SUM(INDIRECT("'"&amp;TOTALECSheets&amp;"'!"&amp;ADDRESS(ROW(),COLUMN())))</f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D63" s="11"/>
      <c r="E63" s="11">
        <f t="shared" si="0"/>
        <v>0</v>
      </c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D64" s="11"/>
      <c r="E64" s="11">
        <f t="shared" si="0"/>
        <v>0</v>
      </c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 cm="1">
        <f t="array" aca="1" ref="D65" ca="1">SUM(INDIRECT("'"&amp;TOTALECSheets&amp;"'!"&amp;ADDRESS(ROW(),COLUMN())))</f>
        <v>132825.09005843179</v>
      </c>
      <c r="E65" s="11">
        <f t="shared" ca="1" si="0"/>
        <v>0</v>
      </c>
      <c r="F65" s="3"/>
      <c r="G65" s="11" cm="1">
        <f t="array" aca="1" ref="G65" ca="1">SUM(INDIRECT("'"&amp;TOTALECSheets&amp;"'!"&amp;ADDRESS(ROW(),COLUMN())))</f>
        <v>18602.50984015263</v>
      </c>
      <c r="H65" s="11" cm="1">
        <f t="array" aca="1" ref="H65" ca="1">SUM(INDIRECT("'"&amp;TOTALECSheets&amp;"'!"&amp;ADDRESS(ROW(),COLUMN())))</f>
        <v>6658.8747675084514</v>
      </c>
      <c r="I65" s="11" cm="1">
        <f t="array" aca="1" ref="I65" ca="1">SUM(INDIRECT("'"&amp;TOTALECSheets&amp;"'!"&amp;ADDRESS(ROW(),COLUMN())))</f>
        <v>22031.313555351157</v>
      </c>
      <c r="J65" s="11" cm="1">
        <f t="array" aca="1" ref="J65" ca="1">SUM(INDIRECT("'"&amp;TOTALECSheets&amp;"'!"&amp;ADDRESS(ROW(),COLUMN())))</f>
        <v>44684.131095266006</v>
      </c>
      <c r="K65" s="11" cm="1">
        <f t="array" aca="1" ref="K65" ca="1">SUM(INDIRECT("'"&amp;TOTALECSheets&amp;"'!"&amp;ADDRESS(ROW(),COLUMN())))</f>
        <v>40848.260800153519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 cm="1">
        <f t="array" aca="1" ref="D66" ca="1">SUM(INDIRECT("'"&amp;TOTALECSheets&amp;"'!"&amp;ADDRESS(ROW(),COLUMN())))</f>
        <v>2418371.4317683703</v>
      </c>
      <c r="E66" s="11">
        <f t="shared" ca="1" si="0"/>
        <v>0</v>
      </c>
      <c r="F66" s="3"/>
      <c r="G66" s="11" cm="1">
        <f t="array" aca="1" ref="G66" ca="1">SUM(INDIRECT("'"&amp;TOTALECSheets&amp;"'!"&amp;ADDRESS(ROW(),COLUMN())))</f>
        <v>338699.40036799002</v>
      </c>
      <c r="H66" s="11" cm="1">
        <f t="array" aca="1" ref="H66" ca="1">SUM(INDIRECT("'"&amp;TOTALECSheets&amp;"'!"&amp;ADDRESS(ROW(),COLUMN())))</f>
        <v>121239.38706445789</v>
      </c>
      <c r="I66" s="11" cm="1">
        <f t="array" aca="1" ref="I66" ca="1">SUM(INDIRECT("'"&amp;TOTALECSheets&amp;"'!"&amp;ADDRESS(ROW(),COLUMN())))</f>
        <v>401128.27541207644</v>
      </c>
      <c r="J66" s="11" cm="1">
        <f t="array" aca="1" ref="J66" ca="1">SUM(INDIRECT("'"&amp;TOTALECSheets&amp;"'!"&amp;ADDRESS(ROW(),COLUMN())))</f>
        <v>813572.39092889393</v>
      </c>
      <c r="K66" s="11" cm="1">
        <f t="array" aca="1" ref="K66" ca="1">SUM(INDIRECT("'"&amp;TOTALECSheets&amp;"'!"&amp;ADDRESS(ROW(),COLUMN())))</f>
        <v>743731.97799495165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 cm="1">
        <f t="array" aca="1" ref="D67" ca="1">SUM(INDIRECT("'"&amp;TOTALECSheets&amp;"'!"&amp;ADDRESS(ROW(),COLUMN())))</f>
        <v>124199.52790568762</v>
      </c>
      <c r="E67" s="11">
        <f t="shared" ca="1" si="0"/>
        <v>0</v>
      </c>
      <c r="F67" s="3"/>
      <c r="G67" s="11" cm="1">
        <f t="array" aca="1" ref="G67" ca="1">SUM(INDIRECT("'"&amp;TOTALECSheets&amp;"'!"&amp;ADDRESS(ROW(),COLUMN())))</f>
        <v>17394.476743749805</v>
      </c>
      <c r="H67" s="11" cm="1">
        <f t="array" aca="1" ref="H67" ca="1">SUM(INDIRECT("'"&amp;TOTALECSheets&amp;"'!"&amp;ADDRESS(ROW(),COLUMN())))</f>
        <v>6226.452413048034</v>
      </c>
      <c r="I67" s="11" cm="1">
        <f t="array" aca="1" ref="I67" ca="1">SUM(INDIRECT("'"&amp;TOTALECSheets&amp;"'!"&amp;ADDRESS(ROW(),COLUMN())))</f>
        <v>20600.616506362308</v>
      </c>
      <c r="J67" s="11" cm="1">
        <f t="array" aca="1" ref="J67" ca="1">SUM(INDIRECT("'"&amp;TOTALECSheets&amp;"'!"&amp;ADDRESS(ROW(),COLUMN())))</f>
        <v>41782.376992678677</v>
      </c>
      <c r="K67" s="11" cm="1">
        <f t="array" aca="1" ref="K67" ca="1">SUM(INDIRECT("'"&amp;TOTALECSheets&amp;"'!"&amp;ADDRESS(ROW(),COLUMN())))</f>
        <v>38195.60524984877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 cm="1">
        <f t="array" aca="1" ref="D68" ca="1">SUM(INDIRECT("'"&amp;TOTALECSheets&amp;"'!"&amp;ADDRESS(ROW(),COLUMN())))</f>
        <v>2710830.5463994248</v>
      </c>
      <c r="E68" s="11">
        <f t="shared" ca="1" si="0"/>
        <v>0</v>
      </c>
      <c r="F68" s="3"/>
      <c r="G68" s="11" cm="1">
        <f t="array" aca="1" ref="G68" ca="1">SUM(INDIRECT("'"&amp;TOTALECSheets&amp;"'!"&amp;ADDRESS(ROW(),COLUMN())))</f>
        <v>379659.08317620924</v>
      </c>
      <c r="H68" s="11" cm="1">
        <f t="array" aca="1" ref="H68" ca="1">SUM(INDIRECT("'"&amp;TOTALECSheets&amp;"'!"&amp;ADDRESS(ROW(),COLUMN())))</f>
        <v>135901.13973549224</v>
      </c>
      <c r="I68" s="11" cm="1">
        <f t="array" aca="1" ref="I68" ca="1">SUM(INDIRECT("'"&amp;TOTALECSheets&amp;"'!"&amp;ADDRESS(ROW(),COLUMN())))</f>
        <v>449637.62295870832</v>
      </c>
      <c r="J68" s="11" cm="1">
        <f t="array" aca="1" ref="J68" ca="1">SUM(INDIRECT("'"&amp;TOTALECSheets&amp;"'!"&amp;ADDRESS(ROW(),COLUMN())))</f>
        <v>911959.5361017714</v>
      </c>
      <c r="K68" s="11" cm="1">
        <f t="array" aca="1" ref="K68" ca="1">SUM(INDIRECT("'"&amp;TOTALECSheets&amp;"'!"&amp;ADDRESS(ROW(),COLUMN())))</f>
        <v>833673.16442724306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 cm="1">
        <f t="array" aca="1" ref="D69" ca="1">SUM(INDIRECT("'"&amp;TOTALECSheets&amp;"'!"&amp;ADDRESS(ROW(),COLUMN())))</f>
        <v>12.856945789076354</v>
      </c>
      <c r="E69" s="11">
        <f t="shared" ca="1" si="0"/>
        <v>0</v>
      </c>
      <c r="F69" s="3"/>
      <c r="G69" s="11" cm="1">
        <f t="array" aca="1" ref="G69" ca="1">SUM(INDIRECT("'"&amp;TOTALECSheets&amp;"'!"&amp;ADDRESS(ROW(),COLUMN())))</f>
        <v>1.8006497149776948</v>
      </c>
      <c r="H69" s="11" cm="1">
        <f t="array" aca="1" ref="H69" ca="1">SUM(INDIRECT("'"&amp;TOTALECSheets&amp;"'!"&amp;ADDRESS(ROW(),COLUMN())))</f>
        <v>0.64455286169534831</v>
      </c>
      <c r="I69" s="11" cm="1">
        <f t="array" aca="1" ref="I69" ca="1">SUM(INDIRECT("'"&amp;TOTALECSheets&amp;"'!"&amp;ADDRESS(ROW(),COLUMN())))</f>
        <v>2.1325444155067728</v>
      </c>
      <c r="J69" s="11" cm="1">
        <f t="array" aca="1" ref="J69" ca="1">SUM(INDIRECT("'"&amp;TOTALECSheets&amp;"'!"&amp;ADDRESS(ROW(),COLUMN())))</f>
        <v>4.3252479698759023</v>
      </c>
      <c r="K69" s="11" cm="1">
        <f t="array" aca="1" ref="K69" ca="1">SUM(INDIRECT("'"&amp;TOTALECSheets&amp;"'!"&amp;ADDRESS(ROW(),COLUMN())))</f>
        <v>3.9539508270206336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 cm="1">
        <f t="array" aca="1" ref="D70" ca="1">SUM(INDIRECT("'"&amp;TOTALECSheets&amp;"'!"&amp;ADDRESS(ROW(),COLUMN())))</f>
        <v>282414.42286004033</v>
      </c>
      <c r="E70" s="11">
        <f t="shared" ca="1" si="0"/>
        <v>0</v>
      </c>
      <c r="F70" s="3"/>
      <c r="G70" s="11" cm="1">
        <f t="array" aca="1" ref="G70" ca="1">SUM(INDIRECT("'"&amp;TOTALECSheets&amp;"'!"&amp;ADDRESS(ROW(),COLUMN())))</f>
        <v>39552.896805443765</v>
      </c>
      <c r="H70" s="11" cm="1">
        <f t="array" aca="1" ref="H70" ca="1">SUM(INDIRECT("'"&amp;TOTALECSheets&amp;"'!"&amp;ADDRESS(ROW(),COLUMN())))</f>
        <v>14158.185577257253</v>
      </c>
      <c r="I70" s="11" cm="1">
        <f t="array" aca="1" ref="I70" ca="1">SUM(INDIRECT("'"&amp;TOTALECSheets&amp;"'!"&amp;ADDRESS(ROW(),COLUMN())))</f>
        <v>46843.263572009964</v>
      </c>
      <c r="J70" s="11" cm="1">
        <f t="array" aca="1" ref="J70" ca="1">SUM(INDIRECT("'"&amp;TOTALECSheets&amp;"'!"&amp;ADDRESS(ROW(),COLUMN())))</f>
        <v>95007.97694712982</v>
      </c>
      <c r="K70" s="11" cm="1">
        <f t="array" aca="1" ref="K70" ca="1">SUM(INDIRECT("'"&amp;TOTALECSheets&amp;"'!"&amp;ADDRESS(ROW(),COLUMN())))</f>
        <v>86852.099958199484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 cm="1">
        <f t="array" aca="1" ref="D71" ca="1">SUM(INDIRECT("'"&amp;TOTALECSheets&amp;"'!"&amp;ADDRESS(ROW(),COLUMN())))</f>
        <v>0</v>
      </c>
      <c r="E71" s="11">
        <f t="shared" ca="1" si="0"/>
        <v>0</v>
      </c>
      <c r="F71" s="3"/>
      <c r="G71" s="11" cm="1">
        <f t="array" aca="1" ref="G71" ca="1">SUM(INDIRECT("'"&amp;TOTALECSheets&amp;"'!"&amp;ADDRESS(ROW(),COLUMN())))</f>
        <v>0</v>
      </c>
      <c r="H71" s="11" cm="1">
        <f t="array" aca="1" ref="H71" ca="1">SUM(INDIRECT("'"&amp;TOTALECSheets&amp;"'!"&amp;ADDRESS(ROW(),COLUMN())))</f>
        <v>0</v>
      </c>
      <c r="I71" s="11" cm="1">
        <f t="array" aca="1" ref="I71" ca="1">SUM(INDIRECT("'"&amp;TOTALECSheets&amp;"'!"&amp;ADDRESS(ROW(),COLUMN())))</f>
        <v>0</v>
      </c>
      <c r="J71" s="11" cm="1">
        <f t="array" aca="1" ref="J71" ca="1">SUM(INDIRECT("'"&amp;TOTALECSheets&amp;"'!"&amp;ADDRESS(ROW(),COLUMN())))</f>
        <v>0</v>
      </c>
      <c r="K71" s="11" cm="1">
        <f t="array" aca="1" ref="K71" ca="1">SUM(INDIRECT("'"&amp;TOTALECSheets&amp;"'!"&amp;ADDRESS(ROW(),COLUMN())))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 cm="1">
        <f t="array" aca="1" ref="D72" ca="1">SUM(INDIRECT("'"&amp;TOTALECSheets&amp;"'!"&amp;ADDRESS(ROW(),COLUMN())))</f>
        <v>519364.55801983562</v>
      </c>
      <c r="E72" s="11">
        <f t="shared" ca="1" si="0"/>
        <v>0</v>
      </c>
      <c r="F72" s="3"/>
      <c r="G72" s="11" cm="1">
        <f t="array" aca="1" ref="G72" ca="1">SUM(INDIRECT("'"&amp;TOTALECSheets&amp;"'!"&amp;ADDRESS(ROW(),COLUMN())))</f>
        <v>72738.398272045437</v>
      </c>
      <c r="H72" s="11" cm="1">
        <f t="array" aca="1" ref="H72" ca="1">SUM(INDIRECT("'"&amp;TOTALECSheets&amp;"'!"&amp;ADDRESS(ROW(),COLUMN())))</f>
        <v>26037.125583841629</v>
      </c>
      <c r="I72" s="11" cm="1">
        <f t="array" aca="1" ref="I72" ca="1">SUM(INDIRECT("'"&amp;TOTALECSheets&amp;"'!"&amp;ADDRESS(ROW(),COLUMN())))</f>
        <v>86145.497226749343</v>
      </c>
      <c r="J72" s="11" cm="1">
        <f t="array" aca="1" ref="J72" ca="1">SUM(INDIRECT("'"&amp;TOTALECSheets&amp;"'!"&amp;ADDRESS(ROW(),COLUMN())))</f>
        <v>174721.16139039659</v>
      </c>
      <c r="K72" s="11" cm="1">
        <f t="array" aca="1" ref="K72" ca="1">SUM(INDIRECT("'"&amp;TOTALECSheets&amp;"'!"&amp;ADDRESS(ROW(),COLUMN())))</f>
        <v>159722.37554680253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 cm="1">
        <f t="array" aca="1" ref="D73" ca="1">SUM(INDIRECT("'"&amp;TOTALECSheets&amp;"'!"&amp;ADDRESS(ROW(),COLUMN())))</f>
        <v>1064050.7532553328</v>
      </c>
      <c r="E73" s="11">
        <f t="shared" ca="1" si="0"/>
        <v>0</v>
      </c>
      <c r="F73" s="3"/>
      <c r="G73" s="11" cm="1">
        <f t="array" aca="1" ref="G73" ca="1">SUM(INDIRECT("'"&amp;TOTALECSheets&amp;"'!"&amp;ADDRESS(ROW(),COLUMN())))</f>
        <v>149023.15969931931</v>
      </c>
      <c r="H73" s="11" cm="1">
        <f t="array" aca="1" ref="H73" ca="1">SUM(INDIRECT("'"&amp;TOTALECSheets&amp;"'!"&amp;ADDRESS(ROW(),COLUMN())))</f>
        <v>53343.692137406644</v>
      </c>
      <c r="I73" s="11" cm="1">
        <f t="array" aca="1" ref="I73" ca="1">SUM(INDIRECT("'"&amp;TOTALECSheets&amp;"'!"&amp;ADDRESS(ROW(),COLUMN())))</f>
        <v>176491.02118781276</v>
      </c>
      <c r="J73" s="11" cm="1">
        <f t="array" aca="1" ref="J73" ca="1">SUM(INDIRECT("'"&amp;TOTALECSheets&amp;"'!"&amp;ADDRESS(ROW(),COLUMN())))</f>
        <v>357960.85912354011</v>
      </c>
      <c r="K73" s="11" cm="1">
        <f t="array" aca="1" ref="K73" ca="1">SUM(INDIRECT("'"&amp;TOTALECSheets&amp;"'!"&amp;ADDRESS(ROW(),COLUMN())))</f>
        <v>327232.02110725379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 cm="1">
        <f t="array" aca="1" ref="D74" ca="1">SUM(INDIRECT("'"&amp;TOTALECSheets&amp;"'!"&amp;ADDRESS(ROW(),COLUMN())))</f>
        <v>1544.900086102421</v>
      </c>
      <c r="E74" s="11">
        <f t="shared" ca="1" si="0"/>
        <v>0</v>
      </c>
      <c r="F74" s="3"/>
      <c r="G74" s="11" cm="1">
        <f t="array" aca="1" ref="G74" ca="1">SUM(INDIRECT("'"&amp;TOTALECSheets&amp;"'!"&amp;ADDRESS(ROW(),COLUMN())))</f>
        <v>216.3673974633121</v>
      </c>
      <c r="H74" s="11" cm="1">
        <f t="array" aca="1" ref="H74" ca="1">SUM(INDIRECT("'"&amp;TOTALECSheets&amp;"'!"&amp;ADDRESS(ROW(),COLUMN())))</f>
        <v>77.449947123269453</v>
      </c>
      <c r="I74" s="11" cm="1">
        <f t="array" aca="1" ref="I74" ca="1">SUM(INDIRECT("'"&amp;TOTALECSheets&amp;"'!"&amp;ADDRESS(ROW(),COLUMN())))</f>
        <v>256.24810940190895</v>
      </c>
      <c r="J74" s="11" cm="1">
        <f t="array" aca="1" ref="J74" ca="1">SUM(INDIRECT("'"&amp;TOTALECSheets&amp;"'!"&amp;ADDRESS(ROW(),COLUMN())))</f>
        <v>519.72498528794415</v>
      </c>
      <c r="K74" s="11" cm="1">
        <f t="array" aca="1" ref="K74" ca="1">SUM(INDIRECT("'"&amp;TOTALECSheets&amp;"'!"&amp;ADDRESS(ROW(),COLUMN())))</f>
        <v>475.10964682598609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 cm="1">
        <f t="array" aca="1" ref="D75" ca="1">SUM(INDIRECT("'"&amp;TOTALECSheets&amp;"'!"&amp;ADDRESS(ROW(),COLUMN())))</f>
        <v>0</v>
      </c>
      <c r="E75" s="11">
        <f t="shared" ref="E75:E138" ca="1" si="1">IFERROR(IF(D75="",0,IF(D75=0,0,IF(ABS(D75-SUM($G75:$K75))&lt;Check_Limit,0,1))),1)</f>
        <v>0</v>
      </c>
      <c r="F75" s="3"/>
      <c r="G75" s="11" cm="1">
        <f t="array" aca="1" ref="G75" ca="1">SUM(INDIRECT("'"&amp;TOTALECSheets&amp;"'!"&amp;ADDRESS(ROW(),COLUMN())))</f>
        <v>0</v>
      </c>
      <c r="H75" s="11" cm="1">
        <f t="array" aca="1" ref="H75" ca="1">SUM(INDIRECT("'"&amp;TOTALECSheets&amp;"'!"&amp;ADDRESS(ROW(),COLUMN())))</f>
        <v>0</v>
      </c>
      <c r="I75" s="11" cm="1">
        <f t="array" aca="1" ref="I75" ca="1">SUM(INDIRECT("'"&amp;TOTALECSheets&amp;"'!"&amp;ADDRESS(ROW(),COLUMN())))</f>
        <v>0</v>
      </c>
      <c r="J75" s="11" cm="1">
        <f t="array" aca="1" ref="J75" ca="1">SUM(INDIRECT("'"&amp;TOTALECSheets&amp;"'!"&amp;ADDRESS(ROW(),COLUMN())))</f>
        <v>0</v>
      </c>
      <c r="K75" s="11" cm="1">
        <f t="array" aca="1" ref="K75" ca="1">SUM(INDIRECT("'"&amp;TOTALECSheets&amp;"'!"&amp;ADDRESS(ROW(),COLUMN())))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 cm="1">
        <f t="array" aca="1" ref="D76" ca="1">SUM(INDIRECT("'"&amp;TOTALECSheets&amp;"'!"&amp;ADDRESS(ROW(),COLUMN())))</f>
        <v>7253614.0872990154</v>
      </c>
      <c r="E76" s="11">
        <f t="shared" ca="1" si="1"/>
        <v>0</v>
      </c>
      <c r="G76" s="111" cm="1">
        <f t="array" aca="1" ref="G76" ca="1">SUM(INDIRECT("'"&amp;TOTALECSheets&amp;"'!"&amp;ADDRESS(ROW(),COLUMN())))</f>
        <v>1015888.0929520886</v>
      </c>
      <c r="H76" s="111" cm="1">
        <f t="array" aca="1" ref="H76" ca="1">SUM(INDIRECT("'"&amp;TOTALECSheets&amp;"'!"&amp;ADDRESS(ROW(),COLUMN())))</f>
        <v>363642.95177899703</v>
      </c>
      <c r="I76" s="111" cm="1">
        <f t="array" aca="1" ref="I76" ca="1">SUM(INDIRECT("'"&amp;TOTALECSheets&amp;"'!"&amp;ADDRESS(ROW(),COLUMN())))</f>
        <v>1203135.9910728878</v>
      </c>
      <c r="J76" s="111" cm="1">
        <f t="array" aca="1" ref="J76" ca="1">SUM(INDIRECT("'"&amp;TOTALECSheets&amp;"'!"&amp;ADDRESS(ROW(),COLUMN())))</f>
        <v>2440212.4828129341</v>
      </c>
      <c r="K76" s="111" cm="1">
        <f t="array" aca="1" ref="K76" ca="1">SUM(INDIRECT("'"&amp;TOTALECSheets&amp;"'!"&amp;ADDRESS(ROW(),COLUMN())))</f>
        <v>2230734.5686821057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D77" s="11"/>
      <c r="E77" s="11">
        <f t="shared" si="1"/>
        <v>0</v>
      </c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 cm="1">
        <f t="array" aca="1" ref="D78" ca="1">SUM(INDIRECT("'"&amp;TOTALECSheets&amp;"'!"&amp;ADDRESS(ROW(),COLUMN())))</f>
        <v>201827784.35482979</v>
      </c>
      <c r="E78" s="11">
        <f t="shared" ca="1" si="1"/>
        <v>0</v>
      </c>
      <c r="F78" s="3"/>
      <c r="G78" s="11" cm="1">
        <f t="array" aca="1" ref="G78" ca="1">SUM(INDIRECT("'"&amp;TOTALECSheets&amp;"'!"&amp;ADDRESS(ROW(),COLUMN())))</f>
        <v>28979924.182718839</v>
      </c>
      <c r="H78" s="11" cm="1">
        <f t="array" aca="1" ref="H78" ca="1">SUM(INDIRECT("'"&amp;TOTALECSheets&amp;"'!"&amp;ADDRESS(ROW(),COLUMN())))</f>
        <v>10186144.695060324</v>
      </c>
      <c r="I78" s="11" cm="1">
        <f t="array" aca="1" ref="I78" ca="1">SUM(INDIRECT("'"&amp;TOTALECSheets&amp;"'!"&amp;ADDRESS(ROW(),COLUMN())))</f>
        <v>33364202.36168294</v>
      </c>
      <c r="J78" s="11" cm="1">
        <f t="array" aca="1" ref="J78" ca="1">SUM(INDIRECT("'"&amp;TOTALECSheets&amp;"'!"&amp;ADDRESS(ROW(),COLUMN())))</f>
        <v>67550770.647592142</v>
      </c>
      <c r="K78" s="11" cm="1">
        <f t="array" aca="1" ref="K78" ca="1">SUM(INDIRECT("'"&amp;TOTALECSheets&amp;"'!"&amp;ADDRESS(ROW(),COLUMN())))</f>
        <v>61746742.467775568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D79" s="111"/>
      <c r="E79" s="11">
        <f t="shared" si="1"/>
        <v>0</v>
      </c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D80" s="11"/>
      <c r="E80" s="11">
        <f t="shared" si="1"/>
        <v>0</v>
      </c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D81" s="11"/>
      <c r="E81" s="11">
        <f t="shared" si="1"/>
        <v>0</v>
      </c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 cm="1">
        <f t="array" aca="1" ref="D82" ca="1">SUM(INDIRECT("'"&amp;TOTALECSheets&amp;"'!"&amp;ADDRESS(ROW(),COLUMN())))</f>
        <v>0</v>
      </c>
      <c r="E82" s="11">
        <f t="shared" ca="1" si="1"/>
        <v>0</v>
      </c>
      <c r="F82" s="3"/>
      <c r="G82" s="11" cm="1">
        <f t="array" aca="1" ref="G82" ca="1">SUM(INDIRECT("'"&amp;TOTALECSheets&amp;"'!"&amp;ADDRESS(ROW(),COLUMN())))</f>
        <v>0</v>
      </c>
      <c r="H82" s="11" cm="1">
        <f t="array" aca="1" ref="H82" ca="1">SUM(INDIRECT("'"&amp;TOTALECSheets&amp;"'!"&amp;ADDRESS(ROW(),COLUMN())))</f>
        <v>0</v>
      </c>
      <c r="I82" s="11" cm="1">
        <f t="array" aca="1" ref="I82" ca="1">SUM(INDIRECT("'"&amp;TOTALECSheets&amp;"'!"&amp;ADDRESS(ROW(),COLUMN())))</f>
        <v>0</v>
      </c>
      <c r="J82" s="11" cm="1">
        <f t="array" aca="1" ref="J82" ca="1">SUM(INDIRECT("'"&amp;TOTALECSheets&amp;"'!"&amp;ADDRESS(ROW(),COLUMN())))</f>
        <v>0</v>
      </c>
      <c r="K82" s="11" cm="1">
        <f t="array" aca="1" ref="K82" ca="1">SUM(INDIRECT("'"&amp;TOTALECSheets&amp;"'!"&amp;ADDRESS(ROW(),COLUMN())))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 cm="1">
        <f t="array" aca="1" ref="D83" ca="1">SUM(INDIRECT("'"&amp;TOTALECSheets&amp;"'!"&amp;ADDRESS(ROW(),COLUMN())))</f>
        <v>0</v>
      </c>
      <c r="E83" s="11">
        <f t="shared" ca="1" si="1"/>
        <v>0</v>
      </c>
      <c r="F83" s="3"/>
      <c r="G83" s="11" cm="1">
        <f t="array" aca="1" ref="G83" ca="1">SUM(INDIRECT("'"&amp;TOTALECSheets&amp;"'!"&amp;ADDRESS(ROW(),COLUMN())))</f>
        <v>0</v>
      </c>
      <c r="H83" s="11" cm="1">
        <f t="array" aca="1" ref="H83" ca="1">SUM(INDIRECT("'"&amp;TOTALECSheets&amp;"'!"&amp;ADDRESS(ROW(),COLUMN())))</f>
        <v>0</v>
      </c>
      <c r="I83" s="11" cm="1">
        <f t="array" aca="1" ref="I83" ca="1">SUM(INDIRECT("'"&amp;TOTALECSheets&amp;"'!"&amp;ADDRESS(ROW(),COLUMN())))</f>
        <v>0</v>
      </c>
      <c r="J83" s="11" cm="1">
        <f t="array" aca="1" ref="J83" ca="1">SUM(INDIRECT("'"&amp;TOTALECSheets&amp;"'!"&amp;ADDRESS(ROW(),COLUMN())))</f>
        <v>0</v>
      </c>
      <c r="K83" s="11" cm="1">
        <f t="array" aca="1" ref="K83" ca="1">SUM(INDIRECT("'"&amp;TOTALECSheets&amp;"'!"&amp;ADDRESS(ROW(),COLUMN())))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 cm="1">
        <f t="array" aca="1" ref="D84" ca="1">SUM(INDIRECT("'"&amp;TOTALECSheets&amp;"'!"&amp;ADDRESS(ROW(),COLUMN())))</f>
        <v>-37836.243214365888</v>
      </c>
      <c r="E84" s="11">
        <f t="shared" ca="1" si="1"/>
        <v>0</v>
      </c>
      <c r="F84" s="3"/>
      <c r="G84" s="11" cm="1">
        <f t="array" aca="1" ref="G84" ca="1">SUM(INDIRECT("'"&amp;TOTALECSheets&amp;"'!"&amp;ADDRESS(ROW(),COLUMN())))</f>
        <v>-5299.0672650778233</v>
      </c>
      <c r="H84" s="11" cm="1">
        <f t="array" aca="1" ref="H84" ca="1">SUM(INDIRECT("'"&amp;TOTALECSheets&amp;"'!"&amp;ADDRESS(ROW(),COLUMN())))</f>
        <v>-1896.8314279073224</v>
      </c>
      <c r="I84" s="11" cm="1">
        <f t="array" aca="1" ref="I84" ca="1">SUM(INDIRECT("'"&amp;TOTALECSheets&amp;"'!"&amp;ADDRESS(ROW(),COLUMN())))</f>
        <v>-6275.7882388449116</v>
      </c>
      <c r="J84" s="11" cm="1">
        <f t="array" aca="1" ref="J84" ca="1">SUM(INDIRECT("'"&amp;TOTALECSheets&amp;"'!"&amp;ADDRESS(ROW(),COLUMN())))</f>
        <v>-12728.616643130739</v>
      </c>
      <c r="K84" s="11" cm="1">
        <f t="array" aca="1" ref="K84" ca="1">SUM(INDIRECT("'"&amp;TOTALECSheets&amp;"'!"&amp;ADDRESS(ROW(),COLUMN())))</f>
        <v>-11635.939639405085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 cm="1">
        <f t="array" aca="1" ref="D85" ca="1">SUM(INDIRECT("'"&amp;TOTALECSheets&amp;"'!"&amp;ADDRESS(ROW(),COLUMN())))</f>
        <v>0</v>
      </c>
      <c r="E85" s="11">
        <f t="shared" ca="1" si="1"/>
        <v>0</v>
      </c>
      <c r="F85" s="3"/>
      <c r="G85" s="11" cm="1">
        <f t="array" aca="1" ref="G85" ca="1">SUM(INDIRECT("'"&amp;TOTALECSheets&amp;"'!"&amp;ADDRESS(ROW(),COLUMN())))</f>
        <v>0</v>
      </c>
      <c r="H85" s="11" cm="1">
        <f t="array" aca="1" ref="H85" ca="1">SUM(INDIRECT("'"&amp;TOTALECSheets&amp;"'!"&amp;ADDRESS(ROW(),COLUMN())))</f>
        <v>0</v>
      </c>
      <c r="I85" s="11" cm="1">
        <f t="array" aca="1" ref="I85" ca="1">SUM(INDIRECT("'"&amp;TOTALECSheets&amp;"'!"&amp;ADDRESS(ROW(),COLUMN())))</f>
        <v>0</v>
      </c>
      <c r="J85" s="11" cm="1">
        <f t="array" aca="1" ref="J85" ca="1">SUM(INDIRECT("'"&amp;TOTALECSheets&amp;"'!"&amp;ADDRESS(ROW(),COLUMN())))</f>
        <v>0</v>
      </c>
      <c r="K85" s="11" cm="1">
        <f t="array" aca="1" ref="K85" ca="1">SUM(INDIRECT("'"&amp;TOTALECSheets&amp;"'!"&amp;ADDRESS(ROW(),COLUMN())))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 cm="1">
        <f t="array" aca="1" ref="D86" ca="1">SUM(INDIRECT("'"&amp;TOTALECSheets&amp;"'!"&amp;ADDRESS(ROW(),COLUMN())))</f>
        <v>-3593665.1493082689</v>
      </c>
      <c r="E86" s="11">
        <f t="shared" ca="1" si="1"/>
        <v>0</v>
      </c>
      <c r="F86" s="3"/>
      <c r="G86" s="11" cm="1">
        <f t="array" aca="1" ref="G86" ca="1">SUM(INDIRECT("'"&amp;TOTALECSheets&amp;"'!"&amp;ADDRESS(ROW(),COLUMN())))</f>
        <v>-981931.9302955796</v>
      </c>
      <c r="H86" s="11" cm="1">
        <f t="array" aca="1" ref="H86" ca="1">SUM(INDIRECT("'"&amp;TOTALECSheets&amp;"'!"&amp;ADDRESS(ROW(),COLUMN())))</f>
        <v>-225769.52413843252</v>
      </c>
      <c r="I86" s="11" cm="1">
        <f t="array" aca="1" ref="I86" ca="1">SUM(INDIRECT("'"&amp;TOTALECSheets&amp;"'!"&amp;ADDRESS(ROW(),COLUMN())))</f>
        <v>-520668.10723502468</v>
      </c>
      <c r="J86" s="11" cm="1">
        <f t="array" aca="1" ref="J86" ca="1">SUM(INDIRECT("'"&amp;TOTALECSheets&amp;"'!"&amp;ADDRESS(ROW(),COLUMN())))</f>
        <v>-976293.73297511821</v>
      </c>
      <c r="K86" s="11" cm="1">
        <f t="array" aca="1" ref="K86" ca="1">SUM(INDIRECT("'"&amp;TOTALECSheets&amp;"'!"&amp;ADDRESS(ROW(),COLUMN())))</f>
        <v>-889001.85466411419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 cm="1">
        <f t="array" aca="1" ref="D87" ca="1">SUM(INDIRECT("'"&amp;TOTALECSheets&amp;"'!"&amp;ADDRESS(ROW(),COLUMN())))</f>
        <v>-3631501.3925226349</v>
      </c>
      <c r="E87" s="11">
        <f t="shared" ca="1" si="1"/>
        <v>0</v>
      </c>
      <c r="G87" s="111" cm="1">
        <f t="array" aca="1" ref="G87" ca="1">SUM(INDIRECT("'"&amp;TOTALECSheets&amp;"'!"&amp;ADDRESS(ROW(),COLUMN())))</f>
        <v>-987230.99756065733</v>
      </c>
      <c r="H87" s="111" cm="1">
        <f t="array" aca="1" ref="H87" ca="1">SUM(INDIRECT("'"&amp;TOTALECSheets&amp;"'!"&amp;ADDRESS(ROW(),COLUMN())))</f>
        <v>-227666.35556633983</v>
      </c>
      <c r="I87" s="111" cm="1">
        <f t="array" aca="1" ref="I87" ca="1">SUM(INDIRECT("'"&amp;TOTALECSheets&amp;"'!"&amp;ADDRESS(ROW(),COLUMN())))</f>
        <v>-526943.89547386963</v>
      </c>
      <c r="J87" s="111" cm="1">
        <f t="array" aca="1" ref="J87" ca="1">SUM(INDIRECT("'"&amp;TOTALECSheets&amp;"'!"&amp;ADDRESS(ROW(),COLUMN())))</f>
        <v>-989022.34961824899</v>
      </c>
      <c r="K87" s="111" cm="1">
        <f t="array" aca="1" ref="K87" ca="1">SUM(INDIRECT("'"&amp;TOTALECSheets&amp;"'!"&amp;ADDRESS(ROW(),COLUMN())))</f>
        <v>-900637.7943035193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D88" s="11"/>
      <c r="E88" s="11">
        <f t="shared" si="1"/>
        <v>0</v>
      </c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D89" s="11"/>
      <c r="E89" s="11">
        <f t="shared" si="1"/>
        <v>0</v>
      </c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 cm="1">
        <f t="array" aca="1" ref="D90" ca="1">SUM(INDIRECT("'"&amp;TOTALECSheets&amp;"'!"&amp;ADDRESS(ROW(),COLUMN())))</f>
        <v>-1177571</v>
      </c>
      <c r="E90" s="11">
        <f t="shared" ca="1" si="1"/>
        <v>0</v>
      </c>
      <c r="F90" s="3"/>
      <c r="G90" s="11" cm="1">
        <f t="array" aca="1" ref="G90" ca="1">SUM(INDIRECT("'"&amp;TOTALECSheets&amp;"'!"&amp;ADDRESS(ROW(),COLUMN())))</f>
        <v>-164921.97449549401</v>
      </c>
      <c r="H90" s="11" cm="1">
        <f t="array" aca="1" ref="H90" ca="1">SUM(INDIRECT("'"&amp;TOTALECSheets&amp;"'!"&amp;ADDRESS(ROW(),COLUMN())))</f>
        <v>-59034.763804038739</v>
      </c>
      <c r="I90" s="11" cm="1">
        <f t="array" aca="1" ref="I90" ca="1">SUM(INDIRECT("'"&amp;TOTALECSheets&amp;"'!"&amp;ADDRESS(ROW(),COLUMN())))</f>
        <v>-195320.29621267717</v>
      </c>
      <c r="J90" s="11" cm="1">
        <f t="array" aca="1" ref="J90" ca="1">SUM(INDIRECT("'"&amp;TOTALECSheets&amp;"'!"&amp;ADDRESS(ROW(),COLUMN())))</f>
        <v>-396150.58355944429</v>
      </c>
      <c r="K90" s="11" cm="1">
        <f t="array" aca="1" ref="K90" ca="1">SUM(INDIRECT("'"&amp;TOTALECSheets&amp;"'!"&amp;ADDRESS(ROW(),COLUMN())))</f>
        <v>-362143.38192834577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 cm="1">
        <f t="array" aca="1" ref="D91" ca="1">SUM(INDIRECT("'"&amp;TOTALECSheets&amp;"'!"&amp;ADDRESS(ROW(),COLUMN())))</f>
        <v>-5753879</v>
      </c>
      <c r="E91" s="11">
        <f t="shared" ca="1" si="1"/>
        <v>0</v>
      </c>
      <c r="F91" s="3"/>
      <c r="G91" s="11" cm="1">
        <f t="array" aca="1" ref="G91" ca="1">SUM(INDIRECT("'"&amp;TOTALECSheets&amp;"'!"&amp;ADDRESS(ROW(),COLUMN())))</f>
        <v>-805846.17461550818</v>
      </c>
      <c r="H91" s="11" cm="1">
        <f t="array" aca="1" ref="H91" ca="1">SUM(INDIRECT("'"&amp;TOTALECSheets&amp;"'!"&amp;ADDRESS(ROW(),COLUMN())))</f>
        <v>-288457.24607859622</v>
      </c>
      <c r="I91" s="11" cm="1">
        <f t="array" aca="1" ref="I91" ca="1">SUM(INDIRECT("'"&amp;TOTALECSheets&amp;"'!"&amp;ADDRESS(ROW(),COLUMN())))</f>
        <v>-954379.26940447977</v>
      </c>
      <c r="J91" s="11" cm="1">
        <f t="array" aca="1" ref="J91" ca="1">SUM(INDIRECT("'"&amp;TOTALECSheets&amp;"'!"&amp;ADDRESS(ROW(),COLUMN())))</f>
        <v>-1935681.6052538927</v>
      </c>
      <c r="K91" s="11" cm="1">
        <f t="array" aca="1" ref="K91" ca="1">SUM(INDIRECT("'"&amp;TOTALECSheets&amp;"'!"&amp;ADDRESS(ROW(),COLUMN())))</f>
        <v>-1769514.7046475229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 cm="1">
        <f t="array" aca="1" ref="D92" ca="1">SUM(INDIRECT("'"&amp;TOTALECSheets&amp;"'!"&amp;ADDRESS(ROW(),COLUMN())))</f>
        <v>-55565</v>
      </c>
      <c r="E92" s="11">
        <f t="shared" ca="1" si="1"/>
        <v>0</v>
      </c>
      <c r="F92" s="3"/>
      <c r="G92" s="11" cm="1">
        <f t="array" aca="1" ref="G92" ca="1">SUM(INDIRECT("'"&amp;TOTALECSheets&amp;"'!"&amp;ADDRESS(ROW(),COLUMN())))</f>
        <v>-7782.0271668053356</v>
      </c>
      <c r="H92" s="11" cm="1">
        <f t="array" aca="1" ref="H92" ca="1">SUM(INDIRECT("'"&amp;TOTALECSheets&amp;"'!"&amp;ADDRESS(ROW(),COLUMN())))</f>
        <v>-2785.6211224388276</v>
      </c>
      <c r="I92" s="11" cm="1">
        <f t="array" aca="1" ref="I92" ca="1">SUM(INDIRECT("'"&amp;TOTALECSheets&amp;"'!"&amp;ADDRESS(ROW(),COLUMN())))</f>
        <v>-9216.4058549823385</v>
      </c>
      <c r="J92" s="11" cm="1">
        <f t="array" aca="1" ref="J92" ca="1">SUM(INDIRECT("'"&amp;TOTALECSheets&amp;"'!"&amp;ADDRESS(ROW(),COLUMN())))</f>
        <v>-18692.806782334585</v>
      </c>
      <c r="K92" s="11" cm="1">
        <f t="array" aca="1" ref="K92" ca="1">SUM(INDIRECT("'"&amp;TOTALECSheets&amp;"'!"&amp;ADDRESS(ROW(),COLUMN())))</f>
        <v>-17088.13907343891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 cm="1">
        <f t="array" aca="1" ref="D93" ca="1">SUM(INDIRECT("'"&amp;TOTALECSheets&amp;"'!"&amp;ADDRESS(ROW(),COLUMN())))</f>
        <v>-1071077</v>
      </c>
      <c r="E93" s="11">
        <f t="shared" ca="1" si="1"/>
        <v>0</v>
      </c>
      <c r="F93" s="3"/>
      <c r="G93" s="11" cm="1">
        <f t="array" aca="1" ref="G93" ca="1">SUM(INDIRECT("'"&amp;TOTALECSheets&amp;"'!"&amp;ADDRESS(ROW(),COLUMN())))</f>
        <v>-150007.20438658074</v>
      </c>
      <c r="H93" s="11" cm="1">
        <f t="array" aca="1" ref="H93" ca="1">SUM(INDIRECT("'"&amp;TOTALECSheets&amp;"'!"&amp;ADDRESS(ROW(),COLUMN())))</f>
        <v>-53695.936560036214</v>
      </c>
      <c r="I93" s="11" cm="1">
        <f t="array" aca="1" ref="I93" ca="1">SUM(INDIRECT("'"&amp;TOTALECSheets&amp;"'!"&amp;ADDRESS(ROW(),COLUMN())))</f>
        <v>-177656.44441531392</v>
      </c>
      <c r="J93" s="11" cm="1">
        <f t="array" aca="1" ref="J93" ca="1">SUM(INDIRECT("'"&amp;TOTALECSheets&amp;"'!"&amp;ADDRESS(ROW(),COLUMN())))</f>
        <v>-360324.58220107231</v>
      </c>
      <c r="K93" s="11" cm="1">
        <f t="array" aca="1" ref="K93" ca="1">SUM(INDIRECT("'"&amp;TOTALECSheets&amp;"'!"&amp;ADDRESS(ROW(),COLUMN())))</f>
        <v>-329392.8324369968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 cm="1">
        <f t="array" aca="1" ref="D94" ca="1">SUM(INDIRECT("'"&amp;TOTALECSheets&amp;"'!"&amp;ADDRESS(ROW(),COLUMN())))</f>
        <v>-10461</v>
      </c>
      <c r="E94" s="11">
        <f t="shared" ca="1" si="1"/>
        <v>0</v>
      </c>
      <c r="F94" s="3"/>
      <c r="G94" s="11" cm="1">
        <f t="array" aca="1" ref="G94" ca="1">SUM(INDIRECT("'"&amp;TOTALECSheets&amp;"'!"&amp;ADDRESS(ROW(),COLUMN())))</f>
        <v>-1465.0910859704961</v>
      </c>
      <c r="H94" s="11" cm="1">
        <f t="array" aca="1" ref="H94" ca="1">SUM(INDIRECT("'"&amp;TOTALECSheets&amp;"'!"&amp;ADDRESS(ROW(),COLUMN())))</f>
        <v>-524.43773169859764</v>
      </c>
      <c r="I94" s="11" cm="1">
        <f t="array" aca="1" ref="I94" ca="1">SUM(INDIRECT("'"&amp;TOTALECSheets&amp;"'!"&amp;ADDRESS(ROW(),COLUMN())))</f>
        <v>-1735.1358165926436</v>
      </c>
      <c r="J94" s="11" cm="1">
        <f t="array" aca="1" ref="J94" ca="1">SUM(INDIRECT("'"&amp;TOTALECSheets&amp;"'!"&amp;ADDRESS(ROW(),COLUMN())))</f>
        <v>-3519.2198641231371</v>
      </c>
      <c r="K94" s="11" cm="1">
        <f t="array" aca="1" ref="K94" ca="1">SUM(INDIRECT("'"&amp;TOTALECSheets&amp;"'!"&amp;ADDRESS(ROW(),COLUMN())))</f>
        <v>-3217.1155016151256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 cm="1">
        <f t="array" aca="1" ref="D95" ca="1">SUM(INDIRECT("'"&amp;TOTALECSheets&amp;"'!"&amp;ADDRESS(ROW(),COLUMN())))</f>
        <v>-2883</v>
      </c>
      <c r="E95" s="11">
        <f t="shared" ca="1" si="1"/>
        <v>0</v>
      </c>
      <c r="F95" s="3"/>
      <c r="G95" s="11" cm="1">
        <f t="array" aca="1" ref="G95" ca="1">SUM(INDIRECT("'"&amp;TOTALECSheets&amp;"'!"&amp;ADDRESS(ROW(),COLUMN())))</f>
        <v>-403.77187657517828</v>
      </c>
      <c r="H95" s="11" cm="1">
        <f t="array" aca="1" ref="H95" ca="1">SUM(INDIRECT("'"&amp;TOTALECSheets&amp;"'!"&amp;ADDRESS(ROW(),COLUMN())))</f>
        <v>-144.53245201099864</v>
      </c>
      <c r="I95" s="11" cm="1">
        <f t="array" aca="1" ref="I95" ca="1">SUM(INDIRECT("'"&amp;TOTALECSheets&amp;"'!"&amp;ADDRESS(ROW(),COLUMN())))</f>
        <v>-478.19487231016069</v>
      </c>
      <c r="J95" s="11" cm="1">
        <f t="array" aca="1" ref="J95" ca="1">SUM(INDIRECT("'"&amp;TOTALECSheets&amp;"'!"&amp;ADDRESS(ROW(),COLUMN())))</f>
        <v>-969.87963562441485</v>
      </c>
      <c r="K95" s="11" cm="1">
        <f t="array" aca="1" ref="K95" ca="1">SUM(INDIRECT("'"&amp;TOTALECSheets&amp;"'!"&amp;ADDRESS(ROW(),COLUMN())))</f>
        <v>-886.62116347924734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 cm="1">
        <f t="array" aca="1" ref="D96" ca="1">SUM(INDIRECT("'"&amp;TOTALECSheets&amp;"'!"&amp;ADDRESS(ROW(),COLUMN())))</f>
        <v>-34247273</v>
      </c>
      <c r="E96" s="11">
        <f t="shared" ca="1" si="1"/>
        <v>0</v>
      </c>
      <c r="F96" s="3"/>
      <c r="G96" s="11" cm="1">
        <f t="array" aca="1" ref="G96" ca="1">SUM(INDIRECT("'"&amp;TOTALECSheets&amp;"'!"&amp;ADDRESS(ROW(),COLUMN())))</f>
        <v>-4796422.3679474285</v>
      </c>
      <c r="H96" s="11" cm="1">
        <f t="array" aca="1" ref="H96" ca="1">SUM(INDIRECT("'"&amp;TOTALECSheets&amp;"'!"&amp;ADDRESS(ROW(),COLUMN())))</f>
        <v>-1716906.8128269406</v>
      </c>
      <c r="I96" s="11" cm="1">
        <f t="array" aca="1" ref="I96" ca="1">SUM(INDIRECT("'"&amp;TOTALECSheets&amp;"'!"&amp;ADDRESS(ROW(),COLUMN())))</f>
        <v>-5680496.1287569245</v>
      </c>
      <c r="J96" s="11" cm="1">
        <f t="array" aca="1" ref="J96" ca="1">SUM(INDIRECT("'"&amp;TOTALECSheets&amp;"'!"&amp;ADDRESS(ROW(),COLUMN())))</f>
        <v>-11521239.215528915</v>
      </c>
      <c r="K96" s="11" cm="1">
        <f t="array" aca="1" ref="K96" ca="1">SUM(INDIRECT("'"&amp;TOTALECSheets&amp;"'!"&amp;ADDRESS(ROW(),COLUMN())))</f>
        <v>-10532208.47493979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 cm="1">
        <f t="array" aca="1" ref="D97" ca="1">SUM(INDIRECT("'"&amp;TOTALECSheets&amp;"'!"&amp;ADDRESS(ROW(),COLUMN())))</f>
        <v>-20354472</v>
      </c>
      <c r="E97" s="11">
        <f t="shared" ca="1" si="1"/>
        <v>0</v>
      </c>
      <c r="F97" s="3"/>
      <c r="G97" s="11" cm="1">
        <f t="array" aca="1" ref="G97" ca="1">SUM(INDIRECT("'"&amp;TOTALECSheets&amp;"'!"&amp;ADDRESS(ROW(),COLUMN())))</f>
        <v>-2850698.3545393418</v>
      </c>
      <c r="H97" s="11" cm="1">
        <f t="array" aca="1" ref="H97" ca="1">SUM(INDIRECT("'"&amp;TOTALECSheets&amp;"'!"&amp;ADDRESS(ROW(),COLUMN())))</f>
        <v>-1020423.7764652153</v>
      </c>
      <c r="I97" s="11" cm="1">
        <f t="array" aca="1" ref="I97" ca="1">SUM(INDIRECT("'"&amp;TOTALECSheets&amp;"'!"&amp;ADDRESS(ROW(),COLUMN())))</f>
        <v>-3376137.4051268613</v>
      </c>
      <c r="J97" s="11" cm="1">
        <f t="array" aca="1" ref="J97" ca="1">SUM(INDIRECT("'"&amp;TOTALECSheets&amp;"'!"&amp;ADDRESS(ROW(),COLUMN())))</f>
        <v>-6847515.7428676225</v>
      </c>
      <c r="K97" s="11" cm="1">
        <f t="array" aca="1" ref="K97" ca="1">SUM(INDIRECT("'"&amp;TOTALECSheets&amp;"'!"&amp;ADDRESS(ROW(),COLUMN())))</f>
        <v>-6259696.7210009582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 cm="1">
        <f t="array" aca="1" ref="D98" ca="1">SUM(INDIRECT("'"&amp;TOTALECSheets&amp;"'!"&amp;ADDRESS(ROW(),COLUMN())))</f>
        <v>-3130540</v>
      </c>
      <c r="E98" s="11">
        <f t="shared" ca="1" si="1"/>
        <v>0</v>
      </c>
      <c r="F98" s="3"/>
      <c r="G98" s="11" cm="1">
        <f t="array" aca="1" ref="G98" ca="1">SUM(INDIRECT("'"&amp;TOTALECSheets&amp;"'!"&amp;ADDRESS(ROW(),COLUMN())))</f>
        <v>-438440.51699398493</v>
      </c>
      <c r="H98" s="11" cm="1">
        <f t="array" aca="1" ref="H98" ca="1">SUM(INDIRECT("'"&amp;TOTALECSheets&amp;"'!"&amp;ADDRESS(ROW(),COLUMN())))</f>
        <v>-156942.29008619901</v>
      </c>
      <c r="I98" s="11" cm="1">
        <f t="array" aca="1" ref="I98" ca="1">SUM(INDIRECT("'"&amp;TOTALECSheets&amp;"'!"&amp;ADDRESS(ROW(),COLUMN())))</f>
        <v>-519253.616219858</v>
      </c>
      <c r="J98" s="11" cm="1">
        <f t="array" aca="1" ref="J98" ca="1">SUM(INDIRECT("'"&amp;TOTALECSheets&amp;"'!"&amp;ADDRESS(ROW(),COLUMN())))</f>
        <v>-1053155.3917820519</v>
      </c>
      <c r="K98" s="11" cm="1">
        <f t="array" aca="1" ref="K98" ca="1">SUM(INDIRECT("'"&amp;TOTALECSheets&amp;"'!"&amp;ADDRESS(ROW(),COLUMN())))</f>
        <v>-962748.18491790595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 cm="1">
        <f t="array" aca="1" ref="D99" ca="1">SUM(INDIRECT("'"&amp;TOTALECSheets&amp;"'!"&amp;ADDRESS(ROW(),COLUMN())))</f>
        <v>10458</v>
      </c>
      <c r="E99" s="11">
        <f t="shared" ca="1" si="1"/>
        <v>0</v>
      </c>
      <c r="F99" s="3"/>
      <c r="G99" s="11" cm="1">
        <f t="array" aca="1" ref="G99" ca="1">SUM(INDIRECT("'"&amp;TOTALECSheets&amp;"'!"&amp;ADDRESS(ROW(),COLUMN())))</f>
        <v>1464.6709279303554</v>
      </c>
      <c r="H99" s="11" cm="1">
        <f t="array" aca="1" ref="H99" ca="1">SUM(INDIRECT("'"&amp;TOTALECSheets&amp;"'!"&amp;ADDRESS(ROW(),COLUMN())))</f>
        <v>524.28733372564125</v>
      </c>
      <c r="I99" s="11" cm="1">
        <f t="array" aca="1" ref="I99" ca="1">SUM(INDIRECT("'"&amp;TOTALECSheets&amp;"'!"&amp;ADDRESS(ROW(),COLUMN())))</f>
        <v>1734.6382152686995</v>
      </c>
      <c r="J99" s="11" cm="1">
        <f t="array" aca="1" ref="J99" ca="1">SUM(INDIRECT("'"&amp;TOTALECSheets&amp;"'!"&amp;ADDRESS(ROW(),COLUMN())))</f>
        <v>3518.2106241276902</v>
      </c>
      <c r="K99" s="11" cm="1">
        <f t="array" aca="1" ref="K99" ca="1">SUM(INDIRECT("'"&amp;TOTALECSheets&amp;"'!"&amp;ADDRESS(ROW(),COLUMN())))</f>
        <v>3216.1928989476132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 cm="1">
        <f t="array" aca="1" ref="D100" ca="1">SUM(INDIRECT("'"&amp;TOTALECSheets&amp;"'!"&amp;ADDRESS(ROW(),COLUMN())))</f>
        <v>-65793263</v>
      </c>
      <c r="E100" s="11">
        <f t="shared" ca="1" si="1"/>
        <v>0</v>
      </c>
      <c r="G100" s="111" cm="1">
        <f t="array" aca="1" ref="G100" ca="1">SUM(INDIRECT("'"&amp;TOTALECSheets&amp;"'!"&amp;ADDRESS(ROW(),COLUMN())))</f>
        <v>-9214522.8121797573</v>
      </c>
      <c r="H100" s="111" cm="1">
        <f t="array" aca="1" ref="H100" ca="1">SUM(INDIRECT("'"&amp;TOTALECSheets&amp;"'!"&amp;ADDRESS(ROW(),COLUMN())))</f>
        <v>-3298391.1297934488</v>
      </c>
      <c r="I100" s="111" cm="1">
        <f t="array" aca="1" ref="I100" ca="1">SUM(INDIRECT("'"&amp;TOTALECSheets&amp;"'!"&amp;ADDRESS(ROW(),COLUMN())))</f>
        <v>-10912938.258464731</v>
      </c>
      <c r="J100" s="111" cm="1">
        <f t="array" aca="1" ref="J100" ca="1">SUM(INDIRECT("'"&amp;TOTALECSheets&amp;"'!"&amp;ADDRESS(ROW(),COLUMN())))</f>
        <v>-22133730.816850953</v>
      </c>
      <c r="K100" s="111" cm="1">
        <f t="array" aca="1" ref="K100" ca="1">SUM(INDIRECT("'"&amp;TOTALECSheets&amp;"'!"&amp;ADDRESS(ROW(),COLUMN())))</f>
        <v>-20233679.982711103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D101" s="11"/>
      <c r="E101" s="11">
        <f t="shared" si="1"/>
        <v>0</v>
      </c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D102" s="11"/>
      <c r="E102" s="11">
        <f t="shared" si="1"/>
        <v>0</v>
      </c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 cm="1">
        <f t="array" aca="1" ref="D103" ca="1">SUM(INDIRECT("'"&amp;TOTALECSheets&amp;"'!"&amp;ADDRESS(ROW(),COLUMN())))</f>
        <v>0</v>
      </c>
      <c r="E103" s="11">
        <f t="shared" ca="1" si="1"/>
        <v>0</v>
      </c>
      <c r="F103" s="3"/>
      <c r="G103" s="11" cm="1">
        <f t="array" aca="1" ref="G103" ca="1">SUM(INDIRECT("'"&amp;TOTALECSheets&amp;"'!"&amp;ADDRESS(ROW(),COLUMN())))</f>
        <v>0</v>
      </c>
      <c r="H103" s="11" cm="1">
        <f t="array" aca="1" ref="H103" ca="1">SUM(INDIRECT("'"&amp;TOTALECSheets&amp;"'!"&amp;ADDRESS(ROW(),COLUMN())))</f>
        <v>0</v>
      </c>
      <c r="I103" s="11" cm="1">
        <f t="array" aca="1" ref="I103" ca="1">SUM(INDIRECT("'"&amp;TOTALECSheets&amp;"'!"&amp;ADDRESS(ROW(),COLUMN())))</f>
        <v>0</v>
      </c>
      <c r="J103" s="11" cm="1">
        <f t="array" aca="1" ref="J103" ca="1">SUM(INDIRECT("'"&amp;TOTALECSheets&amp;"'!"&amp;ADDRESS(ROW(),COLUMN())))</f>
        <v>0</v>
      </c>
      <c r="K103" s="11" cm="1">
        <f t="array" aca="1" ref="K103" ca="1">SUM(INDIRECT("'"&amp;TOTALECSheets&amp;"'!"&amp;ADDRESS(ROW(),COLUMN())))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 cm="1">
        <f t="array" aca="1" ref="D104" ca="1">SUM(INDIRECT("'"&amp;TOTALECSheets&amp;"'!"&amp;ADDRESS(ROW(),COLUMN())))</f>
        <v>0</v>
      </c>
      <c r="E104" s="11">
        <f t="shared" ca="1" si="1"/>
        <v>0</v>
      </c>
      <c r="F104" s="3"/>
      <c r="G104" s="11" cm="1">
        <f t="array" aca="1" ref="G104" ca="1">SUM(INDIRECT("'"&amp;TOTALECSheets&amp;"'!"&amp;ADDRESS(ROW(),COLUMN())))</f>
        <v>0</v>
      </c>
      <c r="H104" s="11" cm="1">
        <f t="array" aca="1" ref="H104" ca="1">SUM(INDIRECT("'"&amp;TOTALECSheets&amp;"'!"&amp;ADDRESS(ROW(),COLUMN())))</f>
        <v>0</v>
      </c>
      <c r="I104" s="11" cm="1">
        <f t="array" aca="1" ref="I104" ca="1">SUM(INDIRECT("'"&amp;TOTALECSheets&amp;"'!"&amp;ADDRESS(ROW(),COLUMN())))</f>
        <v>0</v>
      </c>
      <c r="J104" s="11" cm="1">
        <f t="array" aca="1" ref="J104" ca="1">SUM(INDIRECT("'"&amp;TOTALECSheets&amp;"'!"&amp;ADDRESS(ROW(),COLUMN())))</f>
        <v>0</v>
      </c>
      <c r="K104" s="11" cm="1">
        <f t="array" aca="1" ref="K104" ca="1">SUM(INDIRECT("'"&amp;TOTALECSheets&amp;"'!"&amp;ADDRESS(ROW(),COLUMN())))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 cm="1">
        <f t="array" aca="1" ref="D105" ca="1">SUM(INDIRECT("'"&amp;TOTALECSheets&amp;"'!"&amp;ADDRESS(ROW(),COLUMN())))</f>
        <v>0</v>
      </c>
      <c r="E105" s="11">
        <f t="shared" ca="1" si="1"/>
        <v>0</v>
      </c>
      <c r="F105" s="3"/>
      <c r="G105" s="11" cm="1">
        <f t="array" aca="1" ref="G105" ca="1">SUM(INDIRECT("'"&amp;TOTALECSheets&amp;"'!"&amp;ADDRESS(ROW(),COLUMN())))</f>
        <v>0</v>
      </c>
      <c r="H105" s="11" cm="1">
        <f t="array" aca="1" ref="H105" ca="1">SUM(INDIRECT("'"&amp;TOTALECSheets&amp;"'!"&amp;ADDRESS(ROW(),COLUMN())))</f>
        <v>0</v>
      </c>
      <c r="I105" s="11" cm="1">
        <f t="array" aca="1" ref="I105" ca="1">SUM(INDIRECT("'"&amp;TOTALECSheets&amp;"'!"&amp;ADDRESS(ROW(),COLUMN())))</f>
        <v>0</v>
      </c>
      <c r="J105" s="11" cm="1">
        <f t="array" aca="1" ref="J105" ca="1">SUM(INDIRECT("'"&amp;TOTALECSheets&amp;"'!"&amp;ADDRESS(ROW(),COLUMN())))</f>
        <v>0</v>
      </c>
      <c r="K105" s="11" cm="1">
        <f t="array" aca="1" ref="K105" ca="1">SUM(INDIRECT("'"&amp;TOTALECSheets&amp;"'!"&amp;ADDRESS(ROW(),COLUMN())))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 cm="1">
        <f t="array" aca="1" ref="D106" ca="1">SUM(INDIRECT("'"&amp;TOTALECSheets&amp;"'!"&amp;ADDRESS(ROW(),COLUMN())))</f>
        <v>0</v>
      </c>
      <c r="E106" s="11">
        <f t="shared" ca="1" si="1"/>
        <v>0</v>
      </c>
      <c r="F106" s="3"/>
      <c r="G106" s="11" cm="1">
        <f t="array" aca="1" ref="G106" ca="1">SUM(INDIRECT("'"&amp;TOTALECSheets&amp;"'!"&amp;ADDRESS(ROW(),COLUMN())))</f>
        <v>0</v>
      </c>
      <c r="H106" s="11" cm="1">
        <f t="array" aca="1" ref="H106" ca="1">SUM(INDIRECT("'"&amp;TOTALECSheets&amp;"'!"&amp;ADDRESS(ROW(),COLUMN())))</f>
        <v>0</v>
      </c>
      <c r="I106" s="11" cm="1">
        <f t="array" aca="1" ref="I106" ca="1">SUM(INDIRECT("'"&amp;TOTALECSheets&amp;"'!"&amp;ADDRESS(ROW(),COLUMN())))</f>
        <v>0</v>
      </c>
      <c r="J106" s="11" cm="1">
        <f t="array" aca="1" ref="J106" ca="1">SUM(INDIRECT("'"&amp;TOTALECSheets&amp;"'!"&amp;ADDRESS(ROW(),COLUMN())))</f>
        <v>0</v>
      </c>
      <c r="K106" s="11" cm="1">
        <f t="array" aca="1" ref="K106" ca="1">SUM(INDIRECT("'"&amp;TOTALECSheets&amp;"'!"&amp;ADDRESS(ROW(),COLUMN())))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 cm="1">
        <f t="array" aca="1" ref="D107" ca="1">SUM(INDIRECT("'"&amp;TOTALECSheets&amp;"'!"&amp;ADDRESS(ROW(),COLUMN())))</f>
        <v>0</v>
      </c>
      <c r="E107" s="11">
        <f t="shared" ca="1" si="1"/>
        <v>0</v>
      </c>
      <c r="F107" s="3"/>
      <c r="G107" s="11" cm="1">
        <f t="array" aca="1" ref="G107" ca="1">SUM(INDIRECT("'"&amp;TOTALECSheets&amp;"'!"&amp;ADDRESS(ROW(),COLUMN())))</f>
        <v>0</v>
      </c>
      <c r="H107" s="11" cm="1">
        <f t="array" aca="1" ref="H107" ca="1">SUM(INDIRECT("'"&amp;TOTALECSheets&amp;"'!"&amp;ADDRESS(ROW(),COLUMN())))</f>
        <v>0</v>
      </c>
      <c r="I107" s="11" cm="1">
        <f t="array" aca="1" ref="I107" ca="1">SUM(INDIRECT("'"&amp;TOTALECSheets&amp;"'!"&amp;ADDRESS(ROW(),COLUMN())))</f>
        <v>0</v>
      </c>
      <c r="J107" s="11" cm="1">
        <f t="array" aca="1" ref="J107" ca="1">SUM(INDIRECT("'"&amp;TOTALECSheets&amp;"'!"&amp;ADDRESS(ROW(),COLUMN())))</f>
        <v>0</v>
      </c>
      <c r="K107" s="11" cm="1">
        <f t="array" aca="1" ref="K107" ca="1">SUM(INDIRECT("'"&amp;TOTALECSheets&amp;"'!"&amp;ADDRESS(ROW(),COLUMN())))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 cm="1">
        <f t="array" aca="1" ref="D108" ca="1">SUM(INDIRECT("'"&amp;TOTALECSheets&amp;"'!"&amp;ADDRESS(ROW(),COLUMN())))</f>
        <v>0</v>
      </c>
      <c r="E108" s="11">
        <f t="shared" ca="1" si="1"/>
        <v>0</v>
      </c>
      <c r="F108" s="3"/>
      <c r="G108" s="11" cm="1">
        <f t="array" aca="1" ref="G108" ca="1">SUM(INDIRECT("'"&amp;TOTALECSheets&amp;"'!"&amp;ADDRESS(ROW(),COLUMN())))</f>
        <v>0</v>
      </c>
      <c r="H108" s="11" cm="1">
        <f t="array" aca="1" ref="H108" ca="1">SUM(INDIRECT("'"&amp;TOTALECSheets&amp;"'!"&amp;ADDRESS(ROW(),COLUMN())))</f>
        <v>0</v>
      </c>
      <c r="I108" s="11" cm="1">
        <f t="array" aca="1" ref="I108" ca="1">SUM(INDIRECT("'"&amp;TOTALECSheets&amp;"'!"&amp;ADDRESS(ROW(),COLUMN())))</f>
        <v>0</v>
      </c>
      <c r="J108" s="11" cm="1">
        <f t="array" aca="1" ref="J108" ca="1">SUM(INDIRECT("'"&amp;TOTALECSheets&amp;"'!"&amp;ADDRESS(ROW(),COLUMN())))</f>
        <v>0</v>
      </c>
      <c r="K108" s="11" cm="1">
        <f t="array" aca="1" ref="K108" ca="1">SUM(INDIRECT("'"&amp;TOTALECSheets&amp;"'!"&amp;ADDRESS(ROW(),COLUMN())))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 cm="1">
        <f t="array" aca="1" ref="D109" ca="1">SUM(INDIRECT("'"&amp;TOTALECSheets&amp;"'!"&amp;ADDRESS(ROW(),COLUMN())))</f>
        <v>0</v>
      </c>
      <c r="E109" s="11">
        <f t="shared" ca="1" si="1"/>
        <v>0</v>
      </c>
      <c r="F109" s="3"/>
      <c r="G109" s="11" cm="1">
        <f t="array" aca="1" ref="G109" ca="1">SUM(INDIRECT("'"&amp;TOTALECSheets&amp;"'!"&amp;ADDRESS(ROW(),COLUMN())))</f>
        <v>0</v>
      </c>
      <c r="H109" s="11" cm="1">
        <f t="array" aca="1" ref="H109" ca="1">SUM(INDIRECT("'"&amp;TOTALECSheets&amp;"'!"&amp;ADDRESS(ROW(),COLUMN())))</f>
        <v>0</v>
      </c>
      <c r="I109" s="11" cm="1">
        <f t="array" aca="1" ref="I109" ca="1">SUM(INDIRECT("'"&amp;TOTALECSheets&amp;"'!"&amp;ADDRESS(ROW(),COLUMN())))</f>
        <v>0</v>
      </c>
      <c r="J109" s="11" cm="1">
        <f t="array" aca="1" ref="J109" ca="1">SUM(INDIRECT("'"&amp;TOTALECSheets&amp;"'!"&amp;ADDRESS(ROW(),COLUMN())))</f>
        <v>0</v>
      </c>
      <c r="K109" s="11" cm="1">
        <f t="array" aca="1" ref="K109" ca="1">SUM(INDIRECT("'"&amp;TOTALECSheets&amp;"'!"&amp;ADDRESS(ROW(),COLUMN())))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 cm="1">
        <f t="array" aca="1" ref="D110" ca="1">SUM(INDIRECT("'"&amp;TOTALECSheets&amp;"'!"&amp;ADDRESS(ROW(),COLUMN())))</f>
        <v>0</v>
      </c>
      <c r="E110" s="11">
        <f t="shared" ca="1" si="1"/>
        <v>0</v>
      </c>
      <c r="G110" s="111" cm="1">
        <f t="array" aca="1" ref="G110" ca="1">SUM(INDIRECT("'"&amp;TOTALECSheets&amp;"'!"&amp;ADDRESS(ROW(),COLUMN())))</f>
        <v>0</v>
      </c>
      <c r="H110" s="111" cm="1">
        <f t="array" aca="1" ref="H110" ca="1">SUM(INDIRECT("'"&amp;TOTALECSheets&amp;"'!"&amp;ADDRESS(ROW(),COLUMN())))</f>
        <v>0</v>
      </c>
      <c r="I110" s="111" cm="1">
        <f t="array" aca="1" ref="I110" ca="1">SUM(INDIRECT("'"&amp;TOTALECSheets&amp;"'!"&amp;ADDRESS(ROW(),COLUMN())))</f>
        <v>0</v>
      </c>
      <c r="J110" s="111" cm="1">
        <f t="array" aca="1" ref="J110" ca="1">SUM(INDIRECT("'"&amp;TOTALECSheets&amp;"'!"&amp;ADDRESS(ROW(),COLUMN())))</f>
        <v>0</v>
      </c>
      <c r="K110" s="111" cm="1">
        <f t="array" aca="1" ref="K110" ca="1">SUM(INDIRECT("'"&amp;TOTALECSheets&amp;"'!"&amp;ADDRESS(ROW(),COLUMN())))</f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D111" s="11"/>
      <c r="E111" s="11">
        <f t="shared" si="1"/>
        <v>0</v>
      </c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D112" s="11"/>
      <c r="E112" s="11">
        <f t="shared" si="1"/>
        <v>0</v>
      </c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 cm="1">
        <f t="array" aca="1" ref="D113" ca="1">SUM(INDIRECT("'"&amp;TOTALECSheets&amp;"'!"&amp;ADDRESS(ROW(),COLUMN())))</f>
        <v>0</v>
      </c>
      <c r="E113" s="11">
        <f t="shared" ca="1" si="1"/>
        <v>0</v>
      </c>
      <c r="F113" s="3"/>
      <c r="G113" s="11" cm="1">
        <f t="array" aca="1" ref="G113" ca="1">SUM(INDIRECT("'"&amp;TOTALECSheets&amp;"'!"&amp;ADDRESS(ROW(),COLUMN())))</f>
        <v>0</v>
      </c>
      <c r="H113" s="11" cm="1">
        <f t="array" aca="1" ref="H113" ca="1">SUM(INDIRECT("'"&amp;TOTALECSheets&amp;"'!"&amp;ADDRESS(ROW(),COLUMN())))</f>
        <v>0</v>
      </c>
      <c r="I113" s="11" cm="1">
        <f t="array" aca="1" ref="I113" ca="1">SUM(INDIRECT("'"&amp;TOTALECSheets&amp;"'!"&amp;ADDRESS(ROW(),COLUMN())))</f>
        <v>0</v>
      </c>
      <c r="J113" s="11" cm="1">
        <f t="array" aca="1" ref="J113" ca="1">SUM(INDIRECT("'"&amp;TOTALECSheets&amp;"'!"&amp;ADDRESS(ROW(),COLUMN())))</f>
        <v>0</v>
      </c>
      <c r="K113" s="11" cm="1">
        <f t="array" aca="1" ref="K113" ca="1">SUM(INDIRECT("'"&amp;TOTALECSheets&amp;"'!"&amp;ADDRESS(ROW(),COLUMN())))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 cm="1">
        <f t="array" aca="1" ref="D114" ca="1">SUM(INDIRECT("'"&amp;TOTALECSheets&amp;"'!"&amp;ADDRESS(ROW(),COLUMN())))</f>
        <v>0</v>
      </c>
      <c r="E114" s="11">
        <f t="shared" ca="1" si="1"/>
        <v>0</v>
      </c>
      <c r="F114" s="3"/>
      <c r="G114" s="11" cm="1">
        <f t="array" aca="1" ref="G114" ca="1">SUM(INDIRECT("'"&amp;TOTALECSheets&amp;"'!"&amp;ADDRESS(ROW(),COLUMN())))</f>
        <v>0</v>
      </c>
      <c r="H114" s="11" cm="1">
        <f t="array" aca="1" ref="H114" ca="1">SUM(INDIRECT("'"&amp;TOTALECSheets&amp;"'!"&amp;ADDRESS(ROW(),COLUMN())))</f>
        <v>0</v>
      </c>
      <c r="I114" s="11" cm="1">
        <f t="array" aca="1" ref="I114" ca="1">SUM(INDIRECT("'"&amp;TOTALECSheets&amp;"'!"&amp;ADDRESS(ROW(),COLUMN())))</f>
        <v>0</v>
      </c>
      <c r="J114" s="11" cm="1">
        <f t="array" aca="1" ref="J114" ca="1">SUM(INDIRECT("'"&amp;TOTALECSheets&amp;"'!"&amp;ADDRESS(ROW(),COLUMN())))</f>
        <v>0</v>
      </c>
      <c r="K114" s="11" cm="1">
        <f t="array" aca="1" ref="K114" ca="1">SUM(INDIRECT("'"&amp;TOTALECSheets&amp;"'!"&amp;ADDRESS(ROW(),COLUMN())))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 cm="1">
        <f t="array" aca="1" ref="D115" ca="1">SUM(INDIRECT("'"&amp;TOTALECSheets&amp;"'!"&amp;ADDRESS(ROW(),COLUMN())))</f>
        <v>0</v>
      </c>
      <c r="E115" s="11">
        <f t="shared" ca="1" si="1"/>
        <v>0</v>
      </c>
      <c r="F115" s="3"/>
      <c r="G115" s="11" cm="1">
        <f t="array" aca="1" ref="G115" ca="1">SUM(INDIRECT("'"&amp;TOTALECSheets&amp;"'!"&amp;ADDRESS(ROW(),COLUMN())))</f>
        <v>0</v>
      </c>
      <c r="H115" s="11" cm="1">
        <f t="array" aca="1" ref="H115" ca="1">SUM(INDIRECT("'"&amp;TOTALECSheets&amp;"'!"&amp;ADDRESS(ROW(),COLUMN())))</f>
        <v>0</v>
      </c>
      <c r="I115" s="11" cm="1">
        <f t="array" aca="1" ref="I115" ca="1">SUM(INDIRECT("'"&amp;TOTALECSheets&amp;"'!"&amp;ADDRESS(ROW(),COLUMN())))</f>
        <v>0</v>
      </c>
      <c r="J115" s="11" cm="1">
        <f t="array" aca="1" ref="J115" ca="1">SUM(INDIRECT("'"&amp;TOTALECSheets&amp;"'!"&amp;ADDRESS(ROW(),COLUMN())))</f>
        <v>0</v>
      </c>
      <c r="K115" s="11" cm="1">
        <f t="array" aca="1" ref="K115" ca="1">SUM(INDIRECT("'"&amp;TOTALECSheets&amp;"'!"&amp;ADDRESS(ROW(),COLUMN())))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 cm="1">
        <f t="array" aca="1" ref="D116" ca="1">SUM(INDIRECT("'"&amp;TOTALECSheets&amp;"'!"&amp;ADDRESS(ROW(),COLUMN())))</f>
        <v>0</v>
      </c>
      <c r="E116" s="11">
        <f t="shared" ca="1" si="1"/>
        <v>0</v>
      </c>
      <c r="F116" s="3"/>
      <c r="G116" s="11" cm="1">
        <f t="array" aca="1" ref="G116" ca="1">SUM(INDIRECT("'"&amp;TOTALECSheets&amp;"'!"&amp;ADDRESS(ROW(),COLUMN())))</f>
        <v>0</v>
      </c>
      <c r="H116" s="11" cm="1">
        <f t="array" aca="1" ref="H116" ca="1">SUM(INDIRECT("'"&amp;TOTALECSheets&amp;"'!"&amp;ADDRESS(ROW(),COLUMN())))</f>
        <v>0</v>
      </c>
      <c r="I116" s="11" cm="1">
        <f t="array" aca="1" ref="I116" ca="1">SUM(INDIRECT("'"&amp;TOTALECSheets&amp;"'!"&amp;ADDRESS(ROW(),COLUMN())))</f>
        <v>0</v>
      </c>
      <c r="J116" s="11" cm="1">
        <f t="array" aca="1" ref="J116" ca="1">SUM(INDIRECT("'"&amp;TOTALECSheets&amp;"'!"&amp;ADDRESS(ROW(),COLUMN())))</f>
        <v>0</v>
      </c>
      <c r="K116" s="11" cm="1">
        <f t="array" aca="1" ref="K116" ca="1">SUM(INDIRECT("'"&amp;TOTALECSheets&amp;"'!"&amp;ADDRESS(ROW(),COLUMN())))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 cm="1">
        <f t="array" aca="1" ref="D117" ca="1">SUM(INDIRECT("'"&amp;TOTALECSheets&amp;"'!"&amp;ADDRESS(ROW(),COLUMN())))</f>
        <v>0</v>
      </c>
      <c r="E117" s="11">
        <f t="shared" ca="1" si="1"/>
        <v>0</v>
      </c>
      <c r="F117" s="3"/>
      <c r="G117" s="11" cm="1">
        <f t="array" aca="1" ref="G117" ca="1">SUM(INDIRECT("'"&amp;TOTALECSheets&amp;"'!"&amp;ADDRESS(ROW(),COLUMN())))</f>
        <v>0</v>
      </c>
      <c r="H117" s="11" cm="1">
        <f t="array" aca="1" ref="H117" ca="1">SUM(INDIRECT("'"&amp;TOTALECSheets&amp;"'!"&amp;ADDRESS(ROW(),COLUMN())))</f>
        <v>0</v>
      </c>
      <c r="I117" s="11" cm="1">
        <f t="array" aca="1" ref="I117" ca="1">SUM(INDIRECT("'"&amp;TOTALECSheets&amp;"'!"&amp;ADDRESS(ROW(),COLUMN())))</f>
        <v>0</v>
      </c>
      <c r="J117" s="11" cm="1">
        <f t="array" aca="1" ref="J117" ca="1">SUM(INDIRECT("'"&amp;TOTALECSheets&amp;"'!"&amp;ADDRESS(ROW(),COLUMN())))</f>
        <v>0</v>
      </c>
      <c r="K117" s="11" cm="1">
        <f t="array" aca="1" ref="K117" ca="1">SUM(INDIRECT("'"&amp;TOTALECSheets&amp;"'!"&amp;ADDRESS(ROW(),COLUMN())))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 cm="1">
        <f t="array" aca="1" ref="D118" ca="1">SUM(INDIRECT("'"&amp;TOTALECSheets&amp;"'!"&amp;ADDRESS(ROW(),COLUMN())))</f>
        <v>0</v>
      </c>
      <c r="E118" s="11">
        <f t="shared" ca="1" si="1"/>
        <v>0</v>
      </c>
      <c r="F118" s="3"/>
      <c r="G118" s="11" cm="1">
        <f t="array" aca="1" ref="G118" ca="1">SUM(INDIRECT("'"&amp;TOTALECSheets&amp;"'!"&amp;ADDRESS(ROW(),COLUMN())))</f>
        <v>0</v>
      </c>
      <c r="H118" s="11" cm="1">
        <f t="array" aca="1" ref="H118" ca="1">SUM(INDIRECT("'"&amp;TOTALECSheets&amp;"'!"&amp;ADDRESS(ROW(),COLUMN())))</f>
        <v>0</v>
      </c>
      <c r="I118" s="11" cm="1">
        <f t="array" aca="1" ref="I118" ca="1">SUM(INDIRECT("'"&amp;TOTALECSheets&amp;"'!"&amp;ADDRESS(ROW(),COLUMN())))</f>
        <v>0</v>
      </c>
      <c r="J118" s="11" cm="1">
        <f t="array" aca="1" ref="J118" ca="1">SUM(INDIRECT("'"&amp;TOTALECSheets&amp;"'!"&amp;ADDRESS(ROW(),COLUMN())))</f>
        <v>0</v>
      </c>
      <c r="K118" s="11" cm="1">
        <f t="array" aca="1" ref="K118" ca="1">SUM(INDIRECT("'"&amp;TOTALECSheets&amp;"'!"&amp;ADDRESS(ROW(),COLUMN())))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 cm="1">
        <f t="array" aca="1" ref="D119" ca="1">SUM(INDIRECT("'"&amp;TOTALECSheets&amp;"'!"&amp;ADDRESS(ROW(),COLUMN())))</f>
        <v>0</v>
      </c>
      <c r="E119" s="11">
        <f t="shared" ca="1" si="1"/>
        <v>0</v>
      </c>
      <c r="G119" s="111" cm="1">
        <f t="array" aca="1" ref="G119" ca="1">SUM(INDIRECT("'"&amp;TOTALECSheets&amp;"'!"&amp;ADDRESS(ROW(),COLUMN())))</f>
        <v>0</v>
      </c>
      <c r="H119" s="111" cm="1">
        <f t="array" aca="1" ref="H119" ca="1">SUM(INDIRECT("'"&amp;TOTALECSheets&amp;"'!"&amp;ADDRESS(ROW(),COLUMN())))</f>
        <v>0</v>
      </c>
      <c r="I119" s="111" cm="1">
        <f t="array" aca="1" ref="I119" ca="1">SUM(INDIRECT("'"&amp;TOTALECSheets&amp;"'!"&amp;ADDRESS(ROW(),COLUMN())))</f>
        <v>0</v>
      </c>
      <c r="J119" s="111" cm="1">
        <f t="array" aca="1" ref="J119" ca="1">SUM(INDIRECT("'"&amp;TOTALECSheets&amp;"'!"&amp;ADDRESS(ROW(),COLUMN())))</f>
        <v>0</v>
      </c>
      <c r="K119" s="111" cm="1">
        <f t="array" aca="1" ref="K119" ca="1">SUM(INDIRECT("'"&amp;TOTALECSheets&amp;"'!"&amp;ADDRESS(ROW(),COLUMN())))</f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>
        <f t="shared" si="1"/>
        <v>0</v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>
        <f t="shared" si="1"/>
        <v>0</v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 cm="1">
        <f t="array" aca="1" ref="D122" ca="1">SUM(INDIRECT("'"&amp;TOTALECSheets&amp;"'!"&amp;ADDRESS(ROW(),COLUMN())))</f>
        <v>0</v>
      </c>
      <c r="E122" s="11">
        <f t="shared" ca="1" si="1"/>
        <v>0</v>
      </c>
      <c r="F122" s="3"/>
      <c r="G122" s="11" cm="1">
        <f t="array" aca="1" ref="G122" ca="1">SUM(INDIRECT("'"&amp;TOTALECSheets&amp;"'!"&amp;ADDRESS(ROW(),COLUMN())))</f>
        <v>0</v>
      </c>
      <c r="H122" s="11" cm="1">
        <f t="array" aca="1" ref="H122" ca="1">SUM(INDIRECT("'"&amp;TOTALECSheets&amp;"'!"&amp;ADDRESS(ROW(),COLUMN())))</f>
        <v>0</v>
      </c>
      <c r="I122" s="11" cm="1">
        <f t="array" aca="1" ref="I122" ca="1">SUM(INDIRECT("'"&amp;TOTALECSheets&amp;"'!"&amp;ADDRESS(ROW(),COLUMN())))</f>
        <v>0</v>
      </c>
      <c r="J122" s="11" cm="1">
        <f t="array" aca="1" ref="J122" ca="1">SUM(INDIRECT("'"&amp;TOTALECSheets&amp;"'!"&amp;ADDRESS(ROW(),COLUMN())))</f>
        <v>0</v>
      </c>
      <c r="K122" s="11" cm="1">
        <f t="array" aca="1" ref="K122" ca="1">SUM(INDIRECT("'"&amp;TOTALECSheets&amp;"'!"&amp;ADDRESS(ROW(),COLUMN())))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 cm="1">
        <f t="array" aca="1" ref="D123" ca="1">SUM(INDIRECT("'"&amp;TOTALECSheets&amp;"'!"&amp;ADDRESS(ROW(),COLUMN())))</f>
        <v>0</v>
      </c>
      <c r="E123" s="11">
        <f t="shared" ca="1" si="1"/>
        <v>0</v>
      </c>
      <c r="F123" s="3"/>
      <c r="G123" s="11" cm="1">
        <f t="array" aca="1" ref="G123" ca="1">SUM(INDIRECT("'"&amp;TOTALECSheets&amp;"'!"&amp;ADDRESS(ROW(),COLUMN())))</f>
        <v>0</v>
      </c>
      <c r="H123" s="11" cm="1">
        <f t="array" aca="1" ref="H123" ca="1">SUM(INDIRECT("'"&amp;TOTALECSheets&amp;"'!"&amp;ADDRESS(ROW(),COLUMN())))</f>
        <v>0</v>
      </c>
      <c r="I123" s="11" cm="1">
        <f t="array" aca="1" ref="I123" ca="1">SUM(INDIRECT("'"&amp;TOTALECSheets&amp;"'!"&amp;ADDRESS(ROW(),COLUMN())))</f>
        <v>0</v>
      </c>
      <c r="J123" s="11" cm="1">
        <f t="array" aca="1" ref="J123" ca="1">SUM(INDIRECT("'"&amp;TOTALECSheets&amp;"'!"&amp;ADDRESS(ROW(),COLUMN())))</f>
        <v>0</v>
      </c>
      <c r="K123" s="11" cm="1">
        <f t="array" aca="1" ref="K123" ca="1">SUM(INDIRECT("'"&amp;TOTALECSheets&amp;"'!"&amp;ADDRESS(ROW(),COLUMN())))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 cm="1">
        <f t="array" aca="1" ref="D124" ca="1">SUM(INDIRECT("'"&amp;TOTALECSheets&amp;"'!"&amp;ADDRESS(ROW(),COLUMN())))</f>
        <v>0</v>
      </c>
      <c r="E124" s="11">
        <f t="shared" ca="1" si="1"/>
        <v>0</v>
      </c>
      <c r="F124" s="3"/>
      <c r="G124" s="11" cm="1">
        <f t="array" aca="1" ref="G124" ca="1">SUM(INDIRECT("'"&amp;TOTALECSheets&amp;"'!"&amp;ADDRESS(ROW(),COLUMN())))</f>
        <v>0</v>
      </c>
      <c r="H124" s="11" cm="1">
        <f t="array" aca="1" ref="H124" ca="1">SUM(INDIRECT("'"&amp;TOTALECSheets&amp;"'!"&amp;ADDRESS(ROW(),COLUMN())))</f>
        <v>0</v>
      </c>
      <c r="I124" s="11" cm="1">
        <f t="array" aca="1" ref="I124" ca="1">SUM(INDIRECT("'"&amp;TOTALECSheets&amp;"'!"&amp;ADDRESS(ROW(),COLUMN())))</f>
        <v>0</v>
      </c>
      <c r="J124" s="11" cm="1">
        <f t="array" aca="1" ref="J124" ca="1">SUM(INDIRECT("'"&amp;TOTALECSheets&amp;"'!"&amp;ADDRESS(ROW(),COLUMN())))</f>
        <v>0</v>
      </c>
      <c r="K124" s="11" cm="1">
        <f t="array" aca="1" ref="K124" ca="1">SUM(INDIRECT("'"&amp;TOTALECSheets&amp;"'!"&amp;ADDRESS(ROW(),COLUMN())))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 cm="1">
        <f t="array" aca="1" ref="D125" ca="1">SUM(INDIRECT("'"&amp;TOTALECSheets&amp;"'!"&amp;ADDRESS(ROW(),COLUMN())))</f>
        <v>0</v>
      </c>
      <c r="E125" s="11">
        <f t="shared" ca="1" si="1"/>
        <v>0</v>
      </c>
      <c r="F125" s="3"/>
      <c r="G125" s="11" cm="1">
        <f t="array" aca="1" ref="G125" ca="1">SUM(INDIRECT("'"&amp;TOTALECSheets&amp;"'!"&amp;ADDRESS(ROW(),COLUMN())))</f>
        <v>0</v>
      </c>
      <c r="H125" s="11" cm="1">
        <f t="array" aca="1" ref="H125" ca="1">SUM(INDIRECT("'"&amp;TOTALECSheets&amp;"'!"&amp;ADDRESS(ROW(),COLUMN())))</f>
        <v>0</v>
      </c>
      <c r="I125" s="11" cm="1">
        <f t="array" aca="1" ref="I125" ca="1">SUM(INDIRECT("'"&amp;TOTALECSheets&amp;"'!"&amp;ADDRESS(ROW(),COLUMN())))</f>
        <v>0</v>
      </c>
      <c r="J125" s="11" cm="1">
        <f t="array" aca="1" ref="J125" ca="1">SUM(INDIRECT("'"&amp;TOTALECSheets&amp;"'!"&amp;ADDRESS(ROW(),COLUMN())))</f>
        <v>0</v>
      </c>
      <c r="K125" s="11" cm="1">
        <f t="array" aca="1" ref="K125" ca="1">SUM(INDIRECT("'"&amp;TOTALECSheets&amp;"'!"&amp;ADDRESS(ROW(),COLUMN())))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 cm="1">
        <f t="array" aca="1" ref="D126" ca="1">SUM(INDIRECT("'"&amp;TOTALECSheets&amp;"'!"&amp;ADDRESS(ROW(),COLUMN())))</f>
        <v>0</v>
      </c>
      <c r="E126" s="11">
        <f t="shared" ca="1" si="1"/>
        <v>0</v>
      </c>
      <c r="F126" s="3"/>
      <c r="G126" s="11" cm="1">
        <f t="array" aca="1" ref="G126" ca="1">SUM(INDIRECT("'"&amp;TOTALECSheets&amp;"'!"&amp;ADDRESS(ROW(),COLUMN())))</f>
        <v>0</v>
      </c>
      <c r="H126" s="11" cm="1">
        <f t="array" aca="1" ref="H126" ca="1">SUM(INDIRECT("'"&amp;TOTALECSheets&amp;"'!"&amp;ADDRESS(ROW(),COLUMN())))</f>
        <v>0</v>
      </c>
      <c r="I126" s="11" cm="1">
        <f t="array" aca="1" ref="I126" ca="1">SUM(INDIRECT("'"&amp;TOTALECSheets&amp;"'!"&amp;ADDRESS(ROW(),COLUMN())))</f>
        <v>0</v>
      </c>
      <c r="J126" s="11" cm="1">
        <f t="array" aca="1" ref="J126" ca="1">SUM(INDIRECT("'"&amp;TOTALECSheets&amp;"'!"&amp;ADDRESS(ROW(),COLUMN())))</f>
        <v>0</v>
      </c>
      <c r="K126" s="11" cm="1">
        <f t="array" aca="1" ref="K126" ca="1">SUM(INDIRECT("'"&amp;TOTALECSheets&amp;"'!"&amp;ADDRESS(ROW(),COLUMN())))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 cm="1">
        <f t="array" aca="1" ref="D127" ca="1">SUM(INDIRECT("'"&amp;TOTALECSheets&amp;"'!"&amp;ADDRESS(ROW(),COLUMN())))</f>
        <v>0</v>
      </c>
      <c r="E127" s="11">
        <f t="shared" ca="1" si="1"/>
        <v>0</v>
      </c>
      <c r="F127" s="3"/>
      <c r="G127" s="11" cm="1">
        <f t="array" aca="1" ref="G127" ca="1">SUM(INDIRECT("'"&amp;TOTALECSheets&amp;"'!"&amp;ADDRESS(ROW(),COLUMN())))</f>
        <v>0</v>
      </c>
      <c r="H127" s="11" cm="1">
        <f t="array" aca="1" ref="H127" ca="1">SUM(INDIRECT("'"&amp;TOTALECSheets&amp;"'!"&amp;ADDRESS(ROW(),COLUMN())))</f>
        <v>0</v>
      </c>
      <c r="I127" s="11" cm="1">
        <f t="array" aca="1" ref="I127" ca="1">SUM(INDIRECT("'"&amp;TOTALECSheets&amp;"'!"&amp;ADDRESS(ROW(),COLUMN())))</f>
        <v>0</v>
      </c>
      <c r="J127" s="11" cm="1">
        <f t="array" aca="1" ref="J127" ca="1">SUM(INDIRECT("'"&amp;TOTALECSheets&amp;"'!"&amp;ADDRESS(ROW(),COLUMN())))</f>
        <v>0</v>
      </c>
      <c r="K127" s="11" cm="1">
        <f t="array" aca="1" ref="K127" ca="1">SUM(INDIRECT("'"&amp;TOTALECSheets&amp;"'!"&amp;ADDRESS(ROW(),COLUMN())))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 cm="1">
        <f t="array" aca="1" ref="D128" ca="1">SUM(INDIRECT("'"&amp;TOTALECSheets&amp;"'!"&amp;ADDRESS(ROW(),COLUMN())))</f>
        <v>0</v>
      </c>
      <c r="E128" s="11">
        <f t="shared" ca="1" si="1"/>
        <v>0</v>
      </c>
      <c r="F128" s="3"/>
      <c r="G128" s="11" cm="1">
        <f t="array" aca="1" ref="G128" ca="1">SUM(INDIRECT("'"&amp;TOTALECSheets&amp;"'!"&amp;ADDRESS(ROW(),COLUMN())))</f>
        <v>0</v>
      </c>
      <c r="H128" s="11" cm="1">
        <f t="array" aca="1" ref="H128" ca="1">SUM(INDIRECT("'"&amp;TOTALECSheets&amp;"'!"&amp;ADDRESS(ROW(),COLUMN())))</f>
        <v>0</v>
      </c>
      <c r="I128" s="11" cm="1">
        <f t="array" aca="1" ref="I128" ca="1">SUM(INDIRECT("'"&amp;TOTALECSheets&amp;"'!"&amp;ADDRESS(ROW(),COLUMN())))</f>
        <v>0</v>
      </c>
      <c r="J128" s="11" cm="1">
        <f t="array" aca="1" ref="J128" ca="1">SUM(INDIRECT("'"&amp;TOTALECSheets&amp;"'!"&amp;ADDRESS(ROW(),COLUMN())))</f>
        <v>0</v>
      </c>
      <c r="K128" s="11" cm="1">
        <f t="array" aca="1" ref="K128" ca="1">SUM(INDIRECT("'"&amp;TOTALECSheets&amp;"'!"&amp;ADDRESS(ROW(),COLUMN())))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 cm="1">
        <f t="array" aca="1" ref="D129" ca="1">SUM(INDIRECT("'"&amp;TOTALECSheets&amp;"'!"&amp;ADDRESS(ROW(),COLUMN())))</f>
        <v>0</v>
      </c>
      <c r="E129" s="11">
        <f t="shared" ca="1" si="1"/>
        <v>0</v>
      </c>
      <c r="F129" s="3"/>
      <c r="G129" s="11" cm="1">
        <f t="array" aca="1" ref="G129" ca="1">SUM(INDIRECT("'"&amp;TOTALECSheets&amp;"'!"&amp;ADDRESS(ROW(),COLUMN())))</f>
        <v>0</v>
      </c>
      <c r="H129" s="11" cm="1">
        <f t="array" aca="1" ref="H129" ca="1">SUM(INDIRECT("'"&amp;TOTALECSheets&amp;"'!"&amp;ADDRESS(ROW(),COLUMN())))</f>
        <v>0</v>
      </c>
      <c r="I129" s="11" cm="1">
        <f t="array" aca="1" ref="I129" ca="1">SUM(INDIRECT("'"&amp;TOTALECSheets&amp;"'!"&amp;ADDRESS(ROW(),COLUMN())))</f>
        <v>0</v>
      </c>
      <c r="J129" s="11" cm="1">
        <f t="array" aca="1" ref="J129" ca="1">SUM(INDIRECT("'"&amp;TOTALECSheets&amp;"'!"&amp;ADDRESS(ROW(),COLUMN())))</f>
        <v>0</v>
      </c>
      <c r="K129" s="11" cm="1">
        <f t="array" aca="1" ref="K129" ca="1">SUM(INDIRECT("'"&amp;TOTALECSheets&amp;"'!"&amp;ADDRESS(ROW(),COLUMN())))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 cm="1">
        <f t="array" aca="1" ref="D130" ca="1">SUM(INDIRECT("'"&amp;TOTALECSheets&amp;"'!"&amp;ADDRESS(ROW(),COLUMN())))</f>
        <v>0</v>
      </c>
      <c r="E130" s="11">
        <f t="shared" ca="1" si="1"/>
        <v>0</v>
      </c>
      <c r="F130" s="3"/>
      <c r="G130" s="11" cm="1">
        <f t="array" aca="1" ref="G130" ca="1">SUM(INDIRECT("'"&amp;TOTALECSheets&amp;"'!"&amp;ADDRESS(ROW(),COLUMN())))</f>
        <v>0</v>
      </c>
      <c r="H130" s="11" cm="1">
        <f t="array" aca="1" ref="H130" ca="1">SUM(INDIRECT("'"&amp;TOTALECSheets&amp;"'!"&amp;ADDRESS(ROW(),COLUMN())))</f>
        <v>0</v>
      </c>
      <c r="I130" s="11" cm="1">
        <f t="array" aca="1" ref="I130" ca="1">SUM(INDIRECT("'"&amp;TOTALECSheets&amp;"'!"&amp;ADDRESS(ROW(),COLUMN())))</f>
        <v>0</v>
      </c>
      <c r="J130" s="11" cm="1">
        <f t="array" aca="1" ref="J130" ca="1">SUM(INDIRECT("'"&amp;TOTALECSheets&amp;"'!"&amp;ADDRESS(ROW(),COLUMN())))</f>
        <v>0</v>
      </c>
      <c r="K130" s="11" cm="1">
        <f t="array" aca="1" ref="K130" ca="1">SUM(INDIRECT("'"&amp;TOTALECSheets&amp;"'!"&amp;ADDRESS(ROW(),COLUMN())))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 cm="1">
        <f t="array" aca="1" ref="D131" ca="1">SUM(INDIRECT("'"&amp;TOTALECSheets&amp;"'!"&amp;ADDRESS(ROW(),COLUMN())))</f>
        <v>0</v>
      </c>
      <c r="E131" s="11">
        <f t="shared" ca="1" si="1"/>
        <v>0</v>
      </c>
      <c r="F131" s="3"/>
      <c r="G131" s="11" cm="1">
        <f t="array" aca="1" ref="G131" ca="1">SUM(INDIRECT("'"&amp;TOTALECSheets&amp;"'!"&amp;ADDRESS(ROW(),COLUMN())))</f>
        <v>0</v>
      </c>
      <c r="H131" s="11" cm="1">
        <f t="array" aca="1" ref="H131" ca="1">SUM(INDIRECT("'"&amp;TOTALECSheets&amp;"'!"&amp;ADDRESS(ROW(),COLUMN())))</f>
        <v>0</v>
      </c>
      <c r="I131" s="11" cm="1">
        <f t="array" aca="1" ref="I131" ca="1">SUM(INDIRECT("'"&amp;TOTALECSheets&amp;"'!"&amp;ADDRESS(ROW(),COLUMN())))</f>
        <v>0</v>
      </c>
      <c r="J131" s="11" cm="1">
        <f t="array" aca="1" ref="J131" ca="1">SUM(INDIRECT("'"&amp;TOTALECSheets&amp;"'!"&amp;ADDRESS(ROW(),COLUMN())))</f>
        <v>0</v>
      </c>
      <c r="K131" s="11" cm="1">
        <f t="array" aca="1" ref="K131" ca="1">SUM(INDIRECT("'"&amp;TOTALECSheets&amp;"'!"&amp;ADDRESS(ROW(),COLUMN())))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 cm="1">
        <f t="array" aca="1" ref="D132" ca="1">SUM(INDIRECT("'"&amp;TOTALECSheets&amp;"'!"&amp;ADDRESS(ROW(),COLUMN())))</f>
        <v>0</v>
      </c>
      <c r="E132" s="11">
        <f t="shared" ca="1" si="1"/>
        <v>0</v>
      </c>
      <c r="F132" s="3"/>
      <c r="G132" s="11" cm="1">
        <f t="array" aca="1" ref="G132" ca="1">SUM(INDIRECT("'"&amp;TOTALECSheets&amp;"'!"&amp;ADDRESS(ROW(),COLUMN())))</f>
        <v>0</v>
      </c>
      <c r="H132" s="11" cm="1">
        <f t="array" aca="1" ref="H132" ca="1">SUM(INDIRECT("'"&amp;TOTALECSheets&amp;"'!"&amp;ADDRESS(ROW(),COLUMN())))</f>
        <v>0</v>
      </c>
      <c r="I132" s="11" cm="1">
        <f t="array" aca="1" ref="I132" ca="1">SUM(INDIRECT("'"&amp;TOTALECSheets&amp;"'!"&amp;ADDRESS(ROW(),COLUMN())))</f>
        <v>0</v>
      </c>
      <c r="J132" s="11" cm="1">
        <f t="array" aca="1" ref="J132" ca="1">SUM(INDIRECT("'"&amp;TOTALECSheets&amp;"'!"&amp;ADDRESS(ROW(),COLUMN())))</f>
        <v>0</v>
      </c>
      <c r="K132" s="11" cm="1">
        <f t="array" aca="1" ref="K132" ca="1">SUM(INDIRECT("'"&amp;TOTALECSheets&amp;"'!"&amp;ADDRESS(ROW(),COLUMN())))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 cm="1">
        <f t="array" aca="1" ref="D133" ca="1">SUM(INDIRECT("'"&amp;TOTALECSheets&amp;"'!"&amp;ADDRESS(ROW(),COLUMN())))</f>
        <v>0</v>
      </c>
      <c r="E133" s="11">
        <f t="shared" ca="1" si="1"/>
        <v>0</v>
      </c>
      <c r="G133" s="111" cm="1">
        <f t="array" aca="1" ref="G133" ca="1">SUM(INDIRECT("'"&amp;TOTALECSheets&amp;"'!"&amp;ADDRESS(ROW(),COLUMN())))</f>
        <v>0</v>
      </c>
      <c r="H133" s="111" cm="1">
        <f t="array" aca="1" ref="H133" ca="1">SUM(INDIRECT("'"&amp;TOTALECSheets&amp;"'!"&amp;ADDRESS(ROW(),COLUMN())))</f>
        <v>0</v>
      </c>
      <c r="I133" s="111" cm="1">
        <f t="array" aca="1" ref="I133" ca="1">SUM(INDIRECT("'"&amp;TOTALECSheets&amp;"'!"&amp;ADDRESS(ROW(),COLUMN())))</f>
        <v>0</v>
      </c>
      <c r="J133" s="111" cm="1">
        <f t="array" aca="1" ref="J133" ca="1">SUM(INDIRECT("'"&amp;TOTALECSheets&amp;"'!"&amp;ADDRESS(ROW(),COLUMN())))</f>
        <v>0</v>
      </c>
      <c r="K133" s="111" cm="1">
        <f t="array" aca="1" ref="K133" ca="1">SUM(INDIRECT("'"&amp;TOTALECSheets&amp;"'!"&amp;ADDRESS(ROW(),COLUMN())))</f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D134" s="11"/>
      <c r="E134" s="11">
        <f t="shared" si="1"/>
        <v>0</v>
      </c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D135" s="11"/>
      <c r="E135" s="11">
        <f t="shared" si="1"/>
        <v>0</v>
      </c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 cm="1">
        <f t="array" aca="1" ref="D136" ca="1">SUM(INDIRECT("'"&amp;TOTALECSheets&amp;"'!"&amp;ADDRESS(ROW(),COLUMN())))</f>
        <v>-1137.7793258883999</v>
      </c>
      <c r="E136" s="11">
        <f t="shared" ca="1" si="1"/>
        <v>0</v>
      </c>
      <c r="F136" s="3"/>
      <c r="G136" s="11" cm="1">
        <f t="array" aca="1" ref="G136" ca="1">SUM(INDIRECT("'"&amp;TOTALECSheets&amp;"'!"&amp;ADDRESS(ROW(),COLUMN())))</f>
        <v>-159.34904389261197</v>
      </c>
      <c r="H136" s="11" cm="1">
        <f t="array" aca="1" ref="H136" ca="1">SUM(INDIRECT("'"&amp;TOTALECSheets&amp;"'!"&amp;ADDRESS(ROW(),COLUMN())))</f>
        <v>-57.039901428398039</v>
      </c>
      <c r="I136" s="11" cm="1">
        <f t="array" aca="1" ref="I136" ca="1">SUM(INDIRECT("'"&amp;TOTALECSheets&amp;"'!"&amp;ADDRESS(ROW(),COLUMN())))</f>
        <v>-188.72016630605069</v>
      </c>
      <c r="J136" s="11" cm="1">
        <f t="array" aca="1" ref="J136" ca="1">SUM(INDIRECT("'"&amp;TOTALECSheets&amp;"'!"&amp;ADDRESS(ROW(),COLUMN())))</f>
        <v>-382.76413389303968</v>
      </c>
      <c r="K136" s="11" cm="1">
        <f t="array" aca="1" ref="K136" ca="1">SUM(INDIRECT("'"&amp;TOTALECSheets&amp;"'!"&amp;ADDRESS(ROW(),COLUMN())))</f>
        <v>-349.90608036829929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 cm="1">
        <f t="array" aca="1" ref="D137" ca="1">SUM(INDIRECT("'"&amp;TOTALECSheets&amp;"'!"&amp;ADDRESS(ROW(),COLUMN())))</f>
        <v>-429645.73404520733</v>
      </c>
      <c r="E137" s="11">
        <f t="shared" ca="1" si="1"/>
        <v>0</v>
      </c>
      <c r="F137" s="3"/>
      <c r="G137" s="11" cm="1">
        <f t="array" aca="1" ref="G137" ca="1">SUM(INDIRECT("'"&amp;TOTALECSheets&amp;"'!"&amp;ADDRESS(ROW(),COLUMN())))</f>
        <v>-60173.036523743758</v>
      </c>
      <c r="H137" s="11" cm="1">
        <f t="array" aca="1" ref="H137" ca="1">SUM(INDIRECT("'"&amp;TOTALECSheets&amp;"'!"&amp;ADDRESS(ROW(),COLUMN())))</f>
        <v>-21539.282496572741</v>
      </c>
      <c r="I137" s="11" cm="1">
        <f t="array" aca="1" ref="I137" ca="1">SUM(INDIRECT("'"&amp;TOTALECSheets&amp;"'!"&amp;ADDRESS(ROW(),COLUMN())))</f>
        <v>-71264.095362592154</v>
      </c>
      <c r="J137" s="11" cm="1">
        <f t="array" aca="1" ref="J137" ca="1">SUM(INDIRECT("'"&amp;TOTALECSheets&amp;"'!"&amp;ADDRESS(ROW(),COLUMN())))</f>
        <v>-144538.5528905133</v>
      </c>
      <c r="K137" s="11" cm="1">
        <f t="array" aca="1" ref="K137" ca="1">SUM(INDIRECT("'"&amp;TOTALECSheets&amp;"'!"&amp;ADDRESS(ROW(),COLUMN())))</f>
        <v>-132130.7667717853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 cm="1">
        <f t="array" aca="1" ref="D138" ca="1">SUM(INDIRECT("'"&amp;TOTALECSheets&amp;"'!"&amp;ADDRESS(ROW(),COLUMN())))</f>
        <v>-110818.8675452333</v>
      </c>
      <c r="E138" s="11">
        <f t="shared" ca="1" si="1"/>
        <v>0</v>
      </c>
      <c r="F138" s="3"/>
      <c r="G138" s="11" cm="1">
        <f t="array" aca="1" ref="G138" ca="1">SUM(INDIRECT("'"&amp;TOTALECSheets&amp;"'!"&amp;ADDRESS(ROW(),COLUMN())))</f>
        <v>-15520.47939947102</v>
      </c>
      <c r="H138" s="11" cm="1">
        <f t="array" aca="1" ref="H138" ca="1">SUM(INDIRECT("'"&amp;TOTALECSheets&amp;"'!"&amp;ADDRESS(ROW(),COLUMN())))</f>
        <v>-5555.6443480383796</v>
      </c>
      <c r="I138" s="11" cm="1">
        <f t="array" aca="1" ref="I138" ca="1">SUM(INDIRECT("'"&amp;TOTALECSheets&amp;"'!"&amp;ADDRESS(ROW(),COLUMN())))</f>
        <v>-18381.205069493393</v>
      </c>
      <c r="J138" s="11" cm="1">
        <f t="array" aca="1" ref="J138" ca="1">SUM(INDIRECT("'"&amp;TOTALECSheets&amp;"'!"&amp;ADDRESS(ROW(),COLUMN())))</f>
        <v>-37280.944458925129</v>
      </c>
      <c r="K138" s="11" cm="1">
        <f t="array" aca="1" ref="K138" ca="1">SUM(INDIRECT("'"&amp;TOTALECSheets&amp;"'!"&amp;ADDRESS(ROW(),COLUMN())))</f>
        <v>-34080.594269305358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 cm="1">
        <f t="array" aca="1" ref="D139" ca="1">SUM(INDIRECT("'"&amp;TOTALECSheets&amp;"'!"&amp;ADDRESS(ROW(),COLUMN())))</f>
        <v>-891202.20656556124</v>
      </c>
      <c r="E139" s="11">
        <f t="shared" ref="E139:E202" ca="1" si="2">IFERROR(IF(D139="",0,IF(D139=0,0,IF(ABS(D139-SUM($G139:$K139))&lt;Check_Limit,0,1))),1)</f>
        <v>0</v>
      </c>
      <c r="F139" s="3"/>
      <c r="G139" s="11" cm="1">
        <f t="array" aca="1" ref="G139" ca="1">SUM(INDIRECT("'"&amp;TOTALECSheets&amp;"'!"&amp;ADDRESS(ROW(),COLUMN())))</f>
        <v>-124815.25749320714</v>
      </c>
      <c r="H139" s="11" cm="1">
        <f t="array" aca="1" ref="H139" ca="1">SUM(INDIRECT("'"&amp;TOTALECSheets&amp;"'!"&amp;ADDRESS(ROW(),COLUMN())))</f>
        <v>-44678.335120545642</v>
      </c>
      <c r="I139" s="11" cm="1">
        <f t="array" aca="1" ref="I139" ca="1">SUM(INDIRECT("'"&amp;TOTALECSheets&amp;"'!"&amp;ADDRESS(ROW(),COLUMN())))</f>
        <v>-147821.13262960527</v>
      </c>
      <c r="J139" s="11" cm="1">
        <f t="array" aca="1" ref="J139" ca="1">SUM(INDIRECT("'"&amp;TOTALECSheets&amp;"'!"&amp;ADDRESS(ROW(),COLUMN())))</f>
        <v>-299812.30363214738</v>
      </c>
      <c r="K139" s="11" cm="1">
        <f t="array" aca="1" ref="K139" ca="1">SUM(INDIRECT("'"&amp;TOTALECSheets&amp;"'!"&amp;ADDRESS(ROW(),COLUMN())))</f>
        <v>-274075.17769005563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 cm="1">
        <f t="array" aca="1" ref="D140" ca="1">SUM(INDIRECT("'"&amp;TOTALECSheets&amp;"'!"&amp;ADDRESS(ROW(),COLUMN())))</f>
        <v>-1.4918189172254019</v>
      </c>
      <c r="E140" s="11">
        <f t="shared" ca="1" si="2"/>
        <v>0</v>
      </c>
      <c r="F140" s="3"/>
      <c r="G140" s="11" cm="1">
        <f t="array" aca="1" ref="G140" ca="1">SUM(INDIRECT("'"&amp;TOTALECSheets&amp;"'!"&amp;ADDRESS(ROW(),COLUMN())))</f>
        <v>-0.20893323750206413</v>
      </c>
      <c r="H140" s="11" cm="1">
        <f t="array" aca="1" ref="H140" ca="1">SUM(INDIRECT("'"&amp;TOTALECSheets&amp;"'!"&amp;ADDRESS(ROW(),COLUMN())))</f>
        <v>-7.478884705618466E-2</v>
      </c>
      <c r="I140" s="11" cm="1">
        <f t="array" aca="1" ref="I140" ca="1">SUM(INDIRECT("'"&amp;TOTALECSheets&amp;"'!"&amp;ADDRESS(ROW(),COLUMN())))</f>
        <v>-0.24744368943200948</v>
      </c>
      <c r="J140" s="11" cm="1">
        <f t="array" aca="1" ref="J140" ca="1">SUM(INDIRECT("'"&amp;TOTALECSheets&amp;"'!"&amp;ADDRESS(ROW(),COLUMN())))</f>
        <v>-0.50186777240935887</v>
      </c>
      <c r="K140" s="11" cm="1">
        <f t="array" aca="1" ref="K140" ca="1">SUM(INDIRECT("'"&amp;TOTALECSheets&amp;"'!"&amp;ADDRESS(ROW(),COLUMN())))</f>
        <v>-0.45878537082578458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 cm="1">
        <f t="array" aca="1" ref="D141" ca="1">SUM(INDIRECT("'"&amp;TOTALECSheets&amp;"'!"&amp;ADDRESS(ROW(),COLUMN())))</f>
        <v>-138397.87054023865</v>
      </c>
      <c r="E141" s="11">
        <f t="shared" ca="1" si="2"/>
        <v>0</v>
      </c>
      <c r="F141" s="3"/>
      <c r="G141" s="11" cm="1">
        <f t="array" aca="1" ref="G141" ca="1">SUM(INDIRECT("'"&amp;TOTALECSheets&amp;"'!"&amp;ADDRESS(ROW(),COLUMN())))</f>
        <v>-19382.992681942673</v>
      </c>
      <c r="H141" s="11" cm="1">
        <f t="array" aca="1" ref="H141" ca="1">SUM(INDIRECT("'"&amp;TOTALECSheets&amp;"'!"&amp;ADDRESS(ROW(),COLUMN())))</f>
        <v>-6938.2530635731691</v>
      </c>
      <c r="I141" s="11" cm="1">
        <f t="array" aca="1" ref="I141" ca="1">SUM(INDIRECT("'"&amp;TOTALECSheets&amp;"'!"&amp;ADDRESS(ROW(),COLUMN())))</f>
        <v>-22955.654537283237</v>
      </c>
      <c r="J141" s="11" cm="1">
        <f t="array" aca="1" ref="J141" ca="1">SUM(INDIRECT("'"&amp;TOTALECSheets&amp;"'!"&amp;ADDRESS(ROW(),COLUMN())))</f>
        <v>-46558.888744627671</v>
      </c>
      <c r="K141" s="11" cm="1">
        <f t="array" aca="1" ref="K141" ca="1">SUM(INDIRECT("'"&amp;TOTALECSheets&amp;"'!"&amp;ADDRESS(ROW(),COLUMN())))</f>
        <v>-42562.081512811877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 cm="1">
        <f t="array" aca="1" ref="D142" ca="1">SUM(INDIRECT("'"&amp;TOTALECSheets&amp;"'!"&amp;ADDRESS(ROW(),COLUMN())))</f>
        <v>0</v>
      </c>
      <c r="E142" s="11">
        <f t="shared" ca="1" si="2"/>
        <v>0</v>
      </c>
      <c r="F142" s="3"/>
      <c r="G142" s="11" cm="1">
        <f t="array" aca="1" ref="G142" ca="1">SUM(INDIRECT("'"&amp;TOTALECSheets&amp;"'!"&amp;ADDRESS(ROW(),COLUMN())))</f>
        <v>0</v>
      </c>
      <c r="H142" s="11" cm="1">
        <f t="array" aca="1" ref="H142" ca="1">SUM(INDIRECT("'"&amp;TOTALECSheets&amp;"'!"&amp;ADDRESS(ROW(),COLUMN())))</f>
        <v>0</v>
      </c>
      <c r="I142" s="11" cm="1">
        <f t="array" aca="1" ref="I142" ca="1">SUM(INDIRECT("'"&amp;TOTALECSheets&amp;"'!"&amp;ADDRESS(ROW(),COLUMN())))</f>
        <v>0</v>
      </c>
      <c r="J142" s="11" cm="1">
        <f t="array" aca="1" ref="J142" ca="1">SUM(INDIRECT("'"&amp;TOTALECSheets&amp;"'!"&amp;ADDRESS(ROW(),COLUMN())))</f>
        <v>0</v>
      </c>
      <c r="K142" s="11" cm="1">
        <f t="array" aca="1" ref="K142" ca="1">SUM(INDIRECT("'"&amp;TOTALECSheets&amp;"'!"&amp;ADDRESS(ROW(),COLUMN())))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 cm="1">
        <f t="array" aca="1" ref="D143" ca="1">SUM(INDIRECT("'"&amp;TOTALECSheets&amp;"'!"&amp;ADDRESS(ROW(),COLUMN())))</f>
        <v>-256573.46011684521</v>
      </c>
      <c r="E143" s="11">
        <f t="shared" ca="1" si="2"/>
        <v>0</v>
      </c>
      <c r="F143" s="3"/>
      <c r="G143" s="11" cm="1">
        <f t="array" aca="1" ref="G143" ca="1">SUM(INDIRECT("'"&amp;TOTALECSheets&amp;"'!"&amp;ADDRESS(ROW(),COLUMN())))</f>
        <v>-35933.800718267499</v>
      </c>
      <c r="H143" s="11" cm="1">
        <f t="array" aca="1" ref="H143" ca="1">SUM(INDIRECT("'"&amp;TOTALECSheets&amp;"'!"&amp;ADDRESS(ROW(),COLUMN())))</f>
        <v>-12862.709438652031</v>
      </c>
      <c r="I143" s="11" cm="1">
        <f t="array" aca="1" ref="I143" ca="1">SUM(INDIRECT("'"&amp;TOTALECSheets&amp;"'!"&amp;ADDRESS(ROW(),COLUMN())))</f>
        <v>-42557.097814343011</v>
      </c>
      <c r="J143" s="11" cm="1">
        <f t="array" aca="1" ref="J143" ca="1">SUM(INDIRECT("'"&amp;TOTALECSheets&amp;"'!"&amp;ADDRESS(ROW(),COLUMN())))</f>
        <v>-86314.732573368412</v>
      </c>
      <c r="K143" s="11" cm="1">
        <f t="array" aca="1" ref="K143" ca="1">SUM(INDIRECT("'"&amp;TOTALECSheets&amp;"'!"&amp;ADDRESS(ROW(),COLUMN())))</f>
        <v>-78905.119572214215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 cm="1">
        <f t="array" aca="1" ref="D144" ca="1">SUM(INDIRECT("'"&amp;TOTALECSheets&amp;"'!"&amp;ADDRESS(ROW(),COLUMN())))</f>
        <v>-541929.84924242343</v>
      </c>
      <c r="E144" s="11">
        <f t="shared" ca="1" si="2"/>
        <v>0</v>
      </c>
      <c r="F144" s="3"/>
      <c r="G144" s="11" cm="1">
        <f t="array" aca="1" ref="G144" ca="1">SUM(INDIRECT("'"&amp;TOTALECSheets&amp;"'!"&amp;ADDRESS(ROW(),COLUMN())))</f>
        <v>-75898.727783807379</v>
      </c>
      <c r="H144" s="11" cm="1">
        <f t="array" aca="1" ref="H144" ca="1">SUM(INDIRECT("'"&amp;TOTALECSheets&amp;"'!"&amp;ADDRESS(ROW(),COLUMN())))</f>
        <v>-27168.383603523514</v>
      </c>
      <c r="I144" s="11" cm="1">
        <f t="array" aca="1" ref="I144" ca="1">SUM(INDIRECT("'"&amp;TOTALECSheets&amp;"'!"&amp;ADDRESS(ROW(),COLUMN())))</f>
        <v>-89888.336822596364</v>
      </c>
      <c r="J144" s="11" cm="1">
        <f t="array" aca="1" ref="J144" ca="1">SUM(INDIRECT("'"&amp;TOTALECSheets&amp;"'!"&amp;ADDRESS(ROW(),COLUMN())))</f>
        <v>-182312.42619397698</v>
      </c>
      <c r="K144" s="11" cm="1">
        <f t="array" aca="1" ref="K144" ca="1">SUM(INDIRECT("'"&amp;TOTALECSheets&amp;"'!"&amp;ADDRESS(ROW(),COLUMN())))</f>
        <v>-166661.97483851909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 cm="1">
        <f t="array" aca="1" ref="D145" ca="1">SUM(INDIRECT("'"&amp;TOTALECSheets&amp;"'!"&amp;ADDRESS(ROW(),COLUMN())))</f>
        <v>-1372.0230434195282</v>
      </c>
      <c r="E145" s="11">
        <f t="shared" ca="1" si="2"/>
        <v>0</v>
      </c>
      <c r="F145" s="3"/>
      <c r="G145" s="11" cm="1">
        <f t="array" aca="1" ref="G145" ca="1">SUM(INDIRECT("'"&amp;TOTALECSheets&amp;"'!"&amp;ADDRESS(ROW(),COLUMN())))</f>
        <v>-192.1555043169927</v>
      </c>
      <c r="H145" s="11" cm="1">
        <f t="array" aca="1" ref="H145" ca="1">SUM(INDIRECT("'"&amp;TOTALECSheets&amp;"'!"&amp;ADDRESS(ROW(),COLUMN())))</f>
        <v>-68.783161526540852</v>
      </c>
      <c r="I145" s="11" cm="1">
        <f t="array" aca="1" ref="I145" ca="1">SUM(INDIRECT("'"&amp;TOTALECSheets&amp;"'!"&amp;ADDRESS(ROW(),COLUMN())))</f>
        <v>-227.57349429573341</v>
      </c>
      <c r="J145" s="11" cm="1">
        <f t="array" aca="1" ref="J145" ca="1">SUM(INDIRECT("'"&amp;TOTALECSheets&amp;"'!"&amp;ADDRESS(ROW(),COLUMN())))</f>
        <v>-461.56684336456209</v>
      </c>
      <c r="K145" s="11" cm="1">
        <f t="array" aca="1" ref="K145" ca="1">SUM(INDIRECT("'"&amp;TOTALECSheets&amp;"'!"&amp;ADDRESS(ROW(),COLUMN())))</f>
        <v>-421.94403991569891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 cm="1">
        <f t="array" aca="1" ref="D146" ca="1">SUM(INDIRECT("'"&amp;TOTALECSheets&amp;"'!"&amp;ADDRESS(ROW(),COLUMN())))</f>
        <v>0</v>
      </c>
      <c r="E146" s="11">
        <f t="shared" ca="1" si="2"/>
        <v>0</v>
      </c>
      <c r="F146" s="3"/>
      <c r="G146" s="11" cm="1">
        <f t="array" aca="1" ref="G146" ca="1">SUM(INDIRECT("'"&amp;TOTALECSheets&amp;"'!"&amp;ADDRESS(ROW(),COLUMN())))</f>
        <v>0</v>
      </c>
      <c r="H146" s="11" cm="1">
        <f t="array" aca="1" ref="H146" ca="1">SUM(INDIRECT("'"&amp;TOTALECSheets&amp;"'!"&amp;ADDRESS(ROW(),COLUMN())))</f>
        <v>0</v>
      </c>
      <c r="I146" s="11" cm="1">
        <f t="array" aca="1" ref="I146" ca="1">SUM(INDIRECT("'"&amp;TOTALECSheets&amp;"'!"&amp;ADDRESS(ROW(),COLUMN())))</f>
        <v>0</v>
      </c>
      <c r="J146" s="11" cm="1">
        <f t="array" aca="1" ref="J146" ca="1">SUM(INDIRECT("'"&amp;TOTALECSheets&amp;"'!"&amp;ADDRESS(ROW(),COLUMN())))</f>
        <v>0</v>
      </c>
      <c r="K146" s="11" cm="1">
        <f t="array" aca="1" ref="K146" ca="1">SUM(INDIRECT("'"&amp;TOTALECSheets&amp;"'!"&amp;ADDRESS(ROW(),COLUMN())))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 cm="1">
        <f t="array" aca="1" ref="D147" ca="1">SUM(INDIRECT("'"&amp;TOTALECSheets&amp;"'!"&amp;ADDRESS(ROW(),COLUMN())))</f>
        <v>-2371079.2822437347</v>
      </c>
      <c r="E147" s="11">
        <f t="shared" ca="1" si="2"/>
        <v>0</v>
      </c>
      <c r="G147" s="111" cm="1">
        <f t="array" aca="1" ref="G147" ca="1">SUM(INDIRECT("'"&amp;TOTALECSheets&amp;"'!"&amp;ADDRESS(ROW(),COLUMN())))</f>
        <v>-332076.00808188657</v>
      </c>
      <c r="H147" s="111" cm="1">
        <f t="array" aca="1" ref="H147" ca="1">SUM(INDIRECT("'"&amp;TOTALECSheets&amp;"'!"&amp;ADDRESS(ROW(),COLUMN())))</f>
        <v>-118868.50592270747</v>
      </c>
      <c r="I147" s="111" cm="1">
        <f t="array" aca="1" ref="I147" ca="1">SUM(INDIRECT("'"&amp;TOTALECSheets&amp;"'!"&amp;ADDRESS(ROW(),COLUMN())))</f>
        <v>-393284.06334020465</v>
      </c>
      <c r="J147" s="111" cm="1">
        <f t="array" aca="1" ref="J147" ca="1">SUM(INDIRECT("'"&amp;TOTALECSheets&amp;"'!"&amp;ADDRESS(ROW(),COLUMN())))</f>
        <v>-797662.68133858882</v>
      </c>
      <c r="K147" s="111" cm="1">
        <f t="array" aca="1" ref="K147" ca="1">SUM(INDIRECT("'"&amp;TOTALECSheets&amp;"'!"&amp;ADDRESS(ROW(),COLUMN())))</f>
        <v>-729188.02356034634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D148" s="11"/>
      <c r="E148" s="11">
        <f t="shared" si="2"/>
        <v>0</v>
      </c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 cm="1">
        <f t="array" aca="1" ref="D149" ca="1">SUM(INDIRECT("'"&amp;TOTALECSheets&amp;"'!"&amp;ADDRESS(ROW(),COLUMN())))</f>
        <v>-71795843.674766377</v>
      </c>
      <c r="E149" s="11">
        <f t="shared" ca="1" si="2"/>
        <v>0</v>
      </c>
      <c r="F149" s="3"/>
      <c r="G149" s="11" cm="1">
        <f t="array" aca="1" ref="G149" ca="1">SUM(INDIRECT("'"&amp;TOTALECSheets&amp;"'!"&amp;ADDRESS(ROW(),COLUMN())))</f>
        <v>-10533829.817822302</v>
      </c>
      <c r="H149" s="11" cm="1">
        <f t="array" aca="1" ref="H149" ca="1">SUM(INDIRECT("'"&amp;TOTALECSheets&amp;"'!"&amp;ADDRESS(ROW(),COLUMN())))</f>
        <v>-3644925.9912824961</v>
      </c>
      <c r="I149" s="11" cm="1">
        <f t="array" aca="1" ref="I149" ca="1">SUM(INDIRECT("'"&amp;TOTALECSheets&amp;"'!"&amp;ADDRESS(ROW(),COLUMN())))</f>
        <v>-11833166.217278806</v>
      </c>
      <c r="J149" s="11" cm="1">
        <f t="array" aca="1" ref="J149" ca="1">SUM(INDIRECT("'"&amp;TOTALECSheets&amp;"'!"&amp;ADDRESS(ROW(),COLUMN())))</f>
        <v>-23920415.847807787</v>
      </c>
      <c r="K149" s="11" cm="1">
        <f t="array" aca="1" ref="K149" ca="1">SUM(INDIRECT("'"&amp;TOTALECSheets&amp;"'!"&amp;ADDRESS(ROW(),COLUMN())))</f>
        <v>-21863505.80057497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D150" s="111"/>
      <c r="E150" s="11">
        <f t="shared" si="2"/>
        <v>0</v>
      </c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D151" s="11"/>
      <c r="E151" s="11">
        <f t="shared" si="2"/>
        <v>0</v>
      </c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 cm="1">
        <f t="array" aca="1" ref="D152" ca="1">SUM(INDIRECT("'"&amp;TOTALECSheets&amp;"'!"&amp;ADDRESS(ROW(),COLUMN())))</f>
        <v>51833</v>
      </c>
      <c r="E152" s="11">
        <f t="shared" ca="1" si="2"/>
        <v>0</v>
      </c>
      <c r="F152" s="3"/>
      <c r="G152" s="11" cm="1">
        <f t="array" aca="1" ref="G152" ca="1">SUM(INDIRECT("'"&amp;TOTALECSheets&amp;"'!"&amp;ADDRESS(ROW(),COLUMN())))</f>
        <v>23906.991386575904</v>
      </c>
      <c r="H152" s="11" cm="1">
        <f t="array" aca="1" ref="H152" ca="1">SUM(INDIRECT("'"&amp;TOTALECSheets&amp;"'!"&amp;ADDRESS(ROW(),COLUMN())))</f>
        <v>4913.3981077514118</v>
      </c>
      <c r="I152" s="11" cm="1">
        <f t="array" aca="1" ref="I152" ca="1">SUM(INDIRECT("'"&amp;TOTALECSheets&amp;"'!"&amp;ADDRESS(ROW(),COLUMN())))</f>
        <v>7035.9137910568315</v>
      </c>
      <c r="J152" s="11" cm="1">
        <f t="array" aca="1" ref="J152" ca="1">SUM(INDIRECT("'"&amp;TOTALECSheets&amp;"'!"&amp;ADDRESS(ROW(),COLUMN())))</f>
        <v>8325.9487232955235</v>
      </c>
      <c r="K152" s="11" cm="1">
        <f t="array" aca="1" ref="K152" ca="1">SUM(INDIRECT("'"&amp;TOTALECSheets&amp;"'!"&amp;ADDRESS(ROW(),COLUMN())))</f>
        <v>7650.7479913203306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 cm="1">
        <f t="array" aca="1" ref="D153" ca="1">SUM(INDIRECT("'"&amp;TOTALECSheets&amp;"'!"&amp;ADDRESS(ROW(),COLUMN())))</f>
        <v>50819643</v>
      </c>
      <c r="E153" s="11">
        <f t="shared" ca="1" si="2"/>
        <v>0</v>
      </c>
      <c r="F153" s="3"/>
      <c r="G153" s="11" cm="1">
        <f t="array" aca="1" ref="G153" ca="1">SUM(INDIRECT("'"&amp;TOTALECSheets&amp;"'!"&amp;ADDRESS(ROW(),COLUMN())))</f>
        <v>23439599.627068903</v>
      </c>
      <c r="H153" s="11" cm="1">
        <f t="array" aca="1" ref="H153" ca="1">SUM(INDIRECT("'"&amp;TOTALECSheets&amp;"'!"&amp;ADDRESS(ROW(),COLUMN())))</f>
        <v>4817339.1035209671</v>
      </c>
      <c r="I153" s="11" cm="1">
        <f t="array" aca="1" ref="I153" ca="1">SUM(INDIRECT("'"&amp;TOTALECSheets&amp;"'!"&amp;ADDRESS(ROW(),COLUMN())))</f>
        <v>6898358.7104795165</v>
      </c>
      <c r="J153" s="11" cm="1">
        <f t="array" aca="1" ref="J153" ca="1">SUM(INDIRECT("'"&amp;TOTALECSheets&amp;"'!"&amp;ADDRESS(ROW(),COLUMN())))</f>
        <v>8163172.9159837235</v>
      </c>
      <c r="K153" s="11" cm="1">
        <f t="array" aca="1" ref="K153" ca="1">SUM(INDIRECT("'"&amp;TOTALECSheets&amp;"'!"&amp;ADDRESS(ROW(),COLUMN())))</f>
        <v>7501172.6429468924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 cm="1">
        <f t="array" aca="1" ref="D154" ca="1">SUM(INDIRECT("'"&amp;TOTALECSheets&amp;"'!"&amp;ADDRESS(ROW(),COLUMN())))</f>
        <v>173930.94237909568</v>
      </c>
      <c r="E154" s="11">
        <f t="shared" ca="1" si="2"/>
        <v>0</v>
      </c>
      <c r="F154" s="3"/>
      <c r="G154" s="11" cm="1">
        <f t="array" aca="1" ref="G154" ca="1">SUM(INDIRECT("'"&amp;TOTALECSheets&amp;"'!"&amp;ADDRESS(ROW(),COLUMN())))</f>
        <v>24359.4946232732</v>
      </c>
      <c r="H154" s="11" cm="1">
        <f t="array" aca="1" ref="H154" ca="1">SUM(INDIRECT("'"&amp;TOTALECSheets&amp;"'!"&amp;ADDRESS(ROW(),COLUMN())))</f>
        <v>8719.6203893979946</v>
      </c>
      <c r="I154" s="11" cm="1">
        <f t="array" aca="1" ref="I154" ca="1">SUM(INDIRECT("'"&amp;TOTALECSheets&amp;"'!"&amp;ADDRESS(ROW(),COLUMN())))</f>
        <v>28849.422400887124</v>
      </c>
      <c r="J154" s="11" cm="1">
        <f t="array" aca="1" ref="J154" ca="1">SUM(INDIRECT("'"&amp;TOTALECSheets&amp;"'!"&amp;ADDRESS(ROW(),COLUMN())))</f>
        <v>58512.687831581126</v>
      </c>
      <c r="K154" s="11" cm="1">
        <f t="array" aca="1" ref="K154" ca="1">SUM(INDIRECT("'"&amp;TOTALECSheets&amp;"'!"&amp;ADDRESS(ROW(),COLUMN())))</f>
        <v>53489.717133956205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 cm="1">
        <f t="array" aca="1" ref="D155" ca="1">SUM(INDIRECT("'"&amp;TOTALECSheets&amp;"'!"&amp;ADDRESS(ROW(),COLUMN())))</f>
        <v>142288.14021098812</v>
      </c>
      <c r="E155" s="11">
        <f t="shared" ca="1" si="2"/>
        <v>0</v>
      </c>
      <c r="F155" s="3"/>
      <c r="G155" s="11" cm="1">
        <f t="array" aca="1" ref="G155" ca="1">SUM(INDIRECT("'"&amp;TOTALECSheets&amp;"'!"&amp;ADDRESS(ROW(),COLUMN())))</f>
        <v>19927.835375436258</v>
      </c>
      <c r="H155" s="11" cm="1">
        <f t="array" aca="1" ref="H155" ca="1">SUM(INDIRECT("'"&amp;TOTALECSheets&amp;"'!"&amp;ADDRESS(ROW(),COLUMN())))</f>
        <v>7133.282621151192</v>
      </c>
      <c r="I155" s="11" cm="1">
        <f t="array" aca="1" ref="I155" ca="1">SUM(INDIRECT("'"&amp;TOTALECSheets&amp;"'!"&amp;ADDRESS(ROW(),COLUMN())))</f>
        <v>23600.922316837914</v>
      </c>
      <c r="J155" s="11" cm="1">
        <f t="array" aca="1" ref="J155" ca="1">SUM(INDIRECT("'"&amp;TOTALECSheets&amp;"'!"&amp;ADDRESS(ROW(),COLUMN())))</f>
        <v>47867.627326225731</v>
      </c>
      <c r="K155" s="11" cm="1">
        <f t="array" aca="1" ref="K155" ca="1">SUM(INDIRECT("'"&amp;TOTALECSheets&amp;"'!"&amp;ADDRESS(ROW(),COLUMN())))</f>
        <v>43758.472571336999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 cm="1">
        <f t="array" aca="1" ref="D156" ca="1">SUM(INDIRECT("'"&amp;TOTALECSheets&amp;"'!"&amp;ADDRESS(ROW(),COLUMN())))</f>
        <v>1342126.6371885517</v>
      </c>
      <c r="E156" s="11">
        <f t="shared" ca="1" si="2"/>
        <v>0</v>
      </c>
      <c r="F156" s="3"/>
      <c r="G156" s="11" cm="1">
        <f t="array" aca="1" ref="G156" ca="1">SUM(INDIRECT("'"&amp;TOTALECSheets&amp;"'!"&amp;ADDRESS(ROW(),COLUMN())))</f>
        <v>187968.43250057398</v>
      </c>
      <c r="H156" s="11" cm="1">
        <f t="array" aca="1" ref="H156" ca="1">SUM(INDIRECT("'"&amp;TOTALECSheets&amp;"'!"&amp;ADDRESS(ROW(),COLUMN())))</f>
        <v>67284.375227935263</v>
      </c>
      <c r="I156" s="11" cm="1">
        <f t="array" aca="1" ref="I156" ca="1">SUM(INDIRECT("'"&amp;TOTALECSheets&amp;"'!"&amp;ADDRESS(ROW(),COLUMN())))</f>
        <v>222614.66385516647</v>
      </c>
      <c r="J156" s="11" cm="1">
        <f t="array" aca="1" ref="J156" ca="1">SUM(INDIRECT("'"&amp;TOTALECSheets&amp;"'!"&amp;ADDRESS(ROW(),COLUMN())))</f>
        <v>451509.29373508622</v>
      </c>
      <c r="K156" s="11" cm="1">
        <f t="array" aca="1" ref="K156" ca="1">SUM(INDIRECT("'"&amp;TOTALECSheets&amp;"'!"&amp;ADDRESS(ROW(),COLUMN())))</f>
        <v>412749.87186978961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 cm="1">
        <f t="array" aca="1" ref="D157" ca="1">SUM(INDIRECT("'"&amp;TOTALECSheets&amp;"'!"&amp;ADDRESS(ROW(),COLUMN())))</f>
        <v>3396063.6759924418</v>
      </c>
      <c r="E157" s="11">
        <f t="shared" ca="1" si="2"/>
        <v>0</v>
      </c>
      <c r="F157" s="3"/>
      <c r="G157" s="11" cm="1">
        <f t="array" aca="1" ref="G157" ca="1">SUM(INDIRECT("'"&amp;TOTALECSheets&amp;"'!"&amp;ADDRESS(ROW(),COLUMN())))</f>
        <v>475627.81943262782</v>
      </c>
      <c r="H157" s="11" cm="1">
        <f t="array" aca="1" ref="H157" ca="1">SUM(INDIRECT("'"&amp;TOTALECSheets&amp;"'!"&amp;ADDRESS(ROW(),COLUMN())))</f>
        <v>170253.69763325469</v>
      </c>
      <c r="I157" s="11" cm="1">
        <f t="array" aca="1" ref="I157" ca="1">SUM(INDIRECT("'"&amp;TOTALECSheets&amp;"'!"&amp;ADDRESS(ROW(),COLUMN())))</f>
        <v>563295.26045729476</v>
      </c>
      <c r="J157" s="11" cm="1">
        <f t="array" aca="1" ref="J157" ca="1">SUM(INDIRECT("'"&amp;TOTALECSheets&amp;"'!"&amp;ADDRESS(ROW(),COLUMN())))</f>
        <v>1142481.0962985987</v>
      </c>
      <c r="K157" s="11" cm="1">
        <f t="array" aca="1" ref="K157" ca="1">SUM(INDIRECT("'"&amp;TOTALECSheets&amp;"'!"&amp;ADDRESS(ROW(),COLUMN())))</f>
        <v>1044405.8021706655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 cm="1">
        <f t="array" aca="1" ref="D158" ca="1">SUM(INDIRECT("'"&amp;TOTALECSheets&amp;"'!"&amp;ADDRESS(ROW(),COLUMN())))</f>
        <v>0</v>
      </c>
      <c r="E158" s="11">
        <f t="shared" ca="1" si="2"/>
        <v>0</v>
      </c>
      <c r="F158" s="3"/>
      <c r="G158" s="11" cm="1">
        <f t="array" aca="1" ref="G158" ca="1">SUM(INDIRECT("'"&amp;TOTALECSheets&amp;"'!"&amp;ADDRESS(ROW(),COLUMN())))</f>
        <v>0</v>
      </c>
      <c r="H158" s="11" cm="1">
        <f t="array" aca="1" ref="H158" ca="1">SUM(INDIRECT("'"&amp;TOTALECSheets&amp;"'!"&amp;ADDRESS(ROW(),COLUMN())))</f>
        <v>0</v>
      </c>
      <c r="I158" s="11" cm="1">
        <f t="array" aca="1" ref="I158" ca="1">SUM(INDIRECT("'"&amp;TOTALECSheets&amp;"'!"&amp;ADDRESS(ROW(),COLUMN())))</f>
        <v>0</v>
      </c>
      <c r="J158" s="11" cm="1">
        <f t="array" aca="1" ref="J158" ca="1">SUM(INDIRECT("'"&amp;TOTALECSheets&amp;"'!"&amp;ADDRESS(ROW(),COLUMN())))</f>
        <v>0</v>
      </c>
      <c r="K158" s="11" cm="1">
        <f t="array" aca="1" ref="K158" ca="1">SUM(INDIRECT("'"&amp;TOTALECSheets&amp;"'!"&amp;ADDRESS(ROW(),COLUMN())))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 cm="1">
        <f t="array" aca="1" ref="D159" ca="1">SUM(INDIRECT("'"&amp;TOTALECSheets&amp;"'!"&amp;ADDRESS(ROW(),COLUMN())))</f>
        <v>55925885.395771079</v>
      </c>
      <c r="E159" s="11">
        <f t="shared" ca="1" si="2"/>
        <v>0</v>
      </c>
      <c r="G159" s="111" cm="1">
        <f t="array" aca="1" ref="G159" ca="1">SUM(INDIRECT("'"&amp;TOTALECSheets&amp;"'!"&amp;ADDRESS(ROW(),COLUMN())))</f>
        <v>24171390.200387392</v>
      </c>
      <c r="H159" s="111" cm="1">
        <f t="array" aca="1" ref="H159" ca="1">SUM(INDIRECT("'"&amp;TOTALECSheets&amp;"'!"&amp;ADDRESS(ROW(),COLUMN())))</f>
        <v>5075643.4775004573</v>
      </c>
      <c r="I159" s="111" cm="1">
        <f t="array" aca="1" ref="I159" ca="1">SUM(INDIRECT("'"&amp;TOTALECSheets&amp;"'!"&amp;ADDRESS(ROW(),COLUMN())))</f>
        <v>7743754.8933007596</v>
      </c>
      <c r="J159" s="111" cm="1">
        <f t="array" aca="1" ref="J159" ca="1">SUM(INDIRECT("'"&amp;TOTALECSheets&amp;"'!"&amp;ADDRESS(ROW(),COLUMN())))</f>
        <v>9871869.5698985104</v>
      </c>
      <c r="K159" s="111" cm="1">
        <f t="array" aca="1" ref="K159" ca="1">SUM(INDIRECT("'"&amp;TOTALECSheets&amp;"'!"&amp;ADDRESS(ROW(),COLUMN())))</f>
        <v>9063227.2546839621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D160" s="30"/>
      <c r="E160" s="11">
        <f t="shared" si="2"/>
        <v>0</v>
      </c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 cm="1">
        <f t="array" aca="1" ref="D161" ca="1">SUM(INDIRECT("'"&amp;TOTALECSheets&amp;"'!"&amp;ADDRESS(ROW(),COLUMN())))</f>
        <v>185957826.07583451</v>
      </c>
      <c r="E161" s="11">
        <f t="shared" ca="1" si="2"/>
        <v>0</v>
      </c>
      <c r="G161" s="113" cm="1">
        <f t="array" aca="1" ref="G161" ca="1">SUM(INDIRECT("'"&amp;TOTALECSheets&amp;"'!"&amp;ADDRESS(ROW(),COLUMN())))</f>
        <v>42617484.565283932</v>
      </c>
      <c r="H161" s="113" cm="1">
        <f t="array" aca="1" ref="H161" ca="1">SUM(INDIRECT("'"&amp;TOTALECSheets&amp;"'!"&amp;ADDRESS(ROW(),COLUMN())))</f>
        <v>11616862.181278285</v>
      </c>
      <c r="I161" s="113" cm="1">
        <f t="array" aca="1" ref="I161" ca="1">SUM(INDIRECT("'"&amp;TOTALECSheets&amp;"'!"&amp;ADDRESS(ROW(),COLUMN())))</f>
        <v>29274791.037704896</v>
      </c>
      <c r="J161" s="113" cm="1">
        <f t="array" aca="1" ref="J161" ca="1">SUM(INDIRECT("'"&amp;TOTALECSheets&amp;"'!"&amp;ADDRESS(ROW(),COLUMN())))</f>
        <v>53502224.369682863</v>
      </c>
      <c r="K161" s="113" cm="1">
        <f t="array" aca="1" ref="K161" ca="1">SUM(INDIRECT("'"&amp;TOTALECSheets&amp;"'!"&amp;ADDRESS(ROW(),COLUMN())))</f>
        <v>48946463.921884559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D162" s="11"/>
      <c r="E162" s="11">
        <f t="shared" si="2"/>
        <v>0</v>
      </c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D163" s="11"/>
      <c r="E163" s="11">
        <f t="shared" si="2"/>
        <v>0</v>
      </c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D164" s="11"/>
      <c r="E164" s="11">
        <f t="shared" si="2"/>
        <v>0</v>
      </c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D165" s="11"/>
      <c r="E165" s="11">
        <f t="shared" si="2"/>
        <v>0</v>
      </c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 cm="1">
        <f t="array" aca="1" ref="D166" ca="1">SUM(INDIRECT("'"&amp;TOTALECSheets&amp;"'!"&amp;ADDRESS(ROW(),COLUMN())))</f>
        <v>1518601.1344187749</v>
      </c>
      <c r="E166" s="11">
        <f t="shared" ca="1" si="2"/>
        <v>0</v>
      </c>
      <c r="F166" s="3"/>
      <c r="G166" s="11" cm="1">
        <f t="array" aca="1" ref="G166" ca="1">SUM(INDIRECT("'"&amp;TOTALECSheets&amp;"'!"&amp;ADDRESS(ROW(),COLUMN())))</f>
        <v>212684.15879759393</v>
      </c>
      <c r="H166" s="11" cm="1">
        <f t="array" aca="1" ref="H166" ca="1">SUM(INDIRECT("'"&amp;TOTALECSheets&amp;"'!"&amp;ADDRESS(ROW(),COLUMN())))</f>
        <v>76131.510781904159</v>
      </c>
      <c r="I166" s="11" cm="1">
        <f t="array" aca="1" ref="I166" ca="1">SUM(INDIRECT("'"&amp;TOTALECSheets&amp;"'!"&amp;ADDRESS(ROW(),COLUMN())))</f>
        <v>251885.97834320195</v>
      </c>
      <c r="J166" s="11" cm="1">
        <f t="array" aca="1" ref="J166" ca="1">SUM(INDIRECT("'"&amp;TOTALECSheets&amp;"'!"&amp;ADDRESS(ROW(),COLUMN())))</f>
        <v>510877.66732879099</v>
      </c>
      <c r="K166" s="11" cm="1">
        <f t="array" aca="1" ref="K166" ca="1">SUM(INDIRECT("'"&amp;TOTALECSheets&amp;"'!"&amp;ADDRESS(ROW(),COLUMN())))</f>
        <v>467021.81916728377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 cm="1">
        <f t="array" aca="1" ref="D167" ca="1">SUM(INDIRECT("'"&amp;TOTALECSheets&amp;"'!"&amp;ADDRESS(ROW(),COLUMN())))</f>
        <v>2798518.8738648947</v>
      </c>
      <c r="E167" s="11">
        <f t="shared" ca="1" si="2"/>
        <v>0</v>
      </c>
      <c r="F167" s="3"/>
      <c r="G167" s="11" cm="1">
        <f t="array" aca="1" ref="G167" ca="1">SUM(INDIRECT("'"&amp;TOTALECSheets&amp;"'!"&amp;ADDRESS(ROW(),COLUMN())))</f>
        <v>391940.06844657758</v>
      </c>
      <c r="H167" s="11" cm="1">
        <f t="array" aca="1" ref="H167" ca="1">SUM(INDIRECT("'"&amp;TOTALECSheets&amp;"'!"&amp;ADDRESS(ROW(),COLUMN())))</f>
        <v>140297.18863640371</v>
      </c>
      <c r="I167" s="11" cm="1">
        <f t="array" aca="1" ref="I167" ca="1">SUM(INDIRECT("'"&amp;TOTALECSheets&amp;"'!"&amp;ADDRESS(ROW(),COLUMN())))</f>
        <v>464182.23223912524</v>
      </c>
      <c r="J167" s="11" cm="1">
        <f t="array" aca="1" ref="J167" ca="1">SUM(INDIRECT("'"&amp;TOTALECSheets&amp;"'!"&amp;ADDRESS(ROW(),COLUMN())))</f>
        <v>941459.058505769</v>
      </c>
      <c r="K167" s="11" cm="1">
        <f t="array" aca="1" ref="K167" ca="1">SUM(INDIRECT("'"&amp;TOTALECSheets&amp;"'!"&amp;ADDRESS(ROW(),COLUMN())))</f>
        <v>860640.32603701903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 cm="1">
        <f t="array" aca="1" ref="D168" ca="1">SUM(INDIRECT("'"&amp;TOTALECSheets&amp;"'!"&amp;ADDRESS(ROW(),COLUMN())))</f>
        <v>1047131.9575730168</v>
      </c>
      <c r="E168" s="11">
        <f t="shared" ca="1" si="2"/>
        <v>0</v>
      </c>
      <c r="F168" s="3"/>
      <c r="G168" s="11" cm="1">
        <f t="array" aca="1" ref="G168" ca="1">SUM(INDIRECT("'"&amp;TOTALECSheets&amp;"'!"&amp;ADDRESS(ROW(),COLUMN())))</f>
        <v>146653.63702084529</v>
      </c>
      <c r="H168" s="11" cm="1">
        <f t="array" aca="1" ref="H168" ca="1">SUM(INDIRECT("'"&amp;TOTALECSheets&amp;"'!"&amp;ADDRESS(ROW(),COLUMN())))</f>
        <v>52495.507945579295</v>
      </c>
      <c r="I168" s="11" cm="1">
        <f t="array" aca="1" ref="I168" ca="1">SUM(INDIRECT("'"&amp;TOTALECSheets&amp;"'!"&amp;ADDRESS(ROW(),COLUMN())))</f>
        <v>173684.74947746008</v>
      </c>
      <c r="J168" s="11" cm="1">
        <f t="array" aca="1" ref="J168" ca="1">SUM(INDIRECT("'"&amp;TOTALECSheets&amp;"'!"&amp;ADDRESS(ROW(),COLUMN())))</f>
        <v>352269.15069774463</v>
      </c>
      <c r="K168" s="11" cm="1">
        <f t="array" aca="1" ref="K168" ca="1">SUM(INDIRECT("'"&amp;TOTALECSheets&amp;"'!"&amp;ADDRESS(ROW(),COLUMN())))</f>
        <v>322028.91243138746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 cm="1">
        <f t="array" aca="1" ref="D169" ca="1">SUM(INDIRECT("'"&amp;TOTALECSheets&amp;"'!"&amp;ADDRESS(ROW(),COLUMN())))</f>
        <v>348690.4587918577</v>
      </c>
      <c r="E169" s="11">
        <f t="shared" ca="1" si="2"/>
        <v>0</v>
      </c>
      <c r="F169" s="3"/>
      <c r="G169" s="11" cm="1">
        <f t="array" aca="1" ref="G169" ca="1">SUM(INDIRECT("'"&amp;TOTALECSheets&amp;"'!"&amp;ADDRESS(ROW(),COLUMN())))</f>
        <v>48835.033260578653</v>
      </c>
      <c r="H169" s="11" cm="1">
        <f t="array" aca="1" ref="H169" ca="1">SUM(INDIRECT("'"&amp;TOTALECSheets&amp;"'!"&amp;ADDRESS(ROW(),COLUMN())))</f>
        <v>17480.779397165203</v>
      </c>
      <c r="I169" s="11" cm="1">
        <f t="array" aca="1" ref="I169" ca="1">SUM(INDIRECT("'"&amp;TOTALECSheets&amp;"'!"&amp;ADDRESS(ROW(),COLUMN())))</f>
        <v>57836.277980486906</v>
      </c>
      <c r="J169" s="11" cm="1">
        <f t="array" aca="1" ref="J169" ca="1">SUM(INDIRECT("'"&amp;TOTALECSheets&amp;"'!"&amp;ADDRESS(ROW(),COLUMN())))</f>
        <v>117304.11901448386</v>
      </c>
      <c r="K169" s="11" cm="1">
        <f t="array" aca="1" ref="K169" ca="1">SUM(INDIRECT("'"&amp;TOTALECSheets&amp;"'!"&amp;ADDRESS(ROW(),COLUMN())))</f>
        <v>107234.24913914305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 cm="1">
        <f t="array" aca="1" ref="D170" ca="1">SUM(INDIRECT("'"&amp;TOTALECSheets&amp;"'!"&amp;ADDRESS(ROW(),COLUMN())))</f>
        <v>73927.992031199203</v>
      </c>
      <c r="E170" s="11">
        <f t="shared" ca="1" si="2"/>
        <v>0</v>
      </c>
      <c r="F170" s="3"/>
      <c r="G170" s="11" cm="1">
        <f t="array" aca="1" ref="G170" ca="1">SUM(INDIRECT("'"&amp;TOTALECSheets&amp;"'!"&amp;ADDRESS(ROW(),COLUMN())))</f>
        <v>10353.813414454433</v>
      </c>
      <c r="H170" s="11" cm="1">
        <f t="array" aca="1" ref="H170" ca="1">SUM(INDIRECT("'"&amp;TOTALECSheets&amp;"'!"&amp;ADDRESS(ROW(),COLUMN())))</f>
        <v>3706.2067154071415</v>
      </c>
      <c r="I170" s="11" cm="1">
        <f t="array" aca="1" ref="I170" ca="1">SUM(INDIRECT("'"&amp;TOTALECSheets&amp;"'!"&amp;ADDRESS(ROW(),COLUMN())))</f>
        <v>12262.222237081471</v>
      </c>
      <c r="J170" s="11" cm="1">
        <f t="array" aca="1" ref="J170" ca="1">SUM(INDIRECT("'"&amp;TOTALECSheets&amp;"'!"&amp;ADDRESS(ROW(),COLUMN())))</f>
        <v>24870.362113653879</v>
      </c>
      <c r="K170" s="11" cm="1">
        <f t="array" aca="1" ref="K170" ca="1">SUM(INDIRECT("'"&amp;TOTALECSheets&amp;"'!"&amp;ADDRESS(ROW(),COLUMN())))</f>
        <v>22735.387550602278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 cm="1">
        <f t="array" aca="1" ref="D171" ca="1">SUM(INDIRECT("'"&amp;TOTALECSheets&amp;"'!"&amp;ADDRESS(ROW(),COLUMN())))</f>
        <v>19098.568663522372</v>
      </c>
      <c r="E171" s="11">
        <f t="shared" ca="1" si="2"/>
        <v>0</v>
      </c>
      <c r="F171" s="3"/>
      <c r="G171" s="11" cm="1">
        <f t="array" aca="1" ref="G171" ca="1">SUM(INDIRECT("'"&amp;TOTALECSheets&amp;"'!"&amp;ADDRESS(ROW(),COLUMN())))</f>
        <v>2674.8057263858213</v>
      </c>
      <c r="H171" s="11" cm="1">
        <f t="array" aca="1" ref="H171" ca="1">SUM(INDIRECT("'"&amp;TOTALECSheets&amp;"'!"&amp;ADDRESS(ROW(),COLUMN())))</f>
        <v>957.46200445345471</v>
      </c>
      <c r="I171" s="11" cm="1">
        <f t="array" aca="1" ref="I171" ca="1">SUM(INDIRECT("'"&amp;TOTALECSheets&amp;"'!"&amp;ADDRESS(ROW(),COLUMN())))</f>
        <v>3167.8243508012201</v>
      </c>
      <c r="J171" s="11" cm="1">
        <f t="array" aca="1" ref="J171" ca="1">SUM(INDIRECT("'"&amp;TOTALECSheets&amp;"'!"&amp;ADDRESS(ROW(),COLUMN())))</f>
        <v>6425.0131170048371</v>
      </c>
      <c r="K171" s="11" cm="1">
        <f t="array" aca="1" ref="K171" ca="1">SUM(INDIRECT("'"&amp;TOTALECSheets&amp;"'!"&amp;ADDRESS(ROW(),COLUMN())))</f>
        <v>5873.4634648770379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 cm="1">
        <f t="array" aca="1" ref="D172" ca="1">SUM(INDIRECT("'"&amp;TOTALECSheets&amp;"'!"&amp;ADDRESS(ROW(),COLUMN())))</f>
        <v>5805968.9853432653</v>
      </c>
      <c r="E172" s="11">
        <f t="shared" ca="1" si="2"/>
        <v>0</v>
      </c>
      <c r="G172" s="111" cm="1">
        <f t="array" aca="1" ref="G172" ca="1">SUM(INDIRECT("'"&amp;TOTALECSheets&amp;"'!"&amp;ADDRESS(ROW(),COLUMN())))</f>
        <v>813141.51666643575</v>
      </c>
      <c r="H172" s="111" cm="1">
        <f t="array" aca="1" ref="H172" ca="1">SUM(INDIRECT("'"&amp;TOTALECSheets&amp;"'!"&amp;ADDRESS(ROW(),COLUMN())))</f>
        <v>291068.655480913</v>
      </c>
      <c r="I172" s="111" cm="1">
        <f t="array" aca="1" ref="I172" ca="1">SUM(INDIRECT("'"&amp;TOTALECSheets&amp;"'!"&amp;ADDRESS(ROW(),COLUMN())))</f>
        <v>963019.28462815681</v>
      </c>
      <c r="J172" s="111" cm="1">
        <f t="array" aca="1" ref="J172" ca="1">SUM(INDIRECT("'"&amp;TOTALECSheets&amp;"'!"&amp;ADDRESS(ROW(),COLUMN())))</f>
        <v>1953205.3707774475</v>
      </c>
      <c r="K172" s="111" cm="1">
        <f t="array" aca="1" ref="K172" ca="1">SUM(INDIRECT("'"&amp;TOTALECSheets&amp;"'!"&amp;ADDRESS(ROW(),COLUMN())))</f>
        <v>1785534.1577903128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D173" s="11"/>
      <c r="E173" s="11">
        <f t="shared" si="2"/>
        <v>0</v>
      </c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D174" s="11"/>
      <c r="E174" s="11">
        <f t="shared" si="2"/>
        <v>0</v>
      </c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 cm="1">
        <f t="array" aca="1" ref="D175" ca="1">SUM(INDIRECT("'"&amp;TOTALECSheets&amp;"'!"&amp;ADDRESS(ROW(),COLUMN())))</f>
        <v>45511.746288264236</v>
      </c>
      <c r="E175" s="11">
        <f t="shared" ca="1" si="2"/>
        <v>0</v>
      </c>
      <c r="F175" s="3"/>
      <c r="G175" s="11" cm="1">
        <f t="array" aca="1" ref="G175" ca="1">SUM(INDIRECT("'"&amp;TOTALECSheets&amp;"'!"&amp;ADDRESS(ROW(),COLUMN())))</f>
        <v>6374.0420412854164</v>
      </c>
      <c r="H175" s="11" cm="1">
        <f t="array" aca="1" ref="H175" ca="1">SUM(INDIRECT("'"&amp;TOTALECSheets&amp;"'!"&amp;ADDRESS(ROW(),COLUMN())))</f>
        <v>2281.6247958186946</v>
      </c>
      <c r="I175" s="11" cm="1">
        <f t="array" aca="1" ref="I175" ca="1">SUM(INDIRECT("'"&amp;TOTALECSheets&amp;"'!"&amp;ADDRESS(ROW(),COLUMN())))</f>
        <v>7548.9017360142034</v>
      </c>
      <c r="J175" s="11" cm="1">
        <f t="array" aca="1" ref="J175" ca="1">SUM(INDIRECT("'"&amp;TOTALECSheets&amp;"'!"&amp;ADDRESS(ROW(),COLUMN())))</f>
        <v>15310.758205581871</v>
      </c>
      <c r="K175" s="11" cm="1">
        <f t="array" aca="1" ref="K175" ca="1">SUM(INDIRECT("'"&amp;TOTALECSheets&amp;"'!"&amp;ADDRESS(ROW(),COLUMN())))</f>
        <v>13996.41950956405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 cm="1">
        <f t="array" aca="1" ref="D176" ca="1">SUM(INDIRECT("'"&amp;TOTALECSheets&amp;"'!"&amp;ADDRESS(ROW(),COLUMN())))</f>
        <v>745.89263083309527</v>
      </c>
      <c r="E176" s="11">
        <f t="shared" ca="1" si="2"/>
        <v>0</v>
      </c>
      <c r="F176" s="3"/>
      <c r="G176" s="11" cm="1">
        <f t="array" aca="1" ref="G176" ca="1">SUM(INDIRECT("'"&amp;TOTALECSheets&amp;"'!"&amp;ADDRESS(ROW(),COLUMN())))</f>
        <v>104.46426197539908</v>
      </c>
      <c r="H176" s="11" cm="1">
        <f t="array" aca="1" ref="H176" ca="1">SUM(INDIRECT("'"&amp;TOTALECSheets&amp;"'!"&amp;ADDRESS(ROW(),COLUMN())))</f>
        <v>37.393579906778314</v>
      </c>
      <c r="I176" s="11" cm="1">
        <f t="array" aca="1" ref="I176" ca="1">SUM(INDIRECT("'"&amp;TOTALECSheets&amp;"'!"&amp;ADDRESS(ROW(),COLUMN())))</f>
        <v>123.71905354086779</v>
      </c>
      <c r="J176" s="11" cm="1">
        <f t="array" aca="1" ref="J176" ca="1">SUM(INDIRECT("'"&amp;TOTALECSheets&amp;"'!"&amp;ADDRESS(ROW(),COLUMN())))</f>
        <v>250.92822511527527</v>
      </c>
      <c r="K176" s="11" cm="1">
        <f t="array" aca="1" ref="K176" ca="1">SUM(INDIRECT("'"&amp;TOTALECSheets&amp;"'!"&amp;ADDRESS(ROW(),COLUMN())))</f>
        <v>229.38751029477476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 cm="1">
        <f t="array" aca="1" ref="D177" ca="1">SUM(INDIRECT("'"&amp;TOTALECSheets&amp;"'!"&amp;ADDRESS(ROW(),COLUMN())))</f>
        <v>4394872.2717229314</v>
      </c>
      <c r="E177" s="11">
        <f t="shared" ca="1" si="2"/>
        <v>0</v>
      </c>
      <c r="F177" s="3"/>
      <c r="G177" s="11" cm="1">
        <f t="array" aca="1" ref="G177" ca="1">SUM(INDIRECT("'"&amp;TOTALECSheets&amp;"'!"&amp;ADDRESS(ROW(),COLUMN())))</f>
        <v>615513.64011855179</v>
      </c>
      <c r="H177" s="11" cm="1">
        <f t="array" aca="1" ref="H177" ca="1">SUM(INDIRECT("'"&amp;TOTALECSheets&amp;"'!"&amp;ADDRESS(ROW(),COLUMN())))</f>
        <v>220326.62702298412</v>
      </c>
      <c r="I177" s="11" cm="1">
        <f t="array" aca="1" ref="I177" ca="1">SUM(INDIRECT("'"&amp;TOTALECSheets&amp;"'!"&amp;ADDRESS(ROW(),COLUMN())))</f>
        <v>728964.75365799968</v>
      </c>
      <c r="J177" s="11" cm="1">
        <f t="array" aca="1" ref="J177" ca="1">SUM(INDIRECT("'"&amp;TOTALECSheets&amp;"'!"&amp;ADDRESS(ROW(),COLUMN())))</f>
        <v>1478493.6238343674</v>
      </c>
      <c r="K177" s="11" cm="1">
        <f t="array" aca="1" ref="K177" ca="1">SUM(INDIRECT("'"&amp;TOTALECSheets&amp;"'!"&amp;ADDRESS(ROW(),COLUMN())))</f>
        <v>1351573.6270890282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 cm="1">
        <f t="array" aca="1" ref="D178" ca="1">SUM(INDIRECT("'"&amp;TOTALECSheets&amp;"'!"&amp;ADDRESS(ROW(),COLUMN())))</f>
        <v>1953787.5116783164</v>
      </c>
      <c r="E178" s="11">
        <f t="shared" ca="1" si="2"/>
        <v>0</v>
      </c>
      <c r="F178" s="3"/>
      <c r="G178" s="11" cm="1">
        <f t="array" aca="1" ref="G178" ca="1">SUM(INDIRECT("'"&amp;TOTALECSheets&amp;"'!"&amp;ADDRESS(ROW(),COLUMN())))</f>
        <v>273633.17725268879</v>
      </c>
      <c r="H178" s="11" cm="1">
        <f t="array" aca="1" ref="H178" ca="1">SUM(INDIRECT("'"&amp;TOTALECSheets&amp;"'!"&amp;ADDRESS(ROW(),COLUMN())))</f>
        <v>97948.560447913536</v>
      </c>
      <c r="I178" s="11" cm="1">
        <f t="array" aca="1" ref="I178" ca="1">SUM(INDIRECT("'"&amp;TOTALECSheets&amp;"'!"&amp;ADDRESS(ROW(),COLUMN())))</f>
        <v>324069.08417211211</v>
      </c>
      <c r="J178" s="11" cm="1">
        <f t="array" aca="1" ref="J178" ca="1">SUM(INDIRECT("'"&amp;TOTALECSheets&amp;"'!"&amp;ADDRESS(ROW(),COLUMN())))</f>
        <v>657280.16646344005</v>
      </c>
      <c r="K178" s="11" cm="1">
        <f t="array" aca="1" ref="K178" ca="1">SUM(INDIRECT("'"&amp;TOTALECSheets&amp;"'!"&amp;ADDRESS(ROW(),COLUMN())))</f>
        <v>600856.52334216179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 cm="1">
        <f t="array" aca="1" ref="D179" ca="1">SUM(INDIRECT("'"&amp;TOTALECSheets&amp;"'!"&amp;ADDRESS(ROW(),COLUMN())))</f>
        <v>178509.30048715053</v>
      </c>
      <c r="E179" s="11">
        <f t="shared" ca="1" si="2"/>
        <v>0</v>
      </c>
      <c r="F179" s="3"/>
      <c r="G179" s="11" cm="1">
        <f t="array" aca="1" ref="G179" ca="1">SUM(INDIRECT("'"&amp;TOTALECSheets&amp;"'!"&amp;ADDRESS(ROW(),COLUMN())))</f>
        <v>25000.705946520691</v>
      </c>
      <c r="H179" s="11" cm="1">
        <f t="array" aca="1" ref="H179" ca="1">SUM(INDIRECT("'"&amp;TOTALECSheets&amp;"'!"&amp;ADDRESS(ROW(),COLUMN())))</f>
        <v>8949.145649037815</v>
      </c>
      <c r="I179" s="11" cm="1">
        <f t="array" aca="1" ref="I179" ca="1">SUM(INDIRECT("'"&amp;TOTALECSheets&amp;"'!"&amp;ADDRESS(ROW(),COLUMN())))</f>
        <v>29608.821419573032</v>
      </c>
      <c r="J179" s="11" cm="1">
        <f t="array" aca="1" ref="J179" ca="1">SUM(INDIRECT("'"&amp;TOTALECSheets&amp;"'!"&amp;ADDRESS(ROW(),COLUMN())))</f>
        <v>60052.908536956893</v>
      </c>
      <c r="K179" s="11" cm="1">
        <f t="array" aca="1" ref="K179" ca="1">SUM(INDIRECT("'"&amp;TOTALECSheets&amp;"'!"&amp;ADDRESS(ROW(),COLUMN())))</f>
        <v>54897.718935062076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 cm="1">
        <f t="array" aca="1" ref="D180" ca="1">SUM(INDIRECT("'"&amp;TOTALECSheets&amp;"'!"&amp;ADDRESS(ROW(),COLUMN())))</f>
        <v>37675.724072833546</v>
      </c>
      <c r="E180" s="11">
        <f t="shared" ca="1" si="2"/>
        <v>0</v>
      </c>
      <c r="F180" s="3"/>
      <c r="G180" s="11" cm="1">
        <f t="array" aca="1" ref="G180" ca="1">SUM(INDIRECT("'"&amp;TOTALECSheets&amp;"'!"&amp;ADDRESS(ROW(),COLUMN())))</f>
        <v>5276.5861291073952</v>
      </c>
      <c r="H180" s="11" cm="1">
        <f t="array" aca="1" ref="H180" ca="1">SUM(INDIRECT("'"&amp;TOTALECSheets&amp;"'!"&amp;ADDRESS(ROW(),COLUMN())))</f>
        <v>1888.7841767382729</v>
      </c>
      <c r="I180" s="11" cm="1">
        <f t="array" aca="1" ref="I180" ca="1">SUM(INDIRECT("'"&amp;TOTALECSheets&amp;"'!"&amp;ADDRESS(ROW(),COLUMN())))</f>
        <v>6249.163393063297</v>
      </c>
      <c r="J180" s="11" cm="1">
        <f t="array" aca="1" ref="J180" ca="1">SUM(INDIRECT("'"&amp;TOTALECSheets&amp;"'!"&amp;ADDRESS(ROW(),COLUMN())))</f>
        <v>12674.615863907664</v>
      </c>
      <c r="K180" s="11" cm="1">
        <f t="array" aca="1" ref="K180" ca="1">SUM(INDIRECT("'"&amp;TOTALECSheets&amp;"'!"&amp;ADDRESS(ROW(),COLUMN())))</f>
        <v>11586.574510016915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 cm="1">
        <f t="array" aca="1" ref="D181" ca="1">SUM(INDIRECT("'"&amp;TOTALECSheets&amp;"'!"&amp;ADDRESS(ROW(),COLUMN())))</f>
        <v>6611102.4468803294</v>
      </c>
      <c r="E181" s="11">
        <f t="shared" ca="1" si="2"/>
        <v>0</v>
      </c>
      <c r="G181" s="111" cm="1">
        <f t="array" aca="1" ref="G181" ca="1">SUM(INDIRECT("'"&amp;TOTALECSheets&amp;"'!"&amp;ADDRESS(ROW(),COLUMN())))</f>
        <v>925902.61575012945</v>
      </c>
      <c r="H181" s="111" cm="1">
        <f t="array" aca="1" ref="H181" ca="1">SUM(INDIRECT("'"&amp;TOTALECSheets&amp;"'!"&amp;ADDRESS(ROW(),COLUMN())))</f>
        <v>331432.13567239925</v>
      </c>
      <c r="I181" s="111" cm="1">
        <f t="array" aca="1" ref="I181" ca="1">SUM(INDIRECT("'"&amp;TOTALECSheets&amp;"'!"&amp;ADDRESS(ROW(),COLUMN())))</f>
        <v>1096564.4434323029</v>
      </c>
      <c r="J181" s="111" cm="1">
        <f t="array" aca="1" ref="J181" ca="1">SUM(INDIRECT("'"&amp;TOTALECSheets&amp;"'!"&amp;ADDRESS(ROW(),COLUMN())))</f>
        <v>2224063.0011293693</v>
      </c>
      <c r="K181" s="111" cm="1">
        <f t="array" aca="1" ref="K181" ca="1">SUM(INDIRECT("'"&amp;TOTALECSheets&amp;"'!"&amp;ADDRESS(ROW(),COLUMN())))</f>
        <v>2033140.2508961279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D182" s="11"/>
      <c r="E182" s="11">
        <f t="shared" si="2"/>
        <v>0</v>
      </c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D183" s="11"/>
      <c r="E183" s="11">
        <f t="shared" si="2"/>
        <v>0</v>
      </c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 cm="1">
        <f t="array" aca="1" ref="D184" ca="1">SUM(INDIRECT("'"&amp;TOTALECSheets&amp;"'!"&amp;ADDRESS(ROW(),COLUMN())))</f>
        <v>505919390.35720599</v>
      </c>
      <c r="E184" s="11">
        <f t="shared" ca="1" si="2"/>
        <v>0</v>
      </c>
      <c r="F184" s="3"/>
      <c r="G184" s="11" cm="1">
        <f t="array" aca="1" ref="G184" ca="1">SUM(INDIRECT("'"&amp;TOTALECSheets&amp;"'!"&amp;ADDRESS(ROW(),COLUMN())))</f>
        <v>399536779.32771909</v>
      </c>
      <c r="H184" s="11" cm="1">
        <f t="array" aca="1" ref="H184" ca="1">SUM(INDIRECT("'"&amp;TOTALECSheets&amp;"'!"&amp;ADDRESS(ROW(),COLUMN())))</f>
        <v>57104184.377083734</v>
      </c>
      <c r="I184" s="11" cm="1">
        <f t="array" aca="1" ref="I184" ca="1">SUM(INDIRECT("'"&amp;TOTALECSheets&amp;"'!"&amp;ADDRESS(ROW(),COLUMN())))</f>
        <v>38013446.419298604</v>
      </c>
      <c r="J184" s="11" cm="1">
        <f t="array" aca="1" ref="J184" ca="1">SUM(INDIRECT("'"&amp;TOTALECSheets&amp;"'!"&amp;ADDRESS(ROW(),COLUMN())))</f>
        <v>7080511.9141046004</v>
      </c>
      <c r="K184" s="11" cm="1">
        <f t="array" aca="1" ref="K184" ca="1">SUM(INDIRECT("'"&amp;TOTALECSheets&amp;"'!"&amp;ADDRESS(ROW(),COLUMN())))</f>
        <v>4184468.3189999992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 cm="1">
        <f t="array" aca="1" ref="D185" ca="1">SUM(INDIRECT("'"&amp;TOTALECSheets&amp;"'!"&amp;ADDRESS(ROW(),COLUMN())))</f>
        <v>-2490289.6673364602</v>
      </c>
      <c r="E185" s="11">
        <f t="shared" ca="1" si="2"/>
        <v>0</v>
      </c>
      <c r="F185" s="3"/>
      <c r="G185" s="11" cm="1">
        <f t="array" aca="1" ref="G185" ca="1">SUM(INDIRECT("'"&amp;TOTALECSheets&amp;"'!"&amp;ADDRESS(ROW(),COLUMN())))</f>
        <v>-2044440.4227376299</v>
      </c>
      <c r="H185" s="11" cm="1">
        <f t="array" aca="1" ref="H185" ca="1">SUM(INDIRECT("'"&amp;TOTALECSheets&amp;"'!"&amp;ADDRESS(ROW(),COLUMN())))</f>
        <v>-286428.42012534558</v>
      </c>
      <c r="I185" s="11" cm="1">
        <f t="array" aca="1" ref="I185" ca="1">SUM(INDIRECT("'"&amp;TOTALECSheets&amp;"'!"&amp;ADDRESS(ROW(),COLUMN())))</f>
        <v>-145923.45856607836</v>
      </c>
      <c r="J185" s="11" cm="1">
        <f t="array" aca="1" ref="J185" ca="1">SUM(INDIRECT("'"&amp;TOTALECSheets&amp;"'!"&amp;ADDRESS(ROW(),COLUMN())))</f>
        <v>-13497.365907406342</v>
      </c>
      <c r="K185" s="11" cm="1">
        <f t="array" aca="1" ref="K185" ca="1">SUM(INDIRECT("'"&amp;TOTALECSheets&amp;"'!"&amp;ADDRESS(ROW(),COLUMN())))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 cm="1">
        <f t="array" aca="1" ref="D186" ca="1">SUM(INDIRECT("'"&amp;TOTALECSheets&amp;"'!"&amp;ADDRESS(ROW(),COLUMN())))</f>
        <v>-782841.89113158116</v>
      </c>
      <c r="E186" s="11">
        <f t="shared" ca="1" si="2"/>
        <v>0</v>
      </c>
      <c r="F186" s="3"/>
      <c r="G186" s="11" cm="1">
        <f t="array" aca="1" ref="G186" ca="1">SUM(INDIRECT("'"&amp;TOTALECSheets&amp;"'!"&amp;ADDRESS(ROW(),COLUMN())))</f>
        <v>-642685.71959084354</v>
      </c>
      <c r="H186" s="11" cm="1">
        <f t="array" aca="1" ref="H186" ca="1">SUM(INDIRECT("'"&amp;TOTALECSheets&amp;"'!"&amp;ADDRESS(ROW(),COLUMN())))</f>
        <v>-90040.997650118486</v>
      </c>
      <c r="I186" s="11" cm="1">
        <f t="array" aca="1" ref="I186" ca="1">SUM(INDIRECT("'"&amp;TOTALECSheets&amp;"'!"&amp;ADDRESS(ROW(),COLUMN())))</f>
        <v>-45872.172126269979</v>
      </c>
      <c r="J186" s="11" cm="1">
        <f t="array" aca="1" ref="J186" ca="1">SUM(INDIRECT("'"&amp;TOTALECSheets&amp;"'!"&amp;ADDRESS(ROW(),COLUMN())))</f>
        <v>-4243.001764349091</v>
      </c>
      <c r="K186" s="11" cm="1">
        <f t="array" aca="1" ref="K186" ca="1">SUM(INDIRECT("'"&amp;TOTALECSheets&amp;"'!"&amp;ADDRESS(ROW(),COLUMN())))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 cm="1">
        <f t="array" aca="1" ref="D187" ca="1">SUM(INDIRECT("'"&amp;TOTALECSheets&amp;"'!"&amp;ADDRESS(ROW(),COLUMN())))</f>
        <v>1459974.6416537324</v>
      </c>
      <c r="E187" s="11">
        <f t="shared" ca="1" si="2"/>
        <v>0</v>
      </c>
      <c r="F187" s="3"/>
      <c r="G187" s="11" cm="1">
        <f t="array" aca="1" ref="G187" ca="1">SUM(INDIRECT("'"&amp;TOTALECSheets&amp;"'!"&amp;ADDRESS(ROW(),COLUMN())))</f>
        <v>1198587.9444945306</v>
      </c>
      <c r="H187" s="11" cm="1">
        <f t="array" aca="1" ref="H187" ca="1">SUM(INDIRECT("'"&amp;TOTALECSheets&amp;"'!"&amp;ADDRESS(ROW(),COLUMN())))</f>
        <v>167923.52934557092</v>
      </c>
      <c r="I187" s="11" cm="1">
        <f t="array" aca="1" ref="I187" ca="1">SUM(INDIRECT("'"&amp;TOTALECSheets&amp;"'!"&amp;ADDRESS(ROW(),COLUMN())))</f>
        <v>85550.10765344002</v>
      </c>
      <c r="J187" s="11" cm="1">
        <f t="array" aca="1" ref="J187" ca="1">SUM(INDIRECT("'"&amp;TOTALECSheets&amp;"'!"&amp;ADDRESS(ROW(),COLUMN())))</f>
        <v>7913.0601601907738</v>
      </c>
      <c r="K187" s="11" cm="1">
        <f t="array" aca="1" ref="K187" ca="1">SUM(INDIRECT("'"&amp;TOTALECSheets&amp;"'!"&amp;ADDRESS(ROW(),COLUMN())))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 cm="1">
        <f t="array" aca="1" ref="D188" ca="1">SUM(INDIRECT("'"&amp;TOTALECSheets&amp;"'!"&amp;ADDRESS(ROW(),COLUMN())))</f>
        <v>504106233.44039166</v>
      </c>
      <c r="E188" s="11">
        <f t="shared" ca="1" si="2"/>
        <v>0</v>
      </c>
      <c r="G188" s="111" cm="1">
        <f t="array" aca="1" ref="G188" ca="1">SUM(INDIRECT("'"&amp;TOTALECSheets&amp;"'!"&amp;ADDRESS(ROW(),COLUMN())))</f>
        <v>398048241.12988514</v>
      </c>
      <c r="H188" s="111" cm="1">
        <f t="array" aca="1" ref="H188" ca="1">SUM(INDIRECT("'"&amp;TOTALECSheets&amp;"'!"&amp;ADDRESS(ROW(),COLUMN())))</f>
        <v>56895638.488653846</v>
      </c>
      <c r="I188" s="111" cm="1">
        <f t="array" aca="1" ref="I188" ca="1">SUM(INDIRECT("'"&amp;TOTALECSheets&amp;"'!"&amp;ADDRESS(ROW(),COLUMN())))</f>
        <v>37907200.896259695</v>
      </c>
      <c r="J188" s="111" cm="1">
        <f t="array" aca="1" ref="J188" ca="1">SUM(INDIRECT("'"&amp;TOTALECSheets&amp;"'!"&amp;ADDRESS(ROW(),COLUMN())))</f>
        <v>7070684.6065930361</v>
      </c>
      <c r="K188" s="111" cm="1">
        <f t="array" aca="1" ref="K188" ca="1">SUM(INDIRECT("'"&amp;TOTALECSheets&amp;"'!"&amp;ADDRESS(ROW(),COLUMN())))</f>
        <v>4184468.3189999992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D189" s="11"/>
      <c r="E189" s="11">
        <f t="shared" si="2"/>
        <v>0</v>
      </c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D190" s="11"/>
      <c r="E190" s="11">
        <f t="shared" si="2"/>
        <v>0</v>
      </c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 cm="1">
        <f t="array" aca="1" ref="D191" ca="1">SUM(INDIRECT("'"&amp;TOTALECSheets&amp;"'!"&amp;ADDRESS(ROW(),COLUMN())))</f>
        <v>0</v>
      </c>
      <c r="E191" s="11">
        <f t="shared" ca="1" si="2"/>
        <v>0</v>
      </c>
      <c r="F191" s="3"/>
      <c r="G191" s="11" cm="1">
        <f t="array" aca="1" ref="G191" ca="1">SUM(INDIRECT("'"&amp;TOTALECSheets&amp;"'!"&amp;ADDRESS(ROW(),COLUMN())))</f>
        <v>0</v>
      </c>
      <c r="H191" s="11" cm="1">
        <f t="array" aca="1" ref="H191" ca="1">SUM(INDIRECT("'"&amp;TOTALECSheets&amp;"'!"&amp;ADDRESS(ROW(),COLUMN())))</f>
        <v>0</v>
      </c>
      <c r="I191" s="11" cm="1">
        <f t="array" aca="1" ref="I191" ca="1">SUM(INDIRECT("'"&amp;TOTALECSheets&amp;"'!"&amp;ADDRESS(ROW(),COLUMN())))</f>
        <v>0</v>
      </c>
      <c r="J191" s="11" cm="1">
        <f t="array" aca="1" ref="J191" ca="1">SUM(INDIRECT("'"&amp;TOTALECSheets&amp;"'!"&amp;ADDRESS(ROW(),COLUMN())))</f>
        <v>0</v>
      </c>
      <c r="K191" s="11" cm="1">
        <f t="array" aca="1" ref="K191" ca="1">SUM(INDIRECT("'"&amp;TOTALECSheets&amp;"'!"&amp;ADDRESS(ROW(),COLUMN())))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 cm="1">
        <f t="array" aca="1" ref="D192" ca="1">SUM(INDIRECT("'"&amp;TOTALECSheets&amp;"'!"&amp;ADDRESS(ROW(),COLUMN())))</f>
        <v>0</v>
      </c>
      <c r="E192" s="11">
        <f t="shared" ca="1" si="2"/>
        <v>0</v>
      </c>
      <c r="F192" s="3"/>
      <c r="G192" s="11" cm="1">
        <f t="array" aca="1" ref="G192" ca="1">SUM(INDIRECT("'"&amp;TOTALECSheets&amp;"'!"&amp;ADDRESS(ROW(),COLUMN())))</f>
        <v>0</v>
      </c>
      <c r="H192" s="11" cm="1">
        <f t="array" aca="1" ref="H192" ca="1">SUM(INDIRECT("'"&amp;TOTALECSheets&amp;"'!"&amp;ADDRESS(ROW(),COLUMN())))</f>
        <v>0</v>
      </c>
      <c r="I192" s="11" cm="1">
        <f t="array" aca="1" ref="I192" ca="1">SUM(INDIRECT("'"&amp;TOTALECSheets&amp;"'!"&amp;ADDRESS(ROW(),COLUMN())))</f>
        <v>0</v>
      </c>
      <c r="J192" s="11" cm="1">
        <f t="array" aca="1" ref="J192" ca="1">SUM(INDIRECT("'"&amp;TOTALECSheets&amp;"'!"&amp;ADDRESS(ROW(),COLUMN())))</f>
        <v>0</v>
      </c>
      <c r="K192" s="11" cm="1">
        <f t="array" aca="1" ref="K192" ca="1">SUM(INDIRECT("'"&amp;TOTALECSheets&amp;"'!"&amp;ADDRESS(ROW(),COLUMN())))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 cm="1">
        <f t="array" aca="1" ref="D193" ca="1">SUM(INDIRECT("'"&amp;TOTALECSheets&amp;"'!"&amp;ADDRESS(ROW(),COLUMN())))</f>
        <v>0</v>
      </c>
      <c r="E193" s="11">
        <f t="shared" ca="1" si="2"/>
        <v>0</v>
      </c>
      <c r="F193" s="3"/>
      <c r="G193" s="11" cm="1">
        <f t="array" aca="1" ref="G193" ca="1">SUM(INDIRECT("'"&amp;TOTALECSheets&amp;"'!"&amp;ADDRESS(ROW(),COLUMN())))</f>
        <v>0</v>
      </c>
      <c r="H193" s="11" cm="1">
        <f t="array" aca="1" ref="H193" ca="1">SUM(INDIRECT("'"&amp;TOTALECSheets&amp;"'!"&amp;ADDRESS(ROW(),COLUMN())))</f>
        <v>0</v>
      </c>
      <c r="I193" s="11" cm="1">
        <f t="array" aca="1" ref="I193" ca="1">SUM(INDIRECT("'"&amp;TOTALECSheets&amp;"'!"&amp;ADDRESS(ROW(),COLUMN())))</f>
        <v>0</v>
      </c>
      <c r="J193" s="11" cm="1">
        <f t="array" aca="1" ref="J193" ca="1">SUM(INDIRECT("'"&amp;TOTALECSheets&amp;"'!"&amp;ADDRESS(ROW(),COLUMN())))</f>
        <v>0</v>
      </c>
      <c r="K193" s="11" cm="1">
        <f t="array" aca="1" ref="K193" ca="1">SUM(INDIRECT("'"&amp;TOTALECSheets&amp;"'!"&amp;ADDRESS(ROW(),COLUMN())))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 cm="1">
        <f t="array" aca="1" ref="D194" ca="1">SUM(INDIRECT("'"&amp;TOTALECSheets&amp;"'!"&amp;ADDRESS(ROW(),COLUMN())))</f>
        <v>0</v>
      </c>
      <c r="E194" s="11">
        <f t="shared" ca="1" si="2"/>
        <v>0</v>
      </c>
      <c r="F194" s="3"/>
      <c r="G194" s="11" cm="1">
        <f t="array" aca="1" ref="G194" ca="1">SUM(INDIRECT("'"&amp;TOTALECSheets&amp;"'!"&amp;ADDRESS(ROW(),COLUMN())))</f>
        <v>0</v>
      </c>
      <c r="H194" s="11" cm="1">
        <f t="array" aca="1" ref="H194" ca="1">SUM(INDIRECT("'"&amp;TOTALECSheets&amp;"'!"&amp;ADDRESS(ROW(),COLUMN())))</f>
        <v>0</v>
      </c>
      <c r="I194" s="11" cm="1">
        <f t="array" aca="1" ref="I194" ca="1">SUM(INDIRECT("'"&amp;TOTALECSheets&amp;"'!"&amp;ADDRESS(ROW(),COLUMN())))</f>
        <v>0</v>
      </c>
      <c r="J194" s="11" cm="1">
        <f t="array" aca="1" ref="J194" ca="1">SUM(INDIRECT("'"&amp;TOTALECSheets&amp;"'!"&amp;ADDRESS(ROW(),COLUMN())))</f>
        <v>0</v>
      </c>
      <c r="K194" s="11" cm="1">
        <f t="array" aca="1" ref="K194" ca="1">SUM(INDIRECT("'"&amp;TOTALECSheets&amp;"'!"&amp;ADDRESS(ROW(),COLUMN())))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 cm="1">
        <f t="array" aca="1" ref="D195" ca="1">SUM(INDIRECT("'"&amp;TOTALECSheets&amp;"'!"&amp;ADDRESS(ROW(),COLUMN())))</f>
        <v>0</v>
      </c>
      <c r="E195" s="11">
        <f t="shared" ca="1" si="2"/>
        <v>0</v>
      </c>
      <c r="F195" s="3"/>
      <c r="G195" s="11" cm="1">
        <f t="array" aca="1" ref="G195" ca="1">SUM(INDIRECT("'"&amp;TOTALECSheets&amp;"'!"&amp;ADDRESS(ROW(),COLUMN())))</f>
        <v>0</v>
      </c>
      <c r="H195" s="11" cm="1">
        <f t="array" aca="1" ref="H195" ca="1">SUM(INDIRECT("'"&amp;TOTALECSheets&amp;"'!"&amp;ADDRESS(ROW(),COLUMN())))</f>
        <v>0</v>
      </c>
      <c r="I195" s="11" cm="1">
        <f t="array" aca="1" ref="I195" ca="1">SUM(INDIRECT("'"&amp;TOTALECSheets&amp;"'!"&amp;ADDRESS(ROW(),COLUMN())))</f>
        <v>0</v>
      </c>
      <c r="J195" s="11" cm="1">
        <f t="array" aca="1" ref="J195" ca="1">SUM(INDIRECT("'"&amp;TOTALECSheets&amp;"'!"&amp;ADDRESS(ROW(),COLUMN())))</f>
        <v>0</v>
      </c>
      <c r="K195" s="11" cm="1">
        <f t="array" aca="1" ref="K195" ca="1">SUM(INDIRECT("'"&amp;TOTALECSheets&amp;"'!"&amp;ADDRESS(ROW(),COLUMN())))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 cm="1">
        <f t="array" aca="1" ref="D196" ca="1">SUM(INDIRECT("'"&amp;TOTALECSheets&amp;"'!"&amp;ADDRESS(ROW(),COLUMN())))</f>
        <v>0</v>
      </c>
      <c r="E196" s="11">
        <f t="shared" ca="1" si="2"/>
        <v>0</v>
      </c>
      <c r="F196" s="3"/>
      <c r="G196" s="11" cm="1">
        <f t="array" aca="1" ref="G196" ca="1">SUM(INDIRECT("'"&amp;TOTALECSheets&amp;"'!"&amp;ADDRESS(ROW(),COLUMN())))</f>
        <v>0</v>
      </c>
      <c r="H196" s="11" cm="1">
        <f t="array" aca="1" ref="H196" ca="1">SUM(INDIRECT("'"&amp;TOTALECSheets&amp;"'!"&amp;ADDRESS(ROW(),COLUMN())))</f>
        <v>0</v>
      </c>
      <c r="I196" s="11" cm="1">
        <f t="array" aca="1" ref="I196" ca="1">SUM(INDIRECT("'"&amp;TOTALECSheets&amp;"'!"&amp;ADDRESS(ROW(),COLUMN())))</f>
        <v>0</v>
      </c>
      <c r="J196" s="11" cm="1">
        <f t="array" aca="1" ref="J196" ca="1">SUM(INDIRECT("'"&amp;TOTALECSheets&amp;"'!"&amp;ADDRESS(ROW(),COLUMN())))</f>
        <v>0</v>
      </c>
      <c r="K196" s="11" cm="1">
        <f t="array" aca="1" ref="K196" ca="1">SUM(INDIRECT("'"&amp;TOTALECSheets&amp;"'!"&amp;ADDRESS(ROW(),COLUMN())))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 cm="1">
        <f t="array" aca="1" ref="D197" ca="1">SUM(INDIRECT("'"&amp;TOTALECSheets&amp;"'!"&amp;ADDRESS(ROW(),COLUMN())))</f>
        <v>0</v>
      </c>
      <c r="E197" s="11">
        <f t="shared" ca="1" si="2"/>
        <v>0</v>
      </c>
      <c r="F197" s="3"/>
      <c r="G197" s="11" cm="1">
        <f t="array" aca="1" ref="G197" ca="1">SUM(INDIRECT("'"&amp;TOTALECSheets&amp;"'!"&amp;ADDRESS(ROW(),COLUMN())))</f>
        <v>0</v>
      </c>
      <c r="H197" s="11" cm="1">
        <f t="array" aca="1" ref="H197" ca="1">SUM(INDIRECT("'"&amp;TOTALECSheets&amp;"'!"&amp;ADDRESS(ROW(),COLUMN())))</f>
        <v>0</v>
      </c>
      <c r="I197" s="11" cm="1">
        <f t="array" aca="1" ref="I197" ca="1">SUM(INDIRECT("'"&amp;TOTALECSheets&amp;"'!"&amp;ADDRESS(ROW(),COLUMN())))</f>
        <v>0</v>
      </c>
      <c r="J197" s="11" cm="1">
        <f t="array" aca="1" ref="J197" ca="1">SUM(INDIRECT("'"&amp;TOTALECSheets&amp;"'!"&amp;ADDRESS(ROW(),COLUMN())))</f>
        <v>0</v>
      </c>
      <c r="K197" s="11" cm="1">
        <f t="array" aca="1" ref="K197" ca="1">SUM(INDIRECT("'"&amp;TOTALECSheets&amp;"'!"&amp;ADDRESS(ROW(),COLUMN())))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 cm="1">
        <f t="array" aca="1" ref="D198" ca="1">SUM(INDIRECT("'"&amp;TOTALECSheets&amp;"'!"&amp;ADDRESS(ROW(),COLUMN())))</f>
        <v>0</v>
      </c>
      <c r="E198" s="11">
        <f t="shared" ca="1" si="2"/>
        <v>0</v>
      </c>
      <c r="G198" s="111" cm="1">
        <f t="array" aca="1" ref="G198" ca="1">SUM(INDIRECT("'"&amp;TOTALECSheets&amp;"'!"&amp;ADDRESS(ROW(),COLUMN())))</f>
        <v>0</v>
      </c>
      <c r="H198" s="111" cm="1">
        <f t="array" aca="1" ref="H198" ca="1">SUM(INDIRECT("'"&amp;TOTALECSheets&amp;"'!"&amp;ADDRESS(ROW(),COLUMN())))</f>
        <v>0</v>
      </c>
      <c r="I198" s="111" cm="1">
        <f t="array" aca="1" ref="I198" ca="1">SUM(INDIRECT("'"&amp;TOTALECSheets&amp;"'!"&amp;ADDRESS(ROW(),COLUMN())))</f>
        <v>0</v>
      </c>
      <c r="J198" s="111" cm="1">
        <f t="array" aca="1" ref="J198" ca="1">SUM(INDIRECT("'"&amp;TOTALECSheets&amp;"'!"&amp;ADDRESS(ROW(),COLUMN())))</f>
        <v>0</v>
      </c>
      <c r="K198" s="111" cm="1">
        <f t="array" aca="1" ref="K198" ca="1">SUM(INDIRECT("'"&amp;TOTALECSheets&amp;"'!"&amp;ADDRESS(ROW(),COLUMN())))</f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 cm="1">
        <f t="array" aca="1" ref="D199" ca="1">SUM(INDIRECT("'"&amp;TOTALECSheets&amp;"'!"&amp;ADDRESS(ROW(),COLUMN())))</f>
        <v>0</v>
      </c>
      <c r="E199" s="11">
        <f t="shared" ca="1" si="2"/>
        <v>0</v>
      </c>
      <c r="G199" s="11" cm="1">
        <f t="array" aca="1" ref="G199" ca="1">SUM(INDIRECT("'"&amp;TOTALECSheets&amp;"'!"&amp;ADDRESS(ROW(),COLUMN())))</f>
        <v>0</v>
      </c>
      <c r="H199" s="11" cm="1">
        <f t="array" aca="1" ref="H199" ca="1">SUM(INDIRECT("'"&amp;TOTALECSheets&amp;"'!"&amp;ADDRESS(ROW(),COLUMN())))</f>
        <v>0</v>
      </c>
      <c r="I199" s="11" cm="1">
        <f t="array" aca="1" ref="I199" ca="1">SUM(INDIRECT("'"&amp;TOTALECSheets&amp;"'!"&amp;ADDRESS(ROW(),COLUMN())))</f>
        <v>0</v>
      </c>
      <c r="J199" s="11" cm="1">
        <f t="array" aca="1" ref="J199" ca="1">SUM(INDIRECT("'"&amp;TOTALECSheets&amp;"'!"&amp;ADDRESS(ROW(),COLUMN())))</f>
        <v>0</v>
      </c>
      <c r="K199" s="11" cm="1">
        <f t="array" aca="1" ref="K199" ca="1">SUM(INDIRECT("'"&amp;TOTALECSheets&amp;"'!"&amp;ADDRESS(ROW(),COLUMN())))</f>
        <v>0</v>
      </c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 cm="1">
        <f t="array" aca="1" ref="D200" ca="1">SUM(INDIRECT("'"&amp;TOTALECSheets&amp;"'!"&amp;ADDRESS(ROW(),COLUMN())))</f>
        <v>0</v>
      </c>
      <c r="E200" s="11">
        <f t="shared" ca="1" si="2"/>
        <v>0</v>
      </c>
      <c r="G200" s="11" cm="1">
        <f t="array" aca="1" ref="G200" ca="1">SUM(INDIRECT("'"&amp;TOTALECSheets&amp;"'!"&amp;ADDRESS(ROW(),COLUMN())))</f>
        <v>0</v>
      </c>
      <c r="H200" s="11" cm="1">
        <f t="array" aca="1" ref="H200" ca="1">SUM(INDIRECT("'"&amp;TOTALECSheets&amp;"'!"&amp;ADDRESS(ROW(),COLUMN())))</f>
        <v>0</v>
      </c>
      <c r="I200" s="11" cm="1">
        <f t="array" aca="1" ref="I200" ca="1">SUM(INDIRECT("'"&amp;TOTALECSheets&amp;"'!"&amp;ADDRESS(ROW(),COLUMN())))</f>
        <v>0</v>
      </c>
      <c r="J200" s="11" cm="1">
        <f t="array" aca="1" ref="J200" ca="1">SUM(INDIRECT("'"&amp;TOTALECSheets&amp;"'!"&amp;ADDRESS(ROW(),COLUMN())))</f>
        <v>0</v>
      </c>
      <c r="K200" s="11" cm="1">
        <f t="array" aca="1" ref="K200" ca="1">SUM(INDIRECT("'"&amp;TOTALECSheets&amp;"'!"&amp;ADDRESS(ROW(),COLUMN())))</f>
        <v>0</v>
      </c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 cm="1">
        <f t="array" aca="1" ref="D201" ca="1">SUM(INDIRECT("'"&amp;TOTALECSheets&amp;"'!"&amp;ADDRESS(ROW(),COLUMN())))</f>
        <v>0</v>
      </c>
      <c r="E201" s="11">
        <f t="shared" ca="1" si="2"/>
        <v>0</v>
      </c>
      <c r="F201" s="3"/>
      <c r="G201" s="11" cm="1">
        <f t="array" aca="1" ref="G201" ca="1">SUM(INDIRECT("'"&amp;TOTALECSheets&amp;"'!"&amp;ADDRESS(ROW(),COLUMN())))</f>
        <v>0</v>
      </c>
      <c r="H201" s="11" cm="1">
        <f t="array" aca="1" ref="H201" ca="1">SUM(INDIRECT("'"&amp;TOTALECSheets&amp;"'!"&amp;ADDRESS(ROW(),COLUMN())))</f>
        <v>0</v>
      </c>
      <c r="I201" s="11" cm="1">
        <f t="array" aca="1" ref="I201" ca="1">SUM(INDIRECT("'"&amp;TOTALECSheets&amp;"'!"&amp;ADDRESS(ROW(),COLUMN())))</f>
        <v>0</v>
      </c>
      <c r="J201" s="11" cm="1">
        <f t="array" aca="1" ref="J201" ca="1">SUM(INDIRECT("'"&amp;TOTALECSheets&amp;"'!"&amp;ADDRESS(ROW(),COLUMN())))</f>
        <v>0</v>
      </c>
      <c r="K201" s="11" cm="1">
        <f t="array" aca="1" ref="K201" ca="1">SUM(INDIRECT("'"&amp;TOTALECSheets&amp;"'!"&amp;ADDRESS(ROW(),COLUMN())))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 cm="1">
        <f t="array" aca="1" ref="D202" ca="1">SUM(INDIRECT("'"&amp;TOTALECSheets&amp;"'!"&amp;ADDRESS(ROW(),COLUMN())))</f>
        <v>0</v>
      </c>
      <c r="E202" s="11">
        <f t="shared" ca="1" si="2"/>
        <v>0</v>
      </c>
      <c r="F202" s="3"/>
      <c r="G202" s="11" cm="1">
        <f t="array" aca="1" ref="G202" ca="1">SUM(INDIRECT("'"&amp;TOTALECSheets&amp;"'!"&amp;ADDRESS(ROW(),COLUMN())))</f>
        <v>0</v>
      </c>
      <c r="H202" s="11" cm="1">
        <f t="array" aca="1" ref="H202" ca="1">SUM(INDIRECT("'"&amp;TOTALECSheets&amp;"'!"&amp;ADDRESS(ROW(),COLUMN())))</f>
        <v>0</v>
      </c>
      <c r="I202" s="11" cm="1">
        <f t="array" aca="1" ref="I202" ca="1">SUM(INDIRECT("'"&amp;TOTALECSheets&amp;"'!"&amp;ADDRESS(ROW(),COLUMN())))</f>
        <v>0</v>
      </c>
      <c r="J202" s="11" cm="1">
        <f t="array" aca="1" ref="J202" ca="1">SUM(INDIRECT("'"&amp;TOTALECSheets&amp;"'!"&amp;ADDRESS(ROW(),COLUMN())))</f>
        <v>0</v>
      </c>
      <c r="K202" s="11" cm="1">
        <f t="array" aca="1" ref="K202" ca="1">SUM(INDIRECT("'"&amp;TOTALECSheets&amp;"'!"&amp;ADDRESS(ROW(),COLUMN())))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 cm="1">
        <f t="array" aca="1" ref="D203" ca="1">SUM(INDIRECT("'"&amp;TOTALECSheets&amp;"'!"&amp;ADDRESS(ROW(),COLUMN())))</f>
        <v>0</v>
      </c>
      <c r="E203" s="11">
        <f t="shared" ref="E203:E266" ca="1" si="3">IFERROR(IF(D203="",0,IF(D203=0,0,IF(ABS(D203-SUM($G203:$K203))&lt;Check_Limit,0,1))),1)</f>
        <v>0</v>
      </c>
      <c r="F203" s="3"/>
      <c r="G203" s="11" cm="1">
        <f t="array" aca="1" ref="G203" ca="1">SUM(INDIRECT("'"&amp;TOTALECSheets&amp;"'!"&amp;ADDRESS(ROW(),COLUMN())))</f>
        <v>0</v>
      </c>
      <c r="H203" s="11" cm="1">
        <f t="array" aca="1" ref="H203" ca="1">SUM(INDIRECT("'"&amp;TOTALECSheets&amp;"'!"&amp;ADDRESS(ROW(),COLUMN())))</f>
        <v>0</v>
      </c>
      <c r="I203" s="11" cm="1">
        <f t="array" aca="1" ref="I203" ca="1">SUM(INDIRECT("'"&amp;TOTALECSheets&amp;"'!"&amp;ADDRESS(ROW(),COLUMN())))</f>
        <v>0</v>
      </c>
      <c r="J203" s="11" cm="1">
        <f t="array" aca="1" ref="J203" ca="1">SUM(INDIRECT("'"&amp;TOTALECSheets&amp;"'!"&amp;ADDRESS(ROW(),COLUMN())))</f>
        <v>0</v>
      </c>
      <c r="K203" s="11" cm="1">
        <f t="array" aca="1" ref="K203" ca="1">SUM(INDIRECT("'"&amp;TOTALECSheets&amp;"'!"&amp;ADDRESS(ROW(),COLUMN())))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 cm="1">
        <f t="array" aca="1" ref="D204" ca="1">SUM(INDIRECT("'"&amp;TOTALECSheets&amp;"'!"&amp;ADDRESS(ROW(),COLUMN())))</f>
        <v>0</v>
      </c>
      <c r="E204" s="11">
        <f t="shared" ca="1" si="3"/>
        <v>0</v>
      </c>
      <c r="F204" s="3"/>
      <c r="G204" s="11" cm="1">
        <f t="array" aca="1" ref="G204" ca="1">SUM(INDIRECT("'"&amp;TOTALECSheets&amp;"'!"&amp;ADDRESS(ROW(),COLUMN())))</f>
        <v>0</v>
      </c>
      <c r="H204" s="11" cm="1">
        <f t="array" aca="1" ref="H204" ca="1">SUM(INDIRECT("'"&amp;TOTALECSheets&amp;"'!"&amp;ADDRESS(ROW(),COLUMN())))</f>
        <v>0</v>
      </c>
      <c r="I204" s="11" cm="1">
        <f t="array" aca="1" ref="I204" ca="1">SUM(INDIRECT("'"&amp;TOTALECSheets&amp;"'!"&amp;ADDRESS(ROW(),COLUMN())))</f>
        <v>0</v>
      </c>
      <c r="J204" s="11" cm="1">
        <f t="array" aca="1" ref="J204" ca="1">SUM(INDIRECT("'"&amp;TOTALECSheets&amp;"'!"&amp;ADDRESS(ROW(),COLUMN())))</f>
        <v>0</v>
      </c>
      <c r="K204" s="11" cm="1">
        <f t="array" aca="1" ref="K204" ca="1">SUM(INDIRECT("'"&amp;TOTALECSheets&amp;"'!"&amp;ADDRESS(ROW(),COLUMN())))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 cm="1">
        <f t="array" aca="1" ref="D205" ca="1">SUM(INDIRECT("'"&amp;TOTALECSheets&amp;"'!"&amp;ADDRESS(ROW(),COLUMN())))</f>
        <v>0</v>
      </c>
      <c r="E205" s="11">
        <f t="shared" ca="1" si="3"/>
        <v>0</v>
      </c>
      <c r="F205" s="3"/>
      <c r="G205" s="11" cm="1">
        <f t="array" aca="1" ref="G205" ca="1">SUM(INDIRECT("'"&amp;TOTALECSheets&amp;"'!"&amp;ADDRESS(ROW(),COLUMN())))</f>
        <v>0</v>
      </c>
      <c r="H205" s="11" cm="1">
        <f t="array" aca="1" ref="H205" ca="1">SUM(INDIRECT("'"&amp;TOTALECSheets&amp;"'!"&amp;ADDRESS(ROW(),COLUMN())))</f>
        <v>0</v>
      </c>
      <c r="I205" s="11" cm="1">
        <f t="array" aca="1" ref="I205" ca="1">SUM(INDIRECT("'"&amp;TOTALECSheets&amp;"'!"&amp;ADDRESS(ROW(),COLUMN())))</f>
        <v>0</v>
      </c>
      <c r="J205" s="11" cm="1">
        <f t="array" aca="1" ref="J205" ca="1">SUM(INDIRECT("'"&amp;TOTALECSheets&amp;"'!"&amp;ADDRESS(ROW(),COLUMN())))</f>
        <v>0</v>
      </c>
      <c r="K205" s="11" cm="1">
        <f t="array" aca="1" ref="K205" ca="1">SUM(INDIRECT("'"&amp;TOTALECSheets&amp;"'!"&amp;ADDRESS(ROW(),COLUMN())))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 cm="1">
        <f t="array" aca="1" ref="D206" ca="1">SUM(INDIRECT("'"&amp;TOTALECSheets&amp;"'!"&amp;ADDRESS(ROW(),COLUMN())))</f>
        <v>0</v>
      </c>
      <c r="E206" s="11">
        <f t="shared" ca="1" si="3"/>
        <v>0</v>
      </c>
      <c r="F206" s="3"/>
      <c r="G206" s="11" cm="1">
        <f t="array" aca="1" ref="G206" ca="1">SUM(INDIRECT("'"&amp;TOTALECSheets&amp;"'!"&amp;ADDRESS(ROW(),COLUMN())))</f>
        <v>0</v>
      </c>
      <c r="H206" s="11" cm="1">
        <f t="array" aca="1" ref="H206" ca="1">SUM(INDIRECT("'"&amp;TOTALECSheets&amp;"'!"&amp;ADDRESS(ROW(),COLUMN())))</f>
        <v>0</v>
      </c>
      <c r="I206" s="11" cm="1">
        <f t="array" aca="1" ref="I206" ca="1">SUM(INDIRECT("'"&amp;TOTALECSheets&amp;"'!"&amp;ADDRESS(ROW(),COLUMN())))</f>
        <v>0</v>
      </c>
      <c r="J206" s="11" cm="1">
        <f t="array" aca="1" ref="J206" ca="1">SUM(INDIRECT("'"&amp;TOTALECSheets&amp;"'!"&amp;ADDRESS(ROW(),COLUMN())))</f>
        <v>0</v>
      </c>
      <c r="K206" s="11" cm="1">
        <f t="array" aca="1" ref="K206" ca="1">SUM(INDIRECT("'"&amp;TOTALECSheets&amp;"'!"&amp;ADDRESS(ROW(),COLUMN())))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 cm="1">
        <f t="array" aca="1" ref="D207" ca="1">SUM(INDIRECT("'"&amp;TOTALECSheets&amp;"'!"&amp;ADDRESS(ROW(),COLUMN())))</f>
        <v>0</v>
      </c>
      <c r="E207" s="11">
        <f t="shared" ca="1" si="3"/>
        <v>0</v>
      </c>
      <c r="G207" s="111" cm="1">
        <f t="array" aca="1" ref="G207" ca="1">SUM(INDIRECT("'"&amp;TOTALECSheets&amp;"'!"&amp;ADDRESS(ROW(),COLUMN())))</f>
        <v>0</v>
      </c>
      <c r="H207" s="111" cm="1">
        <f t="array" aca="1" ref="H207" ca="1">SUM(INDIRECT("'"&amp;TOTALECSheets&amp;"'!"&amp;ADDRESS(ROW(),COLUMN())))</f>
        <v>0</v>
      </c>
      <c r="I207" s="111" cm="1">
        <f t="array" aca="1" ref="I207" ca="1">SUM(INDIRECT("'"&amp;TOTALECSheets&amp;"'!"&amp;ADDRESS(ROW(),COLUMN())))</f>
        <v>0</v>
      </c>
      <c r="J207" s="111" cm="1">
        <f t="array" aca="1" ref="J207" ca="1">SUM(INDIRECT("'"&amp;TOTALECSheets&amp;"'!"&amp;ADDRESS(ROW(),COLUMN())))</f>
        <v>0</v>
      </c>
      <c r="K207" s="111" cm="1">
        <f t="array" aca="1" ref="K207" ca="1">SUM(INDIRECT("'"&amp;TOTALECSheets&amp;"'!"&amp;ADDRESS(ROW(),COLUMN())))</f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D208" s="11"/>
      <c r="E208" s="11">
        <f t="shared" si="3"/>
        <v>0</v>
      </c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D209" s="11"/>
      <c r="E209" s="11">
        <f t="shared" si="3"/>
        <v>0</v>
      </c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 cm="1">
        <f t="array" aca="1" ref="D210" ca="1">SUM(INDIRECT("'"&amp;TOTALECSheets&amp;"'!"&amp;ADDRESS(ROW(),COLUMN())))</f>
        <v>0</v>
      </c>
      <c r="E210" s="11">
        <f t="shared" ca="1" si="3"/>
        <v>0</v>
      </c>
      <c r="F210" s="3"/>
      <c r="G210" s="11" cm="1">
        <f t="array" aca="1" ref="G210" ca="1">SUM(INDIRECT("'"&amp;TOTALECSheets&amp;"'!"&amp;ADDRESS(ROW(),COLUMN())))</f>
        <v>0</v>
      </c>
      <c r="H210" s="11" cm="1">
        <f t="array" aca="1" ref="H210" ca="1">SUM(INDIRECT("'"&amp;TOTALECSheets&amp;"'!"&amp;ADDRESS(ROW(),COLUMN())))</f>
        <v>0</v>
      </c>
      <c r="I210" s="11" cm="1">
        <f t="array" aca="1" ref="I210" ca="1">SUM(INDIRECT("'"&amp;TOTALECSheets&amp;"'!"&amp;ADDRESS(ROW(),COLUMN())))</f>
        <v>0</v>
      </c>
      <c r="J210" s="11" cm="1">
        <f t="array" aca="1" ref="J210" ca="1">SUM(INDIRECT("'"&amp;TOTALECSheets&amp;"'!"&amp;ADDRESS(ROW(),COLUMN())))</f>
        <v>0</v>
      </c>
      <c r="K210" s="11" cm="1">
        <f t="array" aca="1" ref="K210" ca="1">SUM(INDIRECT("'"&amp;TOTALECSheets&amp;"'!"&amp;ADDRESS(ROW(),COLUMN())))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 cm="1">
        <f t="array" aca="1" ref="D211" ca="1">SUM(INDIRECT("'"&amp;TOTALECSheets&amp;"'!"&amp;ADDRESS(ROW(),COLUMN())))</f>
        <v>0</v>
      </c>
      <c r="E211" s="11">
        <f t="shared" ca="1" si="3"/>
        <v>0</v>
      </c>
      <c r="F211" s="3"/>
      <c r="G211" s="11" cm="1">
        <f t="array" aca="1" ref="G211" ca="1">SUM(INDIRECT("'"&amp;TOTALECSheets&amp;"'!"&amp;ADDRESS(ROW(),COLUMN())))</f>
        <v>0</v>
      </c>
      <c r="H211" s="11" cm="1">
        <f t="array" aca="1" ref="H211" ca="1">SUM(INDIRECT("'"&amp;TOTALECSheets&amp;"'!"&amp;ADDRESS(ROW(),COLUMN())))</f>
        <v>0</v>
      </c>
      <c r="I211" s="11" cm="1">
        <f t="array" aca="1" ref="I211" ca="1">SUM(INDIRECT("'"&amp;TOTALECSheets&amp;"'!"&amp;ADDRESS(ROW(),COLUMN())))</f>
        <v>0</v>
      </c>
      <c r="J211" s="11" cm="1">
        <f t="array" aca="1" ref="J211" ca="1">SUM(INDIRECT("'"&amp;TOTALECSheets&amp;"'!"&amp;ADDRESS(ROW(),COLUMN())))</f>
        <v>0</v>
      </c>
      <c r="K211" s="11" cm="1">
        <f t="array" aca="1" ref="K211" ca="1">SUM(INDIRECT("'"&amp;TOTALECSheets&amp;"'!"&amp;ADDRESS(ROW(),COLUMN())))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 cm="1">
        <f t="array" aca="1" ref="D212" ca="1">SUM(INDIRECT("'"&amp;TOTALECSheets&amp;"'!"&amp;ADDRESS(ROW(),COLUMN())))</f>
        <v>0</v>
      </c>
      <c r="E212" s="11">
        <f t="shared" ca="1" si="3"/>
        <v>0</v>
      </c>
      <c r="F212" s="3"/>
      <c r="G212" s="11" cm="1">
        <f t="array" aca="1" ref="G212" ca="1">SUM(INDIRECT("'"&amp;TOTALECSheets&amp;"'!"&amp;ADDRESS(ROW(),COLUMN())))</f>
        <v>0</v>
      </c>
      <c r="H212" s="11" cm="1">
        <f t="array" aca="1" ref="H212" ca="1">SUM(INDIRECT("'"&amp;TOTALECSheets&amp;"'!"&amp;ADDRESS(ROW(),COLUMN())))</f>
        <v>0</v>
      </c>
      <c r="I212" s="11" cm="1">
        <f t="array" aca="1" ref="I212" ca="1">SUM(INDIRECT("'"&amp;TOTALECSheets&amp;"'!"&amp;ADDRESS(ROW(),COLUMN())))</f>
        <v>0</v>
      </c>
      <c r="J212" s="11" cm="1">
        <f t="array" aca="1" ref="J212" ca="1">SUM(INDIRECT("'"&amp;TOTALECSheets&amp;"'!"&amp;ADDRESS(ROW(),COLUMN())))</f>
        <v>0</v>
      </c>
      <c r="K212" s="11" cm="1">
        <f t="array" aca="1" ref="K212" ca="1">SUM(INDIRECT("'"&amp;TOTALECSheets&amp;"'!"&amp;ADDRESS(ROW(),COLUMN())))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 cm="1">
        <f t="array" aca="1" ref="D213" ca="1">SUM(INDIRECT("'"&amp;TOTALECSheets&amp;"'!"&amp;ADDRESS(ROW(),COLUMN())))</f>
        <v>0</v>
      </c>
      <c r="E213" s="11">
        <f t="shared" ca="1" si="3"/>
        <v>0</v>
      </c>
      <c r="F213" s="3"/>
      <c r="G213" s="11" cm="1">
        <f t="array" aca="1" ref="G213" ca="1">SUM(INDIRECT("'"&amp;TOTALECSheets&amp;"'!"&amp;ADDRESS(ROW(),COLUMN())))</f>
        <v>0</v>
      </c>
      <c r="H213" s="11" cm="1">
        <f t="array" aca="1" ref="H213" ca="1">SUM(INDIRECT("'"&amp;TOTALECSheets&amp;"'!"&amp;ADDRESS(ROW(),COLUMN())))</f>
        <v>0</v>
      </c>
      <c r="I213" s="11" cm="1">
        <f t="array" aca="1" ref="I213" ca="1">SUM(INDIRECT("'"&amp;TOTALECSheets&amp;"'!"&amp;ADDRESS(ROW(),COLUMN())))</f>
        <v>0</v>
      </c>
      <c r="J213" s="11" cm="1">
        <f t="array" aca="1" ref="J213" ca="1">SUM(INDIRECT("'"&amp;TOTALECSheets&amp;"'!"&amp;ADDRESS(ROW(),COLUMN())))</f>
        <v>0</v>
      </c>
      <c r="K213" s="11" cm="1">
        <f t="array" aca="1" ref="K213" ca="1">SUM(INDIRECT("'"&amp;TOTALECSheets&amp;"'!"&amp;ADDRESS(ROW(),COLUMN())))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 cm="1">
        <f t="array" aca="1" ref="D214" ca="1">SUM(INDIRECT("'"&amp;TOTALECSheets&amp;"'!"&amp;ADDRESS(ROW(),COLUMN())))</f>
        <v>0</v>
      </c>
      <c r="E214" s="11">
        <f t="shared" ca="1" si="3"/>
        <v>0</v>
      </c>
      <c r="F214" s="3"/>
      <c r="G214" s="11" cm="1">
        <f t="array" aca="1" ref="G214" ca="1">SUM(INDIRECT("'"&amp;TOTALECSheets&amp;"'!"&amp;ADDRESS(ROW(),COLUMN())))</f>
        <v>0</v>
      </c>
      <c r="H214" s="11" cm="1">
        <f t="array" aca="1" ref="H214" ca="1">SUM(INDIRECT("'"&amp;TOTALECSheets&amp;"'!"&amp;ADDRESS(ROW(),COLUMN())))</f>
        <v>0</v>
      </c>
      <c r="I214" s="11" cm="1">
        <f t="array" aca="1" ref="I214" ca="1">SUM(INDIRECT("'"&amp;TOTALECSheets&amp;"'!"&amp;ADDRESS(ROW(),COLUMN())))</f>
        <v>0</v>
      </c>
      <c r="J214" s="11" cm="1">
        <f t="array" aca="1" ref="J214" ca="1">SUM(INDIRECT("'"&amp;TOTALECSheets&amp;"'!"&amp;ADDRESS(ROW(),COLUMN())))</f>
        <v>0</v>
      </c>
      <c r="K214" s="11" cm="1">
        <f t="array" aca="1" ref="K214" ca="1">SUM(INDIRECT("'"&amp;TOTALECSheets&amp;"'!"&amp;ADDRESS(ROW(),COLUMN())))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 cm="1">
        <f t="array" aca="1" ref="D215" ca="1">SUM(INDIRECT("'"&amp;TOTALECSheets&amp;"'!"&amp;ADDRESS(ROW(),COLUMN())))</f>
        <v>0</v>
      </c>
      <c r="E215" s="11">
        <f t="shared" ca="1" si="3"/>
        <v>0</v>
      </c>
      <c r="F215" s="3"/>
      <c r="G215" s="11" cm="1">
        <f t="array" aca="1" ref="G215" ca="1">SUM(INDIRECT("'"&amp;TOTALECSheets&amp;"'!"&amp;ADDRESS(ROW(),COLUMN())))</f>
        <v>0</v>
      </c>
      <c r="H215" s="11" cm="1">
        <f t="array" aca="1" ref="H215" ca="1">SUM(INDIRECT("'"&amp;TOTALECSheets&amp;"'!"&amp;ADDRESS(ROW(),COLUMN())))</f>
        <v>0</v>
      </c>
      <c r="I215" s="11" cm="1">
        <f t="array" aca="1" ref="I215" ca="1">SUM(INDIRECT("'"&amp;TOTALECSheets&amp;"'!"&amp;ADDRESS(ROW(),COLUMN())))</f>
        <v>0</v>
      </c>
      <c r="J215" s="11" cm="1">
        <f t="array" aca="1" ref="J215" ca="1">SUM(INDIRECT("'"&amp;TOTALECSheets&amp;"'!"&amp;ADDRESS(ROW(),COLUMN())))</f>
        <v>0</v>
      </c>
      <c r="K215" s="11" cm="1">
        <f t="array" aca="1" ref="K215" ca="1">SUM(INDIRECT("'"&amp;TOTALECSheets&amp;"'!"&amp;ADDRESS(ROW(),COLUMN())))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 cm="1">
        <f t="array" aca="1" ref="D216" ca="1">SUM(INDIRECT("'"&amp;TOTALECSheets&amp;"'!"&amp;ADDRESS(ROW(),COLUMN())))</f>
        <v>0</v>
      </c>
      <c r="E216" s="11">
        <f t="shared" ca="1" si="3"/>
        <v>0</v>
      </c>
      <c r="F216" s="3"/>
      <c r="G216" s="11" cm="1">
        <f t="array" aca="1" ref="G216" ca="1">SUM(INDIRECT("'"&amp;TOTALECSheets&amp;"'!"&amp;ADDRESS(ROW(),COLUMN())))</f>
        <v>0</v>
      </c>
      <c r="H216" s="11" cm="1">
        <f t="array" aca="1" ref="H216" ca="1">SUM(INDIRECT("'"&amp;TOTALECSheets&amp;"'!"&amp;ADDRESS(ROW(),COLUMN())))</f>
        <v>0</v>
      </c>
      <c r="I216" s="11" cm="1">
        <f t="array" aca="1" ref="I216" ca="1">SUM(INDIRECT("'"&amp;TOTALECSheets&amp;"'!"&amp;ADDRESS(ROW(),COLUMN())))</f>
        <v>0</v>
      </c>
      <c r="J216" s="11" cm="1">
        <f t="array" aca="1" ref="J216" ca="1">SUM(INDIRECT("'"&amp;TOTALECSheets&amp;"'!"&amp;ADDRESS(ROW(),COLUMN())))</f>
        <v>0</v>
      </c>
      <c r="K216" s="11" cm="1">
        <f t="array" aca="1" ref="K216" ca="1">SUM(INDIRECT("'"&amp;TOTALECSheets&amp;"'!"&amp;ADDRESS(ROW(),COLUMN())))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 cm="1">
        <f t="array" aca="1" ref="D217" ca="1">SUM(INDIRECT("'"&amp;TOTALECSheets&amp;"'!"&amp;ADDRESS(ROW(),COLUMN())))</f>
        <v>0</v>
      </c>
      <c r="E217" s="11">
        <f t="shared" ca="1" si="3"/>
        <v>0</v>
      </c>
      <c r="G217" s="111" cm="1">
        <f t="array" aca="1" ref="G217" ca="1">SUM(INDIRECT("'"&amp;TOTALECSheets&amp;"'!"&amp;ADDRESS(ROW(),COLUMN())))</f>
        <v>0</v>
      </c>
      <c r="H217" s="111" cm="1">
        <f t="array" aca="1" ref="H217" ca="1">SUM(INDIRECT("'"&amp;TOTALECSheets&amp;"'!"&amp;ADDRESS(ROW(),COLUMN())))</f>
        <v>0</v>
      </c>
      <c r="I217" s="111" cm="1">
        <f t="array" aca="1" ref="I217" ca="1">SUM(INDIRECT("'"&amp;TOTALECSheets&amp;"'!"&amp;ADDRESS(ROW(),COLUMN())))</f>
        <v>0</v>
      </c>
      <c r="J217" s="111" cm="1">
        <f t="array" aca="1" ref="J217" ca="1">SUM(INDIRECT("'"&amp;TOTALECSheets&amp;"'!"&amp;ADDRESS(ROW(),COLUMN())))</f>
        <v>0</v>
      </c>
      <c r="K217" s="111" cm="1">
        <f t="array" aca="1" ref="K217" ca="1">SUM(INDIRECT("'"&amp;TOTALECSheets&amp;"'!"&amp;ADDRESS(ROW(),COLUMN())))</f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D218" s="11"/>
      <c r="E218" s="11">
        <f t="shared" si="3"/>
        <v>0</v>
      </c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D219" s="11"/>
      <c r="E219" s="11">
        <f t="shared" si="3"/>
        <v>0</v>
      </c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 cm="1">
        <f t="array" aca="1" ref="D220" ca="1">SUM(INDIRECT("'"&amp;TOTALECSheets&amp;"'!"&amp;ADDRESS(ROW(),COLUMN())))</f>
        <v>0</v>
      </c>
      <c r="E220" s="11">
        <f t="shared" ca="1" si="3"/>
        <v>0</v>
      </c>
      <c r="F220" s="3"/>
      <c r="G220" s="11" cm="1">
        <f t="array" aca="1" ref="G220" ca="1">SUM(INDIRECT("'"&amp;TOTALECSheets&amp;"'!"&amp;ADDRESS(ROW(),COLUMN())))</f>
        <v>0</v>
      </c>
      <c r="H220" s="11" cm="1">
        <f t="array" aca="1" ref="H220" ca="1">SUM(INDIRECT("'"&amp;TOTALECSheets&amp;"'!"&amp;ADDRESS(ROW(),COLUMN())))</f>
        <v>0</v>
      </c>
      <c r="I220" s="11" cm="1">
        <f t="array" aca="1" ref="I220" ca="1">SUM(INDIRECT("'"&amp;TOTALECSheets&amp;"'!"&amp;ADDRESS(ROW(),COLUMN())))</f>
        <v>0</v>
      </c>
      <c r="J220" s="11" cm="1">
        <f t="array" aca="1" ref="J220" ca="1">SUM(INDIRECT("'"&amp;TOTALECSheets&amp;"'!"&amp;ADDRESS(ROW(),COLUMN())))</f>
        <v>0</v>
      </c>
      <c r="K220" s="11" cm="1">
        <f t="array" aca="1" ref="K220" ca="1">SUM(INDIRECT("'"&amp;TOTALECSheets&amp;"'!"&amp;ADDRESS(ROW(),COLUMN())))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 cm="1">
        <f t="array" aca="1" ref="D221" ca="1">SUM(INDIRECT("'"&amp;TOTALECSheets&amp;"'!"&amp;ADDRESS(ROW(),COLUMN())))</f>
        <v>0</v>
      </c>
      <c r="E221" s="11">
        <f t="shared" ca="1" si="3"/>
        <v>0</v>
      </c>
      <c r="F221" s="3"/>
      <c r="G221" s="11" cm="1">
        <f t="array" aca="1" ref="G221" ca="1">SUM(INDIRECT("'"&amp;TOTALECSheets&amp;"'!"&amp;ADDRESS(ROW(),COLUMN())))</f>
        <v>0</v>
      </c>
      <c r="H221" s="11" cm="1">
        <f t="array" aca="1" ref="H221" ca="1">SUM(INDIRECT("'"&amp;TOTALECSheets&amp;"'!"&amp;ADDRESS(ROW(),COLUMN())))</f>
        <v>0</v>
      </c>
      <c r="I221" s="11" cm="1">
        <f t="array" aca="1" ref="I221" ca="1">SUM(INDIRECT("'"&amp;TOTALECSheets&amp;"'!"&amp;ADDRESS(ROW(),COLUMN())))</f>
        <v>0</v>
      </c>
      <c r="J221" s="11" cm="1">
        <f t="array" aca="1" ref="J221" ca="1">SUM(INDIRECT("'"&amp;TOTALECSheets&amp;"'!"&amp;ADDRESS(ROW(),COLUMN())))</f>
        <v>0</v>
      </c>
      <c r="K221" s="11" cm="1">
        <f t="array" aca="1" ref="K221" ca="1">SUM(INDIRECT("'"&amp;TOTALECSheets&amp;"'!"&amp;ADDRESS(ROW(),COLUMN())))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 cm="1">
        <f t="array" aca="1" ref="D222" ca="1">SUM(INDIRECT("'"&amp;TOTALECSheets&amp;"'!"&amp;ADDRESS(ROW(),COLUMN())))</f>
        <v>0</v>
      </c>
      <c r="E222" s="11">
        <f t="shared" ca="1" si="3"/>
        <v>0</v>
      </c>
      <c r="F222" s="3"/>
      <c r="G222" s="11" cm="1">
        <f t="array" aca="1" ref="G222" ca="1">SUM(INDIRECT("'"&amp;TOTALECSheets&amp;"'!"&amp;ADDRESS(ROW(),COLUMN())))</f>
        <v>0</v>
      </c>
      <c r="H222" s="11" cm="1">
        <f t="array" aca="1" ref="H222" ca="1">SUM(INDIRECT("'"&amp;TOTALECSheets&amp;"'!"&amp;ADDRESS(ROW(),COLUMN())))</f>
        <v>0</v>
      </c>
      <c r="I222" s="11" cm="1">
        <f t="array" aca="1" ref="I222" ca="1">SUM(INDIRECT("'"&amp;TOTALECSheets&amp;"'!"&amp;ADDRESS(ROW(),COLUMN())))</f>
        <v>0</v>
      </c>
      <c r="J222" s="11" cm="1">
        <f t="array" aca="1" ref="J222" ca="1">SUM(INDIRECT("'"&amp;TOTALECSheets&amp;"'!"&amp;ADDRESS(ROW(),COLUMN())))</f>
        <v>0</v>
      </c>
      <c r="K222" s="11" cm="1">
        <f t="array" aca="1" ref="K222" ca="1">SUM(INDIRECT("'"&amp;TOTALECSheets&amp;"'!"&amp;ADDRESS(ROW(),COLUMN())))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 cm="1">
        <f t="array" aca="1" ref="D223" ca="1">SUM(INDIRECT("'"&amp;TOTALECSheets&amp;"'!"&amp;ADDRESS(ROW(),COLUMN())))</f>
        <v>0</v>
      </c>
      <c r="E223" s="11">
        <f t="shared" ca="1" si="3"/>
        <v>0</v>
      </c>
      <c r="F223" s="3"/>
      <c r="G223" s="11" cm="1">
        <f t="array" aca="1" ref="G223" ca="1">SUM(INDIRECT("'"&amp;TOTALECSheets&amp;"'!"&amp;ADDRESS(ROW(),COLUMN())))</f>
        <v>0</v>
      </c>
      <c r="H223" s="11" cm="1">
        <f t="array" aca="1" ref="H223" ca="1">SUM(INDIRECT("'"&amp;TOTALECSheets&amp;"'!"&amp;ADDRESS(ROW(),COLUMN())))</f>
        <v>0</v>
      </c>
      <c r="I223" s="11" cm="1">
        <f t="array" aca="1" ref="I223" ca="1">SUM(INDIRECT("'"&amp;TOTALECSheets&amp;"'!"&amp;ADDRESS(ROW(),COLUMN())))</f>
        <v>0</v>
      </c>
      <c r="J223" s="11" cm="1">
        <f t="array" aca="1" ref="J223" ca="1">SUM(INDIRECT("'"&amp;TOTALECSheets&amp;"'!"&amp;ADDRESS(ROW(),COLUMN())))</f>
        <v>0</v>
      </c>
      <c r="K223" s="11" cm="1">
        <f t="array" aca="1" ref="K223" ca="1">SUM(INDIRECT("'"&amp;TOTALECSheets&amp;"'!"&amp;ADDRESS(ROW(),COLUMN())))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 cm="1">
        <f t="array" aca="1" ref="D224" ca="1">SUM(INDIRECT("'"&amp;TOTALECSheets&amp;"'!"&amp;ADDRESS(ROW(),COLUMN())))</f>
        <v>0</v>
      </c>
      <c r="E224" s="11">
        <f t="shared" ca="1" si="3"/>
        <v>0</v>
      </c>
      <c r="F224" s="3"/>
      <c r="G224" s="11" cm="1">
        <f t="array" aca="1" ref="G224" ca="1">SUM(INDIRECT("'"&amp;TOTALECSheets&amp;"'!"&amp;ADDRESS(ROW(),COLUMN())))</f>
        <v>0</v>
      </c>
      <c r="H224" s="11" cm="1">
        <f t="array" aca="1" ref="H224" ca="1">SUM(INDIRECT("'"&amp;TOTALECSheets&amp;"'!"&amp;ADDRESS(ROW(),COLUMN())))</f>
        <v>0</v>
      </c>
      <c r="I224" s="11" cm="1">
        <f t="array" aca="1" ref="I224" ca="1">SUM(INDIRECT("'"&amp;TOTALECSheets&amp;"'!"&amp;ADDRESS(ROW(),COLUMN())))</f>
        <v>0</v>
      </c>
      <c r="J224" s="11" cm="1">
        <f t="array" aca="1" ref="J224" ca="1">SUM(INDIRECT("'"&amp;TOTALECSheets&amp;"'!"&amp;ADDRESS(ROW(),COLUMN())))</f>
        <v>0</v>
      </c>
      <c r="K224" s="11" cm="1">
        <f t="array" aca="1" ref="K224" ca="1">SUM(INDIRECT("'"&amp;TOTALECSheets&amp;"'!"&amp;ADDRESS(ROW(),COLUMN())))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 cm="1">
        <f t="array" aca="1" ref="D225" ca="1">SUM(INDIRECT("'"&amp;TOTALECSheets&amp;"'!"&amp;ADDRESS(ROW(),COLUMN())))</f>
        <v>0</v>
      </c>
      <c r="E225" s="11">
        <f t="shared" ca="1" si="3"/>
        <v>0</v>
      </c>
      <c r="F225" s="3"/>
      <c r="G225" s="11" cm="1">
        <f t="array" aca="1" ref="G225" ca="1">SUM(INDIRECT("'"&amp;TOTALECSheets&amp;"'!"&amp;ADDRESS(ROW(),COLUMN())))</f>
        <v>0</v>
      </c>
      <c r="H225" s="11" cm="1">
        <f t="array" aca="1" ref="H225" ca="1">SUM(INDIRECT("'"&amp;TOTALECSheets&amp;"'!"&amp;ADDRESS(ROW(),COLUMN())))</f>
        <v>0</v>
      </c>
      <c r="I225" s="11" cm="1">
        <f t="array" aca="1" ref="I225" ca="1">SUM(INDIRECT("'"&amp;TOTALECSheets&amp;"'!"&amp;ADDRESS(ROW(),COLUMN())))</f>
        <v>0</v>
      </c>
      <c r="J225" s="11" cm="1">
        <f t="array" aca="1" ref="J225" ca="1">SUM(INDIRECT("'"&amp;TOTALECSheets&amp;"'!"&amp;ADDRESS(ROW(),COLUMN())))</f>
        <v>0</v>
      </c>
      <c r="K225" s="11" cm="1">
        <f t="array" aca="1" ref="K225" ca="1">SUM(INDIRECT("'"&amp;TOTALECSheets&amp;"'!"&amp;ADDRESS(ROW(),COLUMN())))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 cm="1">
        <f t="array" aca="1" ref="D226" ca="1">SUM(INDIRECT("'"&amp;TOTALECSheets&amp;"'!"&amp;ADDRESS(ROW(),COLUMN())))</f>
        <v>0</v>
      </c>
      <c r="E226" s="11">
        <f t="shared" ca="1" si="3"/>
        <v>0</v>
      </c>
      <c r="G226" s="111" cm="1">
        <f t="array" aca="1" ref="G226" ca="1">SUM(INDIRECT("'"&amp;TOTALECSheets&amp;"'!"&amp;ADDRESS(ROW(),COLUMN())))</f>
        <v>0</v>
      </c>
      <c r="H226" s="111" cm="1">
        <f t="array" aca="1" ref="H226" ca="1">SUM(INDIRECT("'"&amp;TOTALECSheets&amp;"'!"&amp;ADDRESS(ROW(),COLUMN())))</f>
        <v>0</v>
      </c>
      <c r="I226" s="111" cm="1">
        <f t="array" aca="1" ref="I226" ca="1">SUM(INDIRECT("'"&amp;TOTALECSheets&amp;"'!"&amp;ADDRESS(ROW(),COLUMN())))</f>
        <v>0</v>
      </c>
      <c r="J226" s="111" cm="1">
        <f t="array" aca="1" ref="J226" ca="1">SUM(INDIRECT("'"&amp;TOTALECSheets&amp;"'!"&amp;ADDRESS(ROW(),COLUMN())))</f>
        <v>0</v>
      </c>
      <c r="K226" s="111" cm="1">
        <f t="array" aca="1" ref="K226" ca="1">SUM(INDIRECT("'"&amp;TOTALECSheets&amp;"'!"&amp;ADDRESS(ROW(),COLUMN())))</f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D227" s="11"/>
      <c r="E227" s="11">
        <f t="shared" si="3"/>
        <v>0</v>
      </c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D228" s="11"/>
      <c r="E228" s="11">
        <f t="shared" si="3"/>
        <v>0</v>
      </c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 cm="1">
        <f t="array" aca="1" ref="D229" ca="1">SUM(INDIRECT("'"&amp;TOTALECSheets&amp;"'!"&amp;ADDRESS(ROW(),COLUMN())))</f>
        <v>0</v>
      </c>
      <c r="E229" s="11">
        <f t="shared" ca="1" si="3"/>
        <v>0</v>
      </c>
      <c r="F229" s="3"/>
      <c r="G229" s="11" cm="1">
        <f t="array" aca="1" ref="G229" ca="1">SUM(INDIRECT("'"&amp;TOTALECSheets&amp;"'!"&amp;ADDRESS(ROW(),COLUMN())))</f>
        <v>0</v>
      </c>
      <c r="H229" s="11" cm="1">
        <f t="array" aca="1" ref="H229" ca="1">SUM(INDIRECT("'"&amp;TOTALECSheets&amp;"'!"&amp;ADDRESS(ROW(),COLUMN())))</f>
        <v>0</v>
      </c>
      <c r="I229" s="11" cm="1">
        <f t="array" aca="1" ref="I229" ca="1">SUM(INDIRECT("'"&amp;TOTALECSheets&amp;"'!"&amp;ADDRESS(ROW(),COLUMN())))</f>
        <v>0</v>
      </c>
      <c r="J229" s="11" cm="1">
        <f t="array" aca="1" ref="J229" ca="1">SUM(INDIRECT("'"&amp;TOTALECSheets&amp;"'!"&amp;ADDRESS(ROW(),COLUMN())))</f>
        <v>0</v>
      </c>
      <c r="K229" s="11" cm="1">
        <f t="array" aca="1" ref="K229" ca="1">SUM(INDIRECT("'"&amp;TOTALECSheets&amp;"'!"&amp;ADDRESS(ROW(),COLUMN())))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 cm="1">
        <f t="array" aca="1" ref="D230" ca="1">SUM(INDIRECT("'"&amp;TOTALECSheets&amp;"'!"&amp;ADDRESS(ROW(),COLUMN())))</f>
        <v>0</v>
      </c>
      <c r="E230" s="11">
        <f t="shared" ca="1" si="3"/>
        <v>0</v>
      </c>
      <c r="F230" s="3"/>
      <c r="G230" s="11" cm="1">
        <f t="array" aca="1" ref="G230" ca="1">SUM(INDIRECT("'"&amp;TOTALECSheets&amp;"'!"&amp;ADDRESS(ROW(),COLUMN())))</f>
        <v>0</v>
      </c>
      <c r="H230" s="11" cm="1">
        <f t="array" aca="1" ref="H230" ca="1">SUM(INDIRECT("'"&amp;TOTALECSheets&amp;"'!"&amp;ADDRESS(ROW(),COLUMN())))</f>
        <v>0</v>
      </c>
      <c r="I230" s="11" cm="1">
        <f t="array" aca="1" ref="I230" ca="1">SUM(INDIRECT("'"&amp;TOTALECSheets&amp;"'!"&amp;ADDRESS(ROW(),COLUMN())))</f>
        <v>0</v>
      </c>
      <c r="J230" s="11" cm="1">
        <f t="array" aca="1" ref="J230" ca="1">SUM(INDIRECT("'"&amp;TOTALECSheets&amp;"'!"&amp;ADDRESS(ROW(),COLUMN())))</f>
        <v>0</v>
      </c>
      <c r="K230" s="11" cm="1">
        <f t="array" aca="1" ref="K230" ca="1">SUM(INDIRECT("'"&amp;TOTALECSheets&amp;"'!"&amp;ADDRESS(ROW(),COLUMN())))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 cm="1">
        <f t="array" aca="1" ref="D231" ca="1">SUM(INDIRECT("'"&amp;TOTALECSheets&amp;"'!"&amp;ADDRESS(ROW(),COLUMN())))</f>
        <v>0</v>
      </c>
      <c r="E231" s="11">
        <f t="shared" ca="1" si="3"/>
        <v>0</v>
      </c>
      <c r="F231" s="3"/>
      <c r="G231" s="11" cm="1">
        <f t="array" aca="1" ref="G231" ca="1">SUM(INDIRECT("'"&amp;TOTALECSheets&amp;"'!"&amp;ADDRESS(ROW(),COLUMN())))</f>
        <v>0</v>
      </c>
      <c r="H231" s="11" cm="1">
        <f t="array" aca="1" ref="H231" ca="1">SUM(INDIRECT("'"&amp;TOTALECSheets&amp;"'!"&amp;ADDRESS(ROW(),COLUMN())))</f>
        <v>0</v>
      </c>
      <c r="I231" s="11" cm="1">
        <f t="array" aca="1" ref="I231" ca="1">SUM(INDIRECT("'"&amp;TOTALECSheets&amp;"'!"&amp;ADDRESS(ROW(),COLUMN())))</f>
        <v>0</v>
      </c>
      <c r="J231" s="11" cm="1">
        <f t="array" aca="1" ref="J231" ca="1">SUM(INDIRECT("'"&amp;TOTALECSheets&amp;"'!"&amp;ADDRESS(ROW(),COLUMN())))</f>
        <v>0</v>
      </c>
      <c r="K231" s="11" cm="1">
        <f t="array" aca="1" ref="K231" ca="1">SUM(INDIRECT("'"&amp;TOTALECSheets&amp;"'!"&amp;ADDRESS(ROW(),COLUMN())))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 cm="1">
        <f t="array" aca="1" ref="D232" ca="1">SUM(INDIRECT("'"&amp;TOTALECSheets&amp;"'!"&amp;ADDRESS(ROW(),COLUMN())))</f>
        <v>0</v>
      </c>
      <c r="E232" s="11">
        <f t="shared" ca="1" si="3"/>
        <v>0</v>
      </c>
      <c r="F232" s="3"/>
      <c r="G232" s="11" cm="1">
        <f t="array" aca="1" ref="G232" ca="1">SUM(INDIRECT("'"&amp;TOTALECSheets&amp;"'!"&amp;ADDRESS(ROW(),COLUMN())))</f>
        <v>0</v>
      </c>
      <c r="H232" s="11" cm="1">
        <f t="array" aca="1" ref="H232" ca="1">SUM(INDIRECT("'"&amp;TOTALECSheets&amp;"'!"&amp;ADDRESS(ROW(),COLUMN())))</f>
        <v>0</v>
      </c>
      <c r="I232" s="11" cm="1">
        <f t="array" aca="1" ref="I232" ca="1">SUM(INDIRECT("'"&amp;TOTALECSheets&amp;"'!"&amp;ADDRESS(ROW(),COLUMN())))</f>
        <v>0</v>
      </c>
      <c r="J232" s="11" cm="1">
        <f t="array" aca="1" ref="J232" ca="1">SUM(INDIRECT("'"&amp;TOTALECSheets&amp;"'!"&amp;ADDRESS(ROW(),COLUMN())))</f>
        <v>0</v>
      </c>
      <c r="K232" s="11" cm="1">
        <f t="array" aca="1" ref="K232" ca="1">SUM(INDIRECT("'"&amp;TOTALECSheets&amp;"'!"&amp;ADDRESS(ROW(),COLUMN())))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 cm="1">
        <f t="array" aca="1" ref="D233" ca="1">SUM(INDIRECT("'"&amp;TOTALECSheets&amp;"'!"&amp;ADDRESS(ROW(),COLUMN())))</f>
        <v>0</v>
      </c>
      <c r="E233" s="11">
        <f t="shared" ca="1" si="3"/>
        <v>0</v>
      </c>
      <c r="F233" s="3"/>
      <c r="G233" s="11" cm="1">
        <f t="array" aca="1" ref="G233" ca="1">SUM(INDIRECT("'"&amp;TOTALECSheets&amp;"'!"&amp;ADDRESS(ROW(),COLUMN())))</f>
        <v>0</v>
      </c>
      <c r="H233" s="11" cm="1">
        <f t="array" aca="1" ref="H233" ca="1">SUM(INDIRECT("'"&amp;TOTALECSheets&amp;"'!"&amp;ADDRESS(ROW(),COLUMN())))</f>
        <v>0</v>
      </c>
      <c r="I233" s="11" cm="1">
        <f t="array" aca="1" ref="I233" ca="1">SUM(INDIRECT("'"&amp;TOTALECSheets&amp;"'!"&amp;ADDRESS(ROW(),COLUMN())))</f>
        <v>0</v>
      </c>
      <c r="J233" s="11" cm="1">
        <f t="array" aca="1" ref="J233" ca="1">SUM(INDIRECT("'"&amp;TOTALECSheets&amp;"'!"&amp;ADDRESS(ROW(),COLUMN())))</f>
        <v>0</v>
      </c>
      <c r="K233" s="11" cm="1">
        <f t="array" aca="1" ref="K233" ca="1">SUM(INDIRECT("'"&amp;TOTALECSheets&amp;"'!"&amp;ADDRESS(ROW(),COLUMN())))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 cm="1">
        <f t="array" aca="1" ref="D234" ca="1">SUM(INDIRECT("'"&amp;TOTALECSheets&amp;"'!"&amp;ADDRESS(ROW(),COLUMN())))</f>
        <v>0</v>
      </c>
      <c r="E234" s="11">
        <f t="shared" ca="1" si="3"/>
        <v>0</v>
      </c>
      <c r="F234" s="3"/>
      <c r="G234" s="11" cm="1">
        <f t="array" aca="1" ref="G234" ca="1">SUM(INDIRECT("'"&amp;TOTALECSheets&amp;"'!"&amp;ADDRESS(ROW(),COLUMN())))</f>
        <v>0</v>
      </c>
      <c r="H234" s="11" cm="1">
        <f t="array" aca="1" ref="H234" ca="1">SUM(INDIRECT("'"&amp;TOTALECSheets&amp;"'!"&amp;ADDRESS(ROW(),COLUMN())))</f>
        <v>0</v>
      </c>
      <c r="I234" s="11" cm="1">
        <f t="array" aca="1" ref="I234" ca="1">SUM(INDIRECT("'"&amp;TOTALECSheets&amp;"'!"&amp;ADDRESS(ROW(),COLUMN())))</f>
        <v>0</v>
      </c>
      <c r="J234" s="11" cm="1">
        <f t="array" aca="1" ref="J234" ca="1">SUM(INDIRECT("'"&amp;TOTALECSheets&amp;"'!"&amp;ADDRESS(ROW(),COLUMN())))</f>
        <v>0</v>
      </c>
      <c r="K234" s="11" cm="1">
        <f t="array" aca="1" ref="K234" ca="1">SUM(INDIRECT("'"&amp;TOTALECSheets&amp;"'!"&amp;ADDRESS(ROW(),COLUMN())))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 cm="1">
        <f t="array" aca="1" ref="D235" ca="1">SUM(INDIRECT("'"&amp;TOTALECSheets&amp;"'!"&amp;ADDRESS(ROW(),COLUMN())))</f>
        <v>0</v>
      </c>
      <c r="E235" s="11">
        <f t="shared" ca="1" si="3"/>
        <v>0</v>
      </c>
      <c r="F235" s="3"/>
      <c r="G235" s="11" cm="1">
        <f t="array" aca="1" ref="G235" ca="1">SUM(INDIRECT("'"&amp;TOTALECSheets&amp;"'!"&amp;ADDRESS(ROW(),COLUMN())))</f>
        <v>0</v>
      </c>
      <c r="H235" s="11" cm="1">
        <f t="array" aca="1" ref="H235" ca="1">SUM(INDIRECT("'"&amp;TOTALECSheets&amp;"'!"&amp;ADDRESS(ROW(),COLUMN())))</f>
        <v>0</v>
      </c>
      <c r="I235" s="11" cm="1">
        <f t="array" aca="1" ref="I235" ca="1">SUM(INDIRECT("'"&amp;TOTALECSheets&amp;"'!"&amp;ADDRESS(ROW(),COLUMN())))</f>
        <v>0</v>
      </c>
      <c r="J235" s="11" cm="1">
        <f t="array" aca="1" ref="J235" ca="1">SUM(INDIRECT("'"&amp;TOTALECSheets&amp;"'!"&amp;ADDRESS(ROW(),COLUMN())))</f>
        <v>0</v>
      </c>
      <c r="K235" s="11" cm="1">
        <f t="array" aca="1" ref="K235" ca="1">SUM(INDIRECT("'"&amp;TOTALECSheets&amp;"'!"&amp;ADDRESS(ROW(),COLUMN())))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 cm="1">
        <f t="array" aca="1" ref="D236" ca="1">SUM(INDIRECT("'"&amp;TOTALECSheets&amp;"'!"&amp;ADDRESS(ROW(),COLUMN())))</f>
        <v>0</v>
      </c>
      <c r="E236" s="11">
        <f t="shared" ca="1" si="3"/>
        <v>0</v>
      </c>
      <c r="G236" s="111" cm="1">
        <f t="array" aca="1" ref="G236" ca="1">SUM(INDIRECT("'"&amp;TOTALECSheets&amp;"'!"&amp;ADDRESS(ROW(),COLUMN())))</f>
        <v>0</v>
      </c>
      <c r="H236" s="111" cm="1">
        <f t="array" aca="1" ref="H236" ca="1">SUM(INDIRECT("'"&amp;TOTALECSheets&amp;"'!"&amp;ADDRESS(ROW(),COLUMN())))</f>
        <v>0</v>
      </c>
      <c r="I236" s="111" cm="1">
        <f t="array" aca="1" ref="I236" ca="1">SUM(INDIRECT("'"&amp;TOTALECSheets&amp;"'!"&amp;ADDRESS(ROW(),COLUMN())))</f>
        <v>0</v>
      </c>
      <c r="J236" s="111" cm="1">
        <f t="array" aca="1" ref="J236" ca="1">SUM(INDIRECT("'"&amp;TOTALECSheets&amp;"'!"&amp;ADDRESS(ROW(),COLUMN())))</f>
        <v>0</v>
      </c>
      <c r="K236" s="111" cm="1">
        <f t="array" aca="1" ref="K236" ca="1">SUM(INDIRECT("'"&amp;TOTALECSheets&amp;"'!"&amp;ADDRESS(ROW(),COLUMN())))</f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D237" s="11"/>
      <c r="E237" s="11">
        <f t="shared" si="3"/>
        <v>0</v>
      </c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D238" s="11"/>
      <c r="E238" s="11">
        <f t="shared" si="3"/>
        <v>0</v>
      </c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 cm="1">
        <f t="array" aca="1" ref="D239" ca="1">SUM(INDIRECT("'"&amp;TOTALECSheets&amp;"'!"&amp;ADDRESS(ROW(),COLUMN())))</f>
        <v>0</v>
      </c>
      <c r="E239" s="11">
        <f t="shared" ca="1" si="3"/>
        <v>0</v>
      </c>
      <c r="F239" s="3"/>
      <c r="G239" s="11" cm="1">
        <f t="array" aca="1" ref="G239" ca="1">SUM(INDIRECT("'"&amp;TOTALECSheets&amp;"'!"&amp;ADDRESS(ROW(),COLUMN())))</f>
        <v>0</v>
      </c>
      <c r="H239" s="11" cm="1">
        <f t="array" aca="1" ref="H239" ca="1">SUM(INDIRECT("'"&amp;TOTALECSheets&amp;"'!"&amp;ADDRESS(ROW(),COLUMN())))</f>
        <v>0</v>
      </c>
      <c r="I239" s="11" cm="1">
        <f t="array" aca="1" ref="I239" ca="1">SUM(INDIRECT("'"&amp;TOTALECSheets&amp;"'!"&amp;ADDRESS(ROW(),COLUMN())))</f>
        <v>0</v>
      </c>
      <c r="J239" s="11" cm="1">
        <f t="array" aca="1" ref="J239" ca="1">SUM(INDIRECT("'"&amp;TOTALECSheets&amp;"'!"&amp;ADDRESS(ROW(),COLUMN())))</f>
        <v>0</v>
      </c>
      <c r="K239" s="11" cm="1">
        <f t="array" aca="1" ref="K239" ca="1">SUM(INDIRECT("'"&amp;TOTALECSheets&amp;"'!"&amp;ADDRESS(ROW(),COLUMN())))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 cm="1">
        <f t="array" aca="1" ref="D240" ca="1">SUM(INDIRECT("'"&amp;TOTALECSheets&amp;"'!"&amp;ADDRESS(ROW(),COLUMN())))</f>
        <v>0</v>
      </c>
      <c r="E240" s="11">
        <f t="shared" ca="1" si="3"/>
        <v>0</v>
      </c>
      <c r="F240" s="3"/>
      <c r="G240" s="11" cm="1">
        <f t="array" aca="1" ref="G240" ca="1">SUM(INDIRECT("'"&amp;TOTALECSheets&amp;"'!"&amp;ADDRESS(ROW(),COLUMN())))</f>
        <v>0</v>
      </c>
      <c r="H240" s="11" cm="1">
        <f t="array" aca="1" ref="H240" ca="1">SUM(INDIRECT("'"&amp;TOTALECSheets&amp;"'!"&amp;ADDRESS(ROW(),COLUMN())))</f>
        <v>0</v>
      </c>
      <c r="I240" s="11" cm="1">
        <f t="array" aca="1" ref="I240" ca="1">SUM(INDIRECT("'"&amp;TOTALECSheets&amp;"'!"&amp;ADDRESS(ROW(),COLUMN())))</f>
        <v>0</v>
      </c>
      <c r="J240" s="11" cm="1">
        <f t="array" aca="1" ref="J240" ca="1">SUM(INDIRECT("'"&amp;TOTALECSheets&amp;"'!"&amp;ADDRESS(ROW(),COLUMN())))</f>
        <v>0</v>
      </c>
      <c r="K240" s="11" cm="1">
        <f t="array" aca="1" ref="K240" ca="1">SUM(INDIRECT("'"&amp;TOTALECSheets&amp;"'!"&amp;ADDRESS(ROW(),COLUMN())))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 cm="1">
        <f t="array" aca="1" ref="D241" ca="1">SUM(INDIRECT("'"&amp;TOTALECSheets&amp;"'!"&amp;ADDRESS(ROW(),COLUMN())))</f>
        <v>0</v>
      </c>
      <c r="E241" s="11">
        <f t="shared" ca="1" si="3"/>
        <v>0</v>
      </c>
      <c r="F241" s="3"/>
      <c r="G241" s="11" cm="1">
        <f t="array" aca="1" ref="G241" ca="1">SUM(INDIRECT("'"&amp;TOTALECSheets&amp;"'!"&amp;ADDRESS(ROW(),COLUMN())))</f>
        <v>0</v>
      </c>
      <c r="H241" s="11" cm="1">
        <f t="array" aca="1" ref="H241" ca="1">SUM(INDIRECT("'"&amp;TOTALECSheets&amp;"'!"&amp;ADDRESS(ROW(),COLUMN())))</f>
        <v>0</v>
      </c>
      <c r="I241" s="11" cm="1">
        <f t="array" aca="1" ref="I241" ca="1">SUM(INDIRECT("'"&amp;TOTALECSheets&amp;"'!"&amp;ADDRESS(ROW(),COLUMN())))</f>
        <v>0</v>
      </c>
      <c r="J241" s="11" cm="1">
        <f t="array" aca="1" ref="J241" ca="1">SUM(INDIRECT("'"&amp;TOTALECSheets&amp;"'!"&amp;ADDRESS(ROW(),COLUMN())))</f>
        <v>0</v>
      </c>
      <c r="K241" s="11" cm="1">
        <f t="array" aca="1" ref="K241" ca="1">SUM(INDIRECT("'"&amp;TOTALECSheets&amp;"'!"&amp;ADDRESS(ROW(),COLUMN())))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 cm="1">
        <f t="array" aca="1" ref="D242" ca="1">SUM(INDIRECT("'"&amp;TOTALECSheets&amp;"'!"&amp;ADDRESS(ROW(),COLUMN())))</f>
        <v>0</v>
      </c>
      <c r="E242" s="11">
        <f t="shared" ca="1" si="3"/>
        <v>0</v>
      </c>
      <c r="F242" s="3"/>
      <c r="G242" s="11" cm="1">
        <f t="array" aca="1" ref="G242" ca="1">SUM(INDIRECT("'"&amp;TOTALECSheets&amp;"'!"&amp;ADDRESS(ROW(),COLUMN())))</f>
        <v>0</v>
      </c>
      <c r="H242" s="11" cm="1">
        <f t="array" aca="1" ref="H242" ca="1">SUM(INDIRECT("'"&amp;TOTALECSheets&amp;"'!"&amp;ADDRESS(ROW(),COLUMN())))</f>
        <v>0</v>
      </c>
      <c r="I242" s="11" cm="1">
        <f t="array" aca="1" ref="I242" ca="1">SUM(INDIRECT("'"&amp;TOTALECSheets&amp;"'!"&amp;ADDRESS(ROW(),COLUMN())))</f>
        <v>0</v>
      </c>
      <c r="J242" s="11" cm="1">
        <f t="array" aca="1" ref="J242" ca="1">SUM(INDIRECT("'"&amp;TOTALECSheets&amp;"'!"&amp;ADDRESS(ROW(),COLUMN())))</f>
        <v>0</v>
      </c>
      <c r="K242" s="11" cm="1">
        <f t="array" aca="1" ref="K242" ca="1">SUM(INDIRECT("'"&amp;TOTALECSheets&amp;"'!"&amp;ADDRESS(ROW(),COLUMN())))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 cm="1">
        <f t="array" aca="1" ref="D243" ca="1">SUM(INDIRECT("'"&amp;TOTALECSheets&amp;"'!"&amp;ADDRESS(ROW(),COLUMN())))</f>
        <v>0</v>
      </c>
      <c r="E243" s="11">
        <f t="shared" ca="1" si="3"/>
        <v>0</v>
      </c>
      <c r="F243" s="3"/>
      <c r="G243" s="11" cm="1">
        <f t="array" aca="1" ref="G243" ca="1">SUM(INDIRECT("'"&amp;TOTALECSheets&amp;"'!"&amp;ADDRESS(ROW(),COLUMN())))</f>
        <v>0</v>
      </c>
      <c r="H243" s="11" cm="1">
        <f t="array" aca="1" ref="H243" ca="1">SUM(INDIRECT("'"&amp;TOTALECSheets&amp;"'!"&amp;ADDRESS(ROW(),COLUMN())))</f>
        <v>0</v>
      </c>
      <c r="I243" s="11" cm="1">
        <f t="array" aca="1" ref="I243" ca="1">SUM(INDIRECT("'"&amp;TOTALECSheets&amp;"'!"&amp;ADDRESS(ROW(),COLUMN())))</f>
        <v>0</v>
      </c>
      <c r="J243" s="11" cm="1">
        <f t="array" aca="1" ref="J243" ca="1">SUM(INDIRECT("'"&amp;TOTALECSheets&amp;"'!"&amp;ADDRESS(ROW(),COLUMN())))</f>
        <v>0</v>
      </c>
      <c r="K243" s="11" cm="1">
        <f t="array" aca="1" ref="K243" ca="1">SUM(INDIRECT("'"&amp;TOTALECSheets&amp;"'!"&amp;ADDRESS(ROW(),COLUMN())))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 cm="1">
        <f t="array" aca="1" ref="D244" ca="1">SUM(INDIRECT("'"&amp;TOTALECSheets&amp;"'!"&amp;ADDRESS(ROW(),COLUMN())))</f>
        <v>0</v>
      </c>
      <c r="E244" s="11">
        <f t="shared" ca="1" si="3"/>
        <v>0</v>
      </c>
      <c r="F244" s="3"/>
      <c r="G244" s="11" cm="1">
        <f t="array" aca="1" ref="G244" ca="1">SUM(INDIRECT("'"&amp;TOTALECSheets&amp;"'!"&amp;ADDRESS(ROW(),COLUMN())))</f>
        <v>0</v>
      </c>
      <c r="H244" s="11" cm="1">
        <f t="array" aca="1" ref="H244" ca="1">SUM(INDIRECT("'"&amp;TOTALECSheets&amp;"'!"&amp;ADDRESS(ROW(),COLUMN())))</f>
        <v>0</v>
      </c>
      <c r="I244" s="11" cm="1">
        <f t="array" aca="1" ref="I244" ca="1">SUM(INDIRECT("'"&amp;TOTALECSheets&amp;"'!"&amp;ADDRESS(ROW(),COLUMN())))</f>
        <v>0</v>
      </c>
      <c r="J244" s="11" cm="1">
        <f t="array" aca="1" ref="J244" ca="1">SUM(INDIRECT("'"&amp;TOTALECSheets&amp;"'!"&amp;ADDRESS(ROW(),COLUMN())))</f>
        <v>0</v>
      </c>
      <c r="K244" s="11" cm="1">
        <f t="array" aca="1" ref="K244" ca="1">SUM(INDIRECT("'"&amp;TOTALECSheets&amp;"'!"&amp;ADDRESS(ROW(),COLUMN())))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 cm="1">
        <f t="array" aca="1" ref="D245" ca="1">SUM(INDIRECT("'"&amp;TOTALECSheets&amp;"'!"&amp;ADDRESS(ROW(),COLUMN())))</f>
        <v>0</v>
      </c>
      <c r="E245" s="11">
        <f t="shared" ca="1" si="3"/>
        <v>0</v>
      </c>
      <c r="G245" s="111" cm="1">
        <f t="array" aca="1" ref="G245" ca="1">SUM(INDIRECT("'"&amp;TOTALECSheets&amp;"'!"&amp;ADDRESS(ROW(),COLUMN())))</f>
        <v>0</v>
      </c>
      <c r="H245" s="111" cm="1">
        <f t="array" aca="1" ref="H245" ca="1">SUM(INDIRECT("'"&amp;TOTALECSheets&amp;"'!"&amp;ADDRESS(ROW(),COLUMN())))</f>
        <v>0</v>
      </c>
      <c r="I245" s="111" cm="1">
        <f t="array" aca="1" ref="I245" ca="1">SUM(INDIRECT("'"&amp;TOTALECSheets&amp;"'!"&amp;ADDRESS(ROW(),COLUMN())))</f>
        <v>0</v>
      </c>
      <c r="J245" s="111" cm="1">
        <f t="array" aca="1" ref="J245" ca="1">SUM(INDIRECT("'"&amp;TOTALECSheets&amp;"'!"&amp;ADDRESS(ROW(),COLUMN())))</f>
        <v>0</v>
      </c>
      <c r="K245" s="111" cm="1">
        <f t="array" aca="1" ref="K245" ca="1">SUM(INDIRECT("'"&amp;TOTALECSheets&amp;"'!"&amp;ADDRESS(ROW(),COLUMN())))</f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D246" s="11"/>
      <c r="E246" s="11">
        <f t="shared" si="3"/>
        <v>0</v>
      </c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 cm="1">
        <f t="array" aca="1" ref="D247" ca="1">SUM(INDIRECT("'"&amp;TOTALECSheets&amp;"'!"&amp;ADDRESS(ROW(),COLUMN())))</f>
        <v>516523304.87261528</v>
      </c>
      <c r="E247" s="11">
        <f t="shared" ca="1" si="3"/>
        <v>0</v>
      </c>
      <c r="F247" s="3"/>
      <c r="G247" s="11" cm="1">
        <f t="array" aca="1" ref="G247" ca="1">SUM(INDIRECT("'"&amp;TOTALECSheets&amp;"'!"&amp;ADDRESS(ROW(),COLUMN())))</f>
        <v>399787285.26230168</v>
      </c>
      <c r="H247" s="11" cm="1">
        <f t="array" aca="1" ref="H247" ca="1">SUM(INDIRECT("'"&amp;TOTALECSheets&amp;"'!"&amp;ADDRESS(ROW(),COLUMN())))</f>
        <v>57518139.279807158</v>
      </c>
      <c r="I247" s="11" cm="1">
        <f t="array" aca="1" ref="I247" ca="1">SUM(INDIRECT("'"&amp;TOTALECSheets&amp;"'!"&amp;ADDRESS(ROW(),COLUMN())))</f>
        <v>39966784.624320157</v>
      </c>
      <c r="J247" s="11" cm="1">
        <f t="array" aca="1" ref="J247" ca="1">SUM(INDIRECT("'"&amp;TOTALECSheets&amp;"'!"&amp;ADDRESS(ROW(),COLUMN())))</f>
        <v>11247952.978499852</v>
      </c>
      <c r="K247" s="11" cm="1">
        <f t="array" aca="1" ref="K247" ca="1">SUM(INDIRECT("'"&amp;TOTALECSheets&amp;"'!"&amp;ADDRESS(ROW(),COLUMN())))</f>
        <v>8003142.7276864406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D248" s="111"/>
      <c r="E248" s="11">
        <f t="shared" si="3"/>
        <v>0</v>
      </c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D249" s="11"/>
      <c r="E249" s="11">
        <f t="shared" si="3"/>
        <v>0</v>
      </c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D250" s="11"/>
      <c r="E250" s="11">
        <f t="shared" si="3"/>
        <v>0</v>
      </c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 cm="1">
        <f t="array" aca="1" ref="D251" ca="1">SUM(INDIRECT("'"&amp;TOTALECSheets&amp;"'!"&amp;ADDRESS(ROW(),COLUMN())))</f>
        <v>0</v>
      </c>
      <c r="E251" s="11">
        <f t="shared" ca="1" si="3"/>
        <v>0</v>
      </c>
      <c r="F251" s="3"/>
      <c r="G251" s="11" cm="1">
        <f t="array" aca="1" ref="G251" ca="1">SUM(INDIRECT("'"&amp;TOTALECSheets&amp;"'!"&amp;ADDRESS(ROW(),COLUMN())))</f>
        <v>0</v>
      </c>
      <c r="H251" s="11" cm="1">
        <f t="array" aca="1" ref="H251" ca="1">SUM(INDIRECT("'"&amp;TOTALECSheets&amp;"'!"&amp;ADDRESS(ROW(),COLUMN())))</f>
        <v>0</v>
      </c>
      <c r="I251" s="11" cm="1">
        <f t="array" aca="1" ref="I251" ca="1">SUM(INDIRECT("'"&amp;TOTALECSheets&amp;"'!"&amp;ADDRESS(ROW(),COLUMN())))</f>
        <v>0</v>
      </c>
      <c r="J251" s="11" cm="1">
        <f t="array" aca="1" ref="J251" ca="1">SUM(INDIRECT("'"&amp;TOTALECSheets&amp;"'!"&amp;ADDRESS(ROW(),COLUMN())))</f>
        <v>0</v>
      </c>
      <c r="K251" s="11" cm="1">
        <f t="array" aca="1" ref="K251" ca="1">SUM(INDIRECT("'"&amp;TOTALECSheets&amp;"'!"&amp;ADDRESS(ROW(),COLUMN())))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 cm="1">
        <f t="array" aca="1" ref="D252" ca="1">SUM(INDIRECT("'"&amp;TOTALECSheets&amp;"'!"&amp;ADDRESS(ROW(),COLUMN())))</f>
        <v>0</v>
      </c>
      <c r="E252" s="11">
        <f t="shared" ca="1" si="3"/>
        <v>0</v>
      </c>
      <c r="F252" s="3"/>
      <c r="G252" s="11" cm="1">
        <f t="array" aca="1" ref="G252" ca="1">SUM(INDIRECT("'"&amp;TOTALECSheets&amp;"'!"&amp;ADDRESS(ROW(),COLUMN())))</f>
        <v>0</v>
      </c>
      <c r="H252" s="11" cm="1">
        <f t="array" aca="1" ref="H252" ca="1">SUM(INDIRECT("'"&amp;TOTALECSheets&amp;"'!"&amp;ADDRESS(ROW(),COLUMN())))</f>
        <v>0</v>
      </c>
      <c r="I252" s="11" cm="1">
        <f t="array" aca="1" ref="I252" ca="1">SUM(INDIRECT("'"&amp;TOTALECSheets&amp;"'!"&amp;ADDRESS(ROW(),COLUMN())))</f>
        <v>0</v>
      </c>
      <c r="J252" s="11" cm="1">
        <f t="array" aca="1" ref="J252" ca="1">SUM(INDIRECT("'"&amp;TOTALECSheets&amp;"'!"&amp;ADDRESS(ROW(),COLUMN())))</f>
        <v>0</v>
      </c>
      <c r="K252" s="11" cm="1">
        <f t="array" aca="1" ref="K252" ca="1">SUM(INDIRECT("'"&amp;TOTALECSheets&amp;"'!"&amp;ADDRESS(ROW(),COLUMN())))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 cm="1">
        <f t="array" aca="1" ref="D253" ca="1">SUM(INDIRECT("'"&amp;TOTALECSheets&amp;"'!"&amp;ADDRESS(ROW(),COLUMN())))</f>
        <v>0</v>
      </c>
      <c r="E253" s="11">
        <f t="shared" ca="1" si="3"/>
        <v>0</v>
      </c>
      <c r="F253" s="3"/>
      <c r="G253" s="11" cm="1">
        <f t="array" aca="1" ref="G253" ca="1">SUM(INDIRECT("'"&amp;TOTALECSheets&amp;"'!"&amp;ADDRESS(ROW(),COLUMN())))</f>
        <v>0</v>
      </c>
      <c r="H253" s="11" cm="1">
        <f t="array" aca="1" ref="H253" ca="1">SUM(INDIRECT("'"&amp;TOTALECSheets&amp;"'!"&amp;ADDRESS(ROW(),COLUMN())))</f>
        <v>0</v>
      </c>
      <c r="I253" s="11" cm="1">
        <f t="array" aca="1" ref="I253" ca="1">SUM(INDIRECT("'"&amp;TOTALECSheets&amp;"'!"&amp;ADDRESS(ROW(),COLUMN())))</f>
        <v>0</v>
      </c>
      <c r="J253" s="11" cm="1">
        <f t="array" aca="1" ref="J253" ca="1">SUM(INDIRECT("'"&amp;TOTALECSheets&amp;"'!"&amp;ADDRESS(ROW(),COLUMN())))</f>
        <v>0</v>
      </c>
      <c r="K253" s="11" cm="1">
        <f t="array" aca="1" ref="K253" ca="1">SUM(INDIRECT("'"&amp;TOTALECSheets&amp;"'!"&amp;ADDRESS(ROW(),COLUMN())))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 cm="1">
        <f t="array" aca="1" ref="D254" ca="1">SUM(INDIRECT("'"&amp;TOTALECSheets&amp;"'!"&amp;ADDRESS(ROW(),COLUMN())))</f>
        <v>0</v>
      </c>
      <c r="E254" s="11">
        <f t="shared" ca="1" si="3"/>
        <v>0</v>
      </c>
      <c r="G254" s="111" cm="1">
        <f t="array" aca="1" ref="G254" ca="1">SUM(INDIRECT("'"&amp;TOTALECSheets&amp;"'!"&amp;ADDRESS(ROW(),COLUMN())))</f>
        <v>0</v>
      </c>
      <c r="H254" s="111" cm="1">
        <f t="array" aca="1" ref="H254" ca="1">SUM(INDIRECT("'"&amp;TOTALECSheets&amp;"'!"&amp;ADDRESS(ROW(),COLUMN())))</f>
        <v>0</v>
      </c>
      <c r="I254" s="111" cm="1">
        <f t="array" aca="1" ref="I254" ca="1">SUM(INDIRECT("'"&amp;TOTALECSheets&amp;"'!"&amp;ADDRESS(ROW(),COLUMN())))</f>
        <v>0</v>
      </c>
      <c r="J254" s="111" cm="1">
        <f t="array" aca="1" ref="J254" ca="1">SUM(INDIRECT("'"&amp;TOTALECSheets&amp;"'!"&amp;ADDRESS(ROW(),COLUMN())))</f>
        <v>0</v>
      </c>
      <c r="K254" s="111" cm="1">
        <f t="array" aca="1" ref="K254" ca="1">SUM(INDIRECT("'"&amp;TOTALECSheets&amp;"'!"&amp;ADDRESS(ROW(),COLUMN())))</f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D255" s="11"/>
      <c r="E255" s="11">
        <f t="shared" si="3"/>
        <v>0</v>
      </c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D256" s="11"/>
      <c r="E256" s="11">
        <f t="shared" si="3"/>
        <v>0</v>
      </c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 cm="1">
        <f t="array" aca="1" ref="D257" ca="1">SUM(INDIRECT("'"&amp;TOTALECSheets&amp;"'!"&amp;ADDRESS(ROW(),COLUMN())))</f>
        <v>0</v>
      </c>
      <c r="E257" s="11">
        <f t="shared" ca="1" si="3"/>
        <v>0</v>
      </c>
      <c r="F257" s="3"/>
      <c r="G257" s="11" cm="1">
        <f t="array" aca="1" ref="G257" ca="1">SUM(INDIRECT("'"&amp;TOTALECSheets&amp;"'!"&amp;ADDRESS(ROW(),COLUMN())))</f>
        <v>0</v>
      </c>
      <c r="H257" s="11" cm="1">
        <f t="array" aca="1" ref="H257" ca="1">SUM(INDIRECT("'"&amp;TOTALECSheets&amp;"'!"&amp;ADDRESS(ROW(),COLUMN())))</f>
        <v>0</v>
      </c>
      <c r="I257" s="11" cm="1">
        <f t="array" aca="1" ref="I257" ca="1">SUM(INDIRECT("'"&amp;TOTALECSheets&amp;"'!"&amp;ADDRESS(ROW(),COLUMN())))</f>
        <v>0</v>
      </c>
      <c r="J257" s="11" cm="1">
        <f t="array" aca="1" ref="J257" ca="1">SUM(INDIRECT("'"&amp;TOTALECSheets&amp;"'!"&amp;ADDRESS(ROW(),COLUMN())))</f>
        <v>0</v>
      </c>
      <c r="K257" s="11" cm="1">
        <f t="array" aca="1" ref="K257" ca="1">SUM(INDIRECT("'"&amp;TOTALECSheets&amp;"'!"&amp;ADDRESS(ROW(),COLUMN())))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 cm="1">
        <f t="array" aca="1" ref="D258" ca="1">SUM(INDIRECT("'"&amp;TOTALECSheets&amp;"'!"&amp;ADDRESS(ROW(),COLUMN())))</f>
        <v>0</v>
      </c>
      <c r="E258" s="11">
        <f t="shared" ca="1" si="3"/>
        <v>0</v>
      </c>
      <c r="F258" s="3"/>
      <c r="G258" s="11" cm="1">
        <f t="array" aca="1" ref="G258" ca="1">SUM(INDIRECT("'"&amp;TOTALECSheets&amp;"'!"&amp;ADDRESS(ROW(),COLUMN())))</f>
        <v>0</v>
      </c>
      <c r="H258" s="11" cm="1">
        <f t="array" aca="1" ref="H258" ca="1">SUM(INDIRECT("'"&amp;TOTALECSheets&amp;"'!"&amp;ADDRESS(ROW(),COLUMN())))</f>
        <v>0</v>
      </c>
      <c r="I258" s="11" cm="1">
        <f t="array" aca="1" ref="I258" ca="1">SUM(INDIRECT("'"&amp;TOTALECSheets&amp;"'!"&amp;ADDRESS(ROW(),COLUMN())))</f>
        <v>0</v>
      </c>
      <c r="J258" s="11" cm="1">
        <f t="array" aca="1" ref="J258" ca="1">SUM(INDIRECT("'"&amp;TOTALECSheets&amp;"'!"&amp;ADDRESS(ROW(),COLUMN())))</f>
        <v>0</v>
      </c>
      <c r="K258" s="11" cm="1">
        <f t="array" aca="1" ref="K258" ca="1">SUM(INDIRECT("'"&amp;TOTALECSheets&amp;"'!"&amp;ADDRESS(ROW(),COLUMN())))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 cm="1">
        <f t="array" aca="1" ref="D259" ca="1">SUM(INDIRECT("'"&amp;TOTALECSheets&amp;"'!"&amp;ADDRESS(ROW(),COLUMN())))</f>
        <v>0</v>
      </c>
      <c r="E259" s="11">
        <f t="shared" ca="1" si="3"/>
        <v>0</v>
      </c>
      <c r="G259" s="111" cm="1">
        <f t="array" aca="1" ref="G259" ca="1">SUM(INDIRECT("'"&amp;TOTALECSheets&amp;"'!"&amp;ADDRESS(ROW(),COLUMN())))</f>
        <v>0</v>
      </c>
      <c r="H259" s="111" cm="1">
        <f t="array" aca="1" ref="H259" ca="1">SUM(INDIRECT("'"&amp;TOTALECSheets&amp;"'!"&amp;ADDRESS(ROW(),COLUMN())))</f>
        <v>0</v>
      </c>
      <c r="I259" s="111" cm="1">
        <f t="array" aca="1" ref="I259" ca="1">SUM(INDIRECT("'"&amp;TOTALECSheets&amp;"'!"&amp;ADDRESS(ROW(),COLUMN())))</f>
        <v>0</v>
      </c>
      <c r="J259" s="111" cm="1">
        <f t="array" aca="1" ref="J259" ca="1">SUM(INDIRECT("'"&amp;TOTALECSheets&amp;"'!"&amp;ADDRESS(ROW(),COLUMN())))</f>
        <v>0</v>
      </c>
      <c r="K259" s="111" cm="1">
        <f t="array" aca="1" ref="K259" ca="1">SUM(INDIRECT("'"&amp;TOTALECSheets&amp;"'!"&amp;ADDRESS(ROW(),COLUMN())))</f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D260" s="11"/>
      <c r="E260" s="11">
        <f t="shared" si="3"/>
        <v>0</v>
      </c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D261" s="11"/>
      <c r="E261" s="11">
        <f t="shared" si="3"/>
        <v>0</v>
      </c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 cm="1">
        <f t="array" aca="1" ref="D262" ca="1">SUM(INDIRECT("'"&amp;TOTALECSheets&amp;"'!"&amp;ADDRESS(ROW(),COLUMN())))</f>
        <v>0</v>
      </c>
      <c r="E262" s="11">
        <f t="shared" ca="1" si="3"/>
        <v>0</v>
      </c>
      <c r="F262" s="3"/>
      <c r="G262" s="11" cm="1">
        <f t="array" aca="1" ref="G262" ca="1">SUM(INDIRECT("'"&amp;TOTALECSheets&amp;"'!"&amp;ADDRESS(ROW(),COLUMN())))</f>
        <v>0</v>
      </c>
      <c r="H262" s="11" cm="1">
        <f t="array" aca="1" ref="H262" ca="1">SUM(INDIRECT("'"&amp;TOTALECSheets&amp;"'!"&amp;ADDRESS(ROW(),COLUMN())))</f>
        <v>0</v>
      </c>
      <c r="I262" s="11" cm="1">
        <f t="array" aca="1" ref="I262" ca="1">SUM(INDIRECT("'"&amp;TOTALECSheets&amp;"'!"&amp;ADDRESS(ROW(),COLUMN())))</f>
        <v>0</v>
      </c>
      <c r="J262" s="11" cm="1">
        <f t="array" aca="1" ref="J262" ca="1">SUM(INDIRECT("'"&amp;TOTALECSheets&amp;"'!"&amp;ADDRESS(ROW(),COLUMN())))</f>
        <v>0</v>
      </c>
      <c r="K262" s="11" cm="1">
        <f t="array" aca="1" ref="K262" ca="1">SUM(INDIRECT("'"&amp;TOTALECSheets&amp;"'!"&amp;ADDRESS(ROW(),COLUMN())))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 cm="1">
        <f t="array" aca="1" ref="D263" ca="1">SUM(INDIRECT("'"&amp;TOTALECSheets&amp;"'!"&amp;ADDRESS(ROW(),COLUMN())))</f>
        <v>0</v>
      </c>
      <c r="E263" s="11">
        <f t="shared" ca="1" si="3"/>
        <v>0</v>
      </c>
      <c r="F263" s="3"/>
      <c r="G263" s="11" cm="1">
        <f t="array" aca="1" ref="G263" ca="1">SUM(INDIRECT("'"&amp;TOTALECSheets&amp;"'!"&amp;ADDRESS(ROW(),COLUMN())))</f>
        <v>0</v>
      </c>
      <c r="H263" s="11" cm="1">
        <f t="array" aca="1" ref="H263" ca="1">SUM(INDIRECT("'"&amp;TOTALECSheets&amp;"'!"&amp;ADDRESS(ROW(),COLUMN())))</f>
        <v>0</v>
      </c>
      <c r="I263" s="11" cm="1">
        <f t="array" aca="1" ref="I263" ca="1">SUM(INDIRECT("'"&amp;TOTALECSheets&amp;"'!"&amp;ADDRESS(ROW(),COLUMN())))</f>
        <v>0</v>
      </c>
      <c r="J263" s="11" cm="1">
        <f t="array" aca="1" ref="J263" ca="1">SUM(INDIRECT("'"&amp;TOTALECSheets&amp;"'!"&amp;ADDRESS(ROW(),COLUMN())))</f>
        <v>0</v>
      </c>
      <c r="K263" s="11" cm="1">
        <f t="array" aca="1" ref="K263" ca="1">SUM(INDIRECT("'"&amp;TOTALECSheets&amp;"'!"&amp;ADDRESS(ROW(),COLUMN())))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 cm="1">
        <f t="array" aca="1" ref="D264" ca="1">SUM(INDIRECT("'"&amp;TOTALECSheets&amp;"'!"&amp;ADDRESS(ROW(),COLUMN())))</f>
        <v>0</v>
      </c>
      <c r="E264" s="11">
        <f t="shared" ca="1" si="3"/>
        <v>0</v>
      </c>
      <c r="G264" s="111" cm="1">
        <f t="array" aca="1" ref="G264" ca="1">SUM(INDIRECT("'"&amp;TOTALECSheets&amp;"'!"&amp;ADDRESS(ROW(),COLUMN())))</f>
        <v>0</v>
      </c>
      <c r="H264" s="111" cm="1">
        <f t="array" aca="1" ref="H264" ca="1">SUM(INDIRECT("'"&amp;TOTALECSheets&amp;"'!"&amp;ADDRESS(ROW(),COLUMN())))</f>
        <v>0</v>
      </c>
      <c r="I264" s="111" cm="1">
        <f t="array" aca="1" ref="I264" ca="1">SUM(INDIRECT("'"&amp;TOTALECSheets&amp;"'!"&amp;ADDRESS(ROW(),COLUMN())))</f>
        <v>0</v>
      </c>
      <c r="J264" s="111" cm="1">
        <f t="array" aca="1" ref="J264" ca="1">SUM(INDIRECT("'"&amp;TOTALECSheets&amp;"'!"&amp;ADDRESS(ROW(),COLUMN())))</f>
        <v>0</v>
      </c>
      <c r="K264" s="111" cm="1">
        <f t="array" aca="1" ref="K264" ca="1">SUM(INDIRECT("'"&amp;TOTALECSheets&amp;"'!"&amp;ADDRESS(ROW(),COLUMN())))</f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D265" s="11"/>
      <c r="E265" s="11">
        <f t="shared" si="3"/>
        <v>0</v>
      </c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 cm="1">
        <f t="array" aca="1" ref="D266" ca="1">SUM(INDIRECT("'"&amp;TOTALECSheets&amp;"'!"&amp;ADDRESS(ROW(),COLUMN())))</f>
        <v>0</v>
      </c>
      <c r="E266" s="11">
        <f t="shared" ca="1" si="3"/>
        <v>0</v>
      </c>
      <c r="F266" s="3"/>
      <c r="G266" s="11" cm="1">
        <f t="array" aca="1" ref="G266" ca="1">SUM(INDIRECT("'"&amp;TOTALECSheets&amp;"'!"&amp;ADDRESS(ROW(),COLUMN())))</f>
        <v>0</v>
      </c>
      <c r="H266" s="11" cm="1">
        <f t="array" aca="1" ref="H266" ca="1">SUM(INDIRECT("'"&amp;TOTALECSheets&amp;"'!"&amp;ADDRESS(ROW(),COLUMN())))</f>
        <v>0</v>
      </c>
      <c r="I266" s="11" cm="1">
        <f t="array" aca="1" ref="I266" ca="1">SUM(INDIRECT("'"&amp;TOTALECSheets&amp;"'!"&amp;ADDRESS(ROW(),COLUMN())))</f>
        <v>0</v>
      </c>
      <c r="J266" s="11" cm="1">
        <f t="array" aca="1" ref="J266" ca="1">SUM(INDIRECT("'"&amp;TOTALECSheets&amp;"'!"&amp;ADDRESS(ROW(),COLUMN())))</f>
        <v>0</v>
      </c>
      <c r="K266" s="11" cm="1">
        <f t="array" aca="1" ref="K266" ca="1">SUM(INDIRECT("'"&amp;TOTALECSheets&amp;"'!"&amp;ADDRESS(ROW(),COLUMN())))</f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D267" s="111"/>
      <c r="E267" s="11">
        <f t="shared" ref="E267:E286" si="4">IFERROR(IF(D267="",0,IF(D267=0,0,IF(ABS(D267-SUM($G267:$K267))&lt;Check_Limit,0,1))),1)</f>
        <v>0</v>
      </c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D268" s="11"/>
      <c r="E268" s="11">
        <f t="shared" si="4"/>
        <v>0</v>
      </c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 cm="1">
        <f t="array" aca="1" ref="D269" ca="1">SUM(INDIRECT("'"&amp;TOTALECSheets&amp;"'!"&amp;ADDRESS(ROW(),COLUMN())))</f>
        <v>1143753.3052396395</v>
      </c>
      <c r="E269" s="11">
        <f t="shared" ca="1" si="4"/>
        <v>0</v>
      </c>
      <c r="F269" s="3"/>
      <c r="G269" s="11" cm="1">
        <f t="array" aca="1" ref="G269" ca="1">SUM(INDIRECT("'"&amp;TOTALECSheets&amp;"'!"&amp;ADDRESS(ROW(),COLUMN())))</f>
        <v>312518.79185574298</v>
      </c>
      <c r="H269" s="11" cm="1">
        <f t="array" aca="1" ref="H269" ca="1">SUM(INDIRECT("'"&amp;TOTALECSheets&amp;"'!"&amp;ADDRESS(ROW(),COLUMN())))</f>
        <v>71855.509271757677</v>
      </c>
      <c r="I269" s="11" cm="1">
        <f t="array" aca="1" ref="I269" ca="1">SUM(INDIRECT("'"&amp;TOTALECSheets&amp;"'!"&amp;ADDRESS(ROW(),COLUMN())))</f>
        <v>165712.67601199716</v>
      </c>
      <c r="J269" s="11" cm="1">
        <f t="array" aca="1" ref="J269" ca="1">SUM(INDIRECT("'"&amp;TOTALECSheets&amp;"'!"&amp;ADDRESS(ROW(),COLUMN())))</f>
        <v>310724.32671974879</v>
      </c>
      <c r="K269" s="11" cm="1">
        <f t="array" aca="1" ref="K269" ca="1">SUM(INDIRECT("'"&amp;TOTALECSheets&amp;"'!"&amp;ADDRESS(ROW(),COLUMN())))</f>
        <v>282942.00138039293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 cm="1">
        <f t="array" aca="1" ref="D270" ca="1">SUM(INDIRECT("'"&amp;TOTALECSheets&amp;"'!"&amp;ADDRESS(ROW(),COLUMN())))</f>
        <v>908266.75934891158</v>
      </c>
      <c r="E270" s="11">
        <f t="shared" ca="1" si="4"/>
        <v>0</v>
      </c>
      <c r="F270" s="3"/>
      <c r="G270" s="11" cm="1">
        <f t="array" aca="1" ref="G270" ca="1">SUM(INDIRECT("'"&amp;TOTALECSheets&amp;"'!"&amp;ADDRESS(ROW(),COLUMN())))</f>
        <v>248174.52243775615</v>
      </c>
      <c r="H270" s="11" cm="1">
        <f t="array" aca="1" ref="H270" ca="1">SUM(INDIRECT("'"&amp;TOTALECSheets&amp;"'!"&amp;ADDRESS(ROW(),COLUMN())))</f>
        <v>57061.230117233099</v>
      </c>
      <c r="I270" s="11" cm="1">
        <f t="array" aca="1" ref="I270" ca="1">SUM(INDIRECT("'"&amp;TOTALECSheets&amp;"'!"&amp;ADDRESS(ROW(),COLUMN())))</f>
        <v>131594.21226146104</v>
      </c>
      <c r="J270" s="11" cm="1">
        <f t="array" aca="1" ref="J270" ca="1">SUM(INDIRECT("'"&amp;TOTALECSheets&amp;"'!"&amp;ADDRESS(ROW(),COLUMN())))</f>
        <v>246749.51843875783</v>
      </c>
      <c r="K270" s="11" cm="1">
        <f t="array" aca="1" ref="K270" ca="1">SUM(INDIRECT("'"&amp;TOTALECSheets&amp;"'!"&amp;ADDRESS(ROW(),COLUMN())))</f>
        <v>224687.27609370346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 cm="1">
        <f t="array" aca="1" ref="D271" ca="1">SUM(INDIRECT("'"&amp;TOTALECSheets&amp;"'!"&amp;ADDRESS(ROW(),COLUMN())))</f>
        <v>-4710281.9862524495</v>
      </c>
      <c r="E271" s="11">
        <f t="shared" ca="1" si="4"/>
        <v>0</v>
      </c>
      <c r="F271" s="3"/>
      <c r="G271" s="11" cm="1">
        <f t="array" aca="1" ref="G271" ca="1">SUM(INDIRECT("'"&amp;TOTALECSheets&amp;"'!"&amp;ADDRESS(ROW(),COLUMN())))</f>
        <v>-1287035.9621256441</v>
      </c>
      <c r="H271" s="11" cm="1">
        <f t="array" aca="1" ref="H271" ca="1">SUM(INDIRECT("'"&amp;TOTALECSheets&amp;"'!"&amp;ADDRESS(ROW(),COLUMN())))</f>
        <v>-295920.20358344837</v>
      </c>
      <c r="I271" s="11" cm="1">
        <f t="array" aca="1" ref="I271" ca="1">SUM(INDIRECT("'"&amp;TOTALECSheets&amp;"'!"&amp;ADDRESS(ROW(),COLUMN())))</f>
        <v>-682449.11655093043</v>
      </c>
      <c r="J271" s="11" cm="1">
        <f t="array" aca="1" ref="J271" ca="1">SUM(INDIRECT("'"&amp;TOTALECSheets&amp;"'!"&amp;ADDRESS(ROW(),COLUMN())))</f>
        <v>-1279645.8747997233</v>
      </c>
      <c r="K271" s="11" cm="1">
        <f t="array" aca="1" ref="K271" ca="1">SUM(INDIRECT("'"&amp;TOTALECSheets&amp;"'!"&amp;ADDRESS(ROW(),COLUMN())))</f>
        <v>-1165230.8291927036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 cm="1">
        <f t="array" aca="1" ref="D272" ca="1">SUM(INDIRECT("'"&amp;TOTALECSheets&amp;"'!"&amp;ADDRESS(ROW(),COLUMN())))</f>
        <v>2957690.4174505365</v>
      </c>
      <c r="E272" s="11">
        <f t="shared" ca="1" si="4"/>
        <v>0</v>
      </c>
      <c r="F272" s="3"/>
      <c r="G272" s="11" cm="1">
        <f t="array" aca="1" ref="G272" ca="1">SUM(INDIRECT("'"&amp;TOTALECSheets&amp;"'!"&amp;ADDRESS(ROW(),COLUMN())))</f>
        <v>808158.39544287324</v>
      </c>
      <c r="H272" s="11" cm="1">
        <f t="array" aca="1" ref="H272" ca="1">SUM(INDIRECT("'"&amp;TOTALECSheets&amp;"'!"&amp;ADDRESS(ROW(),COLUMN())))</f>
        <v>185814.85206687756</v>
      </c>
      <c r="I272" s="11" cm="1">
        <f t="array" aca="1" ref="I272" ca="1">SUM(INDIRECT("'"&amp;TOTALECSheets&amp;"'!"&amp;ADDRESS(ROW(),COLUMN())))</f>
        <v>428524.92023013462</v>
      </c>
      <c r="J272" s="11" cm="1">
        <f t="array" aca="1" ref="J272" ca="1">SUM(INDIRECT("'"&amp;TOTALECSheets&amp;"'!"&amp;ADDRESS(ROW(),COLUMN())))</f>
        <v>803517.99588042812</v>
      </c>
      <c r="K272" s="11" cm="1">
        <f t="array" aca="1" ref="K272" ca="1">SUM(INDIRECT("'"&amp;TOTALECSheets&amp;"'!"&amp;ADDRESS(ROW(),COLUMN())))</f>
        <v>731674.25383022311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 cm="1">
        <f t="array" aca="1" ref="D273" ca="1">SUM(INDIRECT("'"&amp;TOTALECSheets&amp;"'!"&amp;ADDRESS(ROW(),COLUMN())))</f>
        <v>41513.801549992619</v>
      </c>
      <c r="E273" s="11">
        <f t="shared" ca="1" si="4"/>
        <v>0</v>
      </c>
      <c r="F273" s="3"/>
      <c r="G273" s="11" cm="1">
        <f t="array" aca="1" ref="G273" ca="1">SUM(INDIRECT("'"&amp;TOTALECSheets&amp;"'!"&amp;ADDRESS(ROW(),COLUMN())))</f>
        <v>5960.8582896601183</v>
      </c>
      <c r="H273" s="11" cm="1">
        <f t="array" aca="1" ref="H273" ca="1">SUM(INDIRECT("'"&amp;TOTALECSheets&amp;"'!"&amp;ADDRESS(ROW(),COLUMN())))</f>
        <v>2095.1802586645454</v>
      </c>
      <c r="I273" s="11" cm="1">
        <f t="array" aca="1" ref="I273" ca="1">SUM(INDIRECT("'"&amp;TOTALECSheets&amp;"'!"&amp;ADDRESS(ROW(),COLUMN())))</f>
        <v>6862.6570922545798</v>
      </c>
      <c r="J273" s="11" cm="1">
        <f t="array" aca="1" ref="J273" ca="1">SUM(INDIRECT("'"&amp;TOTALECSheets&amp;"'!"&amp;ADDRESS(ROW(),COLUMN())))</f>
        <v>13894.465998214773</v>
      </c>
      <c r="K273" s="11" cm="1">
        <f t="array" aca="1" ref="K273" ca="1">SUM(INDIRECT("'"&amp;TOTALECSheets&amp;"'!"&amp;ADDRESS(ROW(),COLUMN())))</f>
        <v>12700.639911198605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 cm="1">
        <f t="array" aca="1" ref="D274" ca="1">SUM(INDIRECT("'"&amp;TOTALECSheets&amp;"'!"&amp;ADDRESS(ROW(),COLUMN())))</f>
        <v>686933.16083534819</v>
      </c>
      <c r="E274" s="11">
        <f t="shared" ca="1" si="4"/>
        <v>0</v>
      </c>
      <c r="F274" s="3"/>
      <c r="G274" s="11" cm="1">
        <f t="array" aca="1" ref="G274" ca="1">SUM(INDIRECT("'"&amp;TOTALECSheets&amp;"'!"&amp;ADDRESS(ROW(),COLUMN())))</f>
        <v>163925.52385561634</v>
      </c>
      <c r="H274" s="11" cm="1">
        <f t="array" aca="1" ref="H274" ca="1">SUM(INDIRECT("'"&amp;TOTALECSheets&amp;"'!"&amp;ADDRESS(ROW(),COLUMN())))</f>
        <v>40890.831578191239</v>
      </c>
      <c r="I274" s="11" cm="1">
        <f t="array" aca="1" ref="I274" ca="1">SUM(INDIRECT("'"&amp;TOTALECSheets&amp;"'!"&amp;ADDRESS(ROW(),COLUMN())))</f>
        <v>103271.29193399649</v>
      </c>
      <c r="J274" s="11" cm="1">
        <f t="array" aca="1" ref="J274" ca="1">SUM(INDIRECT("'"&amp;TOTALECSheets&amp;"'!"&amp;ADDRESS(ROW(),COLUMN())))</f>
        <v>198175.22737853444</v>
      </c>
      <c r="K274" s="11" cm="1">
        <f t="array" aca="1" ref="K274" ca="1">SUM(INDIRECT("'"&amp;TOTALECSheets&amp;"'!"&amp;ADDRESS(ROW(),COLUMN())))</f>
        <v>180670.28608900969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 cm="1">
        <f t="array" aca="1" ref="D275" ca="1">SUM(INDIRECT("'"&amp;TOTALECSheets&amp;"'!"&amp;ADDRESS(ROW(),COLUMN())))</f>
        <v>1802402.8547195964</v>
      </c>
      <c r="E275" s="11">
        <f t="shared" ca="1" si="4"/>
        <v>0</v>
      </c>
      <c r="F275" s="3"/>
      <c r="G275" s="11" cm="1">
        <f t="array" aca="1" ref="G275" ca="1">SUM(INDIRECT("'"&amp;TOTALECSheets&amp;"'!"&amp;ADDRESS(ROW(),COLUMN())))</f>
        <v>492487.98671343812</v>
      </c>
      <c r="H275" s="11" cm="1">
        <f t="array" aca="1" ref="H275" ca="1">SUM(INDIRECT("'"&amp;TOTALECSheets&amp;"'!"&amp;ADDRESS(ROW(),COLUMN())))</f>
        <v>113234.71105651665</v>
      </c>
      <c r="I275" s="11" cm="1">
        <f t="array" aca="1" ref="I275" ca="1">SUM(INDIRECT("'"&amp;TOTALECSheets&amp;"'!"&amp;ADDRESS(ROW(),COLUMN())))</f>
        <v>261141.10353951502</v>
      </c>
      <c r="J275" s="11" cm="1">
        <f t="array" aca="1" ref="J275" ca="1">SUM(INDIRECT("'"&amp;TOTALECSheets&amp;"'!"&amp;ADDRESS(ROW(),COLUMN())))</f>
        <v>489660.14869190514</v>
      </c>
      <c r="K275" s="11" cm="1">
        <f t="array" aca="1" ref="K275" ca="1">SUM(INDIRECT("'"&amp;TOTALECSheets&amp;"'!"&amp;ADDRESS(ROW(),COLUMN())))</f>
        <v>445878.90471822157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 cm="1">
        <f t="array" aca="1" ref="D276" ca="1">SUM(INDIRECT("'"&amp;TOTALECSheets&amp;"'!"&amp;ADDRESS(ROW(),COLUMN())))</f>
        <v>32216.898398685371</v>
      </c>
      <c r="E276" s="11">
        <f t="shared" ca="1" si="4"/>
        <v>0</v>
      </c>
      <c r="F276" s="3"/>
      <c r="G276" s="11" cm="1">
        <f t="array" aca="1" ref="G276" ca="1">SUM(INDIRECT("'"&amp;TOTALECSheets&amp;"'!"&amp;ADDRESS(ROW(),COLUMN())))</f>
        <v>7383.4116004742755</v>
      </c>
      <c r="H276" s="11" cm="1">
        <f t="array" aca="1" ref="H276" ca="1">SUM(INDIRECT("'"&amp;TOTALECSheets&amp;"'!"&amp;ADDRESS(ROW(),COLUMN())))</f>
        <v>2012.602946074172</v>
      </c>
      <c r="I276" s="11" cm="1">
        <f t="array" aca="1" ref="I276" ca="1">SUM(INDIRECT("'"&amp;TOTALECSheets&amp;"'!"&amp;ADDRESS(ROW(),COLUMN())))</f>
        <v>5071.8111111917669</v>
      </c>
      <c r="J276" s="11" cm="1">
        <f t="array" aca="1" ref="J276" ca="1">SUM(INDIRECT("'"&amp;TOTALECSheets&amp;"'!"&amp;ADDRESS(ROW(),COLUMN())))</f>
        <v>9269.1755060570431</v>
      </c>
      <c r="K276" s="11" cm="1">
        <f t="array" aca="1" ref="K276" ca="1">SUM(INDIRECT("'"&amp;TOTALECSheets&amp;"'!"&amp;ADDRESS(ROW(),COLUMN())))</f>
        <v>8479.8972348881125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 cm="1">
        <f t="array" aca="1" ref="D277" ca="1">SUM(INDIRECT("'"&amp;TOTALECSheets&amp;"'!"&amp;ADDRESS(ROW(),COLUMN())))</f>
        <v>158850.3665804764</v>
      </c>
      <c r="E277" s="11">
        <f t="shared" ca="1" si="4"/>
        <v>0</v>
      </c>
      <c r="F277" s="3"/>
      <c r="G277" s="11" cm="1">
        <f t="array" aca="1" ref="G277" ca="1">SUM(INDIRECT("'"&amp;TOTALECSheets&amp;"'!"&amp;ADDRESS(ROW(),COLUMN())))</f>
        <v>43404.223989692437</v>
      </c>
      <c r="H277" s="11" cm="1">
        <f t="array" aca="1" ref="H277" ca="1">SUM(INDIRECT("'"&amp;TOTALECSheets&amp;"'!"&amp;ADDRESS(ROW(),COLUMN())))</f>
        <v>9979.6642653233757</v>
      </c>
      <c r="I277" s="11" cm="1">
        <f t="array" aca="1" ref="I277" ca="1">SUM(INDIRECT("'"&amp;TOTALECSheets&amp;"'!"&amp;ADDRESS(ROW(),COLUMN())))</f>
        <v>23015.032359641711</v>
      </c>
      <c r="J277" s="11" cm="1">
        <f t="array" aca="1" ref="J277" ca="1">SUM(INDIRECT("'"&amp;TOTALECSheets&amp;"'!"&amp;ADDRESS(ROW(),COLUMN())))</f>
        <v>43154.999403094334</v>
      </c>
      <c r="K277" s="11" cm="1">
        <f t="array" aca="1" ref="K277" ca="1">SUM(INDIRECT("'"&amp;TOTALECSheets&amp;"'!"&amp;ADDRESS(ROW(),COLUMN())))</f>
        <v>39296.446562724552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 cm="1">
        <f t="array" aca="1" ref="D278" ca="1">SUM(INDIRECT("'"&amp;TOTALECSheets&amp;"'!"&amp;ADDRESS(ROW(),COLUMN())))</f>
        <v>150052.07826107135</v>
      </c>
      <c r="E278" s="11">
        <f t="shared" ca="1" si="4"/>
        <v>0</v>
      </c>
      <c r="F278" s="3"/>
      <c r="G278" s="11" cm="1">
        <f t="array" aca="1" ref="G278" ca="1">SUM(INDIRECT("'"&amp;TOTALECSheets&amp;"'!"&amp;ADDRESS(ROW(),COLUMN())))</f>
        <v>41000.182468341052</v>
      </c>
      <c r="H278" s="11" cm="1">
        <f t="array" aca="1" ref="H278" ca="1">SUM(INDIRECT("'"&amp;TOTALECSheets&amp;"'!"&amp;ADDRESS(ROW(),COLUMN())))</f>
        <v>9426.9178950926471</v>
      </c>
      <c r="I278" s="11" cm="1">
        <f t="array" aca="1" ref="I278" ca="1">SUM(INDIRECT("'"&amp;TOTALECSheets&amp;"'!"&amp;ADDRESS(ROW(),COLUMN())))</f>
        <v>21740.292522777821</v>
      </c>
      <c r="J278" s="11" cm="1">
        <f t="array" aca="1" ref="J278" ca="1">SUM(INDIRECT("'"&amp;TOTALECSheets&amp;"'!"&amp;ADDRESS(ROW(),COLUMN())))</f>
        <v>40764.761751487655</v>
      </c>
      <c r="K278" s="11" cm="1">
        <f t="array" aca="1" ref="K278" ca="1">SUM(INDIRECT("'"&amp;TOTALECSheets&amp;"'!"&amp;ADDRESS(ROW(),COLUMN())))</f>
        <v>37119.923623372153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 cm="1">
        <f t="array" aca="1" ref="D279" ca="1">SUM(INDIRECT("'"&amp;TOTALECSheets&amp;"'!"&amp;ADDRESS(ROW(),COLUMN())))</f>
        <v>451500.54055964638</v>
      </c>
      <c r="E279" s="11">
        <f t="shared" ca="1" si="4"/>
        <v>0</v>
      </c>
      <c r="F279" s="3"/>
      <c r="G279" s="11" cm="1">
        <f t="array" aca="1" ref="G279" ca="1">SUM(INDIRECT("'"&amp;TOTALECSheets&amp;"'!"&amp;ADDRESS(ROW(),COLUMN())))</f>
        <v>123367.86509076077</v>
      </c>
      <c r="H279" s="11" cm="1">
        <f t="array" aca="1" ref="H279" ca="1">SUM(INDIRECT("'"&amp;TOTALECSheets&amp;"'!"&amp;ADDRESS(ROW(),COLUMN())))</f>
        <v>28365.208764655632</v>
      </c>
      <c r="I279" s="11" cm="1">
        <f t="array" aca="1" ref="I279" ca="1">SUM(INDIRECT("'"&amp;TOTALECSheets&amp;"'!"&amp;ADDRESS(ROW(),COLUMN())))</f>
        <v>65415.647285343657</v>
      </c>
      <c r="J279" s="11" cm="1">
        <f t="array" aca="1" ref="J279" ca="1">SUM(INDIRECT("'"&amp;TOTALECSheets&amp;"'!"&amp;ADDRESS(ROW(),COLUMN())))</f>
        <v>122659.49382293124</v>
      </c>
      <c r="K279" s="11" cm="1">
        <f t="array" aca="1" ref="K279" ca="1">SUM(INDIRECT("'"&amp;TOTALECSheets&amp;"'!"&amp;ADDRESS(ROW(),COLUMN())))</f>
        <v>111692.32559595509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 cm="1">
        <f t="array" aca="1" ref="D280" ca="1">SUM(INDIRECT("'"&amp;TOTALECSheets&amp;"'!"&amp;ADDRESS(ROW(),COLUMN())))</f>
        <v>12229.927532851778</v>
      </c>
      <c r="E280" s="11">
        <f t="shared" ca="1" si="4"/>
        <v>0</v>
      </c>
      <c r="F280" s="3"/>
      <c r="G280" s="11" cm="1">
        <f t="array" aca="1" ref="G280" ca="1">SUM(INDIRECT("'"&amp;TOTALECSheets&amp;"'!"&amp;ADDRESS(ROW(),COLUMN())))</f>
        <v>3341.7015361099407</v>
      </c>
      <c r="H280" s="11" cm="1">
        <f t="array" aca="1" ref="H280" ca="1">SUM(INDIRECT("'"&amp;TOTALECSheets&amp;"'!"&amp;ADDRESS(ROW(),COLUMN())))</f>
        <v>768.33672716305864</v>
      </c>
      <c r="I280" s="11" cm="1">
        <f t="array" aca="1" ref="I280" ca="1">SUM(INDIRECT("'"&amp;TOTALECSheets&amp;"'!"&amp;ADDRESS(ROW(),COLUMN())))</f>
        <v>1771.9328194440018</v>
      </c>
      <c r="J280" s="11" cm="1">
        <f t="array" aca="1" ref="J280" ca="1">SUM(INDIRECT("'"&amp;TOTALECSheets&amp;"'!"&amp;ADDRESS(ROW(),COLUMN())))</f>
        <v>3322.5136758669141</v>
      </c>
      <c r="K280" s="11" cm="1">
        <f t="array" aca="1" ref="K280" ca="1">SUM(INDIRECT("'"&amp;TOTALECSheets&amp;"'!"&amp;ADDRESS(ROW(),COLUMN())))</f>
        <v>3025.4427742678631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 cm="1">
        <f t="array" aca="1" ref="D281" ca="1">SUM(INDIRECT("'"&amp;TOTALECSheets&amp;"'!"&amp;ADDRESS(ROW(),COLUMN())))</f>
        <v>3635128.124224307</v>
      </c>
      <c r="E281" s="11">
        <f t="shared" ca="1" si="4"/>
        <v>0</v>
      </c>
      <c r="G281" s="111" cm="1">
        <f t="array" aca="1" ref="G281" ca="1">SUM(INDIRECT("'"&amp;TOTALECSheets&amp;"'!"&amp;ADDRESS(ROW(),COLUMN())))</f>
        <v>962687.50115482125</v>
      </c>
      <c r="H281" s="111" cm="1">
        <f t="array" aca="1" ref="H281" ca="1">SUM(INDIRECT("'"&amp;TOTALECSheets&amp;"'!"&amp;ADDRESS(ROW(),COLUMN())))</f>
        <v>225584.8413641013</v>
      </c>
      <c r="I281" s="111" cm="1">
        <f t="array" aca="1" ref="I281" ca="1">SUM(INDIRECT("'"&amp;TOTALECSheets&amp;"'!"&amp;ADDRESS(ROW(),COLUMN())))</f>
        <v>531672.46061682748</v>
      </c>
      <c r="J281" s="111" cm="1">
        <f t="array" aca="1" ref="J281" ca="1">SUM(INDIRECT("'"&amp;TOTALECSheets&amp;"'!"&amp;ADDRESS(ROW(),COLUMN())))</f>
        <v>1002246.752467303</v>
      </c>
      <c r="K281" s="111" cm="1">
        <f t="array" aca="1" ref="K281" ca="1">SUM(INDIRECT("'"&amp;TOTALECSheets&amp;"'!"&amp;ADDRESS(ROW(),COLUMN())))</f>
        <v>912936.56862125359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D282" s="11"/>
      <c r="E282" s="11">
        <f t="shared" si="4"/>
        <v>0</v>
      </c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 cm="1">
        <f t="array" aca="1" ref="D283" ca="1">SUM(INDIRECT("'"&amp;TOTALECSheets&amp;"'!"&amp;ADDRESS(ROW(),COLUMN())))</f>
        <v>520158432.99683958</v>
      </c>
      <c r="E283" s="11">
        <f t="shared" ca="1" si="4"/>
        <v>0</v>
      </c>
      <c r="G283" s="113" cm="1">
        <f t="array" aca="1" ref="G283" ca="1">SUM(INDIRECT("'"&amp;TOTALECSheets&amp;"'!"&amp;ADDRESS(ROW(),COLUMN())))</f>
        <v>400749972.7634564</v>
      </c>
      <c r="H283" s="113" cm="1">
        <f t="array" aca="1" ref="H283" ca="1">SUM(INDIRECT("'"&amp;TOTALECSheets&amp;"'!"&amp;ADDRESS(ROW(),COLUMN())))</f>
        <v>57743724.121171258</v>
      </c>
      <c r="I283" s="113" cm="1">
        <f t="array" aca="1" ref="I283" ca="1">SUM(INDIRECT("'"&amp;TOTALECSheets&amp;"'!"&amp;ADDRESS(ROW(),COLUMN())))</f>
        <v>40498457.084936984</v>
      </c>
      <c r="J283" s="113" cm="1">
        <f t="array" aca="1" ref="J283" ca="1">SUM(INDIRECT("'"&amp;TOTALECSheets&amp;"'!"&amp;ADDRESS(ROW(),COLUMN())))</f>
        <v>12250199.730967155</v>
      </c>
      <c r="K283" s="113" cm="1">
        <f t="array" aca="1" ref="K283" ca="1">SUM(INDIRECT("'"&amp;TOTALECSheets&amp;"'!"&amp;ADDRESS(ROW(),COLUMN())))</f>
        <v>8916079.2963076923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D284" s="11"/>
      <c r="E284" s="11">
        <f t="shared" si="4"/>
        <v>0</v>
      </c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D285" s="11"/>
      <c r="E285" s="11">
        <f t="shared" si="4"/>
        <v>0</v>
      </c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D286" s="11"/>
      <c r="E286" s="11">
        <f t="shared" si="4"/>
        <v>0</v>
      </c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 cm="1">
        <f t="array" aca="1" ref="D288" ca="1">SUM(INDIRECT("'"&amp;TOTALECSheets&amp;"'!"&amp;ADDRESS(ROW(),COLUMN())))</f>
        <v>0</v>
      </c>
      <c r="E288" s="11">
        <f t="shared" ref="E288:E319" ca="1" si="5">IFERROR(IF(D288="",0,IF(D288=0,0,IF(ABS(D288-SUM($G288:$K288))&lt;Check_Limit,0,1))),1)</f>
        <v>0</v>
      </c>
      <c r="F288" s="3"/>
      <c r="G288" s="11" cm="1">
        <f t="array" aca="1" ref="G288" ca="1">SUM(INDIRECT("'"&amp;TOTALECSheets&amp;"'!"&amp;ADDRESS(ROW(),COLUMN())))</f>
        <v>0</v>
      </c>
      <c r="H288" s="11" cm="1">
        <f t="array" aca="1" ref="H288" ca="1">SUM(INDIRECT("'"&amp;TOTALECSheets&amp;"'!"&amp;ADDRESS(ROW(),COLUMN())))</f>
        <v>0</v>
      </c>
      <c r="I288" s="11" cm="1">
        <f t="array" aca="1" ref="I288" ca="1">SUM(INDIRECT("'"&amp;TOTALECSheets&amp;"'!"&amp;ADDRESS(ROW(),COLUMN())))</f>
        <v>0</v>
      </c>
      <c r="J288" s="11" cm="1">
        <f t="array" aca="1" ref="J288" ca="1">SUM(INDIRECT("'"&amp;TOTALECSheets&amp;"'!"&amp;ADDRESS(ROW(),COLUMN())))</f>
        <v>0</v>
      </c>
      <c r="K288" s="11" cm="1">
        <f t="array" aca="1" ref="K288" ca="1">SUM(INDIRECT("'"&amp;TOTALECSheets&amp;"'!"&amp;ADDRESS(ROW(),COLUMN())))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 cm="1">
        <f t="array" aca="1" ref="D289" ca="1">SUM(INDIRECT("'"&amp;TOTALECSheets&amp;"'!"&amp;ADDRESS(ROW(),COLUMN())))</f>
        <v>0</v>
      </c>
      <c r="E289" s="11">
        <f t="shared" ca="1" si="5"/>
        <v>0</v>
      </c>
      <c r="F289" s="3"/>
      <c r="G289" s="11" cm="1">
        <f t="array" aca="1" ref="G289" ca="1">SUM(INDIRECT("'"&amp;TOTALECSheets&amp;"'!"&amp;ADDRESS(ROW(),COLUMN())))</f>
        <v>0</v>
      </c>
      <c r="H289" s="11" cm="1">
        <f t="array" aca="1" ref="H289" ca="1">SUM(INDIRECT("'"&amp;TOTALECSheets&amp;"'!"&amp;ADDRESS(ROW(),COLUMN())))</f>
        <v>0</v>
      </c>
      <c r="I289" s="11" cm="1">
        <f t="array" aca="1" ref="I289" ca="1">SUM(INDIRECT("'"&amp;TOTALECSheets&amp;"'!"&amp;ADDRESS(ROW(),COLUMN())))</f>
        <v>0</v>
      </c>
      <c r="J289" s="11" cm="1">
        <f t="array" aca="1" ref="J289" ca="1">SUM(INDIRECT("'"&amp;TOTALECSheets&amp;"'!"&amp;ADDRESS(ROW(),COLUMN())))</f>
        <v>0</v>
      </c>
      <c r="K289" s="11" cm="1">
        <f t="array" aca="1" ref="K289" ca="1">SUM(INDIRECT("'"&amp;TOTALECSheets&amp;"'!"&amp;ADDRESS(ROW(),COLUMN())))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 cm="1">
        <f t="array" aca="1" ref="D290" ca="1">SUM(INDIRECT("'"&amp;TOTALECSheets&amp;"'!"&amp;ADDRESS(ROW(),COLUMN())))</f>
        <v>14515.20103191598</v>
      </c>
      <c r="E290" s="11">
        <f t="shared" ca="1" si="5"/>
        <v>0</v>
      </c>
      <c r="F290" s="3"/>
      <c r="G290" s="11" cm="1">
        <f t="array" aca="1" ref="G290" ca="1">SUM(INDIRECT("'"&amp;TOTALECSheets&amp;"'!"&amp;ADDRESS(ROW(),COLUMN())))</f>
        <v>2032.8928059391874</v>
      </c>
      <c r="H290" s="11" cm="1">
        <f t="array" aca="1" ref="H290" ca="1">SUM(INDIRECT("'"&amp;TOTALECSheets&amp;"'!"&amp;ADDRESS(ROW(),COLUMN())))</f>
        <v>727.68560408442397</v>
      </c>
      <c r="I290" s="11" cm="1">
        <f t="array" aca="1" ref="I290" ca="1">SUM(INDIRECT("'"&amp;TOTALECSheets&amp;"'!"&amp;ADDRESS(ROW(),COLUMN())))</f>
        <v>2407.5944169314516</v>
      </c>
      <c r="J290" s="11" cm="1">
        <f t="array" aca="1" ref="J290" ca="1">SUM(INDIRECT("'"&amp;TOTALECSheets&amp;"'!"&amp;ADDRESS(ROW(),COLUMN())))</f>
        <v>4883.1071411202911</v>
      </c>
      <c r="K290" s="11" cm="1">
        <f t="array" aca="1" ref="K290" ca="1">SUM(INDIRECT("'"&amp;TOTALECSheets&amp;"'!"&amp;ADDRESS(ROW(),COLUMN())))</f>
        <v>4463.9210638406239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 cm="1">
        <f t="array" aca="1" ref="D291" ca="1">SUM(INDIRECT("'"&amp;TOTALECSheets&amp;"'!"&amp;ADDRESS(ROW(),COLUMN())))</f>
        <v>0</v>
      </c>
      <c r="E291" s="11">
        <f t="shared" ca="1" si="5"/>
        <v>0</v>
      </c>
      <c r="F291" s="3"/>
      <c r="G291" s="11" cm="1">
        <f t="array" aca="1" ref="G291" ca="1">SUM(INDIRECT("'"&amp;TOTALECSheets&amp;"'!"&amp;ADDRESS(ROW(),COLUMN())))</f>
        <v>0</v>
      </c>
      <c r="H291" s="11" cm="1">
        <f t="array" aca="1" ref="H291" ca="1">SUM(INDIRECT("'"&amp;TOTALECSheets&amp;"'!"&amp;ADDRESS(ROW(),COLUMN())))</f>
        <v>0</v>
      </c>
      <c r="I291" s="11" cm="1">
        <f t="array" aca="1" ref="I291" ca="1">SUM(INDIRECT("'"&amp;TOTALECSheets&amp;"'!"&amp;ADDRESS(ROW(),COLUMN())))</f>
        <v>0</v>
      </c>
      <c r="J291" s="11" cm="1">
        <f t="array" aca="1" ref="J291" ca="1">SUM(INDIRECT("'"&amp;TOTALECSheets&amp;"'!"&amp;ADDRESS(ROW(),COLUMN())))</f>
        <v>0</v>
      </c>
      <c r="K291" s="11" cm="1">
        <f t="array" aca="1" ref="K291" ca="1">SUM(INDIRECT("'"&amp;TOTALECSheets&amp;"'!"&amp;ADDRESS(ROW(),COLUMN())))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 cm="1">
        <f t="array" aca="1" ref="D292" ca="1">SUM(INDIRECT("'"&amp;TOTALECSheets&amp;"'!"&amp;ADDRESS(ROW(),COLUMN())))</f>
        <v>1017727.2074230292</v>
      </c>
      <c r="E292" s="11">
        <f t="shared" ca="1" si="5"/>
        <v>0</v>
      </c>
      <c r="F292" s="3"/>
      <c r="G292" s="11" cm="1">
        <f t="array" aca="1" ref="G292" ca="1">SUM(INDIRECT("'"&amp;TOTALECSheets&amp;"'!"&amp;ADDRESS(ROW(),COLUMN())))</f>
        <v>278083.46069515788</v>
      </c>
      <c r="H292" s="11" cm="1">
        <f t="array" aca="1" ref="H292" ca="1">SUM(INDIRECT("'"&amp;TOTALECSheets&amp;"'!"&amp;ADDRESS(ROW(),COLUMN())))</f>
        <v>63938.006958400394</v>
      </c>
      <c r="I292" s="11" cm="1">
        <f t="array" aca="1" ref="I292" ca="1">SUM(INDIRECT("'"&amp;TOTALECSheets&amp;"'!"&amp;ADDRESS(ROW(),COLUMN())))</f>
        <v>147453.38721180911</v>
      </c>
      <c r="J292" s="11" cm="1">
        <f t="array" aca="1" ref="J292" ca="1">SUM(INDIRECT("'"&amp;TOTALECSheets&amp;"'!"&amp;ADDRESS(ROW(),COLUMN())))</f>
        <v>276486.72127302288</v>
      </c>
      <c r="K292" s="11" cm="1">
        <f t="array" aca="1" ref="K292" ca="1">SUM(INDIRECT("'"&amp;TOTALECSheets&amp;"'!"&amp;ADDRESS(ROW(),COLUMN())))</f>
        <v>251765.63128463895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 cm="1">
        <f t="array" aca="1" ref="D293" ca="1">SUM(INDIRECT("'"&amp;TOTALECSheets&amp;"'!"&amp;ADDRESS(ROW(),COLUMN())))</f>
        <v>1032242.4084549452</v>
      </c>
      <c r="E293" s="11">
        <f t="shared" ca="1" si="5"/>
        <v>0</v>
      </c>
      <c r="G293" s="111" cm="1">
        <f t="array" aca="1" ref="G293" ca="1">SUM(INDIRECT("'"&amp;TOTALECSheets&amp;"'!"&amp;ADDRESS(ROW(),COLUMN())))</f>
        <v>280116.35350109707</v>
      </c>
      <c r="H293" s="111" cm="1">
        <f t="array" aca="1" ref="H293" ca="1">SUM(INDIRECT("'"&amp;TOTALECSheets&amp;"'!"&amp;ADDRESS(ROW(),COLUMN())))</f>
        <v>64665.692562484823</v>
      </c>
      <c r="I293" s="111" cm="1">
        <f t="array" aca="1" ref="I293" ca="1">SUM(INDIRECT("'"&amp;TOTALECSheets&amp;"'!"&amp;ADDRESS(ROW(),COLUMN())))</f>
        <v>149860.98162874056</v>
      </c>
      <c r="J293" s="111" cm="1">
        <f t="array" aca="1" ref="J293" ca="1">SUM(INDIRECT("'"&amp;TOTALECSheets&amp;"'!"&amp;ADDRESS(ROW(),COLUMN())))</f>
        <v>281369.82841414318</v>
      </c>
      <c r="K293" s="111" cm="1">
        <f t="array" aca="1" ref="K293" ca="1">SUM(INDIRECT("'"&amp;TOTALECSheets&amp;"'!"&amp;ADDRESS(ROW(),COLUMN())))</f>
        <v>256229.55234847957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D294" s="11"/>
      <c r="E294" s="11">
        <f t="shared" si="5"/>
        <v>0</v>
      </c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D295" s="11"/>
      <c r="E295" s="11">
        <f t="shared" si="5"/>
        <v>0</v>
      </c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 cm="1">
        <f t="array" aca="1" ref="D296" ca="1">SUM(INDIRECT("'"&amp;TOTALECSheets&amp;"'!"&amp;ADDRESS(ROW(),COLUMN())))</f>
        <v>26470</v>
      </c>
      <c r="E296" s="11">
        <f t="shared" ca="1" si="5"/>
        <v>0</v>
      </c>
      <c r="F296" s="3"/>
      <c r="G296" s="11" cm="1">
        <f t="array" aca="1" ref="G296" ca="1">SUM(INDIRECT("'"&amp;TOTALECSheets&amp;"'!"&amp;ADDRESS(ROW(),COLUMN())))</f>
        <v>3707.1944408411268</v>
      </c>
      <c r="H296" s="11" cm="1">
        <f t="array" aca="1" ref="H296" ca="1">SUM(INDIRECT("'"&amp;TOTALECSheets&amp;"'!"&amp;ADDRESS(ROW(),COLUMN())))</f>
        <v>1327.0114480510351</v>
      </c>
      <c r="I296" s="11" cm="1">
        <f t="array" aca="1" ref="I296" ca="1">SUM(INDIRECT("'"&amp;TOTALECSheets&amp;"'!"&amp;ADDRESS(ROW(),COLUMN())))</f>
        <v>4390.5023482656798</v>
      </c>
      <c r="J296" s="11" cm="1">
        <f t="array" aca="1" ref="J296" ca="1">SUM(INDIRECT("'"&amp;TOTALECSheets&amp;"'!"&amp;ADDRESS(ROW(),COLUMN())))</f>
        <v>8904.8608931592989</v>
      </c>
      <c r="K296" s="11" cm="1">
        <f t="array" aca="1" ref="K296" ca="1">SUM(INDIRECT("'"&amp;TOTALECSheets&amp;"'!"&amp;ADDRESS(ROW(),COLUMN())))</f>
        <v>8140.4308696828575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 cm="1">
        <f t="array" aca="1" ref="D297" ca="1">SUM(INDIRECT("'"&amp;TOTALECSheets&amp;"'!"&amp;ADDRESS(ROW(),COLUMN())))</f>
        <v>238870</v>
      </c>
      <c r="E297" s="11">
        <f t="shared" ca="1" si="5"/>
        <v>0</v>
      </c>
      <c r="F297" s="3"/>
      <c r="G297" s="11" cm="1">
        <f t="array" aca="1" ref="G297" ca="1">SUM(INDIRECT("'"&amp;TOTALECSheets&amp;"'!"&amp;ADDRESS(ROW(),COLUMN())))</f>
        <v>33454.383682800151</v>
      </c>
      <c r="H297" s="11" cm="1">
        <f t="array" aca="1" ref="H297" ca="1">SUM(INDIRECT("'"&amp;TOTALECSheets&amp;"'!"&amp;ADDRESS(ROW(),COLUMN())))</f>
        <v>11975.187933356659</v>
      </c>
      <c r="I297" s="11" cm="1">
        <f t="array" aca="1" ref="I297" ca="1">SUM(INDIRECT("'"&amp;TOTALECSheets&amp;"'!"&amp;ADDRESS(ROW(),COLUMN())))</f>
        <v>39620.676083499166</v>
      </c>
      <c r="J297" s="11" cm="1">
        <f t="array" aca="1" ref="J297" ca="1">SUM(INDIRECT("'"&amp;TOTALECSheets&amp;"'!"&amp;ADDRESS(ROW(),COLUMN())))</f>
        <v>80359.052570795684</v>
      </c>
      <c r="K297" s="11" cm="1">
        <f t="array" aca="1" ref="K297" ca="1">SUM(INDIRECT("'"&amp;TOTALECSheets&amp;"'!"&amp;ADDRESS(ROW(),COLUMN())))</f>
        <v>73460.699729548316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 cm="1">
        <f t="array" aca="1" ref="D298" ca="1">SUM(INDIRECT("'"&amp;TOTALECSheets&amp;"'!"&amp;ADDRESS(ROW(),COLUMN())))</f>
        <v>2328</v>
      </c>
      <c r="E298" s="11">
        <f t="shared" ca="1" si="5"/>
        <v>0</v>
      </c>
      <c r="F298" s="3"/>
      <c r="G298" s="11" cm="1">
        <f t="array" aca="1" ref="G298" ca="1">SUM(INDIRECT("'"&amp;TOTALECSheets&amp;"'!"&amp;ADDRESS(ROW(),COLUMN())))</f>
        <v>326.04263914915543</v>
      </c>
      <c r="H298" s="11" cm="1">
        <f t="array" aca="1" ref="H298" ca="1">SUM(INDIRECT("'"&amp;TOTALECSheets&amp;"'!"&amp;ADDRESS(ROW(),COLUMN())))</f>
        <v>116.70882701408424</v>
      </c>
      <c r="I298" s="11" cm="1">
        <f t="array" aca="1" ref="I298" ca="1">SUM(INDIRECT("'"&amp;TOTALECSheets&amp;"'!"&amp;ADDRESS(ROW(),COLUMN())))</f>
        <v>386.13862738052518</v>
      </c>
      <c r="J298" s="11" cm="1">
        <f t="array" aca="1" ref="J298" ca="1">SUM(INDIRECT("'"&amp;TOTALECSheets&amp;"'!"&amp;ADDRESS(ROW(),COLUMN())))</f>
        <v>783.17023646674909</v>
      </c>
      <c r="K298" s="11" cm="1">
        <f t="array" aca="1" ref="K298" ca="1">SUM(INDIRECT("'"&amp;TOTALECSheets&amp;"'!"&amp;ADDRESS(ROW(),COLUMN())))</f>
        <v>715.93966998948588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 cm="1">
        <f t="array" aca="1" ref="D299" ca="1">SUM(INDIRECT("'"&amp;TOTALECSheets&amp;"'!"&amp;ADDRESS(ROW(),COLUMN())))</f>
        <v>23418</v>
      </c>
      <c r="E299" s="11">
        <f t="shared" ca="1" si="5"/>
        <v>0</v>
      </c>
      <c r="F299" s="3"/>
      <c r="G299" s="11" cm="1">
        <f t="array" aca="1" ref="G299" ca="1">SUM(INDIRECT("'"&amp;TOTALECSheets&amp;"'!"&amp;ADDRESS(ROW(),COLUMN())))</f>
        <v>3279.7536613380248</v>
      </c>
      <c r="H299" s="11" cm="1">
        <f t="array" aca="1" ref="H299" ca="1">SUM(INDIRECT("'"&amp;TOTALECSheets&amp;"'!"&amp;ADDRESS(ROW(),COLUMN())))</f>
        <v>1174.0065768968318</v>
      </c>
      <c r="I299" s="11" cm="1">
        <f t="array" aca="1" ref="I299" ca="1">SUM(INDIRECT("'"&amp;TOTALECSheets&amp;"'!"&amp;ADDRESS(ROW(),COLUMN())))</f>
        <v>3884.2759347066749</v>
      </c>
      <c r="J299" s="11" cm="1">
        <f t="array" aca="1" ref="J299" ca="1">SUM(INDIRECT("'"&amp;TOTALECSheets&amp;"'!"&amp;ADDRESS(ROW(),COLUMN())))</f>
        <v>7878.1274044580459</v>
      </c>
      <c r="K299" s="11" cm="1">
        <f t="array" aca="1" ref="K299" ca="1">SUM(INDIRECT("'"&amp;TOTALECSheets&amp;"'!"&amp;ADDRESS(ROW(),COLUMN())))</f>
        <v>7201.8364226004214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 cm="1">
        <f t="array" aca="1" ref="D300" ca="1">SUM(INDIRECT("'"&amp;TOTALECSheets&amp;"'!"&amp;ADDRESS(ROW(),COLUMN())))</f>
        <v>0</v>
      </c>
      <c r="E300" s="11">
        <f t="shared" ca="1" si="5"/>
        <v>0</v>
      </c>
      <c r="F300" s="3"/>
      <c r="G300" s="11" cm="1">
        <f t="array" aca="1" ref="G300" ca="1">SUM(INDIRECT("'"&amp;TOTALECSheets&amp;"'!"&amp;ADDRESS(ROW(),COLUMN())))</f>
        <v>0</v>
      </c>
      <c r="H300" s="11" cm="1">
        <f t="array" aca="1" ref="H300" ca="1">SUM(INDIRECT("'"&amp;TOTALECSheets&amp;"'!"&amp;ADDRESS(ROW(),COLUMN())))</f>
        <v>0</v>
      </c>
      <c r="I300" s="11" cm="1">
        <f t="array" aca="1" ref="I300" ca="1">SUM(INDIRECT("'"&amp;TOTALECSheets&amp;"'!"&amp;ADDRESS(ROW(),COLUMN())))</f>
        <v>0</v>
      </c>
      <c r="J300" s="11" cm="1">
        <f t="array" aca="1" ref="J300" ca="1">SUM(INDIRECT("'"&amp;TOTALECSheets&amp;"'!"&amp;ADDRESS(ROW(),COLUMN())))</f>
        <v>0</v>
      </c>
      <c r="K300" s="11" cm="1">
        <f t="array" aca="1" ref="K300" ca="1">SUM(INDIRECT("'"&amp;TOTALECSheets&amp;"'!"&amp;ADDRESS(ROW(),COLUMN())))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 cm="1">
        <f t="array" aca="1" ref="D301" ca="1">SUM(INDIRECT("'"&amp;TOTALECSheets&amp;"'!"&amp;ADDRESS(ROW(),COLUMN())))</f>
        <v>42</v>
      </c>
      <c r="E301" s="11">
        <f t="shared" ca="1" si="5"/>
        <v>0</v>
      </c>
      <c r="F301" s="3"/>
      <c r="G301" s="11" cm="1">
        <f t="array" aca="1" ref="G301" ca="1">SUM(INDIRECT("'"&amp;TOTALECSheets&amp;"'!"&amp;ADDRESS(ROW(),COLUMN())))</f>
        <v>5.8822125619692986</v>
      </c>
      <c r="H301" s="11" cm="1">
        <f t="array" aca="1" ref="H301" ca="1">SUM(INDIRECT("'"&amp;TOTALECSheets&amp;"'!"&amp;ADDRESS(ROW(),COLUMN())))</f>
        <v>2.1055716213881177</v>
      </c>
      <c r="I301" s="11" cm="1">
        <f t="array" aca="1" ref="I301" ca="1">SUM(INDIRECT("'"&amp;TOTALECSheets&amp;"'!"&amp;ADDRESS(ROW(),COLUMN())))</f>
        <v>6.9664185352156611</v>
      </c>
      <c r="J301" s="11" cm="1">
        <f t="array" aca="1" ref="J301" ca="1">SUM(INDIRECT("'"&amp;TOTALECSheets&amp;"'!"&amp;ADDRESS(ROW(),COLUMN())))</f>
        <v>14.129359936255783</v>
      </c>
      <c r="K301" s="11" cm="1">
        <f t="array" aca="1" ref="K301" ca="1">SUM(INDIRECT("'"&amp;TOTALECSheets&amp;"'!"&amp;ADDRESS(ROW(),COLUMN())))</f>
        <v>12.916437345171136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 cm="1">
        <f t="array" aca="1" ref="D302" ca="1">SUM(INDIRECT("'"&amp;TOTALECSheets&amp;"'!"&amp;ADDRESS(ROW(),COLUMN())))</f>
        <v>2244167</v>
      </c>
      <c r="E302" s="11">
        <f t="shared" ca="1" si="5"/>
        <v>0</v>
      </c>
      <c r="F302" s="3"/>
      <c r="G302" s="11" cm="1">
        <f t="array" aca="1" ref="G302" ca="1">SUM(INDIRECT("'"&amp;TOTALECSheets&amp;"'!"&amp;ADDRESS(ROW(),COLUMN())))</f>
        <v>314301.60282278463</v>
      </c>
      <c r="H302" s="11" cm="1">
        <f t="array" aca="1" ref="H302" ca="1">SUM(INDIRECT("'"&amp;TOTALECSheets&amp;"'!"&amp;ADDRESS(ROW(),COLUMN())))</f>
        <v>112506.05592513589</v>
      </c>
      <c r="I302" s="11" cm="1">
        <f t="array" aca="1" ref="I302" ca="1">SUM(INDIRECT("'"&amp;TOTALECSheets&amp;"'!"&amp;ADDRESS(ROW(),COLUMN())))</f>
        <v>372233.49011712678</v>
      </c>
      <c r="J302" s="11" cm="1">
        <f t="array" aca="1" ref="J302" ca="1">SUM(INDIRECT("'"&amp;TOTALECSheets&amp;"'!"&amp;ADDRESS(ROW(),COLUMN())))</f>
        <v>754967.69762065075</v>
      </c>
      <c r="K302" s="11" cm="1">
        <f t="array" aca="1" ref="K302" ca="1">SUM(INDIRECT("'"&amp;TOTALECSheets&amp;"'!"&amp;ADDRESS(ROW(),COLUMN())))</f>
        <v>690158.15351430175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 cm="1">
        <f t="array" aca="1" ref="D303" ca="1">SUM(INDIRECT("'"&amp;TOTALECSheets&amp;"'!"&amp;ADDRESS(ROW(),COLUMN())))</f>
        <v>1656831</v>
      </c>
      <c r="E303" s="11">
        <f t="shared" ca="1" si="5"/>
        <v>0</v>
      </c>
      <c r="F303" s="3"/>
      <c r="G303" s="11" cm="1">
        <f t="array" aca="1" ref="G303" ca="1">SUM(INDIRECT("'"&amp;TOTALECSheets&amp;"'!"&amp;ADDRESS(ROW(),COLUMN())))</f>
        <v>232043.6219347656</v>
      </c>
      <c r="H303" s="11" cm="1">
        <f t="array" aca="1" ref="H303" ca="1">SUM(INDIRECT("'"&amp;TOTALECSheets&amp;"'!"&amp;ADDRESS(ROW(),COLUMN())))</f>
        <v>83061.341310383243</v>
      </c>
      <c r="I303" s="11" cm="1">
        <f t="array" aca="1" ref="I303" ca="1">SUM(INDIRECT("'"&amp;TOTALECSheets&amp;"'!"&amp;ADDRESS(ROW(),COLUMN())))</f>
        <v>274813.76638380712</v>
      </c>
      <c r="J303" s="11" cm="1">
        <f t="array" aca="1" ref="J303" ca="1">SUM(INDIRECT("'"&amp;TOTALECSheets&amp;"'!"&amp;ADDRESS(ROW(),COLUMN())))</f>
        <v>557380.03696539532</v>
      </c>
      <c r="K303" s="11" cm="1">
        <f t="array" aca="1" ref="K303" ca="1">SUM(INDIRECT("'"&amp;TOTALECSheets&amp;"'!"&amp;ADDRESS(ROW(),COLUMN())))</f>
        <v>509532.23340564856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 cm="1">
        <f t="array" aca="1" ref="D304" ca="1">SUM(INDIRECT("'"&amp;TOTALECSheets&amp;"'!"&amp;ADDRESS(ROW(),COLUMN())))</f>
        <v>85340</v>
      </c>
      <c r="E304" s="11">
        <f t="shared" ca="1" si="5"/>
        <v>0</v>
      </c>
      <c r="F304" s="3"/>
      <c r="G304" s="11" cm="1">
        <f t="array" aca="1" ref="G304" ca="1">SUM(INDIRECT("'"&amp;TOTALECSheets&amp;"'!"&amp;ADDRESS(ROW(),COLUMN())))</f>
        <v>11952.095715201427</v>
      </c>
      <c r="H304" s="11" cm="1">
        <f t="array" aca="1" ref="H304" ca="1">SUM(INDIRECT("'"&amp;TOTALECSheets&amp;"'!"&amp;ADDRESS(ROW(),COLUMN())))</f>
        <v>4278.3210040300464</v>
      </c>
      <c r="I304" s="11" cm="1">
        <f t="array" aca="1" ref="I304" ca="1">SUM(INDIRECT("'"&amp;TOTALECSheets&amp;"'!"&amp;ADDRESS(ROW(),COLUMN())))</f>
        <v>14155.098995126298</v>
      </c>
      <c r="J304" s="11" cm="1">
        <f t="array" aca="1" ref="J304" ca="1">SUM(INDIRECT("'"&amp;TOTALECSheets&amp;"'!"&amp;ADDRESS(ROW(),COLUMN())))</f>
        <v>28709.513737144491</v>
      </c>
      <c r="K304" s="11" cm="1">
        <f t="array" aca="1" ref="K304" ca="1">SUM(INDIRECT("'"&amp;TOTALECSheets&amp;"'!"&amp;ADDRESS(ROW(),COLUMN())))</f>
        <v>26244.970548497735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 cm="1">
        <f t="array" aca="1" ref="D305" ca="1">SUM(INDIRECT("'"&amp;TOTALECSheets&amp;"'!"&amp;ADDRESS(ROW(),COLUMN())))</f>
        <v>2179</v>
      </c>
      <c r="E305" s="11">
        <f t="shared" ca="1" si="5"/>
        <v>0</v>
      </c>
      <c r="F305" s="3"/>
      <c r="G305" s="11" cm="1">
        <f t="array" aca="1" ref="G305" ca="1">SUM(INDIRECT("'"&amp;TOTALECSheets&amp;"'!"&amp;ADDRESS(ROW(),COLUMN())))</f>
        <v>305.17478982216909</v>
      </c>
      <c r="H305" s="11" cm="1">
        <f t="array" aca="1" ref="H305" ca="1">SUM(INDIRECT("'"&amp;TOTALECSheets&amp;"'!"&amp;ADDRESS(ROW(),COLUMN())))</f>
        <v>109.23906102392162</v>
      </c>
      <c r="I305" s="11" cm="1">
        <f t="array" aca="1" ref="I305" ca="1">SUM(INDIRECT("'"&amp;TOTALECSheets&amp;"'!"&amp;ADDRESS(ROW(),COLUMN())))</f>
        <v>361.42442829130772</v>
      </c>
      <c r="J305" s="11" cm="1">
        <f t="array" aca="1" ref="J305" ca="1">SUM(INDIRECT("'"&amp;TOTALECSheets&amp;"'!"&amp;ADDRESS(ROW(),COLUMN())))</f>
        <v>733.04465002622271</v>
      </c>
      <c r="K305" s="11" cm="1">
        <f t="array" aca="1" ref="K305" ca="1">SUM(INDIRECT("'"&amp;TOTALECSheets&amp;"'!"&amp;ADDRESS(ROW(),COLUMN())))</f>
        <v>670.11707083637873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 cm="1">
        <f t="array" aca="1" ref="D306" ca="1">SUM(INDIRECT("'"&amp;TOTALECSheets&amp;"'!"&amp;ADDRESS(ROW(),COLUMN())))</f>
        <v>4279645</v>
      </c>
      <c r="E306" s="11">
        <f t="shared" ca="1" si="5"/>
        <v>0</v>
      </c>
      <c r="G306" s="111" cm="1">
        <f t="array" aca="1" ref="G306" ca="1">SUM(INDIRECT("'"&amp;TOTALECSheets&amp;"'!"&amp;ADDRESS(ROW(),COLUMN())))</f>
        <v>599375.75189926429</v>
      </c>
      <c r="H306" s="111" cm="1">
        <f t="array" aca="1" ref="H306" ca="1">SUM(INDIRECT("'"&amp;TOTALECSheets&amp;"'!"&amp;ADDRESS(ROW(),COLUMN())))</f>
        <v>214549.97765751308</v>
      </c>
      <c r="I306" s="111" cm="1">
        <f t="array" aca="1" ref="I306" ca="1">SUM(INDIRECT("'"&amp;TOTALECSheets&amp;"'!"&amp;ADDRESS(ROW(),COLUMN())))</f>
        <v>709852.33933673881</v>
      </c>
      <c r="J306" s="111" cm="1">
        <f t="array" aca="1" ref="J306" ca="1">SUM(INDIRECT("'"&amp;TOTALECSheets&amp;"'!"&amp;ADDRESS(ROW(),COLUMN())))</f>
        <v>1439729.6334380326</v>
      </c>
      <c r="K306" s="111" cm="1">
        <f t="array" aca="1" ref="K306" ca="1">SUM(INDIRECT("'"&amp;TOTALECSheets&amp;"'!"&amp;ADDRESS(ROW(),COLUMN())))</f>
        <v>1316137.2976684507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D307" s="11"/>
      <c r="E307" s="11">
        <f t="shared" si="5"/>
        <v>0</v>
      </c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D308" s="11"/>
      <c r="E308" s="11">
        <f t="shared" si="5"/>
        <v>0</v>
      </c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 cm="1">
        <f t="array" aca="1" ref="D309" ca="1">SUM(INDIRECT("'"&amp;TOTALECSheets&amp;"'!"&amp;ADDRESS(ROW(),COLUMN())))</f>
        <v>0</v>
      </c>
      <c r="E309" s="11">
        <f t="shared" ca="1" si="5"/>
        <v>0</v>
      </c>
      <c r="F309" s="3"/>
      <c r="G309" s="11" cm="1">
        <f t="array" aca="1" ref="G309" ca="1">SUM(INDIRECT("'"&amp;TOTALECSheets&amp;"'!"&amp;ADDRESS(ROW(),COLUMN())))</f>
        <v>0</v>
      </c>
      <c r="H309" s="11" cm="1">
        <f t="array" aca="1" ref="H309" ca="1">SUM(INDIRECT("'"&amp;TOTALECSheets&amp;"'!"&amp;ADDRESS(ROW(),COLUMN())))</f>
        <v>0</v>
      </c>
      <c r="I309" s="11" cm="1">
        <f t="array" aca="1" ref="I309" ca="1">SUM(INDIRECT("'"&amp;TOTALECSheets&amp;"'!"&amp;ADDRESS(ROW(),COLUMN())))</f>
        <v>0</v>
      </c>
      <c r="J309" s="11" cm="1">
        <f t="array" aca="1" ref="J309" ca="1">SUM(INDIRECT("'"&amp;TOTALECSheets&amp;"'!"&amp;ADDRESS(ROW(),COLUMN())))</f>
        <v>0</v>
      </c>
      <c r="K309" s="11" cm="1">
        <f t="array" aca="1" ref="K309" ca="1">SUM(INDIRECT("'"&amp;TOTALECSheets&amp;"'!"&amp;ADDRESS(ROW(),COLUMN())))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 cm="1">
        <f t="array" aca="1" ref="D310" ca="1">SUM(INDIRECT("'"&amp;TOTALECSheets&amp;"'!"&amp;ADDRESS(ROW(),COLUMN())))</f>
        <v>0</v>
      </c>
      <c r="E310" s="11">
        <f t="shared" ca="1" si="5"/>
        <v>0</v>
      </c>
      <c r="F310" s="3"/>
      <c r="G310" s="11" cm="1">
        <f t="array" aca="1" ref="G310" ca="1">SUM(INDIRECT("'"&amp;TOTALECSheets&amp;"'!"&amp;ADDRESS(ROW(),COLUMN())))</f>
        <v>0</v>
      </c>
      <c r="H310" s="11" cm="1">
        <f t="array" aca="1" ref="H310" ca="1">SUM(INDIRECT("'"&amp;TOTALECSheets&amp;"'!"&amp;ADDRESS(ROW(),COLUMN())))</f>
        <v>0</v>
      </c>
      <c r="I310" s="11" cm="1">
        <f t="array" aca="1" ref="I310" ca="1">SUM(INDIRECT("'"&amp;TOTALECSheets&amp;"'!"&amp;ADDRESS(ROW(),COLUMN())))</f>
        <v>0</v>
      </c>
      <c r="J310" s="11" cm="1">
        <f t="array" aca="1" ref="J310" ca="1">SUM(INDIRECT("'"&amp;TOTALECSheets&amp;"'!"&amp;ADDRESS(ROW(),COLUMN())))</f>
        <v>0</v>
      </c>
      <c r="K310" s="11" cm="1">
        <f t="array" aca="1" ref="K310" ca="1">SUM(INDIRECT("'"&amp;TOTALECSheets&amp;"'!"&amp;ADDRESS(ROW(),COLUMN())))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 cm="1">
        <f t="array" aca="1" ref="D311" ca="1">SUM(INDIRECT("'"&amp;TOTALECSheets&amp;"'!"&amp;ADDRESS(ROW(),COLUMN())))</f>
        <v>0</v>
      </c>
      <c r="E311" s="11">
        <f t="shared" ca="1" si="5"/>
        <v>0</v>
      </c>
      <c r="F311" s="3"/>
      <c r="G311" s="11" cm="1">
        <f t="array" aca="1" ref="G311" ca="1">SUM(INDIRECT("'"&amp;TOTALECSheets&amp;"'!"&amp;ADDRESS(ROW(),COLUMN())))</f>
        <v>0</v>
      </c>
      <c r="H311" s="11" cm="1">
        <f t="array" aca="1" ref="H311" ca="1">SUM(INDIRECT("'"&amp;TOTALECSheets&amp;"'!"&amp;ADDRESS(ROW(),COLUMN())))</f>
        <v>0</v>
      </c>
      <c r="I311" s="11" cm="1">
        <f t="array" aca="1" ref="I311" ca="1">SUM(INDIRECT("'"&amp;TOTALECSheets&amp;"'!"&amp;ADDRESS(ROW(),COLUMN())))</f>
        <v>0</v>
      </c>
      <c r="J311" s="11" cm="1">
        <f t="array" aca="1" ref="J311" ca="1">SUM(INDIRECT("'"&amp;TOTALECSheets&amp;"'!"&amp;ADDRESS(ROW(),COLUMN())))</f>
        <v>0</v>
      </c>
      <c r="K311" s="11" cm="1">
        <f t="array" aca="1" ref="K311" ca="1">SUM(INDIRECT("'"&amp;TOTALECSheets&amp;"'!"&amp;ADDRESS(ROW(),COLUMN())))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 cm="1">
        <f t="array" aca="1" ref="D312" ca="1">SUM(INDIRECT("'"&amp;TOTALECSheets&amp;"'!"&amp;ADDRESS(ROW(),COLUMN())))</f>
        <v>0</v>
      </c>
      <c r="E312" s="11">
        <f t="shared" ca="1" si="5"/>
        <v>0</v>
      </c>
      <c r="F312" s="3"/>
      <c r="G312" s="11" cm="1">
        <f t="array" aca="1" ref="G312" ca="1">SUM(INDIRECT("'"&amp;TOTALECSheets&amp;"'!"&amp;ADDRESS(ROW(),COLUMN())))</f>
        <v>0</v>
      </c>
      <c r="H312" s="11" cm="1">
        <f t="array" aca="1" ref="H312" ca="1">SUM(INDIRECT("'"&amp;TOTALECSheets&amp;"'!"&amp;ADDRESS(ROW(),COLUMN())))</f>
        <v>0</v>
      </c>
      <c r="I312" s="11" cm="1">
        <f t="array" aca="1" ref="I312" ca="1">SUM(INDIRECT("'"&amp;TOTALECSheets&amp;"'!"&amp;ADDRESS(ROW(),COLUMN())))</f>
        <v>0</v>
      </c>
      <c r="J312" s="11" cm="1">
        <f t="array" aca="1" ref="J312" ca="1">SUM(INDIRECT("'"&amp;TOTALECSheets&amp;"'!"&amp;ADDRESS(ROW(),COLUMN())))</f>
        <v>0</v>
      </c>
      <c r="K312" s="11" cm="1">
        <f t="array" aca="1" ref="K312" ca="1">SUM(INDIRECT("'"&amp;TOTALECSheets&amp;"'!"&amp;ADDRESS(ROW(),COLUMN())))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 cm="1">
        <f t="array" aca="1" ref="D313" ca="1">SUM(INDIRECT("'"&amp;TOTALECSheets&amp;"'!"&amp;ADDRESS(ROW(),COLUMN())))</f>
        <v>0</v>
      </c>
      <c r="E313" s="11">
        <f t="shared" ca="1" si="5"/>
        <v>0</v>
      </c>
      <c r="F313" s="3"/>
      <c r="G313" s="11" cm="1">
        <f t="array" aca="1" ref="G313" ca="1">SUM(INDIRECT("'"&amp;TOTALECSheets&amp;"'!"&amp;ADDRESS(ROW(),COLUMN())))</f>
        <v>0</v>
      </c>
      <c r="H313" s="11" cm="1">
        <f t="array" aca="1" ref="H313" ca="1">SUM(INDIRECT("'"&amp;TOTALECSheets&amp;"'!"&amp;ADDRESS(ROW(),COLUMN())))</f>
        <v>0</v>
      </c>
      <c r="I313" s="11" cm="1">
        <f t="array" aca="1" ref="I313" ca="1">SUM(INDIRECT("'"&amp;TOTALECSheets&amp;"'!"&amp;ADDRESS(ROW(),COLUMN())))</f>
        <v>0</v>
      </c>
      <c r="J313" s="11" cm="1">
        <f t="array" aca="1" ref="J313" ca="1">SUM(INDIRECT("'"&amp;TOTALECSheets&amp;"'!"&amp;ADDRESS(ROW(),COLUMN())))</f>
        <v>0</v>
      </c>
      <c r="K313" s="11" cm="1">
        <f t="array" aca="1" ref="K313" ca="1">SUM(INDIRECT("'"&amp;TOTALECSheets&amp;"'!"&amp;ADDRESS(ROW(),COLUMN())))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 cm="1">
        <f t="array" aca="1" ref="D314" ca="1">SUM(INDIRECT("'"&amp;TOTALECSheets&amp;"'!"&amp;ADDRESS(ROW(),COLUMN())))</f>
        <v>0</v>
      </c>
      <c r="E314" s="11">
        <f t="shared" ca="1" si="5"/>
        <v>0</v>
      </c>
      <c r="F314" s="3"/>
      <c r="G314" s="11" cm="1">
        <f t="array" aca="1" ref="G314" ca="1">SUM(INDIRECT("'"&amp;TOTALECSheets&amp;"'!"&amp;ADDRESS(ROW(),COLUMN())))</f>
        <v>0</v>
      </c>
      <c r="H314" s="11" cm="1">
        <f t="array" aca="1" ref="H314" ca="1">SUM(INDIRECT("'"&amp;TOTALECSheets&amp;"'!"&amp;ADDRESS(ROW(),COLUMN())))</f>
        <v>0</v>
      </c>
      <c r="I314" s="11" cm="1">
        <f t="array" aca="1" ref="I314" ca="1">SUM(INDIRECT("'"&amp;TOTALECSheets&amp;"'!"&amp;ADDRESS(ROW(),COLUMN())))</f>
        <v>0</v>
      </c>
      <c r="J314" s="11" cm="1">
        <f t="array" aca="1" ref="J314" ca="1">SUM(INDIRECT("'"&amp;TOTALECSheets&amp;"'!"&amp;ADDRESS(ROW(),COLUMN())))</f>
        <v>0</v>
      </c>
      <c r="K314" s="11" cm="1">
        <f t="array" aca="1" ref="K314" ca="1">SUM(INDIRECT("'"&amp;TOTALECSheets&amp;"'!"&amp;ADDRESS(ROW(),COLUMN())))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 cm="1">
        <f t="array" aca="1" ref="D315" ca="1">SUM(INDIRECT("'"&amp;TOTALECSheets&amp;"'!"&amp;ADDRESS(ROW(),COLUMN())))</f>
        <v>0</v>
      </c>
      <c r="E315" s="11">
        <f t="shared" ca="1" si="5"/>
        <v>0</v>
      </c>
      <c r="F315" s="3"/>
      <c r="G315" s="11" cm="1">
        <f t="array" aca="1" ref="G315" ca="1">SUM(INDIRECT("'"&amp;TOTALECSheets&amp;"'!"&amp;ADDRESS(ROW(),COLUMN())))</f>
        <v>0</v>
      </c>
      <c r="H315" s="11" cm="1">
        <f t="array" aca="1" ref="H315" ca="1">SUM(INDIRECT("'"&amp;TOTALECSheets&amp;"'!"&amp;ADDRESS(ROW(),COLUMN())))</f>
        <v>0</v>
      </c>
      <c r="I315" s="11" cm="1">
        <f t="array" aca="1" ref="I315" ca="1">SUM(INDIRECT("'"&amp;TOTALECSheets&amp;"'!"&amp;ADDRESS(ROW(),COLUMN())))</f>
        <v>0</v>
      </c>
      <c r="J315" s="11" cm="1">
        <f t="array" aca="1" ref="J315" ca="1">SUM(INDIRECT("'"&amp;TOTALECSheets&amp;"'!"&amp;ADDRESS(ROW(),COLUMN())))</f>
        <v>0</v>
      </c>
      <c r="K315" s="11" cm="1">
        <f t="array" aca="1" ref="K315" ca="1">SUM(INDIRECT("'"&amp;TOTALECSheets&amp;"'!"&amp;ADDRESS(ROW(),COLUMN())))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 cm="1">
        <f t="array" aca="1" ref="D316" ca="1">SUM(INDIRECT("'"&amp;TOTALECSheets&amp;"'!"&amp;ADDRESS(ROW(),COLUMN())))</f>
        <v>0</v>
      </c>
      <c r="E316" s="11">
        <f t="shared" ca="1" si="5"/>
        <v>0</v>
      </c>
      <c r="G316" s="111" cm="1">
        <f t="array" aca="1" ref="G316" ca="1">SUM(INDIRECT("'"&amp;TOTALECSheets&amp;"'!"&amp;ADDRESS(ROW(),COLUMN())))</f>
        <v>0</v>
      </c>
      <c r="H316" s="111" cm="1">
        <f t="array" aca="1" ref="H316" ca="1">SUM(INDIRECT("'"&amp;TOTALECSheets&amp;"'!"&amp;ADDRESS(ROW(),COLUMN())))</f>
        <v>0</v>
      </c>
      <c r="I316" s="111" cm="1">
        <f t="array" aca="1" ref="I316" ca="1">SUM(INDIRECT("'"&amp;TOTALECSheets&amp;"'!"&amp;ADDRESS(ROW(),COLUMN())))</f>
        <v>0</v>
      </c>
      <c r="J316" s="111" cm="1">
        <f t="array" aca="1" ref="J316" ca="1">SUM(INDIRECT("'"&amp;TOTALECSheets&amp;"'!"&amp;ADDRESS(ROW(),COLUMN())))</f>
        <v>0</v>
      </c>
      <c r="K316" s="111" cm="1">
        <f t="array" aca="1" ref="K316" ca="1">SUM(INDIRECT("'"&amp;TOTALECSheets&amp;"'!"&amp;ADDRESS(ROW(),COLUMN())))</f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D317" s="11"/>
      <c r="E317" s="11">
        <f t="shared" si="5"/>
        <v>0</v>
      </c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D318" s="11"/>
      <c r="E318" s="11">
        <f t="shared" si="5"/>
        <v>0</v>
      </c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 cm="1">
        <f t="array" aca="1" ref="D319" ca="1">SUM(INDIRECT("'"&amp;TOTALECSheets&amp;"'!"&amp;ADDRESS(ROW(),COLUMN())))</f>
        <v>0</v>
      </c>
      <c r="E319" s="11">
        <f t="shared" ca="1" si="5"/>
        <v>0</v>
      </c>
      <c r="F319" s="3"/>
      <c r="G319" s="11" cm="1">
        <f t="array" aca="1" ref="G319" ca="1">SUM(INDIRECT("'"&amp;TOTALECSheets&amp;"'!"&amp;ADDRESS(ROW(),COLUMN())))</f>
        <v>0</v>
      </c>
      <c r="H319" s="11" cm="1">
        <f t="array" aca="1" ref="H319" ca="1">SUM(INDIRECT("'"&amp;TOTALECSheets&amp;"'!"&amp;ADDRESS(ROW(),COLUMN())))</f>
        <v>0</v>
      </c>
      <c r="I319" s="11" cm="1">
        <f t="array" aca="1" ref="I319" ca="1">SUM(INDIRECT("'"&amp;TOTALECSheets&amp;"'!"&amp;ADDRESS(ROW(),COLUMN())))</f>
        <v>0</v>
      </c>
      <c r="J319" s="11" cm="1">
        <f t="array" aca="1" ref="J319" ca="1">SUM(INDIRECT("'"&amp;TOTALECSheets&amp;"'!"&amp;ADDRESS(ROW(),COLUMN())))</f>
        <v>0</v>
      </c>
      <c r="K319" s="11" cm="1">
        <f t="array" aca="1" ref="K319" ca="1">SUM(INDIRECT("'"&amp;TOTALECSheets&amp;"'!"&amp;ADDRESS(ROW(),COLUMN())))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 cm="1">
        <f t="array" aca="1" ref="D320" ca="1">SUM(INDIRECT("'"&amp;TOTALECSheets&amp;"'!"&amp;ADDRESS(ROW(),COLUMN())))</f>
        <v>0</v>
      </c>
      <c r="E320" s="11">
        <f t="shared" ref="E320:E351" ca="1" si="6">IFERROR(IF(D320="",0,IF(D320=0,0,IF(ABS(D320-SUM($G320:$K320))&lt;Check_Limit,0,1))),1)</f>
        <v>0</v>
      </c>
      <c r="F320" s="3"/>
      <c r="G320" s="11" cm="1">
        <f t="array" aca="1" ref="G320" ca="1">SUM(INDIRECT("'"&amp;TOTALECSheets&amp;"'!"&amp;ADDRESS(ROW(),COLUMN())))</f>
        <v>0</v>
      </c>
      <c r="H320" s="11" cm="1">
        <f t="array" aca="1" ref="H320" ca="1">SUM(INDIRECT("'"&amp;TOTALECSheets&amp;"'!"&amp;ADDRESS(ROW(),COLUMN())))</f>
        <v>0</v>
      </c>
      <c r="I320" s="11" cm="1">
        <f t="array" aca="1" ref="I320" ca="1">SUM(INDIRECT("'"&amp;TOTALECSheets&amp;"'!"&amp;ADDRESS(ROW(),COLUMN())))</f>
        <v>0</v>
      </c>
      <c r="J320" s="11" cm="1">
        <f t="array" aca="1" ref="J320" ca="1">SUM(INDIRECT("'"&amp;TOTALECSheets&amp;"'!"&amp;ADDRESS(ROW(),COLUMN())))</f>
        <v>0</v>
      </c>
      <c r="K320" s="11" cm="1">
        <f t="array" aca="1" ref="K320" ca="1">SUM(INDIRECT("'"&amp;TOTALECSheets&amp;"'!"&amp;ADDRESS(ROW(),COLUMN())))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 cm="1">
        <f t="array" aca="1" ref="D321" ca="1">SUM(INDIRECT("'"&amp;TOTALECSheets&amp;"'!"&amp;ADDRESS(ROW(),COLUMN())))</f>
        <v>0</v>
      </c>
      <c r="E321" s="11">
        <f t="shared" ca="1" si="6"/>
        <v>0</v>
      </c>
      <c r="F321" s="3"/>
      <c r="G321" s="11" cm="1">
        <f t="array" aca="1" ref="G321" ca="1">SUM(INDIRECT("'"&amp;TOTALECSheets&amp;"'!"&amp;ADDRESS(ROW(),COLUMN())))</f>
        <v>0</v>
      </c>
      <c r="H321" s="11" cm="1">
        <f t="array" aca="1" ref="H321" ca="1">SUM(INDIRECT("'"&amp;TOTALECSheets&amp;"'!"&amp;ADDRESS(ROW(),COLUMN())))</f>
        <v>0</v>
      </c>
      <c r="I321" s="11" cm="1">
        <f t="array" aca="1" ref="I321" ca="1">SUM(INDIRECT("'"&amp;TOTALECSheets&amp;"'!"&amp;ADDRESS(ROW(),COLUMN())))</f>
        <v>0</v>
      </c>
      <c r="J321" s="11" cm="1">
        <f t="array" aca="1" ref="J321" ca="1">SUM(INDIRECT("'"&amp;TOTALECSheets&amp;"'!"&amp;ADDRESS(ROW(),COLUMN())))</f>
        <v>0</v>
      </c>
      <c r="K321" s="11" cm="1">
        <f t="array" aca="1" ref="K321" ca="1">SUM(INDIRECT("'"&amp;TOTALECSheets&amp;"'!"&amp;ADDRESS(ROW(),COLUMN())))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 cm="1">
        <f t="array" aca="1" ref="D322" ca="1">SUM(INDIRECT("'"&amp;TOTALECSheets&amp;"'!"&amp;ADDRESS(ROW(),COLUMN())))</f>
        <v>0</v>
      </c>
      <c r="E322" s="11">
        <f t="shared" ca="1" si="6"/>
        <v>0</v>
      </c>
      <c r="F322" s="3"/>
      <c r="G322" s="11" cm="1">
        <f t="array" aca="1" ref="G322" ca="1">SUM(INDIRECT("'"&amp;TOTALECSheets&amp;"'!"&amp;ADDRESS(ROW(),COLUMN())))</f>
        <v>0</v>
      </c>
      <c r="H322" s="11" cm="1">
        <f t="array" aca="1" ref="H322" ca="1">SUM(INDIRECT("'"&amp;TOTALECSheets&amp;"'!"&amp;ADDRESS(ROW(),COLUMN())))</f>
        <v>0</v>
      </c>
      <c r="I322" s="11" cm="1">
        <f t="array" aca="1" ref="I322" ca="1">SUM(INDIRECT("'"&amp;TOTALECSheets&amp;"'!"&amp;ADDRESS(ROW(),COLUMN())))</f>
        <v>0</v>
      </c>
      <c r="J322" s="11" cm="1">
        <f t="array" aca="1" ref="J322" ca="1">SUM(INDIRECT("'"&amp;TOTALECSheets&amp;"'!"&amp;ADDRESS(ROW(),COLUMN())))</f>
        <v>0</v>
      </c>
      <c r="K322" s="11" cm="1">
        <f t="array" aca="1" ref="K322" ca="1">SUM(INDIRECT("'"&amp;TOTALECSheets&amp;"'!"&amp;ADDRESS(ROW(),COLUMN())))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 cm="1">
        <f t="array" aca="1" ref="D323" ca="1">SUM(INDIRECT("'"&amp;TOTALECSheets&amp;"'!"&amp;ADDRESS(ROW(),COLUMN())))</f>
        <v>0</v>
      </c>
      <c r="E323" s="11">
        <f t="shared" ca="1" si="6"/>
        <v>0</v>
      </c>
      <c r="F323" s="3"/>
      <c r="G323" s="11" cm="1">
        <f t="array" aca="1" ref="G323" ca="1">SUM(INDIRECT("'"&amp;TOTALECSheets&amp;"'!"&amp;ADDRESS(ROW(),COLUMN())))</f>
        <v>0</v>
      </c>
      <c r="H323" s="11" cm="1">
        <f t="array" aca="1" ref="H323" ca="1">SUM(INDIRECT("'"&amp;TOTALECSheets&amp;"'!"&amp;ADDRESS(ROW(),COLUMN())))</f>
        <v>0</v>
      </c>
      <c r="I323" s="11" cm="1">
        <f t="array" aca="1" ref="I323" ca="1">SUM(INDIRECT("'"&amp;TOTALECSheets&amp;"'!"&amp;ADDRESS(ROW(),COLUMN())))</f>
        <v>0</v>
      </c>
      <c r="J323" s="11" cm="1">
        <f t="array" aca="1" ref="J323" ca="1">SUM(INDIRECT("'"&amp;TOTALECSheets&amp;"'!"&amp;ADDRESS(ROW(),COLUMN())))</f>
        <v>0</v>
      </c>
      <c r="K323" s="11" cm="1">
        <f t="array" aca="1" ref="K323" ca="1">SUM(INDIRECT("'"&amp;TOTALECSheets&amp;"'!"&amp;ADDRESS(ROW(),COLUMN())))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 cm="1">
        <f t="array" aca="1" ref="D324" ca="1">SUM(INDIRECT("'"&amp;TOTALECSheets&amp;"'!"&amp;ADDRESS(ROW(),COLUMN())))</f>
        <v>0</v>
      </c>
      <c r="E324" s="11">
        <f t="shared" ca="1" si="6"/>
        <v>0</v>
      </c>
      <c r="F324" s="3"/>
      <c r="G324" s="11" cm="1">
        <f t="array" aca="1" ref="G324" ca="1">SUM(INDIRECT("'"&amp;TOTALECSheets&amp;"'!"&amp;ADDRESS(ROW(),COLUMN())))</f>
        <v>0</v>
      </c>
      <c r="H324" s="11" cm="1">
        <f t="array" aca="1" ref="H324" ca="1">SUM(INDIRECT("'"&amp;TOTALECSheets&amp;"'!"&amp;ADDRESS(ROW(),COLUMN())))</f>
        <v>0</v>
      </c>
      <c r="I324" s="11" cm="1">
        <f t="array" aca="1" ref="I324" ca="1">SUM(INDIRECT("'"&amp;TOTALECSheets&amp;"'!"&amp;ADDRESS(ROW(),COLUMN())))</f>
        <v>0</v>
      </c>
      <c r="J324" s="11" cm="1">
        <f t="array" aca="1" ref="J324" ca="1">SUM(INDIRECT("'"&amp;TOTALECSheets&amp;"'!"&amp;ADDRESS(ROW(),COLUMN())))</f>
        <v>0</v>
      </c>
      <c r="K324" s="11" cm="1">
        <f t="array" aca="1" ref="K324" ca="1">SUM(INDIRECT("'"&amp;TOTALECSheets&amp;"'!"&amp;ADDRESS(ROW(),COLUMN())))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 cm="1">
        <f t="array" aca="1" ref="D325" ca="1">SUM(INDIRECT("'"&amp;TOTALECSheets&amp;"'!"&amp;ADDRESS(ROW(),COLUMN())))</f>
        <v>0</v>
      </c>
      <c r="E325" s="11">
        <f t="shared" ca="1" si="6"/>
        <v>0</v>
      </c>
      <c r="G325" s="111" cm="1">
        <f t="array" aca="1" ref="G325" ca="1">SUM(INDIRECT("'"&amp;TOTALECSheets&amp;"'!"&amp;ADDRESS(ROW(),COLUMN())))</f>
        <v>0</v>
      </c>
      <c r="H325" s="111" cm="1">
        <f t="array" aca="1" ref="H325" ca="1">SUM(INDIRECT("'"&amp;TOTALECSheets&amp;"'!"&amp;ADDRESS(ROW(),COLUMN())))</f>
        <v>0</v>
      </c>
      <c r="I325" s="111" cm="1">
        <f t="array" aca="1" ref="I325" ca="1">SUM(INDIRECT("'"&amp;TOTALECSheets&amp;"'!"&amp;ADDRESS(ROW(),COLUMN())))</f>
        <v>0</v>
      </c>
      <c r="J325" s="111" cm="1">
        <f t="array" aca="1" ref="J325" ca="1">SUM(INDIRECT("'"&amp;TOTALECSheets&amp;"'!"&amp;ADDRESS(ROW(),COLUMN())))</f>
        <v>0</v>
      </c>
      <c r="K325" s="111" cm="1">
        <f t="array" aca="1" ref="K325" ca="1">SUM(INDIRECT("'"&amp;TOTALECSheets&amp;"'!"&amp;ADDRESS(ROW(),COLUMN())))</f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>
        <f t="shared" si="6"/>
        <v>0</v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>
        <f t="shared" si="6"/>
        <v>0</v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 cm="1">
        <f t="array" aca="1" ref="D328" ca="1">SUM(INDIRECT("'"&amp;TOTALECSheets&amp;"'!"&amp;ADDRESS(ROW(),COLUMN())))</f>
        <v>0</v>
      </c>
      <c r="E328" s="11">
        <f t="shared" ca="1" si="6"/>
        <v>0</v>
      </c>
      <c r="F328" s="3"/>
      <c r="G328" s="11" cm="1">
        <f t="array" aca="1" ref="G328" ca="1">SUM(INDIRECT("'"&amp;TOTALECSheets&amp;"'!"&amp;ADDRESS(ROW(),COLUMN())))</f>
        <v>0</v>
      </c>
      <c r="H328" s="11" cm="1">
        <f t="array" aca="1" ref="H328" ca="1">SUM(INDIRECT("'"&amp;TOTALECSheets&amp;"'!"&amp;ADDRESS(ROW(),COLUMN())))</f>
        <v>0</v>
      </c>
      <c r="I328" s="11" cm="1">
        <f t="array" aca="1" ref="I328" ca="1">SUM(INDIRECT("'"&amp;TOTALECSheets&amp;"'!"&amp;ADDRESS(ROW(),COLUMN())))</f>
        <v>0</v>
      </c>
      <c r="J328" s="11" cm="1">
        <f t="array" aca="1" ref="J328" ca="1">SUM(INDIRECT("'"&amp;TOTALECSheets&amp;"'!"&amp;ADDRESS(ROW(),COLUMN())))</f>
        <v>0</v>
      </c>
      <c r="K328" s="11" cm="1">
        <f t="array" aca="1" ref="K328" ca="1">SUM(INDIRECT("'"&amp;TOTALECSheets&amp;"'!"&amp;ADDRESS(ROW(),COLUMN())))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 cm="1">
        <f t="array" aca="1" ref="D329" ca="1">SUM(INDIRECT("'"&amp;TOTALECSheets&amp;"'!"&amp;ADDRESS(ROW(),COLUMN())))</f>
        <v>0</v>
      </c>
      <c r="E329" s="11">
        <f t="shared" ca="1" si="6"/>
        <v>0</v>
      </c>
      <c r="F329" s="3"/>
      <c r="G329" s="11" cm="1">
        <f t="array" aca="1" ref="G329" ca="1">SUM(INDIRECT("'"&amp;TOTALECSheets&amp;"'!"&amp;ADDRESS(ROW(),COLUMN())))</f>
        <v>0</v>
      </c>
      <c r="H329" s="11" cm="1">
        <f t="array" aca="1" ref="H329" ca="1">SUM(INDIRECT("'"&amp;TOTALECSheets&amp;"'!"&amp;ADDRESS(ROW(),COLUMN())))</f>
        <v>0</v>
      </c>
      <c r="I329" s="11" cm="1">
        <f t="array" aca="1" ref="I329" ca="1">SUM(INDIRECT("'"&amp;TOTALECSheets&amp;"'!"&amp;ADDRESS(ROW(),COLUMN())))</f>
        <v>0</v>
      </c>
      <c r="J329" s="11" cm="1">
        <f t="array" aca="1" ref="J329" ca="1">SUM(INDIRECT("'"&amp;TOTALECSheets&amp;"'!"&amp;ADDRESS(ROW(),COLUMN())))</f>
        <v>0</v>
      </c>
      <c r="K329" s="11" cm="1">
        <f t="array" aca="1" ref="K329" ca="1">SUM(INDIRECT("'"&amp;TOTALECSheets&amp;"'!"&amp;ADDRESS(ROW(),COLUMN())))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 cm="1">
        <f t="array" aca="1" ref="D330" ca="1">SUM(INDIRECT("'"&amp;TOTALECSheets&amp;"'!"&amp;ADDRESS(ROW(),COLUMN())))</f>
        <v>0</v>
      </c>
      <c r="E330" s="11">
        <f t="shared" ca="1" si="6"/>
        <v>0</v>
      </c>
      <c r="F330" s="3"/>
      <c r="G330" s="11" cm="1">
        <f t="array" aca="1" ref="G330" ca="1">SUM(INDIRECT("'"&amp;TOTALECSheets&amp;"'!"&amp;ADDRESS(ROW(),COLUMN())))</f>
        <v>0</v>
      </c>
      <c r="H330" s="11" cm="1">
        <f t="array" aca="1" ref="H330" ca="1">SUM(INDIRECT("'"&amp;TOTALECSheets&amp;"'!"&amp;ADDRESS(ROW(),COLUMN())))</f>
        <v>0</v>
      </c>
      <c r="I330" s="11" cm="1">
        <f t="array" aca="1" ref="I330" ca="1">SUM(INDIRECT("'"&amp;TOTALECSheets&amp;"'!"&amp;ADDRESS(ROW(),COLUMN())))</f>
        <v>0</v>
      </c>
      <c r="J330" s="11" cm="1">
        <f t="array" aca="1" ref="J330" ca="1">SUM(INDIRECT("'"&amp;TOTALECSheets&amp;"'!"&amp;ADDRESS(ROW(),COLUMN())))</f>
        <v>0</v>
      </c>
      <c r="K330" s="11" cm="1">
        <f t="array" aca="1" ref="K330" ca="1">SUM(INDIRECT("'"&amp;TOTALECSheets&amp;"'!"&amp;ADDRESS(ROW(),COLUMN())))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 cm="1">
        <f t="array" aca="1" ref="D331" ca="1">SUM(INDIRECT("'"&amp;TOTALECSheets&amp;"'!"&amp;ADDRESS(ROW(),COLUMN())))</f>
        <v>0</v>
      </c>
      <c r="E331" s="11">
        <f t="shared" ca="1" si="6"/>
        <v>0</v>
      </c>
      <c r="F331" s="3"/>
      <c r="G331" s="11" cm="1">
        <f t="array" aca="1" ref="G331" ca="1">SUM(INDIRECT("'"&amp;TOTALECSheets&amp;"'!"&amp;ADDRESS(ROW(),COLUMN())))</f>
        <v>0</v>
      </c>
      <c r="H331" s="11" cm="1">
        <f t="array" aca="1" ref="H331" ca="1">SUM(INDIRECT("'"&amp;TOTALECSheets&amp;"'!"&amp;ADDRESS(ROW(),COLUMN())))</f>
        <v>0</v>
      </c>
      <c r="I331" s="11" cm="1">
        <f t="array" aca="1" ref="I331" ca="1">SUM(INDIRECT("'"&amp;TOTALECSheets&amp;"'!"&amp;ADDRESS(ROW(),COLUMN())))</f>
        <v>0</v>
      </c>
      <c r="J331" s="11" cm="1">
        <f t="array" aca="1" ref="J331" ca="1">SUM(INDIRECT("'"&amp;TOTALECSheets&amp;"'!"&amp;ADDRESS(ROW(),COLUMN())))</f>
        <v>0</v>
      </c>
      <c r="K331" s="11" cm="1">
        <f t="array" aca="1" ref="K331" ca="1">SUM(INDIRECT("'"&amp;TOTALECSheets&amp;"'!"&amp;ADDRESS(ROW(),COLUMN())))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 cm="1">
        <f t="array" aca="1" ref="D332" ca="1">SUM(INDIRECT("'"&amp;TOTALECSheets&amp;"'!"&amp;ADDRESS(ROW(),COLUMN())))</f>
        <v>0</v>
      </c>
      <c r="E332" s="11">
        <f t="shared" ca="1" si="6"/>
        <v>0</v>
      </c>
      <c r="F332" s="3"/>
      <c r="G332" s="11" cm="1">
        <f t="array" aca="1" ref="G332" ca="1">SUM(INDIRECT("'"&amp;TOTALECSheets&amp;"'!"&amp;ADDRESS(ROW(),COLUMN())))</f>
        <v>0</v>
      </c>
      <c r="H332" s="11" cm="1">
        <f t="array" aca="1" ref="H332" ca="1">SUM(INDIRECT("'"&amp;TOTALECSheets&amp;"'!"&amp;ADDRESS(ROW(),COLUMN())))</f>
        <v>0</v>
      </c>
      <c r="I332" s="11" cm="1">
        <f t="array" aca="1" ref="I332" ca="1">SUM(INDIRECT("'"&amp;TOTALECSheets&amp;"'!"&amp;ADDRESS(ROW(),COLUMN())))</f>
        <v>0</v>
      </c>
      <c r="J332" s="11" cm="1">
        <f t="array" aca="1" ref="J332" ca="1">SUM(INDIRECT("'"&amp;TOTALECSheets&amp;"'!"&amp;ADDRESS(ROW(),COLUMN())))</f>
        <v>0</v>
      </c>
      <c r="K332" s="11" cm="1">
        <f t="array" aca="1" ref="K332" ca="1">SUM(INDIRECT("'"&amp;TOTALECSheets&amp;"'!"&amp;ADDRESS(ROW(),COLUMN())))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 cm="1">
        <f t="array" aca="1" ref="D333" ca="1">SUM(INDIRECT("'"&amp;TOTALECSheets&amp;"'!"&amp;ADDRESS(ROW(),COLUMN())))</f>
        <v>0</v>
      </c>
      <c r="E333" s="11">
        <f t="shared" ca="1" si="6"/>
        <v>0</v>
      </c>
      <c r="F333" s="3"/>
      <c r="G333" s="11" cm="1">
        <f t="array" aca="1" ref="G333" ca="1">SUM(INDIRECT("'"&amp;TOTALECSheets&amp;"'!"&amp;ADDRESS(ROW(),COLUMN())))</f>
        <v>0</v>
      </c>
      <c r="H333" s="11" cm="1">
        <f t="array" aca="1" ref="H333" ca="1">SUM(INDIRECT("'"&amp;TOTALECSheets&amp;"'!"&amp;ADDRESS(ROW(),COLUMN())))</f>
        <v>0</v>
      </c>
      <c r="I333" s="11" cm="1">
        <f t="array" aca="1" ref="I333" ca="1">SUM(INDIRECT("'"&amp;TOTALECSheets&amp;"'!"&amp;ADDRESS(ROW(),COLUMN())))</f>
        <v>0</v>
      </c>
      <c r="J333" s="11" cm="1">
        <f t="array" aca="1" ref="J333" ca="1">SUM(INDIRECT("'"&amp;TOTALECSheets&amp;"'!"&amp;ADDRESS(ROW(),COLUMN())))</f>
        <v>0</v>
      </c>
      <c r="K333" s="11" cm="1">
        <f t="array" aca="1" ref="K333" ca="1">SUM(INDIRECT("'"&amp;TOTALECSheets&amp;"'!"&amp;ADDRESS(ROW(),COLUMN())))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 cm="1">
        <f t="array" aca="1" ref="D334" ca="1">SUM(INDIRECT("'"&amp;TOTALECSheets&amp;"'!"&amp;ADDRESS(ROW(),COLUMN())))</f>
        <v>0</v>
      </c>
      <c r="E334" s="11">
        <f t="shared" ca="1" si="6"/>
        <v>0</v>
      </c>
      <c r="F334" s="3"/>
      <c r="G334" s="11" cm="1">
        <f t="array" aca="1" ref="G334" ca="1">SUM(INDIRECT("'"&amp;TOTALECSheets&amp;"'!"&amp;ADDRESS(ROW(),COLUMN())))</f>
        <v>0</v>
      </c>
      <c r="H334" s="11" cm="1">
        <f t="array" aca="1" ref="H334" ca="1">SUM(INDIRECT("'"&amp;TOTALECSheets&amp;"'!"&amp;ADDRESS(ROW(),COLUMN())))</f>
        <v>0</v>
      </c>
      <c r="I334" s="11" cm="1">
        <f t="array" aca="1" ref="I334" ca="1">SUM(INDIRECT("'"&amp;TOTALECSheets&amp;"'!"&amp;ADDRESS(ROW(),COLUMN())))</f>
        <v>0</v>
      </c>
      <c r="J334" s="11" cm="1">
        <f t="array" aca="1" ref="J334" ca="1">SUM(INDIRECT("'"&amp;TOTALECSheets&amp;"'!"&amp;ADDRESS(ROW(),COLUMN())))</f>
        <v>0</v>
      </c>
      <c r="K334" s="11" cm="1">
        <f t="array" aca="1" ref="K334" ca="1">SUM(INDIRECT("'"&amp;TOTALECSheets&amp;"'!"&amp;ADDRESS(ROW(),COLUMN())))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 cm="1">
        <f t="array" aca="1" ref="D335" ca="1">SUM(INDIRECT("'"&amp;TOTALECSheets&amp;"'!"&amp;ADDRESS(ROW(),COLUMN())))</f>
        <v>0</v>
      </c>
      <c r="E335" s="11">
        <f t="shared" ca="1" si="6"/>
        <v>0</v>
      </c>
      <c r="F335" s="3"/>
      <c r="G335" s="11" cm="1">
        <f t="array" aca="1" ref="G335" ca="1">SUM(INDIRECT("'"&amp;TOTALECSheets&amp;"'!"&amp;ADDRESS(ROW(),COLUMN())))</f>
        <v>0</v>
      </c>
      <c r="H335" s="11" cm="1">
        <f t="array" aca="1" ref="H335" ca="1">SUM(INDIRECT("'"&amp;TOTALECSheets&amp;"'!"&amp;ADDRESS(ROW(),COLUMN())))</f>
        <v>0</v>
      </c>
      <c r="I335" s="11" cm="1">
        <f t="array" aca="1" ref="I335" ca="1">SUM(INDIRECT("'"&amp;TOTALECSheets&amp;"'!"&amp;ADDRESS(ROW(),COLUMN())))</f>
        <v>0</v>
      </c>
      <c r="J335" s="11" cm="1">
        <f t="array" aca="1" ref="J335" ca="1">SUM(INDIRECT("'"&amp;TOTALECSheets&amp;"'!"&amp;ADDRESS(ROW(),COLUMN())))</f>
        <v>0</v>
      </c>
      <c r="K335" s="11" cm="1">
        <f t="array" aca="1" ref="K335" ca="1">SUM(INDIRECT("'"&amp;TOTALECSheets&amp;"'!"&amp;ADDRESS(ROW(),COLUMN())))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 cm="1">
        <f t="array" aca="1" ref="D336" ca="1">SUM(INDIRECT("'"&amp;TOTALECSheets&amp;"'!"&amp;ADDRESS(ROW(),COLUMN())))</f>
        <v>0</v>
      </c>
      <c r="E336" s="11">
        <f t="shared" ca="1" si="6"/>
        <v>0</v>
      </c>
      <c r="F336" s="3"/>
      <c r="G336" s="11" cm="1">
        <f t="array" aca="1" ref="G336" ca="1">SUM(INDIRECT("'"&amp;TOTALECSheets&amp;"'!"&amp;ADDRESS(ROW(),COLUMN())))</f>
        <v>0</v>
      </c>
      <c r="H336" s="11" cm="1">
        <f t="array" aca="1" ref="H336" ca="1">SUM(INDIRECT("'"&amp;TOTALECSheets&amp;"'!"&amp;ADDRESS(ROW(),COLUMN())))</f>
        <v>0</v>
      </c>
      <c r="I336" s="11" cm="1">
        <f t="array" aca="1" ref="I336" ca="1">SUM(INDIRECT("'"&amp;TOTALECSheets&amp;"'!"&amp;ADDRESS(ROW(),COLUMN())))</f>
        <v>0</v>
      </c>
      <c r="J336" s="11" cm="1">
        <f t="array" aca="1" ref="J336" ca="1">SUM(INDIRECT("'"&amp;TOTALECSheets&amp;"'!"&amp;ADDRESS(ROW(),COLUMN())))</f>
        <v>0</v>
      </c>
      <c r="K336" s="11" cm="1">
        <f t="array" aca="1" ref="K336" ca="1">SUM(INDIRECT("'"&amp;TOTALECSheets&amp;"'!"&amp;ADDRESS(ROW(),COLUMN())))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 cm="1">
        <f t="array" aca="1" ref="D337" ca="1">SUM(INDIRECT("'"&amp;TOTALECSheets&amp;"'!"&amp;ADDRESS(ROW(),COLUMN())))</f>
        <v>0</v>
      </c>
      <c r="E337" s="11">
        <f t="shared" ca="1" si="6"/>
        <v>0</v>
      </c>
      <c r="F337" s="3"/>
      <c r="G337" s="11" cm="1">
        <f t="array" aca="1" ref="G337" ca="1">SUM(INDIRECT("'"&amp;TOTALECSheets&amp;"'!"&amp;ADDRESS(ROW(),COLUMN())))</f>
        <v>0</v>
      </c>
      <c r="H337" s="11" cm="1">
        <f t="array" aca="1" ref="H337" ca="1">SUM(INDIRECT("'"&amp;TOTALECSheets&amp;"'!"&amp;ADDRESS(ROW(),COLUMN())))</f>
        <v>0</v>
      </c>
      <c r="I337" s="11" cm="1">
        <f t="array" aca="1" ref="I337" ca="1">SUM(INDIRECT("'"&amp;TOTALECSheets&amp;"'!"&amp;ADDRESS(ROW(),COLUMN())))</f>
        <v>0</v>
      </c>
      <c r="J337" s="11" cm="1">
        <f t="array" aca="1" ref="J337" ca="1">SUM(INDIRECT("'"&amp;TOTALECSheets&amp;"'!"&amp;ADDRESS(ROW(),COLUMN())))</f>
        <v>0</v>
      </c>
      <c r="K337" s="11" cm="1">
        <f t="array" aca="1" ref="K337" ca="1">SUM(INDIRECT("'"&amp;TOTALECSheets&amp;"'!"&amp;ADDRESS(ROW(),COLUMN())))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 cm="1">
        <f t="array" aca="1" ref="D338" ca="1">SUM(INDIRECT("'"&amp;TOTALECSheets&amp;"'!"&amp;ADDRESS(ROW(),COLUMN())))</f>
        <v>0</v>
      </c>
      <c r="E338" s="11">
        <f t="shared" ca="1" si="6"/>
        <v>0</v>
      </c>
      <c r="F338" s="3"/>
      <c r="G338" s="11" cm="1">
        <f t="array" aca="1" ref="G338" ca="1">SUM(INDIRECT("'"&amp;TOTALECSheets&amp;"'!"&amp;ADDRESS(ROW(),COLUMN())))</f>
        <v>0</v>
      </c>
      <c r="H338" s="11" cm="1">
        <f t="array" aca="1" ref="H338" ca="1">SUM(INDIRECT("'"&amp;TOTALECSheets&amp;"'!"&amp;ADDRESS(ROW(),COLUMN())))</f>
        <v>0</v>
      </c>
      <c r="I338" s="11" cm="1">
        <f t="array" aca="1" ref="I338" ca="1">SUM(INDIRECT("'"&amp;TOTALECSheets&amp;"'!"&amp;ADDRESS(ROW(),COLUMN())))</f>
        <v>0</v>
      </c>
      <c r="J338" s="11" cm="1">
        <f t="array" aca="1" ref="J338" ca="1">SUM(INDIRECT("'"&amp;TOTALECSheets&amp;"'!"&amp;ADDRESS(ROW(),COLUMN())))</f>
        <v>0</v>
      </c>
      <c r="K338" s="11" cm="1">
        <f t="array" aca="1" ref="K338" ca="1">SUM(INDIRECT("'"&amp;TOTALECSheets&amp;"'!"&amp;ADDRESS(ROW(),COLUMN())))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 cm="1">
        <f t="array" aca="1" ref="D339" ca="1">SUM(INDIRECT("'"&amp;TOTALECSheets&amp;"'!"&amp;ADDRESS(ROW(),COLUMN())))</f>
        <v>0</v>
      </c>
      <c r="E339" s="11">
        <f t="shared" ca="1" si="6"/>
        <v>0</v>
      </c>
      <c r="G339" s="111" cm="1">
        <f t="array" aca="1" ref="G339" ca="1">SUM(INDIRECT("'"&amp;TOTALECSheets&amp;"'!"&amp;ADDRESS(ROW(),COLUMN())))</f>
        <v>0</v>
      </c>
      <c r="H339" s="111" cm="1">
        <f t="array" aca="1" ref="H339" ca="1">SUM(INDIRECT("'"&amp;TOTALECSheets&amp;"'!"&amp;ADDRESS(ROW(),COLUMN())))</f>
        <v>0</v>
      </c>
      <c r="I339" s="111" cm="1">
        <f t="array" aca="1" ref="I339" ca="1">SUM(INDIRECT("'"&amp;TOTALECSheets&amp;"'!"&amp;ADDRESS(ROW(),COLUMN())))</f>
        <v>0</v>
      </c>
      <c r="J339" s="111" cm="1">
        <f t="array" aca="1" ref="J339" ca="1">SUM(INDIRECT("'"&amp;TOTALECSheets&amp;"'!"&amp;ADDRESS(ROW(),COLUMN())))</f>
        <v>0</v>
      </c>
      <c r="K339" s="111" cm="1">
        <f t="array" aca="1" ref="K339" ca="1">SUM(INDIRECT("'"&amp;TOTALECSheets&amp;"'!"&amp;ADDRESS(ROW(),COLUMN())))</f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D340" s="11"/>
      <c r="E340" s="11">
        <f t="shared" si="6"/>
        <v>0</v>
      </c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D341" s="11"/>
      <c r="E341" s="11">
        <f t="shared" si="6"/>
        <v>0</v>
      </c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 cm="1">
        <f t="array" aca="1" ref="D342" ca="1">SUM(INDIRECT("'"&amp;TOTALECSheets&amp;"'!"&amp;ADDRESS(ROW(),COLUMN())))</f>
        <v>13.820435629390044</v>
      </c>
      <c r="E342" s="11">
        <f t="shared" ca="1" si="6"/>
        <v>0</v>
      </c>
      <c r="F342" s="3"/>
      <c r="G342" s="11" cm="1">
        <f t="array" aca="1" ref="G342" ca="1">SUM(INDIRECT("'"&amp;TOTALECSheets&amp;"'!"&amp;ADDRESS(ROW(),COLUMN())))</f>
        <v>1.935589049311575</v>
      </c>
      <c r="H342" s="11" cm="1">
        <f t="array" aca="1" ref="H342" ca="1">SUM(INDIRECT("'"&amp;TOTALECSheets&amp;"'!"&amp;ADDRESS(ROW(),COLUMN())))</f>
        <v>0.69285516801106917</v>
      </c>
      <c r="I342" s="11" cm="1">
        <f t="array" aca="1" ref="I342" ca="1">SUM(INDIRECT("'"&amp;TOTALECSheets&amp;"'!"&amp;ADDRESS(ROW(),COLUMN())))</f>
        <v>2.2923556888889931</v>
      </c>
      <c r="J342" s="11" cm="1">
        <f t="array" aca="1" ref="J342" ca="1">SUM(INDIRECT("'"&amp;TOTALECSheets&amp;"'!"&amp;ADDRESS(ROW(),COLUMN())))</f>
        <v>4.6493787972263245</v>
      </c>
      <c r="K342" s="11" cm="1">
        <f t="array" aca="1" ref="K342" ca="1">SUM(INDIRECT("'"&amp;TOTALECSheets&amp;"'!"&amp;ADDRESS(ROW(),COLUMN())))</f>
        <v>4.2502569259520797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 cm="1">
        <f t="array" aca="1" ref="D343" ca="1">SUM(INDIRECT("'"&amp;TOTALECSheets&amp;"'!"&amp;ADDRESS(ROW(),COLUMN())))</f>
        <v>83089.275282168412</v>
      </c>
      <c r="E343" s="11">
        <f t="shared" ca="1" si="6"/>
        <v>0</v>
      </c>
      <c r="F343" s="3"/>
      <c r="G343" s="11" cm="1">
        <f t="array" aca="1" ref="G343" ca="1">SUM(INDIRECT("'"&amp;TOTALECSheets&amp;"'!"&amp;ADDRESS(ROW(),COLUMN())))</f>
        <v>11636.875686421332</v>
      </c>
      <c r="H343" s="11" cm="1">
        <f t="array" aca="1" ref="H343" ca="1">SUM(INDIRECT("'"&amp;TOTALECSheets&amp;"'!"&amp;ADDRESS(ROW(),COLUMN())))</f>
        <v>4165.4861922818809</v>
      </c>
      <c r="I343" s="11" cm="1">
        <f t="array" aca="1" ref="I343" ca="1">SUM(INDIRECT("'"&amp;TOTALECSheets&amp;"'!"&amp;ADDRESS(ROW(),COLUMN())))</f>
        <v>13781.777795317488</v>
      </c>
      <c r="J343" s="11" cm="1">
        <f t="array" aca="1" ref="J343" ca="1">SUM(INDIRECT("'"&amp;TOTALECSheets&amp;"'!"&amp;ADDRESS(ROW(),COLUMN())))</f>
        <v>27952.339935819004</v>
      </c>
      <c r="K343" s="11" cm="1">
        <f t="array" aca="1" ref="K343" ca="1">SUM(INDIRECT("'"&amp;TOTALECSheets&amp;"'!"&amp;ADDRESS(ROW(),COLUMN())))</f>
        <v>25552.795672328695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 cm="1">
        <f t="array" aca="1" ref="D344" ca="1">SUM(INDIRECT("'"&amp;TOTALECSheets&amp;"'!"&amp;ADDRESS(ROW(),COLUMN())))</f>
        <v>2660.222752207033</v>
      </c>
      <c r="E344" s="11">
        <f t="shared" ca="1" si="6"/>
        <v>0</v>
      </c>
      <c r="F344" s="3"/>
      <c r="G344" s="11" cm="1">
        <f t="array" aca="1" ref="G344" ca="1">SUM(INDIRECT("'"&amp;TOTALECSheets&amp;"'!"&amp;ADDRESS(ROW(),COLUMN())))</f>
        <v>372.57132596830343</v>
      </c>
      <c r="H344" s="11" cm="1">
        <f t="array" aca="1" ref="H344" ca="1">SUM(INDIRECT("'"&amp;TOTALECSheets&amp;"'!"&amp;ADDRESS(ROW(),COLUMN())))</f>
        <v>133.36403651471721</v>
      </c>
      <c r="I344" s="11" cm="1">
        <f t="array" aca="1" ref="I344" ca="1">SUM(INDIRECT("'"&amp;TOTALECSheets&amp;"'!"&amp;ADDRESS(ROW(),COLUMN())))</f>
        <v>441.24345449470218</v>
      </c>
      <c r="J344" s="11" cm="1">
        <f t="array" aca="1" ref="J344" ca="1">SUM(INDIRECT("'"&amp;TOTALECSheets&amp;"'!"&amp;ADDRESS(ROW(),COLUMN())))</f>
        <v>894.93439944167005</v>
      </c>
      <c r="K344" s="11" cm="1">
        <f t="array" aca="1" ref="K344" ca="1">SUM(INDIRECT("'"&amp;TOTALECSheets&amp;"'!"&amp;ADDRESS(ROW(),COLUMN())))</f>
        <v>818.10953578763963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 cm="1">
        <f t="array" aca="1" ref="D345" ca="1">SUM(INDIRECT("'"&amp;TOTALECSheets&amp;"'!"&amp;ADDRESS(ROW(),COLUMN())))</f>
        <v>352797.13135916716</v>
      </c>
      <c r="E345" s="11">
        <f t="shared" ca="1" si="6"/>
        <v>0</v>
      </c>
      <c r="F345" s="3"/>
      <c r="G345" s="11" cm="1">
        <f t="array" aca="1" ref="G345" ca="1">SUM(INDIRECT("'"&amp;TOTALECSheets&amp;"'!"&amp;ADDRESS(ROW(),COLUMN())))</f>
        <v>49410.18375970536</v>
      </c>
      <c r="H345" s="11" cm="1">
        <f t="array" aca="1" ref="H345" ca="1">SUM(INDIRECT("'"&amp;TOTALECSheets&amp;"'!"&amp;ADDRESS(ROW(),COLUMN())))</f>
        <v>17686.657807071388</v>
      </c>
      <c r="I345" s="11" cm="1">
        <f t="array" aca="1" ref="I345" ca="1">SUM(INDIRECT("'"&amp;TOTALECSheets&amp;"'!"&amp;ADDRESS(ROW(),COLUMN())))</f>
        <v>58517.439882652769</v>
      </c>
      <c r="J345" s="11" cm="1">
        <f t="array" aca="1" ref="J345" ca="1">SUM(INDIRECT("'"&amp;TOTALECSheets&amp;"'!"&amp;ADDRESS(ROW(),COLUMN())))</f>
        <v>118685.6584155282</v>
      </c>
      <c r="K345" s="11" cm="1">
        <f t="array" aca="1" ref="K345" ca="1">SUM(INDIRECT("'"&amp;TOTALECSheets&amp;"'!"&amp;ADDRESS(ROW(),COLUMN())))</f>
        <v>108497.19149420939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 cm="1">
        <f t="array" aca="1" ref="D346" ca="1">SUM(INDIRECT("'"&amp;TOTALECSheets&amp;"'!"&amp;ADDRESS(ROW(),COLUMN())))</f>
        <v>1.4918189172254019</v>
      </c>
      <c r="E346" s="11">
        <f t="shared" ca="1" si="6"/>
        <v>0</v>
      </c>
      <c r="F346" s="3"/>
      <c r="G346" s="11" cm="1">
        <f t="array" aca="1" ref="G346" ca="1">SUM(INDIRECT("'"&amp;TOTALECSheets&amp;"'!"&amp;ADDRESS(ROW(),COLUMN())))</f>
        <v>0.20893323750206413</v>
      </c>
      <c r="H346" s="11" cm="1">
        <f t="array" aca="1" ref="H346" ca="1">SUM(INDIRECT("'"&amp;TOTALECSheets&amp;"'!"&amp;ADDRESS(ROW(),COLUMN())))</f>
        <v>7.478884705618466E-2</v>
      </c>
      <c r="I346" s="11" cm="1">
        <f t="array" aca="1" ref="I346" ca="1">SUM(INDIRECT("'"&amp;TOTALECSheets&amp;"'!"&amp;ADDRESS(ROW(),COLUMN())))</f>
        <v>0.24744368943200948</v>
      </c>
      <c r="J346" s="11" cm="1">
        <f t="array" aca="1" ref="J346" ca="1">SUM(INDIRECT("'"&amp;TOTALECSheets&amp;"'!"&amp;ADDRESS(ROW(),COLUMN())))</f>
        <v>0.50186777240935887</v>
      </c>
      <c r="K346" s="11" cm="1">
        <f t="array" aca="1" ref="K346" ca="1">SUM(INDIRECT("'"&amp;TOTALECSheets&amp;"'!"&amp;ADDRESS(ROW(),COLUMN())))</f>
        <v>0.45878537082578458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 cm="1">
        <f t="array" aca="1" ref="D347" ca="1">SUM(INDIRECT("'"&amp;TOTALECSheets&amp;"'!"&amp;ADDRESS(ROW(),COLUMN())))</f>
        <v>10510.877582815599</v>
      </c>
      <c r="E347" s="11">
        <f t="shared" ca="1" si="6"/>
        <v>0</v>
      </c>
      <c r="F347" s="3"/>
      <c r="G347" s="11" cm="1">
        <f t="array" aca="1" ref="G347" ca="1">SUM(INDIRECT("'"&amp;TOTALECSheets&amp;"'!"&amp;ADDRESS(ROW(),COLUMN())))</f>
        <v>1472.0765751180807</v>
      </c>
      <c r="H347" s="11" cm="1">
        <f t="array" aca="1" ref="H347" ca="1">SUM(INDIRECT("'"&amp;TOTALECSheets&amp;"'!"&amp;ADDRESS(ROW(),COLUMN())))</f>
        <v>526.93822748240621</v>
      </c>
      <c r="I347" s="11" cm="1">
        <f t="array" aca="1" ref="I347" ca="1">SUM(INDIRECT("'"&amp;TOTALECSheets&amp;"'!"&amp;ADDRESS(ROW(),COLUMN())))</f>
        <v>1743.4088670073661</v>
      </c>
      <c r="J347" s="11" cm="1">
        <f t="array" aca="1" ref="J347" ca="1">SUM(INDIRECT("'"&amp;TOTALECSheets&amp;"'!"&amp;ADDRESS(ROW(),COLUMN())))</f>
        <v>3535.9993479410414</v>
      </c>
      <c r="K347" s="11" cm="1">
        <f t="array" aca="1" ref="K347" ca="1">SUM(INDIRECT("'"&amp;TOTALECSheets&amp;"'!"&amp;ADDRESS(ROW(),COLUMN())))</f>
        <v>3232.4545652667034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 cm="1">
        <f t="array" aca="1" ref="D348" ca="1">SUM(INDIRECT("'"&amp;TOTALECSheets&amp;"'!"&amp;ADDRESS(ROW(),COLUMN())))</f>
        <v>0</v>
      </c>
      <c r="E348" s="11">
        <f t="shared" ca="1" si="6"/>
        <v>0</v>
      </c>
      <c r="F348" s="3"/>
      <c r="G348" s="11" cm="1">
        <f t="array" aca="1" ref="G348" ca="1">SUM(INDIRECT("'"&amp;TOTALECSheets&amp;"'!"&amp;ADDRESS(ROW(),COLUMN())))</f>
        <v>0</v>
      </c>
      <c r="H348" s="11" cm="1">
        <f t="array" aca="1" ref="H348" ca="1">SUM(INDIRECT("'"&amp;TOTALECSheets&amp;"'!"&amp;ADDRESS(ROW(),COLUMN())))</f>
        <v>0</v>
      </c>
      <c r="I348" s="11" cm="1">
        <f t="array" aca="1" ref="I348" ca="1">SUM(INDIRECT("'"&amp;TOTALECSheets&amp;"'!"&amp;ADDRESS(ROW(),COLUMN())))</f>
        <v>0</v>
      </c>
      <c r="J348" s="11" cm="1">
        <f t="array" aca="1" ref="J348" ca="1">SUM(INDIRECT("'"&amp;TOTALECSheets&amp;"'!"&amp;ADDRESS(ROW(),COLUMN())))</f>
        <v>0</v>
      </c>
      <c r="K348" s="11" cm="1">
        <f t="array" aca="1" ref="K348" ca="1">SUM(INDIRECT("'"&amp;TOTALECSheets&amp;"'!"&amp;ADDRESS(ROW(),COLUMN())))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 cm="1">
        <f t="array" aca="1" ref="D349" ca="1">SUM(INDIRECT("'"&amp;TOTALECSheets&amp;"'!"&amp;ADDRESS(ROW(),COLUMN())))</f>
        <v>35642.987930777148</v>
      </c>
      <c r="E349" s="11">
        <f t="shared" ca="1" si="6"/>
        <v>0</v>
      </c>
      <c r="F349" s="3"/>
      <c r="G349" s="11" cm="1">
        <f t="array" aca="1" ref="G349" ca="1">SUM(INDIRECT("'"&amp;TOTALECSheets&amp;"'!"&amp;ADDRESS(ROW(),COLUMN())))</f>
        <v>4991.8959845842228</v>
      </c>
      <c r="H349" s="11" cm="1">
        <f t="array" aca="1" ref="H349" ca="1">SUM(INDIRECT("'"&amp;TOTALECSheets&amp;"'!"&amp;ADDRESS(ROW(),COLUMN())))</f>
        <v>1786.877711631513</v>
      </c>
      <c r="I349" s="11" cm="1">
        <f t="array" aca="1" ref="I349" ca="1">SUM(INDIRECT("'"&amp;TOTALECSheets&amp;"'!"&amp;ADDRESS(ROW(),COLUMN())))</f>
        <v>5911.9993278912862</v>
      </c>
      <c r="J349" s="11" cm="1">
        <f t="array" aca="1" ref="J349" ca="1">SUM(INDIRECT("'"&amp;TOTALECSheets&amp;"'!"&amp;ADDRESS(ROW(),COLUMN())))</f>
        <v>11990.776325656452</v>
      </c>
      <c r="K349" s="11" cm="1">
        <f t="array" aca="1" ref="K349" ca="1">SUM(INDIRECT("'"&amp;TOTALECSheets&amp;"'!"&amp;ADDRESS(ROW(),COLUMN())))</f>
        <v>10961.438581013668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 cm="1">
        <f t="array" aca="1" ref="D350" ca="1">SUM(INDIRECT("'"&amp;TOTALECSheets&amp;"'!"&amp;ADDRESS(ROW(),COLUMN())))</f>
        <v>74371.113677429894</v>
      </c>
      <c r="E350" s="11">
        <f t="shared" ca="1" si="6"/>
        <v>0</v>
      </c>
      <c r="F350" s="3"/>
      <c r="G350" s="11" cm="1">
        <f t="array" aca="1" ref="G350" ca="1">SUM(INDIRECT("'"&amp;TOTALECSheets&amp;"'!"&amp;ADDRESS(ROW(),COLUMN())))</f>
        <v>10415.873788595825</v>
      </c>
      <c r="H350" s="11" cm="1">
        <f t="array" aca="1" ref="H350" ca="1">SUM(INDIRECT("'"&amp;TOTALECSheets&amp;"'!"&amp;ADDRESS(ROW(),COLUMN())))</f>
        <v>3728.4215811958588</v>
      </c>
      <c r="I350" s="11" cm="1">
        <f t="array" aca="1" ref="I350" ca="1">SUM(INDIRECT("'"&amp;TOTALECSheets&amp;"'!"&amp;ADDRESS(ROW(),COLUMN())))</f>
        <v>12335.72154302568</v>
      </c>
      <c r="J350" s="11" cm="1">
        <f t="array" aca="1" ref="J350" ca="1">SUM(INDIRECT("'"&amp;TOTALECSheets&amp;"'!"&amp;ADDRESS(ROW(),COLUMN())))</f>
        <v>25019.434143061961</v>
      </c>
      <c r="K350" s="11" cm="1">
        <f t="array" aca="1" ref="K350" ca="1">SUM(INDIRECT("'"&amp;TOTALECSheets&amp;"'!"&amp;ADDRESS(ROW(),COLUMN())))</f>
        <v>22871.662621550557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 cm="1">
        <f t="array" aca="1" ref="D351" ca="1">SUM(INDIRECT("'"&amp;TOTALECSheets&amp;"'!"&amp;ADDRESS(ROW(),COLUMN())))</f>
        <v>30.174148665389261</v>
      </c>
      <c r="E351" s="11">
        <f t="shared" ca="1" si="6"/>
        <v>0</v>
      </c>
      <c r="F351" s="3"/>
      <c r="G351" s="11" cm="1">
        <f t="array" aca="1" ref="G351" ca="1">SUM(INDIRECT("'"&amp;TOTALECSheets&amp;"'!"&amp;ADDRESS(ROW(),COLUMN())))</f>
        <v>4.2259703887209952</v>
      </c>
      <c r="H351" s="11" cm="1">
        <f t="array" aca="1" ref="H351" ca="1">SUM(INDIRECT("'"&amp;TOTALECSheets&amp;"'!"&amp;ADDRESS(ROW(),COLUMN())))</f>
        <v>1.5127102649854707</v>
      </c>
      <c r="I351" s="11" cm="1">
        <f t="array" aca="1" ref="I351" ca="1">SUM(INDIRECT("'"&amp;TOTALECSheets&amp;"'!"&amp;ADDRESS(ROW(),COLUMN())))</f>
        <v>5.0048987749266818</v>
      </c>
      <c r="J351" s="11" cm="1">
        <f t="array" aca="1" ref="J351" ca="1">SUM(INDIRECT("'"&amp;TOTALECSheets&amp;"'!"&amp;ADDRESS(ROW(),COLUMN())))</f>
        <v>10.150985887223259</v>
      </c>
      <c r="K351" s="11" cm="1">
        <f t="array" aca="1" ref="K351" ca="1">SUM(INDIRECT("'"&amp;TOTALECSheets&amp;"'!"&amp;ADDRESS(ROW(),COLUMN())))</f>
        <v>9.2795833495328495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 cm="1">
        <f t="array" aca="1" ref="D352" ca="1">SUM(INDIRECT("'"&amp;TOTALECSheets&amp;"'!"&amp;ADDRESS(ROW(),COLUMN())))</f>
        <v>0</v>
      </c>
      <c r="E352" s="11">
        <f t="shared" ref="E352:E355" ca="1" si="7">IFERROR(IF(D352="",0,IF(D352=0,0,IF(ABS(D352-SUM($G352:$K352))&lt;Check_Limit,0,1))),1)</f>
        <v>0</v>
      </c>
      <c r="F352" s="3"/>
      <c r="G352" s="11" cm="1">
        <f t="array" aca="1" ref="G352" ca="1">SUM(INDIRECT("'"&amp;TOTALECSheets&amp;"'!"&amp;ADDRESS(ROW(),COLUMN())))</f>
        <v>0</v>
      </c>
      <c r="H352" s="11" cm="1">
        <f t="array" aca="1" ref="H352" ca="1">SUM(INDIRECT("'"&amp;TOTALECSheets&amp;"'!"&amp;ADDRESS(ROW(),COLUMN())))</f>
        <v>0</v>
      </c>
      <c r="I352" s="11" cm="1">
        <f t="array" aca="1" ref="I352" ca="1">SUM(INDIRECT("'"&amp;TOTALECSheets&amp;"'!"&amp;ADDRESS(ROW(),COLUMN())))</f>
        <v>0</v>
      </c>
      <c r="J352" s="11" cm="1">
        <f t="array" aca="1" ref="J352" ca="1">SUM(INDIRECT("'"&amp;TOTALECSheets&amp;"'!"&amp;ADDRESS(ROW(),COLUMN())))</f>
        <v>0</v>
      </c>
      <c r="K352" s="11" cm="1">
        <f t="array" aca="1" ref="K352" ca="1">SUM(INDIRECT("'"&amp;TOTALECSheets&amp;"'!"&amp;ADDRESS(ROW(),COLUMN())))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 cm="1">
        <f t="array" aca="1" ref="D353" ca="1">SUM(INDIRECT("'"&amp;TOTALECSheets&amp;"'!"&amp;ADDRESS(ROW(),COLUMN())))</f>
        <v>559117.09498777718</v>
      </c>
      <c r="E353" s="11">
        <f t="shared" ca="1" si="7"/>
        <v>0</v>
      </c>
      <c r="G353" s="111" cm="1">
        <f t="array" aca="1" ref="G353" ca="1">SUM(INDIRECT("'"&amp;TOTALECSheets&amp;"'!"&amp;ADDRESS(ROW(),COLUMN())))</f>
        <v>78305.847613068661</v>
      </c>
      <c r="H353" s="111" cm="1">
        <f t="array" aca="1" ref="H353" ca="1">SUM(INDIRECT("'"&amp;TOTALECSheets&amp;"'!"&amp;ADDRESS(ROW(),COLUMN())))</f>
        <v>28030.025910457822</v>
      </c>
      <c r="I353" s="111" cm="1">
        <f t="array" aca="1" ref="I353" ca="1">SUM(INDIRECT("'"&amp;TOTALECSheets&amp;"'!"&amp;ADDRESS(ROW(),COLUMN())))</f>
        <v>92739.135568542537</v>
      </c>
      <c r="J353" s="111" cm="1">
        <f t="array" aca="1" ref="J353" ca="1">SUM(INDIRECT("'"&amp;TOTALECSheets&amp;"'!"&amp;ADDRESS(ROW(),COLUMN())))</f>
        <v>188094.44479990518</v>
      </c>
      <c r="K353" s="111" cm="1">
        <f t="array" aca="1" ref="K353" ca="1">SUM(INDIRECT("'"&amp;TOTALECSheets&amp;"'!"&amp;ADDRESS(ROW(),COLUMN())))</f>
        <v>171947.64109580297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D354" s="11"/>
      <c r="E354" s="11">
        <f t="shared" si="7"/>
        <v>0</v>
      </c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 cm="1">
        <f t="array" aca="1" ref="D355" ca="1">SUM(INDIRECT("'"&amp;TOTALECSheets&amp;"'!"&amp;ADDRESS(ROW(),COLUMN())))</f>
        <v>5871004.5034427233</v>
      </c>
      <c r="E355" s="11">
        <f t="shared" ca="1" si="7"/>
        <v>0</v>
      </c>
      <c r="G355" s="111" cm="1">
        <f t="array" aca="1" ref="G355" ca="1">SUM(INDIRECT("'"&amp;TOTALECSheets&amp;"'!"&amp;ADDRESS(ROW(),COLUMN())))</f>
        <v>957797.95301343012</v>
      </c>
      <c r="H355" s="111" cm="1">
        <f t="array" aca="1" ref="H355" ca="1">SUM(INDIRECT("'"&amp;TOTALECSheets&amp;"'!"&amp;ADDRESS(ROW(),COLUMN())))</f>
        <v>307245.69613045576</v>
      </c>
      <c r="I355" s="111" cm="1">
        <f t="array" aca="1" ref="I355" ca="1">SUM(INDIRECT("'"&amp;TOTALECSheets&amp;"'!"&amp;ADDRESS(ROW(),COLUMN())))</f>
        <v>952452.45653402177</v>
      </c>
      <c r="J355" s="111" cm="1">
        <f t="array" aca="1" ref="J355" ca="1">SUM(INDIRECT("'"&amp;TOTALECSheets&amp;"'!"&amp;ADDRESS(ROW(),COLUMN())))</f>
        <v>1909193.9066520811</v>
      </c>
      <c r="K355" s="111" cm="1">
        <f t="array" aca="1" ref="K355" ca="1">SUM(INDIRECT("'"&amp;TOTALECSheets&amp;"'!"&amp;ADDRESS(ROW(),COLUMN())))</f>
        <v>1744314.4911127335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D357" s="11"/>
      <c r="E357" s="11">
        <f t="shared" ref="E357:E388" si="8">IFERROR(IF(D357="",0,IF(D357=0,0,IF(ABS(D357-SUM($G357:$K357))&lt;Check_Limit,0,1))),1)</f>
        <v>0</v>
      </c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 cm="1">
        <f t="array" aca="1" ref="D358" ca="1">SUM(INDIRECT("'"&amp;TOTALECSheets&amp;"'!"&amp;ADDRESS(ROW(),COLUMN())))</f>
        <v>227102.21148920976</v>
      </c>
      <c r="E358" s="11">
        <f t="shared" ca="1" si="8"/>
        <v>0</v>
      </c>
      <c r="F358" s="3"/>
      <c r="G358" s="11" cm="1">
        <f t="array" aca="1" ref="G358" ca="1">SUM(INDIRECT("'"&amp;TOTALECSheets&amp;"'!"&amp;ADDRESS(ROW(),COLUMN())))</f>
        <v>31806.273363638989</v>
      </c>
      <c r="H358" s="11" cm="1">
        <f t="array" aca="1" ref="H358" ca="1">SUM(INDIRECT("'"&amp;TOTALECSheets&amp;"'!"&amp;ADDRESS(ROW(),COLUMN())))</f>
        <v>11385.23742062292</v>
      </c>
      <c r="I358" s="11" cm="1">
        <f t="array" aca="1" ref="I358" ca="1">SUM(INDIRECT("'"&amp;TOTALECSheets&amp;"'!"&amp;ADDRESS(ROW(),COLUMN())))</f>
        <v>37668.787035878522</v>
      </c>
      <c r="J358" s="11" cm="1">
        <f t="array" aca="1" ref="J358" ca="1">SUM(INDIRECT("'"&amp;TOTALECSheets&amp;"'!"&amp;ADDRESS(ROW(),COLUMN())))</f>
        <v>76400.211629779238</v>
      </c>
      <c r="K358" s="11" cm="1">
        <f t="array" aca="1" ref="K358" ca="1">SUM(INDIRECT("'"&amp;TOTALECSheets&amp;"'!"&amp;ADDRESS(ROW(),COLUMN())))</f>
        <v>69841.702039290059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 cm="1">
        <f t="array" aca="1" ref="D359" ca="1">SUM(INDIRECT("'"&amp;TOTALECSheets&amp;"'!"&amp;ADDRESS(ROW(),COLUMN())))</f>
        <v>227102.21148920976</v>
      </c>
      <c r="E359" s="11">
        <f t="shared" ca="1" si="8"/>
        <v>0</v>
      </c>
      <c r="G359" s="111" cm="1">
        <f t="array" aca="1" ref="G359" ca="1">SUM(INDIRECT("'"&amp;TOTALECSheets&amp;"'!"&amp;ADDRESS(ROW(),COLUMN())))</f>
        <v>31806.273363638989</v>
      </c>
      <c r="H359" s="111" cm="1">
        <f t="array" aca="1" ref="H359" ca="1">SUM(INDIRECT("'"&amp;TOTALECSheets&amp;"'!"&amp;ADDRESS(ROW(),COLUMN())))</f>
        <v>11385.23742062292</v>
      </c>
      <c r="I359" s="111" cm="1">
        <f t="array" aca="1" ref="I359" ca="1">SUM(INDIRECT("'"&amp;TOTALECSheets&amp;"'!"&amp;ADDRESS(ROW(),COLUMN())))</f>
        <v>37668.787035878522</v>
      </c>
      <c r="J359" s="111" cm="1">
        <f t="array" aca="1" ref="J359" ca="1">SUM(INDIRECT("'"&amp;TOTALECSheets&amp;"'!"&amp;ADDRESS(ROW(),COLUMN())))</f>
        <v>76400.211629779238</v>
      </c>
      <c r="K359" s="111" cm="1">
        <f t="array" aca="1" ref="K359" ca="1">SUM(INDIRECT("'"&amp;TOTALECSheets&amp;"'!"&amp;ADDRESS(ROW(),COLUMN())))</f>
        <v>69841.702039290059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D360" s="11"/>
      <c r="E360" s="11">
        <f t="shared" si="8"/>
        <v>0</v>
      </c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 cm="1">
        <f t="array" aca="1" ref="D361" ca="1">SUM(INDIRECT("'"&amp;TOTALECSheets&amp;"'!"&amp;ADDRESS(ROW(),COLUMN())))</f>
        <v>6098106.7149319332</v>
      </c>
      <c r="E361" s="11">
        <f t="shared" ca="1" si="8"/>
        <v>0</v>
      </c>
      <c r="F361" s="3"/>
      <c r="G361" s="11" cm="1">
        <f t="array" aca="1" ref="G361" ca="1">SUM(INDIRECT("'"&amp;TOTALECSheets&amp;"'!"&amp;ADDRESS(ROW(),COLUMN())))</f>
        <v>989604.22637706902</v>
      </c>
      <c r="H361" s="11" cm="1">
        <f t="array" aca="1" ref="H361" ca="1">SUM(INDIRECT("'"&amp;TOTALECSheets&amp;"'!"&amp;ADDRESS(ROW(),COLUMN())))</f>
        <v>318630.93355107866</v>
      </c>
      <c r="I361" s="11" cm="1">
        <f t="array" aca="1" ref="I361" ca="1">SUM(INDIRECT("'"&amp;TOTALECSheets&amp;"'!"&amp;ADDRESS(ROW(),COLUMN())))</f>
        <v>990121.24356990028</v>
      </c>
      <c r="J361" s="11" cm="1">
        <f t="array" aca="1" ref="J361" ca="1">SUM(INDIRECT("'"&amp;TOTALECSheets&amp;"'!"&amp;ADDRESS(ROW(),COLUMN())))</f>
        <v>1985594.1182818604</v>
      </c>
      <c r="K361" s="11" cm="1">
        <f t="array" aca="1" ref="K361" ca="1">SUM(INDIRECT("'"&amp;TOTALECSheets&amp;"'!"&amp;ADDRESS(ROW(),COLUMN())))</f>
        <v>1814156.1931520235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D362" s="111"/>
      <c r="E362" s="11">
        <f t="shared" si="8"/>
        <v>0</v>
      </c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D363" s="11"/>
      <c r="E363" s="11">
        <f t="shared" si="8"/>
        <v>0</v>
      </c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D364" s="11"/>
      <c r="E364" s="11">
        <f t="shared" si="8"/>
        <v>0</v>
      </c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 cm="1">
        <f t="array" aca="1" ref="D365" ca="1">SUM(INDIRECT("'"&amp;TOTALECSheets&amp;"'!"&amp;ADDRESS(ROW(),COLUMN())))</f>
        <v>466058.28237495117</v>
      </c>
      <c r="E365" s="11">
        <f t="shared" ca="1" si="8"/>
        <v>0</v>
      </c>
      <c r="F365" s="3"/>
      <c r="G365" s="11" cm="1">
        <f t="array" aca="1" ref="G365" ca="1">SUM(INDIRECT("'"&amp;TOTALECSheets&amp;"'!"&amp;ADDRESS(ROW(),COLUMN())))</f>
        <v>127345.61786614064</v>
      </c>
      <c r="H365" s="11" cm="1">
        <f t="array" aca="1" ref="H365" ca="1">SUM(INDIRECT("'"&amp;TOTALECSheets&amp;"'!"&amp;ADDRESS(ROW(),COLUMN())))</f>
        <v>29279.788811938051</v>
      </c>
      <c r="I365" s="11" cm="1">
        <f t="array" aca="1" ref="I365" ca="1">SUM(INDIRECT("'"&amp;TOTALECSheets&amp;"'!"&amp;ADDRESS(ROW(),COLUMN())))</f>
        <v>67524.845433103736</v>
      </c>
      <c r="J365" s="11" cm="1">
        <f t="array" aca="1" ref="J365" ca="1">SUM(INDIRECT("'"&amp;TOTALECSheets&amp;"'!"&amp;ADDRESS(ROW(),COLUMN())))</f>
        <v>126614.40656801201</v>
      </c>
      <c r="K365" s="11" cm="1">
        <f t="array" aca="1" ref="K365" ca="1">SUM(INDIRECT("'"&amp;TOTALECSheets&amp;"'!"&amp;ADDRESS(ROW(),COLUMN())))</f>
        <v>115293.62369575675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 cm="1">
        <f t="array" aca="1" ref="D366" ca="1">SUM(INDIRECT("'"&amp;TOTALECSheets&amp;"'!"&amp;ADDRESS(ROW(),COLUMN())))</f>
        <v>42881.417166272455</v>
      </c>
      <c r="E366" s="11">
        <f t="shared" ca="1" si="8"/>
        <v>0</v>
      </c>
      <c r="F366" s="3"/>
      <c r="G366" s="11" cm="1">
        <f t="array" aca="1" ref="G366" ca="1">SUM(INDIRECT("'"&amp;TOTALECSheets&amp;"'!"&amp;ADDRESS(ROW(),COLUMN())))</f>
        <v>6005.6573983450871</v>
      </c>
      <c r="H366" s="11" cm="1">
        <f t="array" aca="1" ref="H366" ca="1">SUM(INDIRECT("'"&amp;TOTALECSheets&amp;"'!"&amp;ADDRESS(ROW(),COLUMN())))</f>
        <v>2149.7594064335372</v>
      </c>
      <c r="I366" s="11" cm="1">
        <f t="array" aca="1" ref="I366" ca="1">SUM(INDIRECT("'"&amp;TOTALECSheets&amp;"'!"&amp;ADDRESS(ROW(),COLUMN())))</f>
        <v>7112.6166515103678</v>
      </c>
      <c r="J366" s="11" cm="1">
        <f t="array" aca="1" ref="J366" ca="1">SUM(INDIRECT("'"&amp;TOTALECSheets&amp;"'!"&amp;ADDRESS(ROW(),COLUMN())))</f>
        <v>14425.880421880975</v>
      </c>
      <c r="K366" s="11" cm="1">
        <f t="array" aca="1" ref="K366" ca="1">SUM(INDIRECT("'"&amp;TOTALECSheets&amp;"'!"&amp;ADDRESS(ROW(),COLUMN())))</f>
        <v>13187.503288102482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 cm="1">
        <f t="array" aca="1" ref="D367" ca="1">SUM(INDIRECT("'"&amp;TOTALECSheets&amp;"'!"&amp;ADDRESS(ROW(),COLUMN())))</f>
        <v>1516703.5025821119</v>
      </c>
      <c r="E367" s="11">
        <f t="shared" ca="1" si="8"/>
        <v>0</v>
      </c>
      <c r="F367" s="3"/>
      <c r="G367" s="11" cm="1">
        <f t="array" aca="1" ref="G367" ca="1">SUM(INDIRECT("'"&amp;TOTALECSheets&amp;"'!"&amp;ADDRESS(ROW(),COLUMN())))</f>
        <v>1134944.2635707054</v>
      </c>
      <c r="H367" s="11" cm="1">
        <f t="array" aca="1" ref="H367" ca="1">SUM(INDIRECT("'"&amp;TOTALECSheets&amp;"'!"&amp;ADDRESS(ROW(),COLUMN())))</f>
        <v>165288.18952866259</v>
      </c>
      <c r="I367" s="11" cm="1">
        <f t="array" aca="1" ref="I367" ca="1">SUM(INDIRECT("'"&amp;TOTALECSheets&amp;"'!"&amp;ADDRESS(ROW(),COLUMN())))</f>
        <v>122940.59404510471</v>
      </c>
      <c r="J367" s="11" cm="1">
        <f t="array" aca="1" ref="J367" ca="1">SUM(INDIRECT("'"&amp;TOTALECSheets&amp;"'!"&amp;ADDRESS(ROW(),COLUMN())))</f>
        <v>52199.059991001261</v>
      </c>
      <c r="K367" s="11" cm="1">
        <f t="array" aca="1" ref="K367" ca="1">SUM(INDIRECT("'"&amp;TOTALECSheets&amp;"'!"&amp;ADDRESS(ROW(),COLUMN())))</f>
        <v>41331.395446637674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 cm="1">
        <f t="array" aca="1" ref="D368" ca="1">SUM(INDIRECT("'"&amp;TOTALECSheets&amp;"'!"&amp;ADDRESS(ROW(),COLUMN())))</f>
        <v>953428.0885002506</v>
      </c>
      <c r="E368" s="11">
        <f t="shared" ca="1" si="8"/>
        <v>0</v>
      </c>
      <c r="F368" s="3"/>
      <c r="G368" s="11" cm="1">
        <f t="array" aca="1" ref="G368" ca="1">SUM(INDIRECT("'"&amp;TOTALECSheets&amp;"'!"&amp;ADDRESS(ROW(),COLUMN())))</f>
        <v>713447.11601729796</v>
      </c>
      <c r="H368" s="11" cm="1">
        <f t="array" aca="1" ref="H368" ca="1">SUM(INDIRECT("'"&amp;TOTALECSheets&amp;"'!"&amp;ADDRESS(ROW(),COLUMN())))</f>
        <v>103903.23641086745</v>
      </c>
      <c r="I368" s="11" cm="1">
        <f t="array" aca="1" ref="I368" ca="1">SUM(INDIRECT("'"&amp;TOTALECSheets&amp;"'!"&amp;ADDRESS(ROW(),COLUMN())))</f>
        <v>77282.748658493088</v>
      </c>
      <c r="J368" s="11" cm="1">
        <f t="array" aca="1" ref="J368" ca="1">SUM(INDIRECT("'"&amp;TOTALECSheets&amp;"'!"&amp;ADDRESS(ROW(),COLUMN())))</f>
        <v>32813.301943328159</v>
      </c>
      <c r="K368" s="11" cm="1">
        <f t="array" aca="1" ref="K368" ca="1">SUM(INDIRECT("'"&amp;TOTALECSheets&amp;"'!"&amp;ADDRESS(ROW(),COLUMN())))</f>
        <v>25981.685470263703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 cm="1">
        <f t="array" aca="1" ref="D369" ca="1">SUM(INDIRECT("'"&amp;TOTALECSheets&amp;"'!"&amp;ADDRESS(ROW(),COLUMN())))</f>
        <v>0</v>
      </c>
      <c r="E369" s="11">
        <f t="shared" ca="1" si="8"/>
        <v>0</v>
      </c>
      <c r="F369" s="3"/>
      <c r="G369" s="11" cm="1">
        <f t="array" aca="1" ref="G369" ca="1">SUM(INDIRECT("'"&amp;TOTALECSheets&amp;"'!"&amp;ADDRESS(ROW(),COLUMN())))</f>
        <v>0</v>
      </c>
      <c r="H369" s="11" cm="1">
        <f t="array" aca="1" ref="H369" ca="1">SUM(INDIRECT("'"&amp;TOTALECSheets&amp;"'!"&amp;ADDRESS(ROW(),COLUMN())))</f>
        <v>0</v>
      </c>
      <c r="I369" s="11" cm="1">
        <f t="array" aca="1" ref="I369" ca="1">SUM(INDIRECT("'"&amp;TOTALECSheets&amp;"'!"&amp;ADDRESS(ROW(),COLUMN())))</f>
        <v>0</v>
      </c>
      <c r="J369" s="11" cm="1">
        <f t="array" aca="1" ref="J369" ca="1">SUM(INDIRECT("'"&amp;TOTALECSheets&amp;"'!"&amp;ADDRESS(ROW(),COLUMN())))</f>
        <v>0</v>
      </c>
      <c r="K369" s="11" cm="1">
        <f t="array" aca="1" ref="K369" ca="1">SUM(INDIRECT("'"&amp;TOTALECSheets&amp;"'!"&amp;ADDRESS(ROW(),COLUMN())))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 cm="1">
        <f t="array" aca="1" ref="D370" ca="1">SUM(INDIRECT("'"&amp;TOTALECSheets&amp;"'!"&amp;ADDRESS(ROW(),COLUMN())))</f>
        <v>2979071.2906235857</v>
      </c>
      <c r="E370" s="11">
        <f t="shared" ca="1" si="8"/>
        <v>0</v>
      </c>
      <c r="G370" s="111" cm="1">
        <f t="array" aca="1" ref="G370" ca="1">SUM(INDIRECT("'"&amp;TOTALECSheets&amp;"'!"&amp;ADDRESS(ROW(),COLUMN())))</f>
        <v>1981742.654852489</v>
      </c>
      <c r="H370" s="111" cm="1">
        <f t="array" aca="1" ref="H370" ca="1">SUM(INDIRECT("'"&amp;TOTALECSheets&amp;"'!"&amp;ADDRESS(ROW(),COLUMN())))</f>
        <v>300620.97415790166</v>
      </c>
      <c r="I370" s="111" cm="1">
        <f t="array" aca="1" ref="I370" ca="1">SUM(INDIRECT("'"&amp;TOTALECSheets&amp;"'!"&amp;ADDRESS(ROW(),COLUMN())))</f>
        <v>274860.80478821188</v>
      </c>
      <c r="J370" s="111" cm="1">
        <f t="array" aca="1" ref="J370" ca="1">SUM(INDIRECT("'"&amp;TOTALECSheets&amp;"'!"&amp;ADDRESS(ROW(),COLUMN())))</f>
        <v>226052.64892422239</v>
      </c>
      <c r="K370" s="111" cm="1">
        <f t="array" aca="1" ref="K370" ca="1">SUM(INDIRECT("'"&amp;TOTALECSheets&amp;"'!"&amp;ADDRESS(ROW(),COLUMN())))</f>
        <v>195794.20790076061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D371" s="11"/>
      <c r="E371" s="11">
        <f t="shared" si="8"/>
        <v>0</v>
      </c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D372" s="11"/>
      <c r="E372" s="11">
        <f t="shared" si="8"/>
        <v>0</v>
      </c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 cm="1">
        <f t="array" aca="1" ref="D373" ca="1">SUM(INDIRECT("'"&amp;TOTALECSheets&amp;"'!"&amp;ADDRESS(ROW(),COLUMN())))</f>
        <v>-2614885.8323887195</v>
      </c>
      <c r="E373" s="11">
        <f t="shared" ca="1" si="8"/>
        <v>0</v>
      </c>
      <c r="F373" s="3"/>
      <c r="G373" s="11" cm="1">
        <f t="array" aca="1" ref="G373" ca="1">SUM(INDIRECT("'"&amp;TOTALECSheets&amp;"'!"&amp;ADDRESS(ROW(),COLUMN())))</f>
        <v>-599274.89449333609</v>
      </c>
      <c r="H373" s="11" cm="1">
        <f t="array" aca="1" ref="H373" ca="1">SUM(INDIRECT("'"&amp;TOTALECSheets&amp;"'!"&amp;ADDRESS(ROW(),COLUMN())))</f>
        <v>-163352.99769663424</v>
      </c>
      <c r="I373" s="11" cm="1">
        <f t="array" aca="1" ref="I373" ca="1">SUM(INDIRECT("'"&amp;TOTALECSheets&amp;"'!"&amp;ADDRESS(ROW(),COLUMN())))</f>
        <v>-411653.74937980413</v>
      </c>
      <c r="J373" s="11" cm="1">
        <f t="array" aca="1" ref="J373" ca="1">SUM(INDIRECT("'"&amp;TOTALECSheets&amp;"'!"&amp;ADDRESS(ROW(),COLUMN())))</f>
        <v>-752332.99645325704</v>
      </c>
      <c r="K373" s="11" cm="1">
        <f t="array" aca="1" ref="K373" ca="1">SUM(INDIRECT("'"&amp;TOTALECSheets&amp;"'!"&amp;ADDRESS(ROW(),COLUMN())))</f>
        <v>-688271.19436568813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 cm="1">
        <f t="array" aca="1" ref="D374" ca="1">SUM(INDIRECT("'"&amp;TOTALECSheets&amp;"'!"&amp;ADDRESS(ROW(),COLUMN())))</f>
        <v>0</v>
      </c>
      <c r="E374" s="11">
        <f t="shared" ca="1" si="8"/>
        <v>0</v>
      </c>
      <c r="F374" s="3"/>
      <c r="G374" s="11" cm="1">
        <f t="array" aca="1" ref="G374" ca="1">SUM(INDIRECT("'"&amp;TOTALECSheets&amp;"'!"&amp;ADDRESS(ROW(),COLUMN())))</f>
        <v>0</v>
      </c>
      <c r="H374" s="11" cm="1">
        <f t="array" aca="1" ref="H374" ca="1">SUM(INDIRECT("'"&amp;TOTALECSheets&amp;"'!"&amp;ADDRESS(ROW(),COLUMN())))</f>
        <v>0</v>
      </c>
      <c r="I374" s="11" cm="1">
        <f t="array" aca="1" ref="I374" ca="1">SUM(INDIRECT("'"&amp;TOTALECSheets&amp;"'!"&amp;ADDRESS(ROW(),COLUMN())))</f>
        <v>0</v>
      </c>
      <c r="J374" s="11" cm="1">
        <f t="array" aca="1" ref="J374" ca="1">SUM(INDIRECT("'"&amp;TOTALECSheets&amp;"'!"&amp;ADDRESS(ROW(),COLUMN())))</f>
        <v>0</v>
      </c>
      <c r="K374" s="11" cm="1">
        <f t="array" aca="1" ref="K374" ca="1">SUM(INDIRECT("'"&amp;TOTALECSheets&amp;"'!"&amp;ADDRESS(ROW(),COLUMN())))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 cm="1">
        <f t="array" aca="1" ref="D375" ca="1">SUM(INDIRECT("'"&amp;TOTALECSheets&amp;"'!"&amp;ADDRESS(ROW(),COLUMN())))</f>
        <v>-2614885.8323887195</v>
      </c>
      <c r="E375" s="11">
        <f t="shared" ca="1" si="8"/>
        <v>0</v>
      </c>
      <c r="G375" s="111" cm="1">
        <f t="array" aca="1" ref="G375" ca="1">SUM(INDIRECT("'"&amp;TOTALECSheets&amp;"'!"&amp;ADDRESS(ROW(),COLUMN())))</f>
        <v>-599274.89449333609</v>
      </c>
      <c r="H375" s="111" cm="1">
        <f t="array" aca="1" ref="H375" ca="1">SUM(INDIRECT("'"&amp;TOTALECSheets&amp;"'!"&amp;ADDRESS(ROW(),COLUMN())))</f>
        <v>-163352.99769663424</v>
      </c>
      <c r="I375" s="111" cm="1">
        <f t="array" aca="1" ref="I375" ca="1">SUM(INDIRECT("'"&amp;TOTALECSheets&amp;"'!"&amp;ADDRESS(ROW(),COLUMN())))</f>
        <v>-411653.74937980413</v>
      </c>
      <c r="J375" s="111" cm="1">
        <f t="array" aca="1" ref="J375" ca="1">SUM(INDIRECT("'"&amp;TOTALECSheets&amp;"'!"&amp;ADDRESS(ROW(),COLUMN())))</f>
        <v>-752332.99645325704</v>
      </c>
      <c r="K375" s="111" cm="1">
        <f t="array" aca="1" ref="K375" ca="1">SUM(INDIRECT("'"&amp;TOTALECSheets&amp;"'!"&amp;ADDRESS(ROW(),COLUMN())))</f>
        <v>-688271.19436568813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D376" s="11"/>
      <c r="E376" s="11">
        <f t="shared" si="8"/>
        <v>0</v>
      </c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 cm="1">
        <f t="array" aca="1" ref="D377" ca="1">SUM(INDIRECT("'"&amp;TOTALECSheets&amp;"'!"&amp;ADDRESS(ROW(),COLUMN())))</f>
        <v>364185.4582348665</v>
      </c>
      <c r="E377" s="11">
        <f t="shared" ca="1" si="8"/>
        <v>0</v>
      </c>
      <c r="F377" s="3"/>
      <c r="G377" s="11" cm="1">
        <f t="array" aca="1" ref="G377" ca="1">SUM(INDIRECT("'"&amp;TOTALECSheets&amp;"'!"&amp;ADDRESS(ROW(),COLUMN())))</f>
        <v>1382467.7603591529</v>
      </c>
      <c r="H377" s="11" cm="1">
        <f t="array" aca="1" ref="H377" ca="1">SUM(INDIRECT("'"&amp;TOTALECSheets&amp;"'!"&amp;ADDRESS(ROW(),COLUMN())))</f>
        <v>137267.97646126739</v>
      </c>
      <c r="I377" s="11" cm="1">
        <f t="array" aca="1" ref="I377" ca="1">SUM(INDIRECT("'"&amp;TOTALECSheets&amp;"'!"&amp;ADDRESS(ROW(),COLUMN())))</f>
        <v>-136792.94459159227</v>
      </c>
      <c r="J377" s="11" cm="1">
        <f t="array" aca="1" ref="J377" ca="1">SUM(INDIRECT("'"&amp;TOTALECSheets&amp;"'!"&amp;ADDRESS(ROW(),COLUMN())))</f>
        <v>-526280.34752903471</v>
      </c>
      <c r="K377" s="11" cm="1">
        <f t="array" aca="1" ref="K377" ca="1">SUM(INDIRECT("'"&amp;TOTALECSheets&amp;"'!"&amp;ADDRESS(ROW(),COLUMN())))</f>
        <v>-492476.98646492756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D378" s="111"/>
      <c r="E378" s="11">
        <f t="shared" si="8"/>
        <v>0</v>
      </c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D379" s="11"/>
      <c r="E379" s="11">
        <f t="shared" si="8"/>
        <v>0</v>
      </c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 cm="1">
        <f t="array" aca="1" ref="D380" ca="1">SUM(INDIRECT("'"&amp;TOTALECSheets&amp;"'!"&amp;ADDRESS(ROW(),COLUMN())))</f>
        <v>526620725.17000633</v>
      </c>
      <c r="E380" s="11">
        <f t="shared" ca="1" si="8"/>
        <v>0</v>
      </c>
      <c r="F380" s="3"/>
      <c r="G380" s="52" cm="1">
        <f t="array" aca="1" ref="G380" ca="1">SUM(INDIRECT("'"&amp;TOTALECSheets&amp;"'!"&amp;ADDRESS(ROW(),COLUMN())))</f>
        <v>403122044.75019264</v>
      </c>
      <c r="H380" s="52" cm="1">
        <f t="array" aca="1" ref="H380" ca="1">SUM(INDIRECT("'"&amp;TOTALECSheets&amp;"'!"&amp;ADDRESS(ROW(),COLUMN())))</f>
        <v>58199623.031183608</v>
      </c>
      <c r="I380" s="52" cm="1">
        <f t="array" aca="1" ref="I380" ca="1">SUM(INDIRECT("'"&amp;TOTALECSheets&amp;"'!"&amp;ADDRESS(ROW(),COLUMN())))</f>
        <v>41351785.383915298</v>
      </c>
      <c r="J380" s="52" cm="1">
        <f t="array" aca="1" ref="J380" ca="1">SUM(INDIRECT("'"&amp;TOTALECSheets&amp;"'!"&amp;ADDRESS(ROW(),COLUMN())))</f>
        <v>13709513.50171998</v>
      </c>
      <c r="K380" s="52" cm="1">
        <f t="array" aca="1" ref="K380" ca="1">SUM(INDIRECT("'"&amp;TOTALECSheets&amp;"'!"&amp;ADDRESS(ROW(),COLUMN())))</f>
        <v>10237758.502994789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 cm="1">
        <f t="array" aca="1" ref="D381" ca="1">SUM(INDIRECT("'"&amp;TOTALECSheets&amp;"'!"&amp;ADDRESS(ROW(),COLUMN())))</f>
        <v>15301962.640026666</v>
      </c>
      <c r="E381" s="11">
        <f t="shared" ca="1" si="8"/>
        <v>0</v>
      </c>
      <c r="F381" s="3"/>
      <c r="G381" s="11" cm="1">
        <f t="array" aca="1" ref="G381" ca="1">SUM(INDIRECT("'"&amp;TOTALECSheets&amp;"'!"&amp;ADDRESS(ROW(),COLUMN())))</f>
        <v>3506876.6418249346</v>
      </c>
      <c r="H381" s="11" cm="1">
        <f t="array" aca="1" ref="H381" ca="1">SUM(INDIRECT("'"&amp;TOTALECSheets&amp;"'!"&amp;ADDRESS(ROW(),COLUMN())))</f>
        <v>955919.92465951538</v>
      </c>
      <c r="I381" s="11" cm="1">
        <f t="array" aca="1" ref="I381" ca="1">SUM(INDIRECT("'"&amp;TOTALECSheets&amp;"'!"&amp;ADDRESS(ROW(),COLUMN())))</f>
        <v>2408942.7598000998</v>
      </c>
      <c r="J381" s="11" cm="1">
        <f t="array" aca="1" ref="J381" ca="1">SUM(INDIRECT("'"&amp;TOTALECSheets&amp;"'!"&amp;ADDRESS(ROW(),COLUMN())))</f>
        <v>4402552.2116468819</v>
      </c>
      <c r="K381" s="11" cm="1">
        <f t="array" aca="1" ref="K381" ca="1">SUM(INDIRECT("'"&amp;TOTALECSheets&amp;"'!"&amp;ADDRESS(ROW(),COLUMN())))</f>
        <v>4027671.1020952351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 cm="1">
        <f t="array" aca="1" ref="D382" ca="1">SUM(INDIRECT("'"&amp;TOTALECSheets&amp;"'!"&amp;ADDRESS(ROW(),COLUMN())))</f>
        <v>0</v>
      </c>
      <c r="E382" s="11">
        <f t="shared" ca="1" si="8"/>
        <v>0</v>
      </c>
      <c r="F382" s="11"/>
      <c r="G382" s="11" cm="1">
        <f t="array" aca="1" ref="G382" ca="1">SUM(INDIRECT("'"&amp;TOTALECSheets&amp;"'!"&amp;ADDRESS(ROW(),COLUMN())))</f>
        <v>0</v>
      </c>
      <c r="H382" s="11" cm="1">
        <f t="array" aca="1" ref="H382" ca="1">SUM(INDIRECT("'"&amp;TOTALECSheets&amp;"'!"&amp;ADDRESS(ROW(),COLUMN())))</f>
        <v>0</v>
      </c>
      <c r="I382" s="11" cm="1">
        <f t="array" aca="1" ref="I382" ca="1">SUM(INDIRECT("'"&amp;TOTALECSheets&amp;"'!"&amp;ADDRESS(ROW(),COLUMN())))</f>
        <v>0</v>
      </c>
      <c r="J382" s="11" cm="1">
        <f t="array" aca="1" ref="J382" ca="1">SUM(INDIRECT("'"&amp;TOTALECSheets&amp;"'!"&amp;ADDRESS(ROW(),COLUMN())))</f>
        <v>0</v>
      </c>
      <c r="K382" s="11" cm="1">
        <f t="array" aca="1" ref="K382" ca="1">SUM(INDIRECT("'"&amp;TOTALECSheets&amp;"'!"&amp;ADDRESS(ROW(),COLUMN())))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 cm="1">
        <f t="array" aca="1" ref="D383" ca="1">SUM(INDIRECT("'"&amp;TOTALECSheets&amp;"'!"&amp;ADDRESS(ROW(),COLUMN())))</f>
        <v>1091008.8280910819</v>
      </c>
      <c r="E383" s="11">
        <f t="shared" ca="1" si="8"/>
        <v>0</v>
      </c>
      <c r="F383" s="3"/>
      <c r="G383" s="11" cm="1">
        <f t="array" aca="1" ref="G383" ca="1">SUM(INDIRECT("'"&amp;TOTALECSheets&amp;"'!"&amp;ADDRESS(ROW(),COLUMN())))</f>
        <v>250035.46703540662</v>
      </c>
      <c r="H383" s="11" cm="1">
        <f t="array" aca="1" ref="H383" ca="1">SUM(INDIRECT("'"&amp;TOTALECSheets&amp;"'!"&amp;ADDRESS(ROW(),COLUMN())))</f>
        <v>68155.771993825489</v>
      </c>
      <c r="I383" s="11" cm="1">
        <f t="array" aca="1" ref="I383" ca="1">SUM(INDIRECT("'"&amp;TOTALECSheets&amp;"'!"&amp;ADDRESS(ROW(),COLUMN())))</f>
        <v>171754.29578119947</v>
      </c>
      <c r="J383" s="11" cm="1">
        <f t="array" aca="1" ref="J383" ca="1">SUM(INDIRECT("'"&amp;TOTALECSheets&amp;"'!"&amp;ADDRESS(ROW(),COLUMN())))</f>
        <v>313895.89963280002</v>
      </c>
      <c r="K383" s="11" cm="1">
        <f t="array" aca="1" ref="K383" ca="1">SUM(INDIRECT("'"&amp;TOTALECSheets&amp;"'!"&amp;ADDRESS(ROW(),COLUMN())))</f>
        <v>287167.39364785049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 cm="1">
        <f t="array" aca="1" ref="D384" ca="1">SUM(INDIRECT("'"&amp;TOTALECSheets&amp;"'!"&amp;ADDRESS(ROW(),COLUMN())))</f>
        <v>0</v>
      </c>
      <c r="E384" s="11">
        <f t="shared" ca="1" si="8"/>
        <v>0</v>
      </c>
      <c r="F384" s="3"/>
      <c r="G384" s="11" cm="1">
        <f t="array" aca="1" ref="G384" ca="1">SUM(INDIRECT("'"&amp;TOTALECSheets&amp;"'!"&amp;ADDRESS(ROW(),COLUMN())))</f>
        <v>0</v>
      </c>
      <c r="H384" s="11" cm="1">
        <f t="array" aca="1" ref="H384" ca="1">SUM(INDIRECT("'"&amp;TOTALECSheets&amp;"'!"&amp;ADDRESS(ROW(),COLUMN())))</f>
        <v>0</v>
      </c>
      <c r="I384" s="11" cm="1">
        <f t="array" aca="1" ref="I384" ca="1">SUM(INDIRECT("'"&amp;TOTALECSheets&amp;"'!"&amp;ADDRESS(ROW(),COLUMN())))</f>
        <v>0</v>
      </c>
      <c r="J384" s="11" cm="1">
        <f t="array" aca="1" ref="J384" ca="1">SUM(INDIRECT("'"&amp;TOTALECSheets&amp;"'!"&amp;ADDRESS(ROW(),COLUMN())))</f>
        <v>0</v>
      </c>
      <c r="K384" s="11" cm="1">
        <f t="array" aca="1" ref="K384" ca="1">SUM(INDIRECT("'"&amp;TOTALECSheets&amp;"'!"&amp;ADDRESS(ROW(),COLUMN())))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 cm="1">
        <f t="array" aca="1" ref="D385" ca="1">SUM(INDIRECT("'"&amp;TOTALECSheets&amp;"'!"&amp;ADDRESS(ROW(),COLUMN())))</f>
        <v>0</v>
      </c>
      <c r="E385" s="11">
        <f t="shared" ca="1" si="8"/>
        <v>0</v>
      </c>
      <c r="F385" s="3"/>
      <c r="G385" s="11" cm="1">
        <f t="array" aca="1" ref="G385" ca="1">SUM(INDIRECT("'"&amp;TOTALECSheets&amp;"'!"&amp;ADDRESS(ROW(),COLUMN())))</f>
        <v>0</v>
      </c>
      <c r="H385" s="11" cm="1">
        <f t="array" aca="1" ref="H385" ca="1">SUM(INDIRECT("'"&amp;TOTALECSheets&amp;"'!"&amp;ADDRESS(ROW(),COLUMN())))</f>
        <v>0</v>
      </c>
      <c r="I385" s="11" cm="1">
        <f t="array" aca="1" ref="I385" ca="1">SUM(INDIRECT("'"&amp;TOTALECSheets&amp;"'!"&amp;ADDRESS(ROW(),COLUMN())))</f>
        <v>0</v>
      </c>
      <c r="J385" s="11" cm="1">
        <f t="array" aca="1" ref="J385" ca="1">SUM(INDIRECT("'"&amp;TOTALECSheets&amp;"'!"&amp;ADDRESS(ROW(),COLUMN())))</f>
        <v>0</v>
      </c>
      <c r="K385" s="11" cm="1">
        <f t="array" aca="1" ref="K385" ca="1">SUM(INDIRECT("'"&amp;TOTALECSheets&amp;"'!"&amp;ADDRESS(ROW(),COLUMN())))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 cm="1">
        <f t="array" aca="1" ref="D386" ca="1">SUM(INDIRECT("'"&amp;TOTALECSheets&amp;"'!"&amp;ADDRESS(ROW(),COLUMN())))</f>
        <v>0</v>
      </c>
      <c r="E386" s="11">
        <f t="shared" ca="1" si="8"/>
        <v>0</v>
      </c>
      <c r="F386" s="3"/>
      <c r="G386" s="11" cm="1">
        <f t="array" aca="1" ref="G386" ca="1">SUM(INDIRECT("'"&amp;TOTALECSheets&amp;"'!"&amp;ADDRESS(ROW(),COLUMN())))</f>
        <v>0</v>
      </c>
      <c r="H386" s="11" cm="1">
        <f t="array" aca="1" ref="H386" ca="1">SUM(INDIRECT("'"&amp;TOTALECSheets&amp;"'!"&amp;ADDRESS(ROW(),COLUMN())))</f>
        <v>0</v>
      </c>
      <c r="I386" s="11" cm="1">
        <f t="array" aca="1" ref="I386" ca="1">SUM(INDIRECT("'"&amp;TOTALECSheets&amp;"'!"&amp;ADDRESS(ROW(),COLUMN())))</f>
        <v>0</v>
      </c>
      <c r="J386" s="11" cm="1">
        <f t="array" aca="1" ref="J386" ca="1">SUM(INDIRECT("'"&amp;TOTALECSheets&amp;"'!"&amp;ADDRESS(ROW(),COLUMN())))</f>
        <v>0</v>
      </c>
      <c r="K386" s="11" cm="1">
        <f t="array" aca="1" ref="K386" ca="1">SUM(INDIRECT("'"&amp;TOTALECSheets&amp;"'!"&amp;ADDRESS(ROW(),COLUMN())))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 cm="1">
        <f t="array" aca="1" ref="D387" ca="1">SUM(INDIRECT("'"&amp;TOTALECSheets&amp;"'!"&amp;ADDRESS(ROW(),COLUMN())))</f>
        <v>543013696.63812411</v>
      </c>
      <c r="E387" s="11">
        <f t="shared" ca="1" si="8"/>
        <v>0</v>
      </c>
      <c r="G387" s="112" cm="1">
        <f t="array" aca="1" ref="G387" ca="1">SUM(INDIRECT("'"&amp;TOTALECSheets&amp;"'!"&amp;ADDRESS(ROW(),COLUMN())))</f>
        <v>406878956.8590529</v>
      </c>
      <c r="H387" s="112" cm="1">
        <f t="array" aca="1" ref="H387" ca="1">SUM(INDIRECT("'"&amp;TOTALECSheets&amp;"'!"&amp;ADDRESS(ROW(),COLUMN())))</f>
        <v>59223698.727836952</v>
      </c>
      <c r="I387" s="112" cm="1">
        <f t="array" aca="1" ref="I387" ca="1">SUM(INDIRECT("'"&amp;TOTALECSheets&amp;"'!"&amp;ADDRESS(ROW(),COLUMN())))</f>
        <v>43932482.439496607</v>
      </c>
      <c r="J387" s="112" cm="1">
        <f t="array" aca="1" ref="J387" ca="1">SUM(INDIRECT("'"&amp;TOTALECSheets&amp;"'!"&amp;ADDRESS(ROW(),COLUMN())))</f>
        <v>18425961.612999659</v>
      </c>
      <c r="K387" s="112" cm="1">
        <f t="array" aca="1" ref="K387" ca="1">SUM(INDIRECT("'"&amp;TOTALECSheets&amp;"'!"&amp;ADDRESS(ROW(),COLUMN())))</f>
        <v>14552596.998737875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 cm="1">
        <f t="array" aca="1" ref="D388" ca="1">SUM(INDIRECT("'"&amp;TOTALECSheets&amp;"'!"&amp;ADDRESS(ROW(),COLUMN())))</f>
        <v>0</v>
      </c>
      <c r="E388" s="11">
        <f t="shared" ca="1" si="8"/>
        <v>0</v>
      </c>
      <c r="G388" s="11" cm="1">
        <f t="array" aca="1" ref="G388" ca="1">SUM(INDIRECT("'"&amp;TOTALECSheets&amp;"'!"&amp;ADDRESS(ROW(),COLUMN())))</f>
        <v>0</v>
      </c>
      <c r="H388" s="11" cm="1">
        <f t="array" aca="1" ref="H388" ca="1">SUM(INDIRECT("'"&amp;TOTALECSheets&amp;"'!"&amp;ADDRESS(ROW(),COLUMN())))</f>
        <v>0</v>
      </c>
      <c r="I388" s="11" cm="1">
        <f t="array" aca="1" ref="I388" ca="1">SUM(INDIRECT("'"&amp;TOTALECSheets&amp;"'!"&amp;ADDRESS(ROW(),COLUMN())))</f>
        <v>0</v>
      </c>
      <c r="J388" s="11" cm="1">
        <f t="array" aca="1" ref="J388" ca="1">SUM(INDIRECT("'"&amp;TOTALECSheets&amp;"'!"&amp;ADDRESS(ROW(),COLUMN())))</f>
        <v>0</v>
      </c>
      <c r="K388" s="11" cm="1">
        <f t="array" aca="1" ref="K388" ca="1">SUM(INDIRECT("'"&amp;TOTALECSheets&amp;"'!"&amp;ADDRESS(ROW(),COLUMN())))</f>
        <v>0</v>
      </c>
    </row>
    <row r="389" spans="1:11" x14ac:dyDescent="0.25">
      <c r="A389" s="30" t="str">
        <f>IF(ISBLANK('Input-Accounts'!A388),"",'Input-Accounts'!A388)</f>
        <v/>
      </c>
      <c r="B389" s="8" t="str">
        <f>IF(ISBLANK('Input-Accounts'!B388),"",'Input-Accounts'!B388)</f>
        <v/>
      </c>
      <c r="C389" s="30" t="str">
        <f>IF(ISBLANK('Input-Accounts'!C388),"",'Input-Accounts'!C388)</f>
        <v/>
      </c>
      <c r="E389" t="s">
        <v>414</v>
      </c>
    </row>
  </sheetData>
  <pageMargins left="0.7" right="0.7" top="0.75" bottom="0.75" header="0.3" footer="0.3"/>
  <pageSetup scale="53" pageOrder="overThenDown" orientation="landscape" horizontalDpi="1200" verticalDpi="1200" r:id="rId1"/>
  <rowBreaks count="7" manualBreakCount="7">
    <brk id="78" max="12" man="1"/>
    <brk id="149" max="12" man="1"/>
    <brk id="173" max="12" man="1"/>
    <brk id="189" max="12" man="1"/>
    <brk id="247" max="12" man="1"/>
    <brk id="283" max="12" man="1"/>
    <brk id="377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6791-4955-4EB0-81AA-349CFFF5FA4A}">
  <sheetPr codeName="DemandTotal1">
    <tabColor theme="3" tint="0.59999389629810485"/>
  </sheetPr>
  <dimension ref="A1:K425"/>
  <sheetViews>
    <sheetView topLeftCell="A396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3.5703125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">
        <v>429</v>
      </c>
      <c r="I4" s="103"/>
    </row>
    <row r="5" spans="1:11" x14ac:dyDescent="0.25">
      <c r="B5" s="30"/>
    </row>
    <row r="6" spans="1:11" ht="34.5" x14ac:dyDescent="0.4">
      <c r="A6" s="19" t="s">
        <v>1</v>
      </c>
      <c r="B6" s="21" t="s">
        <v>425</v>
      </c>
      <c r="C6" s="19" t="s">
        <v>426</v>
      </c>
      <c r="D6" s="19" t="s">
        <v>427</v>
      </c>
      <c r="E6" s="115" t="s">
        <v>413</v>
      </c>
      <c r="F6" s="19"/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 cm="1">
        <f t="array" aca="1" ref="D11" ca="1">SUM(INDIRECT("'"&amp;TOTALCustomerSheets&amp;"'!"&amp;ADDRESS(ROW(),COLUMN())))</f>
        <v>66288.640820709377</v>
      </c>
      <c r="E11" s="11">
        <f t="shared" ref="E11:E74" ca="1" si="0">IFERROR(IF(D11="",0,IF(D11=0,0,IF(ABS(D11-SUM($G11:$K11))&lt;Check_Limit,0,1))),1)</f>
        <v>0</v>
      </c>
      <c r="F11" s="3"/>
      <c r="G11" s="11" cm="1">
        <f t="array" aca="1" ref="G11" ca="1">SUM(INDIRECT("'"&amp;TOTALCustomerSheets&amp;"'!"&amp;ADDRESS(ROW(),COLUMN())))</f>
        <v>59480.00268855333</v>
      </c>
      <c r="H11" s="11" cm="1">
        <f t="array" aca="1" ref="H11" ca="1">SUM(INDIRECT("'"&amp;TOTALCustomerSheets&amp;"'!"&amp;ADDRESS(ROW(),COLUMN())))</f>
        <v>5521.2020559594703</v>
      </c>
      <c r="I11" s="11" cm="1">
        <f t="array" aca="1" ref="I11" ca="1">SUM(INDIRECT("'"&amp;TOTALCustomerSheets&amp;"'!"&amp;ADDRESS(ROW(),COLUMN())))</f>
        <v>1077.5829492905082</v>
      </c>
      <c r="J11" s="11" cm="1">
        <f t="array" aca="1" ref="J11" ca="1">SUM(INDIRECT("'"&amp;TOTALCustomerSheets&amp;"'!"&amp;ADDRESS(ROW(),COLUMN())))</f>
        <v>199.385348887335</v>
      </c>
      <c r="K11" s="11" cm="1">
        <f t="array" aca="1" ref="K11" ca="1">SUM(INDIRECT("'"&amp;TOTALCustomerSheets&amp;"'!"&amp;ADDRESS(ROW(),COLUMN())))</f>
        <v>10.467778018722566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 cm="1">
        <f t="array" aca="1" ref="D12" ca="1">SUM(INDIRECT("'"&amp;TOTALCustomerSheets&amp;"'!"&amp;ADDRESS(ROW(),COLUMN())))</f>
        <v>26596.265581650827</v>
      </c>
      <c r="E12" s="11">
        <f t="shared" ca="1" si="0"/>
        <v>0</v>
      </c>
      <c r="F12" s="3"/>
      <c r="G12" s="11" cm="1">
        <f t="array" aca="1" ref="G12" ca="1">SUM(INDIRECT("'"&amp;TOTALCustomerSheets&amp;"'!"&amp;ADDRESS(ROW(),COLUMN())))</f>
        <v>23864.510249663326</v>
      </c>
      <c r="H12" s="11" cm="1">
        <f t="array" aca="1" ref="H12" ca="1">SUM(INDIRECT("'"&amp;TOTALCustomerSheets&amp;"'!"&amp;ADDRESS(ROW(),COLUMN())))</f>
        <v>2215.2114508942987</v>
      </c>
      <c r="I12" s="11" cm="1">
        <f t="array" aca="1" ref="I12" ca="1">SUM(INDIRECT("'"&amp;TOTALCustomerSheets&amp;"'!"&amp;ADDRESS(ROW(),COLUMN())))</f>
        <v>432.34680860488089</v>
      </c>
      <c r="J12" s="11" cm="1">
        <f t="array" aca="1" ref="J12" ca="1">SUM(INDIRECT("'"&amp;TOTALCustomerSheets&amp;"'!"&amp;ADDRESS(ROW(),COLUMN())))</f>
        <v>79.997200522490999</v>
      </c>
      <c r="K12" s="11" cm="1">
        <f t="array" aca="1" ref="K12" ca="1">SUM(INDIRECT("'"&amp;TOTALCustomerSheets&amp;"'!"&amp;ADDRESS(ROW(),COLUMN())))</f>
        <v>4.1998719658275956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 cm="1">
        <f t="array" aca="1" ref="D13" ca="1">SUM(INDIRECT("'"&amp;TOTALCustomerSheets&amp;"'!"&amp;ADDRESS(ROW(),COLUMN())))</f>
        <v>7020840.7476587631</v>
      </c>
      <c r="E13" s="11">
        <f t="shared" ca="1" si="0"/>
        <v>0</v>
      </c>
      <c r="F13" s="3"/>
      <c r="G13" s="11" cm="1">
        <f t="array" aca="1" ref="G13" ca="1">SUM(INDIRECT("'"&amp;TOTALCustomerSheets&amp;"'!"&amp;ADDRESS(ROW(),COLUMN())))</f>
        <v>6299716.2315656478</v>
      </c>
      <c r="H13" s="11" cm="1">
        <f t="array" aca="1" ref="H13" ca="1">SUM(INDIRECT("'"&amp;TOTALCustomerSheets&amp;"'!"&amp;ADDRESS(ROW(),COLUMN())))</f>
        <v>584768.06720748777</v>
      </c>
      <c r="I13" s="11" cm="1">
        <f t="array" aca="1" ref="I13" ca="1">SUM(INDIRECT("'"&amp;TOTALCustomerSheets&amp;"'!"&amp;ADDRESS(ROW(),COLUMN())))</f>
        <v>114130.23688060808</v>
      </c>
      <c r="J13" s="11" cm="1">
        <f t="array" aca="1" ref="J13" ca="1">SUM(INDIRECT("'"&amp;TOTALCustomerSheets&amp;"'!"&amp;ADDRESS(ROW(),COLUMN())))</f>
        <v>21117.536347449583</v>
      </c>
      <c r="K13" s="11" cm="1">
        <f t="array" aca="1" ref="K13" ca="1">SUM(INDIRECT("'"&amp;TOTALCustomerSheets&amp;"'!"&amp;ADDRESS(ROW(),COLUMN())))</f>
        <v>1108.6756575695867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 cm="1">
        <f t="array" aca="1" ref="D14" ca="1">SUM(INDIRECT("'"&amp;TOTALCustomerSheets&amp;"'!"&amp;ADDRESS(ROW(),COLUMN())))</f>
        <v>29679309.049999997</v>
      </c>
      <c r="E14" s="11">
        <f t="shared" ca="1" si="0"/>
        <v>0</v>
      </c>
      <c r="F14" s="3"/>
      <c r="G14" s="11" cm="1">
        <f t="array" aca="1" ref="G14" ca="1">SUM(INDIRECT("'"&amp;TOTALCustomerSheets&amp;"'!"&amp;ADDRESS(ROW(),COLUMN())))</f>
        <v>27411107.982415304</v>
      </c>
      <c r="H14" s="11" cm="1">
        <f t="array" aca="1" ref="H14" ca="1">SUM(INDIRECT("'"&amp;TOTALCustomerSheets&amp;"'!"&amp;ADDRESS(ROW(),COLUMN())))</f>
        <v>2049760.4426761088</v>
      </c>
      <c r="I14" s="11" cm="1">
        <f t="array" aca="1" ref="I14" ca="1">SUM(INDIRECT("'"&amp;TOTALCustomerSheets&amp;"'!"&amp;ADDRESS(ROW(),COLUMN())))</f>
        <v>208406.58476984303</v>
      </c>
      <c r="J14" s="11" cm="1">
        <f t="array" aca="1" ref="J14" ca="1">SUM(INDIRECT("'"&amp;TOTALCustomerSheets&amp;"'!"&amp;ADDRESS(ROW(),COLUMN())))</f>
        <v>9697.9383057620798</v>
      </c>
      <c r="K14" s="11" cm="1">
        <f t="array" aca="1" ref="K14" ca="1">SUM(INDIRECT("'"&amp;TOTALCustomerSheets&amp;"'!"&amp;ADDRESS(ROW(),COLUMN())))</f>
        <v>336.10183297947998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 cm="1">
        <f t="array" aca="1" ref="D15" ca="1">SUM(INDIRECT("'"&amp;TOTALCustomerSheets&amp;"'!"&amp;ADDRESS(ROW(),COLUMN())))</f>
        <v>33030179.472879801</v>
      </c>
      <c r="E15" s="11">
        <f t="shared" ca="1" si="0"/>
        <v>0</v>
      </c>
      <c r="F15" s="3"/>
      <c r="G15" s="11" cm="1">
        <f t="array" aca="1" ref="G15" ca="1">SUM(INDIRECT("'"&amp;TOTALCustomerSheets&amp;"'!"&amp;ADDRESS(ROW(),COLUMN())))</f>
        <v>27908638.08888714</v>
      </c>
      <c r="H15" s="11" cm="1">
        <f t="array" aca="1" ref="H15" ca="1">SUM(INDIRECT("'"&amp;TOTALCustomerSheets&amp;"'!"&amp;ADDRESS(ROW(),COLUMN())))</f>
        <v>4150753.6119052758</v>
      </c>
      <c r="I15" s="11" cm="1">
        <f t="array" aca="1" ref="I15" ca="1">SUM(INDIRECT("'"&amp;TOTALCustomerSheets&amp;"'!"&amp;ADDRESS(ROW(),COLUMN())))</f>
        <v>889653.86402982695</v>
      </c>
      <c r="J15" s="11" cm="1">
        <f t="array" aca="1" ref="J15" ca="1">SUM(INDIRECT("'"&amp;TOTALCustomerSheets&amp;"'!"&amp;ADDRESS(ROW(),COLUMN())))</f>
        <v>80085.297237570048</v>
      </c>
      <c r="K15" s="11" cm="1">
        <f t="array" aca="1" ref="K15" ca="1">SUM(INDIRECT("'"&amp;TOTALCustomerSheets&amp;"'!"&amp;ADDRESS(ROW(),COLUMN())))</f>
        <v>1048.6108199920895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 cm="1">
        <f t="array" aca="1" ref="D16" ca="1">SUM(INDIRECT("'"&amp;TOTALCustomerSheets&amp;"'!"&amp;ADDRESS(ROW(),COLUMN())))</f>
        <v>69823214.176940918</v>
      </c>
      <c r="E16" s="11">
        <f t="shared" ca="1" si="0"/>
        <v>0</v>
      </c>
      <c r="G16" s="111" cm="1">
        <f t="array" aca="1" ref="G16" ca="1">SUM(INDIRECT("'"&amp;TOTALCustomerSheets&amp;"'!"&amp;ADDRESS(ROW(),COLUMN())))</f>
        <v>61702806.815806307</v>
      </c>
      <c r="H16" s="111" cm="1">
        <f t="array" aca="1" ref="H16" ca="1">SUM(INDIRECT("'"&amp;TOTALCustomerSheets&amp;"'!"&amp;ADDRESS(ROW(),COLUMN())))</f>
        <v>6793018.5352957258</v>
      </c>
      <c r="I16" s="111" cm="1">
        <f t="array" aca="1" ref="I16" ca="1">SUM(INDIRECT("'"&amp;TOTALCustomerSheets&amp;"'!"&amp;ADDRESS(ROW(),COLUMN())))</f>
        <v>1213700.6154381735</v>
      </c>
      <c r="J16" s="111" cm="1">
        <f t="array" aca="1" ref="J16" ca="1">SUM(INDIRECT("'"&amp;TOTALCustomerSheets&amp;"'!"&amp;ADDRESS(ROW(),COLUMN())))</f>
        <v>111180.15444019155</v>
      </c>
      <c r="K16" s="111" cm="1">
        <f t="array" aca="1" ref="K16" ca="1">SUM(INDIRECT("'"&amp;TOTALCustomerSheets&amp;"'!"&amp;ADDRESS(ROW(),COLUMN())))</f>
        <v>2508.0559605257063</v>
      </c>
    </row>
    <row r="17" spans="1:11" outlineLevel="1" x14ac:dyDescent="0.25">
      <c r="D17" s="11"/>
      <c r="E17" s="11">
        <f t="shared" si="0"/>
        <v>0</v>
      </c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>
        <f t="shared" si="0"/>
        <v>0</v>
      </c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 cm="1">
        <f t="array" aca="1" ref="D19" ca="1">SUM(INDIRECT("'"&amp;TOTALCustomerSheets&amp;"'!"&amp;ADDRESS(ROW(),COLUMN())))</f>
        <v>0</v>
      </c>
      <c r="E19" s="11">
        <f t="shared" ca="1" si="0"/>
        <v>0</v>
      </c>
      <c r="F19" s="3"/>
      <c r="G19" s="11" cm="1">
        <f t="array" aca="1" ref="G19" ca="1">SUM(INDIRECT("'"&amp;TOTALCustomerSheets&amp;"'!"&amp;ADDRESS(ROW(),COLUMN())))</f>
        <v>0</v>
      </c>
      <c r="H19" s="11" cm="1">
        <f t="array" aca="1" ref="H19" ca="1">SUM(INDIRECT("'"&amp;TOTALCustomerSheets&amp;"'!"&amp;ADDRESS(ROW(),COLUMN())))</f>
        <v>0</v>
      </c>
      <c r="I19" s="11" cm="1">
        <f t="array" aca="1" ref="I19" ca="1">SUM(INDIRECT("'"&amp;TOTALCustomerSheets&amp;"'!"&amp;ADDRESS(ROW(),COLUMN())))</f>
        <v>0</v>
      </c>
      <c r="J19" s="11" cm="1">
        <f t="array" aca="1" ref="J19" ca="1">SUM(INDIRECT("'"&amp;TOTALCustomerSheets&amp;"'!"&amp;ADDRESS(ROW(),COLUMN())))</f>
        <v>0</v>
      </c>
      <c r="K19" s="11" cm="1">
        <f t="array" aca="1" ref="K19" ca="1">SUM(INDIRECT("'"&amp;TOTALCustomerSheets&amp;"'!"&amp;ADDRESS(ROW(),COLUMN())))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 cm="1">
        <f t="array" aca="1" ref="D20" ca="1">SUM(INDIRECT("'"&amp;TOTALCustomerSheets&amp;"'!"&amp;ADDRESS(ROW(),COLUMN())))</f>
        <v>0</v>
      </c>
      <c r="E20" s="11">
        <f t="shared" ca="1" si="0"/>
        <v>0</v>
      </c>
      <c r="F20" s="3"/>
      <c r="G20" s="11" cm="1">
        <f t="array" aca="1" ref="G20" ca="1">SUM(INDIRECT("'"&amp;TOTALCustomerSheets&amp;"'!"&amp;ADDRESS(ROW(),COLUMN())))</f>
        <v>0</v>
      </c>
      <c r="H20" s="11" cm="1">
        <f t="array" aca="1" ref="H20" ca="1">SUM(INDIRECT("'"&amp;TOTALCustomerSheets&amp;"'!"&amp;ADDRESS(ROW(),COLUMN())))</f>
        <v>0</v>
      </c>
      <c r="I20" s="11" cm="1">
        <f t="array" aca="1" ref="I20" ca="1">SUM(INDIRECT("'"&amp;TOTALCustomerSheets&amp;"'!"&amp;ADDRESS(ROW(),COLUMN())))</f>
        <v>0</v>
      </c>
      <c r="J20" s="11" cm="1">
        <f t="array" aca="1" ref="J20" ca="1">SUM(INDIRECT("'"&amp;TOTALCustomerSheets&amp;"'!"&amp;ADDRESS(ROW(),COLUMN())))</f>
        <v>0</v>
      </c>
      <c r="K20" s="11" cm="1">
        <f t="array" aca="1" ref="K20" ca="1">SUM(INDIRECT("'"&amp;TOTALCustomerSheets&amp;"'!"&amp;ADDRESS(ROW(),COLUMN())))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 cm="1">
        <f t="array" aca="1" ref="D21" ca="1">SUM(INDIRECT("'"&amp;TOTALCustomerSheets&amp;"'!"&amp;ADDRESS(ROW(),COLUMN())))</f>
        <v>0</v>
      </c>
      <c r="E21" s="11">
        <f t="shared" ca="1" si="0"/>
        <v>0</v>
      </c>
      <c r="F21" s="3"/>
      <c r="G21" s="11" cm="1">
        <f t="array" aca="1" ref="G21" ca="1">SUM(INDIRECT("'"&amp;TOTALCustomerSheets&amp;"'!"&amp;ADDRESS(ROW(),COLUMN())))</f>
        <v>0</v>
      </c>
      <c r="H21" s="11" cm="1">
        <f t="array" aca="1" ref="H21" ca="1">SUM(INDIRECT("'"&amp;TOTALCustomerSheets&amp;"'!"&amp;ADDRESS(ROW(),COLUMN())))</f>
        <v>0</v>
      </c>
      <c r="I21" s="11" cm="1">
        <f t="array" aca="1" ref="I21" ca="1">SUM(INDIRECT("'"&amp;TOTALCustomerSheets&amp;"'!"&amp;ADDRESS(ROW(),COLUMN())))</f>
        <v>0</v>
      </c>
      <c r="J21" s="11" cm="1">
        <f t="array" aca="1" ref="J21" ca="1">SUM(INDIRECT("'"&amp;TOTALCustomerSheets&amp;"'!"&amp;ADDRESS(ROW(),COLUMN())))</f>
        <v>0</v>
      </c>
      <c r="K21" s="11" cm="1">
        <f t="array" aca="1" ref="K21" ca="1">SUM(INDIRECT("'"&amp;TOTALCustomerSheets&amp;"'!"&amp;ADDRESS(ROW(),COLUMN())))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 cm="1">
        <f t="array" aca="1" ref="D22" ca="1">SUM(INDIRECT("'"&amp;TOTALCustomerSheets&amp;"'!"&amp;ADDRESS(ROW(),COLUMN())))</f>
        <v>0</v>
      </c>
      <c r="E22" s="11">
        <f t="shared" ca="1" si="0"/>
        <v>0</v>
      </c>
      <c r="F22" s="3"/>
      <c r="G22" s="11" cm="1">
        <f t="array" aca="1" ref="G22" ca="1">SUM(INDIRECT("'"&amp;TOTALCustomerSheets&amp;"'!"&amp;ADDRESS(ROW(),COLUMN())))</f>
        <v>0</v>
      </c>
      <c r="H22" s="11" cm="1">
        <f t="array" aca="1" ref="H22" ca="1">SUM(INDIRECT("'"&amp;TOTALCustomerSheets&amp;"'!"&amp;ADDRESS(ROW(),COLUMN())))</f>
        <v>0</v>
      </c>
      <c r="I22" s="11" cm="1">
        <f t="array" aca="1" ref="I22" ca="1">SUM(INDIRECT("'"&amp;TOTALCustomerSheets&amp;"'!"&amp;ADDRESS(ROW(),COLUMN())))</f>
        <v>0</v>
      </c>
      <c r="J22" s="11" cm="1">
        <f t="array" aca="1" ref="J22" ca="1">SUM(INDIRECT("'"&amp;TOTALCustomerSheets&amp;"'!"&amp;ADDRESS(ROW(),COLUMN())))</f>
        <v>0</v>
      </c>
      <c r="K22" s="11" cm="1">
        <f t="array" aca="1" ref="K22" ca="1">SUM(INDIRECT("'"&amp;TOTALCustomerSheets&amp;"'!"&amp;ADDRESS(ROW(),COLUMN())))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 cm="1">
        <f t="array" aca="1" ref="D23" ca="1">SUM(INDIRECT("'"&amp;TOTALCustomerSheets&amp;"'!"&amp;ADDRESS(ROW(),COLUMN())))</f>
        <v>0</v>
      </c>
      <c r="E23" s="11">
        <f t="shared" ca="1" si="0"/>
        <v>0</v>
      </c>
      <c r="F23" s="3"/>
      <c r="G23" s="11" cm="1">
        <f t="array" aca="1" ref="G23" ca="1">SUM(INDIRECT("'"&amp;TOTALCustomerSheets&amp;"'!"&amp;ADDRESS(ROW(),COLUMN())))</f>
        <v>0</v>
      </c>
      <c r="H23" s="11" cm="1">
        <f t="array" aca="1" ref="H23" ca="1">SUM(INDIRECT("'"&amp;TOTALCustomerSheets&amp;"'!"&amp;ADDRESS(ROW(),COLUMN())))</f>
        <v>0</v>
      </c>
      <c r="I23" s="11" cm="1">
        <f t="array" aca="1" ref="I23" ca="1">SUM(INDIRECT("'"&amp;TOTALCustomerSheets&amp;"'!"&amp;ADDRESS(ROW(),COLUMN())))</f>
        <v>0</v>
      </c>
      <c r="J23" s="11" cm="1">
        <f t="array" aca="1" ref="J23" ca="1">SUM(INDIRECT("'"&amp;TOTALCustomerSheets&amp;"'!"&amp;ADDRESS(ROW(),COLUMN())))</f>
        <v>0</v>
      </c>
      <c r="K23" s="11" cm="1">
        <f t="array" aca="1" ref="K23" ca="1">SUM(INDIRECT("'"&amp;TOTALCustomerSheets&amp;"'!"&amp;ADDRESS(ROW(),COLUMN())))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 cm="1">
        <f t="array" aca="1" ref="D24" ca="1">SUM(INDIRECT("'"&amp;TOTALCustomerSheets&amp;"'!"&amp;ADDRESS(ROW(),COLUMN())))</f>
        <v>0</v>
      </c>
      <c r="E24" s="11">
        <f t="shared" ca="1" si="0"/>
        <v>0</v>
      </c>
      <c r="F24" s="3"/>
      <c r="G24" s="11" cm="1">
        <f t="array" aca="1" ref="G24" ca="1">SUM(INDIRECT("'"&amp;TOTALCustomerSheets&amp;"'!"&amp;ADDRESS(ROW(),COLUMN())))</f>
        <v>0</v>
      </c>
      <c r="H24" s="11" cm="1">
        <f t="array" aca="1" ref="H24" ca="1">SUM(INDIRECT("'"&amp;TOTALCustomerSheets&amp;"'!"&amp;ADDRESS(ROW(),COLUMN())))</f>
        <v>0</v>
      </c>
      <c r="I24" s="11" cm="1">
        <f t="array" aca="1" ref="I24" ca="1">SUM(INDIRECT("'"&amp;TOTALCustomerSheets&amp;"'!"&amp;ADDRESS(ROW(),COLUMN())))</f>
        <v>0</v>
      </c>
      <c r="J24" s="11" cm="1">
        <f t="array" aca="1" ref="J24" ca="1">SUM(INDIRECT("'"&amp;TOTALCustomerSheets&amp;"'!"&amp;ADDRESS(ROW(),COLUMN())))</f>
        <v>0</v>
      </c>
      <c r="K24" s="11" cm="1">
        <f t="array" aca="1" ref="K24" ca="1">SUM(INDIRECT("'"&amp;TOTALCustomerSheets&amp;"'!"&amp;ADDRESS(ROW(),COLUMN())))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 cm="1">
        <f t="array" aca="1" ref="D25" ca="1">SUM(INDIRECT("'"&amp;TOTALCustomerSheets&amp;"'!"&amp;ADDRESS(ROW(),COLUMN())))</f>
        <v>0</v>
      </c>
      <c r="E25" s="11">
        <f t="shared" ca="1" si="0"/>
        <v>0</v>
      </c>
      <c r="F25" s="3"/>
      <c r="G25" s="11" cm="1">
        <f t="array" aca="1" ref="G25" ca="1">SUM(INDIRECT("'"&amp;TOTALCustomerSheets&amp;"'!"&amp;ADDRESS(ROW(),COLUMN())))</f>
        <v>0</v>
      </c>
      <c r="H25" s="11" cm="1">
        <f t="array" aca="1" ref="H25" ca="1">SUM(INDIRECT("'"&amp;TOTALCustomerSheets&amp;"'!"&amp;ADDRESS(ROW(),COLUMN())))</f>
        <v>0</v>
      </c>
      <c r="I25" s="11" cm="1">
        <f t="array" aca="1" ref="I25" ca="1">SUM(INDIRECT("'"&amp;TOTALCustomerSheets&amp;"'!"&amp;ADDRESS(ROW(),COLUMN())))</f>
        <v>0</v>
      </c>
      <c r="J25" s="11" cm="1">
        <f t="array" aca="1" ref="J25" ca="1">SUM(INDIRECT("'"&amp;TOTALCustomerSheets&amp;"'!"&amp;ADDRESS(ROW(),COLUMN())))</f>
        <v>0</v>
      </c>
      <c r="K25" s="11" cm="1">
        <f t="array" aca="1" ref="K25" ca="1">SUM(INDIRECT("'"&amp;TOTALCustomerSheets&amp;"'!"&amp;ADDRESS(ROW(),COLUMN())))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 cm="1">
        <f t="array" aca="1" ref="D26" ca="1">SUM(INDIRECT("'"&amp;TOTALCustomerSheets&amp;"'!"&amp;ADDRESS(ROW(),COLUMN())))</f>
        <v>0</v>
      </c>
      <c r="E26" s="11">
        <f t="shared" ca="1" si="0"/>
        <v>0</v>
      </c>
      <c r="F26" s="3"/>
      <c r="G26" s="11" cm="1">
        <f t="array" aca="1" ref="G26" ca="1">SUM(INDIRECT("'"&amp;TOTALCustomerSheets&amp;"'!"&amp;ADDRESS(ROW(),COLUMN())))</f>
        <v>0</v>
      </c>
      <c r="H26" s="11" cm="1">
        <f t="array" aca="1" ref="H26" ca="1">SUM(INDIRECT("'"&amp;TOTALCustomerSheets&amp;"'!"&amp;ADDRESS(ROW(),COLUMN())))</f>
        <v>0</v>
      </c>
      <c r="I26" s="11" cm="1">
        <f t="array" aca="1" ref="I26" ca="1">SUM(INDIRECT("'"&amp;TOTALCustomerSheets&amp;"'!"&amp;ADDRESS(ROW(),COLUMN())))</f>
        <v>0</v>
      </c>
      <c r="J26" s="11" cm="1">
        <f t="array" aca="1" ref="J26" ca="1">SUM(INDIRECT("'"&amp;TOTALCustomerSheets&amp;"'!"&amp;ADDRESS(ROW(),COLUMN())))</f>
        <v>0</v>
      </c>
      <c r="K26" s="11" cm="1">
        <f t="array" aca="1" ref="K26" ca="1">SUM(INDIRECT("'"&amp;TOTALCustomerSheets&amp;"'!"&amp;ADDRESS(ROW(),COLUMN())))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 cm="1">
        <f t="array" aca="1" ref="D27" ca="1">SUM(INDIRECT("'"&amp;TOTALCustomerSheets&amp;"'!"&amp;ADDRESS(ROW(),COLUMN())))</f>
        <v>0</v>
      </c>
      <c r="E27" s="11">
        <f t="shared" ca="1" si="0"/>
        <v>0</v>
      </c>
      <c r="F27" s="3"/>
      <c r="G27" s="11" cm="1">
        <f t="array" aca="1" ref="G27" ca="1">SUM(INDIRECT("'"&amp;TOTALCustomerSheets&amp;"'!"&amp;ADDRESS(ROW(),COLUMN())))</f>
        <v>0</v>
      </c>
      <c r="H27" s="11" cm="1">
        <f t="array" aca="1" ref="H27" ca="1">SUM(INDIRECT("'"&amp;TOTALCustomerSheets&amp;"'!"&amp;ADDRESS(ROW(),COLUMN())))</f>
        <v>0</v>
      </c>
      <c r="I27" s="11" cm="1">
        <f t="array" aca="1" ref="I27" ca="1">SUM(INDIRECT("'"&amp;TOTALCustomerSheets&amp;"'!"&amp;ADDRESS(ROW(),COLUMN())))</f>
        <v>0</v>
      </c>
      <c r="J27" s="11" cm="1">
        <f t="array" aca="1" ref="J27" ca="1">SUM(INDIRECT("'"&amp;TOTALCustomerSheets&amp;"'!"&amp;ADDRESS(ROW(),COLUMN())))</f>
        <v>0</v>
      </c>
      <c r="K27" s="11" cm="1">
        <f t="array" aca="1" ref="K27" ca="1">SUM(INDIRECT("'"&amp;TOTALCustomerSheets&amp;"'!"&amp;ADDRESS(ROW(),COLUMN())))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 cm="1">
        <f t="array" aca="1" ref="D28" ca="1">SUM(INDIRECT("'"&amp;TOTALCustomerSheets&amp;"'!"&amp;ADDRESS(ROW(),COLUMN())))</f>
        <v>0</v>
      </c>
      <c r="E28" s="11">
        <f t="shared" ca="1" si="0"/>
        <v>0</v>
      </c>
      <c r="F28" s="3"/>
      <c r="G28" s="11" cm="1">
        <f t="array" aca="1" ref="G28" ca="1">SUM(INDIRECT("'"&amp;TOTALCustomerSheets&amp;"'!"&amp;ADDRESS(ROW(),COLUMN())))</f>
        <v>0</v>
      </c>
      <c r="H28" s="11" cm="1">
        <f t="array" aca="1" ref="H28" ca="1">SUM(INDIRECT("'"&amp;TOTALCustomerSheets&amp;"'!"&amp;ADDRESS(ROW(),COLUMN())))</f>
        <v>0</v>
      </c>
      <c r="I28" s="11" cm="1">
        <f t="array" aca="1" ref="I28" ca="1">SUM(INDIRECT("'"&amp;TOTALCustomerSheets&amp;"'!"&amp;ADDRESS(ROW(),COLUMN())))</f>
        <v>0</v>
      </c>
      <c r="J28" s="11" cm="1">
        <f t="array" aca="1" ref="J28" ca="1">SUM(INDIRECT("'"&amp;TOTALCustomerSheets&amp;"'!"&amp;ADDRESS(ROW(),COLUMN())))</f>
        <v>0</v>
      </c>
      <c r="K28" s="11" cm="1">
        <f t="array" aca="1" ref="K28" ca="1">SUM(INDIRECT("'"&amp;TOTALCustomerSheets&amp;"'!"&amp;ADDRESS(ROW(),COLUMN())))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 cm="1">
        <f t="array" aca="1" ref="D29" ca="1">SUM(INDIRECT("'"&amp;TOTALCustomerSheets&amp;"'!"&amp;ADDRESS(ROW(),COLUMN())))</f>
        <v>0</v>
      </c>
      <c r="E29" s="11">
        <f t="shared" ca="1" si="0"/>
        <v>0</v>
      </c>
      <c r="G29" s="111" cm="1">
        <f t="array" aca="1" ref="G29" ca="1">SUM(INDIRECT("'"&amp;TOTALCustomerSheets&amp;"'!"&amp;ADDRESS(ROW(),COLUMN())))</f>
        <v>0</v>
      </c>
      <c r="H29" s="111" cm="1">
        <f t="array" aca="1" ref="H29" ca="1">SUM(INDIRECT("'"&amp;TOTALCustomerSheets&amp;"'!"&amp;ADDRESS(ROW(),COLUMN())))</f>
        <v>0</v>
      </c>
      <c r="I29" s="111" cm="1">
        <f t="array" aca="1" ref="I29" ca="1">SUM(INDIRECT("'"&amp;TOTALCustomerSheets&amp;"'!"&amp;ADDRESS(ROW(),COLUMN())))</f>
        <v>0</v>
      </c>
      <c r="J29" s="111" cm="1">
        <f t="array" aca="1" ref="J29" ca="1">SUM(INDIRECT("'"&amp;TOTALCustomerSheets&amp;"'!"&amp;ADDRESS(ROW(),COLUMN())))</f>
        <v>0</v>
      </c>
      <c r="K29" s="111" cm="1">
        <f t="array" aca="1" ref="K29" ca="1">SUM(INDIRECT("'"&amp;TOTALCustomerSheets&amp;"'!"&amp;ADDRESS(ROW(),COLUMN())))</f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D30" s="11"/>
      <c r="E30" s="11">
        <f t="shared" si="0"/>
        <v>0</v>
      </c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D31" s="11"/>
      <c r="E31" s="11">
        <f t="shared" si="0"/>
        <v>0</v>
      </c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 cm="1">
        <f t="array" aca="1" ref="D32" ca="1">SUM(INDIRECT("'"&amp;TOTALCustomerSheets&amp;"'!"&amp;ADDRESS(ROW(),COLUMN())))</f>
        <v>0</v>
      </c>
      <c r="E32" s="11">
        <f t="shared" ca="1" si="0"/>
        <v>0</v>
      </c>
      <c r="F32" s="3"/>
      <c r="G32" s="11" cm="1">
        <f t="array" aca="1" ref="G32" ca="1">SUM(INDIRECT("'"&amp;TOTALCustomerSheets&amp;"'!"&amp;ADDRESS(ROW(),COLUMN())))</f>
        <v>0</v>
      </c>
      <c r="H32" s="11" cm="1">
        <f t="array" aca="1" ref="H32" ca="1">SUM(INDIRECT("'"&amp;TOTALCustomerSheets&amp;"'!"&amp;ADDRESS(ROW(),COLUMN())))</f>
        <v>0</v>
      </c>
      <c r="I32" s="11" cm="1">
        <f t="array" aca="1" ref="I32" ca="1">SUM(INDIRECT("'"&amp;TOTALCustomerSheets&amp;"'!"&amp;ADDRESS(ROW(),COLUMN())))</f>
        <v>0</v>
      </c>
      <c r="J32" s="11" cm="1">
        <f t="array" aca="1" ref="J32" ca="1">SUM(INDIRECT("'"&amp;TOTALCustomerSheets&amp;"'!"&amp;ADDRESS(ROW(),COLUMN())))</f>
        <v>0</v>
      </c>
      <c r="K32" s="11" cm="1">
        <f t="array" aca="1" ref="K32" ca="1">SUM(INDIRECT("'"&amp;TOTALCustomerSheets&amp;"'!"&amp;ADDRESS(ROW(),COLUMN())))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 cm="1">
        <f t="array" aca="1" ref="D33" ca="1">SUM(INDIRECT("'"&amp;TOTALCustomerSheets&amp;"'!"&amp;ADDRESS(ROW(),COLUMN())))</f>
        <v>0</v>
      </c>
      <c r="E33" s="11">
        <f t="shared" ca="1" si="0"/>
        <v>0</v>
      </c>
      <c r="F33" s="3"/>
      <c r="G33" s="11" cm="1">
        <f t="array" aca="1" ref="G33" ca="1">SUM(INDIRECT("'"&amp;TOTALCustomerSheets&amp;"'!"&amp;ADDRESS(ROW(),COLUMN())))</f>
        <v>0</v>
      </c>
      <c r="H33" s="11" cm="1">
        <f t="array" aca="1" ref="H33" ca="1">SUM(INDIRECT("'"&amp;TOTALCustomerSheets&amp;"'!"&amp;ADDRESS(ROW(),COLUMN())))</f>
        <v>0</v>
      </c>
      <c r="I33" s="11" cm="1">
        <f t="array" aca="1" ref="I33" ca="1">SUM(INDIRECT("'"&amp;TOTALCustomerSheets&amp;"'!"&amp;ADDRESS(ROW(),COLUMN())))</f>
        <v>0</v>
      </c>
      <c r="J33" s="11" cm="1">
        <f t="array" aca="1" ref="J33" ca="1">SUM(INDIRECT("'"&amp;TOTALCustomerSheets&amp;"'!"&amp;ADDRESS(ROW(),COLUMN())))</f>
        <v>0</v>
      </c>
      <c r="K33" s="11" cm="1">
        <f t="array" aca="1" ref="K33" ca="1">SUM(INDIRECT("'"&amp;TOTALCustomerSheets&amp;"'!"&amp;ADDRESS(ROW(),COLUMN())))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 cm="1">
        <f t="array" aca="1" ref="D34" ca="1">SUM(INDIRECT("'"&amp;TOTALCustomerSheets&amp;"'!"&amp;ADDRESS(ROW(),COLUMN())))</f>
        <v>0</v>
      </c>
      <c r="E34" s="11">
        <f t="shared" ca="1" si="0"/>
        <v>0</v>
      </c>
      <c r="F34" s="3"/>
      <c r="G34" s="11" cm="1">
        <f t="array" aca="1" ref="G34" ca="1">SUM(INDIRECT("'"&amp;TOTALCustomerSheets&amp;"'!"&amp;ADDRESS(ROW(),COLUMN())))</f>
        <v>0</v>
      </c>
      <c r="H34" s="11" cm="1">
        <f t="array" aca="1" ref="H34" ca="1">SUM(INDIRECT("'"&amp;TOTALCustomerSheets&amp;"'!"&amp;ADDRESS(ROW(),COLUMN())))</f>
        <v>0</v>
      </c>
      <c r="I34" s="11" cm="1">
        <f t="array" aca="1" ref="I34" ca="1">SUM(INDIRECT("'"&amp;TOTALCustomerSheets&amp;"'!"&amp;ADDRESS(ROW(),COLUMN())))</f>
        <v>0</v>
      </c>
      <c r="J34" s="11" cm="1">
        <f t="array" aca="1" ref="J34" ca="1">SUM(INDIRECT("'"&amp;TOTALCustomerSheets&amp;"'!"&amp;ADDRESS(ROW(),COLUMN())))</f>
        <v>0</v>
      </c>
      <c r="K34" s="11" cm="1">
        <f t="array" aca="1" ref="K34" ca="1">SUM(INDIRECT("'"&amp;TOTALCustomerSheets&amp;"'!"&amp;ADDRESS(ROW(),COLUMN())))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 cm="1">
        <f t="array" aca="1" ref="D35" ca="1">SUM(INDIRECT("'"&amp;TOTALCustomerSheets&amp;"'!"&amp;ADDRESS(ROW(),COLUMN())))</f>
        <v>0</v>
      </c>
      <c r="E35" s="11">
        <f t="shared" ca="1" si="0"/>
        <v>0</v>
      </c>
      <c r="F35" s="3"/>
      <c r="G35" s="11" cm="1">
        <f t="array" aca="1" ref="G35" ca="1">SUM(INDIRECT("'"&amp;TOTALCustomerSheets&amp;"'!"&amp;ADDRESS(ROW(),COLUMN())))</f>
        <v>0</v>
      </c>
      <c r="H35" s="11" cm="1">
        <f t="array" aca="1" ref="H35" ca="1">SUM(INDIRECT("'"&amp;TOTALCustomerSheets&amp;"'!"&amp;ADDRESS(ROW(),COLUMN())))</f>
        <v>0</v>
      </c>
      <c r="I35" s="11" cm="1">
        <f t="array" aca="1" ref="I35" ca="1">SUM(INDIRECT("'"&amp;TOTALCustomerSheets&amp;"'!"&amp;ADDRESS(ROW(),COLUMN())))</f>
        <v>0</v>
      </c>
      <c r="J35" s="11" cm="1">
        <f t="array" aca="1" ref="J35" ca="1">SUM(INDIRECT("'"&amp;TOTALCustomerSheets&amp;"'!"&amp;ADDRESS(ROW(),COLUMN())))</f>
        <v>0</v>
      </c>
      <c r="K35" s="11" cm="1">
        <f t="array" aca="1" ref="K35" ca="1">SUM(INDIRECT("'"&amp;TOTALCustomerSheets&amp;"'!"&amp;ADDRESS(ROW(),COLUMN())))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 cm="1">
        <f t="array" aca="1" ref="D36" ca="1">SUM(INDIRECT("'"&amp;TOTALCustomerSheets&amp;"'!"&amp;ADDRESS(ROW(),COLUMN())))</f>
        <v>0</v>
      </c>
      <c r="E36" s="11">
        <f t="shared" ca="1" si="0"/>
        <v>0</v>
      </c>
      <c r="F36" s="3"/>
      <c r="G36" s="11" cm="1">
        <f t="array" aca="1" ref="G36" ca="1">SUM(INDIRECT("'"&amp;TOTALCustomerSheets&amp;"'!"&amp;ADDRESS(ROW(),COLUMN())))</f>
        <v>0</v>
      </c>
      <c r="H36" s="11" cm="1">
        <f t="array" aca="1" ref="H36" ca="1">SUM(INDIRECT("'"&amp;TOTALCustomerSheets&amp;"'!"&amp;ADDRESS(ROW(),COLUMN())))</f>
        <v>0</v>
      </c>
      <c r="I36" s="11" cm="1">
        <f t="array" aca="1" ref="I36" ca="1">SUM(INDIRECT("'"&amp;TOTALCustomerSheets&amp;"'!"&amp;ADDRESS(ROW(),COLUMN())))</f>
        <v>0</v>
      </c>
      <c r="J36" s="11" cm="1">
        <f t="array" aca="1" ref="J36" ca="1">SUM(INDIRECT("'"&amp;TOTALCustomerSheets&amp;"'!"&amp;ADDRESS(ROW(),COLUMN())))</f>
        <v>0</v>
      </c>
      <c r="K36" s="11" cm="1">
        <f t="array" aca="1" ref="K36" ca="1">SUM(INDIRECT("'"&amp;TOTALCustomerSheets&amp;"'!"&amp;ADDRESS(ROW(),COLUMN())))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 cm="1">
        <f t="array" aca="1" ref="D37" ca="1">SUM(INDIRECT("'"&amp;TOTALCustomerSheets&amp;"'!"&amp;ADDRESS(ROW(),COLUMN())))</f>
        <v>0</v>
      </c>
      <c r="E37" s="11">
        <f t="shared" ca="1" si="0"/>
        <v>0</v>
      </c>
      <c r="F37" s="3"/>
      <c r="G37" s="11" cm="1">
        <f t="array" aca="1" ref="G37" ca="1">SUM(INDIRECT("'"&amp;TOTALCustomerSheets&amp;"'!"&amp;ADDRESS(ROW(),COLUMN())))</f>
        <v>0</v>
      </c>
      <c r="H37" s="11" cm="1">
        <f t="array" aca="1" ref="H37" ca="1">SUM(INDIRECT("'"&amp;TOTALCustomerSheets&amp;"'!"&amp;ADDRESS(ROW(),COLUMN())))</f>
        <v>0</v>
      </c>
      <c r="I37" s="11" cm="1">
        <f t="array" aca="1" ref="I37" ca="1">SUM(INDIRECT("'"&amp;TOTALCustomerSheets&amp;"'!"&amp;ADDRESS(ROW(),COLUMN())))</f>
        <v>0</v>
      </c>
      <c r="J37" s="11" cm="1">
        <f t="array" aca="1" ref="J37" ca="1">SUM(INDIRECT("'"&amp;TOTALCustomerSheets&amp;"'!"&amp;ADDRESS(ROW(),COLUMN())))</f>
        <v>0</v>
      </c>
      <c r="K37" s="11" cm="1">
        <f t="array" aca="1" ref="K37" ca="1">SUM(INDIRECT("'"&amp;TOTALCustomerSheets&amp;"'!"&amp;ADDRESS(ROW(),COLUMN())))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 cm="1">
        <f t="array" aca="1" ref="D38" ca="1">SUM(INDIRECT("'"&amp;TOTALCustomerSheets&amp;"'!"&amp;ADDRESS(ROW(),COLUMN())))</f>
        <v>0</v>
      </c>
      <c r="E38" s="11">
        <f t="shared" ca="1" si="0"/>
        <v>0</v>
      </c>
      <c r="F38" s="3"/>
      <c r="G38" s="11" cm="1">
        <f t="array" aca="1" ref="G38" ca="1">SUM(INDIRECT("'"&amp;TOTALCustomerSheets&amp;"'!"&amp;ADDRESS(ROW(),COLUMN())))</f>
        <v>0</v>
      </c>
      <c r="H38" s="11" cm="1">
        <f t="array" aca="1" ref="H38" ca="1">SUM(INDIRECT("'"&amp;TOTALCustomerSheets&amp;"'!"&amp;ADDRESS(ROW(),COLUMN())))</f>
        <v>0</v>
      </c>
      <c r="I38" s="11" cm="1">
        <f t="array" aca="1" ref="I38" ca="1">SUM(INDIRECT("'"&amp;TOTALCustomerSheets&amp;"'!"&amp;ADDRESS(ROW(),COLUMN())))</f>
        <v>0</v>
      </c>
      <c r="J38" s="11" cm="1">
        <f t="array" aca="1" ref="J38" ca="1">SUM(INDIRECT("'"&amp;TOTALCustomerSheets&amp;"'!"&amp;ADDRESS(ROW(),COLUMN())))</f>
        <v>0</v>
      </c>
      <c r="K38" s="11" cm="1">
        <f t="array" aca="1" ref="K38" ca="1">SUM(INDIRECT("'"&amp;TOTALCustomerSheets&amp;"'!"&amp;ADDRESS(ROW(),COLUMN())))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 cm="1">
        <f t="array" aca="1" ref="D39" ca="1">SUM(INDIRECT("'"&amp;TOTALCustomerSheets&amp;"'!"&amp;ADDRESS(ROW(),COLUMN())))</f>
        <v>0</v>
      </c>
      <c r="E39" s="11">
        <f t="shared" ca="1" si="0"/>
        <v>0</v>
      </c>
      <c r="G39" s="111" cm="1">
        <f t="array" aca="1" ref="G39" ca="1">SUM(INDIRECT("'"&amp;TOTALCustomerSheets&amp;"'!"&amp;ADDRESS(ROW(),COLUMN())))</f>
        <v>0</v>
      </c>
      <c r="H39" s="111" cm="1">
        <f t="array" aca="1" ref="H39" ca="1">SUM(INDIRECT("'"&amp;TOTALCustomerSheets&amp;"'!"&amp;ADDRESS(ROW(),COLUMN())))</f>
        <v>0</v>
      </c>
      <c r="I39" s="111" cm="1">
        <f t="array" aca="1" ref="I39" ca="1">SUM(INDIRECT("'"&amp;TOTALCustomerSheets&amp;"'!"&amp;ADDRESS(ROW(),COLUMN())))</f>
        <v>0</v>
      </c>
      <c r="J39" s="111" cm="1">
        <f t="array" aca="1" ref="J39" ca="1">SUM(INDIRECT("'"&amp;TOTALCustomerSheets&amp;"'!"&amp;ADDRESS(ROW(),COLUMN())))</f>
        <v>0</v>
      </c>
      <c r="K39" s="111" cm="1">
        <f t="array" aca="1" ref="K39" ca="1">SUM(INDIRECT("'"&amp;TOTALCustomerSheets&amp;"'!"&amp;ADDRESS(ROW(),COLUMN())))</f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D40" s="11"/>
      <c r="E40" s="11">
        <f t="shared" si="0"/>
        <v>0</v>
      </c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D41" s="11"/>
      <c r="E41" s="11">
        <f t="shared" si="0"/>
        <v>0</v>
      </c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 cm="1">
        <f t="array" aca="1" ref="D42" ca="1">SUM(INDIRECT("'"&amp;TOTALCustomerSheets&amp;"'!"&amp;ADDRESS(ROW(),COLUMN())))</f>
        <v>0</v>
      </c>
      <c r="E42" s="11">
        <f t="shared" ca="1" si="0"/>
        <v>0</v>
      </c>
      <c r="F42" s="3"/>
      <c r="G42" s="11" cm="1">
        <f t="array" aca="1" ref="G42" ca="1">SUM(INDIRECT("'"&amp;TOTALCustomerSheets&amp;"'!"&amp;ADDRESS(ROW(),COLUMN())))</f>
        <v>0</v>
      </c>
      <c r="H42" s="11" cm="1">
        <f t="array" aca="1" ref="H42" ca="1">SUM(INDIRECT("'"&amp;TOTALCustomerSheets&amp;"'!"&amp;ADDRESS(ROW(),COLUMN())))</f>
        <v>0</v>
      </c>
      <c r="I42" s="11" cm="1">
        <f t="array" aca="1" ref="I42" ca="1">SUM(INDIRECT("'"&amp;TOTALCustomerSheets&amp;"'!"&amp;ADDRESS(ROW(),COLUMN())))</f>
        <v>0</v>
      </c>
      <c r="J42" s="11" cm="1">
        <f t="array" aca="1" ref="J42" ca="1">SUM(INDIRECT("'"&amp;TOTALCustomerSheets&amp;"'!"&amp;ADDRESS(ROW(),COLUMN())))</f>
        <v>0</v>
      </c>
      <c r="K42" s="11" cm="1">
        <f t="array" aca="1" ref="K42" ca="1">SUM(INDIRECT("'"&amp;TOTALCustomerSheets&amp;"'!"&amp;ADDRESS(ROW(),COLUMN())))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 cm="1">
        <f t="array" aca="1" ref="D43" ca="1">SUM(INDIRECT("'"&amp;TOTALCustomerSheets&amp;"'!"&amp;ADDRESS(ROW(),COLUMN())))</f>
        <v>0</v>
      </c>
      <c r="E43" s="11">
        <f t="shared" ca="1" si="0"/>
        <v>0</v>
      </c>
      <c r="F43" s="3"/>
      <c r="G43" s="11" cm="1">
        <f t="array" aca="1" ref="G43" ca="1">SUM(INDIRECT("'"&amp;TOTALCustomerSheets&amp;"'!"&amp;ADDRESS(ROW(),COLUMN())))</f>
        <v>0</v>
      </c>
      <c r="H43" s="11" cm="1">
        <f t="array" aca="1" ref="H43" ca="1">SUM(INDIRECT("'"&amp;TOTALCustomerSheets&amp;"'!"&amp;ADDRESS(ROW(),COLUMN())))</f>
        <v>0</v>
      </c>
      <c r="I43" s="11" cm="1">
        <f t="array" aca="1" ref="I43" ca="1">SUM(INDIRECT("'"&amp;TOTALCustomerSheets&amp;"'!"&amp;ADDRESS(ROW(),COLUMN())))</f>
        <v>0</v>
      </c>
      <c r="J43" s="11" cm="1">
        <f t="array" aca="1" ref="J43" ca="1">SUM(INDIRECT("'"&amp;TOTALCustomerSheets&amp;"'!"&amp;ADDRESS(ROW(),COLUMN())))</f>
        <v>0</v>
      </c>
      <c r="K43" s="11" cm="1">
        <f t="array" aca="1" ref="K43" ca="1">SUM(INDIRECT("'"&amp;TOTALCustomerSheets&amp;"'!"&amp;ADDRESS(ROW(),COLUMN())))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 cm="1">
        <f t="array" aca="1" ref="D44" ca="1">SUM(INDIRECT("'"&amp;TOTALCustomerSheets&amp;"'!"&amp;ADDRESS(ROW(),COLUMN())))</f>
        <v>0</v>
      </c>
      <c r="E44" s="11">
        <f t="shared" ca="1" si="0"/>
        <v>0</v>
      </c>
      <c r="F44" s="3"/>
      <c r="G44" s="11" cm="1">
        <f t="array" aca="1" ref="G44" ca="1">SUM(INDIRECT("'"&amp;TOTALCustomerSheets&amp;"'!"&amp;ADDRESS(ROW(),COLUMN())))</f>
        <v>0</v>
      </c>
      <c r="H44" s="11" cm="1">
        <f t="array" aca="1" ref="H44" ca="1">SUM(INDIRECT("'"&amp;TOTALCustomerSheets&amp;"'!"&amp;ADDRESS(ROW(),COLUMN())))</f>
        <v>0</v>
      </c>
      <c r="I44" s="11" cm="1">
        <f t="array" aca="1" ref="I44" ca="1">SUM(INDIRECT("'"&amp;TOTALCustomerSheets&amp;"'!"&amp;ADDRESS(ROW(),COLUMN())))</f>
        <v>0</v>
      </c>
      <c r="J44" s="11" cm="1">
        <f t="array" aca="1" ref="J44" ca="1">SUM(INDIRECT("'"&amp;TOTALCustomerSheets&amp;"'!"&amp;ADDRESS(ROW(),COLUMN())))</f>
        <v>0</v>
      </c>
      <c r="K44" s="11" cm="1">
        <f t="array" aca="1" ref="K44" ca="1">SUM(INDIRECT("'"&amp;TOTALCustomerSheets&amp;"'!"&amp;ADDRESS(ROW(),COLUMN())))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 cm="1">
        <f t="array" aca="1" ref="D45" ca="1">SUM(INDIRECT("'"&amp;TOTALCustomerSheets&amp;"'!"&amp;ADDRESS(ROW(),COLUMN())))</f>
        <v>0</v>
      </c>
      <c r="E45" s="11">
        <f t="shared" ca="1" si="0"/>
        <v>0</v>
      </c>
      <c r="F45" s="3"/>
      <c r="G45" s="11" cm="1">
        <f t="array" aca="1" ref="G45" ca="1">SUM(INDIRECT("'"&amp;TOTALCustomerSheets&amp;"'!"&amp;ADDRESS(ROW(),COLUMN())))</f>
        <v>0</v>
      </c>
      <c r="H45" s="11" cm="1">
        <f t="array" aca="1" ref="H45" ca="1">SUM(INDIRECT("'"&amp;TOTALCustomerSheets&amp;"'!"&amp;ADDRESS(ROW(),COLUMN())))</f>
        <v>0</v>
      </c>
      <c r="I45" s="11" cm="1">
        <f t="array" aca="1" ref="I45" ca="1">SUM(INDIRECT("'"&amp;TOTALCustomerSheets&amp;"'!"&amp;ADDRESS(ROW(),COLUMN())))</f>
        <v>0</v>
      </c>
      <c r="J45" s="11" cm="1">
        <f t="array" aca="1" ref="J45" ca="1">SUM(INDIRECT("'"&amp;TOTALCustomerSheets&amp;"'!"&amp;ADDRESS(ROW(),COLUMN())))</f>
        <v>0</v>
      </c>
      <c r="K45" s="11" cm="1">
        <f t="array" aca="1" ref="K45" ca="1">SUM(INDIRECT("'"&amp;TOTALCustomerSheets&amp;"'!"&amp;ADDRESS(ROW(),COLUMN())))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 cm="1">
        <f t="array" aca="1" ref="D46" ca="1">SUM(INDIRECT("'"&amp;TOTALCustomerSheets&amp;"'!"&amp;ADDRESS(ROW(),COLUMN())))</f>
        <v>0</v>
      </c>
      <c r="E46" s="11">
        <f t="shared" ca="1" si="0"/>
        <v>0</v>
      </c>
      <c r="F46" s="3"/>
      <c r="G46" s="11" cm="1">
        <f t="array" aca="1" ref="G46" ca="1">SUM(INDIRECT("'"&amp;TOTALCustomerSheets&amp;"'!"&amp;ADDRESS(ROW(),COLUMN())))</f>
        <v>0</v>
      </c>
      <c r="H46" s="11" cm="1">
        <f t="array" aca="1" ref="H46" ca="1">SUM(INDIRECT("'"&amp;TOTALCustomerSheets&amp;"'!"&amp;ADDRESS(ROW(),COLUMN())))</f>
        <v>0</v>
      </c>
      <c r="I46" s="11" cm="1">
        <f t="array" aca="1" ref="I46" ca="1">SUM(INDIRECT("'"&amp;TOTALCustomerSheets&amp;"'!"&amp;ADDRESS(ROW(),COLUMN())))</f>
        <v>0</v>
      </c>
      <c r="J46" s="11" cm="1">
        <f t="array" aca="1" ref="J46" ca="1">SUM(INDIRECT("'"&amp;TOTALCustomerSheets&amp;"'!"&amp;ADDRESS(ROW(),COLUMN())))</f>
        <v>0</v>
      </c>
      <c r="K46" s="11" cm="1">
        <f t="array" aca="1" ref="K46" ca="1">SUM(INDIRECT("'"&amp;TOTALCustomerSheets&amp;"'!"&amp;ADDRESS(ROW(),COLUMN())))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 cm="1">
        <f t="array" aca="1" ref="D47" ca="1">SUM(INDIRECT("'"&amp;TOTALCustomerSheets&amp;"'!"&amp;ADDRESS(ROW(),COLUMN())))</f>
        <v>0</v>
      </c>
      <c r="E47" s="11">
        <f t="shared" ca="1" si="0"/>
        <v>0</v>
      </c>
      <c r="F47" s="3"/>
      <c r="G47" s="11" cm="1">
        <f t="array" aca="1" ref="G47" ca="1">SUM(INDIRECT("'"&amp;TOTALCustomerSheets&amp;"'!"&amp;ADDRESS(ROW(),COLUMN())))</f>
        <v>0</v>
      </c>
      <c r="H47" s="11" cm="1">
        <f t="array" aca="1" ref="H47" ca="1">SUM(INDIRECT("'"&amp;TOTALCustomerSheets&amp;"'!"&amp;ADDRESS(ROW(),COLUMN())))</f>
        <v>0</v>
      </c>
      <c r="I47" s="11" cm="1">
        <f t="array" aca="1" ref="I47" ca="1">SUM(INDIRECT("'"&amp;TOTALCustomerSheets&amp;"'!"&amp;ADDRESS(ROW(),COLUMN())))</f>
        <v>0</v>
      </c>
      <c r="J47" s="11" cm="1">
        <f t="array" aca="1" ref="J47" ca="1">SUM(INDIRECT("'"&amp;TOTALCustomerSheets&amp;"'!"&amp;ADDRESS(ROW(),COLUMN())))</f>
        <v>0</v>
      </c>
      <c r="K47" s="11" cm="1">
        <f t="array" aca="1" ref="K47" ca="1">SUM(INDIRECT("'"&amp;TOTALCustomerSheets&amp;"'!"&amp;ADDRESS(ROW(),COLUMN())))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 cm="1">
        <f t="array" aca="1" ref="D48" ca="1">SUM(INDIRECT("'"&amp;TOTALCustomerSheets&amp;"'!"&amp;ADDRESS(ROW(),COLUMN())))</f>
        <v>0</v>
      </c>
      <c r="E48" s="11">
        <f t="shared" ca="1" si="0"/>
        <v>0</v>
      </c>
      <c r="G48" s="111" cm="1">
        <f t="array" aca="1" ref="G48" ca="1">SUM(INDIRECT("'"&amp;TOTALCustomerSheets&amp;"'!"&amp;ADDRESS(ROW(),COLUMN())))</f>
        <v>0</v>
      </c>
      <c r="H48" s="111" cm="1">
        <f t="array" aca="1" ref="H48" ca="1">SUM(INDIRECT("'"&amp;TOTALCustomerSheets&amp;"'!"&amp;ADDRESS(ROW(),COLUMN())))</f>
        <v>0</v>
      </c>
      <c r="I48" s="111" cm="1">
        <f t="array" aca="1" ref="I48" ca="1">SUM(INDIRECT("'"&amp;TOTALCustomerSheets&amp;"'!"&amp;ADDRESS(ROW(),COLUMN())))</f>
        <v>0</v>
      </c>
      <c r="J48" s="111" cm="1">
        <f t="array" aca="1" ref="J48" ca="1">SUM(INDIRECT("'"&amp;TOTALCustomerSheets&amp;"'!"&amp;ADDRESS(ROW(),COLUMN())))</f>
        <v>0</v>
      </c>
      <c r="K48" s="111" cm="1">
        <f t="array" aca="1" ref="K48" ca="1">SUM(INDIRECT("'"&amp;TOTALCustomerSheets&amp;"'!"&amp;ADDRESS(ROW(),COLUMN())))</f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>
        <f t="shared" si="0"/>
        <v>0</v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>
        <f t="shared" si="0"/>
        <v>0</v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 cm="1">
        <f t="array" aca="1" ref="D51" ca="1">SUM(INDIRECT("'"&amp;TOTALCustomerSheets&amp;"'!"&amp;ADDRESS(ROW(),COLUMN())))</f>
        <v>6162265.8176372349</v>
      </c>
      <c r="E51" s="11">
        <f t="shared" ca="1" si="0"/>
        <v>0</v>
      </c>
      <c r="F51" s="3"/>
      <c r="G51" s="11" cm="1">
        <f t="array" aca="1" ref="G51" ca="1">SUM(INDIRECT("'"&amp;TOTALCustomerSheets&amp;"'!"&amp;ADDRESS(ROW(),COLUMN())))</f>
        <v>5529327.2401224747</v>
      </c>
      <c r="H51" s="11" cm="1">
        <f t="array" aca="1" ref="H51" ca="1">SUM(INDIRECT("'"&amp;TOTALCustomerSheets&amp;"'!"&amp;ADDRESS(ROW(),COLUMN())))</f>
        <v>513257.08719431516</v>
      </c>
      <c r="I51" s="11" cm="1">
        <f t="array" aca="1" ref="I51" ca="1">SUM(INDIRECT("'"&amp;TOTALCustomerSheets&amp;"'!"&amp;ADDRESS(ROW(),COLUMN())))</f>
        <v>100173.31011570674</v>
      </c>
      <c r="J51" s="11" cm="1">
        <f t="array" aca="1" ref="J51" ca="1">SUM(INDIRECT("'"&amp;TOTALCustomerSheets&amp;"'!"&amp;ADDRESS(ROW(),COLUMN())))</f>
        <v>18535.083911424063</v>
      </c>
      <c r="K51" s="11" cm="1">
        <f t="array" aca="1" ref="K51" ca="1">SUM(INDIRECT("'"&amp;TOTALCustomerSheets&amp;"'!"&amp;ADDRESS(ROW(),COLUMN())))</f>
        <v>973.09629331299061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 cm="1">
        <f t="array" aca="1" ref="D52" ca="1">SUM(INDIRECT("'"&amp;TOTALCustomerSheets&amp;"'!"&amp;ADDRESS(ROW(),COLUMN())))</f>
        <v>13740670.708671186</v>
      </c>
      <c r="E52" s="11">
        <f t="shared" ca="1" si="0"/>
        <v>0</v>
      </c>
      <c r="F52" s="3"/>
      <c r="G52" s="11" cm="1">
        <f t="array" aca="1" ref="G52" ca="1">SUM(INDIRECT("'"&amp;TOTALCustomerSheets&amp;"'!"&amp;ADDRESS(ROW(),COLUMN())))</f>
        <v>12329339.093025349</v>
      </c>
      <c r="H52" s="11" cm="1">
        <f t="array" aca="1" ref="H52" ca="1">SUM(INDIRECT("'"&amp;TOTALCustomerSheets&amp;"'!"&amp;ADDRESS(ROW(),COLUMN())))</f>
        <v>1144464.8499004415</v>
      </c>
      <c r="I52" s="11" cm="1">
        <f t="array" aca="1" ref="I52" ca="1">SUM(INDIRECT("'"&amp;TOTALCustomerSheets&amp;"'!"&amp;ADDRESS(ROW(),COLUMN())))</f>
        <v>223367.26600756909</v>
      </c>
      <c r="J52" s="11" cm="1">
        <f t="array" aca="1" ref="J52" ca="1">SUM(INDIRECT("'"&amp;TOTALCustomerSheets&amp;"'!"&amp;ADDRESS(ROW(),COLUMN())))</f>
        <v>41329.681666040095</v>
      </c>
      <c r="K52" s="11" cm="1">
        <f t="array" aca="1" ref="K52" ca="1">SUM(INDIRECT("'"&amp;TOTALCustomerSheets&amp;"'!"&amp;ADDRESS(ROW(),COLUMN())))</f>
        <v>2169.8180717833893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 cm="1">
        <f t="array" aca="1" ref="D53" ca="1">SUM(INDIRECT("'"&amp;TOTALCustomerSheets&amp;"'!"&amp;ADDRESS(ROW(),COLUMN())))</f>
        <v>568707980.97126806</v>
      </c>
      <c r="E53" s="11">
        <f t="shared" ca="1" si="0"/>
        <v>0</v>
      </c>
      <c r="F53" s="3"/>
      <c r="G53" s="11" cm="1">
        <f t="array" aca="1" ref="G53" ca="1">SUM(INDIRECT("'"&amp;TOTALCustomerSheets&amp;"'!"&amp;ADDRESS(ROW(),COLUMN())))</f>
        <v>525422878.43850201</v>
      </c>
      <c r="H53" s="11" cm="1">
        <f t="array" aca="1" ref="H53" ca="1">SUM(INDIRECT("'"&amp;TOTALCustomerSheets&amp;"'!"&amp;ADDRESS(ROW(),COLUMN())))</f>
        <v>39290313.714832962</v>
      </c>
      <c r="I53" s="11" cm="1">
        <f t="array" aca="1" ref="I53" ca="1">SUM(INDIRECT("'"&amp;TOTALCustomerSheets&amp;"'!"&amp;ADDRESS(ROW(),COLUMN())))</f>
        <v>3994788.8179330714</v>
      </c>
      <c r="J53" s="11" cm="1">
        <f t="array" aca="1" ref="J53" ca="1">SUM(INDIRECT("'"&amp;TOTALCustomerSheets&amp;"'!"&amp;ADDRESS(ROW(),COLUMN())))</f>
        <v>0</v>
      </c>
      <c r="K53" s="11" cm="1">
        <f t="array" aca="1" ref="K53" ca="1">SUM(INDIRECT("'"&amp;TOTALCustomerSheets&amp;"'!"&amp;ADDRESS(ROW(),COLUMN())))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 cm="1">
        <f t="array" aca="1" ref="D54" ca="1">SUM(INDIRECT("'"&amp;TOTALCustomerSheets&amp;"'!"&amp;ADDRESS(ROW(),COLUMN())))</f>
        <v>481871127.91327703</v>
      </c>
      <c r="E54" s="11">
        <f t="shared" ca="1" si="0"/>
        <v>0</v>
      </c>
      <c r="F54" s="3"/>
      <c r="G54" s="11" cm="1">
        <f t="array" aca="1" ref="G54" ca="1">SUM(INDIRECT("'"&amp;TOTALCustomerSheets&amp;"'!"&amp;ADDRESS(ROW(),COLUMN())))</f>
        <v>445049818.39861345</v>
      </c>
      <c r="H54" s="11" cm="1">
        <f t="array" aca="1" ref="H54" ca="1">SUM(INDIRECT("'"&amp;TOTALCustomerSheets&amp;"'!"&amp;ADDRESS(ROW(),COLUMN())))</f>
        <v>33280140.057048593</v>
      </c>
      <c r="I54" s="11" cm="1">
        <f t="array" aca="1" ref="I54" ca="1">SUM(INDIRECT("'"&amp;TOTALCustomerSheets&amp;"'!"&amp;ADDRESS(ROW(),COLUMN())))</f>
        <v>3383712.645413511</v>
      </c>
      <c r="J54" s="11" cm="1">
        <f t="array" aca="1" ref="J54" ca="1">SUM(INDIRECT("'"&amp;TOTALCustomerSheets&amp;"'!"&amp;ADDRESS(ROW(),COLUMN())))</f>
        <v>157456.81220143312</v>
      </c>
      <c r="K54" s="11" cm="1">
        <f t="array" aca="1" ref="K54" ca="1">SUM(INDIRECT("'"&amp;TOTALCustomerSheets&amp;"'!"&amp;ADDRESS(ROW(),COLUMN())))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 cm="1">
        <f t="array" aca="1" ref="D55" ca="1">SUM(INDIRECT("'"&amp;TOTALCustomerSheets&amp;"'!"&amp;ADDRESS(ROW(),COLUMN())))</f>
        <v>0</v>
      </c>
      <c r="E55" s="11">
        <f t="shared" ca="1" si="0"/>
        <v>0</v>
      </c>
      <c r="F55" s="3"/>
      <c r="G55" s="11" cm="1">
        <f t="array" aca="1" ref="G55" ca="1">SUM(INDIRECT("'"&amp;TOTALCustomerSheets&amp;"'!"&amp;ADDRESS(ROW(),COLUMN())))</f>
        <v>0</v>
      </c>
      <c r="H55" s="11" cm="1">
        <f t="array" aca="1" ref="H55" ca="1">SUM(INDIRECT("'"&amp;TOTALCustomerSheets&amp;"'!"&amp;ADDRESS(ROW(),COLUMN())))</f>
        <v>0</v>
      </c>
      <c r="I55" s="11" cm="1">
        <f t="array" aca="1" ref="I55" ca="1">SUM(INDIRECT("'"&amp;TOTALCustomerSheets&amp;"'!"&amp;ADDRESS(ROW(),COLUMN())))</f>
        <v>0</v>
      </c>
      <c r="J55" s="11" cm="1">
        <f t="array" aca="1" ref="J55" ca="1">SUM(INDIRECT("'"&amp;TOTALCustomerSheets&amp;"'!"&amp;ADDRESS(ROW(),COLUMN())))</f>
        <v>0</v>
      </c>
      <c r="K55" s="11" cm="1">
        <f t="array" aca="1" ref="K55" ca="1">SUM(INDIRECT("'"&amp;TOTALCustomerSheets&amp;"'!"&amp;ADDRESS(ROW(),COLUMN())))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 cm="1">
        <f t="array" aca="1" ref="D56" ca="1">SUM(INDIRECT("'"&amp;TOTALCustomerSheets&amp;"'!"&amp;ADDRESS(ROW(),COLUMN())))</f>
        <v>1121478959.05</v>
      </c>
      <c r="E56" s="11">
        <f t="shared" ca="1" si="0"/>
        <v>0</v>
      </c>
      <c r="F56" s="3"/>
      <c r="G56" s="11" cm="1">
        <f t="array" aca="1" ref="G56" ca="1">SUM(INDIRECT("'"&amp;TOTALCustomerSheets&amp;"'!"&amp;ADDRESS(ROW(),COLUMN())))</f>
        <v>1035292780.2148896</v>
      </c>
      <c r="H56" s="11" cm="1">
        <f t="array" aca="1" ref="H56" ca="1">SUM(INDIRECT("'"&amp;TOTALCustomerSheets&amp;"'!"&amp;ADDRESS(ROW(),COLUMN())))</f>
        <v>77417599.785970584</v>
      </c>
      <c r="I56" s="11" cm="1">
        <f t="array" aca="1" ref="I56" ca="1">SUM(INDIRECT("'"&amp;TOTALCustomerSheets&amp;"'!"&amp;ADDRESS(ROW(),COLUMN())))</f>
        <v>8355145.9034099001</v>
      </c>
      <c r="J56" s="11" cm="1">
        <f t="array" aca="1" ref="J56" ca="1">SUM(INDIRECT("'"&amp;TOTALCustomerSheets&amp;"'!"&amp;ADDRESS(ROW(),COLUMN())))</f>
        <v>397279.11731113947</v>
      </c>
      <c r="K56" s="11" cm="1">
        <f t="array" aca="1" ref="K56" ca="1">SUM(INDIRECT("'"&amp;TOTALCustomerSheets&amp;"'!"&amp;ADDRESS(ROW(),COLUMN())))</f>
        <v>16154.028418527198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 cm="1">
        <f t="array" aca="1" ref="D57" ca="1">SUM(INDIRECT("'"&amp;TOTALCustomerSheets&amp;"'!"&amp;ADDRESS(ROW(),COLUMN())))</f>
        <v>215186366.92000002</v>
      </c>
      <c r="E57" s="11">
        <f t="shared" ca="1" si="0"/>
        <v>0</v>
      </c>
      <c r="F57" s="3"/>
      <c r="G57" s="11" cm="1">
        <f t="array" aca="1" ref="G57" ca="1">SUM(INDIRECT("'"&amp;TOTALCustomerSheets&amp;"'!"&amp;ADDRESS(ROW(),COLUMN())))</f>
        <v>159379288.37446579</v>
      </c>
      <c r="H57" s="11" cm="1">
        <f t="array" aca="1" ref="H57" ca="1">SUM(INDIRECT("'"&amp;TOTALCustomerSheets&amp;"'!"&amp;ADDRESS(ROW(),COLUMN())))</f>
        <v>41309922.172261268</v>
      </c>
      <c r="I57" s="11" cm="1">
        <f t="array" aca="1" ref="I57" ca="1">SUM(INDIRECT("'"&amp;TOTALCustomerSheets&amp;"'!"&amp;ADDRESS(ROW(),COLUMN())))</f>
        <v>13322739.729996216</v>
      </c>
      <c r="J57" s="11" cm="1">
        <f t="array" aca="1" ref="J57" ca="1">SUM(INDIRECT("'"&amp;TOTALCustomerSheets&amp;"'!"&amp;ADDRESS(ROW(),COLUMN())))</f>
        <v>1166705.0676638496</v>
      </c>
      <c r="K57" s="11" cm="1">
        <f t="array" aca="1" ref="K57" ca="1">SUM(INDIRECT("'"&amp;TOTALCustomerSheets&amp;"'!"&amp;ADDRESS(ROW(),COLUMN())))</f>
        <v>7711.5756128715839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 cm="1">
        <f t="array" aca="1" ref="D58" ca="1">SUM(INDIRECT("'"&amp;TOTALCustomerSheets&amp;"'!"&amp;ADDRESS(ROW(),COLUMN())))</f>
        <v>55977212.200000003</v>
      </c>
      <c r="E58" s="11">
        <f t="shared" ca="1" si="0"/>
        <v>0</v>
      </c>
      <c r="F58" s="3"/>
      <c r="G58" s="11" cm="1">
        <f t="array" aca="1" ref="G58" ca="1">SUM(INDIRECT("'"&amp;TOTALCustomerSheets&amp;"'!"&amp;ADDRESS(ROW(),COLUMN())))</f>
        <v>41459913.903092466</v>
      </c>
      <c r="H58" s="11" cm="1">
        <f t="array" aca="1" ref="H58" ca="1">SUM(INDIRECT("'"&amp;TOTALCustomerSheets&amp;"'!"&amp;ADDRESS(ROW(),COLUMN())))</f>
        <v>10746100.287393402</v>
      </c>
      <c r="I58" s="11" cm="1">
        <f t="array" aca="1" ref="I58" ca="1">SUM(INDIRECT("'"&amp;TOTALCustomerSheets&amp;"'!"&amp;ADDRESS(ROW(),COLUMN())))</f>
        <v>3465692.7370711374</v>
      </c>
      <c r="J58" s="11" cm="1">
        <f t="array" aca="1" ref="J58" ca="1">SUM(INDIRECT("'"&amp;TOTALCustomerSheets&amp;"'!"&amp;ADDRESS(ROW(),COLUMN())))</f>
        <v>303499.23223395745</v>
      </c>
      <c r="K58" s="11" cm="1">
        <f t="array" aca="1" ref="K58" ca="1">SUM(INDIRECT("'"&amp;TOTALCustomerSheets&amp;"'!"&amp;ADDRESS(ROW(),COLUMN())))</f>
        <v>2006.0402090367597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 cm="1">
        <f t="array" aca="1" ref="D59" ca="1">SUM(INDIRECT("'"&amp;TOTALCustomerSheets&amp;"'!"&amp;ADDRESS(ROW(),COLUMN())))</f>
        <v>13415312.119999999</v>
      </c>
      <c r="E59" s="11">
        <f t="shared" ca="1" si="0"/>
        <v>0</v>
      </c>
      <c r="F59" s="3"/>
      <c r="G59" s="11" cm="1">
        <f t="array" aca="1" ref="G59" ca="1">SUM(INDIRECT("'"&amp;TOTALCustomerSheets&amp;"'!"&amp;ADDRESS(ROW(),COLUMN())))</f>
        <v>0</v>
      </c>
      <c r="H59" s="11" cm="1">
        <f t="array" aca="1" ref="H59" ca="1">SUM(INDIRECT("'"&amp;TOTALCustomerSheets&amp;"'!"&amp;ADDRESS(ROW(),COLUMN())))</f>
        <v>978396.96228002023</v>
      </c>
      <c r="I59" s="11" cm="1">
        <f t="array" aca="1" ref="I59" ca="1">SUM(INDIRECT("'"&amp;TOTALCustomerSheets&amp;"'!"&amp;ADDRESS(ROW(),COLUMN())))</f>
        <v>6744197.8421026086</v>
      </c>
      <c r="J59" s="11" cm="1">
        <f t="array" aca="1" ref="J59" ca="1">SUM(INDIRECT("'"&amp;TOTALCustomerSheets&amp;"'!"&amp;ADDRESS(ROW(),COLUMN())))</f>
        <v>5328868.5391198574</v>
      </c>
      <c r="K59" s="11" cm="1">
        <f t="array" aca="1" ref="K59" ca="1">SUM(INDIRECT("'"&amp;TOTALCustomerSheets&amp;"'!"&amp;ADDRESS(ROW(),COLUMN())))</f>
        <v>363848.77649751515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 cm="1">
        <f t="array" aca="1" ref="D60" ca="1">SUM(INDIRECT("'"&amp;TOTALCustomerSheets&amp;"'!"&amp;ADDRESS(ROW(),COLUMN())))</f>
        <v>14644532.279999999</v>
      </c>
      <c r="E60" s="11">
        <f t="shared" ca="1" si="0"/>
        <v>0</v>
      </c>
      <c r="F60" s="3"/>
      <c r="G60" s="11" cm="1">
        <f t="array" aca="1" ref="G60" ca="1">SUM(INDIRECT("'"&amp;TOTALCustomerSheets&amp;"'!"&amp;ADDRESS(ROW(),COLUMN())))</f>
        <v>10846575.304796232</v>
      </c>
      <c r="H60" s="11" cm="1">
        <f t="array" aca="1" ref="H60" ca="1">SUM(INDIRECT("'"&amp;TOTALCustomerSheets&amp;"'!"&amp;ADDRESS(ROW(),COLUMN())))</f>
        <v>2811351.375995283</v>
      </c>
      <c r="I60" s="11" cm="1">
        <f t="array" aca="1" ref="I60" ca="1">SUM(INDIRECT("'"&amp;TOTALCustomerSheets&amp;"'!"&amp;ADDRESS(ROW(),COLUMN())))</f>
        <v>906680.5431335828</v>
      </c>
      <c r="J60" s="11" cm="1">
        <f t="array" aca="1" ref="J60" ca="1">SUM(INDIRECT("'"&amp;TOTALCustomerSheets&amp;"'!"&amp;ADDRESS(ROW(),COLUMN())))</f>
        <v>79400.243933644946</v>
      </c>
      <c r="K60" s="11" cm="1">
        <f t="array" aca="1" ref="K60" ca="1">SUM(INDIRECT("'"&amp;TOTALCustomerSheets&amp;"'!"&amp;ADDRESS(ROW(),COLUMN())))</f>
        <v>524.81214125588008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 cm="1">
        <f t="array" aca="1" ref="D61" ca="1">SUM(INDIRECT("'"&amp;TOTALCustomerSheets&amp;"'!"&amp;ADDRESS(ROW(),COLUMN())))</f>
        <v>6768904.2622974161</v>
      </c>
      <c r="E61" s="11">
        <f t="shared" ca="1" si="0"/>
        <v>0</v>
      </c>
      <c r="F61" s="3"/>
      <c r="G61" s="11" cm="1">
        <f t="array" aca="1" ref="G61" ca="1">SUM(INDIRECT("'"&amp;TOTALCustomerSheets&amp;"'!"&amp;ADDRESS(ROW(),COLUMN())))</f>
        <v>6073656.6436617719</v>
      </c>
      <c r="H61" s="11" cm="1">
        <f t="array" aca="1" ref="H61" ca="1">SUM(INDIRECT("'"&amp;TOTALCustomerSheets&amp;"'!"&amp;ADDRESS(ROW(),COLUMN())))</f>
        <v>563784.19691347331</v>
      </c>
      <c r="I61" s="11" cm="1">
        <f t="array" aca="1" ref="I61" ca="1">SUM(INDIRECT("'"&amp;TOTALCustomerSheets&amp;"'!"&amp;ADDRESS(ROW(),COLUMN())))</f>
        <v>110034.77712206751</v>
      </c>
      <c r="J61" s="11" cm="1">
        <f t="array" aca="1" ref="J61" ca="1">SUM(INDIRECT("'"&amp;TOTALCustomerSheets&amp;"'!"&amp;ADDRESS(ROW(),COLUMN())))</f>
        <v>20359.752760257255</v>
      </c>
      <c r="K61" s="11" cm="1">
        <f t="array" aca="1" ref="K61" ca="1">SUM(INDIRECT("'"&amp;TOTALCustomerSheets&amp;"'!"&amp;ADDRESS(ROW(),COLUMN())))</f>
        <v>1068.8918398456333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 cm="1">
        <f t="array" aca="1" ref="D62" ca="1">SUM(INDIRECT("'"&amp;TOTALCustomerSheets&amp;"'!"&amp;ADDRESS(ROW(),COLUMN())))</f>
        <v>2497953332.2431507</v>
      </c>
      <c r="E62" s="11">
        <f t="shared" ca="1" si="0"/>
        <v>0</v>
      </c>
      <c r="G62" s="111" cm="1">
        <f t="array" aca="1" ref="G62" ca="1">SUM(INDIRECT("'"&amp;TOTALCustomerSheets&amp;"'!"&amp;ADDRESS(ROW(),COLUMN())))</f>
        <v>2241383577.6111693</v>
      </c>
      <c r="H62" s="111" cm="1">
        <f t="array" aca="1" ref="H62" ca="1">SUM(INDIRECT("'"&amp;TOTALCustomerSheets&amp;"'!"&amp;ADDRESS(ROW(),COLUMN())))</f>
        <v>208055330.48979035</v>
      </c>
      <c r="I62" s="111" cm="1">
        <f t="array" aca="1" ref="I62" ca="1">SUM(INDIRECT("'"&amp;TOTALCustomerSheets&amp;"'!"&amp;ADDRESS(ROW(),COLUMN())))</f>
        <v>40606533.572305374</v>
      </c>
      <c r="J62" s="111" cm="1">
        <f t="array" aca="1" ref="J62" ca="1">SUM(INDIRECT("'"&amp;TOTALCustomerSheets&amp;"'!"&amp;ADDRESS(ROW(),COLUMN())))</f>
        <v>7513433.5308016026</v>
      </c>
      <c r="K62" s="111" cm="1">
        <f t="array" aca="1" ref="K62" ca="1">SUM(INDIRECT("'"&amp;TOTALCustomerSheets&amp;"'!"&amp;ADDRESS(ROW(),COLUMN())))</f>
        <v>394457.03908414859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D63" s="11"/>
      <c r="E63" s="11">
        <f t="shared" si="0"/>
        <v>0</v>
      </c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D64" s="11"/>
      <c r="E64" s="11">
        <f t="shared" si="0"/>
        <v>0</v>
      </c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 cm="1">
        <f t="array" aca="1" ref="D65" ca="1">SUM(INDIRECT("'"&amp;TOTALCustomerSheets&amp;"'!"&amp;ADDRESS(ROW(),COLUMN())))</f>
        <v>1758480.4356881764</v>
      </c>
      <c r="E65" s="11">
        <f t="shared" ca="1" si="0"/>
        <v>0</v>
      </c>
      <c r="F65" s="3"/>
      <c r="G65" s="11" cm="1">
        <f t="array" aca="1" ref="G65" ca="1">SUM(INDIRECT("'"&amp;TOTALCustomerSheets&amp;"'!"&amp;ADDRESS(ROW(),COLUMN())))</f>
        <v>1577863.4129095706</v>
      </c>
      <c r="H65" s="11" cm="1">
        <f t="array" aca="1" ref="H65" ca="1">SUM(INDIRECT("'"&amp;TOTALCustomerSheets&amp;"'!"&amp;ADDRESS(ROW(),COLUMN())))</f>
        <v>146464.39686621059</v>
      </c>
      <c r="I65" s="11" cm="1">
        <f t="array" aca="1" ref="I65" ca="1">SUM(INDIRECT("'"&amp;TOTALCustomerSheets&amp;"'!"&amp;ADDRESS(ROW(),COLUMN())))</f>
        <v>28585.720127882465</v>
      </c>
      <c r="J65" s="11" cm="1">
        <f t="array" aca="1" ref="J65" ca="1">SUM(INDIRECT("'"&amp;TOTALCustomerSheets&amp;"'!"&amp;ADDRESS(ROW(),COLUMN())))</f>
        <v>5289.2204582916038</v>
      </c>
      <c r="K65" s="11" cm="1">
        <f t="array" aca="1" ref="K65" ca="1">SUM(INDIRECT("'"&amp;TOTALCustomerSheets&amp;"'!"&amp;ADDRESS(ROW(),COLUMN())))</f>
        <v>277.6853262210754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 cm="1">
        <f t="array" aca="1" ref="D66" ca="1">SUM(INDIRECT("'"&amp;TOTALCustomerSheets&amp;"'!"&amp;ADDRESS(ROW(),COLUMN())))</f>
        <v>32016984.495331965</v>
      </c>
      <c r="E66" s="11">
        <f t="shared" ca="1" si="0"/>
        <v>0</v>
      </c>
      <c r="F66" s="3"/>
      <c r="G66" s="11" cm="1">
        <f t="array" aca="1" ref="G66" ca="1">SUM(INDIRECT("'"&amp;TOTALCustomerSheets&amp;"'!"&amp;ADDRESS(ROW(),COLUMN())))</f>
        <v>28728456.343107991</v>
      </c>
      <c r="H66" s="11" cm="1">
        <f t="array" aca="1" ref="H66" ca="1">SUM(INDIRECT("'"&amp;TOTALCustomerSheets&amp;"'!"&amp;ADDRESS(ROW(),COLUMN())))</f>
        <v>2666704.8597264881</v>
      </c>
      <c r="I66" s="11" cm="1">
        <f t="array" aca="1" ref="I66" ca="1">SUM(INDIRECT("'"&amp;TOTALCustomerSheets&amp;"'!"&amp;ADDRESS(ROW(),COLUMN())))</f>
        <v>520465.59037441871</v>
      </c>
      <c r="J66" s="11" cm="1">
        <f t="array" aca="1" ref="J66" ca="1">SUM(INDIRECT("'"&amp;TOTALCustomerSheets&amp;"'!"&amp;ADDRESS(ROW(),COLUMN())))</f>
        <v>96301.83308763527</v>
      </c>
      <c r="K66" s="11" cm="1">
        <f t="array" aca="1" ref="K66" ca="1">SUM(INDIRECT("'"&amp;TOTALCustomerSheets&amp;"'!"&amp;ADDRESS(ROW(),COLUMN())))</f>
        <v>5055.8690354277605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 cm="1">
        <f t="array" aca="1" ref="D67" ca="1">SUM(INDIRECT("'"&amp;TOTALCustomerSheets&amp;"'!"&amp;ADDRESS(ROW(),COLUMN())))</f>
        <v>1644286.029452574</v>
      </c>
      <c r="E67" s="11">
        <f t="shared" ca="1" si="0"/>
        <v>0</v>
      </c>
      <c r="F67" s="3"/>
      <c r="G67" s="11" cm="1">
        <f t="array" aca="1" ref="G67" ca="1">SUM(INDIRECT("'"&amp;TOTALCustomerSheets&amp;"'!"&amp;ADDRESS(ROW(),COLUMN())))</f>
        <v>1475398.1412458711</v>
      </c>
      <c r="H67" s="11" cm="1">
        <f t="array" aca="1" ref="H67" ca="1">SUM(INDIRECT("'"&amp;TOTALCustomerSheets&amp;"'!"&amp;ADDRESS(ROW(),COLUMN())))</f>
        <v>136953.10831539592</v>
      </c>
      <c r="I67" s="11" cm="1">
        <f t="array" aca="1" ref="I67" ca="1">SUM(INDIRECT("'"&amp;TOTALCustomerSheets&amp;"'!"&amp;ADDRESS(ROW(),COLUMN())))</f>
        <v>26729.384810996689</v>
      </c>
      <c r="J67" s="11" cm="1">
        <f t="array" aca="1" ref="J67" ca="1">SUM(INDIRECT("'"&amp;TOTALCustomerSheets&amp;"'!"&amp;ADDRESS(ROW(),COLUMN())))</f>
        <v>4945.7424317945752</v>
      </c>
      <c r="K67" s="11" cm="1">
        <f t="array" aca="1" ref="K67" ca="1">SUM(INDIRECT("'"&amp;TOTALCustomerSheets&amp;"'!"&amp;ADDRESS(ROW(),COLUMN())))</f>
        <v>259.65264851559635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 cm="1">
        <f t="array" aca="1" ref="D68" ca="1">SUM(INDIRECT("'"&amp;TOTALCustomerSheets&amp;"'!"&amp;ADDRESS(ROW(),COLUMN())))</f>
        <v>35888870.681075588</v>
      </c>
      <c r="E68" s="11">
        <f t="shared" ca="1" si="0"/>
        <v>0</v>
      </c>
      <c r="F68" s="3"/>
      <c r="G68" s="11" cm="1">
        <f t="array" aca="1" ref="G68" ca="1">SUM(INDIRECT("'"&amp;TOTALCustomerSheets&amp;"'!"&amp;ADDRESS(ROW(),COLUMN())))</f>
        <v>32202653.398387715</v>
      </c>
      <c r="H68" s="11" cm="1">
        <f t="array" aca="1" ref="H68" ca="1">SUM(INDIRECT("'"&amp;TOTALCustomerSheets&amp;"'!"&amp;ADDRESS(ROW(),COLUMN())))</f>
        <v>2989195.4961990071</v>
      </c>
      <c r="I68" s="11" cm="1">
        <f t="array" aca="1" ref="I68" ca="1">SUM(INDIRECT("'"&amp;TOTALCustomerSheets&amp;"'!"&amp;ADDRESS(ROW(),COLUMN())))</f>
        <v>583406.66872048925</v>
      </c>
      <c r="J68" s="11" cm="1">
        <f t="array" aca="1" ref="J68" ca="1">SUM(INDIRECT("'"&amp;TOTALCustomerSheets&amp;"'!"&amp;ADDRESS(ROW(),COLUMN())))</f>
        <v>107947.83108123668</v>
      </c>
      <c r="K68" s="11" cm="1">
        <f t="array" aca="1" ref="K68" ca="1">SUM(INDIRECT("'"&amp;TOTALCustomerSheets&amp;"'!"&amp;ADDRESS(ROW(),COLUMN())))</f>
        <v>5667.286687144956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 cm="1">
        <f t="array" aca="1" ref="D69" ca="1">SUM(INDIRECT("'"&amp;TOTALCustomerSheets&amp;"'!"&amp;ADDRESS(ROW(),COLUMN())))</f>
        <v>170.21398308744489</v>
      </c>
      <c r="E69" s="11">
        <f t="shared" ca="1" si="0"/>
        <v>0</v>
      </c>
      <c r="F69" s="3"/>
      <c r="G69" s="11" cm="1">
        <f t="array" aca="1" ref="G69" ca="1">SUM(INDIRECT("'"&amp;TOTALCustomerSheets&amp;"'!"&amp;ADDRESS(ROW(),COLUMN())))</f>
        <v>152.73096636652764</v>
      </c>
      <c r="H69" s="11" cm="1">
        <f t="array" aca="1" ref="H69" ca="1">SUM(INDIRECT("'"&amp;TOTALCustomerSheets&amp;"'!"&amp;ADDRESS(ROW(),COLUMN())))</f>
        <v>14.17717699050862</v>
      </c>
      <c r="I69" s="11" cm="1">
        <f t="array" aca="1" ref="I69" ca="1">SUM(INDIRECT("'"&amp;TOTALCustomerSheets&amp;"'!"&amp;ADDRESS(ROW(),COLUMN())))</f>
        <v>2.766985167216629</v>
      </c>
      <c r="J69" s="11" cm="1">
        <f t="array" aca="1" ref="J69" ca="1">SUM(INDIRECT("'"&amp;TOTALCustomerSheets&amp;"'!"&amp;ADDRESS(ROW(),COLUMN())))</f>
        <v>0.51197571685299126</v>
      </c>
      <c r="K69" s="11" cm="1">
        <f t="array" aca="1" ref="K69" ca="1">SUM(INDIRECT("'"&amp;TOTALCustomerSheets&amp;"'!"&amp;ADDRESS(ROW(),COLUMN())))</f>
        <v>2.6878846339014488E-2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 cm="1">
        <f t="array" aca="1" ref="D70" ca="1">SUM(INDIRECT("'"&amp;TOTALCustomerSheets&amp;"'!"&amp;ADDRESS(ROW(),COLUMN())))</f>
        <v>3738903.8256031126</v>
      </c>
      <c r="E70" s="11">
        <f t="shared" ca="1" si="0"/>
        <v>0</v>
      </c>
      <c r="F70" s="3"/>
      <c r="G70" s="11" cm="1">
        <f t="array" aca="1" ref="G70" ca="1">SUM(INDIRECT("'"&amp;TOTALCustomerSheets&amp;"'!"&amp;ADDRESS(ROW(),COLUMN())))</f>
        <v>3354873.5778217698</v>
      </c>
      <c r="H70" s="11" cm="1">
        <f t="array" aca="1" ref="H70" ca="1">SUM(INDIRECT("'"&amp;TOTALCustomerSheets&amp;"'!"&amp;ADDRESS(ROW(),COLUMN())))</f>
        <v>311414.49324309325</v>
      </c>
      <c r="I70" s="11" cm="1">
        <f t="array" aca="1" ref="I70" ca="1">SUM(INDIRECT("'"&amp;TOTALCustomerSheets&amp;"'!"&amp;ADDRESS(ROW(),COLUMN())))</f>
        <v>60779.327523159358</v>
      </c>
      <c r="J70" s="11" cm="1">
        <f t="array" aca="1" ref="J70" ca="1">SUM(INDIRECT("'"&amp;TOTALCustomerSheets&amp;"'!"&amp;ADDRESS(ROW(),COLUMN())))</f>
        <v>11246.008886203779</v>
      </c>
      <c r="K70" s="11" cm="1">
        <f t="array" aca="1" ref="K70" ca="1">SUM(INDIRECT("'"&amp;TOTALCustomerSheets&amp;"'!"&amp;ADDRESS(ROW(),COLUMN())))</f>
        <v>590.41812888610002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 cm="1">
        <f t="array" aca="1" ref="D71" ca="1">SUM(INDIRECT("'"&amp;TOTALCustomerSheets&amp;"'!"&amp;ADDRESS(ROW(),COLUMN())))</f>
        <v>0</v>
      </c>
      <c r="E71" s="11">
        <f t="shared" ca="1" si="0"/>
        <v>0</v>
      </c>
      <c r="F71" s="3"/>
      <c r="G71" s="11" cm="1">
        <f t="array" aca="1" ref="G71" ca="1">SUM(INDIRECT("'"&amp;TOTALCustomerSheets&amp;"'!"&amp;ADDRESS(ROW(),COLUMN())))</f>
        <v>0</v>
      </c>
      <c r="H71" s="11" cm="1">
        <f t="array" aca="1" ref="H71" ca="1">SUM(INDIRECT("'"&amp;TOTALCustomerSheets&amp;"'!"&amp;ADDRESS(ROW(),COLUMN())))</f>
        <v>0</v>
      </c>
      <c r="I71" s="11" cm="1">
        <f t="array" aca="1" ref="I71" ca="1">SUM(INDIRECT("'"&amp;TOTALCustomerSheets&amp;"'!"&amp;ADDRESS(ROW(),COLUMN())))</f>
        <v>0</v>
      </c>
      <c r="J71" s="11" cm="1">
        <f t="array" aca="1" ref="J71" ca="1">SUM(INDIRECT("'"&amp;TOTALCustomerSheets&amp;"'!"&amp;ADDRESS(ROW(),COLUMN())))</f>
        <v>0</v>
      </c>
      <c r="K71" s="11" cm="1">
        <f t="array" aca="1" ref="K71" ca="1">SUM(INDIRECT("'"&amp;TOTALCustomerSheets&amp;"'!"&amp;ADDRESS(ROW(),COLUMN())))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 cm="1">
        <f t="array" aca="1" ref="D72" ca="1">SUM(INDIRECT("'"&amp;TOTALCustomerSheets&amp;"'!"&amp;ADDRESS(ROW(),COLUMN())))</f>
        <v>6875902.8423466254</v>
      </c>
      <c r="E72" s="11">
        <f t="shared" ca="1" si="0"/>
        <v>0</v>
      </c>
      <c r="F72" s="3"/>
      <c r="G72" s="11" cm="1">
        <f t="array" aca="1" ref="G72" ca="1">SUM(INDIRECT("'"&amp;TOTALCustomerSheets&amp;"'!"&amp;ADDRESS(ROW(),COLUMN())))</f>
        <v>6169665.1867575916</v>
      </c>
      <c r="H72" s="11" cm="1">
        <f t="array" aca="1" ref="H72" ca="1">SUM(INDIRECT("'"&amp;TOTALCustomerSheets&amp;"'!"&amp;ADDRESS(ROW(),COLUMN())))</f>
        <v>572696.14280402602</v>
      </c>
      <c r="I72" s="11" cm="1">
        <f t="array" aca="1" ref="I72" ca="1">SUM(INDIRECT("'"&amp;TOTALCustomerSheets&amp;"'!"&amp;ADDRESS(ROW(),COLUMN())))</f>
        <v>111774.13765249647</v>
      </c>
      <c r="J72" s="11" cm="1">
        <f t="array" aca="1" ref="J72" ca="1">SUM(INDIRECT("'"&amp;TOTALCustomerSheets&amp;"'!"&amp;ADDRESS(ROW(),COLUMN())))</f>
        <v>20681.586922934734</v>
      </c>
      <c r="K72" s="11" cm="1">
        <f t="array" aca="1" ref="K72" ca="1">SUM(INDIRECT("'"&amp;TOTALCustomerSheets&amp;"'!"&amp;ADDRESS(ROW(),COLUMN())))</f>
        <v>1085.7882095766556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 cm="1">
        <f t="array" aca="1" ref="D73" ca="1">SUM(INDIRECT("'"&amp;TOTALCustomerSheets&amp;"'!"&amp;ADDRESS(ROW(),COLUMN())))</f>
        <v>14087040.56858263</v>
      </c>
      <c r="E73" s="11">
        <f t="shared" ca="1" si="0"/>
        <v>0</v>
      </c>
      <c r="F73" s="3"/>
      <c r="G73" s="11" cm="1">
        <f t="array" aca="1" ref="G73" ca="1">SUM(INDIRECT("'"&amp;TOTALCustomerSheets&amp;"'!"&amp;ADDRESS(ROW(),COLUMN())))</f>
        <v>12640132.615772165</v>
      </c>
      <c r="H73" s="11" cm="1">
        <f t="array" aca="1" ref="H73" ca="1">SUM(INDIRECT("'"&amp;TOTALCustomerSheets&amp;"'!"&amp;ADDRESS(ROW(),COLUMN())))</f>
        <v>1173314.106107668</v>
      </c>
      <c r="I73" s="11" cm="1">
        <f t="array" aca="1" ref="I73" ca="1">SUM(INDIRECT("'"&amp;TOTALCustomerSheets&amp;"'!"&amp;ADDRESS(ROW(),COLUMN())))</f>
        <v>228997.8273008414</v>
      </c>
      <c r="J73" s="11" cm="1">
        <f t="array" aca="1" ref="J73" ca="1">SUM(INDIRECT("'"&amp;TOTALCustomerSheets&amp;"'!"&amp;ADDRESS(ROW(),COLUMN())))</f>
        <v>42371.505340616401</v>
      </c>
      <c r="K73" s="11" cm="1">
        <f t="array" aca="1" ref="K73" ca="1">SUM(INDIRECT("'"&amp;TOTALCustomerSheets&amp;"'!"&amp;ADDRESS(ROW(),COLUMN())))</f>
        <v>2224.5140613381532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 cm="1">
        <f t="array" aca="1" ref="D74" ca="1">SUM(INDIRECT("'"&amp;TOTALCustomerSheets&amp;"'!"&amp;ADDRESS(ROW(),COLUMN())))</f>
        <v>20453.037715306491</v>
      </c>
      <c r="E74" s="11">
        <f t="shared" ca="1" si="0"/>
        <v>0</v>
      </c>
      <c r="F74" s="3"/>
      <c r="G74" s="11" cm="1">
        <f t="array" aca="1" ref="G74" ca="1">SUM(INDIRECT("'"&amp;TOTALCustomerSheets&amp;"'!"&amp;ADDRESS(ROW(),COLUMN())))</f>
        <v>18352.265534994178</v>
      </c>
      <c r="H74" s="11" cm="1">
        <f t="array" aca="1" ref="H74" ca="1">SUM(INDIRECT("'"&amp;TOTALCustomerSheets&amp;"'!"&amp;ADDRESS(ROW(),COLUMN())))</f>
        <v>1703.5400407408495</v>
      </c>
      <c r="I74" s="11" cm="1">
        <f t="array" aca="1" ref="I74" ca="1">SUM(INDIRECT("'"&amp;TOTALCustomerSheets&amp;"'!"&amp;ADDRESS(ROW(),COLUMN())))</f>
        <v>332.48297793314316</v>
      </c>
      <c r="J74" s="11" cm="1">
        <f t="array" aca="1" ref="J74" ca="1">SUM(INDIRECT("'"&amp;TOTALCustomerSheets&amp;"'!"&amp;ADDRESS(ROW(),COLUMN())))</f>
        <v>61.51937964306817</v>
      </c>
      <c r="K74" s="11" cm="1">
        <f t="array" aca="1" ref="K74" ca="1">SUM(INDIRECT("'"&amp;TOTALCustomerSheets&amp;"'!"&amp;ADDRESS(ROW(),COLUMN())))</f>
        <v>3.2297819952510198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 cm="1">
        <f t="array" aca="1" ref="D75" ca="1">SUM(INDIRECT("'"&amp;TOTALCustomerSheets&amp;"'!"&amp;ADDRESS(ROW(),COLUMN())))</f>
        <v>0</v>
      </c>
      <c r="E75" s="11">
        <f t="shared" ref="E75:E138" ca="1" si="1">IFERROR(IF(D75="",0,IF(D75=0,0,IF(ABS(D75-SUM($G75:$K75))&lt;Check_Limit,0,1))),1)</f>
        <v>0</v>
      </c>
      <c r="F75" s="3"/>
      <c r="G75" s="11" cm="1">
        <f t="array" aca="1" ref="G75" ca="1">SUM(INDIRECT("'"&amp;TOTALCustomerSheets&amp;"'!"&amp;ADDRESS(ROW(),COLUMN())))</f>
        <v>0</v>
      </c>
      <c r="H75" s="11" cm="1">
        <f t="array" aca="1" ref="H75" ca="1">SUM(INDIRECT("'"&amp;TOTALCustomerSheets&amp;"'!"&amp;ADDRESS(ROW(),COLUMN())))</f>
        <v>0</v>
      </c>
      <c r="I75" s="11" cm="1">
        <f t="array" aca="1" ref="I75" ca="1">SUM(INDIRECT("'"&amp;TOTALCustomerSheets&amp;"'!"&amp;ADDRESS(ROW(),COLUMN())))</f>
        <v>0</v>
      </c>
      <c r="J75" s="11" cm="1">
        <f t="array" aca="1" ref="J75" ca="1">SUM(INDIRECT("'"&amp;TOTALCustomerSheets&amp;"'!"&amp;ADDRESS(ROW(),COLUMN())))</f>
        <v>0</v>
      </c>
      <c r="K75" s="11" cm="1">
        <f t="array" aca="1" ref="K75" ca="1">SUM(INDIRECT("'"&amp;TOTALCustomerSheets&amp;"'!"&amp;ADDRESS(ROW(),COLUMN())))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 cm="1">
        <f t="array" aca="1" ref="D76" ca="1">SUM(INDIRECT("'"&amp;TOTALCustomerSheets&amp;"'!"&amp;ADDRESS(ROW(),COLUMN())))</f>
        <v>96031092.129779071</v>
      </c>
      <c r="E76" s="11">
        <f t="shared" ca="1" si="1"/>
        <v>0</v>
      </c>
      <c r="G76" s="111" cm="1">
        <f t="array" aca="1" ref="G76" ca="1">SUM(INDIRECT("'"&amp;TOTALCustomerSheets&amp;"'!"&amp;ADDRESS(ROW(),COLUMN())))</f>
        <v>86167547.672504038</v>
      </c>
      <c r="H76" s="111" cm="1">
        <f t="array" aca="1" ref="H76" ca="1">SUM(INDIRECT("'"&amp;TOTALCustomerSheets&amp;"'!"&amp;ADDRESS(ROW(),COLUMN())))</f>
        <v>7998460.3204796202</v>
      </c>
      <c r="I76" s="111" cm="1">
        <f t="array" aca="1" ref="I76" ca="1">SUM(INDIRECT("'"&amp;TOTALCustomerSheets&amp;"'!"&amp;ADDRESS(ROW(),COLUMN())))</f>
        <v>1561073.9064733847</v>
      </c>
      <c r="J76" s="111" cm="1">
        <f t="array" aca="1" ref="J76" ca="1">SUM(INDIRECT("'"&amp;TOTALCustomerSheets&amp;"'!"&amp;ADDRESS(ROW(),COLUMN())))</f>
        <v>288845.759564073</v>
      </c>
      <c r="K76" s="111" cm="1">
        <f t="array" aca="1" ref="K76" ca="1">SUM(INDIRECT("'"&amp;TOTALCustomerSheets&amp;"'!"&amp;ADDRESS(ROW(),COLUMN())))</f>
        <v>15164.470757951887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D77" s="11"/>
      <c r="E77" s="11">
        <f t="shared" si="1"/>
        <v>0</v>
      </c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 cm="1">
        <f t="array" aca="1" ref="D78" ca="1">SUM(INDIRECT("'"&amp;TOTALCustomerSheets&amp;"'!"&amp;ADDRESS(ROW(),COLUMN())))</f>
        <v>2663807638.5498705</v>
      </c>
      <c r="E78" s="11">
        <f t="shared" ca="1" si="1"/>
        <v>0</v>
      </c>
      <c r="F78" s="3"/>
      <c r="G78" s="11" cm="1">
        <f t="array" aca="1" ref="G78" ca="1">SUM(INDIRECT("'"&amp;TOTALCustomerSheets&amp;"'!"&amp;ADDRESS(ROW(),COLUMN())))</f>
        <v>2389253932.0994797</v>
      </c>
      <c r="H78" s="11" cm="1">
        <f t="array" aca="1" ref="H78" ca="1">SUM(INDIRECT("'"&amp;TOTALCustomerSheets&amp;"'!"&amp;ADDRESS(ROW(),COLUMN())))</f>
        <v>222846809.34556571</v>
      </c>
      <c r="I78" s="11" cm="1">
        <f t="array" aca="1" ref="I78" ca="1">SUM(INDIRECT("'"&amp;TOTALCustomerSheets&amp;"'!"&amp;ADDRESS(ROW(),COLUMN())))</f>
        <v>43381308.094216928</v>
      </c>
      <c r="J78" s="11" cm="1">
        <f t="array" aca="1" ref="J78" ca="1">SUM(INDIRECT("'"&amp;TOTALCustomerSheets&amp;"'!"&amp;ADDRESS(ROW(),COLUMN())))</f>
        <v>7913459.444805867</v>
      </c>
      <c r="K78" s="11" cm="1">
        <f t="array" aca="1" ref="K78" ca="1">SUM(INDIRECT("'"&amp;TOTALCustomerSheets&amp;"'!"&amp;ADDRESS(ROW(),COLUMN())))</f>
        <v>412129.56580262614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D79" s="111"/>
      <c r="E79" s="11">
        <f t="shared" si="1"/>
        <v>0</v>
      </c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D80" s="11"/>
      <c r="E80" s="11">
        <f t="shared" si="1"/>
        <v>0</v>
      </c>
      <c r="G80" s="11"/>
      <c r="H80" s="11"/>
      <c r="I80" s="11"/>
      <c r="J80" s="11"/>
      <c r="K80" s="11"/>
    </row>
    <row r="81" spans="1:11" hidden="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D81" s="11"/>
      <c r="E81" s="11">
        <f t="shared" si="1"/>
        <v>0</v>
      </c>
      <c r="G81" s="11"/>
      <c r="H81" s="11"/>
      <c r="I81" s="11"/>
      <c r="J81" s="11"/>
      <c r="K81" s="11"/>
    </row>
    <row r="82" spans="1:11" hidden="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 cm="1">
        <f t="array" aca="1" ref="D82" ca="1">SUM(INDIRECT("'"&amp;TOTALCustomerSheets&amp;"'!"&amp;ADDRESS(ROW(),COLUMN())))</f>
        <v>0</v>
      </c>
      <c r="E82" s="11">
        <f t="shared" ca="1" si="1"/>
        <v>0</v>
      </c>
      <c r="F82" s="3"/>
      <c r="G82" s="11" cm="1">
        <f t="array" aca="1" ref="G82" ca="1">SUM(INDIRECT("'"&amp;TOTALCustomerSheets&amp;"'!"&amp;ADDRESS(ROW(),COLUMN())))</f>
        <v>0</v>
      </c>
      <c r="H82" s="11" cm="1">
        <f t="array" aca="1" ref="H82" ca="1">SUM(INDIRECT("'"&amp;TOTALCustomerSheets&amp;"'!"&amp;ADDRESS(ROW(),COLUMN())))</f>
        <v>0</v>
      </c>
      <c r="I82" s="11" cm="1">
        <f t="array" aca="1" ref="I82" ca="1">SUM(INDIRECT("'"&amp;TOTALCustomerSheets&amp;"'!"&amp;ADDRESS(ROW(),COLUMN())))</f>
        <v>0</v>
      </c>
      <c r="J82" s="11" cm="1">
        <f t="array" aca="1" ref="J82" ca="1">SUM(INDIRECT("'"&amp;TOTALCustomerSheets&amp;"'!"&amp;ADDRESS(ROW(),COLUMN())))</f>
        <v>0</v>
      </c>
      <c r="K82" s="11" cm="1">
        <f t="array" aca="1" ref="K82" ca="1">SUM(INDIRECT("'"&amp;TOTALCustomerSheets&amp;"'!"&amp;ADDRESS(ROW(),COLUMN())))</f>
        <v>0</v>
      </c>
    </row>
    <row r="83" spans="1:11" hidden="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 cm="1">
        <f t="array" aca="1" ref="D83" ca="1">SUM(INDIRECT("'"&amp;TOTALCustomerSheets&amp;"'!"&amp;ADDRESS(ROW(),COLUMN())))</f>
        <v>0</v>
      </c>
      <c r="E83" s="11">
        <f t="shared" ca="1" si="1"/>
        <v>0</v>
      </c>
      <c r="F83" s="3"/>
      <c r="G83" s="11" cm="1">
        <f t="array" aca="1" ref="G83" ca="1">SUM(INDIRECT("'"&amp;TOTALCustomerSheets&amp;"'!"&amp;ADDRESS(ROW(),COLUMN())))</f>
        <v>0</v>
      </c>
      <c r="H83" s="11" cm="1">
        <f t="array" aca="1" ref="H83" ca="1">SUM(INDIRECT("'"&amp;TOTALCustomerSheets&amp;"'!"&amp;ADDRESS(ROW(),COLUMN())))</f>
        <v>0</v>
      </c>
      <c r="I83" s="11" cm="1">
        <f t="array" aca="1" ref="I83" ca="1">SUM(INDIRECT("'"&amp;TOTALCustomerSheets&amp;"'!"&amp;ADDRESS(ROW(),COLUMN())))</f>
        <v>0</v>
      </c>
      <c r="J83" s="11" cm="1">
        <f t="array" aca="1" ref="J83" ca="1">SUM(INDIRECT("'"&amp;TOTALCustomerSheets&amp;"'!"&amp;ADDRESS(ROW(),COLUMN())))</f>
        <v>0</v>
      </c>
      <c r="K83" s="11" cm="1">
        <f t="array" aca="1" ref="K83" ca="1">SUM(INDIRECT("'"&amp;TOTALCustomerSheets&amp;"'!"&amp;ADDRESS(ROW(),COLUMN())))</f>
        <v>0</v>
      </c>
    </row>
    <row r="84" spans="1:11" hidden="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 cm="1">
        <f t="array" aca="1" ref="D84" ca="1">SUM(INDIRECT("'"&amp;TOTALCustomerSheets&amp;"'!"&amp;ADDRESS(ROW(),COLUMN())))</f>
        <v>-500916.6071194266</v>
      </c>
      <c r="E84" s="11">
        <f t="shared" ca="1" si="1"/>
        <v>0</v>
      </c>
      <c r="F84" s="3"/>
      <c r="G84" s="11" cm="1">
        <f t="array" aca="1" ref="G84" ca="1">SUM(INDIRECT("'"&amp;TOTALCustomerSheets&amp;"'!"&amp;ADDRESS(ROW(),COLUMN())))</f>
        <v>-449466.46618972975</v>
      </c>
      <c r="H84" s="11" cm="1">
        <f t="array" aca="1" ref="H84" ca="1">SUM(INDIRECT("'"&amp;TOTALCustomerSheets&amp;"'!"&amp;ADDRESS(ROW(),COLUMN())))</f>
        <v>-41721.50411972234</v>
      </c>
      <c r="I84" s="11" cm="1">
        <f t="array" aca="1" ref="I84" ca="1">SUM(INDIRECT("'"&amp;TOTALCustomerSheets&amp;"'!"&amp;ADDRESS(ROW(),COLUMN())))</f>
        <v>-8142.8611020745657</v>
      </c>
      <c r="J84" s="11" cm="1">
        <f t="array" aca="1" ref="J84" ca="1">SUM(INDIRECT("'"&amp;TOTALCustomerSheets&amp;"'!"&amp;ADDRESS(ROW(),COLUMN())))</f>
        <v>-1506.6749180164923</v>
      </c>
      <c r="K84" s="11" cm="1">
        <f t="array" aca="1" ref="K84" ca="1">SUM(INDIRECT("'"&amp;TOTALCustomerSheets&amp;"'!"&amp;ADDRESS(ROW(),COLUMN())))</f>
        <v>-79.100789883440996</v>
      </c>
    </row>
    <row r="85" spans="1:11" hidden="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 cm="1">
        <f t="array" aca="1" ref="D85" ca="1">SUM(INDIRECT("'"&amp;TOTALCustomerSheets&amp;"'!"&amp;ADDRESS(ROW(),COLUMN())))</f>
        <v>-15457263</v>
      </c>
      <c r="E85" s="11">
        <f t="shared" ca="1" si="1"/>
        <v>0</v>
      </c>
      <c r="F85" s="3"/>
      <c r="G85" s="11" cm="1">
        <f t="array" aca="1" ref="G85" ca="1">SUM(INDIRECT("'"&amp;TOTALCustomerSheets&amp;"'!"&amp;ADDRESS(ROW(),COLUMN())))</f>
        <v>-14275962.573515261</v>
      </c>
      <c r="H85" s="11" cm="1">
        <f t="array" aca="1" ref="H85" ca="1">SUM(INDIRECT("'"&amp;TOTALCustomerSheets&amp;"'!"&amp;ADDRESS(ROW(),COLUMN())))</f>
        <v>-1067534.4967116422</v>
      </c>
      <c r="I85" s="11" cm="1">
        <f t="array" aca="1" ref="I85" ca="1">SUM(INDIRECT("'"&amp;TOTALCustomerSheets&amp;"'!"&amp;ADDRESS(ROW(),COLUMN())))</f>
        <v>-108540.10739577033</v>
      </c>
      <c r="J85" s="11" cm="1">
        <f t="array" aca="1" ref="J85" ca="1">SUM(INDIRECT("'"&amp;TOTALCustomerSheets&amp;"'!"&amp;ADDRESS(ROW(),COLUMN())))</f>
        <v>-5050.777384924967</v>
      </c>
      <c r="K85" s="11" cm="1">
        <f t="array" aca="1" ref="K85" ca="1">SUM(INDIRECT("'"&amp;TOTALCustomerSheets&amp;"'!"&amp;ADDRESS(ROW(),COLUMN())))</f>
        <v>-175.04499240173166</v>
      </c>
    </row>
    <row r="86" spans="1:11" hidden="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 cm="1">
        <f t="array" aca="1" ref="D86" ca="1">SUM(INDIRECT("'"&amp;TOTALCustomerSheets&amp;"'!"&amp;ADDRESS(ROW(),COLUMN())))</f>
        <v>-22160319.759478293</v>
      </c>
      <c r="E86" s="11">
        <f t="shared" ca="1" si="1"/>
        <v>0</v>
      </c>
      <c r="F86" s="3"/>
      <c r="G86" s="11" cm="1">
        <f t="array" aca="1" ref="G86" ca="1">SUM(INDIRECT("'"&amp;TOTALCustomerSheets&amp;"'!"&amp;ADDRESS(ROW(),COLUMN())))</f>
        <v>-18724219.909525432</v>
      </c>
      <c r="H86" s="11" cm="1">
        <f t="array" aca="1" ref="H86" ca="1">SUM(INDIRECT("'"&amp;TOTALCustomerSheets&amp;"'!"&amp;ADDRESS(ROW(),COLUMN())))</f>
        <v>-2784787.3899127422</v>
      </c>
      <c r="I86" s="11" cm="1">
        <f t="array" aca="1" ref="I86" ca="1">SUM(INDIRECT("'"&amp;TOTALCustomerSheets&amp;"'!"&amp;ADDRESS(ROW(),COLUMN())))</f>
        <v>-596878.80649706605</v>
      </c>
      <c r="J86" s="11" cm="1">
        <f t="array" aca="1" ref="J86" ca="1">SUM(INDIRECT("'"&amp;TOTALCustomerSheets&amp;"'!"&amp;ADDRESS(ROW(),COLUMN())))</f>
        <v>-53730.1287228726</v>
      </c>
      <c r="K86" s="11" cm="1">
        <f t="array" aca="1" ref="K86" ca="1">SUM(INDIRECT("'"&amp;TOTALCustomerSheets&amp;"'!"&amp;ADDRESS(ROW(),COLUMN())))</f>
        <v>-703.52482018310457</v>
      </c>
    </row>
    <row r="87" spans="1:11" hidden="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 cm="1">
        <f t="array" aca="1" ref="D87" ca="1">SUM(INDIRECT("'"&amp;TOTALCustomerSheets&amp;"'!"&amp;ADDRESS(ROW(),COLUMN())))</f>
        <v>-38118499.366597719</v>
      </c>
      <c r="E87" s="11">
        <f t="shared" ca="1" si="1"/>
        <v>0</v>
      </c>
      <c r="G87" s="111" cm="1">
        <f t="array" aca="1" ref="G87" ca="1">SUM(INDIRECT("'"&amp;TOTALCustomerSheets&amp;"'!"&amp;ADDRESS(ROW(),COLUMN())))</f>
        <v>-33449648.949230418</v>
      </c>
      <c r="H87" s="111" cm="1">
        <f t="array" aca="1" ref="H87" ca="1">SUM(INDIRECT("'"&amp;TOTALCustomerSheets&amp;"'!"&amp;ADDRESS(ROW(),COLUMN())))</f>
        <v>-3894043.3907441068</v>
      </c>
      <c r="I87" s="111" cm="1">
        <f t="array" aca="1" ref="I87" ca="1">SUM(INDIRECT("'"&amp;TOTALCustomerSheets&amp;"'!"&amp;ADDRESS(ROW(),COLUMN())))</f>
        <v>-713561.77499491093</v>
      </c>
      <c r="J87" s="111" cm="1">
        <f t="array" aca="1" ref="J87" ca="1">SUM(INDIRECT("'"&amp;TOTALCustomerSheets&amp;"'!"&amp;ADDRESS(ROW(),COLUMN())))</f>
        <v>-60287.581025814055</v>
      </c>
      <c r="K87" s="111" cm="1">
        <f t="array" aca="1" ref="K87" ca="1">SUM(INDIRECT("'"&amp;TOTALCustomerSheets&amp;"'!"&amp;ADDRESS(ROW(),COLUMN())))</f>
        <v>-957.67060246827725</v>
      </c>
    </row>
    <row r="88" spans="1:11" hidden="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D88" s="11"/>
      <c r="E88" s="11">
        <f t="shared" si="1"/>
        <v>0</v>
      </c>
      <c r="G88" s="11"/>
      <c r="H88" s="11"/>
      <c r="I88" s="11"/>
      <c r="J88" s="11"/>
      <c r="K88" s="11"/>
    </row>
    <row r="89" spans="1:11" hidden="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D89" s="11"/>
      <c r="E89" s="11">
        <f t="shared" si="1"/>
        <v>0</v>
      </c>
      <c r="G89" s="11"/>
      <c r="H89" s="11"/>
      <c r="I89" s="11"/>
      <c r="J89" s="11"/>
      <c r="K89" s="11"/>
    </row>
    <row r="90" spans="1:11" hidden="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 cm="1">
        <f t="array" aca="1" ref="D90" ca="1">SUM(INDIRECT("'"&amp;TOTALCustomerSheets&amp;"'!"&amp;ADDRESS(ROW(),COLUMN())))</f>
        <v>0</v>
      </c>
      <c r="E90" s="11">
        <f t="shared" ca="1" si="1"/>
        <v>0</v>
      </c>
      <c r="F90" s="3"/>
      <c r="G90" s="11" cm="1">
        <f t="array" aca="1" ref="G90" ca="1">SUM(INDIRECT("'"&amp;TOTALCustomerSheets&amp;"'!"&amp;ADDRESS(ROW(),COLUMN())))</f>
        <v>0</v>
      </c>
      <c r="H90" s="11" cm="1">
        <f t="array" aca="1" ref="H90" ca="1">SUM(INDIRECT("'"&amp;TOTALCustomerSheets&amp;"'!"&amp;ADDRESS(ROW(),COLUMN())))</f>
        <v>0</v>
      </c>
      <c r="I90" s="11" cm="1">
        <f t="array" aca="1" ref="I90" ca="1">SUM(INDIRECT("'"&amp;TOTALCustomerSheets&amp;"'!"&amp;ADDRESS(ROW(),COLUMN())))</f>
        <v>0</v>
      </c>
      <c r="J90" s="11" cm="1">
        <f t="array" aca="1" ref="J90" ca="1">SUM(INDIRECT("'"&amp;TOTALCustomerSheets&amp;"'!"&amp;ADDRESS(ROW(),COLUMN())))</f>
        <v>0</v>
      </c>
      <c r="K90" s="11" cm="1">
        <f t="array" aca="1" ref="K90" ca="1">SUM(INDIRECT("'"&amp;TOTALCustomerSheets&amp;"'!"&amp;ADDRESS(ROW(),COLUMN())))</f>
        <v>0</v>
      </c>
    </row>
    <row r="91" spans="1:11" hidden="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 cm="1">
        <f t="array" aca="1" ref="D91" ca="1">SUM(INDIRECT("'"&amp;TOTALCustomerSheets&amp;"'!"&amp;ADDRESS(ROW(),COLUMN())))</f>
        <v>0</v>
      </c>
      <c r="E91" s="11">
        <f t="shared" ca="1" si="1"/>
        <v>0</v>
      </c>
      <c r="F91" s="3"/>
      <c r="G91" s="11" cm="1">
        <f t="array" aca="1" ref="G91" ca="1">SUM(INDIRECT("'"&amp;TOTALCustomerSheets&amp;"'!"&amp;ADDRESS(ROW(),COLUMN())))</f>
        <v>0</v>
      </c>
      <c r="H91" s="11" cm="1">
        <f t="array" aca="1" ref="H91" ca="1">SUM(INDIRECT("'"&amp;TOTALCustomerSheets&amp;"'!"&amp;ADDRESS(ROW(),COLUMN())))</f>
        <v>0</v>
      </c>
      <c r="I91" s="11" cm="1">
        <f t="array" aca="1" ref="I91" ca="1">SUM(INDIRECT("'"&amp;TOTALCustomerSheets&amp;"'!"&amp;ADDRESS(ROW(),COLUMN())))</f>
        <v>0</v>
      </c>
      <c r="J91" s="11" cm="1">
        <f t="array" aca="1" ref="J91" ca="1">SUM(INDIRECT("'"&amp;TOTALCustomerSheets&amp;"'!"&amp;ADDRESS(ROW(),COLUMN())))</f>
        <v>0</v>
      </c>
      <c r="K91" s="11" cm="1">
        <f t="array" aca="1" ref="K91" ca="1">SUM(INDIRECT("'"&amp;TOTALCustomerSheets&amp;"'!"&amp;ADDRESS(ROW(),COLUMN())))</f>
        <v>0</v>
      </c>
    </row>
    <row r="92" spans="1:11" hidden="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 cm="1">
        <f t="array" aca="1" ref="D92" ca="1">SUM(INDIRECT("'"&amp;TOTALCustomerSheets&amp;"'!"&amp;ADDRESS(ROW(),COLUMN())))</f>
        <v>0</v>
      </c>
      <c r="E92" s="11">
        <f t="shared" ca="1" si="1"/>
        <v>0</v>
      </c>
      <c r="F92" s="3"/>
      <c r="G92" s="11" cm="1">
        <f t="array" aca="1" ref="G92" ca="1">SUM(INDIRECT("'"&amp;TOTALCustomerSheets&amp;"'!"&amp;ADDRESS(ROW(),COLUMN())))</f>
        <v>0</v>
      </c>
      <c r="H92" s="11" cm="1">
        <f t="array" aca="1" ref="H92" ca="1">SUM(INDIRECT("'"&amp;TOTALCustomerSheets&amp;"'!"&amp;ADDRESS(ROW(),COLUMN())))</f>
        <v>0</v>
      </c>
      <c r="I92" s="11" cm="1">
        <f t="array" aca="1" ref="I92" ca="1">SUM(INDIRECT("'"&amp;TOTALCustomerSheets&amp;"'!"&amp;ADDRESS(ROW(),COLUMN())))</f>
        <v>0</v>
      </c>
      <c r="J92" s="11" cm="1">
        <f t="array" aca="1" ref="J92" ca="1">SUM(INDIRECT("'"&amp;TOTALCustomerSheets&amp;"'!"&amp;ADDRESS(ROW(),COLUMN())))</f>
        <v>0</v>
      </c>
      <c r="K92" s="11" cm="1">
        <f t="array" aca="1" ref="K92" ca="1">SUM(INDIRECT("'"&amp;TOTALCustomerSheets&amp;"'!"&amp;ADDRESS(ROW(),COLUMN())))</f>
        <v>0</v>
      </c>
    </row>
    <row r="93" spans="1:11" hidden="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 cm="1">
        <f t="array" aca="1" ref="D93" ca="1">SUM(INDIRECT("'"&amp;TOTALCustomerSheets&amp;"'!"&amp;ADDRESS(ROW(),COLUMN())))</f>
        <v>0</v>
      </c>
      <c r="E93" s="11">
        <f t="shared" ca="1" si="1"/>
        <v>0</v>
      </c>
      <c r="F93" s="3"/>
      <c r="G93" s="11" cm="1">
        <f t="array" aca="1" ref="G93" ca="1">SUM(INDIRECT("'"&amp;TOTALCustomerSheets&amp;"'!"&amp;ADDRESS(ROW(),COLUMN())))</f>
        <v>0</v>
      </c>
      <c r="H93" s="11" cm="1">
        <f t="array" aca="1" ref="H93" ca="1">SUM(INDIRECT("'"&amp;TOTALCustomerSheets&amp;"'!"&amp;ADDRESS(ROW(),COLUMN())))</f>
        <v>0</v>
      </c>
      <c r="I93" s="11" cm="1">
        <f t="array" aca="1" ref="I93" ca="1">SUM(INDIRECT("'"&amp;TOTALCustomerSheets&amp;"'!"&amp;ADDRESS(ROW(),COLUMN())))</f>
        <v>0</v>
      </c>
      <c r="J93" s="11" cm="1">
        <f t="array" aca="1" ref="J93" ca="1">SUM(INDIRECT("'"&amp;TOTALCustomerSheets&amp;"'!"&amp;ADDRESS(ROW(),COLUMN())))</f>
        <v>0</v>
      </c>
      <c r="K93" s="11" cm="1">
        <f t="array" aca="1" ref="K93" ca="1">SUM(INDIRECT("'"&amp;TOTALCustomerSheets&amp;"'!"&amp;ADDRESS(ROW(),COLUMN())))</f>
        <v>0</v>
      </c>
    </row>
    <row r="94" spans="1:11" hidden="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 cm="1">
        <f t="array" aca="1" ref="D94" ca="1">SUM(INDIRECT("'"&amp;TOTALCustomerSheets&amp;"'!"&amp;ADDRESS(ROW(),COLUMN())))</f>
        <v>0</v>
      </c>
      <c r="E94" s="11">
        <f t="shared" ca="1" si="1"/>
        <v>0</v>
      </c>
      <c r="F94" s="3"/>
      <c r="G94" s="11" cm="1">
        <f t="array" aca="1" ref="G94" ca="1">SUM(INDIRECT("'"&amp;TOTALCustomerSheets&amp;"'!"&amp;ADDRESS(ROW(),COLUMN())))</f>
        <v>0</v>
      </c>
      <c r="H94" s="11" cm="1">
        <f t="array" aca="1" ref="H94" ca="1">SUM(INDIRECT("'"&amp;TOTALCustomerSheets&amp;"'!"&amp;ADDRESS(ROW(),COLUMN())))</f>
        <v>0</v>
      </c>
      <c r="I94" s="11" cm="1">
        <f t="array" aca="1" ref="I94" ca="1">SUM(INDIRECT("'"&amp;TOTALCustomerSheets&amp;"'!"&amp;ADDRESS(ROW(),COLUMN())))</f>
        <v>0</v>
      </c>
      <c r="J94" s="11" cm="1">
        <f t="array" aca="1" ref="J94" ca="1">SUM(INDIRECT("'"&amp;TOTALCustomerSheets&amp;"'!"&amp;ADDRESS(ROW(),COLUMN())))</f>
        <v>0</v>
      </c>
      <c r="K94" s="11" cm="1">
        <f t="array" aca="1" ref="K94" ca="1">SUM(INDIRECT("'"&amp;TOTALCustomerSheets&amp;"'!"&amp;ADDRESS(ROW(),COLUMN())))</f>
        <v>0</v>
      </c>
    </row>
    <row r="95" spans="1:11" hidden="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 cm="1">
        <f t="array" aca="1" ref="D95" ca="1">SUM(INDIRECT("'"&amp;TOTALCustomerSheets&amp;"'!"&amp;ADDRESS(ROW(),COLUMN())))</f>
        <v>0</v>
      </c>
      <c r="E95" s="11">
        <f t="shared" ca="1" si="1"/>
        <v>0</v>
      </c>
      <c r="F95" s="3"/>
      <c r="G95" s="11" cm="1">
        <f t="array" aca="1" ref="G95" ca="1">SUM(INDIRECT("'"&amp;TOTALCustomerSheets&amp;"'!"&amp;ADDRESS(ROW(),COLUMN())))</f>
        <v>0</v>
      </c>
      <c r="H95" s="11" cm="1">
        <f t="array" aca="1" ref="H95" ca="1">SUM(INDIRECT("'"&amp;TOTALCustomerSheets&amp;"'!"&amp;ADDRESS(ROW(),COLUMN())))</f>
        <v>0</v>
      </c>
      <c r="I95" s="11" cm="1">
        <f t="array" aca="1" ref="I95" ca="1">SUM(INDIRECT("'"&amp;TOTALCustomerSheets&amp;"'!"&amp;ADDRESS(ROW(),COLUMN())))</f>
        <v>0</v>
      </c>
      <c r="J95" s="11" cm="1">
        <f t="array" aca="1" ref="J95" ca="1">SUM(INDIRECT("'"&amp;TOTALCustomerSheets&amp;"'!"&amp;ADDRESS(ROW(),COLUMN())))</f>
        <v>0</v>
      </c>
      <c r="K95" s="11" cm="1">
        <f t="array" aca="1" ref="K95" ca="1">SUM(INDIRECT("'"&amp;TOTALCustomerSheets&amp;"'!"&amp;ADDRESS(ROW(),COLUMN())))</f>
        <v>0</v>
      </c>
    </row>
    <row r="96" spans="1:11" hidden="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 cm="1">
        <f t="array" aca="1" ref="D96" ca="1">SUM(INDIRECT("'"&amp;TOTALCustomerSheets&amp;"'!"&amp;ADDRESS(ROW(),COLUMN())))</f>
        <v>0</v>
      </c>
      <c r="E96" s="11">
        <f t="shared" ca="1" si="1"/>
        <v>0</v>
      </c>
      <c r="F96" s="3"/>
      <c r="G96" s="11" cm="1">
        <f t="array" aca="1" ref="G96" ca="1">SUM(INDIRECT("'"&amp;TOTALCustomerSheets&amp;"'!"&amp;ADDRESS(ROW(),COLUMN())))</f>
        <v>0</v>
      </c>
      <c r="H96" s="11" cm="1">
        <f t="array" aca="1" ref="H96" ca="1">SUM(INDIRECT("'"&amp;TOTALCustomerSheets&amp;"'!"&amp;ADDRESS(ROW(),COLUMN())))</f>
        <v>0</v>
      </c>
      <c r="I96" s="11" cm="1">
        <f t="array" aca="1" ref="I96" ca="1">SUM(INDIRECT("'"&amp;TOTALCustomerSheets&amp;"'!"&amp;ADDRESS(ROW(),COLUMN())))</f>
        <v>0</v>
      </c>
      <c r="J96" s="11" cm="1">
        <f t="array" aca="1" ref="J96" ca="1">SUM(INDIRECT("'"&amp;TOTALCustomerSheets&amp;"'!"&amp;ADDRESS(ROW(),COLUMN())))</f>
        <v>0</v>
      </c>
      <c r="K96" s="11" cm="1">
        <f t="array" aca="1" ref="K96" ca="1">SUM(INDIRECT("'"&amp;TOTALCustomerSheets&amp;"'!"&amp;ADDRESS(ROW(),COLUMN())))</f>
        <v>0</v>
      </c>
    </row>
    <row r="97" spans="1:11" hidden="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 cm="1">
        <f t="array" aca="1" ref="D97" ca="1">SUM(INDIRECT("'"&amp;TOTALCustomerSheets&amp;"'!"&amp;ADDRESS(ROW(),COLUMN())))</f>
        <v>0</v>
      </c>
      <c r="E97" s="11">
        <f t="shared" ca="1" si="1"/>
        <v>0</v>
      </c>
      <c r="F97" s="3"/>
      <c r="G97" s="11" cm="1">
        <f t="array" aca="1" ref="G97" ca="1">SUM(INDIRECT("'"&amp;TOTALCustomerSheets&amp;"'!"&amp;ADDRESS(ROW(),COLUMN())))</f>
        <v>0</v>
      </c>
      <c r="H97" s="11" cm="1">
        <f t="array" aca="1" ref="H97" ca="1">SUM(INDIRECT("'"&amp;TOTALCustomerSheets&amp;"'!"&amp;ADDRESS(ROW(),COLUMN())))</f>
        <v>0</v>
      </c>
      <c r="I97" s="11" cm="1">
        <f t="array" aca="1" ref="I97" ca="1">SUM(INDIRECT("'"&amp;TOTALCustomerSheets&amp;"'!"&amp;ADDRESS(ROW(),COLUMN())))</f>
        <v>0</v>
      </c>
      <c r="J97" s="11" cm="1">
        <f t="array" aca="1" ref="J97" ca="1">SUM(INDIRECT("'"&amp;TOTALCustomerSheets&amp;"'!"&amp;ADDRESS(ROW(),COLUMN())))</f>
        <v>0</v>
      </c>
      <c r="K97" s="11" cm="1">
        <f t="array" aca="1" ref="K97" ca="1">SUM(INDIRECT("'"&amp;TOTALCustomerSheets&amp;"'!"&amp;ADDRESS(ROW(),COLUMN())))</f>
        <v>0</v>
      </c>
    </row>
    <row r="98" spans="1:11" hidden="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 cm="1">
        <f t="array" aca="1" ref="D98" ca="1">SUM(INDIRECT("'"&amp;TOTALCustomerSheets&amp;"'!"&amp;ADDRESS(ROW(),COLUMN())))</f>
        <v>0</v>
      </c>
      <c r="E98" s="11">
        <f t="shared" ca="1" si="1"/>
        <v>0</v>
      </c>
      <c r="F98" s="3"/>
      <c r="G98" s="11" cm="1">
        <f t="array" aca="1" ref="G98" ca="1">SUM(INDIRECT("'"&amp;TOTALCustomerSheets&amp;"'!"&amp;ADDRESS(ROW(),COLUMN())))</f>
        <v>0</v>
      </c>
      <c r="H98" s="11" cm="1">
        <f t="array" aca="1" ref="H98" ca="1">SUM(INDIRECT("'"&amp;TOTALCustomerSheets&amp;"'!"&amp;ADDRESS(ROW(),COLUMN())))</f>
        <v>0</v>
      </c>
      <c r="I98" s="11" cm="1">
        <f t="array" aca="1" ref="I98" ca="1">SUM(INDIRECT("'"&amp;TOTALCustomerSheets&amp;"'!"&amp;ADDRESS(ROW(),COLUMN())))</f>
        <v>0</v>
      </c>
      <c r="J98" s="11" cm="1">
        <f t="array" aca="1" ref="J98" ca="1">SUM(INDIRECT("'"&amp;TOTALCustomerSheets&amp;"'!"&amp;ADDRESS(ROW(),COLUMN())))</f>
        <v>0</v>
      </c>
      <c r="K98" s="11" cm="1">
        <f t="array" aca="1" ref="K98" ca="1">SUM(INDIRECT("'"&amp;TOTALCustomerSheets&amp;"'!"&amp;ADDRESS(ROW(),COLUMN())))</f>
        <v>0</v>
      </c>
    </row>
    <row r="99" spans="1:11" hidden="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 cm="1">
        <f t="array" aca="1" ref="D99" ca="1">SUM(INDIRECT("'"&amp;TOTALCustomerSheets&amp;"'!"&amp;ADDRESS(ROW(),COLUMN())))</f>
        <v>0</v>
      </c>
      <c r="E99" s="11">
        <f t="shared" ca="1" si="1"/>
        <v>0</v>
      </c>
      <c r="F99" s="3"/>
      <c r="G99" s="11" cm="1">
        <f t="array" aca="1" ref="G99" ca="1">SUM(INDIRECT("'"&amp;TOTALCustomerSheets&amp;"'!"&amp;ADDRESS(ROW(),COLUMN())))</f>
        <v>0</v>
      </c>
      <c r="H99" s="11" cm="1">
        <f t="array" aca="1" ref="H99" ca="1">SUM(INDIRECT("'"&amp;TOTALCustomerSheets&amp;"'!"&amp;ADDRESS(ROW(),COLUMN())))</f>
        <v>0</v>
      </c>
      <c r="I99" s="11" cm="1">
        <f t="array" aca="1" ref="I99" ca="1">SUM(INDIRECT("'"&amp;TOTALCustomerSheets&amp;"'!"&amp;ADDRESS(ROW(),COLUMN())))</f>
        <v>0</v>
      </c>
      <c r="J99" s="11" cm="1">
        <f t="array" aca="1" ref="J99" ca="1">SUM(INDIRECT("'"&amp;TOTALCustomerSheets&amp;"'!"&amp;ADDRESS(ROW(),COLUMN())))</f>
        <v>0</v>
      </c>
      <c r="K99" s="11" cm="1">
        <f t="array" aca="1" ref="K99" ca="1">SUM(INDIRECT("'"&amp;TOTALCustomerSheets&amp;"'!"&amp;ADDRESS(ROW(),COLUMN())))</f>
        <v>0</v>
      </c>
    </row>
    <row r="100" spans="1:11" hidden="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 cm="1">
        <f t="array" aca="1" ref="D100" ca="1">SUM(INDIRECT("'"&amp;TOTALCustomerSheets&amp;"'!"&amp;ADDRESS(ROW(),COLUMN())))</f>
        <v>0</v>
      </c>
      <c r="E100" s="11">
        <f t="shared" ca="1" si="1"/>
        <v>0</v>
      </c>
      <c r="G100" s="111" cm="1">
        <f t="array" aca="1" ref="G100" ca="1">SUM(INDIRECT("'"&amp;TOTALCustomerSheets&amp;"'!"&amp;ADDRESS(ROW(),COLUMN())))</f>
        <v>0</v>
      </c>
      <c r="H100" s="111" cm="1">
        <f t="array" aca="1" ref="H100" ca="1">SUM(INDIRECT("'"&amp;TOTALCustomerSheets&amp;"'!"&amp;ADDRESS(ROW(),COLUMN())))</f>
        <v>0</v>
      </c>
      <c r="I100" s="111" cm="1">
        <f t="array" aca="1" ref="I100" ca="1">SUM(INDIRECT("'"&amp;TOTALCustomerSheets&amp;"'!"&amp;ADDRESS(ROW(),COLUMN())))</f>
        <v>0</v>
      </c>
      <c r="J100" s="111" cm="1">
        <f t="array" aca="1" ref="J100" ca="1">SUM(INDIRECT("'"&amp;TOTALCustomerSheets&amp;"'!"&amp;ADDRESS(ROW(),COLUMN())))</f>
        <v>0</v>
      </c>
      <c r="K100" s="111" cm="1">
        <f t="array" aca="1" ref="K100" ca="1">SUM(INDIRECT("'"&amp;TOTALCustomerSheets&amp;"'!"&amp;ADDRESS(ROW(),COLUMN())))</f>
        <v>0</v>
      </c>
    </row>
    <row r="101" spans="1:11" hidden="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D101" s="11"/>
      <c r="E101" s="11">
        <f t="shared" si="1"/>
        <v>0</v>
      </c>
      <c r="G101" s="11"/>
      <c r="H101" s="11"/>
      <c r="I101" s="11"/>
      <c r="J101" s="11"/>
      <c r="K101" s="11"/>
    </row>
    <row r="102" spans="1:11" hidden="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D102" s="11"/>
      <c r="E102" s="11">
        <f t="shared" si="1"/>
        <v>0</v>
      </c>
      <c r="G102" s="11"/>
      <c r="H102" s="11"/>
      <c r="I102" s="11"/>
      <c r="J102" s="11"/>
      <c r="K102" s="11"/>
    </row>
    <row r="103" spans="1:11" hidden="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 cm="1">
        <f t="array" aca="1" ref="D103" ca="1">SUM(INDIRECT("'"&amp;TOTALCustomerSheets&amp;"'!"&amp;ADDRESS(ROW(),COLUMN())))</f>
        <v>0</v>
      </c>
      <c r="E103" s="11">
        <f t="shared" ca="1" si="1"/>
        <v>0</v>
      </c>
      <c r="F103" s="3"/>
      <c r="G103" s="11" cm="1">
        <f t="array" aca="1" ref="G103" ca="1">SUM(INDIRECT("'"&amp;TOTALCustomerSheets&amp;"'!"&amp;ADDRESS(ROW(),COLUMN())))</f>
        <v>0</v>
      </c>
      <c r="H103" s="11" cm="1">
        <f t="array" aca="1" ref="H103" ca="1">SUM(INDIRECT("'"&amp;TOTALCustomerSheets&amp;"'!"&amp;ADDRESS(ROW(),COLUMN())))</f>
        <v>0</v>
      </c>
      <c r="I103" s="11" cm="1">
        <f t="array" aca="1" ref="I103" ca="1">SUM(INDIRECT("'"&amp;TOTALCustomerSheets&amp;"'!"&amp;ADDRESS(ROW(),COLUMN())))</f>
        <v>0</v>
      </c>
      <c r="J103" s="11" cm="1">
        <f t="array" aca="1" ref="J103" ca="1">SUM(INDIRECT("'"&amp;TOTALCustomerSheets&amp;"'!"&amp;ADDRESS(ROW(),COLUMN())))</f>
        <v>0</v>
      </c>
      <c r="K103" s="11" cm="1">
        <f t="array" aca="1" ref="K103" ca="1">SUM(INDIRECT("'"&amp;TOTALCustomerSheets&amp;"'!"&amp;ADDRESS(ROW(),COLUMN())))</f>
        <v>0</v>
      </c>
    </row>
    <row r="104" spans="1:11" hidden="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 cm="1">
        <f t="array" aca="1" ref="D104" ca="1">SUM(INDIRECT("'"&amp;TOTALCustomerSheets&amp;"'!"&amp;ADDRESS(ROW(),COLUMN())))</f>
        <v>0</v>
      </c>
      <c r="E104" s="11">
        <f t="shared" ca="1" si="1"/>
        <v>0</v>
      </c>
      <c r="F104" s="3"/>
      <c r="G104" s="11" cm="1">
        <f t="array" aca="1" ref="G104" ca="1">SUM(INDIRECT("'"&amp;TOTALCustomerSheets&amp;"'!"&amp;ADDRESS(ROW(),COLUMN())))</f>
        <v>0</v>
      </c>
      <c r="H104" s="11" cm="1">
        <f t="array" aca="1" ref="H104" ca="1">SUM(INDIRECT("'"&amp;TOTALCustomerSheets&amp;"'!"&amp;ADDRESS(ROW(),COLUMN())))</f>
        <v>0</v>
      </c>
      <c r="I104" s="11" cm="1">
        <f t="array" aca="1" ref="I104" ca="1">SUM(INDIRECT("'"&amp;TOTALCustomerSheets&amp;"'!"&amp;ADDRESS(ROW(),COLUMN())))</f>
        <v>0</v>
      </c>
      <c r="J104" s="11" cm="1">
        <f t="array" aca="1" ref="J104" ca="1">SUM(INDIRECT("'"&amp;TOTALCustomerSheets&amp;"'!"&amp;ADDRESS(ROW(),COLUMN())))</f>
        <v>0</v>
      </c>
      <c r="K104" s="11" cm="1">
        <f t="array" aca="1" ref="K104" ca="1">SUM(INDIRECT("'"&amp;TOTALCustomerSheets&amp;"'!"&amp;ADDRESS(ROW(),COLUMN())))</f>
        <v>0</v>
      </c>
    </row>
    <row r="105" spans="1:11" hidden="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 cm="1">
        <f t="array" aca="1" ref="D105" ca="1">SUM(INDIRECT("'"&amp;TOTALCustomerSheets&amp;"'!"&amp;ADDRESS(ROW(),COLUMN())))</f>
        <v>0</v>
      </c>
      <c r="E105" s="11">
        <f t="shared" ca="1" si="1"/>
        <v>0</v>
      </c>
      <c r="F105" s="3"/>
      <c r="G105" s="11" cm="1">
        <f t="array" aca="1" ref="G105" ca="1">SUM(INDIRECT("'"&amp;TOTALCustomerSheets&amp;"'!"&amp;ADDRESS(ROW(),COLUMN())))</f>
        <v>0</v>
      </c>
      <c r="H105" s="11" cm="1">
        <f t="array" aca="1" ref="H105" ca="1">SUM(INDIRECT("'"&amp;TOTALCustomerSheets&amp;"'!"&amp;ADDRESS(ROW(),COLUMN())))</f>
        <v>0</v>
      </c>
      <c r="I105" s="11" cm="1">
        <f t="array" aca="1" ref="I105" ca="1">SUM(INDIRECT("'"&amp;TOTALCustomerSheets&amp;"'!"&amp;ADDRESS(ROW(),COLUMN())))</f>
        <v>0</v>
      </c>
      <c r="J105" s="11" cm="1">
        <f t="array" aca="1" ref="J105" ca="1">SUM(INDIRECT("'"&amp;TOTALCustomerSheets&amp;"'!"&amp;ADDRESS(ROW(),COLUMN())))</f>
        <v>0</v>
      </c>
      <c r="K105" s="11" cm="1">
        <f t="array" aca="1" ref="K105" ca="1">SUM(INDIRECT("'"&amp;TOTALCustomerSheets&amp;"'!"&amp;ADDRESS(ROW(),COLUMN())))</f>
        <v>0</v>
      </c>
    </row>
    <row r="106" spans="1:11" hidden="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 cm="1">
        <f t="array" aca="1" ref="D106" ca="1">SUM(INDIRECT("'"&amp;TOTALCustomerSheets&amp;"'!"&amp;ADDRESS(ROW(),COLUMN())))</f>
        <v>0</v>
      </c>
      <c r="E106" s="11">
        <f t="shared" ca="1" si="1"/>
        <v>0</v>
      </c>
      <c r="F106" s="3"/>
      <c r="G106" s="11" cm="1">
        <f t="array" aca="1" ref="G106" ca="1">SUM(INDIRECT("'"&amp;TOTALCustomerSheets&amp;"'!"&amp;ADDRESS(ROW(),COLUMN())))</f>
        <v>0</v>
      </c>
      <c r="H106" s="11" cm="1">
        <f t="array" aca="1" ref="H106" ca="1">SUM(INDIRECT("'"&amp;TOTALCustomerSheets&amp;"'!"&amp;ADDRESS(ROW(),COLUMN())))</f>
        <v>0</v>
      </c>
      <c r="I106" s="11" cm="1">
        <f t="array" aca="1" ref="I106" ca="1">SUM(INDIRECT("'"&amp;TOTALCustomerSheets&amp;"'!"&amp;ADDRESS(ROW(),COLUMN())))</f>
        <v>0</v>
      </c>
      <c r="J106" s="11" cm="1">
        <f t="array" aca="1" ref="J106" ca="1">SUM(INDIRECT("'"&amp;TOTALCustomerSheets&amp;"'!"&amp;ADDRESS(ROW(),COLUMN())))</f>
        <v>0</v>
      </c>
      <c r="K106" s="11" cm="1">
        <f t="array" aca="1" ref="K106" ca="1">SUM(INDIRECT("'"&amp;TOTALCustomerSheets&amp;"'!"&amp;ADDRESS(ROW(),COLUMN())))</f>
        <v>0</v>
      </c>
    </row>
    <row r="107" spans="1:11" hidden="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 cm="1">
        <f t="array" aca="1" ref="D107" ca="1">SUM(INDIRECT("'"&amp;TOTALCustomerSheets&amp;"'!"&amp;ADDRESS(ROW(),COLUMN())))</f>
        <v>0</v>
      </c>
      <c r="E107" s="11">
        <f t="shared" ca="1" si="1"/>
        <v>0</v>
      </c>
      <c r="F107" s="3"/>
      <c r="G107" s="11" cm="1">
        <f t="array" aca="1" ref="G107" ca="1">SUM(INDIRECT("'"&amp;TOTALCustomerSheets&amp;"'!"&amp;ADDRESS(ROW(),COLUMN())))</f>
        <v>0</v>
      </c>
      <c r="H107" s="11" cm="1">
        <f t="array" aca="1" ref="H107" ca="1">SUM(INDIRECT("'"&amp;TOTALCustomerSheets&amp;"'!"&amp;ADDRESS(ROW(),COLUMN())))</f>
        <v>0</v>
      </c>
      <c r="I107" s="11" cm="1">
        <f t="array" aca="1" ref="I107" ca="1">SUM(INDIRECT("'"&amp;TOTALCustomerSheets&amp;"'!"&amp;ADDRESS(ROW(),COLUMN())))</f>
        <v>0</v>
      </c>
      <c r="J107" s="11" cm="1">
        <f t="array" aca="1" ref="J107" ca="1">SUM(INDIRECT("'"&amp;TOTALCustomerSheets&amp;"'!"&amp;ADDRESS(ROW(),COLUMN())))</f>
        <v>0</v>
      </c>
      <c r="K107" s="11" cm="1">
        <f t="array" aca="1" ref="K107" ca="1">SUM(INDIRECT("'"&amp;TOTALCustomerSheets&amp;"'!"&amp;ADDRESS(ROW(),COLUMN())))</f>
        <v>0</v>
      </c>
    </row>
    <row r="108" spans="1:11" hidden="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 cm="1">
        <f t="array" aca="1" ref="D108" ca="1">SUM(INDIRECT("'"&amp;TOTALCustomerSheets&amp;"'!"&amp;ADDRESS(ROW(),COLUMN())))</f>
        <v>0</v>
      </c>
      <c r="E108" s="11">
        <f t="shared" ca="1" si="1"/>
        <v>0</v>
      </c>
      <c r="F108" s="3"/>
      <c r="G108" s="11" cm="1">
        <f t="array" aca="1" ref="G108" ca="1">SUM(INDIRECT("'"&amp;TOTALCustomerSheets&amp;"'!"&amp;ADDRESS(ROW(),COLUMN())))</f>
        <v>0</v>
      </c>
      <c r="H108" s="11" cm="1">
        <f t="array" aca="1" ref="H108" ca="1">SUM(INDIRECT("'"&amp;TOTALCustomerSheets&amp;"'!"&amp;ADDRESS(ROW(),COLUMN())))</f>
        <v>0</v>
      </c>
      <c r="I108" s="11" cm="1">
        <f t="array" aca="1" ref="I108" ca="1">SUM(INDIRECT("'"&amp;TOTALCustomerSheets&amp;"'!"&amp;ADDRESS(ROW(),COLUMN())))</f>
        <v>0</v>
      </c>
      <c r="J108" s="11" cm="1">
        <f t="array" aca="1" ref="J108" ca="1">SUM(INDIRECT("'"&amp;TOTALCustomerSheets&amp;"'!"&amp;ADDRESS(ROW(),COLUMN())))</f>
        <v>0</v>
      </c>
      <c r="K108" s="11" cm="1">
        <f t="array" aca="1" ref="K108" ca="1">SUM(INDIRECT("'"&amp;TOTALCustomerSheets&amp;"'!"&amp;ADDRESS(ROW(),COLUMN())))</f>
        <v>0</v>
      </c>
    </row>
    <row r="109" spans="1:11" hidden="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 cm="1">
        <f t="array" aca="1" ref="D109" ca="1">SUM(INDIRECT("'"&amp;TOTALCustomerSheets&amp;"'!"&amp;ADDRESS(ROW(),COLUMN())))</f>
        <v>0</v>
      </c>
      <c r="E109" s="11">
        <f t="shared" ca="1" si="1"/>
        <v>0</v>
      </c>
      <c r="F109" s="3"/>
      <c r="G109" s="11" cm="1">
        <f t="array" aca="1" ref="G109" ca="1">SUM(INDIRECT("'"&amp;TOTALCustomerSheets&amp;"'!"&amp;ADDRESS(ROW(),COLUMN())))</f>
        <v>0</v>
      </c>
      <c r="H109" s="11" cm="1">
        <f t="array" aca="1" ref="H109" ca="1">SUM(INDIRECT("'"&amp;TOTALCustomerSheets&amp;"'!"&amp;ADDRESS(ROW(),COLUMN())))</f>
        <v>0</v>
      </c>
      <c r="I109" s="11" cm="1">
        <f t="array" aca="1" ref="I109" ca="1">SUM(INDIRECT("'"&amp;TOTALCustomerSheets&amp;"'!"&amp;ADDRESS(ROW(),COLUMN())))</f>
        <v>0</v>
      </c>
      <c r="J109" s="11" cm="1">
        <f t="array" aca="1" ref="J109" ca="1">SUM(INDIRECT("'"&amp;TOTALCustomerSheets&amp;"'!"&amp;ADDRESS(ROW(),COLUMN())))</f>
        <v>0</v>
      </c>
      <c r="K109" s="11" cm="1">
        <f t="array" aca="1" ref="K109" ca="1">SUM(INDIRECT("'"&amp;TOTALCustomerSheets&amp;"'!"&amp;ADDRESS(ROW(),COLUMN())))</f>
        <v>0</v>
      </c>
    </row>
    <row r="110" spans="1:11" hidden="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 cm="1">
        <f t="array" aca="1" ref="D110" ca="1">SUM(INDIRECT("'"&amp;TOTALCustomerSheets&amp;"'!"&amp;ADDRESS(ROW(),COLUMN())))</f>
        <v>0</v>
      </c>
      <c r="E110" s="11">
        <f t="shared" ca="1" si="1"/>
        <v>0</v>
      </c>
      <c r="G110" s="111" cm="1">
        <f t="array" aca="1" ref="G110" ca="1">SUM(INDIRECT("'"&amp;TOTALCustomerSheets&amp;"'!"&amp;ADDRESS(ROW(),COLUMN())))</f>
        <v>0</v>
      </c>
      <c r="H110" s="111" cm="1">
        <f t="array" aca="1" ref="H110" ca="1">SUM(INDIRECT("'"&amp;TOTALCustomerSheets&amp;"'!"&amp;ADDRESS(ROW(),COLUMN())))</f>
        <v>0</v>
      </c>
      <c r="I110" s="111" cm="1">
        <f t="array" aca="1" ref="I110" ca="1">SUM(INDIRECT("'"&amp;TOTALCustomerSheets&amp;"'!"&amp;ADDRESS(ROW(),COLUMN())))</f>
        <v>0</v>
      </c>
      <c r="J110" s="111" cm="1">
        <f t="array" aca="1" ref="J110" ca="1">SUM(INDIRECT("'"&amp;TOTALCustomerSheets&amp;"'!"&amp;ADDRESS(ROW(),COLUMN())))</f>
        <v>0</v>
      </c>
      <c r="K110" s="111" cm="1">
        <f t="array" aca="1" ref="K110" ca="1">SUM(INDIRECT("'"&amp;TOTALCustomerSheets&amp;"'!"&amp;ADDRESS(ROW(),COLUMN())))</f>
        <v>0</v>
      </c>
    </row>
    <row r="111" spans="1:11" hidden="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D111" s="11"/>
      <c r="E111" s="11">
        <f t="shared" si="1"/>
        <v>0</v>
      </c>
      <c r="G111" s="11"/>
      <c r="H111" s="11"/>
      <c r="I111" s="11"/>
      <c r="J111" s="11"/>
      <c r="K111" s="11"/>
    </row>
    <row r="112" spans="1:11" hidden="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D112" s="11"/>
      <c r="E112" s="11">
        <f t="shared" si="1"/>
        <v>0</v>
      </c>
      <c r="G112" s="11"/>
      <c r="H112" s="11"/>
      <c r="I112" s="11"/>
      <c r="J112" s="11"/>
      <c r="K112" s="11"/>
    </row>
    <row r="113" spans="1:11" hidden="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 cm="1">
        <f t="array" aca="1" ref="D113" ca="1">SUM(INDIRECT("'"&amp;TOTALCustomerSheets&amp;"'!"&amp;ADDRESS(ROW(),COLUMN())))</f>
        <v>0</v>
      </c>
      <c r="E113" s="11">
        <f t="shared" ca="1" si="1"/>
        <v>0</v>
      </c>
      <c r="F113" s="3"/>
      <c r="G113" s="11" cm="1">
        <f t="array" aca="1" ref="G113" ca="1">SUM(INDIRECT("'"&amp;TOTALCustomerSheets&amp;"'!"&amp;ADDRESS(ROW(),COLUMN())))</f>
        <v>0</v>
      </c>
      <c r="H113" s="11" cm="1">
        <f t="array" aca="1" ref="H113" ca="1">SUM(INDIRECT("'"&amp;TOTALCustomerSheets&amp;"'!"&amp;ADDRESS(ROW(),COLUMN())))</f>
        <v>0</v>
      </c>
      <c r="I113" s="11" cm="1">
        <f t="array" aca="1" ref="I113" ca="1">SUM(INDIRECT("'"&amp;TOTALCustomerSheets&amp;"'!"&amp;ADDRESS(ROW(),COLUMN())))</f>
        <v>0</v>
      </c>
      <c r="J113" s="11" cm="1">
        <f t="array" aca="1" ref="J113" ca="1">SUM(INDIRECT("'"&amp;TOTALCustomerSheets&amp;"'!"&amp;ADDRESS(ROW(),COLUMN())))</f>
        <v>0</v>
      </c>
      <c r="K113" s="11" cm="1">
        <f t="array" aca="1" ref="K113" ca="1">SUM(INDIRECT("'"&amp;TOTALCustomerSheets&amp;"'!"&amp;ADDRESS(ROW(),COLUMN())))</f>
        <v>0</v>
      </c>
    </row>
    <row r="114" spans="1:11" hidden="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 cm="1">
        <f t="array" aca="1" ref="D114" ca="1">SUM(INDIRECT("'"&amp;TOTALCustomerSheets&amp;"'!"&amp;ADDRESS(ROW(),COLUMN())))</f>
        <v>0</v>
      </c>
      <c r="E114" s="11">
        <f t="shared" ca="1" si="1"/>
        <v>0</v>
      </c>
      <c r="F114" s="3"/>
      <c r="G114" s="11" cm="1">
        <f t="array" aca="1" ref="G114" ca="1">SUM(INDIRECT("'"&amp;TOTALCustomerSheets&amp;"'!"&amp;ADDRESS(ROW(),COLUMN())))</f>
        <v>0</v>
      </c>
      <c r="H114" s="11" cm="1">
        <f t="array" aca="1" ref="H114" ca="1">SUM(INDIRECT("'"&amp;TOTALCustomerSheets&amp;"'!"&amp;ADDRESS(ROW(),COLUMN())))</f>
        <v>0</v>
      </c>
      <c r="I114" s="11" cm="1">
        <f t="array" aca="1" ref="I114" ca="1">SUM(INDIRECT("'"&amp;TOTALCustomerSheets&amp;"'!"&amp;ADDRESS(ROW(),COLUMN())))</f>
        <v>0</v>
      </c>
      <c r="J114" s="11" cm="1">
        <f t="array" aca="1" ref="J114" ca="1">SUM(INDIRECT("'"&amp;TOTALCustomerSheets&amp;"'!"&amp;ADDRESS(ROW(),COLUMN())))</f>
        <v>0</v>
      </c>
      <c r="K114" s="11" cm="1">
        <f t="array" aca="1" ref="K114" ca="1">SUM(INDIRECT("'"&amp;TOTALCustomerSheets&amp;"'!"&amp;ADDRESS(ROW(),COLUMN())))</f>
        <v>0</v>
      </c>
    </row>
    <row r="115" spans="1:11" hidden="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 cm="1">
        <f t="array" aca="1" ref="D115" ca="1">SUM(INDIRECT("'"&amp;TOTALCustomerSheets&amp;"'!"&amp;ADDRESS(ROW(),COLUMN())))</f>
        <v>0</v>
      </c>
      <c r="E115" s="11">
        <f t="shared" ca="1" si="1"/>
        <v>0</v>
      </c>
      <c r="F115" s="3"/>
      <c r="G115" s="11" cm="1">
        <f t="array" aca="1" ref="G115" ca="1">SUM(INDIRECT("'"&amp;TOTALCustomerSheets&amp;"'!"&amp;ADDRESS(ROW(),COLUMN())))</f>
        <v>0</v>
      </c>
      <c r="H115" s="11" cm="1">
        <f t="array" aca="1" ref="H115" ca="1">SUM(INDIRECT("'"&amp;TOTALCustomerSheets&amp;"'!"&amp;ADDRESS(ROW(),COLUMN())))</f>
        <v>0</v>
      </c>
      <c r="I115" s="11" cm="1">
        <f t="array" aca="1" ref="I115" ca="1">SUM(INDIRECT("'"&amp;TOTALCustomerSheets&amp;"'!"&amp;ADDRESS(ROW(),COLUMN())))</f>
        <v>0</v>
      </c>
      <c r="J115" s="11" cm="1">
        <f t="array" aca="1" ref="J115" ca="1">SUM(INDIRECT("'"&amp;TOTALCustomerSheets&amp;"'!"&amp;ADDRESS(ROW(),COLUMN())))</f>
        <v>0</v>
      </c>
      <c r="K115" s="11" cm="1">
        <f t="array" aca="1" ref="K115" ca="1">SUM(INDIRECT("'"&amp;TOTALCustomerSheets&amp;"'!"&amp;ADDRESS(ROW(),COLUMN())))</f>
        <v>0</v>
      </c>
    </row>
    <row r="116" spans="1:11" hidden="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 cm="1">
        <f t="array" aca="1" ref="D116" ca="1">SUM(INDIRECT("'"&amp;TOTALCustomerSheets&amp;"'!"&amp;ADDRESS(ROW(),COLUMN())))</f>
        <v>0</v>
      </c>
      <c r="E116" s="11">
        <f t="shared" ca="1" si="1"/>
        <v>0</v>
      </c>
      <c r="F116" s="3"/>
      <c r="G116" s="11" cm="1">
        <f t="array" aca="1" ref="G116" ca="1">SUM(INDIRECT("'"&amp;TOTALCustomerSheets&amp;"'!"&amp;ADDRESS(ROW(),COLUMN())))</f>
        <v>0</v>
      </c>
      <c r="H116" s="11" cm="1">
        <f t="array" aca="1" ref="H116" ca="1">SUM(INDIRECT("'"&amp;TOTALCustomerSheets&amp;"'!"&amp;ADDRESS(ROW(),COLUMN())))</f>
        <v>0</v>
      </c>
      <c r="I116" s="11" cm="1">
        <f t="array" aca="1" ref="I116" ca="1">SUM(INDIRECT("'"&amp;TOTALCustomerSheets&amp;"'!"&amp;ADDRESS(ROW(),COLUMN())))</f>
        <v>0</v>
      </c>
      <c r="J116" s="11" cm="1">
        <f t="array" aca="1" ref="J116" ca="1">SUM(INDIRECT("'"&amp;TOTALCustomerSheets&amp;"'!"&amp;ADDRESS(ROW(),COLUMN())))</f>
        <v>0</v>
      </c>
      <c r="K116" s="11" cm="1">
        <f t="array" aca="1" ref="K116" ca="1">SUM(INDIRECT("'"&amp;TOTALCustomerSheets&amp;"'!"&amp;ADDRESS(ROW(),COLUMN())))</f>
        <v>0</v>
      </c>
    </row>
    <row r="117" spans="1:11" hidden="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 cm="1">
        <f t="array" aca="1" ref="D117" ca="1">SUM(INDIRECT("'"&amp;TOTALCustomerSheets&amp;"'!"&amp;ADDRESS(ROW(),COLUMN())))</f>
        <v>0</v>
      </c>
      <c r="E117" s="11">
        <f t="shared" ca="1" si="1"/>
        <v>0</v>
      </c>
      <c r="F117" s="3"/>
      <c r="G117" s="11" cm="1">
        <f t="array" aca="1" ref="G117" ca="1">SUM(INDIRECT("'"&amp;TOTALCustomerSheets&amp;"'!"&amp;ADDRESS(ROW(),COLUMN())))</f>
        <v>0</v>
      </c>
      <c r="H117" s="11" cm="1">
        <f t="array" aca="1" ref="H117" ca="1">SUM(INDIRECT("'"&amp;TOTALCustomerSheets&amp;"'!"&amp;ADDRESS(ROW(),COLUMN())))</f>
        <v>0</v>
      </c>
      <c r="I117" s="11" cm="1">
        <f t="array" aca="1" ref="I117" ca="1">SUM(INDIRECT("'"&amp;TOTALCustomerSheets&amp;"'!"&amp;ADDRESS(ROW(),COLUMN())))</f>
        <v>0</v>
      </c>
      <c r="J117" s="11" cm="1">
        <f t="array" aca="1" ref="J117" ca="1">SUM(INDIRECT("'"&amp;TOTALCustomerSheets&amp;"'!"&amp;ADDRESS(ROW(),COLUMN())))</f>
        <v>0</v>
      </c>
      <c r="K117" s="11" cm="1">
        <f t="array" aca="1" ref="K117" ca="1">SUM(INDIRECT("'"&amp;TOTALCustomerSheets&amp;"'!"&amp;ADDRESS(ROW(),COLUMN())))</f>
        <v>0</v>
      </c>
    </row>
    <row r="118" spans="1:11" hidden="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 cm="1">
        <f t="array" aca="1" ref="D118" ca="1">SUM(INDIRECT("'"&amp;TOTALCustomerSheets&amp;"'!"&amp;ADDRESS(ROW(),COLUMN())))</f>
        <v>0</v>
      </c>
      <c r="E118" s="11">
        <f t="shared" ca="1" si="1"/>
        <v>0</v>
      </c>
      <c r="F118" s="3"/>
      <c r="G118" s="11" cm="1">
        <f t="array" aca="1" ref="G118" ca="1">SUM(INDIRECT("'"&amp;TOTALCustomerSheets&amp;"'!"&amp;ADDRESS(ROW(),COLUMN())))</f>
        <v>0</v>
      </c>
      <c r="H118" s="11" cm="1">
        <f t="array" aca="1" ref="H118" ca="1">SUM(INDIRECT("'"&amp;TOTALCustomerSheets&amp;"'!"&amp;ADDRESS(ROW(),COLUMN())))</f>
        <v>0</v>
      </c>
      <c r="I118" s="11" cm="1">
        <f t="array" aca="1" ref="I118" ca="1">SUM(INDIRECT("'"&amp;TOTALCustomerSheets&amp;"'!"&amp;ADDRESS(ROW(),COLUMN())))</f>
        <v>0</v>
      </c>
      <c r="J118" s="11" cm="1">
        <f t="array" aca="1" ref="J118" ca="1">SUM(INDIRECT("'"&amp;TOTALCustomerSheets&amp;"'!"&amp;ADDRESS(ROW(),COLUMN())))</f>
        <v>0</v>
      </c>
      <c r="K118" s="11" cm="1">
        <f t="array" aca="1" ref="K118" ca="1">SUM(INDIRECT("'"&amp;TOTALCustomerSheets&amp;"'!"&amp;ADDRESS(ROW(),COLUMN())))</f>
        <v>0</v>
      </c>
    </row>
    <row r="119" spans="1:11" hidden="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 cm="1">
        <f t="array" aca="1" ref="D119" ca="1">SUM(INDIRECT("'"&amp;TOTALCustomerSheets&amp;"'!"&amp;ADDRESS(ROW(),COLUMN())))</f>
        <v>0</v>
      </c>
      <c r="E119" s="11">
        <f t="shared" ca="1" si="1"/>
        <v>0</v>
      </c>
      <c r="G119" s="111" cm="1">
        <f t="array" aca="1" ref="G119" ca="1">SUM(INDIRECT("'"&amp;TOTALCustomerSheets&amp;"'!"&amp;ADDRESS(ROW(),COLUMN())))</f>
        <v>0</v>
      </c>
      <c r="H119" s="111" cm="1">
        <f t="array" aca="1" ref="H119" ca="1">SUM(INDIRECT("'"&amp;TOTALCustomerSheets&amp;"'!"&amp;ADDRESS(ROW(),COLUMN())))</f>
        <v>0</v>
      </c>
      <c r="I119" s="111" cm="1">
        <f t="array" aca="1" ref="I119" ca="1">SUM(INDIRECT("'"&amp;TOTALCustomerSheets&amp;"'!"&amp;ADDRESS(ROW(),COLUMN())))</f>
        <v>0</v>
      </c>
      <c r="J119" s="111" cm="1">
        <f t="array" aca="1" ref="J119" ca="1">SUM(INDIRECT("'"&amp;TOTALCustomerSheets&amp;"'!"&amp;ADDRESS(ROW(),COLUMN())))</f>
        <v>0</v>
      </c>
      <c r="K119" s="111" cm="1">
        <f t="array" aca="1" ref="K119" ca="1">SUM(INDIRECT("'"&amp;TOTALCustomerSheets&amp;"'!"&amp;ADDRESS(ROW(),COLUMN())))</f>
        <v>0</v>
      </c>
    </row>
    <row r="120" spans="1:11" hidden="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>
        <f t="shared" si="1"/>
        <v>0</v>
      </c>
      <c r="F120" s="3"/>
      <c r="G120" s="11"/>
      <c r="H120" s="11"/>
      <c r="I120" s="11"/>
      <c r="J120" s="11"/>
      <c r="K120" s="11"/>
    </row>
    <row r="121" spans="1:11" hidden="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>
        <f t="shared" si="1"/>
        <v>0</v>
      </c>
      <c r="F121" s="3"/>
      <c r="G121" s="11"/>
      <c r="H121" s="11"/>
      <c r="I121" s="11"/>
      <c r="J121" s="11"/>
      <c r="K121" s="11"/>
    </row>
    <row r="122" spans="1:11" hidden="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 cm="1">
        <f t="array" aca="1" ref="D122" ca="1">SUM(INDIRECT("'"&amp;TOTALCustomerSheets&amp;"'!"&amp;ADDRESS(ROW(),COLUMN())))</f>
        <v>-1519164.5455667125</v>
      </c>
      <c r="E122" s="11">
        <f t="shared" ca="1" si="1"/>
        <v>0</v>
      </c>
      <c r="F122" s="3"/>
      <c r="G122" s="11" cm="1">
        <f t="array" aca="1" ref="G122" ca="1">SUM(INDIRECT("'"&amp;TOTALCustomerSheets&amp;"'!"&amp;ADDRESS(ROW(),COLUMN())))</f>
        <v>-1363128.1338089139</v>
      </c>
      <c r="H122" s="11" cm="1">
        <f t="array" aca="1" ref="H122" ca="1">SUM(INDIRECT("'"&amp;TOTALCustomerSheets&amp;"'!"&amp;ADDRESS(ROW(),COLUMN())))</f>
        <v>-126531.69997872811</v>
      </c>
      <c r="I122" s="11" cm="1">
        <f t="array" aca="1" ref="I122" ca="1">SUM(INDIRECT("'"&amp;TOTALCustomerSheets&amp;"'!"&amp;ADDRESS(ROW(),COLUMN())))</f>
        <v>-24695.419776323521</v>
      </c>
      <c r="J122" s="11" cm="1">
        <f t="array" aca="1" ref="J122" ca="1">SUM(INDIRECT("'"&amp;TOTALCustomerSheets&amp;"'!"&amp;ADDRESS(ROW(),COLUMN())))</f>
        <v>-4569.397549639596</v>
      </c>
      <c r="K122" s="11" cm="1">
        <f t="array" aca="1" ref="K122" ca="1">SUM(INDIRECT("'"&amp;TOTALCustomerSheets&amp;"'!"&amp;ADDRESS(ROW(),COLUMN())))</f>
        <v>-239.89445310723323</v>
      </c>
    </row>
    <row r="123" spans="1:11" hidden="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 cm="1">
        <f t="array" aca="1" ref="D123" ca="1">SUM(INDIRECT("'"&amp;TOTALCustomerSheets&amp;"'!"&amp;ADDRESS(ROW(),COLUMN())))</f>
        <v>-9456115.6684490647</v>
      </c>
      <c r="E123" s="11">
        <f t="shared" ca="1" si="1"/>
        <v>0</v>
      </c>
      <c r="F123" s="3"/>
      <c r="G123" s="11" cm="1">
        <f t="array" aca="1" ref="G123" ca="1">SUM(INDIRECT("'"&amp;TOTALCustomerSheets&amp;"'!"&amp;ADDRESS(ROW(),COLUMN())))</f>
        <v>-8484859.2220178023</v>
      </c>
      <c r="H123" s="11" cm="1">
        <f t="array" aca="1" ref="H123" ca="1">SUM(INDIRECT("'"&amp;TOTALCustomerSheets&amp;"'!"&amp;ADDRESS(ROW(),COLUMN())))</f>
        <v>-787602.89279789815</v>
      </c>
      <c r="I123" s="11" cm="1">
        <f t="array" aca="1" ref="I123" ca="1">SUM(INDIRECT("'"&amp;TOTALCustomerSheets&amp;"'!"&amp;ADDRESS(ROW(),COLUMN())))</f>
        <v>-153717.8751092469</v>
      </c>
      <c r="J123" s="11" cm="1">
        <f t="array" aca="1" ref="J123" ca="1">SUM(INDIRECT("'"&amp;TOTALCustomerSheets&amp;"'!"&amp;ADDRESS(ROW(),COLUMN())))</f>
        <v>-28442.443506605836</v>
      </c>
      <c r="K123" s="11" cm="1">
        <f t="array" aca="1" ref="K123" ca="1">SUM(INDIRECT("'"&amp;TOTALCustomerSheets&amp;"'!"&amp;ADDRESS(ROW(),COLUMN())))</f>
        <v>-1493.235017510952</v>
      </c>
    </row>
    <row r="124" spans="1:11" hidden="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 cm="1">
        <f t="array" aca="1" ref="D124" ca="1">SUM(INDIRECT("'"&amp;TOTALCustomerSheets&amp;"'!"&amp;ADDRESS(ROW(),COLUMN())))</f>
        <v>-94040875.492900014</v>
      </c>
      <c r="E124" s="11">
        <f t="shared" ca="1" si="1"/>
        <v>0</v>
      </c>
      <c r="F124" s="3"/>
      <c r="G124" s="11" cm="1">
        <f t="array" aca="1" ref="G124" ca="1">SUM(INDIRECT("'"&amp;TOTALCustomerSheets&amp;"'!"&amp;ADDRESS(ROW(),COLUMN())))</f>
        <v>-86883302.407624617</v>
      </c>
      <c r="H124" s="11" cm="1">
        <f t="array" aca="1" ref="H124" ca="1">SUM(INDIRECT("'"&amp;TOTALCustomerSheets&amp;"'!"&amp;ADDRESS(ROW(),COLUMN())))</f>
        <v>-6496999.5564740626</v>
      </c>
      <c r="I124" s="11" cm="1">
        <f t="array" aca="1" ref="I124" ca="1">SUM(INDIRECT("'"&amp;TOTALCustomerSheets&amp;"'!"&amp;ADDRESS(ROW(),COLUMN())))</f>
        <v>-660573.52880133525</v>
      </c>
      <c r="J124" s="11" cm="1">
        <f t="array" aca="1" ref="J124" ca="1">SUM(INDIRECT("'"&amp;TOTALCustomerSheets&amp;"'!"&amp;ADDRESS(ROW(),COLUMN())))</f>
        <v>0</v>
      </c>
      <c r="K124" s="11" cm="1">
        <f t="array" aca="1" ref="K124" ca="1">SUM(INDIRECT("'"&amp;TOTALCustomerSheets&amp;"'!"&amp;ADDRESS(ROW(),COLUMN())))</f>
        <v>0</v>
      </c>
    </row>
    <row r="125" spans="1:11" hidden="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 cm="1">
        <f t="array" aca="1" ref="D125" ca="1">SUM(INDIRECT("'"&amp;TOTALCustomerSheets&amp;"'!"&amp;ADDRESS(ROW(),COLUMN())))</f>
        <v>-83232621.095400006</v>
      </c>
      <c r="E125" s="11">
        <f t="shared" ca="1" si="1"/>
        <v>0</v>
      </c>
      <c r="F125" s="3"/>
      <c r="G125" s="11" cm="1">
        <f t="array" aca="1" ref="G125" ca="1">SUM(INDIRECT("'"&amp;TOTALCustomerSheets&amp;"'!"&amp;ADDRESS(ROW(),COLUMN())))</f>
        <v>-76872551.098382041</v>
      </c>
      <c r="H125" s="11" cm="1">
        <f t="array" aca="1" ref="H125" ca="1">SUM(INDIRECT("'"&amp;TOTALCustomerSheets&amp;"'!"&amp;ADDRESS(ROW(),COLUMN())))</f>
        <v>-5748410.989812796</v>
      </c>
      <c r="I125" s="11" cm="1">
        <f t="array" aca="1" ref="I125" ca="1">SUM(INDIRECT("'"&amp;TOTALCustomerSheets&amp;"'!"&amp;ADDRESS(ROW(),COLUMN())))</f>
        <v>-584461.81187701831</v>
      </c>
      <c r="J125" s="11" cm="1">
        <f t="array" aca="1" ref="J125" ca="1">SUM(INDIRECT("'"&amp;TOTALCustomerSheets&amp;"'!"&amp;ADDRESS(ROW(),COLUMN())))</f>
        <v>-27197.195328146034</v>
      </c>
      <c r="K125" s="11" cm="1">
        <f t="array" aca="1" ref="K125" ca="1">SUM(INDIRECT("'"&amp;TOTALCustomerSheets&amp;"'!"&amp;ADDRESS(ROW(),COLUMN())))</f>
        <v>0</v>
      </c>
    </row>
    <row r="126" spans="1:11" hidden="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 cm="1">
        <f t="array" aca="1" ref="D126" ca="1">SUM(INDIRECT("'"&amp;TOTALCustomerSheets&amp;"'!"&amp;ADDRESS(ROW(),COLUMN())))</f>
        <v>0</v>
      </c>
      <c r="E126" s="11">
        <f t="shared" ca="1" si="1"/>
        <v>0</v>
      </c>
      <c r="F126" s="3"/>
      <c r="G126" s="11" cm="1">
        <f t="array" aca="1" ref="G126" ca="1">SUM(INDIRECT("'"&amp;TOTALCustomerSheets&amp;"'!"&amp;ADDRESS(ROW(),COLUMN())))</f>
        <v>0</v>
      </c>
      <c r="H126" s="11" cm="1">
        <f t="array" aca="1" ref="H126" ca="1">SUM(INDIRECT("'"&amp;TOTALCustomerSheets&amp;"'!"&amp;ADDRESS(ROW(),COLUMN())))</f>
        <v>0</v>
      </c>
      <c r="I126" s="11" cm="1">
        <f t="array" aca="1" ref="I126" ca="1">SUM(INDIRECT("'"&amp;TOTALCustomerSheets&amp;"'!"&amp;ADDRESS(ROW(),COLUMN())))</f>
        <v>0</v>
      </c>
      <c r="J126" s="11" cm="1">
        <f t="array" aca="1" ref="J126" ca="1">SUM(INDIRECT("'"&amp;TOTALCustomerSheets&amp;"'!"&amp;ADDRESS(ROW(),COLUMN())))</f>
        <v>0</v>
      </c>
      <c r="K126" s="11" cm="1">
        <f t="array" aca="1" ref="K126" ca="1">SUM(INDIRECT("'"&amp;TOTALCustomerSheets&amp;"'!"&amp;ADDRESS(ROW(),COLUMN())))</f>
        <v>0</v>
      </c>
    </row>
    <row r="127" spans="1:11" hidden="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 cm="1">
        <f t="array" aca="1" ref="D127" ca="1">SUM(INDIRECT("'"&amp;TOTALCustomerSheets&amp;"'!"&amp;ADDRESS(ROW(),COLUMN())))</f>
        <v>-350377610</v>
      </c>
      <c r="E127" s="11">
        <f t="shared" ca="1" si="1"/>
        <v>0</v>
      </c>
      <c r="F127" s="3"/>
      <c r="G127" s="11" cm="1">
        <f t="array" aca="1" ref="G127" ca="1">SUM(INDIRECT("'"&amp;TOTALCustomerSheets&amp;"'!"&amp;ADDRESS(ROW(),COLUMN())))</f>
        <v>-323450927.95073634</v>
      </c>
      <c r="H127" s="11" cm="1">
        <f t="array" aca="1" ref="H127" ca="1">SUM(INDIRECT("'"&amp;TOTALCustomerSheets&amp;"'!"&amp;ADDRESS(ROW(),COLUMN())))</f>
        <v>-24187162.287844162</v>
      </c>
      <c r="I127" s="11" cm="1">
        <f t="array" aca="1" ref="I127" ca="1">SUM(INDIRECT("'"&amp;TOTALCustomerSheets&amp;"'!"&amp;ADDRESS(ROW(),COLUMN())))</f>
        <v>-2610353.0781512721</v>
      </c>
      <c r="J127" s="11" cm="1">
        <f t="array" aca="1" ref="J127" ca="1">SUM(INDIRECT("'"&amp;TOTALCustomerSheets&amp;"'!"&amp;ADDRESS(ROW(),COLUMN())))</f>
        <v>-124119.76747588778</v>
      </c>
      <c r="K127" s="11" cm="1">
        <f t="array" aca="1" ref="K127" ca="1">SUM(INDIRECT("'"&amp;TOTALCustomerSheets&amp;"'!"&amp;ADDRESS(ROW(),COLUMN())))</f>
        <v>-5046.9157922946761</v>
      </c>
    </row>
    <row r="128" spans="1:11" hidden="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 cm="1">
        <f t="array" aca="1" ref="D128" ca="1">SUM(INDIRECT("'"&amp;TOTALCustomerSheets&amp;"'!"&amp;ADDRESS(ROW(),COLUMN())))</f>
        <v>-15651417</v>
      </c>
      <c r="E128" s="11">
        <f t="shared" ca="1" si="1"/>
        <v>0</v>
      </c>
      <c r="F128" s="3"/>
      <c r="G128" s="11" cm="1">
        <f t="array" aca="1" ref="G128" ca="1">SUM(INDIRECT("'"&amp;TOTALCustomerSheets&amp;"'!"&amp;ADDRESS(ROW(),COLUMN())))</f>
        <v>-11592331.518099392</v>
      </c>
      <c r="H128" s="11" cm="1">
        <f t="array" aca="1" ref="H128" ca="1">SUM(INDIRECT("'"&amp;TOTALCustomerSheets&amp;"'!"&amp;ADDRESS(ROW(),COLUMN())))</f>
        <v>-3004645.8212474892</v>
      </c>
      <c r="I128" s="11" cm="1">
        <f t="array" aca="1" ref="I128" ca="1">SUM(INDIRECT("'"&amp;TOTALCustomerSheets&amp;"'!"&amp;ADDRESS(ROW(),COLUMN())))</f>
        <v>-969019.35787669907</v>
      </c>
      <c r="J128" s="11" cm="1">
        <f t="array" aca="1" ref="J128" ca="1">SUM(INDIRECT("'"&amp;TOTALCustomerSheets&amp;"'!"&amp;ADDRESS(ROW(),COLUMN())))</f>
        <v>-84859.407179865055</v>
      </c>
      <c r="K128" s="11" cm="1">
        <f t="array" aca="1" ref="K128" ca="1">SUM(INDIRECT("'"&amp;TOTALCustomerSheets&amp;"'!"&amp;ADDRESS(ROW(),COLUMN())))</f>
        <v>-560.89559655494054</v>
      </c>
    </row>
    <row r="129" spans="1:11" hidden="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 cm="1">
        <f t="array" aca="1" ref="D129" ca="1">SUM(INDIRECT("'"&amp;TOTALCustomerSheets&amp;"'!"&amp;ADDRESS(ROW(),COLUMN())))</f>
        <v>-10124405</v>
      </c>
      <c r="E129" s="11">
        <f t="shared" ca="1" si="1"/>
        <v>0</v>
      </c>
      <c r="F129" s="3"/>
      <c r="G129" s="11" cm="1">
        <f t="array" aca="1" ref="G129" ca="1">SUM(INDIRECT("'"&amp;TOTALCustomerSheets&amp;"'!"&amp;ADDRESS(ROW(),COLUMN())))</f>
        <v>-7498711.406354011</v>
      </c>
      <c r="H129" s="11" cm="1">
        <f t="array" aca="1" ref="H129" ca="1">SUM(INDIRECT("'"&amp;TOTALCustomerSheets&amp;"'!"&amp;ADDRESS(ROW(),COLUMN())))</f>
        <v>-1943610.0370891138</v>
      </c>
      <c r="I129" s="11" cm="1">
        <f t="array" aca="1" ref="I129" ca="1">SUM(INDIRECT("'"&amp;TOTALCustomerSheets&amp;"'!"&amp;ADDRESS(ROW(),COLUMN())))</f>
        <v>-626827.87328352709</v>
      </c>
      <c r="J129" s="11" cm="1">
        <f t="array" aca="1" ref="J129" ca="1">SUM(INDIRECT("'"&amp;TOTALCustomerSheets&amp;"'!"&amp;ADDRESS(ROW(),COLUMN())))</f>
        <v>-54892.857710510281</v>
      </c>
      <c r="K129" s="11" cm="1">
        <f t="array" aca="1" ref="K129" ca="1">SUM(INDIRECT("'"&amp;TOTALCustomerSheets&amp;"'!"&amp;ADDRESS(ROW(),COLUMN())))</f>
        <v>-362.82556283810101</v>
      </c>
    </row>
    <row r="130" spans="1:11" hidden="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 cm="1">
        <f t="array" aca="1" ref="D130" ca="1">SUM(INDIRECT("'"&amp;TOTALCustomerSheets&amp;"'!"&amp;ADDRESS(ROW(),COLUMN())))</f>
        <v>-6733920</v>
      </c>
      <c r="E130" s="11">
        <f t="shared" ca="1" si="1"/>
        <v>0</v>
      </c>
      <c r="F130" s="3"/>
      <c r="G130" s="11" cm="1">
        <f t="array" aca="1" ref="G130" ca="1">SUM(INDIRECT("'"&amp;TOTALCustomerSheets&amp;"'!"&amp;ADDRESS(ROW(),COLUMN())))</f>
        <v>0</v>
      </c>
      <c r="H130" s="11" cm="1">
        <f t="array" aca="1" ref="H130" ca="1">SUM(INDIRECT("'"&amp;TOTALCustomerSheets&amp;"'!"&amp;ADDRESS(ROW(),COLUMN())))</f>
        <v>-491113.94601206447</v>
      </c>
      <c r="I130" s="11" cm="1">
        <f t="array" aca="1" ref="I130" ca="1">SUM(INDIRECT("'"&amp;TOTALCustomerSheets&amp;"'!"&amp;ADDRESS(ROW(),COLUMN())))</f>
        <v>-3385302.4310321901</v>
      </c>
      <c r="J130" s="11" cm="1">
        <f t="array" aca="1" ref="J130" ca="1">SUM(INDIRECT("'"&amp;TOTALCustomerSheets&amp;"'!"&amp;ADDRESS(ROW(),COLUMN())))</f>
        <v>-2674866.9067082424</v>
      </c>
      <c r="K130" s="11" cm="1">
        <f t="array" aca="1" ref="K130" ca="1">SUM(INDIRECT("'"&amp;TOTALCustomerSheets&amp;"'!"&amp;ADDRESS(ROW(),COLUMN())))</f>
        <v>-182636.71624750443</v>
      </c>
    </row>
    <row r="131" spans="1:11" hidden="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 cm="1">
        <f t="array" aca="1" ref="D131" ca="1">SUM(INDIRECT("'"&amp;TOTALCustomerSheets&amp;"'!"&amp;ADDRESS(ROW(),COLUMN())))</f>
        <v>-14644532</v>
      </c>
      <c r="E131" s="11">
        <f t="shared" ca="1" si="1"/>
        <v>0</v>
      </c>
      <c r="F131" s="3"/>
      <c r="G131" s="11" cm="1">
        <f t="array" aca="1" ref="G131" ca="1">SUM(INDIRECT("'"&amp;TOTALCustomerSheets&amp;"'!"&amp;ADDRESS(ROW(),COLUMN())))</f>
        <v>-10846575.097412273</v>
      </c>
      <c r="H131" s="11" cm="1">
        <f t="array" aca="1" ref="H131" ca="1">SUM(INDIRECT("'"&amp;TOTALCustomerSheets&amp;"'!"&amp;ADDRESS(ROW(),COLUMN())))</f>
        <v>-2811351.3222429082</v>
      </c>
      <c r="I131" s="11" cm="1">
        <f t="array" aca="1" ref="I131" ca="1">SUM(INDIRECT("'"&amp;TOTALCustomerSheets&amp;"'!"&amp;ADDRESS(ROW(),COLUMN())))</f>
        <v>-906680.52579806489</v>
      </c>
      <c r="J131" s="11" cm="1">
        <f t="array" aca="1" ref="J131" ca="1">SUM(INDIRECT("'"&amp;TOTALCustomerSheets&amp;"'!"&amp;ADDRESS(ROW(),COLUMN())))</f>
        <v>-79400.242415531044</v>
      </c>
      <c r="K131" s="11" cm="1">
        <f t="array" aca="1" ref="K131" ca="1">SUM(INDIRECT("'"&amp;TOTALCustomerSheets&amp;"'!"&amp;ADDRESS(ROW(),COLUMN())))</f>
        <v>-524.81213122159579</v>
      </c>
    </row>
    <row r="132" spans="1:11" hidden="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 cm="1">
        <f t="array" aca="1" ref="D132" ca="1">SUM(INDIRECT("'"&amp;TOTALCustomerSheets&amp;"'!"&amp;ADDRESS(ROW(),COLUMN())))</f>
        <v>-2323049.105772485</v>
      </c>
      <c r="E132" s="11">
        <f t="shared" ca="1" si="1"/>
        <v>0</v>
      </c>
      <c r="F132" s="3"/>
      <c r="G132" s="11" cm="1">
        <f t="array" aca="1" ref="G132" ca="1">SUM(INDIRECT("'"&amp;TOTALCustomerSheets&amp;"'!"&amp;ADDRESS(ROW(),COLUMN())))</f>
        <v>-2084444.1120871687</v>
      </c>
      <c r="H132" s="11" cm="1">
        <f t="array" aca="1" ref="H132" ca="1">SUM(INDIRECT("'"&amp;TOTALCustomerSheets&amp;"'!"&amp;ADDRESS(ROW(),COLUMN())))</f>
        <v>-193487.50163057874</v>
      </c>
      <c r="I132" s="11" cm="1">
        <f t="array" aca="1" ref="I132" ca="1">SUM(INDIRECT("'"&amp;TOTALCustomerSheets&amp;"'!"&amp;ADDRESS(ROW(),COLUMN())))</f>
        <v>-37763.30417628563</v>
      </c>
      <c r="J132" s="11" cm="1">
        <f t="array" aca="1" ref="J132" ca="1">SUM(INDIRECT("'"&amp;TOTALCustomerSheets&amp;"'!"&amp;ADDRESS(ROW(),COLUMN())))</f>
        <v>-6987.3503318558751</v>
      </c>
      <c r="K132" s="11" cm="1">
        <f t="array" aca="1" ref="K132" ca="1">SUM(INDIRECT("'"&amp;TOTALCustomerSheets&amp;"'!"&amp;ADDRESS(ROW(),COLUMN())))</f>
        <v>-366.83754659548487</v>
      </c>
    </row>
    <row r="133" spans="1:11" hidden="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 cm="1">
        <f t="array" aca="1" ref="D133" ca="1">SUM(INDIRECT("'"&amp;TOTALCustomerSheets&amp;"'!"&amp;ADDRESS(ROW(),COLUMN())))</f>
        <v>-588103709.90808821</v>
      </c>
      <c r="E133" s="11">
        <f t="shared" ca="1" si="1"/>
        <v>0</v>
      </c>
      <c r="G133" s="111" cm="1">
        <f t="array" aca="1" ref="G133" ca="1">SUM(INDIRECT("'"&amp;TOTALCustomerSheets&amp;"'!"&amp;ADDRESS(ROW(),COLUMN())))</f>
        <v>-529076830.94652253</v>
      </c>
      <c r="H133" s="111" cm="1">
        <f t="array" aca="1" ref="H133" ca="1">SUM(INDIRECT("'"&amp;TOTALCustomerSheets&amp;"'!"&amp;ADDRESS(ROW(),COLUMN())))</f>
        <v>-45790916.055129804</v>
      </c>
      <c r="I133" s="111" cm="1">
        <f t="array" aca="1" ref="I133" ca="1">SUM(INDIRECT("'"&amp;TOTALCustomerSheets&amp;"'!"&amp;ADDRESS(ROW(),COLUMN())))</f>
        <v>-9959395.2058819626</v>
      </c>
      <c r="J133" s="111" cm="1">
        <f t="array" aca="1" ref="J133" ca="1">SUM(INDIRECT("'"&amp;TOTALCustomerSheets&amp;"'!"&amp;ADDRESS(ROW(),COLUMN())))</f>
        <v>-3085335.5682062842</v>
      </c>
      <c r="K133" s="111" cm="1">
        <f t="array" aca="1" ref="K133" ca="1">SUM(INDIRECT("'"&amp;TOTALCustomerSheets&amp;"'!"&amp;ADDRESS(ROW(),COLUMN())))</f>
        <v>-191232.13234762743</v>
      </c>
    </row>
    <row r="134" spans="1:11" hidden="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D134" s="11"/>
      <c r="E134" s="11">
        <f t="shared" si="1"/>
        <v>0</v>
      </c>
      <c r="G134" s="11"/>
      <c r="H134" s="11"/>
      <c r="I134" s="11"/>
      <c r="J134" s="11"/>
      <c r="K134" s="11"/>
    </row>
    <row r="135" spans="1:11" hidden="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D135" s="11"/>
      <c r="E135" s="11">
        <f t="shared" si="1"/>
        <v>0</v>
      </c>
      <c r="G135" s="11"/>
      <c r="H135" s="11"/>
      <c r="I135" s="11"/>
      <c r="J135" s="11"/>
      <c r="K135" s="11"/>
    </row>
    <row r="136" spans="1:11" hidden="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 cm="1">
        <f t="array" aca="1" ref="D136" ca="1">SUM(INDIRECT("'"&amp;TOTALCustomerSheets&amp;"'!"&amp;ADDRESS(ROW(),COLUMN())))</f>
        <v>-15063.138175363307</v>
      </c>
      <c r="E136" s="11">
        <f t="shared" ca="1" si="1"/>
        <v>0</v>
      </c>
      <c r="F136" s="3"/>
      <c r="G136" s="11" cm="1">
        <f t="array" aca="1" ref="G136" ca="1">SUM(INDIRECT("'"&amp;TOTALCustomerSheets&amp;"'!"&amp;ADDRESS(ROW(),COLUMN())))</f>
        <v>-13515.973296117914</v>
      </c>
      <c r="H136" s="11" cm="1">
        <f t="array" aca="1" ref="H136" ca="1">SUM(INDIRECT("'"&amp;TOTALCustomerSheets&amp;"'!"&amp;ADDRESS(ROW(),COLUMN())))</f>
        <v>-1254.6135873860792</v>
      </c>
      <c r="I136" s="11" cm="1">
        <f t="array" aca="1" ref="I136" ca="1">SUM(INDIRECT("'"&amp;TOTALCustomerSheets&amp;"'!"&amp;ADDRESS(ROW(),COLUMN())))</f>
        <v>-244.86519348738</v>
      </c>
      <c r="J136" s="11" cm="1">
        <f t="array" aca="1" ref="J136" ca="1">SUM(INDIRECT("'"&amp;TOTALCustomerSheets&amp;"'!"&amp;ADDRESS(ROW(),COLUMN())))</f>
        <v>-45.307446694466826</v>
      </c>
      <c r="K136" s="11" cm="1">
        <f t="array" aca="1" ref="K136" ca="1">SUM(INDIRECT("'"&amp;TOTALCustomerSheets&amp;"'!"&amp;ADDRESS(ROW(),COLUMN())))</f>
        <v>-2.3786516774649029</v>
      </c>
    </row>
    <row r="137" spans="1:11" hidden="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 cm="1">
        <f t="array" aca="1" ref="D137" ca="1">SUM(INDIRECT("'"&amp;TOTALCustomerSheets&amp;"'!"&amp;ADDRESS(ROW(),COLUMN())))</f>
        <v>-5688109.2063481081</v>
      </c>
      <c r="E137" s="11">
        <f t="shared" ca="1" si="1"/>
        <v>0</v>
      </c>
      <c r="F137" s="3"/>
      <c r="G137" s="11" cm="1">
        <f t="array" aca="1" ref="G137" ca="1">SUM(INDIRECT("'"&amp;TOTALCustomerSheets&amp;"'!"&amp;ADDRESS(ROW(),COLUMN())))</f>
        <v>-5103872.1973715965</v>
      </c>
      <c r="H137" s="11" cm="1">
        <f t="array" aca="1" ref="H137" ca="1">SUM(INDIRECT("'"&amp;TOTALCustomerSheets&amp;"'!"&amp;ADDRESS(ROW(),COLUMN())))</f>
        <v>-473764.43167016644</v>
      </c>
      <c r="I137" s="11" cm="1">
        <f t="array" aca="1" ref="I137" ca="1">SUM(INDIRECT("'"&amp;TOTALCustomerSheets&amp;"'!"&amp;ADDRESS(ROW(),COLUMN())))</f>
        <v>-92465.45740832547</v>
      </c>
      <c r="J137" s="11" cm="1">
        <f t="array" aca="1" ref="J137" ca="1">SUM(INDIRECT("'"&amp;TOTALCustomerSheets&amp;"'!"&amp;ADDRESS(ROW(),COLUMN())))</f>
        <v>-17108.898667638172</v>
      </c>
      <c r="K137" s="11" cm="1">
        <f t="array" aca="1" ref="K137" ca="1">SUM(INDIRECT("'"&amp;TOTALCustomerSheets&amp;"'!"&amp;ADDRESS(ROW(),COLUMN())))</f>
        <v>-898.22123038164034</v>
      </c>
    </row>
    <row r="138" spans="1:11" hidden="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 cm="1">
        <f t="array" aca="1" ref="D138" ca="1">SUM(INDIRECT("'"&amp;TOTALCustomerSheets&amp;"'!"&amp;ADDRESS(ROW(),COLUMN())))</f>
        <v>-1467138.5533989444</v>
      </c>
      <c r="E138" s="11">
        <f t="shared" ca="1" si="1"/>
        <v>0</v>
      </c>
      <c r="F138" s="3"/>
      <c r="G138" s="11" cm="1">
        <f t="array" aca="1" ref="G138" ca="1">SUM(INDIRECT("'"&amp;TOTALCustomerSheets&amp;"'!"&amp;ADDRESS(ROW(),COLUMN())))</f>
        <v>-1316445.8347649015</v>
      </c>
      <c r="H138" s="11" cm="1">
        <f t="array" aca="1" ref="H138" ca="1">SUM(INDIRECT("'"&amp;TOTALCustomerSheets&amp;"'!"&amp;ADDRESS(ROW(),COLUMN())))</f>
        <v>-122198.43848228373</v>
      </c>
      <c r="I138" s="11" cm="1">
        <f t="array" aca="1" ref="I138" ca="1">SUM(INDIRECT("'"&amp;TOTALCustomerSheets&amp;"'!"&amp;ADDRESS(ROW(),COLUMN())))</f>
        <v>-23849.689325588533</v>
      </c>
      <c r="J138" s="11" cm="1">
        <f t="array" aca="1" ref="J138" ca="1">SUM(INDIRECT("'"&amp;TOTALCustomerSheets&amp;"'!"&amp;ADDRESS(ROW(),COLUMN())))</f>
        <v>-4412.9119063807975</v>
      </c>
      <c r="K138" s="11" cm="1">
        <f t="array" aca="1" ref="K138" ca="1">SUM(INDIRECT("'"&amp;TOTALCustomerSheets&amp;"'!"&amp;ADDRESS(ROW(),COLUMN())))</f>
        <v>-231.67891979000981</v>
      </c>
    </row>
    <row r="139" spans="1:11" hidden="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 cm="1">
        <f t="array" aca="1" ref="D139" ca="1">SUM(INDIRECT("'"&amp;TOTALCustomerSheets&amp;"'!"&amp;ADDRESS(ROW(),COLUMN())))</f>
        <v>-11798686.858019475</v>
      </c>
      <c r="E139" s="11">
        <f t="shared" ref="E139:E202" ca="1" si="2">IFERROR(IF(D139="",0,IF(D139=0,0,IF(ABS(D139-SUM($G139:$K139))&lt;Check_Limit,0,1))),1)</f>
        <v>0</v>
      </c>
      <c r="F139" s="3"/>
      <c r="G139" s="11" cm="1">
        <f t="array" aca="1" ref="G139" ca="1">SUM(INDIRECT("'"&amp;TOTALCustomerSheets&amp;"'!"&amp;ADDRESS(ROW(),COLUMN())))</f>
        <v>-10586820.2658509</v>
      </c>
      <c r="H139" s="11" cm="1">
        <f t="array" aca="1" ref="H139" ca="1">SUM(INDIRECT("'"&amp;TOTALCustomerSheets&amp;"'!"&amp;ADDRESS(ROW(),COLUMN())))</f>
        <v>-982716.39502024115</v>
      </c>
      <c r="I139" s="11" cm="1">
        <f t="array" aca="1" ref="I139" ca="1">SUM(INDIRECT("'"&amp;TOTALCustomerSheets&amp;"'!"&amp;ADDRESS(ROW(),COLUMN())))</f>
        <v>-191798.52874955552</v>
      </c>
      <c r="J139" s="11" cm="1">
        <f t="array" aca="1" ref="J139" ca="1">SUM(INDIRECT("'"&amp;TOTALCustomerSheets&amp;"'!"&amp;ADDRESS(ROW(),COLUMN())))</f>
        <v>-35488.513061557336</v>
      </c>
      <c r="K139" s="11" cm="1">
        <f t="array" aca="1" ref="K139" ca="1">SUM(INDIRECT("'"&amp;TOTALCustomerSheets&amp;"'!"&amp;ADDRESS(ROW(),COLUMN())))</f>
        <v>-1863.1553372200433</v>
      </c>
    </row>
    <row r="140" spans="1:11" hidden="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 cm="1">
        <f t="array" aca="1" ref="D140" ca="1">SUM(INDIRECT("'"&amp;TOTALCustomerSheets&amp;"'!"&amp;ADDRESS(ROW(),COLUMN())))</f>
        <v>-19.750292496518114</v>
      </c>
      <c r="E140" s="11">
        <f t="shared" ca="1" si="2"/>
        <v>0</v>
      </c>
      <c r="F140" s="3"/>
      <c r="G140" s="11" cm="1">
        <f t="array" aca="1" ref="G140" ca="1">SUM(INDIRECT("'"&amp;TOTALCustomerSheets&amp;"'!"&amp;ADDRESS(ROW(),COLUMN())))</f>
        <v>-17.721700675232533</v>
      </c>
      <c r="H140" s="11" cm="1">
        <f t="array" aca="1" ref="H140" ca="1">SUM(INDIRECT("'"&amp;TOTALCustomerSheets&amp;"'!"&amp;ADDRESS(ROW(),COLUMN())))</f>
        <v>-1.6450081671234029</v>
      </c>
      <c r="I140" s="11" cm="1">
        <f t="array" aca="1" ref="I140" ca="1">SUM(INDIRECT("'"&amp;TOTALCustomerSheets&amp;"'!"&amp;ADDRESS(ROW(),COLUMN())))</f>
        <v>-0.32105920673967492</v>
      </c>
      <c r="J140" s="11" cm="1">
        <f t="array" aca="1" ref="J140" ca="1">SUM(INDIRECT("'"&amp;TOTALCustomerSheets&amp;"'!"&amp;ADDRESS(ROW(),COLUMN())))</f>
        <v>-5.9405637395644501E-2</v>
      </c>
      <c r="K140" s="11" cm="1">
        <f t="array" aca="1" ref="K140" ca="1">SUM(INDIRECT("'"&amp;TOTALCustomerSheets&amp;"'!"&amp;ADDRESS(ROW(),COLUMN())))</f>
        <v>-3.1188100268576481E-3</v>
      </c>
    </row>
    <row r="141" spans="1:11" hidden="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 cm="1">
        <f t="array" aca="1" ref="D141" ca="1">SUM(INDIRECT("'"&amp;TOTALCustomerSheets&amp;"'!"&amp;ADDRESS(ROW(),COLUMN())))</f>
        <v>-1832258.856958821</v>
      </c>
      <c r="E141" s="11">
        <f t="shared" ca="1" si="2"/>
        <v>0</v>
      </c>
      <c r="F141" s="3"/>
      <c r="G141" s="11" cm="1">
        <f t="array" aca="1" ref="G141" ca="1">SUM(INDIRECT("'"&amp;TOTALCustomerSheets&amp;"'!"&amp;ADDRESS(ROW(),COLUMN())))</f>
        <v>-1644063.9058025274</v>
      </c>
      <c r="H141" s="11" cm="1">
        <f t="array" aca="1" ref="H141" ca="1">SUM(INDIRECT("'"&amp;TOTALCustomerSheets&amp;"'!"&amp;ADDRESS(ROW(),COLUMN())))</f>
        <v>-152609.42512688457</v>
      </c>
      <c r="I141" s="11" cm="1">
        <f t="array" aca="1" ref="I141" ca="1">SUM(INDIRECT("'"&amp;TOTALCustomerSheets&amp;"'!"&amp;ADDRESS(ROW(),COLUMN())))</f>
        <v>-29785.056361096966</v>
      </c>
      <c r="J141" s="11" cm="1">
        <f t="array" aca="1" ref="J141" ca="1">SUM(INDIRECT("'"&amp;TOTALCustomerSheets&amp;"'!"&amp;ADDRESS(ROW(),COLUMN())))</f>
        <v>-5511.1338371643305</v>
      </c>
      <c r="K141" s="11" cm="1">
        <f t="array" aca="1" ref="K141" ca="1">SUM(INDIRECT("'"&amp;TOTALCustomerSheets&amp;"'!"&amp;ADDRESS(ROW(),COLUMN())))</f>
        <v>-289.3358311472773</v>
      </c>
    </row>
    <row r="142" spans="1:11" hidden="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 cm="1">
        <f t="array" aca="1" ref="D142" ca="1">SUM(INDIRECT("'"&amp;TOTALCustomerSheets&amp;"'!"&amp;ADDRESS(ROW(),COLUMN())))</f>
        <v>0</v>
      </c>
      <c r="E142" s="11">
        <f t="shared" ca="1" si="2"/>
        <v>0</v>
      </c>
      <c r="F142" s="3"/>
      <c r="G142" s="11" cm="1">
        <f t="array" aca="1" ref="G142" ca="1">SUM(INDIRECT("'"&amp;TOTALCustomerSheets&amp;"'!"&amp;ADDRESS(ROW(),COLUMN())))</f>
        <v>0</v>
      </c>
      <c r="H142" s="11" cm="1">
        <f t="array" aca="1" ref="H142" ca="1">SUM(INDIRECT("'"&amp;TOTALCustomerSheets&amp;"'!"&amp;ADDRESS(ROW(),COLUMN())))</f>
        <v>0</v>
      </c>
      <c r="I142" s="11" cm="1">
        <f t="array" aca="1" ref="I142" ca="1">SUM(INDIRECT("'"&amp;TOTALCustomerSheets&amp;"'!"&amp;ADDRESS(ROW(),COLUMN())))</f>
        <v>0</v>
      </c>
      <c r="J142" s="11" cm="1">
        <f t="array" aca="1" ref="J142" ca="1">SUM(INDIRECT("'"&amp;TOTALCustomerSheets&amp;"'!"&amp;ADDRESS(ROW(),COLUMN())))</f>
        <v>0</v>
      </c>
      <c r="K142" s="11" cm="1">
        <f t="array" aca="1" ref="K142" ca="1">SUM(INDIRECT("'"&amp;TOTALCustomerSheets&amp;"'!"&amp;ADDRESS(ROW(),COLUMN())))</f>
        <v>0</v>
      </c>
    </row>
    <row r="143" spans="1:11" hidden="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 cm="1">
        <f t="array" aca="1" ref="D143" ca="1">SUM(INDIRECT("'"&amp;TOTALCustomerSheets&amp;"'!"&amp;ADDRESS(ROW(),COLUMN())))</f>
        <v>-3396793.5555986613</v>
      </c>
      <c r="E143" s="11">
        <f t="shared" ca="1" si="2"/>
        <v>0</v>
      </c>
      <c r="F143" s="3"/>
      <c r="G143" s="11" cm="1">
        <f t="array" aca="1" ref="G143" ca="1">SUM(INDIRECT("'"&amp;TOTALCustomerSheets&amp;"'!"&amp;ADDRESS(ROW(),COLUMN())))</f>
        <v>-3047902.1340312175</v>
      </c>
      <c r="H143" s="11" cm="1">
        <f t="array" aca="1" ref="H143" ca="1">SUM(INDIRECT("'"&amp;TOTALCustomerSheets&amp;"'!"&amp;ADDRESS(ROW(),COLUMN())))</f>
        <v>-282920.01963905274</v>
      </c>
      <c r="I143" s="11" cm="1">
        <f t="array" aca="1" ref="I143" ca="1">SUM(INDIRECT("'"&amp;TOTALCustomerSheets&amp;"'!"&amp;ADDRESS(ROW(),COLUMN())))</f>
        <v>-55218.009789536474</v>
      </c>
      <c r="J143" s="11" cm="1">
        <f t="array" aca="1" ref="J143" ca="1">SUM(INDIRECT("'"&amp;TOTALCustomerSheets&amp;"'!"&amp;ADDRESS(ROW(),COLUMN())))</f>
        <v>-10216.997358764711</v>
      </c>
      <c r="K143" s="11" cm="1">
        <f t="array" aca="1" ref="K143" ca="1">SUM(INDIRECT("'"&amp;TOTALCustomerSheets&amp;"'!"&amp;ADDRESS(ROW(),COLUMN())))</f>
        <v>-536.39478008916626</v>
      </c>
    </row>
    <row r="144" spans="1:11" hidden="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 cm="1">
        <f t="array" aca="1" ref="D144" ca="1">SUM(INDIRECT("'"&amp;TOTALCustomerSheets&amp;"'!"&amp;ADDRESS(ROW(),COLUMN())))</f>
        <v>-7174646.2734489162</v>
      </c>
      <c r="E144" s="11">
        <f t="shared" ca="1" si="2"/>
        <v>0</v>
      </c>
      <c r="F144" s="3"/>
      <c r="G144" s="11" cm="1">
        <f t="array" aca="1" ref="G144" ca="1">SUM(INDIRECT("'"&amp;TOTALCustomerSheets&amp;"'!"&amp;ADDRESS(ROW(),COLUMN())))</f>
        <v>-6437724.0859166849</v>
      </c>
      <c r="H144" s="11" cm="1">
        <f t="array" aca="1" ref="H144" ca="1">SUM(INDIRECT("'"&amp;TOTALCustomerSheets&amp;"'!"&amp;ADDRESS(ROW(),COLUMN())))</f>
        <v>-597578.57855146483</v>
      </c>
      <c r="I144" s="11" cm="1">
        <f t="array" aca="1" ref="I144" ca="1">SUM(INDIRECT("'"&amp;TOTALCustomerSheets&amp;"'!"&amp;ADDRESS(ROW(),COLUMN())))</f>
        <v>-116630.48745214118</v>
      </c>
      <c r="J144" s="11" cm="1">
        <f t="array" aca="1" ref="J144" ca="1">SUM(INDIRECT("'"&amp;TOTALCustomerSheets&amp;"'!"&amp;ADDRESS(ROW(),COLUMN())))</f>
        <v>-21580.158118552321</v>
      </c>
      <c r="K144" s="11" cm="1">
        <f t="array" aca="1" ref="K144" ca="1">SUM(INDIRECT("'"&amp;TOTALCustomerSheets&amp;"'!"&amp;ADDRESS(ROW(),COLUMN())))</f>
        <v>-1132.9634100727465</v>
      </c>
    </row>
    <row r="145" spans="1:11" hidden="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 cm="1">
        <f t="array" aca="1" ref="D145" ca="1">SUM(INDIRECT("'"&amp;TOTALCustomerSheets&amp;"'!"&amp;ADDRESS(ROW(),COLUMN())))</f>
        <v>-18164.306744344889</v>
      </c>
      <c r="E145" s="11">
        <f t="shared" ca="1" si="2"/>
        <v>0</v>
      </c>
      <c r="F145" s="3"/>
      <c r="G145" s="11" cm="1">
        <f t="array" aca="1" ref="G145" ca="1">SUM(INDIRECT("'"&amp;TOTALCustomerSheets&amp;"'!"&amp;ADDRESS(ROW(),COLUMN())))</f>
        <v>-16298.614673840275</v>
      </c>
      <c r="H145" s="11" cm="1">
        <f t="array" aca="1" ref="H145" ca="1">SUM(INDIRECT("'"&amp;TOTALCustomerSheets&amp;"'!"&amp;ADDRESS(ROW(),COLUMN())))</f>
        <v>-1512.9109075143992</v>
      </c>
      <c r="I145" s="11" cm="1">
        <f t="array" aca="1" ref="I145" ca="1">SUM(INDIRECT("'"&amp;TOTALCustomerSheets&amp;"'!"&amp;ADDRESS(ROW(),COLUMN())))</f>
        <v>-295.27754666639089</v>
      </c>
      <c r="J145" s="11" cm="1">
        <f t="array" aca="1" ref="J145" ca="1">SUM(INDIRECT("'"&amp;TOTALCustomerSheets&amp;"'!"&amp;ADDRESS(ROW(),COLUMN())))</f>
        <v>-54.635252626665952</v>
      </c>
      <c r="K145" s="11" cm="1">
        <f t="array" aca="1" ref="K145" ca="1">SUM(INDIRECT("'"&amp;TOTALCustomerSheets&amp;"'!"&amp;ADDRESS(ROW(),COLUMN())))</f>
        <v>-2.8683636971537583</v>
      </c>
    </row>
    <row r="146" spans="1:11" hidden="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 cm="1">
        <f t="array" aca="1" ref="D146" ca="1">SUM(INDIRECT("'"&amp;TOTALCustomerSheets&amp;"'!"&amp;ADDRESS(ROW(),COLUMN())))</f>
        <v>0</v>
      </c>
      <c r="E146" s="11">
        <f t="shared" ca="1" si="2"/>
        <v>0</v>
      </c>
      <c r="F146" s="3"/>
      <c r="G146" s="11" cm="1">
        <f t="array" aca="1" ref="G146" ca="1">SUM(INDIRECT("'"&amp;TOTALCustomerSheets&amp;"'!"&amp;ADDRESS(ROW(),COLUMN())))</f>
        <v>0</v>
      </c>
      <c r="H146" s="11" cm="1">
        <f t="array" aca="1" ref="H146" ca="1">SUM(INDIRECT("'"&amp;TOTALCustomerSheets&amp;"'!"&amp;ADDRESS(ROW(),COLUMN())))</f>
        <v>0</v>
      </c>
      <c r="I146" s="11" cm="1">
        <f t="array" aca="1" ref="I146" ca="1">SUM(INDIRECT("'"&amp;TOTALCustomerSheets&amp;"'!"&amp;ADDRESS(ROW(),COLUMN())))</f>
        <v>0</v>
      </c>
      <c r="J146" s="11" cm="1">
        <f t="array" aca="1" ref="J146" ca="1">SUM(INDIRECT("'"&amp;TOTALCustomerSheets&amp;"'!"&amp;ADDRESS(ROW(),COLUMN())))</f>
        <v>0</v>
      </c>
      <c r="K146" s="11" cm="1">
        <f t="array" aca="1" ref="K146" ca="1">SUM(INDIRECT("'"&amp;TOTALCustomerSheets&amp;"'!"&amp;ADDRESS(ROW(),COLUMN())))</f>
        <v>0</v>
      </c>
    </row>
    <row r="147" spans="1:11" hidden="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 cm="1">
        <f t="array" aca="1" ref="D147" ca="1">SUM(INDIRECT("'"&amp;TOTALCustomerSheets&amp;"'!"&amp;ADDRESS(ROW(),COLUMN())))</f>
        <v>-31390880.498985134</v>
      </c>
      <c r="E147" s="11">
        <f t="shared" ca="1" si="2"/>
        <v>0</v>
      </c>
      <c r="G147" s="111" cm="1">
        <f t="array" aca="1" ref="G147" ca="1">SUM(INDIRECT("'"&amp;TOTALCustomerSheets&amp;"'!"&amp;ADDRESS(ROW(),COLUMN())))</f>
        <v>-28166660.733408459</v>
      </c>
      <c r="H147" s="111" cm="1">
        <f t="array" aca="1" ref="H147" ca="1">SUM(INDIRECT("'"&amp;TOTALCustomerSheets&amp;"'!"&amp;ADDRESS(ROW(),COLUMN())))</f>
        <v>-2614556.4579931609</v>
      </c>
      <c r="I147" s="111" cm="1">
        <f t="array" aca="1" ref="I147" ca="1">SUM(INDIRECT("'"&amp;TOTALCustomerSheets&amp;"'!"&amp;ADDRESS(ROW(),COLUMN())))</f>
        <v>-510287.69288560475</v>
      </c>
      <c r="J147" s="111" cm="1">
        <f t="array" aca="1" ref="J147" ca="1">SUM(INDIRECT("'"&amp;TOTALCustomerSheets&amp;"'!"&amp;ADDRESS(ROW(),COLUMN())))</f>
        <v>-94418.615055016198</v>
      </c>
      <c r="K147" s="111" cm="1">
        <f t="array" aca="1" ref="K147" ca="1">SUM(INDIRECT("'"&amp;TOTALCustomerSheets&amp;"'!"&amp;ADDRESS(ROW(),COLUMN())))</f>
        <v>-4956.9996428855293</v>
      </c>
    </row>
    <row r="148" spans="1:11" hidden="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D148" s="11"/>
      <c r="E148" s="11">
        <f t="shared" si="2"/>
        <v>0</v>
      </c>
      <c r="G148" s="11"/>
      <c r="H148" s="11"/>
      <c r="I148" s="11"/>
      <c r="J148" s="11"/>
      <c r="K148" s="11"/>
    </row>
    <row r="149" spans="1:11" collapsed="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 cm="1">
        <f t="array" aca="1" ref="D149" ca="1">SUM(INDIRECT("'"&amp;TOTALCustomerSheets&amp;"'!"&amp;ADDRESS(ROW(),COLUMN())))</f>
        <v>-657613089.77367115</v>
      </c>
      <c r="E149" s="11">
        <f t="shared" ca="1" si="2"/>
        <v>0</v>
      </c>
      <c r="F149" s="3"/>
      <c r="G149" s="11" cm="1">
        <f t="array" aca="1" ref="G149" ca="1">SUM(INDIRECT("'"&amp;TOTALCustomerSheets&amp;"'!"&amp;ADDRESS(ROW(),COLUMN())))</f>
        <v>-590693140.62916136</v>
      </c>
      <c r="H149" s="11" cm="1">
        <f t="array" aca="1" ref="H149" ca="1">SUM(INDIRECT("'"&amp;TOTALCustomerSheets&amp;"'!"&amp;ADDRESS(ROW(),COLUMN())))</f>
        <v>-52299515.903867066</v>
      </c>
      <c r="I149" s="11" cm="1">
        <f t="array" aca="1" ref="I149" ca="1">SUM(INDIRECT("'"&amp;TOTALCustomerSheets&amp;"'!"&amp;ADDRESS(ROW(),COLUMN())))</f>
        <v>-11183244.67376248</v>
      </c>
      <c r="J149" s="11" cm="1">
        <f t="array" aca="1" ref="J149" ca="1">SUM(INDIRECT("'"&amp;TOTALCustomerSheets&amp;"'!"&amp;ADDRESS(ROW(),COLUMN())))</f>
        <v>-3240041.7642871141</v>
      </c>
      <c r="K149" s="11" cm="1">
        <f t="array" aca="1" ref="K149" ca="1">SUM(INDIRECT("'"&amp;TOTALCustomerSheets&amp;"'!"&amp;ADDRESS(ROW(),COLUMN())))</f>
        <v>-197146.80259298126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D150" s="111"/>
      <c r="E150" s="11">
        <f t="shared" si="2"/>
        <v>0</v>
      </c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D151" s="11"/>
      <c r="E151" s="11">
        <f t="shared" si="2"/>
        <v>0</v>
      </c>
      <c r="G151" s="11"/>
      <c r="H151" s="11"/>
      <c r="I151" s="11"/>
      <c r="J151" s="11"/>
      <c r="K151" s="11"/>
    </row>
    <row r="152" spans="1:11" hidden="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 cm="1">
        <f t="array" aca="1" ref="D152" ca="1">SUM(INDIRECT("'"&amp;TOTALCustomerSheets&amp;"'!"&amp;ADDRESS(ROW(),COLUMN())))</f>
        <v>0</v>
      </c>
      <c r="E152" s="11">
        <f t="shared" ca="1" si="2"/>
        <v>0</v>
      </c>
      <c r="F152" s="3"/>
      <c r="G152" s="11" cm="1">
        <f t="array" aca="1" ref="G152" ca="1">SUM(INDIRECT("'"&amp;TOTALCustomerSheets&amp;"'!"&amp;ADDRESS(ROW(),COLUMN())))</f>
        <v>0</v>
      </c>
      <c r="H152" s="11" cm="1">
        <f t="array" aca="1" ref="H152" ca="1">SUM(INDIRECT("'"&amp;TOTALCustomerSheets&amp;"'!"&amp;ADDRESS(ROW(),COLUMN())))</f>
        <v>0</v>
      </c>
      <c r="I152" s="11" cm="1">
        <f t="array" aca="1" ref="I152" ca="1">SUM(INDIRECT("'"&amp;TOTALCustomerSheets&amp;"'!"&amp;ADDRESS(ROW(),COLUMN())))</f>
        <v>0</v>
      </c>
      <c r="J152" s="11" cm="1">
        <f t="array" aca="1" ref="J152" ca="1">SUM(INDIRECT("'"&amp;TOTALCustomerSheets&amp;"'!"&amp;ADDRESS(ROW(),COLUMN())))</f>
        <v>0</v>
      </c>
      <c r="K152" s="11" cm="1">
        <f t="array" aca="1" ref="K152" ca="1">SUM(INDIRECT("'"&amp;TOTALCustomerSheets&amp;"'!"&amp;ADDRESS(ROW(),COLUMN())))</f>
        <v>0</v>
      </c>
    </row>
    <row r="153" spans="1:11" hidden="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 cm="1">
        <f t="array" aca="1" ref="D153" ca="1">SUM(INDIRECT("'"&amp;TOTALCustomerSheets&amp;"'!"&amp;ADDRESS(ROW(),COLUMN())))</f>
        <v>0</v>
      </c>
      <c r="E153" s="11">
        <f t="shared" ca="1" si="2"/>
        <v>0</v>
      </c>
      <c r="F153" s="3"/>
      <c r="G153" s="11" cm="1">
        <f t="array" aca="1" ref="G153" ca="1">SUM(INDIRECT("'"&amp;TOTALCustomerSheets&amp;"'!"&amp;ADDRESS(ROW(),COLUMN())))</f>
        <v>0</v>
      </c>
      <c r="H153" s="11" cm="1">
        <f t="array" aca="1" ref="H153" ca="1">SUM(INDIRECT("'"&amp;TOTALCustomerSheets&amp;"'!"&amp;ADDRESS(ROW(),COLUMN())))</f>
        <v>0</v>
      </c>
      <c r="I153" s="11" cm="1">
        <f t="array" aca="1" ref="I153" ca="1">SUM(INDIRECT("'"&amp;TOTALCustomerSheets&amp;"'!"&amp;ADDRESS(ROW(),COLUMN())))</f>
        <v>0</v>
      </c>
      <c r="J153" s="11" cm="1">
        <f t="array" aca="1" ref="J153" ca="1">SUM(INDIRECT("'"&amp;TOTALCustomerSheets&amp;"'!"&amp;ADDRESS(ROW(),COLUMN())))</f>
        <v>0</v>
      </c>
      <c r="K153" s="11" cm="1">
        <f t="array" aca="1" ref="K153" ca="1">SUM(INDIRECT("'"&amp;TOTALCustomerSheets&amp;"'!"&amp;ADDRESS(ROW(),COLUMN())))</f>
        <v>0</v>
      </c>
    </row>
    <row r="154" spans="1:11" hidden="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 cm="1">
        <f t="array" aca="1" ref="D154" ca="1">SUM(INDIRECT("'"&amp;TOTALCustomerSheets&amp;"'!"&amp;ADDRESS(ROW(),COLUMN())))</f>
        <v>2302683.6209928212</v>
      </c>
      <c r="E154" s="11">
        <f t="shared" ca="1" si="2"/>
        <v>0</v>
      </c>
      <c r="F154" s="3"/>
      <c r="G154" s="11" cm="1">
        <f t="array" aca="1" ref="G154" ca="1">SUM(INDIRECT("'"&amp;TOTALCustomerSheets&amp;"'!"&amp;ADDRESS(ROW(),COLUMN())))</f>
        <v>2066170.4067516746</v>
      </c>
      <c r="H154" s="11" cm="1">
        <f t="array" aca="1" ref="H154" ca="1">SUM(INDIRECT("'"&amp;TOTALCustomerSheets&amp;"'!"&amp;ADDRESS(ROW(),COLUMN())))</f>
        <v>191791.25390179805</v>
      </c>
      <c r="I154" s="11" cm="1">
        <f t="array" aca="1" ref="I154" ca="1">SUM(INDIRECT("'"&amp;TOTALCustomerSheets&amp;"'!"&amp;ADDRESS(ROW(),COLUMN())))</f>
        <v>37432.244452011648</v>
      </c>
      <c r="J154" s="11" cm="1">
        <f t="array" aca="1" ref="J154" ca="1">SUM(INDIRECT("'"&amp;TOTALCustomerSheets&amp;"'!"&amp;ADDRESS(ROW(),COLUMN())))</f>
        <v>6926.0942970695287</v>
      </c>
      <c r="K154" s="11" cm="1">
        <f t="array" aca="1" ref="K154" ca="1">SUM(INDIRECT("'"&amp;TOTALCustomerSheets&amp;"'!"&amp;ADDRESS(ROW(),COLUMN())))</f>
        <v>363.62159026755558</v>
      </c>
    </row>
    <row r="155" spans="1:11" hidden="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 cm="1">
        <f t="array" aca="1" ref="D155" ca="1">SUM(INDIRECT("'"&amp;TOTALCustomerSheets&amp;"'!"&amp;ADDRESS(ROW(),COLUMN())))</f>
        <v>1883762.4027313448</v>
      </c>
      <c r="E155" s="11">
        <f t="shared" ca="1" si="2"/>
        <v>0</v>
      </c>
      <c r="F155" s="3"/>
      <c r="G155" s="11" cm="1">
        <f t="array" aca="1" ref="G155" ca="1">SUM(INDIRECT("'"&amp;TOTALCustomerSheets&amp;"'!"&amp;ADDRESS(ROW(),COLUMN())))</f>
        <v>1690277.4199595819</v>
      </c>
      <c r="H155" s="11" cm="1">
        <f t="array" aca="1" ref="H155" ca="1">SUM(INDIRECT("'"&amp;TOTALCustomerSheets&amp;"'!"&amp;ADDRESS(ROW(),COLUMN())))</f>
        <v>156899.17189628317</v>
      </c>
      <c r="I155" s="11" cm="1">
        <f t="array" aca="1" ref="I155" ca="1">SUM(INDIRECT("'"&amp;TOTALCustomerSheets&amp;"'!"&amp;ADDRESS(ROW(),COLUMN())))</f>
        <v>30622.293964181692</v>
      </c>
      <c r="J155" s="11" cm="1">
        <f t="array" aca="1" ref="J155" ca="1">SUM(INDIRECT("'"&amp;TOTALCustomerSheets&amp;"'!"&amp;ADDRESS(ROW(),COLUMN())))</f>
        <v>5666.0480474370106</v>
      </c>
      <c r="K155" s="11" cm="1">
        <f t="array" aca="1" ref="K155" ca="1">SUM(INDIRECT("'"&amp;TOTALCustomerSheets&amp;"'!"&amp;ADDRESS(ROW(),COLUMN())))</f>
        <v>297.46886386071122</v>
      </c>
    </row>
    <row r="156" spans="1:11" hidden="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 cm="1">
        <f t="array" aca="1" ref="D156" ca="1">SUM(INDIRECT("'"&amp;TOTALCustomerSheets&amp;"'!"&amp;ADDRESS(ROW(),COLUMN())))</f>
        <v>17768506.181127269</v>
      </c>
      <c r="E156" s="11">
        <f t="shared" ca="1" si="2"/>
        <v>0</v>
      </c>
      <c r="F156" s="3"/>
      <c r="G156" s="11" cm="1">
        <f t="array" aca="1" ref="G156" ca="1">SUM(INDIRECT("'"&amp;TOTALCustomerSheets&amp;"'!"&amp;ADDRESS(ROW(),COLUMN())))</f>
        <v>15943467.573630612</v>
      </c>
      <c r="H156" s="11" cm="1">
        <f t="array" aca="1" ref="H156" ca="1">SUM(INDIRECT("'"&amp;TOTALCustomerSheets&amp;"'!"&amp;ADDRESS(ROW(),COLUMN())))</f>
        <v>1479944.5522485313</v>
      </c>
      <c r="I156" s="11" cm="1">
        <f t="array" aca="1" ref="I156" ca="1">SUM(INDIRECT("'"&amp;TOTALCustomerSheets&amp;"'!"&amp;ADDRESS(ROW(),COLUMN())))</f>
        <v>288843.44373469159</v>
      </c>
      <c r="J156" s="11" cm="1">
        <f t="array" aca="1" ref="J156" ca="1">SUM(INDIRECT("'"&amp;TOTALCustomerSheets&amp;"'!"&amp;ADDRESS(ROW(),COLUMN())))</f>
        <v>53444.749511654227</v>
      </c>
      <c r="K156" s="11" cm="1">
        <f t="array" aca="1" ref="K156" ca="1">SUM(INDIRECT("'"&amp;TOTALCustomerSheets&amp;"'!"&amp;ADDRESS(ROW(),COLUMN())))</f>
        <v>2805.8620017780249</v>
      </c>
    </row>
    <row r="157" spans="1:11" hidden="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 cm="1">
        <f t="array" aca="1" ref="D157" ca="1">SUM(INDIRECT("'"&amp;TOTALCustomerSheets&amp;"'!"&amp;ADDRESS(ROW(),COLUMN())))</f>
        <v>44960718.866871037</v>
      </c>
      <c r="E157" s="11">
        <f t="shared" ca="1" si="2"/>
        <v>0</v>
      </c>
      <c r="F157" s="3"/>
      <c r="G157" s="11" cm="1">
        <f t="array" aca="1" ref="G157" ca="1">SUM(INDIRECT("'"&amp;TOTALCustomerSheets&amp;"'!"&amp;ADDRESS(ROW(),COLUMN())))</f>
        <v>40342714.015118375</v>
      </c>
      <c r="H157" s="11" cm="1">
        <f t="array" aca="1" ref="H157" ca="1">SUM(INDIRECT("'"&amp;TOTALCustomerSheets&amp;"'!"&amp;ADDRESS(ROW(),COLUMN())))</f>
        <v>3744792.6276930366</v>
      </c>
      <c r="I157" s="11" cm="1">
        <f t="array" aca="1" ref="I157" ca="1">SUM(INDIRECT("'"&amp;TOTALCustomerSheets&amp;"'!"&amp;ADDRESS(ROW(),COLUMN())))</f>
        <v>730877.92175168975</v>
      </c>
      <c r="J157" s="11" cm="1">
        <f t="array" aca="1" ref="J157" ca="1">SUM(INDIRECT("'"&amp;TOTALCustomerSheets&amp;"'!"&amp;ADDRESS(ROW(),COLUMN())))</f>
        <v>135234.46108576487</v>
      </c>
      <c r="K157" s="11" cm="1">
        <f t="array" aca="1" ref="K157" ca="1">SUM(INDIRECT("'"&amp;TOTALCustomerSheets&amp;"'!"&amp;ADDRESS(ROW(),COLUMN())))</f>
        <v>7099.8412221715726</v>
      </c>
    </row>
    <row r="158" spans="1:11" hidden="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 cm="1">
        <f t="array" aca="1" ref="D158" ca="1">SUM(INDIRECT("'"&amp;TOTALCustomerSheets&amp;"'!"&amp;ADDRESS(ROW(),COLUMN())))</f>
        <v>-3757357</v>
      </c>
      <c r="E158" s="11">
        <f t="shared" ca="1" si="2"/>
        <v>0</v>
      </c>
      <c r="F158" s="3"/>
      <c r="G158" s="11" cm="1">
        <f t="array" aca="1" ref="G158" ca="1">SUM(INDIRECT("'"&amp;TOTALCustomerSheets&amp;"'!"&amp;ADDRESS(ROW(),COLUMN())))</f>
        <v>-1190750.9971717608</v>
      </c>
      <c r="H158" s="11" cm="1">
        <f t="array" aca="1" ref="H158" ca="1">SUM(INDIRECT("'"&amp;TOTALCustomerSheets&amp;"'!"&amp;ADDRESS(ROW(),COLUMN())))</f>
        <v>-1230635.9734631616</v>
      </c>
      <c r="I158" s="11" cm="1">
        <f t="array" aca="1" ref="I158" ca="1">SUM(INDIRECT("'"&amp;TOTALCustomerSheets&amp;"'!"&amp;ADDRESS(ROW(),COLUMN())))</f>
        <v>-1236992.7308362939</v>
      </c>
      <c r="J158" s="11" cm="1">
        <f t="array" aca="1" ref="J158" ca="1">SUM(INDIRECT("'"&amp;TOTALCustomerSheets&amp;"'!"&amp;ADDRESS(ROW(),COLUMN())))</f>
        <v>-98977.298528783998</v>
      </c>
      <c r="K158" s="11" cm="1">
        <f t="array" aca="1" ref="K158" ca="1">SUM(INDIRECT("'"&amp;TOTALCustomerSheets&amp;"'!"&amp;ADDRESS(ROW(),COLUMN())))</f>
        <v>0</v>
      </c>
    </row>
    <row r="159" spans="1:11" collapsed="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 cm="1">
        <f t="array" aca="1" ref="D159" ca="1">SUM(INDIRECT("'"&amp;TOTALCustomerSheets&amp;"'!"&amp;ADDRESS(ROW(),COLUMN())))</f>
        <v>63158314.07172247</v>
      </c>
      <c r="E159" s="11">
        <f t="shared" ca="1" si="2"/>
        <v>0</v>
      </c>
      <c r="G159" s="111" cm="1">
        <f t="array" aca="1" ref="G159" ca="1">SUM(INDIRECT("'"&amp;TOTALCustomerSheets&amp;"'!"&amp;ADDRESS(ROW(),COLUMN())))</f>
        <v>58851878.418288484</v>
      </c>
      <c r="H159" s="111" cm="1">
        <f t="array" aca="1" ref="H159" ca="1">SUM(INDIRECT("'"&amp;TOTALCustomerSheets&amp;"'!"&amp;ADDRESS(ROW(),COLUMN())))</f>
        <v>4342791.6322764875</v>
      </c>
      <c r="I159" s="111" cm="1">
        <f t="array" aca="1" ref="I159" ca="1">SUM(INDIRECT("'"&amp;TOTALCustomerSheets&amp;"'!"&amp;ADDRESS(ROW(),COLUMN())))</f>
        <v>-149216.8269337191</v>
      </c>
      <c r="J159" s="111" cm="1">
        <f t="array" aca="1" ref="J159" ca="1">SUM(INDIRECT("'"&amp;TOTALCustomerSheets&amp;"'!"&amp;ADDRESS(ROW(),COLUMN())))</f>
        <v>102294.05441314162</v>
      </c>
      <c r="K159" s="111" cm="1">
        <f t="array" aca="1" ref="K159" ca="1">SUM(INDIRECT("'"&amp;TOTALCustomerSheets&amp;"'!"&amp;ADDRESS(ROW(),COLUMN())))</f>
        <v>10566.793678077865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D160" s="30"/>
      <c r="E160" s="11">
        <f t="shared" si="2"/>
        <v>0</v>
      </c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 cm="1">
        <f t="array" aca="1" ref="D161" ca="1">SUM(INDIRECT("'"&amp;TOTALCustomerSheets&amp;"'!"&amp;ADDRESS(ROW(),COLUMN())))</f>
        <v>2069352862.847923</v>
      </c>
      <c r="E161" s="11">
        <f t="shared" ca="1" si="2"/>
        <v>0</v>
      </c>
      <c r="G161" s="113" cm="1">
        <f t="array" aca="1" ref="G161" ca="1">SUM(INDIRECT("'"&amp;TOTALCustomerSheets&amp;"'!"&amp;ADDRESS(ROW(),COLUMN())))</f>
        <v>1857412669.8886063</v>
      </c>
      <c r="H161" s="113" cm="1">
        <f t="array" aca="1" ref="H161" ca="1">SUM(INDIRECT("'"&amp;TOTALCustomerSheets&amp;"'!"&amp;ADDRESS(ROW(),COLUMN())))</f>
        <v>174890085.07397509</v>
      </c>
      <c r="I161" s="113" cm="1">
        <f t="array" aca="1" ref="I161" ca="1">SUM(INDIRECT("'"&amp;TOTALCustomerSheets&amp;"'!"&amp;ADDRESS(ROW(),COLUMN())))</f>
        <v>32048846.593520727</v>
      </c>
      <c r="J161" s="113" cm="1">
        <f t="array" aca="1" ref="J161" ca="1">SUM(INDIRECT("'"&amp;TOTALCustomerSheets&amp;"'!"&amp;ADDRESS(ROW(),COLUMN())))</f>
        <v>4775711.7349318955</v>
      </c>
      <c r="K161" s="113" cm="1">
        <f t="array" aca="1" ref="K161" ca="1">SUM(INDIRECT("'"&amp;TOTALCustomerSheets&amp;"'!"&amp;ADDRESS(ROW(),COLUMN())))</f>
        <v>225549.55688772278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D162" s="11"/>
      <c r="E162" s="11">
        <f t="shared" si="2"/>
        <v>0</v>
      </c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D163" s="11"/>
      <c r="E163" s="11">
        <f t="shared" si="2"/>
        <v>0</v>
      </c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D164" s="11"/>
      <c r="E164" s="11">
        <f t="shared" si="2"/>
        <v>0</v>
      </c>
      <c r="G164" s="11"/>
      <c r="H164" s="11"/>
      <c r="I164" s="11"/>
      <c r="J164" s="11"/>
      <c r="K164" s="11"/>
    </row>
    <row r="165" spans="1:11" hidden="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D165" s="11"/>
      <c r="E165" s="11">
        <f t="shared" si="2"/>
        <v>0</v>
      </c>
      <c r="G165" s="11"/>
      <c r="H165" s="11"/>
      <c r="I165" s="11"/>
      <c r="J165" s="11"/>
      <c r="K165" s="11"/>
    </row>
    <row r="166" spans="1:11" hidden="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 cm="1">
        <f t="array" aca="1" ref="D166" ca="1">SUM(INDIRECT("'"&amp;TOTALCustomerSheets&amp;"'!"&amp;ADDRESS(ROW(),COLUMN())))</f>
        <v>0</v>
      </c>
      <c r="E166" s="11">
        <f t="shared" ca="1" si="2"/>
        <v>0</v>
      </c>
      <c r="F166" s="3"/>
      <c r="G166" s="11" cm="1">
        <f t="array" aca="1" ref="G166" ca="1">SUM(INDIRECT("'"&amp;TOTALCustomerSheets&amp;"'!"&amp;ADDRESS(ROW(),COLUMN())))</f>
        <v>0</v>
      </c>
      <c r="H166" s="11" cm="1">
        <f t="array" aca="1" ref="H166" ca="1">SUM(INDIRECT("'"&amp;TOTALCustomerSheets&amp;"'!"&amp;ADDRESS(ROW(),COLUMN())))</f>
        <v>0</v>
      </c>
      <c r="I166" s="11" cm="1">
        <f t="array" aca="1" ref="I166" ca="1">SUM(INDIRECT("'"&amp;TOTALCustomerSheets&amp;"'!"&amp;ADDRESS(ROW(),COLUMN())))</f>
        <v>0</v>
      </c>
      <c r="J166" s="11" cm="1">
        <f t="array" aca="1" ref="J166" ca="1">SUM(INDIRECT("'"&amp;TOTALCustomerSheets&amp;"'!"&amp;ADDRESS(ROW(),COLUMN())))</f>
        <v>0</v>
      </c>
      <c r="K166" s="11" cm="1">
        <f t="array" aca="1" ref="K166" ca="1">SUM(INDIRECT("'"&amp;TOTALCustomerSheets&amp;"'!"&amp;ADDRESS(ROW(),COLUMN())))</f>
        <v>0</v>
      </c>
    </row>
    <row r="167" spans="1:11" hidden="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 cm="1">
        <f t="array" aca="1" ref="D167" ca="1">SUM(INDIRECT("'"&amp;TOTALCustomerSheets&amp;"'!"&amp;ADDRESS(ROW(),COLUMN())))</f>
        <v>0</v>
      </c>
      <c r="E167" s="11">
        <f t="shared" ca="1" si="2"/>
        <v>0</v>
      </c>
      <c r="F167" s="3"/>
      <c r="G167" s="11" cm="1">
        <f t="array" aca="1" ref="G167" ca="1">SUM(INDIRECT("'"&amp;TOTALCustomerSheets&amp;"'!"&amp;ADDRESS(ROW(),COLUMN())))</f>
        <v>0</v>
      </c>
      <c r="H167" s="11" cm="1">
        <f t="array" aca="1" ref="H167" ca="1">SUM(INDIRECT("'"&amp;TOTALCustomerSheets&amp;"'!"&amp;ADDRESS(ROW(),COLUMN())))</f>
        <v>0</v>
      </c>
      <c r="I167" s="11" cm="1">
        <f t="array" aca="1" ref="I167" ca="1">SUM(INDIRECT("'"&amp;TOTALCustomerSheets&amp;"'!"&amp;ADDRESS(ROW(),COLUMN())))</f>
        <v>0</v>
      </c>
      <c r="J167" s="11" cm="1">
        <f t="array" aca="1" ref="J167" ca="1">SUM(INDIRECT("'"&amp;TOTALCustomerSheets&amp;"'!"&amp;ADDRESS(ROW(),COLUMN())))</f>
        <v>0</v>
      </c>
      <c r="K167" s="11" cm="1">
        <f t="array" aca="1" ref="K167" ca="1">SUM(INDIRECT("'"&amp;TOTALCustomerSheets&amp;"'!"&amp;ADDRESS(ROW(),COLUMN())))</f>
        <v>0</v>
      </c>
    </row>
    <row r="168" spans="1:11" hidden="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 cm="1">
        <f t="array" aca="1" ref="D168" ca="1">SUM(INDIRECT("'"&amp;TOTALCustomerSheets&amp;"'!"&amp;ADDRESS(ROW(),COLUMN())))</f>
        <v>0</v>
      </c>
      <c r="E168" s="11">
        <f t="shared" ca="1" si="2"/>
        <v>0</v>
      </c>
      <c r="F168" s="3"/>
      <c r="G168" s="11" cm="1">
        <f t="array" aca="1" ref="G168" ca="1">SUM(INDIRECT("'"&amp;TOTALCustomerSheets&amp;"'!"&amp;ADDRESS(ROW(),COLUMN())))</f>
        <v>0</v>
      </c>
      <c r="H168" s="11" cm="1">
        <f t="array" aca="1" ref="H168" ca="1">SUM(INDIRECT("'"&amp;TOTALCustomerSheets&amp;"'!"&amp;ADDRESS(ROW(),COLUMN())))</f>
        <v>0</v>
      </c>
      <c r="I168" s="11" cm="1">
        <f t="array" aca="1" ref="I168" ca="1">SUM(INDIRECT("'"&amp;TOTALCustomerSheets&amp;"'!"&amp;ADDRESS(ROW(),COLUMN())))</f>
        <v>0</v>
      </c>
      <c r="J168" s="11" cm="1">
        <f t="array" aca="1" ref="J168" ca="1">SUM(INDIRECT("'"&amp;TOTALCustomerSheets&amp;"'!"&amp;ADDRESS(ROW(),COLUMN())))</f>
        <v>0</v>
      </c>
      <c r="K168" s="11" cm="1">
        <f t="array" aca="1" ref="K168" ca="1">SUM(INDIRECT("'"&amp;TOTALCustomerSheets&amp;"'!"&amp;ADDRESS(ROW(),COLUMN())))</f>
        <v>0</v>
      </c>
    </row>
    <row r="169" spans="1:11" hidden="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 cm="1">
        <f t="array" aca="1" ref="D169" ca="1">SUM(INDIRECT("'"&amp;TOTALCustomerSheets&amp;"'!"&amp;ADDRESS(ROW(),COLUMN())))</f>
        <v>0</v>
      </c>
      <c r="E169" s="11">
        <f t="shared" ca="1" si="2"/>
        <v>0</v>
      </c>
      <c r="F169" s="3"/>
      <c r="G169" s="11" cm="1">
        <f t="array" aca="1" ref="G169" ca="1">SUM(INDIRECT("'"&amp;TOTALCustomerSheets&amp;"'!"&amp;ADDRESS(ROW(),COLUMN())))</f>
        <v>0</v>
      </c>
      <c r="H169" s="11" cm="1">
        <f t="array" aca="1" ref="H169" ca="1">SUM(INDIRECT("'"&amp;TOTALCustomerSheets&amp;"'!"&amp;ADDRESS(ROW(),COLUMN())))</f>
        <v>0</v>
      </c>
      <c r="I169" s="11" cm="1">
        <f t="array" aca="1" ref="I169" ca="1">SUM(INDIRECT("'"&amp;TOTALCustomerSheets&amp;"'!"&amp;ADDRESS(ROW(),COLUMN())))</f>
        <v>0</v>
      </c>
      <c r="J169" s="11" cm="1">
        <f t="array" aca="1" ref="J169" ca="1">SUM(INDIRECT("'"&amp;TOTALCustomerSheets&amp;"'!"&amp;ADDRESS(ROW(),COLUMN())))</f>
        <v>0</v>
      </c>
      <c r="K169" s="11" cm="1">
        <f t="array" aca="1" ref="K169" ca="1">SUM(INDIRECT("'"&amp;TOTALCustomerSheets&amp;"'!"&amp;ADDRESS(ROW(),COLUMN())))</f>
        <v>0</v>
      </c>
    </row>
    <row r="170" spans="1:11" hidden="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 cm="1">
        <f t="array" aca="1" ref="D170" ca="1">SUM(INDIRECT("'"&amp;TOTALCustomerSheets&amp;"'!"&amp;ADDRESS(ROW(),COLUMN())))</f>
        <v>0</v>
      </c>
      <c r="E170" s="11">
        <f t="shared" ca="1" si="2"/>
        <v>0</v>
      </c>
      <c r="F170" s="3"/>
      <c r="G170" s="11" cm="1">
        <f t="array" aca="1" ref="G170" ca="1">SUM(INDIRECT("'"&amp;TOTALCustomerSheets&amp;"'!"&amp;ADDRESS(ROW(),COLUMN())))</f>
        <v>0</v>
      </c>
      <c r="H170" s="11" cm="1">
        <f t="array" aca="1" ref="H170" ca="1">SUM(INDIRECT("'"&amp;TOTALCustomerSheets&amp;"'!"&amp;ADDRESS(ROW(),COLUMN())))</f>
        <v>0</v>
      </c>
      <c r="I170" s="11" cm="1">
        <f t="array" aca="1" ref="I170" ca="1">SUM(INDIRECT("'"&amp;TOTALCustomerSheets&amp;"'!"&amp;ADDRESS(ROW(),COLUMN())))</f>
        <v>0</v>
      </c>
      <c r="J170" s="11" cm="1">
        <f t="array" aca="1" ref="J170" ca="1">SUM(INDIRECT("'"&amp;TOTALCustomerSheets&amp;"'!"&amp;ADDRESS(ROW(),COLUMN())))</f>
        <v>0</v>
      </c>
      <c r="K170" s="11" cm="1">
        <f t="array" aca="1" ref="K170" ca="1">SUM(INDIRECT("'"&amp;TOTALCustomerSheets&amp;"'!"&amp;ADDRESS(ROW(),COLUMN())))</f>
        <v>0</v>
      </c>
    </row>
    <row r="171" spans="1:11" hidden="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 cm="1">
        <f t="array" aca="1" ref="D171" ca="1">SUM(INDIRECT("'"&amp;TOTALCustomerSheets&amp;"'!"&amp;ADDRESS(ROW(),COLUMN())))</f>
        <v>0</v>
      </c>
      <c r="E171" s="11">
        <f t="shared" ca="1" si="2"/>
        <v>0</v>
      </c>
      <c r="F171" s="3"/>
      <c r="G171" s="11" cm="1">
        <f t="array" aca="1" ref="G171" ca="1">SUM(INDIRECT("'"&amp;TOTALCustomerSheets&amp;"'!"&amp;ADDRESS(ROW(),COLUMN())))</f>
        <v>0</v>
      </c>
      <c r="H171" s="11" cm="1">
        <f t="array" aca="1" ref="H171" ca="1">SUM(INDIRECT("'"&amp;TOTALCustomerSheets&amp;"'!"&amp;ADDRESS(ROW(),COLUMN())))</f>
        <v>0</v>
      </c>
      <c r="I171" s="11" cm="1">
        <f t="array" aca="1" ref="I171" ca="1">SUM(INDIRECT("'"&amp;TOTALCustomerSheets&amp;"'!"&amp;ADDRESS(ROW(),COLUMN())))</f>
        <v>0</v>
      </c>
      <c r="J171" s="11" cm="1">
        <f t="array" aca="1" ref="J171" ca="1">SUM(INDIRECT("'"&amp;TOTALCustomerSheets&amp;"'!"&amp;ADDRESS(ROW(),COLUMN())))</f>
        <v>0</v>
      </c>
      <c r="K171" s="11" cm="1">
        <f t="array" aca="1" ref="K171" ca="1">SUM(INDIRECT("'"&amp;TOTALCustomerSheets&amp;"'!"&amp;ADDRESS(ROW(),COLUMN())))</f>
        <v>0</v>
      </c>
    </row>
    <row r="172" spans="1:11" hidden="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 cm="1">
        <f t="array" aca="1" ref="D172" ca="1">SUM(INDIRECT("'"&amp;TOTALCustomerSheets&amp;"'!"&amp;ADDRESS(ROW(),COLUMN())))</f>
        <v>0</v>
      </c>
      <c r="E172" s="11">
        <f t="shared" ca="1" si="2"/>
        <v>0</v>
      </c>
      <c r="G172" s="111" cm="1">
        <f t="array" aca="1" ref="G172" ca="1">SUM(INDIRECT("'"&amp;TOTALCustomerSheets&amp;"'!"&amp;ADDRESS(ROW(),COLUMN())))</f>
        <v>0</v>
      </c>
      <c r="H172" s="111" cm="1">
        <f t="array" aca="1" ref="H172" ca="1">SUM(INDIRECT("'"&amp;TOTALCustomerSheets&amp;"'!"&amp;ADDRESS(ROW(),COLUMN())))</f>
        <v>0</v>
      </c>
      <c r="I172" s="111" cm="1">
        <f t="array" aca="1" ref="I172" ca="1">SUM(INDIRECT("'"&amp;TOTALCustomerSheets&amp;"'!"&amp;ADDRESS(ROW(),COLUMN())))</f>
        <v>0</v>
      </c>
      <c r="J172" s="111" cm="1">
        <f t="array" aca="1" ref="J172" ca="1">SUM(INDIRECT("'"&amp;TOTALCustomerSheets&amp;"'!"&amp;ADDRESS(ROW(),COLUMN())))</f>
        <v>0</v>
      </c>
      <c r="K172" s="111" cm="1">
        <f t="array" aca="1" ref="K172" ca="1">SUM(INDIRECT("'"&amp;TOTALCustomerSheets&amp;"'!"&amp;ADDRESS(ROW(),COLUMN())))</f>
        <v>0</v>
      </c>
    </row>
    <row r="173" spans="1:11" hidden="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D173" s="11"/>
      <c r="E173" s="11">
        <f t="shared" si="2"/>
        <v>0</v>
      </c>
      <c r="G173" s="11"/>
      <c r="H173" s="11"/>
      <c r="I173" s="11"/>
      <c r="J173" s="11"/>
      <c r="K173" s="11"/>
    </row>
    <row r="174" spans="1:11" hidden="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D174" s="11"/>
      <c r="E174" s="11">
        <f t="shared" si="2"/>
        <v>0</v>
      </c>
      <c r="G174" s="11"/>
      <c r="H174" s="11"/>
      <c r="I174" s="11"/>
      <c r="J174" s="11"/>
      <c r="K174" s="11"/>
    </row>
    <row r="175" spans="1:11" hidden="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 cm="1">
        <f t="array" aca="1" ref="D175" ca="1">SUM(INDIRECT("'"&amp;TOTALCustomerSheets&amp;"'!"&amp;ADDRESS(ROW(),COLUMN())))</f>
        <v>0</v>
      </c>
      <c r="E175" s="11">
        <f t="shared" ca="1" si="2"/>
        <v>0</v>
      </c>
      <c r="F175" s="3"/>
      <c r="G175" s="11" cm="1">
        <f t="array" aca="1" ref="G175" ca="1">SUM(INDIRECT("'"&amp;TOTALCustomerSheets&amp;"'!"&amp;ADDRESS(ROW(),COLUMN())))</f>
        <v>0</v>
      </c>
      <c r="H175" s="11" cm="1">
        <f t="array" aca="1" ref="H175" ca="1">SUM(INDIRECT("'"&amp;TOTALCustomerSheets&amp;"'!"&amp;ADDRESS(ROW(),COLUMN())))</f>
        <v>0</v>
      </c>
      <c r="I175" s="11" cm="1">
        <f t="array" aca="1" ref="I175" ca="1">SUM(INDIRECT("'"&amp;TOTALCustomerSheets&amp;"'!"&amp;ADDRESS(ROW(),COLUMN())))</f>
        <v>0</v>
      </c>
      <c r="J175" s="11" cm="1">
        <f t="array" aca="1" ref="J175" ca="1">SUM(INDIRECT("'"&amp;TOTALCustomerSheets&amp;"'!"&amp;ADDRESS(ROW(),COLUMN())))</f>
        <v>0</v>
      </c>
      <c r="K175" s="11" cm="1">
        <f t="array" aca="1" ref="K175" ca="1">SUM(INDIRECT("'"&amp;TOTALCustomerSheets&amp;"'!"&amp;ADDRESS(ROW(),COLUMN())))</f>
        <v>0</v>
      </c>
    </row>
    <row r="176" spans="1:11" hidden="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 cm="1">
        <f t="array" aca="1" ref="D176" ca="1">SUM(INDIRECT("'"&amp;TOTALCustomerSheets&amp;"'!"&amp;ADDRESS(ROW(),COLUMN())))</f>
        <v>0</v>
      </c>
      <c r="E176" s="11">
        <f t="shared" ca="1" si="2"/>
        <v>0</v>
      </c>
      <c r="F176" s="3"/>
      <c r="G176" s="11" cm="1">
        <f t="array" aca="1" ref="G176" ca="1">SUM(INDIRECT("'"&amp;TOTALCustomerSheets&amp;"'!"&amp;ADDRESS(ROW(),COLUMN())))</f>
        <v>0</v>
      </c>
      <c r="H176" s="11" cm="1">
        <f t="array" aca="1" ref="H176" ca="1">SUM(INDIRECT("'"&amp;TOTALCustomerSheets&amp;"'!"&amp;ADDRESS(ROW(),COLUMN())))</f>
        <v>0</v>
      </c>
      <c r="I176" s="11" cm="1">
        <f t="array" aca="1" ref="I176" ca="1">SUM(INDIRECT("'"&amp;TOTALCustomerSheets&amp;"'!"&amp;ADDRESS(ROW(),COLUMN())))</f>
        <v>0</v>
      </c>
      <c r="J176" s="11" cm="1">
        <f t="array" aca="1" ref="J176" ca="1">SUM(INDIRECT("'"&amp;TOTALCustomerSheets&amp;"'!"&amp;ADDRESS(ROW(),COLUMN())))</f>
        <v>0</v>
      </c>
      <c r="K176" s="11" cm="1">
        <f t="array" aca="1" ref="K176" ca="1">SUM(INDIRECT("'"&amp;TOTALCustomerSheets&amp;"'!"&amp;ADDRESS(ROW(),COLUMN())))</f>
        <v>0</v>
      </c>
    </row>
    <row r="177" spans="1:11" hidden="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 cm="1">
        <f t="array" aca="1" ref="D177" ca="1">SUM(INDIRECT("'"&amp;TOTALCustomerSheets&amp;"'!"&amp;ADDRESS(ROW(),COLUMN())))</f>
        <v>0</v>
      </c>
      <c r="E177" s="11">
        <f t="shared" ca="1" si="2"/>
        <v>0</v>
      </c>
      <c r="F177" s="3"/>
      <c r="G177" s="11" cm="1">
        <f t="array" aca="1" ref="G177" ca="1">SUM(INDIRECT("'"&amp;TOTALCustomerSheets&amp;"'!"&amp;ADDRESS(ROW(),COLUMN())))</f>
        <v>0</v>
      </c>
      <c r="H177" s="11" cm="1">
        <f t="array" aca="1" ref="H177" ca="1">SUM(INDIRECT("'"&amp;TOTALCustomerSheets&amp;"'!"&amp;ADDRESS(ROW(),COLUMN())))</f>
        <v>0</v>
      </c>
      <c r="I177" s="11" cm="1">
        <f t="array" aca="1" ref="I177" ca="1">SUM(INDIRECT("'"&amp;TOTALCustomerSheets&amp;"'!"&amp;ADDRESS(ROW(),COLUMN())))</f>
        <v>0</v>
      </c>
      <c r="J177" s="11" cm="1">
        <f t="array" aca="1" ref="J177" ca="1">SUM(INDIRECT("'"&amp;TOTALCustomerSheets&amp;"'!"&amp;ADDRESS(ROW(),COLUMN())))</f>
        <v>0</v>
      </c>
      <c r="K177" s="11" cm="1">
        <f t="array" aca="1" ref="K177" ca="1">SUM(INDIRECT("'"&amp;TOTALCustomerSheets&amp;"'!"&amp;ADDRESS(ROW(),COLUMN())))</f>
        <v>0</v>
      </c>
    </row>
    <row r="178" spans="1:11" hidden="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 cm="1">
        <f t="array" aca="1" ref="D178" ca="1">SUM(INDIRECT("'"&amp;TOTALCustomerSheets&amp;"'!"&amp;ADDRESS(ROW(),COLUMN())))</f>
        <v>0</v>
      </c>
      <c r="E178" s="11">
        <f t="shared" ca="1" si="2"/>
        <v>0</v>
      </c>
      <c r="F178" s="3"/>
      <c r="G178" s="11" cm="1">
        <f t="array" aca="1" ref="G178" ca="1">SUM(INDIRECT("'"&amp;TOTALCustomerSheets&amp;"'!"&amp;ADDRESS(ROW(),COLUMN())))</f>
        <v>0</v>
      </c>
      <c r="H178" s="11" cm="1">
        <f t="array" aca="1" ref="H178" ca="1">SUM(INDIRECT("'"&amp;TOTALCustomerSheets&amp;"'!"&amp;ADDRESS(ROW(),COLUMN())))</f>
        <v>0</v>
      </c>
      <c r="I178" s="11" cm="1">
        <f t="array" aca="1" ref="I178" ca="1">SUM(INDIRECT("'"&amp;TOTALCustomerSheets&amp;"'!"&amp;ADDRESS(ROW(),COLUMN())))</f>
        <v>0</v>
      </c>
      <c r="J178" s="11" cm="1">
        <f t="array" aca="1" ref="J178" ca="1">SUM(INDIRECT("'"&amp;TOTALCustomerSheets&amp;"'!"&amp;ADDRESS(ROW(),COLUMN())))</f>
        <v>0</v>
      </c>
      <c r="K178" s="11" cm="1">
        <f t="array" aca="1" ref="K178" ca="1">SUM(INDIRECT("'"&amp;TOTALCustomerSheets&amp;"'!"&amp;ADDRESS(ROW(),COLUMN())))</f>
        <v>0</v>
      </c>
    </row>
    <row r="179" spans="1:11" hidden="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 cm="1">
        <f t="array" aca="1" ref="D179" ca="1">SUM(INDIRECT("'"&amp;TOTALCustomerSheets&amp;"'!"&amp;ADDRESS(ROW(),COLUMN())))</f>
        <v>0</v>
      </c>
      <c r="E179" s="11">
        <f t="shared" ca="1" si="2"/>
        <v>0</v>
      </c>
      <c r="F179" s="3"/>
      <c r="G179" s="11" cm="1">
        <f t="array" aca="1" ref="G179" ca="1">SUM(INDIRECT("'"&amp;TOTALCustomerSheets&amp;"'!"&amp;ADDRESS(ROW(),COLUMN())))</f>
        <v>0</v>
      </c>
      <c r="H179" s="11" cm="1">
        <f t="array" aca="1" ref="H179" ca="1">SUM(INDIRECT("'"&amp;TOTALCustomerSheets&amp;"'!"&amp;ADDRESS(ROW(),COLUMN())))</f>
        <v>0</v>
      </c>
      <c r="I179" s="11" cm="1">
        <f t="array" aca="1" ref="I179" ca="1">SUM(INDIRECT("'"&amp;TOTALCustomerSheets&amp;"'!"&amp;ADDRESS(ROW(),COLUMN())))</f>
        <v>0</v>
      </c>
      <c r="J179" s="11" cm="1">
        <f t="array" aca="1" ref="J179" ca="1">SUM(INDIRECT("'"&amp;TOTALCustomerSheets&amp;"'!"&amp;ADDRESS(ROW(),COLUMN())))</f>
        <v>0</v>
      </c>
      <c r="K179" s="11" cm="1">
        <f t="array" aca="1" ref="K179" ca="1">SUM(INDIRECT("'"&amp;TOTALCustomerSheets&amp;"'!"&amp;ADDRESS(ROW(),COLUMN())))</f>
        <v>0</v>
      </c>
    </row>
    <row r="180" spans="1:11" hidden="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 cm="1">
        <f t="array" aca="1" ref="D180" ca="1">SUM(INDIRECT("'"&amp;TOTALCustomerSheets&amp;"'!"&amp;ADDRESS(ROW(),COLUMN())))</f>
        <v>0</v>
      </c>
      <c r="E180" s="11">
        <f t="shared" ca="1" si="2"/>
        <v>0</v>
      </c>
      <c r="F180" s="3"/>
      <c r="G180" s="11" cm="1">
        <f t="array" aca="1" ref="G180" ca="1">SUM(INDIRECT("'"&amp;TOTALCustomerSheets&amp;"'!"&amp;ADDRESS(ROW(),COLUMN())))</f>
        <v>0</v>
      </c>
      <c r="H180" s="11" cm="1">
        <f t="array" aca="1" ref="H180" ca="1">SUM(INDIRECT("'"&amp;TOTALCustomerSheets&amp;"'!"&amp;ADDRESS(ROW(),COLUMN())))</f>
        <v>0</v>
      </c>
      <c r="I180" s="11" cm="1">
        <f t="array" aca="1" ref="I180" ca="1">SUM(INDIRECT("'"&amp;TOTALCustomerSheets&amp;"'!"&amp;ADDRESS(ROW(),COLUMN())))</f>
        <v>0</v>
      </c>
      <c r="J180" s="11" cm="1">
        <f t="array" aca="1" ref="J180" ca="1">SUM(INDIRECT("'"&amp;TOTALCustomerSheets&amp;"'!"&amp;ADDRESS(ROW(),COLUMN())))</f>
        <v>0</v>
      </c>
      <c r="K180" s="11" cm="1">
        <f t="array" aca="1" ref="K180" ca="1">SUM(INDIRECT("'"&amp;TOTALCustomerSheets&amp;"'!"&amp;ADDRESS(ROW(),COLUMN())))</f>
        <v>0</v>
      </c>
    </row>
    <row r="181" spans="1:11" hidden="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 cm="1">
        <f t="array" aca="1" ref="D181" ca="1">SUM(INDIRECT("'"&amp;TOTALCustomerSheets&amp;"'!"&amp;ADDRESS(ROW(),COLUMN())))</f>
        <v>0</v>
      </c>
      <c r="E181" s="11">
        <f t="shared" ca="1" si="2"/>
        <v>0</v>
      </c>
      <c r="G181" s="111" cm="1">
        <f t="array" aca="1" ref="G181" ca="1">SUM(INDIRECT("'"&amp;TOTALCustomerSheets&amp;"'!"&amp;ADDRESS(ROW(),COLUMN())))</f>
        <v>0</v>
      </c>
      <c r="H181" s="111" cm="1">
        <f t="array" aca="1" ref="H181" ca="1">SUM(INDIRECT("'"&amp;TOTALCustomerSheets&amp;"'!"&amp;ADDRESS(ROW(),COLUMN())))</f>
        <v>0</v>
      </c>
      <c r="I181" s="111" cm="1">
        <f t="array" aca="1" ref="I181" ca="1">SUM(INDIRECT("'"&amp;TOTALCustomerSheets&amp;"'!"&amp;ADDRESS(ROW(),COLUMN())))</f>
        <v>0</v>
      </c>
      <c r="J181" s="111" cm="1">
        <f t="array" aca="1" ref="J181" ca="1">SUM(INDIRECT("'"&amp;TOTALCustomerSheets&amp;"'!"&amp;ADDRESS(ROW(),COLUMN())))</f>
        <v>0</v>
      </c>
      <c r="K181" s="111" cm="1">
        <f t="array" aca="1" ref="K181" ca="1">SUM(INDIRECT("'"&amp;TOTALCustomerSheets&amp;"'!"&amp;ADDRESS(ROW(),COLUMN())))</f>
        <v>0</v>
      </c>
    </row>
    <row r="182" spans="1:11" hidden="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D182" s="11"/>
      <c r="E182" s="11">
        <f t="shared" si="2"/>
        <v>0</v>
      </c>
      <c r="G182" s="11"/>
      <c r="H182" s="11"/>
      <c r="I182" s="11"/>
      <c r="J182" s="11"/>
      <c r="K182" s="11"/>
    </row>
    <row r="183" spans="1:11" hidden="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D183" s="11"/>
      <c r="E183" s="11">
        <f t="shared" si="2"/>
        <v>0</v>
      </c>
      <c r="G183" s="11"/>
      <c r="H183" s="11"/>
      <c r="I183" s="11"/>
      <c r="J183" s="11"/>
      <c r="K183" s="11"/>
    </row>
    <row r="184" spans="1:11" hidden="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 cm="1">
        <f t="array" aca="1" ref="D184" ca="1">SUM(INDIRECT("'"&amp;TOTALCustomerSheets&amp;"'!"&amp;ADDRESS(ROW(),COLUMN())))</f>
        <v>0</v>
      </c>
      <c r="E184" s="11">
        <f t="shared" ca="1" si="2"/>
        <v>0</v>
      </c>
      <c r="F184" s="3"/>
      <c r="G184" s="11" cm="1">
        <f t="array" aca="1" ref="G184" ca="1">SUM(INDIRECT("'"&amp;TOTALCustomerSheets&amp;"'!"&amp;ADDRESS(ROW(),COLUMN())))</f>
        <v>0</v>
      </c>
      <c r="H184" s="11" cm="1">
        <f t="array" aca="1" ref="H184" ca="1">SUM(INDIRECT("'"&amp;TOTALCustomerSheets&amp;"'!"&amp;ADDRESS(ROW(),COLUMN())))</f>
        <v>0</v>
      </c>
      <c r="I184" s="11" cm="1">
        <f t="array" aca="1" ref="I184" ca="1">SUM(INDIRECT("'"&amp;TOTALCustomerSheets&amp;"'!"&amp;ADDRESS(ROW(),COLUMN())))</f>
        <v>0</v>
      </c>
      <c r="J184" s="11" cm="1">
        <f t="array" aca="1" ref="J184" ca="1">SUM(INDIRECT("'"&amp;TOTALCustomerSheets&amp;"'!"&amp;ADDRESS(ROW(),COLUMN())))</f>
        <v>0</v>
      </c>
      <c r="K184" s="11" cm="1">
        <f t="array" aca="1" ref="K184" ca="1">SUM(INDIRECT("'"&amp;TOTALCustomerSheets&amp;"'!"&amp;ADDRESS(ROW(),COLUMN())))</f>
        <v>0</v>
      </c>
    </row>
    <row r="185" spans="1:11" hidden="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 cm="1">
        <f t="array" aca="1" ref="D185" ca="1">SUM(INDIRECT("'"&amp;TOTALCustomerSheets&amp;"'!"&amp;ADDRESS(ROW(),COLUMN())))</f>
        <v>0</v>
      </c>
      <c r="E185" s="11">
        <f t="shared" ca="1" si="2"/>
        <v>0</v>
      </c>
      <c r="F185" s="3"/>
      <c r="G185" s="11" cm="1">
        <f t="array" aca="1" ref="G185" ca="1">SUM(INDIRECT("'"&amp;TOTALCustomerSheets&amp;"'!"&amp;ADDRESS(ROW(),COLUMN())))</f>
        <v>0</v>
      </c>
      <c r="H185" s="11" cm="1">
        <f t="array" aca="1" ref="H185" ca="1">SUM(INDIRECT("'"&amp;TOTALCustomerSheets&amp;"'!"&amp;ADDRESS(ROW(),COLUMN())))</f>
        <v>0</v>
      </c>
      <c r="I185" s="11" cm="1">
        <f t="array" aca="1" ref="I185" ca="1">SUM(INDIRECT("'"&amp;TOTALCustomerSheets&amp;"'!"&amp;ADDRESS(ROW(),COLUMN())))</f>
        <v>0</v>
      </c>
      <c r="J185" s="11" cm="1">
        <f t="array" aca="1" ref="J185" ca="1">SUM(INDIRECT("'"&amp;TOTALCustomerSheets&amp;"'!"&amp;ADDRESS(ROW(),COLUMN())))</f>
        <v>0</v>
      </c>
      <c r="K185" s="11" cm="1">
        <f t="array" aca="1" ref="K185" ca="1">SUM(INDIRECT("'"&amp;TOTALCustomerSheets&amp;"'!"&amp;ADDRESS(ROW(),COLUMN())))</f>
        <v>0</v>
      </c>
    </row>
    <row r="186" spans="1:11" hidden="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 cm="1">
        <f t="array" aca="1" ref="D186" ca="1">SUM(INDIRECT("'"&amp;TOTALCustomerSheets&amp;"'!"&amp;ADDRESS(ROW(),COLUMN())))</f>
        <v>0</v>
      </c>
      <c r="E186" s="11">
        <f t="shared" ca="1" si="2"/>
        <v>0</v>
      </c>
      <c r="F186" s="3"/>
      <c r="G186" s="11" cm="1">
        <f t="array" aca="1" ref="G186" ca="1">SUM(INDIRECT("'"&amp;TOTALCustomerSheets&amp;"'!"&amp;ADDRESS(ROW(),COLUMN())))</f>
        <v>0</v>
      </c>
      <c r="H186" s="11" cm="1">
        <f t="array" aca="1" ref="H186" ca="1">SUM(INDIRECT("'"&amp;TOTALCustomerSheets&amp;"'!"&amp;ADDRESS(ROW(),COLUMN())))</f>
        <v>0</v>
      </c>
      <c r="I186" s="11" cm="1">
        <f t="array" aca="1" ref="I186" ca="1">SUM(INDIRECT("'"&amp;TOTALCustomerSheets&amp;"'!"&amp;ADDRESS(ROW(),COLUMN())))</f>
        <v>0</v>
      </c>
      <c r="J186" s="11" cm="1">
        <f t="array" aca="1" ref="J186" ca="1">SUM(INDIRECT("'"&amp;TOTALCustomerSheets&amp;"'!"&amp;ADDRESS(ROW(),COLUMN())))</f>
        <v>0</v>
      </c>
      <c r="K186" s="11" cm="1">
        <f t="array" aca="1" ref="K186" ca="1">SUM(INDIRECT("'"&amp;TOTALCustomerSheets&amp;"'!"&amp;ADDRESS(ROW(),COLUMN())))</f>
        <v>0</v>
      </c>
    </row>
    <row r="187" spans="1:11" hidden="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 cm="1">
        <f t="array" aca="1" ref="D187" ca="1">SUM(INDIRECT("'"&amp;TOTALCustomerSheets&amp;"'!"&amp;ADDRESS(ROW(),COLUMN())))</f>
        <v>0</v>
      </c>
      <c r="E187" s="11">
        <f t="shared" ca="1" si="2"/>
        <v>0</v>
      </c>
      <c r="F187" s="3"/>
      <c r="G187" s="11" cm="1">
        <f t="array" aca="1" ref="G187" ca="1">SUM(INDIRECT("'"&amp;TOTALCustomerSheets&amp;"'!"&amp;ADDRESS(ROW(),COLUMN())))</f>
        <v>0</v>
      </c>
      <c r="H187" s="11" cm="1">
        <f t="array" aca="1" ref="H187" ca="1">SUM(INDIRECT("'"&amp;TOTALCustomerSheets&amp;"'!"&amp;ADDRESS(ROW(),COLUMN())))</f>
        <v>0</v>
      </c>
      <c r="I187" s="11" cm="1">
        <f t="array" aca="1" ref="I187" ca="1">SUM(INDIRECT("'"&amp;TOTALCustomerSheets&amp;"'!"&amp;ADDRESS(ROW(),COLUMN())))</f>
        <v>0</v>
      </c>
      <c r="J187" s="11" cm="1">
        <f t="array" aca="1" ref="J187" ca="1">SUM(INDIRECT("'"&amp;TOTALCustomerSheets&amp;"'!"&amp;ADDRESS(ROW(),COLUMN())))</f>
        <v>0</v>
      </c>
      <c r="K187" s="11" cm="1">
        <f t="array" aca="1" ref="K187" ca="1">SUM(INDIRECT("'"&amp;TOTALCustomerSheets&amp;"'!"&amp;ADDRESS(ROW(),COLUMN())))</f>
        <v>0</v>
      </c>
    </row>
    <row r="188" spans="1:11" hidden="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 cm="1">
        <f t="array" aca="1" ref="D188" ca="1">SUM(INDIRECT("'"&amp;TOTALCustomerSheets&amp;"'!"&amp;ADDRESS(ROW(),COLUMN())))</f>
        <v>0</v>
      </c>
      <c r="E188" s="11">
        <f t="shared" ca="1" si="2"/>
        <v>0</v>
      </c>
      <c r="G188" s="111" cm="1">
        <f t="array" aca="1" ref="G188" ca="1">SUM(INDIRECT("'"&amp;TOTALCustomerSheets&amp;"'!"&amp;ADDRESS(ROW(),COLUMN())))</f>
        <v>0</v>
      </c>
      <c r="H188" s="111" cm="1">
        <f t="array" aca="1" ref="H188" ca="1">SUM(INDIRECT("'"&amp;TOTALCustomerSheets&amp;"'!"&amp;ADDRESS(ROW(),COLUMN())))</f>
        <v>0</v>
      </c>
      <c r="I188" s="111" cm="1">
        <f t="array" aca="1" ref="I188" ca="1">SUM(INDIRECT("'"&amp;TOTALCustomerSheets&amp;"'!"&amp;ADDRESS(ROW(),COLUMN())))</f>
        <v>0</v>
      </c>
      <c r="J188" s="111" cm="1">
        <f t="array" aca="1" ref="J188" ca="1">SUM(INDIRECT("'"&amp;TOTALCustomerSheets&amp;"'!"&amp;ADDRESS(ROW(),COLUMN())))</f>
        <v>0</v>
      </c>
      <c r="K188" s="111" cm="1">
        <f t="array" aca="1" ref="K188" ca="1">SUM(INDIRECT("'"&amp;TOTALCustomerSheets&amp;"'!"&amp;ADDRESS(ROW(),COLUMN())))</f>
        <v>0</v>
      </c>
    </row>
    <row r="189" spans="1:11" hidden="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D189" s="11"/>
      <c r="E189" s="11">
        <f t="shared" si="2"/>
        <v>0</v>
      </c>
      <c r="G189" s="11"/>
      <c r="H189" s="11"/>
      <c r="I189" s="11"/>
      <c r="J189" s="11"/>
      <c r="K189" s="11"/>
    </row>
    <row r="190" spans="1:11" hidden="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D190" s="11"/>
      <c r="E190" s="11">
        <f t="shared" si="2"/>
        <v>0</v>
      </c>
      <c r="G190" s="11"/>
      <c r="H190" s="11"/>
      <c r="I190" s="11"/>
      <c r="J190" s="11"/>
      <c r="K190" s="11"/>
    </row>
    <row r="191" spans="1:11" hidden="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 cm="1">
        <f t="array" aca="1" ref="D191" ca="1">SUM(INDIRECT("'"&amp;TOTALCustomerSheets&amp;"'!"&amp;ADDRESS(ROW(),COLUMN())))</f>
        <v>0</v>
      </c>
      <c r="E191" s="11">
        <f t="shared" ca="1" si="2"/>
        <v>0</v>
      </c>
      <c r="F191" s="3"/>
      <c r="G191" s="11" cm="1">
        <f t="array" aca="1" ref="G191" ca="1">SUM(INDIRECT("'"&amp;TOTALCustomerSheets&amp;"'!"&amp;ADDRESS(ROW(),COLUMN())))</f>
        <v>0</v>
      </c>
      <c r="H191" s="11" cm="1">
        <f t="array" aca="1" ref="H191" ca="1">SUM(INDIRECT("'"&amp;TOTALCustomerSheets&amp;"'!"&amp;ADDRESS(ROW(),COLUMN())))</f>
        <v>0</v>
      </c>
      <c r="I191" s="11" cm="1">
        <f t="array" aca="1" ref="I191" ca="1">SUM(INDIRECT("'"&amp;TOTALCustomerSheets&amp;"'!"&amp;ADDRESS(ROW(),COLUMN())))</f>
        <v>0</v>
      </c>
      <c r="J191" s="11" cm="1">
        <f t="array" aca="1" ref="J191" ca="1">SUM(INDIRECT("'"&amp;TOTALCustomerSheets&amp;"'!"&amp;ADDRESS(ROW(),COLUMN())))</f>
        <v>0</v>
      </c>
      <c r="K191" s="11" cm="1">
        <f t="array" aca="1" ref="K191" ca="1">SUM(INDIRECT("'"&amp;TOTALCustomerSheets&amp;"'!"&amp;ADDRESS(ROW(),COLUMN())))</f>
        <v>0</v>
      </c>
    </row>
    <row r="192" spans="1:11" hidden="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 cm="1">
        <f t="array" aca="1" ref="D192" ca="1">SUM(INDIRECT("'"&amp;TOTALCustomerSheets&amp;"'!"&amp;ADDRESS(ROW(),COLUMN())))</f>
        <v>0</v>
      </c>
      <c r="E192" s="11">
        <f t="shared" ca="1" si="2"/>
        <v>0</v>
      </c>
      <c r="F192" s="3"/>
      <c r="G192" s="11" cm="1">
        <f t="array" aca="1" ref="G192" ca="1">SUM(INDIRECT("'"&amp;TOTALCustomerSheets&amp;"'!"&amp;ADDRESS(ROW(),COLUMN())))</f>
        <v>0</v>
      </c>
      <c r="H192" s="11" cm="1">
        <f t="array" aca="1" ref="H192" ca="1">SUM(INDIRECT("'"&amp;TOTALCustomerSheets&amp;"'!"&amp;ADDRESS(ROW(),COLUMN())))</f>
        <v>0</v>
      </c>
      <c r="I192" s="11" cm="1">
        <f t="array" aca="1" ref="I192" ca="1">SUM(INDIRECT("'"&amp;TOTALCustomerSheets&amp;"'!"&amp;ADDRESS(ROW(),COLUMN())))</f>
        <v>0</v>
      </c>
      <c r="J192" s="11" cm="1">
        <f t="array" aca="1" ref="J192" ca="1">SUM(INDIRECT("'"&amp;TOTALCustomerSheets&amp;"'!"&amp;ADDRESS(ROW(),COLUMN())))</f>
        <v>0</v>
      </c>
      <c r="K192" s="11" cm="1">
        <f t="array" aca="1" ref="K192" ca="1">SUM(INDIRECT("'"&amp;TOTALCustomerSheets&amp;"'!"&amp;ADDRESS(ROW(),COLUMN())))</f>
        <v>0</v>
      </c>
    </row>
    <row r="193" spans="1:11" hidden="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 cm="1">
        <f t="array" aca="1" ref="D193" ca="1">SUM(INDIRECT("'"&amp;TOTALCustomerSheets&amp;"'!"&amp;ADDRESS(ROW(),COLUMN())))</f>
        <v>0</v>
      </c>
      <c r="E193" s="11">
        <f t="shared" ca="1" si="2"/>
        <v>0</v>
      </c>
      <c r="F193" s="3"/>
      <c r="G193" s="11" cm="1">
        <f t="array" aca="1" ref="G193" ca="1">SUM(INDIRECT("'"&amp;TOTALCustomerSheets&amp;"'!"&amp;ADDRESS(ROW(),COLUMN())))</f>
        <v>0</v>
      </c>
      <c r="H193" s="11" cm="1">
        <f t="array" aca="1" ref="H193" ca="1">SUM(INDIRECT("'"&amp;TOTALCustomerSheets&amp;"'!"&amp;ADDRESS(ROW(),COLUMN())))</f>
        <v>0</v>
      </c>
      <c r="I193" s="11" cm="1">
        <f t="array" aca="1" ref="I193" ca="1">SUM(INDIRECT("'"&amp;TOTALCustomerSheets&amp;"'!"&amp;ADDRESS(ROW(),COLUMN())))</f>
        <v>0</v>
      </c>
      <c r="J193" s="11" cm="1">
        <f t="array" aca="1" ref="J193" ca="1">SUM(INDIRECT("'"&amp;TOTALCustomerSheets&amp;"'!"&amp;ADDRESS(ROW(),COLUMN())))</f>
        <v>0</v>
      </c>
      <c r="K193" s="11" cm="1">
        <f t="array" aca="1" ref="K193" ca="1">SUM(INDIRECT("'"&amp;TOTALCustomerSheets&amp;"'!"&amp;ADDRESS(ROW(),COLUMN())))</f>
        <v>0</v>
      </c>
    </row>
    <row r="194" spans="1:11" hidden="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 cm="1">
        <f t="array" aca="1" ref="D194" ca="1">SUM(INDIRECT("'"&amp;TOTALCustomerSheets&amp;"'!"&amp;ADDRESS(ROW(),COLUMN())))</f>
        <v>0</v>
      </c>
      <c r="E194" s="11">
        <f t="shared" ca="1" si="2"/>
        <v>0</v>
      </c>
      <c r="F194" s="3"/>
      <c r="G194" s="11" cm="1">
        <f t="array" aca="1" ref="G194" ca="1">SUM(INDIRECT("'"&amp;TOTALCustomerSheets&amp;"'!"&amp;ADDRESS(ROW(),COLUMN())))</f>
        <v>0</v>
      </c>
      <c r="H194" s="11" cm="1">
        <f t="array" aca="1" ref="H194" ca="1">SUM(INDIRECT("'"&amp;TOTALCustomerSheets&amp;"'!"&amp;ADDRESS(ROW(),COLUMN())))</f>
        <v>0</v>
      </c>
      <c r="I194" s="11" cm="1">
        <f t="array" aca="1" ref="I194" ca="1">SUM(INDIRECT("'"&amp;TOTALCustomerSheets&amp;"'!"&amp;ADDRESS(ROW(),COLUMN())))</f>
        <v>0</v>
      </c>
      <c r="J194" s="11" cm="1">
        <f t="array" aca="1" ref="J194" ca="1">SUM(INDIRECT("'"&amp;TOTALCustomerSheets&amp;"'!"&amp;ADDRESS(ROW(),COLUMN())))</f>
        <v>0</v>
      </c>
      <c r="K194" s="11" cm="1">
        <f t="array" aca="1" ref="K194" ca="1">SUM(INDIRECT("'"&amp;TOTALCustomerSheets&amp;"'!"&amp;ADDRESS(ROW(),COLUMN())))</f>
        <v>0</v>
      </c>
    </row>
    <row r="195" spans="1:11" hidden="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 cm="1">
        <f t="array" aca="1" ref="D195" ca="1">SUM(INDIRECT("'"&amp;TOTALCustomerSheets&amp;"'!"&amp;ADDRESS(ROW(),COLUMN())))</f>
        <v>0</v>
      </c>
      <c r="E195" s="11">
        <f t="shared" ca="1" si="2"/>
        <v>0</v>
      </c>
      <c r="F195" s="3"/>
      <c r="G195" s="11" cm="1">
        <f t="array" aca="1" ref="G195" ca="1">SUM(INDIRECT("'"&amp;TOTALCustomerSheets&amp;"'!"&amp;ADDRESS(ROW(),COLUMN())))</f>
        <v>0</v>
      </c>
      <c r="H195" s="11" cm="1">
        <f t="array" aca="1" ref="H195" ca="1">SUM(INDIRECT("'"&amp;TOTALCustomerSheets&amp;"'!"&amp;ADDRESS(ROW(),COLUMN())))</f>
        <v>0</v>
      </c>
      <c r="I195" s="11" cm="1">
        <f t="array" aca="1" ref="I195" ca="1">SUM(INDIRECT("'"&amp;TOTALCustomerSheets&amp;"'!"&amp;ADDRESS(ROW(),COLUMN())))</f>
        <v>0</v>
      </c>
      <c r="J195" s="11" cm="1">
        <f t="array" aca="1" ref="J195" ca="1">SUM(INDIRECT("'"&amp;TOTALCustomerSheets&amp;"'!"&amp;ADDRESS(ROW(),COLUMN())))</f>
        <v>0</v>
      </c>
      <c r="K195" s="11" cm="1">
        <f t="array" aca="1" ref="K195" ca="1">SUM(INDIRECT("'"&amp;TOTALCustomerSheets&amp;"'!"&amp;ADDRESS(ROW(),COLUMN())))</f>
        <v>0</v>
      </c>
    </row>
    <row r="196" spans="1:11" hidden="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 cm="1">
        <f t="array" aca="1" ref="D196" ca="1">SUM(INDIRECT("'"&amp;TOTALCustomerSheets&amp;"'!"&amp;ADDRESS(ROW(),COLUMN())))</f>
        <v>0</v>
      </c>
      <c r="E196" s="11">
        <f t="shared" ca="1" si="2"/>
        <v>0</v>
      </c>
      <c r="F196" s="3"/>
      <c r="G196" s="11" cm="1">
        <f t="array" aca="1" ref="G196" ca="1">SUM(INDIRECT("'"&amp;TOTALCustomerSheets&amp;"'!"&amp;ADDRESS(ROW(),COLUMN())))</f>
        <v>0</v>
      </c>
      <c r="H196" s="11" cm="1">
        <f t="array" aca="1" ref="H196" ca="1">SUM(INDIRECT("'"&amp;TOTALCustomerSheets&amp;"'!"&amp;ADDRESS(ROW(),COLUMN())))</f>
        <v>0</v>
      </c>
      <c r="I196" s="11" cm="1">
        <f t="array" aca="1" ref="I196" ca="1">SUM(INDIRECT("'"&amp;TOTALCustomerSheets&amp;"'!"&amp;ADDRESS(ROW(),COLUMN())))</f>
        <v>0</v>
      </c>
      <c r="J196" s="11" cm="1">
        <f t="array" aca="1" ref="J196" ca="1">SUM(INDIRECT("'"&amp;TOTALCustomerSheets&amp;"'!"&amp;ADDRESS(ROW(),COLUMN())))</f>
        <v>0</v>
      </c>
      <c r="K196" s="11" cm="1">
        <f t="array" aca="1" ref="K196" ca="1">SUM(INDIRECT("'"&amp;TOTALCustomerSheets&amp;"'!"&amp;ADDRESS(ROW(),COLUMN())))</f>
        <v>0</v>
      </c>
    </row>
    <row r="197" spans="1:11" hidden="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 cm="1">
        <f t="array" aca="1" ref="D197" ca="1">SUM(INDIRECT("'"&amp;TOTALCustomerSheets&amp;"'!"&amp;ADDRESS(ROW(),COLUMN())))</f>
        <v>0</v>
      </c>
      <c r="E197" s="11">
        <f t="shared" ca="1" si="2"/>
        <v>0</v>
      </c>
      <c r="F197" s="3"/>
      <c r="G197" s="11" cm="1">
        <f t="array" aca="1" ref="G197" ca="1">SUM(INDIRECT("'"&amp;TOTALCustomerSheets&amp;"'!"&amp;ADDRESS(ROW(),COLUMN())))</f>
        <v>0</v>
      </c>
      <c r="H197" s="11" cm="1">
        <f t="array" aca="1" ref="H197" ca="1">SUM(INDIRECT("'"&amp;TOTALCustomerSheets&amp;"'!"&amp;ADDRESS(ROW(),COLUMN())))</f>
        <v>0</v>
      </c>
      <c r="I197" s="11" cm="1">
        <f t="array" aca="1" ref="I197" ca="1">SUM(INDIRECT("'"&amp;TOTALCustomerSheets&amp;"'!"&amp;ADDRESS(ROW(),COLUMN())))</f>
        <v>0</v>
      </c>
      <c r="J197" s="11" cm="1">
        <f t="array" aca="1" ref="J197" ca="1">SUM(INDIRECT("'"&amp;TOTALCustomerSheets&amp;"'!"&amp;ADDRESS(ROW(),COLUMN())))</f>
        <v>0</v>
      </c>
      <c r="K197" s="11" cm="1">
        <f t="array" aca="1" ref="K197" ca="1">SUM(INDIRECT("'"&amp;TOTALCustomerSheets&amp;"'!"&amp;ADDRESS(ROW(),COLUMN())))</f>
        <v>0</v>
      </c>
    </row>
    <row r="198" spans="1:11" hidden="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 cm="1">
        <f t="array" aca="1" ref="D198" ca="1">SUM(INDIRECT("'"&amp;TOTALCustomerSheets&amp;"'!"&amp;ADDRESS(ROW(),COLUMN())))</f>
        <v>0</v>
      </c>
      <c r="E198" s="11">
        <f t="shared" ca="1" si="2"/>
        <v>0</v>
      </c>
      <c r="G198" s="111" cm="1">
        <f t="array" aca="1" ref="G198" ca="1">SUM(INDIRECT("'"&amp;TOTALCustomerSheets&amp;"'!"&amp;ADDRESS(ROW(),COLUMN())))</f>
        <v>0</v>
      </c>
      <c r="H198" s="111" cm="1">
        <f t="array" aca="1" ref="H198" ca="1">SUM(INDIRECT("'"&amp;TOTALCustomerSheets&amp;"'!"&amp;ADDRESS(ROW(),COLUMN())))</f>
        <v>0</v>
      </c>
      <c r="I198" s="111" cm="1">
        <f t="array" aca="1" ref="I198" ca="1">SUM(INDIRECT("'"&amp;TOTALCustomerSheets&amp;"'!"&amp;ADDRESS(ROW(),COLUMN())))</f>
        <v>0</v>
      </c>
      <c r="J198" s="111" cm="1">
        <f t="array" aca="1" ref="J198" ca="1">SUM(INDIRECT("'"&amp;TOTALCustomerSheets&amp;"'!"&amp;ADDRESS(ROW(),COLUMN())))</f>
        <v>0</v>
      </c>
      <c r="K198" s="111" cm="1">
        <f t="array" aca="1" ref="K198" ca="1">SUM(INDIRECT("'"&amp;TOTALCustomerSheets&amp;"'!"&amp;ADDRESS(ROW(),COLUMN())))</f>
        <v>0</v>
      </c>
    </row>
    <row r="199" spans="1:11" hidden="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D199" s="11"/>
      <c r="E199" s="11">
        <f t="shared" si="2"/>
        <v>0</v>
      </c>
      <c r="G199" s="11"/>
      <c r="H199" s="11"/>
      <c r="I199" s="11"/>
      <c r="J199" s="11"/>
      <c r="K199" s="11"/>
    </row>
    <row r="200" spans="1:11" hidden="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D200" s="11"/>
      <c r="E200" s="11">
        <f t="shared" si="2"/>
        <v>0</v>
      </c>
      <c r="G200" s="11"/>
      <c r="H200" s="11"/>
      <c r="I200" s="11"/>
      <c r="J200" s="11"/>
      <c r="K200" s="11"/>
    </row>
    <row r="201" spans="1:11" hidden="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 cm="1">
        <f t="array" aca="1" ref="D201" ca="1">SUM(INDIRECT("'"&amp;TOTALCustomerSheets&amp;"'!"&amp;ADDRESS(ROW(),COLUMN())))</f>
        <v>0</v>
      </c>
      <c r="E201" s="11">
        <f t="shared" ca="1" si="2"/>
        <v>0</v>
      </c>
      <c r="F201" s="3"/>
      <c r="G201" s="11" cm="1">
        <f t="array" aca="1" ref="G201" ca="1">SUM(INDIRECT("'"&amp;TOTALCustomerSheets&amp;"'!"&amp;ADDRESS(ROW(),COLUMN())))</f>
        <v>0</v>
      </c>
      <c r="H201" s="11" cm="1">
        <f t="array" aca="1" ref="H201" ca="1">SUM(INDIRECT("'"&amp;TOTALCustomerSheets&amp;"'!"&amp;ADDRESS(ROW(),COLUMN())))</f>
        <v>0</v>
      </c>
      <c r="I201" s="11" cm="1">
        <f t="array" aca="1" ref="I201" ca="1">SUM(INDIRECT("'"&amp;TOTALCustomerSheets&amp;"'!"&amp;ADDRESS(ROW(),COLUMN())))</f>
        <v>0</v>
      </c>
      <c r="J201" s="11" cm="1">
        <f t="array" aca="1" ref="J201" ca="1">SUM(INDIRECT("'"&amp;TOTALCustomerSheets&amp;"'!"&amp;ADDRESS(ROW(),COLUMN())))</f>
        <v>0</v>
      </c>
      <c r="K201" s="11" cm="1">
        <f t="array" aca="1" ref="K201" ca="1">SUM(INDIRECT("'"&amp;TOTALCustomerSheets&amp;"'!"&amp;ADDRESS(ROW(),COLUMN())))</f>
        <v>0</v>
      </c>
    </row>
    <row r="202" spans="1:11" hidden="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 cm="1">
        <f t="array" aca="1" ref="D202" ca="1">SUM(INDIRECT("'"&amp;TOTALCustomerSheets&amp;"'!"&amp;ADDRESS(ROW(),COLUMN())))</f>
        <v>0</v>
      </c>
      <c r="E202" s="11">
        <f t="shared" ca="1" si="2"/>
        <v>0</v>
      </c>
      <c r="F202" s="3"/>
      <c r="G202" s="11" cm="1">
        <f t="array" aca="1" ref="G202" ca="1">SUM(INDIRECT("'"&amp;TOTALCustomerSheets&amp;"'!"&amp;ADDRESS(ROW(),COLUMN())))</f>
        <v>0</v>
      </c>
      <c r="H202" s="11" cm="1">
        <f t="array" aca="1" ref="H202" ca="1">SUM(INDIRECT("'"&amp;TOTALCustomerSheets&amp;"'!"&amp;ADDRESS(ROW(),COLUMN())))</f>
        <v>0</v>
      </c>
      <c r="I202" s="11" cm="1">
        <f t="array" aca="1" ref="I202" ca="1">SUM(INDIRECT("'"&amp;TOTALCustomerSheets&amp;"'!"&amp;ADDRESS(ROW(),COLUMN())))</f>
        <v>0</v>
      </c>
      <c r="J202" s="11" cm="1">
        <f t="array" aca="1" ref="J202" ca="1">SUM(INDIRECT("'"&amp;TOTALCustomerSheets&amp;"'!"&amp;ADDRESS(ROW(),COLUMN())))</f>
        <v>0</v>
      </c>
      <c r="K202" s="11" cm="1">
        <f t="array" aca="1" ref="K202" ca="1">SUM(INDIRECT("'"&amp;TOTALCustomerSheets&amp;"'!"&amp;ADDRESS(ROW(),COLUMN())))</f>
        <v>0</v>
      </c>
    </row>
    <row r="203" spans="1:11" hidden="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 cm="1">
        <f t="array" aca="1" ref="D203" ca="1">SUM(INDIRECT("'"&amp;TOTALCustomerSheets&amp;"'!"&amp;ADDRESS(ROW(),COLUMN())))</f>
        <v>0</v>
      </c>
      <c r="E203" s="11">
        <f t="shared" ref="E203:E266" ca="1" si="3">IFERROR(IF(D203="",0,IF(D203=0,0,IF(ABS(D203-SUM($G203:$K203))&lt;Check_Limit,0,1))),1)</f>
        <v>0</v>
      </c>
      <c r="F203" s="3"/>
      <c r="G203" s="11" cm="1">
        <f t="array" aca="1" ref="G203" ca="1">SUM(INDIRECT("'"&amp;TOTALCustomerSheets&amp;"'!"&amp;ADDRESS(ROW(),COLUMN())))</f>
        <v>0</v>
      </c>
      <c r="H203" s="11" cm="1">
        <f t="array" aca="1" ref="H203" ca="1">SUM(INDIRECT("'"&amp;TOTALCustomerSheets&amp;"'!"&amp;ADDRESS(ROW(),COLUMN())))</f>
        <v>0</v>
      </c>
      <c r="I203" s="11" cm="1">
        <f t="array" aca="1" ref="I203" ca="1">SUM(INDIRECT("'"&amp;TOTALCustomerSheets&amp;"'!"&amp;ADDRESS(ROW(),COLUMN())))</f>
        <v>0</v>
      </c>
      <c r="J203" s="11" cm="1">
        <f t="array" aca="1" ref="J203" ca="1">SUM(INDIRECT("'"&amp;TOTALCustomerSheets&amp;"'!"&amp;ADDRESS(ROW(),COLUMN())))</f>
        <v>0</v>
      </c>
      <c r="K203" s="11" cm="1">
        <f t="array" aca="1" ref="K203" ca="1">SUM(INDIRECT("'"&amp;TOTALCustomerSheets&amp;"'!"&amp;ADDRESS(ROW(),COLUMN())))</f>
        <v>0</v>
      </c>
    </row>
    <row r="204" spans="1:11" hidden="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 cm="1">
        <f t="array" aca="1" ref="D204" ca="1">SUM(INDIRECT("'"&amp;TOTALCustomerSheets&amp;"'!"&amp;ADDRESS(ROW(),COLUMN())))</f>
        <v>0</v>
      </c>
      <c r="E204" s="11">
        <f t="shared" ca="1" si="3"/>
        <v>0</v>
      </c>
      <c r="F204" s="3"/>
      <c r="G204" s="11" cm="1">
        <f t="array" aca="1" ref="G204" ca="1">SUM(INDIRECT("'"&amp;TOTALCustomerSheets&amp;"'!"&amp;ADDRESS(ROW(),COLUMN())))</f>
        <v>0</v>
      </c>
      <c r="H204" s="11" cm="1">
        <f t="array" aca="1" ref="H204" ca="1">SUM(INDIRECT("'"&amp;TOTALCustomerSheets&amp;"'!"&amp;ADDRESS(ROW(),COLUMN())))</f>
        <v>0</v>
      </c>
      <c r="I204" s="11" cm="1">
        <f t="array" aca="1" ref="I204" ca="1">SUM(INDIRECT("'"&amp;TOTALCustomerSheets&amp;"'!"&amp;ADDRESS(ROW(),COLUMN())))</f>
        <v>0</v>
      </c>
      <c r="J204" s="11" cm="1">
        <f t="array" aca="1" ref="J204" ca="1">SUM(INDIRECT("'"&amp;TOTALCustomerSheets&amp;"'!"&amp;ADDRESS(ROW(),COLUMN())))</f>
        <v>0</v>
      </c>
      <c r="K204" s="11" cm="1">
        <f t="array" aca="1" ref="K204" ca="1">SUM(INDIRECT("'"&amp;TOTALCustomerSheets&amp;"'!"&amp;ADDRESS(ROW(),COLUMN())))</f>
        <v>0</v>
      </c>
    </row>
    <row r="205" spans="1:11" hidden="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 cm="1">
        <f t="array" aca="1" ref="D205" ca="1">SUM(INDIRECT("'"&amp;TOTALCustomerSheets&amp;"'!"&amp;ADDRESS(ROW(),COLUMN())))</f>
        <v>0</v>
      </c>
      <c r="E205" s="11">
        <f t="shared" ca="1" si="3"/>
        <v>0</v>
      </c>
      <c r="F205" s="3"/>
      <c r="G205" s="11" cm="1">
        <f t="array" aca="1" ref="G205" ca="1">SUM(INDIRECT("'"&amp;TOTALCustomerSheets&amp;"'!"&amp;ADDRESS(ROW(),COLUMN())))</f>
        <v>0</v>
      </c>
      <c r="H205" s="11" cm="1">
        <f t="array" aca="1" ref="H205" ca="1">SUM(INDIRECT("'"&amp;TOTALCustomerSheets&amp;"'!"&amp;ADDRESS(ROW(),COLUMN())))</f>
        <v>0</v>
      </c>
      <c r="I205" s="11" cm="1">
        <f t="array" aca="1" ref="I205" ca="1">SUM(INDIRECT("'"&amp;TOTALCustomerSheets&amp;"'!"&amp;ADDRESS(ROW(),COLUMN())))</f>
        <v>0</v>
      </c>
      <c r="J205" s="11" cm="1">
        <f t="array" aca="1" ref="J205" ca="1">SUM(INDIRECT("'"&amp;TOTALCustomerSheets&amp;"'!"&amp;ADDRESS(ROW(),COLUMN())))</f>
        <v>0</v>
      </c>
      <c r="K205" s="11" cm="1">
        <f t="array" aca="1" ref="K205" ca="1">SUM(INDIRECT("'"&amp;TOTALCustomerSheets&amp;"'!"&amp;ADDRESS(ROW(),COLUMN())))</f>
        <v>0</v>
      </c>
    </row>
    <row r="206" spans="1:11" hidden="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 cm="1">
        <f t="array" aca="1" ref="D206" ca="1">SUM(INDIRECT("'"&amp;TOTALCustomerSheets&amp;"'!"&amp;ADDRESS(ROW(),COLUMN())))</f>
        <v>0</v>
      </c>
      <c r="E206" s="11">
        <f t="shared" ca="1" si="3"/>
        <v>0</v>
      </c>
      <c r="F206" s="3"/>
      <c r="G206" s="11" cm="1">
        <f t="array" aca="1" ref="G206" ca="1">SUM(INDIRECT("'"&amp;TOTALCustomerSheets&amp;"'!"&amp;ADDRESS(ROW(),COLUMN())))</f>
        <v>0</v>
      </c>
      <c r="H206" s="11" cm="1">
        <f t="array" aca="1" ref="H206" ca="1">SUM(INDIRECT("'"&amp;TOTALCustomerSheets&amp;"'!"&amp;ADDRESS(ROW(),COLUMN())))</f>
        <v>0</v>
      </c>
      <c r="I206" s="11" cm="1">
        <f t="array" aca="1" ref="I206" ca="1">SUM(INDIRECT("'"&amp;TOTALCustomerSheets&amp;"'!"&amp;ADDRESS(ROW(),COLUMN())))</f>
        <v>0</v>
      </c>
      <c r="J206" s="11" cm="1">
        <f t="array" aca="1" ref="J206" ca="1">SUM(INDIRECT("'"&amp;TOTALCustomerSheets&amp;"'!"&amp;ADDRESS(ROW(),COLUMN())))</f>
        <v>0</v>
      </c>
      <c r="K206" s="11" cm="1">
        <f t="array" aca="1" ref="K206" ca="1">SUM(INDIRECT("'"&amp;TOTALCustomerSheets&amp;"'!"&amp;ADDRESS(ROW(),COLUMN())))</f>
        <v>0</v>
      </c>
    </row>
    <row r="207" spans="1:11" hidden="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 cm="1">
        <f t="array" aca="1" ref="D207" ca="1">SUM(INDIRECT("'"&amp;TOTALCustomerSheets&amp;"'!"&amp;ADDRESS(ROW(),COLUMN())))</f>
        <v>0</v>
      </c>
      <c r="E207" s="11">
        <f t="shared" ca="1" si="3"/>
        <v>0</v>
      </c>
      <c r="G207" s="111" cm="1">
        <f t="array" aca="1" ref="G207" ca="1">SUM(INDIRECT("'"&amp;TOTALCustomerSheets&amp;"'!"&amp;ADDRESS(ROW(),COLUMN())))</f>
        <v>0</v>
      </c>
      <c r="H207" s="111" cm="1">
        <f t="array" aca="1" ref="H207" ca="1">SUM(INDIRECT("'"&amp;TOTALCustomerSheets&amp;"'!"&amp;ADDRESS(ROW(),COLUMN())))</f>
        <v>0</v>
      </c>
      <c r="I207" s="111" cm="1">
        <f t="array" aca="1" ref="I207" ca="1">SUM(INDIRECT("'"&amp;TOTALCustomerSheets&amp;"'!"&amp;ADDRESS(ROW(),COLUMN())))</f>
        <v>0</v>
      </c>
      <c r="J207" s="111" cm="1">
        <f t="array" aca="1" ref="J207" ca="1">SUM(INDIRECT("'"&amp;TOTALCustomerSheets&amp;"'!"&amp;ADDRESS(ROW(),COLUMN())))</f>
        <v>0</v>
      </c>
      <c r="K207" s="111" cm="1">
        <f t="array" aca="1" ref="K207" ca="1">SUM(INDIRECT("'"&amp;TOTALCustomerSheets&amp;"'!"&amp;ADDRESS(ROW(),COLUMN())))</f>
        <v>0</v>
      </c>
    </row>
    <row r="208" spans="1:11" hidden="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D208" s="11"/>
      <c r="E208" s="11">
        <f t="shared" si="3"/>
        <v>0</v>
      </c>
      <c r="G208" s="11"/>
      <c r="H208" s="11"/>
      <c r="I208" s="11"/>
      <c r="J208" s="11"/>
      <c r="K208" s="11"/>
    </row>
    <row r="209" spans="1:11" hidden="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D209" s="11"/>
      <c r="E209" s="11">
        <f t="shared" si="3"/>
        <v>0</v>
      </c>
      <c r="F209" s="3"/>
      <c r="G209" s="11"/>
      <c r="H209" s="11"/>
      <c r="I209" s="11"/>
      <c r="J209" s="11"/>
      <c r="K209" s="11"/>
    </row>
    <row r="210" spans="1:11" hidden="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 cm="1">
        <f t="array" aca="1" ref="D210" ca="1">SUM(INDIRECT("'"&amp;TOTALCustomerSheets&amp;"'!"&amp;ADDRESS(ROW(),COLUMN())))</f>
        <v>0</v>
      </c>
      <c r="E210" s="11">
        <f t="shared" ca="1" si="3"/>
        <v>0</v>
      </c>
      <c r="F210" s="3"/>
      <c r="G210" s="11" cm="1">
        <f t="array" aca="1" ref="G210" ca="1">SUM(INDIRECT("'"&amp;TOTALCustomerSheets&amp;"'!"&amp;ADDRESS(ROW(),COLUMN())))</f>
        <v>0</v>
      </c>
      <c r="H210" s="11" cm="1">
        <f t="array" aca="1" ref="H210" ca="1">SUM(INDIRECT("'"&amp;TOTALCustomerSheets&amp;"'!"&amp;ADDRESS(ROW(),COLUMN())))</f>
        <v>0</v>
      </c>
      <c r="I210" s="11" cm="1">
        <f t="array" aca="1" ref="I210" ca="1">SUM(INDIRECT("'"&amp;TOTALCustomerSheets&amp;"'!"&amp;ADDRESS(ROW(),COLUMN())))</f>
        <v>0</v>
      </c>
      <c r="J210" s="11" cm="1">
        <f t="array" aca="1" ref="J210" ca="1">SUM(INDIRECT("'"&amp;TOTALCustomerSheets&amp;"'!"&amp;ADDRESS(ROW(),COLUMN())))</f>
        <v>0</v>
      </c>
      <c r="K210" s="11" cm="1">
        <f t="array" aca="1" ref="K210" ca="1">SUM(INDIRECT("'"&amp;TOTALCustomerSheets&amp;"'!"&amp;ADDRESS(ROW(),COLUMN())))</f>
        <v>0</v>
      </c>
    </row>
    <row r="211" spans="1:11" hidden="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 cm="1">
        <f t="array" aca="1" ref="D211" ca="1">SUM(INDIRECT("'"&amp;TOTALCustomerSheets&amp;"'!"&amp;ADDRESS(ROW(),COLUMN())))</f>
        <v>0</v>
      </c>
      <c r="E211" s="11">
        <f t="shared" ca="1" si="3"/>
        <v>0</v>
      </c>
      <c r="F211" s="3"/>
      <c r="G211" s="11" cm="1">
        <f t="array" aca="1" ref="G211" ca="1">SUM(INDIRECT("'"&amp;TOTALCustomerSheets&amp;"'!"&amp;ADDRESS(ROW(),COLUMN())))</f>
        <v>0</v>
      </c>
      <c r="H211" s="11" cm="1">
        <f t="array" aca="1" ref="H211" ca="1">SUM(INDIRECT("'"&amp;TOTALCustomerSheets&amp;"'!"&amp;ADDRESS(ROW(),COLUMN())))</f>
        <v>0</v>
      </c>
      <c r="I211" s="11" cm="1">
        <f t="array" aca="1" ref="I211" ca="1">SUM(INDIRECT("'"&amp;TOTALCustomerSheets&amp;"'!"&amp;ADDRESS(ROW(),COLUMN())))</f>
        <v>0</v>
      </c>
      <c r="J211" s="11" cm="1">
        <f t="array" aca="1" ref="J211" ca="1">SUM(INDIRECT("'"&amp;TOTALCustomerSheets&amp;"'!"&amp;ADDRESS(ROW(),COLUMN())))</f>
        <v>0</v>
      </c>
      <c r="K211" s="11" cm="1">
        <f t="array" aca="1" ref="K211" ca="1">SUM(INDIRECT("'"&amp;TOTALCustomerSheets&amp;"'!"&amp;ADDRESS(ROW(),COLUMN())))</f>
        <v>0</v>
      </c>
    </row>
    <row r="212" spans="1:11" hidden="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 cm="1">
        <f t="array" aca="1" ref="D212" ca="1">SUM(INDIRECT("'"&amp;TOTALCustomerSheets&amp;"'!"&amp;ADDRESS(ROW(),COLUMN())))</f>
        <v>0</v>
      </c>
      <c r="E212" s="11">
        <f t="shared" ca="1" si="3"/>
        <v>0</v>
      </c>
      <c r="F212" s="3"/>
      <c r="G212" s="11" cm="1">
        <f t="array" aca="1" ref="G212" ca="1">SUM(INDIRECT("'"&amp;TOTALCustomerSheets&amp;"'!"&amp;ADDRESS(ROW(),COLUMN())))</f>
        <v>0</v>
      </c>
      <c r="H212" s="11" cm="1">
        <f t="array" aca="1" ref="H212" ca="1">SUM(INDIRECT("'"&amp;TOTALCustomerSheets&amp;"'!"&amp;ADDRESS(ROW(),COLUMN())))</f>
        <v>0</v>
      </c>
      <c r="I212" s="11" cm="1">
        <f t="array" aca="1" ref="I212" ca="1">SUM(INDIRECT("'"&amp;TOTALCustomerSheets&amp;"'!"&amp;ADDRESS(ROW(),COLUMN())))</f>
        <v>0</v>
      </c>
      <c r="J212" s="11" cm="1">
        <f t="array" aca="1" ref="J212" ca="1">SUM(INDIRECT("'"&amp;TOTALCustomerSheets&amp;"'!"&amp;ADDRESS(ROW(),COLUMN())))</f>
        <v>0</v>
      </c>
      <c r="K212" s="11" cm="1">
        <f t="array" aca="1" ref="K212" ca="1">SUM(INDIRECT("'"&amp;TOTALCustomerSheets&amp;"'!"&amp;ADDRESS(ROW(),COLUMN())))</f>
        <v>0</v>
      </c>
    </row>
    <row r="213" spans="1:11" hidden="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 cm="1">
        <f t="array" aca="1" ref="D213" ca="1">SUM(INDIRECT("'"&amp;TOTALCustomerSheets&amp;"'!"&amp;ADDRESS(ROW(),COLUMN())))</f>
        <v>0</v>
      </c>
      <c r="E213" s="11">
        <f t="shared" ca="1" si="3"/>
        <v>0</v>
      </c>
      <c r="F213" s="3"/>
      <c r="G213" s="11" cm="1">
        <f t="array" aca="1" ref="G213" ca="1">SUM(INDIRECT("'"&amp;TOTALCustomerSheets&amp;"'!"&amp;ADDRESS(ROW(),COLUMN())))</f>
        <v>0</v>
      </c>
      <c r="H213" s="11" cm="1">
        <f t="array" aca="1" ref="H213" ca="1">SUM(INDIRECT("'"&amp;TOTALCustomerSheets&amp;"'!"&amp;ADDRESS(ROW(),COLUMN())))</f>
        <v>0</v>
      </c>
      <c r="I213" s="11" cm="1">
        <f t="array" aca="1" ref="I213" ca="1">SUM(INDIRECT("'"&amp;TOTALCustomerSheets&amp;"'!"&amp;ADDRESS(ROW(),COLUMN())))</f>
        <v>0</v>
      </c>
      <c r="J213" s="11" cm="1">
        <f t="array" aca="1" ref="J213" ca="1">SUM(INDIRECT("'"&amp;TOTALCustomerSheets&amp;"'!"&amp;ADDRESS(ROW(),COLUMN())))</f>
        <v>0</v>
      </c>
      <c r="K213" s="11" cm="1">
        <f t="array" aca="1" ref="K213" ca="1">SUM(INDIRECT("'"&amp;TOTALCustomerSheets&amp;"'!"&amp;ADDRESS(ROW(),COLUMN())))</f>
        <v>0</v>
      </c>
    </row>
    <row r="214" spans="1:11" hidden="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 cm="1">
        <f t="array" aca="1" ref="D214" ca="1">SUM(INDIRECT("'"&amp;TOTALCustomerSheets&amp;"'!"&amp;ADDRESS(ROW(),COLUMN())))</f>
        <v>0</v>
      </c>
      <c r="E214" s="11">
        <f t="shared" ca="1" si="3"/>
        <v>0</v>
      </c>
      <c r="F214" s="3"/>
      <c r="G214" s="11" cm="1">
        <f t="array" aca="1" ref="G214" ca="1">SUM(INDIRECT("'"&amp;TOTALCustomerSheets&amp;"'!"&amp;ADDRESS(ROW(),COLUMN())))</f>
        <v>0</v>
      </c>
      <c r="H214" s="11" cm="1">
        <f t="array" aca="1" ref="H214" ca="1">SUM(INDIRECT("'"&amp;TOTALCustomerSheets&amp;"'!"&amp;ADDRESS(ROW(),COLUMN())))</f>
        <v>0</v>
      </c>
      <c r="I214" s="11" cm="1">
        <f t="array" aca="1" ref="I214" ca="1">SUM(INDIRECT("'"&amp;TOTALCustomerSheets&amp;"'!"&amp;ADDRESS(ROW(),COLUMN())))</f>
        <v>0</v>
      </c>
      <c r="J214" s="11" cm="1">
        <f t="array" aca="1" ref="J214" ca="1">SUM(INDIRECT("'"&amp;TOTALCustomerSheets&amp;"'!"&amp;ADDRESS(ROW(),COLUMN())))</f>
        <v>0</v>
      </c>
      <c r="K214" s="11" cm="1">
        <f t="array" aca="1" ref="K214" ca="1">SUM(INDIRECT("'"&amp;TOTALCustomerSheets&amp;"'!"&amp;ADDRESS(ROW(),COLUMN())))</f>
        <v>0</v>
      </c>
    </row>
    <row r="215" spans="1:11" hidden="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 cm="1">
        <f t="array" aca="1" ref="D215" ca="1">SUM(INDIRECT("'"&amp;TOTALCustomerSheets&amp;"'!"&amp;ADDRESS(ROW(),COLUMN())))</f>
        <v>0</v>
      </c>
      <c r="E215" s="11">
        <f t="shared" ca="1" si="3"/>
        <v>0</v>
      </c>
      <c r="F215" s="3"/>
      <c r="G215" s="11" cm="1">
        <f t="array" aca="1" ref="G215" ca="1">SUM(INDIRECT("'"&amp;TOTALCustomerSheets&amp;"'!"&amp;ADDRESS(ROW(),COLUMN())))</f>
        <v>0</v>
      </c>
      <c r="H215" s="11" cm="1">
        <f t="array" aca="1" ref="H215" ca="1">SUM(INDIRECT("'"&amp;TOTALCustomerSheets&amp;"'!"&amp;ADDRESS(ROW(),COLUMN())))</f>
        <v>0</v>
      </c>
      <c r="I215" s="11" cm="1">
        <f t="array" aca="1" ref="I215" ca="1">SUM(INDIRECT("'"&amp;TOTALCustomerSheets&amp;"'!"&amp;ADDRESS(ROW(),COLUMN())))</f>
        <v>0</v>
      </c>
      <c r="J215" s="11" cm="1">
        <f t="array" aca="1" ref="J215" ca="1">SUM(INDIRECT("'"&amp;TOTALCustomerSheets&amp;"'!"&amp;ADDRESS(ROW(),COLUMN())))</f>
        <v>0</v>
      </c>
      <c r="K215" s="11" cm="1">
        <f t="array" aca="1" ref="K215" ca="1">SUM(INDIRECT("'"&amp;TOTALCustomerSheets&amp;"'!"&amp;ADDRESS(ROW(),COLUMN())))</f>
        <v>0</v>
      </c>
    </row>
    <row r="216" spans="1:11" hidden="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 cm="1">
        <f t="array" aca="1" ref="D216" ca="1">SUM(INDIRECT("'"&amp;TOTALCustomerSheets&amp;"'!"&amp;ADDRESS(ROW(),COLUMN())))</f>
        <v>0</v>
      </c>
      <c r="E216" s="11">
        <f t="shared" ca="1" si="3"/>
        <v>0</v>
      </c>
      <c r="F216" s="3"/>
      <c r="G216" s="11" cm="1">
        <f t="array" aca="1" ref="G216" ca="1">SUM(INDIRECT("'"&amp;TOTALCustomerSheets&amp;"'!"&amp;ADDRESS(ROW(),COLUMN())))</f>
        <v>0</v>
      </c>
      <c r="H216" s="11" cm="1">
        <f t="array" aca="1" ref="H216" ca="1">SUM(INDIRECT("'"&amp;TOTALCustomerSheets&amp;"'!"&amp;ADDRESS(ROW(),COLUMN())))</f>
        <v>0</v>
      </c>
      <c r="I216" s="11" cm="1">
        <f t="array" aca="1" ref="I216" ca="1">SUM(INDIRECT("'"&amp;TOTALCustomerSheets&amp;"'!"&amp;ADDRESS(ROW(),COLUMN())))</f>
        <v>0</v>
      </c>
      <c r="J216" s="11" cm="1">
        <f t="array" aca="1" ref="J216" ca="1">SUM(INDIRECT("'"&amp;TOTALCustomerSheets&amp;"'!"&amp;ADDRESS(ROW(),COLUMN())))</f>
        <v>0</v>
      </c>
      <c r="K216" s="11" cm="1">
        <f t="array" aca="1" ref="K216" ca="1">SUM(INDIRECT("'"&amp;TOTALCustomerSheets&amp;"'!"&amp;ADDRESS(ROW(),COLUMN())))</f>
        <v>0</v>
      </c>
    </row>
    <row r="217" spans="1:11" hidden="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 cm="1">
        <f t="array" aca="1" ref="D217" ca="1">SUM(INDIRECT("'"&amp;TOTALCustomerSheets&amp;"'!"&amp;ADDRESS(ROW(),COLUMN())))</f>
        <v>0</v>
      </c>
      <c r="E217" s="11">
        <f t="shared" ca="1" si="3"/>
        <v>0</v>
      </c>
      <c r="G217" s="111" cm="1">
        <f t="array" aca="1" ref="G217" ca="1">SUM(INDIRECT("'"&amp;TOTALCustomerSheets&amp;"'!"&amp;ADDRESS(ROW(),COLUMN())))</f>
        <v>0</v>
      </c>
      <c r="H217" s="111" cm="1">
        <f t="array" aca="1" ref="H217" ca="1">SUM(INDIRECT("'"&amp;TOTALCustomerSheets&amp;"'!"&amp;ADDRESS(ROW(),COLUMN())))</f>
        <v>0</v>
      </c>
      <c r="I217" s="111" cm="1">
        <f t="array" aca="1" ref="I217" ca="1">SUM(INDIRECT("'"&amp;TOTALCustomerSheets&amp;"'!"&amp;ADDRESS(ROW(),COLUMN())))</f>
        <v>0</v>
      </c>
      <c r="J217" s="111" cm="1">
        <f t="array" aca="1" ref="J217" ca="1">SUM(INDIRECT("'"&amp;TOTALCustomerSheets&amp;"'!"&amp;ADDRESS(ROW(),COLUMN())))</f>
        <v>0</v>
      </c>
      <c r="K217" s="111" cm="1">
        <f t="array" aca="1" ref="K217" ca="1">SUM(INDIRECT("'"&amp;TOTALCustomerSheets&amp;"'!"&amp;ADDRESS(ROW(),COLUMN())))</f>
        <v>0</v>
      </c>
    </row>
    <row r="218" spans="1:11" hidden="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D218" s="11"/>
      <c r="E218" s="11">
        <f t="shared" si="3"/>
        <v>0</v>
      </c>
      <c r="G218" s="11"/>
      <c r="H218" s="11"/>
      <c r="I218" s="11"/>
      <c r="J218" s="11"/>
      <c r="K218" s="11"/>
    </row>
    <row r="219" spans="1:11" hidden="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D219" s="11"/>
      <c r="E219" s="11">
        <f t="shared" si="3"/>
        <v>0</v>
      </c>
      <c r="G219" s="11"/>
      <c r="H219" s="11"/>
      <c r="I219" s="11"/>
      <c r="J219" s="11"/>
      <c r="K219" s="11"/>
    </row>
    <row r="220" spans="1:11" hidden="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 cm="1">
        <f t="array" aca="1" ref="D220" ca="1">SUM(INDIRECT("'"&amp;TOTALCustomerSheets&amp;"'!"&amp;ADDRESS(ROW(),COLUMN())))</f>
        <v>0</v>
      </c>
      <c r="E220" s="11">
        <f t="shared" ca="1" si="3"/>
        <v>0</v>
      </c>
      <c r="F220" s="3"/>
      <c r="G220" s="11" cm="1">
        <f t="array" aca="1" ref="G220" ca="1">SUM(INDIRECT("'"&amp;TOTALCustomerSheets&amp;"'!"&amp;ADDRESS(ROW(),COLUMN())))</f>
        <v>0</v>
      </c>
      <c r="H220" s="11" cm="1">
        <f t="array" aca="1" ref="H220" ca="1">SUM(INDIRECT("'"&amp;TOTALCustomerSheets&amp;"'!"&amp;ADDRESS(ROW(),COLUMN())))</f>
        <v>0</v>
      </c>
      <c r="I220" s="11" cm="1">
        <f t="array" aca="1" ref="I220" ca="1">SUM(INDIRECT("'"&amp;TOTALCustomerSheets&amp;"'!"&amp;ADDRESS(ROW(),COLUMN())))</f>
        <v>0</v>
      </c>
      <c r="J220" s="11" cm="1">
        <f t="array" aca="1" ref="J220" ca="1">SUM(INDIRECT("'"&amp;TOTALCustomerSheets&amp;"'!"&amp;ADDRESS(ROW(),COLUMN())))</f>
        <v>0</v>
      </c>
      <c r="K220" s="11" cm="1">
        <f t="array" aca="1" ref="K220" ca="1">SUM(INDIRECT("'"&amp;TOTALCustomerSheets&amp;"'!"&amp;ADDRESS(ROW(),COLUMN())))</f>
        <v>0</v>
      </c>
    </row>
    <row r="221" spans="1:11" hidden="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 cm="1">
        <f t="array" aca="1" ref="D221" ca="1">SUM(INDIRECT("'"&amp;TOTALCustomerSheets&amp;"'!"&amp;ADDRESS(ROW(),COLUMN())))</f>
        <v>0</v>
      </c>
      <c r="E221" s="11">
        <f t="shared" ca="1" si="3"/>
        <v>0</v>
      </c>
      <c r="F221" s="3"/>
      <c r="G221" s="11" cm="1">
        <f t="array" aca="1" ref="G221" ca="1">SUM(INDIRECT("'"&amp;TOTALCustomerSheets&amp;"'!"&amp;ADDRESS(ROW(),COLUMN())))</f>
        <v>0</v>
      </c>
      <c r="H221" s="11" cm="1">
        <f t="array" aca="1" ref="H221" ca="1">SUM(INDIRECT("'"&amp;TOTALCustomerSheets&amp;"'!"&amp;ADDRESS(ROW(),COLUMN())))</f>
        <v>0</v>
      </c>
      <c r="I221" s="11" cm="1">
        <f t="array" aca="1" ref="I221" ca="1">SUM(INDIRECT("'"&amp;TOTALCustomerSheets&amp;"'!"&amp;ADDRESS(ROW(),COLUMN())))</f>
        <v>0</v>
      </c>
      <c r="J221" s="11" cm="1">
        <f t="array" aca="1" ref="J221" ca="1">SUM(INDIRECT("'"&amp;TOTALCustomerSheets&amp;"'!"&amp;ADDRESS(ROW(),COLUMN())))</f>
        <v>0</v>
      </c>
      <c r="K221" s="11" cm="1">
        <f t="array" aca="1" ref="K221" ca="1">SUM(INDIRECT("'"&amp;TOTALCustomerSheets&amp;"'!"&amp;ADDRESS(ROW(),COLUMN())))</f>
        <v>0</v>
      </c>
    </row>
    <row r="222" spans="1:11" hidden="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 cm="1">
        <f t="array" aca="1" ref="D222" ca="1">SUM(INDIRECT("'"&amp;TOTALCustomerSheets&amp;"'!"&amp;ADDRESS(ROW(),COLUMN())))</f>
        <v>0</v>
      </c>
      <c r="E222" s="11">
        <f t="shared" ca="1" si="3"/>
        <v>0</v>
      </c>
      <c r="F222" s="3"/>
      <c r="G222" s="11" cm="1">
        <f t="array" aca="1" ref="G222" ca="1">SUM(INDIRECT("'"&amp;TOTALCustomerSheets&amp;"'!"&amp;ADDRESS(ROW(),COLUMN())))</f>
        <v>0</v>
      </c>
      <c r="H222" s="11" cm="1">
        <f t="array" aca="1" ref="H222" ca="1">SUM(INDIRECT("'"&amp;TOTALCustomerSheets&amp;"'!"&amp;ADDRESS(ROW(),COLUMN())))</f>
        <v>0</v>
      </c>
      <c r="I222" s="11" cm="1">
        <f t="array" aca="1" ref="I222" ca="1">SUM(INDIRECT("'"&amp;TOTALCustomerSheets&amp;"'!"&amp;ADDRESS(ROW(),COLUMN())))</f>
        <v>0</v>
      </c>
      <c r="J222" s="11" cm="1">
        <f t="array" aca="1" ref="J222" ca="1">SUM(INDIRECT("'"&amp;TOTALCustomerSheets&amp;"'!"&amp;ADDRESS(ROW(),COLUMN())))</f>
        <v>0</v>
      </c>
      <c r="K222" s="11" cm="1">
        <f t="array" aca="1" ref="K222" ca="1">SUM(INDIRECT("'"&amp;TOTALCustomerSheets&amp;"'!"&amp;ADDRESS(ROW(),COLUMN())))</f>
        <v>0</v>
      </c>
    </row>
    <row r="223" spans="1:11" hidden="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 cm="1">
        <f t="array" aca="1" ref="D223" ca="1">SUM(INDIRECT("'"&amp;TOTALCustomerSheets&amp;"'!"&amp;ADDRESS(ROW(),COLUMN())))</f>
        <v>0</v>
      </c>
      <c r="E223" s="11">
        <f t="shared" ca="1" si="3"/>
        <v>0</v>
      </c>
      <c r="F223" s="3"/>
      <c r="G223" s="11" cm="1">
        <f t="array" aca="1" ref="G223" ca="1">SUM(INDIRECT("'"&amp;TOTALCustomerSheets&amp;"'!"&amp;ADDRESS(ROW(),COLUMN())))</f>
        <v>0</v>
      </c>
      <c r="H223" s="11" cm="1">
        <f t="array" aca="1" ref="H223" ca="1">SUM(INDIRECT("'"&amp;TOTALCustomerSheets&amp;"'!"&amp;ADDRESS(ROW(),COLUMN())))</f>
        <v>0</v>
      </c>
      <c r="I223" s="11" cm="1">
        <f t="array" aca="1" ref="I223" ca="1">SUM(INDIRECT("'"&amp;TOTALCustomerSheets&amp;"'!"&amp;ADDRESS(ROW(),COLUMN())))</f>
        <v>0</v>
      </c>
      <c r="J223" s="11" cm="1">
        <f t="array" aca="1" ref="J223" ca="1">SUM(INDIRECT("'"&amp;TOTALCustomerSheets&amp;"'!"&amp;ADDRESS(ROW(),COLUMN())))</f>
        <v>0</v>
      </c>
      <c r="K223" s="11" cm="1">
        <f t="array" aca="1" ref="K223" ca="1">SUM(INDIRECT("'"&amp;TOTALCustomerSheets&amp;"'!"&amp;ADDRESS(ROW(),COLUMN())))</f>
        <v>0</v>
      </c>
    </row>
    <row r="224" spans="1:11" hidden="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 cm="1">
        <f t="array" aca="1" ref="D224" ca="1">SUM(INDIRECT("'"&amp;TOTALCustomerSheets&amp;"'!"&amp;ADDRESS(ROW(),COLUMN())))</f>
        <v>0</v>
      </c>
      <c r="E224" s="11">
        <f t="shared" ca="1" si="3"/>
        <v>0</v>
      </c>
      <c r="F224" s="3"/>
      <c r="G224" s="11" cm="1">
        <f t="array" aca="1" ref="G224" ca="1">SUM(INDIRECT("'"&amp;TOTALCustomerSheets&amp;"'!"&amp;ADDRESS(ROW(),COLUMN())))</f>
        <v>0</v>
      </c>
      <c r="H224" s="11" cm="1">
        <f t="array" aca="1" ref="H224" ca="1">SUM(INDIRECT("'"&amp;TOTALCustomerSheets&amp;"'!"&amp;ADDRESS(ROW(),COLUMN())))</f>
        <v>0</v>
      </c>
      <c r="I224" s="11" cm="1">
        <f t="array" aca="1" ref="I224" ca="1">SUM(INDIRECT("'"&amp;TOTALCustomerSheets&amp;"'!"&amp;ADDRESS(ROW(),COLUMN())))</f>
        <v>0</v>
      </c>
      <c r="J224" s="11" cm="1">
        <f t="array" aca="1" ref="J224" ca="1">SUM(INDIRECT("'"&amp;TOTALCustomerSheets&amp;"'!"&amp;ADDRESS(ROW(),COLUMN())))</f>
        <v>0</v>
      </c>
      <c r="K224" s="11" cm="1">
        <f t="array" aca="1" ref="K224" ca="1">SUM(INDIRECT("'"&amp;TOTALCustomerSheets&amp;"'!"&amp;ADDRESS(ROW(),COLUMN())))</f>
        <v>0</v>
      </c>
    </row>
    <row r="225" spans="1:11" hidden="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 cm="1">
        <f t="array" aca="1" ref="D225" ca="1">SUM(INDIRECT("'"&amp;TOTALCustomerSheets&amp;"'!"&amp;ADDRESS(ROW(),COLUMN())))</f>
        <v>0</v>
      </c>
      <c r="E225" s="11">
        <f t="shared" ca="1" si="3"/>
        <v>0</v>
      </c>
      <c r="F225" s="3"/>
      <c r="G225" s="11" cm="1">
        <f t="array" aca="1" ref="G225" ca="1">SUM(INDIRECT("'"&amp;TOTALCustomerSheets&amp;"'!"&amp;ADDRESS(ROW(),COLUMN())))</f>
        <v>0</v>
      </c>
      <c r="H225" s="11" cm="1">
        <f t="array" aca="1" ref="H225" ca="1">SUM(INDIRECT("'"&amp;TOTALCustomerSheets&amp;"'!"&amp;ADDRESS(ROW(),COLUMN())))</f>
        <v>0</v>
      </c>
      <c r="I225" s="11" cm="1">
        <f t="array" aca="1" ref="I225" ca="1">SUM(INDIRECT("'"&amp;TOTALCustomerSheets&amp;"'!"&amp;ADDRESS(ROW(),COLUMN())))</f>
        <v>0</v>
      </c>
      <c r="J225" s="11" cm="1">
        <f t="array" aca="1" ref="J225" ca="1">SUM(INDIRECT("'"&amp;TOTALCustomerSheets&amp;"'!"&amp;ADDRESS(ROW(),COLUMN())))</f>
        <v>0</v>
      </c>
      <c r="K225" s="11" cm="1">
        <f t="array" aca="1" ref="K225" ca="1">SUM(INDIRECT("'"&amp;TOTALCustomerSheets&amp;"'!"&amp;ADDRESS(ROW(),COLUMN())))</f>
        <v>0</v>
      </c>
    </row>
    <row r="226" spans="1:11" hidden="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 cm="1">
        <f t="array" aca="1" ref="D226" ca="1">SUM(INDIRECT("'"&amp;TOTALCustomerSheets&amp;"'!"&amp;ADDRESS(ROW(),COLUMN())))</f>
        <v>0</v>
      </c>
      <c r="E226" s="11">
        <f t="shared" ca="1" si="3"/>
        <v>0</v>
      </c>
      <c r="G226" s="111" cm="1">
        <f t="array" aca="1" ref="G226" ca="1">SUM(INDIRECT("'"&amp;TOTALCustomerSheets&amp;"'!"&amp;ADDRESS(ROW(),COLUMN())))</f>
        <v>0</v>
      </c>
      <c r="H226" s="111" cm="1">
        <f t="array" aca="1" ref="H226" ca="1">SUM(INDIRECT("'"&amp;TOTALCustomerSheets&amp;"'!"&amp;ADDRESS(ROW(),COLUMN())))</f>
        <v>0</v>
      </c>
      <c r="I226" s="111" cm="1">
        <f t="array" aca="1" ref="I226" ca="1">SUM(INDIRECT("'"&amp;TOTALCustomerSheets&amp;"'!"&amp;ADDRESS(ROW(),COLUMN())))</f>
        <v>0</v>
      </c>
      <c r="J226" s="111" cm="1">
        <f t="array" aca="1" ref="J226" ca="1">SUM(INDIRECT("'"&amp;TOTALCustomerSheets&amp;"'!"&amp;ADDRESS(ROW(),COLUMN())))</f>
        <v>0</v>
      </c>
      <c r="K226" s="111" cm="1">
        <f t="array" aca="1" ref="K226" ca="1">SUM(INDIRECT("'"&amp;TOTALCustomerSheets&amp;"'!"&amp;ADDRESS(ROW(),COLUMN())))</f>
        <v>0</v>
      </c>
    </row>
    <row r="227" spans="1:11" hidden="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D227" s="11"/>
      <c r="E227" s="11">
        <f t="shared" si="3"/>
        <v>0</v>
      </c>
      <c r="G227" s="11"/>
      <c r="H227" s="11"/>
      <c r="I227" s="11"/>
      <c r="J227" s="11"/>
      <c r="K227" s="11"/>
    </row>
    <row r="228" spans="1:11" hidden="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D228" s="11"/>
      <c r="E228" s="11">
        <f t="shared" si="3"/>
        <v>0</v>
      </c>
      <c r="F228" s="3"/>
      <c r="G228" s="11"/>
      <c r="H228" s="11"/>
      <c r="I228" s="11"/>
      <c r="J228" s="11"/>
      <c r="K228" s="11"/>
    </row>
    <row r="229" spans="1:11" hidden="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 cm="1">
        <f t="array" aca="1" ref="D229" ca="1">SUM(INDIRECT("'"&amp;TOTALCustomerSheets&amp;"'!"&amp;ADDRESS(ROW(),COLUMN())))</f>
        <v>-1606512.5757139372</v>
      </c>
      <c r="E229" s="11">
        <f t="shared" ca="1" si="3"/>
        <v>0</v>
      </c>
      <c r="F229" s="3"/>
      <c r="G229" s="11" cm="1">
        <f t="array" aca="1" ref="G229" ca="1">SUM(INDIRECT("'"&amp;TOTALCustomerSheets&amp;"'!"&amp;ADDRESS(ROW(),COLUMN())))</f>
        <v>-1353117.7616154335</v>
      </c>
      <c r="H229" s="11" cm="1">
        <f t="array" aca="1" ref="H229" ca="1">SUM(INDIRECT("'"&amp;TOTALCustomerSheets&amp;"'!"&amp;ADDRESS(ROW(),COLUMN())))</f>
        <v>-198322.1120267662</v>
      </c>
      <c r="I229" s="11" cm="1">
        <f t="array" aca="1" ref="I229" ca="1">SUM(INDIRECT("'"&amp;TOTALCustomerSheets&amp;"'!"&amp;ADDRESS(ROW(),COLUMN())))</f>
        <v>-50731.744615046853</v>
      </c>
      <c r="J229" s="11" cm="1">
        <f t="array" aca="1" ref="J229" ca="1">SUM(INDIRECT("'"&amp;TOTALCustomerSheets&amp;"'!"&amp;ADDRESS(ROW(),COLUMN())))</f>
        <v>-4294.4466968190509</v>
      </c>
      <c r="K229" s="11" cm="1">
        <f t="array" aca="1" ref="K229" ca="1">SUM(INDIRECT("'"&amp;TOTALCustomerSheets&amp;"'!"&amp;ADDRESS(ROW(),COLUMN())))</f>
        <v>-46.510759871454127</v>
      </c>
    </row>
    <row r="230" spans="1:11" hidden="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 cm="1">
        <f t="array" aca="1" ref="D230" ca="1">SUM(INDIRECT("'"&amp;TOTALCustomerSheets&amp;"'!"&amp;ADDRESS(ROW(),COLUMN())))</f>
        <v>7174092.8366337195</v>
      </c>
      <c r="E230" s="11">
        <f t="shared" ca="1" si="3"/>
        <v>0</v>
      </c>
      <c r="F230" s="3"/>
      <c r="G230" s="11" cm="1">
        <f t="array" aca="1" ref="G230" ca="1">SUM(INDIRECT("'"&amp;TOTALCustomerSheets&amp;"'!"&amp;ADDRESS(ROW(),COLUMN())))</f>
        <v>6624844.8664032836</v>
      </c>
      <c r="H230" s="11" cm="1">
        <f t="array" aca="1" ref="H230" ca="1">SUM(INDIRECT("'"&amp;TOTALCustomerSheets&amp;"'!"&amp;ADDRESS(ROW(),COLUMN())))</f>
        <v>495395.69705576025</v>
      </c>
      <c r="I230" s="11" cm="1">
        <f t="array" aca="1" ref="I230" ca="1">SUM(INDIRECT("'"&amp;TOTALCustomerSheets&amp;"'!"&amp;ADDRESS(ROW(),COLUMN())))</f>
        <v>51966.68014281198</v>
      </c>
      <c r="J230" s="11" cm="1">
        <f t="array" aca="1" ref="J230" ca="1">SUM(INDIRECT("'"&amp;TOTALCustomerSheets&amp;"'!"&amp;ADDRESS(ROW(),COLUMN())))</f>
        <v>1832.237874710182</v>
      </c>
      <c r="K230" s="11" cm="1">
        <f t="array" aca="1" ref="K230" ca="1">SUM(INDIRECT("'"&amp;TOTALCustomerSheets&amp;"'!"&amp;ADDRESS(ROW(),COLUMN())))</f>
        <v>53.3551571530204</v>
      </c>
    </row>
    <row r="231" spans="1:11" hidden="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 cm="1">
        <f t="array" aca="1" ref="D231" ca="1">SUM(INDIRECT("'"&amp;TOTALCustomerSheets&amp;"'!"&amp;ADDRESS(ROW(),COLUMN())))</f>
        <v>0</v>
      </c>
      <c r="E231" s="11">
        <f t="shared" ca="1" si="3"/>
        <v>0</v>
      </c>
      <c r="F231" s="3"/>
      <c r="G231" s="11" cm="1">
        <f t="array" aca="1" ref="G231" ca="1">SUM(INDIRECT("'"&amp;TOTALCustomerSheets&amp;"'!"&amp;ADDRESS(ROW(),COLUMN())))</f>
        <v>0</v>
      </c>
      <c r="H231" s="11" cm="1">
        <f t="array" aca="1" ref="H231" ca="1">SUM(INDIRECT("'"&amp;TOTALCustomerSheets&amp;"'!"&amp;ADDRESS(ROW(),COLUMN())))</f>
        <v>0</v>
      </c>
      <c r="I231" s="11" cm="1">
        <f t="array" aca="1" ref="I231" ca="1">SUM(INDIRECT("'"&amp;TOTALCustomerSheets&amp;"'!"&amp;ADDRESS(ROW(),COLUMN())))</f>
        <v>0</v>
      </c>
      <c r="J231" s="11" cm="1">
        <f t="array" aca="1" ref="J231" ca="1">SUM(INDIRECT("'"&amp;TOTALCustomerSheets&amp;"'!"&amp;ADDRESS(ROW(),COLUMN())))</f>
        <v>0</v>
      </c>
      <c r="K231" s="11" cm="1">
        <f t="array" aca="1" ref="K231" ca="1">SUM(INDIRECT("'"&amp;TOTALCustomerSheets&amp;"'!"&amp;ADDRESS(ROW(),COLUMN())))</f>
        <v>0</v>
      </c>
    </row>
    <row r="232" spans="1:11" hidden="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 cm="1">
        <f t="array" aca="1" ref="D232" ca="1">SUM(INDIRECT("'"&amp;TOTALCustomerSheets&amp;"'!"&amp;ADDRESS(ROW(),COLUMN())))</f>
        <v>9326931.8769016508</v>
      </c>
      <c r="E232" s="11">
        <f t="shared" ca="1" si="3"/>
        <v>0</v>
      </c>
      <c r="F232" s="3"/>
      <c r="G232" s="11" cm="1">
        <f t="array" aca="1" ref="G232" ca="1">SUM(INDIRECT("'"&amp;TOTALCustomerSheets&amp;"'!"&amp;ADDRESS(ROW(),COLUMN())))</f>
        <v>6908057.3576036543</v>
      </c>
      <c r="H232" s="11" cm="1">
        <f t="array" aca="1" ref="H232" ca="1">SUM(INDIRECT("'"&amp;TOTALCustomerSheets&amp;"'!"&amp;ADDRESS(ROW(),COLUMN())))</f>
        <v>1790516.9154328036</v>
      </c>
      <c r="I232" s="11" cm="1">
        <f t="array" aca="1" ref="I232" ca="1">SUM(INDIRECT("'"&amp;TOTALCustomerSheets&amp;"'!"&amp;ADDRESS(ROW(),COLUMN())))</f>
        <v>577454.26745162776</v>
      </c>
      <c r="J232" s="11" cm="1">
        <f t="array" aca="1" ref="J232" ca="1">SUM(INDIRECT("'"&amp;TOTALCustomerSheets&amp;"'!"&amp;ADDRESS(ROW(),COLUMN())))</f>
        <v>50569.089679283366</v>
      </c>
      <c r="K232" s="11" cm="1">
        <f t="array" aca="1" ref="K232" ca="1">SUM(INDIRECT("'"&amp;TOTALCustomerSheets&amp;"'!"&amp;ADDRESS(ROW(),COLUMN())))</f>
        <v>334.24673428112243</v>
      </c>
    </row>
    <row r="233" spans="1:11" hidden="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 cm="1">
        <f t="array" aca="1" ref="D233" ca="1">SUM(INDIRECT("'"&amp;TOTALCustomerSheets&amp;"'!"&amp;ADDRESS(ROW(),COLUMN())))</f>
        <v>7412411.119813526</v>
      </c>
      <c r="E233" s="11">
        <f t="shared" ca="1" si="3"/>
        <v>0</v>
      </c>
      <c r="F233" s="3"/>
      <c r="G233" s="11" cm="1">
        <f t="array" aca="1" ref="G233" ca="1">SUM(INDIRECT("'"&amp;TOTALCustomerSheets&amp;"'!"&amp;ADDRESS(ROW(),COLUMN())))</f>
        <v>5490054.162464954</v>
      </c>
      <c r="H233" s="11" cm="1">
        <f t="array" aca="1" ref="H233" ca="1">SUM(INDIRECT("'"&amp;TOTALCustomerSheets&amp;"'!"&amp;ADDRESS(ROW(),COLUMN())))</f>
        <v>1422981.0691591778</v>
      </c>
      <c r="I233" s="11" cm="1">
        <f t="array" aca="1" ref="I233" ca="1">SUM(INDIRECT("'"&amp;TOTALCustomerSheets&amp;"'!"&amp;ADDRESS(ROW(),COLUMN())))</f>
        <v>458921.37840553396</v>
      </c>
      <c r="J233" s="11" cm="1">
        <f t="array" aca="1" ref="J233" ca="1">SUM(INDIRECT("'"&amp;TOTALCustomerSheets&amp;"'!"&amp;ADDRESS(ROW(),COLUMN())))</f>
        <v>40188.873211979175</v>
      </c>
      <c r="K233" s="11" cm="1">
        <f t="array" aca="1" ref="K233" ca="1">SUM(INDIRECT("'"&amp;TOTALCustomerSheets&amp;"'!"&amp;ADDRESS(ROW(),COLUMN())))</f>
        <v>265.6365718808899</v>
      </c>
    </row>
    <row r="234" spans="1:11" hidden="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 cm="1">
        <f t="array" aca="1" ref="D234" ca="1">SUM(INDIRECT("'"&amp;TOTALCustomerSheets&amp;"'!"&amp;ADDRESS(ROW(),COLUMN())))</f>
        <v>1460069.1896795374</v>
      </c>
      <c r="E234" s="11">
        <f t="shared" ca="1" si="3"/>
        <v>0</v>
      </c>
      <c r="F234" s="3"/>
      <c r="G234" s="11" cm="1">
        <f t="array" aca="1" ref="G234" ca="1">SUM(INDIRECT("'"&amp;TOTALCustomerSheets&amp;"'!"&amp;ADDRESS(ROW(),COLUMN())))</f>
        <v>1229772.8530788843</v>
      </c>
      <c r="H234" s="11" cm="1">
        <f t="array" aca="1" ref="H234" ca="1">SUM(INDIRECT("'"&amp;TOTALCustomerSheets&amp;"'!"&amp;ADDRESS(ROW(),COLUMN())))</f>
        <v>180243.84606748077</v>
      </c>
      <c r="I234" s="11" cm="1">
        <f t="array" aca="1" ref="I234" ca="1">SUM(INDIRECT("'"&amp;TOTALCustomerSheets&amp;"'!"&amp;ADDRESS(ROW(),COLUMN())))</f>
        <v>46107.237734010901</v>
      </c>
      <c r="J234" s="11" cm="1">
        <f t="array" aca="1" ref="J234" ca="1">SUM(INDIRECT("'"&amp;TOTALCustomerSheets&amp;"'!"&amp;ADDRESS(ROW(),COLUMN())))</f>
        <v>3902.9817777555049</v>
      </c>
      <c r="K234" s="11" cm="1">
        <f t="array" aca="1" ref="K234" ca="1">SUM(INDIRECT("'"&amp;TOTALCustomerSheets&amp;"'!"&amp;ADDRESS(ROW(),COLUMN())))</f>
        <v>42.271021405926263</v>
      </c>
    </row>
    <row r="235" spans="1:11" hidden="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 cm="1">
        <f t="array" aca="1" ref="D235" ca="1">SUM(INDIRECT("'"&amp;TOTALCustomerSheets&amp;"'!"&amp;ADDRESS(ROW(),COLUMN())))</f>
        <v>238558.6645057266</v>
      </c>
      <c r="E235" s="11">
        <f t="shared" ca="1" si="3"/>
        <v>0</v>
      </c>
      <c r="F235" s="3"/>
      <c r="G235" s="11" cm="1">
        <f t="array" aca="1" ref="G235" ca="1">SUM(INDIRECT("'"&amp;TOTALCustomerSheets&amp;"'!"&amp;ADDRESS(ROW(),COLUMN())))</f>
        <v>200930.86789968261</v>
      </c>
      <c r="H235" s="11" cm="1">
        <f t="array" aca="1" ref="H235" ca="1">SUM(INDIRECT("'"&amp;TOTALCustomerSheets&amp;"'!"&amp;ADDRESS(ROW(),COLUMN())))</f>
        <v>29449.79012444714</v>
      </c>
      <c r="I235" s="11" cm="1">
        <f t="array" aca="1" ref="I235" ca="1">SUM(INDIRECT("'"&amp;TOTALCustomerSheets&amp;"'!"&amp;ADDRESS(ROW(),COLUMN())))</f>
        <v>7533.397140095708</v>
      </c>
      <c r="J235" s="11" cm="1">
        <f t="array" aca="1" ref="J235" ca="1">SUM(INDIRECT("'"&amp;TOTALCustomerSheets&amp;"'!"&amp;ADDRESS(ROW(),COLUMN())))</f>
        <v>637.70273838591152</v>
      </c>
      <c r="K235" s="11" cm="1">
        <f t="array" aca="1" ref="K235" ca="1">SUM(INDIRECT("'"&amp;TOTALCustomerSheets&amp;"'!"&amp;ADDRESS(ROW(),COLUMN())))</f>
        <v>6.906603115229121</v>
      </c>
    </row>
    <row r="236" spans="1:11" hidden="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 cm="1">
        <f t="array" aca="1" ref="D236" ca="1">SUM(INDIRECT("'"&amp;TOTALCustomerSheets&amp;"'!"&amp;ADDRESS(ROW(),COLUMN())))</f>
        <v>24005551.111820221</v>
      </c>
      <c r="E236" s="11">
        <f t="shared" ca="1" si="3"/>
        <v>0</v>
      </c>
      <c r="G236" s="111" cm="1">
        <f t="array" aca="1" ref="G236" ca="1">SUM(INDIRECT("'"&amp;TOTALCustomerSheets&amp;"'!"&amp;ADDRESS(ROW(),COLUMN())))</f>
        <v>19100542.345835026</v>
      </c>
      <c r="H236" s="111" cm="1">
        <f t="array" aca="1" ref="H236" ca="1">SUM(INDIRECT("'"&amp;TOTALCustomerSheets&amp;"'!"&amp;ADDRESS(ROW(),COLUMN())))</f>
        <v>3720265.2058129031</v>
      </c>
      <c r="I236" s="111" cm="1">
        <f t="array" aca="1" ref="I236" ca="1">SUM(INDIRECT("'"&amp;TOTALCustomerSheets&amp;"'!"&amp;ADDRESS(ROW(),COLUMN())))</f>
        <v>1091251.2162590337</v>
      </c>
      <c r="J236" s="111" cm="1">
        <f t="array" aca="1" ref="J236" ca="1">SUM(INDIRECT("'"&amp;TOTALCustomerSheets&amp;"'!"&amp;ADDRESS(ROW(),COLUMN())))</f>
        <v>92836.438585295095</v>
      </c>
      <c r="K236" s="111" cm="1">
        <f t="array" aca="1" ref="K236" ca="1">SUM(INDIRECT("'"&amp;TOTALCustomerSheets&amp;"'!"&amp;ADDRESS(ROW(),COLUMN())))</f>
        <v>655.90532796473394</v>
      </c>
    </row>
    <row r="237" spans="1:11" hidden="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D237" s="11"/>
      <c r="E237" s="11">
        <f t="shared" si="3"/>
        <v>0</v>
      </c>
      <c r="G237" s="11"/>
      <c r="H237" s="11"/>
      <c r="I237" s="11"/>
      <c r="J237" s="11"/>
      <c r="K237" s="11"/>
    </row>
    <row r="238" spans="1:11" hidden="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D238" s="11"/>
      <c r="E238" s="11">
        <f t="shared" si="3"/>
        <v>0</v>
      </c>
      <c r="G238" s="11"/>
      <c r="H238" s="11"/>
      <c r="I238" s="11"/>
      <c r="J238" s="11"/>
      <c r="K238" s="11"/>
    </row>
    <row r="239" spans="1:11" hidden="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 cm="1">
        <f t="array" aca="1" ref="D239" ca="1">SUM(INDIRECT("'"&amp;TOTALCustomerSheets&amp;"'!"&amp;ADDRESS(ROW(),COLUMN())))</f>
        <v>2816846.6503783255</v>
      </c>
      <c r="E239" s="11">
        <f t="shared" ca="1" si="3"/>
        <v>0</v>
      </c>
      <c r="F239" s="3"/>
      <c r="G239" s="11" cm="1">
        <f t="array" aca="1" ref="G239" ca="1">SUM(INDIRECT("'"&amp;TOTALCustomerSheets&amp;"'!"&amp;ADDRESS(ROW(),COLUMN())))</f>
        <v>2527522.7288323254</v>
      </c>
      <c r="H239" s="11" cm="1">
        <f t="array" aca="1" ref="H239" ca="1">SUM(INDIRECT("'"&amp;TOTALCustomerSheets&amp;"'!"&amp;ADDRESS(ROW(),COLUMN())))</f>
        <v>234616.05676085321</v>
      </c>
      <c r="I239" s="11" cm="1">
        <f t="array" aca="1" ref="I239" ca="1">SUM(INDIRECT("'"&amp;TOTALCustomerSheets&amp;"'!"&amp;ADDRESS(ROW(),COLUMN())))</f>
        <v>45790.438356151579</v>
      </c>
      <c r="J239" s="11" cm="1">
        <f t="array" aca="1" ref="J239" ca="1">SUM(INDIRECT("'"&amp;TOTALCustomerSheets&amp;"'!"&amp;ADDRESS(ROW(),COLUMN())))</f>
        <v>8472.6122785782172</v>
      </c>
      <c r="K239" s="11" cm="1">
        <f t="array" aca="1" ref="K239" ca="1">SUM(INDIRECT("'"&amp;TOTALCustomerSheets&amp;"'!"&amp;ADDRESS(ROW(),COLUMN())))</f>
        <v>444.81415041671374</v>
      </c>
    </row>
    <row r="240" spans="1:11" hidden="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 cm="1">
        <f t="array" aca="1" ref="D240" ca="1">SUM(INDIRECT("'"&amp;TOTALCustomerSheets&amp;"'!"&amp;ADDRESS(ROW(),COLUMN())))</f>
        <v>10280442.199287554</v>
      </c>
      <c r="E240" s="11">
        <f t="shared" ca="1" si="3"/>
        <v>0</v>
      </c>
      <c r="F240" s="3"/>
      <c r="G240" s="11" cm="1">
        <f t="array" aca="1" ref="G240" ca="1">SUM(INDIRECT("'"&amp;TOTALCustomerSheets&amp;"'!"&amp;ADDRESS(ROW(),COLUMN())))</f>
        <v>9496560.8790885489</v>
      </c>
      <c r="H240" s="11" cm="1">
        <f t="array" aca="1" ref="H240" ca="1">SUM(INDIRECT("'"&amp;TOTALCustomerSheets&amp;"'!"&amp;ADDRESS(ROW(),COLUMN())))</f>
        <v>710138.19813152857</v>
      </c>
      <c r="I240" s="11" cm="1">
        <f t="array" aca="1" ref="I240" ca="1">SUM(INDIRECT("'"&amp;TOTALCustomerSheets&amp;"'!"&amp;ADDRESS(ROW(),COLUMN())))</f>
        <v>72202.328382325839</v>
      </c>
      <c r="J240" s="11" cm="1">
        <f t="array" aca="1" ref="J240" ca="1">SUM(INDIRECT("'"&amp;TOTALCustomerSheets&amp;"'!"&amp;ADDRESS(ROW(),COLUMN())))</f>
        <v>1540.7936851510347</v>
      </c>
      <c r="K240" s="11" cm="1">
        <f t="array" aca="1" ref="K240" ca="1">SUM(INDIRECT("'"&amp;TOTALCustomerSheets&amp;"'!"&amp;ADDRESS(ROW(),COLUMN())))</f>
        <v>0</v>
      </c>
    </row>
    <row r="241" spans="1:11" hidden="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 cm="1">
        <f t="array" aca="1" ref="D241" ca="1">SUM(INDIRECT("'"&amp;TOTALCustomerSheets&amp;"'!"&amp;ADDRESS(ROW(),COLUMN())))</f>
        <v>0</v>
      </c>
      <c r="E241" s="11">
        <f t="shared" ca="1" si="3"/>
        <v>0</v>
      </c>
      <c r="F241" s="3"/>
      <c r="G241" s="11" cm="1">
        <f t="array" aca="1" ref="G241" ca="1">SUM(INDIRECT("'"&amp;TOTALCustomerSheets&amp;"'!"&amp;ADDRESS(ROW(),COLUMN())))</f>
        <v>0</v>
      </c>
      <c r="H241" s="11" cm="1">
        <f t="array" aca="1" ref="H241" ca="1">SUM(INDIRECT("'"&amp;TOTALCustomerSheets&amp;"'!"&amp;ADDRESS(ROW(),COLUMN())))</f>
        <v>0</v>
      </c>
      <c r="I241" s="11" cm="1">
        <f t="array" aca="1" ref="I241" ca="1">SUM(INDIRECT("'"&amp;TOTALCustomerSheets&amp;"'!"&amp;ADDRESS(ROW(),COLUMN())))</f>
        <v>0</v>
      </c>
      <c r="J241" s="11" cm="1">
        <f t="array" aca="1" ref="J241" ca="1">SUM(INDIRECT("'"&amp;TOTALCustomerSheets&amp;"'!"&amp;ADDRESS(ROW(),COLUMN())))</f>
        <v>0</v>
      </c>
      <c r="K241" s="11" cm="1">
        <f t="array" aca="1" ref="K241" ca="1">SUM(INDIRECT("'"&amp;TOTALCustomerSheets&amp;"'!"&amp;ADDRESS(ROW(),COLUMN())))</f>
        <v>0</v>
      </c>
    </row>
    <row r="242" spans="1:11" hidden="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 cm="1">
        <f t="array" aca="1" ref="D242" ca="1">SUM(INDIRECT("'"&amp;TOTALCustomerSheets&amp;"'!"&amp;ADDRESS(ROW(),COLUMN())))</f>
        <v>1985678.9834303199</v>
      </c>
      <c r="E242" s="11">
        <f t="shared" ca="1" si="3"/>
        <v>0</v>
      </c>
      <c r="F242" s="3"/>
      <c r="G242" s="11" cm="1">
        <f t="array" aca="1" ref="G242" ca="1">SUM(INDIRECT("'"&amp;TOTALCustomerSheets&amp;"'!"&amp;ADDRESS(ROW(),COLUMN())))</f>
        <v>1833078.6313737677</v>
      </c>
      <c r="H242" s="11" cm="1">
        <f t="array" aca="1" ref="H242" ca="1">SUM(INDIRECT("'"&amp;TOTALCustomerSheets&amp;"'!"&amp;ADDRESS(ROW(),COLUMN())))</f>
        <v>137074.79717037446</v>
      </c>
      <c r="I242" s="11" cm="1">
        <f t="array" aca="1" ref="I242" ca="1">SUM(INDIRECT("'"&amp;TOTALCustomerSheets&amp;"'!"&amp;ADDRESS(ROW(),COLUMN())))</f>
        <v>14793.534457346246</v>
      </c>
      <c r="J242" s="11" cm="1">
        <f t="array" aca="1" ref="J242" ca="1">SUM(INDIRECT("'"&amp;TOTALCustomerSheets&amp;"'!"&amp;ADDRESS(ROW(),COLUMN())))</f>
        <v>703.4182740875724</v>
      </c>
      <c r="K242" s="11" cm="1">
        <f t="array" aca="1" ref="K242" ca="1">SUM(INDIRECT("'"&amp;TOTALCustomerSheets&amp;"'!"&amp;ADDRESS(ROW(),COLUMN())))</f>
        <v>28.602154743569717</v>
      </c>
    </row>
    <row r="243" spans="1:11" hidden="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 cm="1">
        <f t="array" aca="1" ref="D243" ca="1">SUM(INDIRECT("'"&amp;TOTALCustomerSheets&amp;"'!"&amp;ADDRESS(ROW(),COLUMN())))</f>
        <v>340582.01247401367</v>
      </c>
      <c r="E243" s="11">
        <f t="shared" ca="1" si="3"/>
        <v>0</v>
      </c>
      <c r="F243" s="3"/>
      <c r="G243" s="11" cm="1">
        <f t="array" aca="1" ref="G243" ca="1">SUM(INDIRECT("'"&amp;TOTALCustomerSheets&amp;"'!"&amp;ADDRESS(ROW(),COLUMN())))</f>
        <v>252254.45068010321</v>
      </c>
      <c r="H243" s="11" cm="1">
        <f t="array" aca="1" ref="H243" ca="1">SUM(INDIRECT("'"&amp;TOTALCustomerSheets&amp;"'!"&amp;ADDRESS(ROW(),COLUMN())))</f>
        <v>65382.47115721889</v>
      </c>
      <c r="I243" s="11" cm="1">
        <f t="array" aca="1" ref="I243" ca="1">SUM(INDIRECT("'"&amp;TOTALCustomerSheets&amp;"'!"&amp;ADDRESS(ROW(),COLUMN())))</f>
        <v>21086.305670082307</v>
      </c>
      <c r="J243" s="11" cm="1">
        <f t="array" aca="1" ref="J243" ca="1">SUM(INDIRECT("'"&amp;TOTALCustomerSheets&amp;"'!"&amp;ADDRESS(ROW(),COLUMN())))</f>
        <v>1846.5796211723325</v>
      </c>
      <c r="K243" s="11" cm="1">
        <f t="array" aca="1" ref="K243" ca="1">SUM(INDIRECT("'"&amp;TOTALCustomerSheets&amp;"'!"&amp;ADDRESS(ROW(),COLUMN())))</f>
        <v>12.205345436933543</v>
      </c>
    </row>
    <row r="244" spans="1:11" hidden="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 cm="1">
        <f t="array" aca="1" ref="D244" ca="1">SUM(INDIRECT("'"&amp;TOTALCustomerSheets&amp;"'!"&amp;ADDRESS(ROW(),COLUMN())))</f>
        <v>265218.88745682087</v>
      </c>
      <c r="E244" s="11">
        <f t="shared" ca="1" si="3"/>
        <v>0</v>
      </c>
      <c r="F244" s="3"/>
      <c r="G244" s="11" cm="1">
        <f t="array" aca="1" ref="G244" ca="1">SUM(INDIRECT("'"&amp;TOTALCustomerSheets&amp;"'!"&amp;ADDRESS(ROW(),COLUMN())))</f>
        <v>223385.98076284933</v>
      </c>
      <c r="H244" s="11" cm="1">
        <f t="array" aca="1" ref="H244" ca="1">SUM(INDIRECT("'"&amp;TOTALCustomerSheets&amp;"'!"&amp;ADDRESS(ROW(),COLUMN())))</f>
        <v>32740.963690527562</v>
      </c>
      <c r="I244" s="11" cm="1">
        <f t="array" aca="1" ref="I244" ca="1">SUM(INDIRECT("'"&amp;TOTALCustomerSheets&amp;"'!"&amp;ADDRESS(ROW(),COLUMN())))</f>
        <v>8375.2950763966819</v>
      </c>
      <c r="J244" s="11" cm="1">
        <f t="array" aca="1" ref="J244" ca="1">SUM(INDIRECT("'"&amp;TOTALCustomerSheets&amp;"'!"&amp;ADDRESS(ROW(),COLUMN())))</f>
        <v>708.96947362320418</v>
      </c>
      <c r="K244" s="11" cm="1">
        <f t="array" aca="1" ref="K244" ca="1">SUM(INDIRECT("'"&amp;TOTALCustomerSheets&amp;"'!"&amp;ADDRESS(ROW(),COLUMN())))</f>
        <v>7.6784534241174427</v>
      </c>
    </row>
    <row r="245" spans="1:11" hidden="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 cm="1">
        <f t="array" aca="1" ref="D245" ca="1">SUM(INDIRECT("'"&amp;TOTALCustomerSheets&amp;"'!"&amp;ADDRESS(ROW(),COLUMN())))</f>
        <v>15688768.733027035</v>
      </c>
      <c r="E245" s="11">
        <f t="shared" ca="1" si="3"/>
        <v>0</v>
      </c>
      <c r="G245" s="111" cm="1">
        <f t="array" aca="1" ref="G245" ca="1">SUM(INDIRECT("'"&amp;TOTALCustomerSheets&amp;"'!"&amp;ADDRESS(ROW(),COLUMN())))</f>
        <v>14332802.670737594</v>
      </c>
      <c r="H245" s="111" cm="1">
        <f t="array" aca="1" ref="H245" ca="1">SUM(INDIRECT("'"&amp;TOTALCustomerSheets&amp;"'!"&amp;ADDRESS(ROW(),COLUMN())))</f>
        <v>1179952.4869105024</v>
      </c>
      <c r="I245" s="111" cm="1">
        <f t="array" aca="1" ref="I245" ca="1">SUM(INDIRECT("'"&amp;TOTALCustomerSheets&amp;"'!"&amp;ADDRESS(ROW(),COLUMN())))</f>
        <v>162247.90194230265</v>
      </c>
      <c r="J245" s="111" cm="1">
        <f t="array" aca="1" ref="J245" ca="1">SUM(INDIRECT("'"&amp;TOTALCustomerSheets&amp;"'!"&amp;ADDRESS(ROW(),COLUMN())))</f>
        <v>13272.37333261236</v>
      </c>
      <c r="K245" s="111" cm="1">
        <f t="array" aca="1" ref="K245" ca="1">SUM(INDIRECT("'"&amp;TOTALCustomerSheets&amp;"'!"&amp;ADDRESS(ROW(),COLUMN())))</f>
        <v>493.30010402133445</v>
      </c>
    </row>
    <row r="246" spans="1:11" hidden="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D246" s="11"/>
      <c r="E246" s="11">
        <f t="shared" si="3"/>
        <v>0</v>
      </c>
      <c r="G246" s="11"/>
      <c r="H246" s="11"/>
      <c r="I246" s="11"/>
      <c r="J246" s="11"/>
      <c r="K246" s="11"/>
    </row>
    <row r="247" spans="1:11" collapsed="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 cm="1">
        <f t="array" aca="1" ref="D247" ca="1">SUM(INDIRECT("'"&amp;TOTALCustomerSheets&amp;"'!"&amp;ADDRESS(ROW(),COLUMN())))</f>
        <v>39694319.844847254</v>
      </c>
      <c r="E247" s="11">
        <f t="shared" ca="1" si="3"/>
        <v>0</v>
      </c>
      <c r="F247" s="3"/>
      <c r="G247" s="11" cm="1">
        <f t="array" aca="1" ref="G247" ca="1">SUM(INDIRECT("'"&amp;TOTALCustomerSheets&amp;"'!"&amp;ADDRESS(ROW(),COLUMN())))</f>
        <v>33433345.016572617</v>
      </c>
      <c r="H247" s="11" cm="1">
        <f t="array" aca="1" ref="H247" ca="1">SUM(INDIRECT("'"&amp;TOTALCustomerSheets&amp;"'!"&amp;ADDRESS(ROW(),COLUMN())))</f>
        <v>4900217.6927234065</v>
      </c>
      <c r="I247" s="11" cm="1">
        <f t="array" aca="1" ref="I247" ca="1">SUM(INDIRECT("'"&amp;TOTALCustomerSheets&amp;"'!"&amp;ADDRESS(ROW(),COLUMN())))</f>
        <v>1253499.1182013364</v>
      </c>
      <c r="J247" s="11" cm="1">
        <f t="array" aca="1" ref="J247" ca="1">SUM(INDIRECT("'"&amp;TOTALCustomerSheets&amp;"'!"&amp;ADDRESS(ROW(),COLUMN())))</f>
        <v>106108.81191790746</v>
      </c>
      <c r="K247" s="11" cm="1">
        <f t="array" aca="1" ref="K247" ca="1">SUM(INDIRECT("'"&amp;TOTALCustomerSheets&amp;"'!"&amp;ADDRESS(ROW(),COLUMN())))</f>
        <v>1149.2054319860686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D248" s="111"/>
      <c r="E248" s="11">
        <f t="shared" si="3"/>
        <v>0</v>
      </c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D249" s="11"/>
      <c r="E249" s="11">
        <f t="shared" si="3"/>
        <v>0</v>
      </c>
      <c r="G249" s="11"/>
      <c r="H249" s="11"/>
      <c r="I249" s="11"/>
      <c r="J249" s="11"/>
      <c r="K249" s="11"/>
    </row>
    <row r="250" spans="1:11" hidden="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D250" s="11"/>
      <c r="E250" s="11">
        <f t="shared" si="3"/>
        <v>0</v>
      </c>
      <c r="G250" s="11"/>
      <c r="H250" s="11"/>
      <c r="I250" s="11"/>
      <c r="J250" s="11"/>
      <c r="K250" s="11"/>
    </row>
    <row r="251" spans="1:11" hidden="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 cm="1">
        <f t="array" aca="1" ref="D251" ca="1">SUM(INDIRECT("'"&amp;TOTALCustomerSheets&amp;"'!"&amp;ADDRESS(ROW(),COLUMN())))</f>
        <v>2643916.9165618639</v>
      </c>
      <c r="E251" s="11">
        <f t="shared" ca="1" si="3"/>
        <v>0</v>
      </c>
      <c r="F251" s="3"/>
      <c r="G251" s="11" cm="1">
        <f t="array" aca="1" ref="G251" ca="1">SUM(INDIRECT("'"&amp;TOTALCustomerSheets&amp;"'!"&amp;ADDRESS(ROW(),COLUMN())))</f>
        <v>2393486.6215294306</v>
      </c>
      <c r="H251" s="11" cm="1">
        <f t="array" aca="1" ref="H251" ca="1">SUM(INDIRECT("'"&amp;TOTALCustomerSheets&amp;"'!"&amp;ADDRESS(ROW(),COLUMN())))</f>
        <v>188672.07909487415</v>
      </c>
      <c r="I251" s="11" cm="1">
        <f t="array" aca="1" ref="I251" ca="1">SUM(INDIRECT("'"&amp;TOTALCustomerSheets&amp;"'!"&amp;ADDRESS(ROW(),COLUMN())))</f>
        <v>36237.932486537502</v>
      </c>
      <c r="J251" s="11" cm="1">
        <f t="array" aca="1" ref="J251" ca="1">SUM(INDIRECT("'"&amp;TOTALCustomerSheets&amp;"'!"&amp;ADDRESS(ROW(),COLUMN())))</f>
        <v>24665.451904860591</v>
      </c>
      <c r="K251" s="11" cm="1">
        <f t="array" aca="1" ref="K251" ca="1">SUM(INDIRECT("'"&amp;TOTALCustomerSheets&amp;"'!"&amp;ADDRESS(ROW(),COLUMN())))</f>
        <v>854.83154616123363</v>
      </c>
    </row>
    <row r="252" spans="1:11" hidden="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 cm="1">
        <f t="array" aca="1" ref="D252" ca="1">SUM(INDIRECT("'"&amp;TOTALCustomerSheets&amp;"'!"&amp;ADDRESS(ROW(),COLUMN())))</f>
        <v>23839487.345599264</v>
      </c>
      <c r="E252" s="11">
        <f t="shared" ca="1" si="3"/>
        <v>0</v>
      </c>
      <c r="F252" s="3"/>
      <c r="G252" s="11" cm="1">
        <f t="array" aca="1" ref="G252" ca="1">SUM(INDIRECT("'"&amp;TOTALCustomerSheets&amp;"'!"&amp;ADDRESS(ROW(),COLUMN())))</f>
        <v>21937506.611756347</v>
      </c>
      <c r="H252" s="11" cm="1">
        <f t="array" aca="1" ref="H252" ca="1">SUM(INDIRECT("'"&amp;TOTALCustomerSheets&amp;"'!"&amp;ADDRESS(ROW(),COLUMN())))</f>
        <v>1740589.6118549167</v>
      </c>
      <c r="I252" s="11" cm="1">
        <f t="array" aca="1" ref="I252" ca="1">SUM(INDIRECT("'"&amp;TOTALCustomerSheets&amp;"'!"&amp;ADDRESS(ROW(),COLUMN())))</f>
        <v>148943.8177309075</v>
      </c>
      <c r="J252" s="11" cm="1">
        <f t="array" aca="1" ref="J252" ca="1">SUM(INDIRECT("'"&amp;TOTALCustomerSheets&amp;"'!"&amp;ADDRESS(ROW(),COLUMN())))</f>
        <v>12040.220734694241</v>
      </c>
      <c r="K252" s="11" cm="1">
        <f t="array" aca="1" ref="K252" ca="1">SUM(INDIRECT("'"&amp;TOTALCustomerSheets&amp;"'!"&amp;ADDRESS(ROW(),COLUMN())))</f>
        <v>407.08352240387393</v>
      </c>
    </row>
    <row r="253" spans="1:11" hidden="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 cm="1">
        <f t="array" aca="1" ref="D253" ca="1">SUM(INDIRECT("'"&amp;TOTALCustomerSheets&amp;"'!"&amp;ADDRESS(ROW(),COLUMN())))</f>
        <v>27224753.238804184</v>
      </c>
      <c r="E253" s="11">
        <f t="shared" ca="1" si="3"/>
        <v>0</v>
      </c>
      <c r="F253" s="3"/>
      <c r="G253" s="11" cm="1">
        <f t="array" aca="1" ref="G253" ca="1">SUM(INDIRECT("'"&amp;TOTALCustomerSheets&amp;"'!"&amp;ADDRESS(ROW(),COLUMN())))</f>
        <v>24806355.359450355</v>
      </c>
      <c r="H253" s="11" cm="1">
        <f t="array" aca="1" ref="H253" ca="1">SUM(INDIRECT("'"&amp;TOTALCustomerSheets&amp;"'!"&amp;ADDRESS(ROW(),COLUMN())))</f>
        <v>1107327.8686924898</v>
      </c>
      <c r="I253" s="11" cm="1">
        <f t="array" aca="1" ref="I253" ca="1">SUM(INDIRECT("'"&amp;TOTALCustomerSheets&amp;"'!"&amp;ADDRESS(ROW(),COLUMN())))</f>
        <v>964893.27292679797</v>
      </c>
      <c r="J253" s="11" cm="1">
        <f t="array" aca="1" ref="J253" ca="1">SUM(INDIRECT("'"&amp;TOTALCustomerSheets&amp;"'!"&amp;ADDRESS(ROW(),COLUMN())))</f>
        <v>346176.73773454217</v>
      </c>
      <c r="K253" s="11" cm="1">
        <f t="array" aca="1" ref="K253" ca="1">SUM(INDIRECT("'"&amp;TOTALCustomerSheets&amp;"'!"&amp;ADDRESS(ROW(),COLUMN())))</f>
        <v>0</v>
      </c>
    </row>
    <row r="254" spans="1:11" hidden="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 cm="1">
        <f t="array" aca="1" ref="D254" ca="1">SUM(INDIRECT("'"&amp;TOTALCustomerSheets&amp;"'!"&amp;ADDRESS(ROW(),COLUMN())))</f>
        <v>53708157.500965312</v>
      </c>
      <c r="E254" s="11">
        <f t="shared" ca="1" si="3"/>
        <v>0</v>
      </c>
      <c r="G254" s="111" cm="1">
        <f t="array" aca="1" ref="G254" ca="1">SUM(INDIRECT("'"&amp;TOTALCustomerSheets&amp;"'!"&amp;ADDRESS(ROW(),COLUMN())))</f>
        <v>49137348.592736132</v>
      </c>
      <c r="H254" s="111" cm="1">
        <f t="array" aca="1" ref="H254" ca="1">SUM(INDIRECT("'"&amp;TOTALCustomerSheets&amp;"'!"&amp;ADDRESS(ROW(),COLUMN())))</f>
        <v>3036589.5596422805</v>
      </c>
      <c r="I254" s="111" cm="1">
        <f t="array" aca="1" ref="I254" ca="1">SUM(INDIRECT("'"&amp;TOTALCustomerSheets&amp;"'!"&amp;ADDRESS(ROW(),COLUMN())))</f>
        <v>1150075.0231442431</v>
      </c>
      <c r="J254" s="111" cm="1">
        <f t="array" aca="1" ref="J254" ca="1">SUM(INDIRECT("'"&amp;TOTALCustomerSheets&amp;"'!"&amp;ADDRESS(ROW(),COLUMN())))</f>
        <v>382882.410374097</v>
      </c>
      <c r="K254" s="111" cm="1">
        <f t="array" aca="1" ref="K254" ca="1">SUM(INDIRECT("'"&amp;TOTALCustomerSheets&amp;"'!"&amp;ADDRESS(ROW(),COLUMN())))</f>
        <v>1261.9150685651075</v>
      </c>
    </row>
    <row r="255" spans="1:11" hidden="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D255" s="11"/>
      <c r="E255" s="11">
        <f t="shared" si="3"/>
        <v>0</v>
      </c>
      <c r="G255" s="11"/>
      <c r="H255" s="11"/>
      <c r="I255" s="11"/>
      <c r="J255" s="11"/>
      <c r="K255" s="11"/>
    </row>
    <row r="256" spans="1:11" hidden="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D256" s="11"/>
      <c r="E256" s="11">
        <f t="shared" si="3"/>
        <v>0</v>
      </c>
      <c r="G256" s="11"/>
      <c r="H256" s="11"/>
      <c r="I256" s="11"/>
      <c r="J256" s="11"/>
      <c r="K256" s="11"/>
    </row>
    <row r="257" spans="1:11" hidden="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 cm="1">
        <f t="array" aca="1" ref="D257" ca="1">SUM(INDIRECT("'"&amp;TOTALCustomerSheets&amp;"'!"&amp;ADDRESS(ROW(),COLUMN())))</f>
        <v>361817.04230668675</v>
      </c>
      <c r="E257" s="11">
        <f t="shared" ca="1" si="3"/>
        <v>0</v>
      </c>
      <c r="F257" s="3"/>
      <c r="G257" s="11" cm="1">
        <f t="array" aca="1" ref="G257" ca="1">SUM(INDIRECT("'"&amp;TOTALCustomerSheets&amp;"'!"&amp;ADDRESS(ROW(),COLUMN())))</f>
        <v>358350.87814588792</v>
      </c>
      <c r="H257" s="11" cm="1">
        <f t="array" aca="1" ref="H257" ca="1">SUM(INDIRECT("'"&amp;TOTALCustomerSheets&amp;"'!"&amp;ADDRESS(ROW(),COLUMN())))</f>
        <v>3132.3528968234914</v>
      </c>
      <c r="I257" s="11" cm="1">
        <f t="array" aca="1" ref="I257" ca="1">SUM(INDIRECT("'"&amp;TOTALCustomerSheets&amp;"'!"&amp;ADDRESS(ROW(),COLUMN())))</f>
        <v>318.47768935799508</v>
      </c>
      <c r="J257" s="11" cm="1">
        <f t="array" aca="1" ref="J257" ca="1">SUM(INDIRECT("'"&amp;TOTALCustomerSheets&amp;"'!"&amp;ADDRESS(ROW(),COLUMN())))</f>
        <v>14.819958719473346</v>
      </c>
      <c r="K257" s="11" cm="1">
        <f t="array" aca="1" ref="K257" ca="1">SUM(INDIRECT("'"&amp;TOTALCustomerSheets&amp;"'!"&amp;ADDRESS(ROW(),COLUMN())))</f>
        <v>0.51361589785900397</v>
      </c>
    </row>
    <row r="258" spans="1:11" hidden="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 cm="1">
        <f t="array" aca="1" ref="D258" ca="1">SUM(INDIRECT("'"&amp;TOTALCustomerSheets&amp;"'!"&amp;ADDRESS(ROW(),COLUMN())))</f>
        <v>-4962532.314073992</v>
      </c>
      <c r="E258" s="11">
        <f t="shared" ca="1" si="3"/>
        <v>0</v>
      </c>
      <c r="F258" s="3"/>
      <c r="G258" s="11" cm="1">
        <f t="array" aca="1" ref="G258" ca="1">SUM(INDIRECT("'"&amp;TOTALCustomerSheets&amp;"'!"&amp;ADDRESS(ROW(),COLUMN())))</f>
        <v>-4914991.845708576</v>
      </c>
      <c r="H258" s="11" cm="1">
        <f t="array" aca="1" ref="H258" ca="1">SUM(INDIRECT("'"&amp;TOTALCustomerSheets&amp;"'!"&amp;ADDRESS(ROW(),COLUMN())))</f>
        <v>-42962.051678024502</v>
      </c>
      <c r="I258" s="11" cm="1">
        <f t="array" aca="1" ref="I258" ca="1">SUM(INDIRECT("'"&amp;TOTALCustomerSheets&amp;"'!"&amp;ADDRESS(ROW(),COLUMN())))</f>
        <v>-4368.1077449387485</v>
      </c>
      <c r="J258" s="11" cm="1">
        <f t="array" aca="1" ref="J258" ca="1">SUM(INDIRECT("'"&amp;TOTALCustomerSheets&amp;"'!"&amp;ADDRESS(ROW(),COLUMN())))</f>
        <v>-203.26440006739816</v>
      </c>
      <c r="K258" s="11" cm="1">
        <f t="array" aca="1" ref="K258" ca="1">SUM(INDIRECT("'"&amp;TOTALCustomerSheets&amp;"'!"&amp;ADDRESS(ROW(),COLUMN())))</f>
        <v>-7.0445423850072997</v>
      </c>
    </row>
    <row r="259" spans="1:11" hidden="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 cm="1">
        <f t="array" aca="1" ref="D259" ca="1">SUM(INDIRECT("'"&amp;TOTALCustomerSheets&amp;"'!"&amp;ADDRESS(ROW(),COLUMN())))</f>
        <v>-4600715.2717673052</v>
      </c>
      <c r="E259" s="11">
        <f t="shared" ca="1" si="3"/>
        <v>0</v>
      </c>
      <c r="G259" s="111" cm="1">
        <f t="array" aca="1" ref="G259" ca="1">SUM(INDIRECT("'"&amp;TOTALCustomerSheets&amp;"'!"&amp;ADDRESS(ROW(),COLUMN())))</f>
        <v>-4556640.9675626885</v>
      </c>
      <c r="H259" s="111" cm="1">
        <f t="array" aca="1" ref="H259" ca="1">SUM(INDIRECT("'"&amp;TOTALCustomerSheets&amp;"'!"&amp;ADDRESS(ROW(),COLUMN())))</f>
        <v>-39829.698781201012</v>
      </c>
      <c r="I259" s="111" cm="1">
        <f t="array" aca="1" ref="I259" ca="1">SUM(INDIRECT("'"&amp;TOTALCustomerSheets&amp;"'!"&amp;ADDRESS(ROW(),COLUMN())))</f>
        <v>-4049.6300555807534</v>
      </c>
      <c r="J259" s="111" cm="1">
        <f t="array" aca="1" ref="J259" ca="1">SUM(INDIRECT("'"&amp;TOTALCustomerSheets&amp;"'!"&amp;ADDRESS(ROW(),COLUMN())))</f>
        <v>-188.44444134792482</v>
      </c>
      <c r="K259" s="111" cm="1">
        <f t="array" aca="1" ref="K259" ca="1">SUM(INDIRECT("'"&amp;TOTALCustomerSheets&amp;"'!"&amp;ADDRESS(ROW(),COLUMN())))</f>
        <v>-6.5309264871482959</v>
      </c>
    </row>
    <row r="260" spans="1:11" hidden="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D260" s="11"/>
      <c r="E260" s="11">
        <f t="shared" si="3"/>
        <v>0</v>
      </c>
      <c r="F260" s="3"/>
      <c r="G260" s="11"/>
      <c r="H260" s="11"/>
      <c r="I260" s="11"/>
      <c r="J260" s="11"/>
      <c r="K260" s="11"/>
    </row>
    <row r="261" spans="1:11" hidden="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D261" s="11"/>
      <c r="E261" s="11">
        <f t="shared" si="3"/>
        <v>0</v>
      </c>
      <c r="F261" s="3"/>
      <c r="G261" s="11"/>
      <c r="H261" s="11"/>
      <c r="I261" s="11"/>
      <c r="J261" s="11"/>
      <c r="K261" s="11"/>
    </row>
    <row r="262" spans="1:11" hidden="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 cm="1">
        <f t="array" aca="1" ref="D262" ca="1">SUM(INDIRECT("'"&amp;TOTALCustomerSheets&amp;"'!"&amp;ADDRESS(ROW(),COLUMN())))</f>
        <v>468559.09389007126</v>
      </c>
      <c r="E262" s="11">
        <f t="shared" ca="1" si="3"/>
        <v>0</v>
      </c>
      <c r="F262" s="3"/>
      <c r="G262" s="11" cm="1">
        <f t="array" aca="1" ref="G262" ca="1">SUM(INDIRECT("'"&amp;TOTALCustomerSheets&amp;"'!"&amp;ADDRESS(ROW(),COLUMN())))</f>
        <v>64146.958777768021</v>
      </c>
      <c r="H262" s="11" cm="1">
        <f t="array" aca="1" ref="H262" ca="1">SUM(INDIRECT("'"&amp;TOTALCustomerSheets&amp;"'!"&amp;ADDRESS(ROW(),COLUMN())))</f>
        <v>367442.42630277446</v>
      </c>
      <c r="I262" s="11" cm="1">
        <f t="array" aca="1" ref="I262" ca="1">SUM(INDIRECT("'"&amp;TOTALCustomerSheets&amp;"'!"&amp;ADDRESS(ROW(),COLUMN())))</f>
        <v>36112.00564283858</v>
      </c>
      <c r="J262" s="11" cm="1">
        <f t="array" aca="1" ref="J262" ca="1">SUM(INDIRECT("'"&amp;TOTALCustomerSheets&amp;"'!"&amp;ADDRESS(ROW(),COLUMN())))</f>
        <v>857.70316669015403</v>
      </c>
      <c r="K262" s="11" cm="1">
        <f t="array" aca="1" ref="K262" ca="1">SUM(INDIRECT("'"&amp;TOTALCustomerSheets&amp;"'!"&amp;ADDRESS(ROW(),COLUMN())))</f>
        <v>0</v>
      </c>
    </row>
    <row r="263" spans="1:11" hidden="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 cm="1">
        <f t="array" aca="1" ref="D263" ca="1">SUM(INDIRECT("'"&amp;TOTALCustomerSheets&amp;"'!"&amp;ADDRESS(ROW(),COLUMN())))</f>
        <v>1083796.4985987903</v>
      </c>
      <c r="E263" s="11">
        <f t="shared" ca="1" si="3"/>
        <v>0</v>
      </c>
      <c r="F263" s="3"/>
      <c r="G263" s="11" cm="1">
        <f t="array" aca="1" ref="G263" ca="1">SUM(INDIRECT("'"&amp;TOTALCustomerSheets&amp;"'!"&amp;ADDRESS(ROW(),COLUMN())))</f>
        <v>148374.55984882996</v>
      </c>
      <c r="H263" s="11" cm="1">
        <f t="array" aca="1" ref="H263" ca="1">SUM(INDIRECT("'"&amp;TOTALCustomerSheets&amp;"'!"&amp;ADDRESS(ROW(),COLUMN())))</f>
        <v>849909.47834857414</v>
      </c>
      <c r="I263" s="11" cm="1">
        <f t="array" aca="1" ref="I263" ca="1">SUM(INDIRECT("'"&amp;TOTALCustomerSheets&amp;"'!"&amp;ADDRESS(ROW(),COLUMN())))</f>
        <v>83528.557621528947</v>
      </c>
      <c r="J263" s="11" cm="1">
        <f t="array" aca="1" ref="J263" ca="1">SUM(INDIRECT("'"&amp;TOTALCustomerSheets&amp;"'!"&amp;ADDRESS(ROW(),COLUMN())))</f>
        <v>1983.9027798572008</v>
      </c>
      <c r="K263" s="11" cm="1">
        <f t="array" aca="1" ref="K263" ca="1">SUM(INDIRECT("'"&amp;TOTALCustomerSheets&amp;"'!"&amp;ADDRESS(ROW(),COLUMN())))</f>
        <v>0</v>
      </c>
    </row>
    <row r="264" spans="1:11" hidden="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 cm="1">
        <f t="array" aca="1" ref="D264" ca="1">SUM(INDIRECT("'"&amp;TOTALCustomerSheets&amp;"'!"&amp;ADDRESS(ROW(),COLUMN())))</f>
        <v>1552355.5924888616</v>
      </c>
      <c r="E264" s="11">
        <f t="shared" ca="1" si="3"/>
        <v>0</v>
      </c>
      <c r="G264" s="111" cm="1">
        <f t="array" aca="1" ref="G264" ca="1">SUM(INDIRECT("'"&amp;TOTALCustomerSheets&amp;"'!"&amp;ADDRESS(ROW(),COLUMN())))</f>
        <v>212521.51862659797</v>
      </c>
      <c r="H264" s="111" cm="1">
        <f t="array" aca="1" ref="H264" ca="1">SUM(INDIRECT("'"&amp;TOTALCustomerSheets&amp;"'!"&amp;ADDRESS(ROW(),COLUMN())))</f>
        <v>1217351.9046513485</v>
      </c>
      <c r="I264" s="111" cm="1">
        <f t="array" aca="1" ref="I264" ca="1">SUM(INDIRECT("'"&amp;TOTALCustomerSheets&amp;"'!"&amp;ADDRESS(ROW(),COLUMN())))</f>
        <v>119640.56326436752</v>
      </c>
      <c r="J264" s="111" cm="1">
        <f t="array" aca="1" ref="J264" ca="1">SUM(INDIRECT("'"&amp;TOTALCustomerSheets&amp;"'!"&amp;ADDRESS(ROW(),COLUMN())))</f>
        <v>2841.605946547355</v>
      </c>
      <c r="K264" s="111" cm="1">
        <f t="array" aca="1" ref="K264" ca="1">SUM(INDIRECT("'"&amp;TOTALCustomerSheets&amp;"'!"&amp;ADDRESS(ROW(),COLUMN())))</f>
        <v>0</v>
      </c>
    </row>
    <row r="265" spans="1:11" hidden="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D265" s="11"/>
      <c r="E265" s="11">
        <f t="shared" si="3"/>
        <v>0</v>
      </c>
      <c r="G265" s="11"/>
      <c r="H265" s="11"/>
      <c r="I265" s="11"/>
      <c r="J265" s="11"/>
      <c r="K265" s="11"/>
    </row>
    <row r="266" spans="1:11" collapsed="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 cm="1">
        <f t="array" aca="1" ref="D266" ca="1">SUM(INDIRECT("'"&amp;TOTALCustomerSheets&amp;"'!"&amp;ADDRESS(ROW(),COLUMN())))</f>
        <v>50659797.821686864</v>
      </c>
      <c r="E266" s="11">
        <f t="shared" ca="1" si="3"/>
        <v>0</v>
      </c>
      <c r="F266" s="3"/>
      <c r="G266" s="11" cm="1">
        <f t="array" aca="1" ref="G266" ca="1">SUM(INDIRECT("'"&amp;TOTALCustomerSheets&amp;"'!"&amp;ADDRESS(ROW(),COLUMN())))</f>
        <v>44793229.143800043</v>
      </c>
      <c r="H266" s="11" cm="1">
        <f t="array" aca="1" ref="H266" ca="1">SUM(INDIRECT("'"&amp;TOTALCustomerSheets&amp;"'!"&amp;ADDRESS(ROW(),COLUMN())))</f>
        <v>4214111.7655124273</v>
      </c>
      <c r="I266" s="11" cm="1">
        <f t="array" aca="1" ref="I266" ca="1">SUM(INDIRECT("'"&amp;TOTALCustomerSheets&amp;"'!"&amp;ADDRESS(ROW(),COLUMN())))</f>
        <v>1265665.9563530297</v>
      </c>
      <c r="J266" s="11" cm="1">
        <f t="array" aca="1" ref="J266" ca="1">SUM(INDIRECT("'"&amp;TOTALCustomerSheets&amp;"'!"&amp;ADDRESS(ROW(),COLUMN())))</f>
        <v>385535.57187929645</v>
      </c>
      <c r="K266" s="11" cm="1">
        <f t="array" aca="1" ref="K266" ca="1">SUM(INDIRECT("'"&amp;TOTALCustomerSheets&amp;"'!"&amp;ADDRESS(ROW(),COLUMN())))</f>
        <v>1255.384142077959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D267" s="111"/>
      <c r="E267" s="11">
        <f t="shared" ref="E267:E286" si="4">IFERROR(IF(D267="",0,IF(D267=0,0,IF(ABS(D267-SUM($G267:$K267))&lt;Check_Limit,0,1))),1)</f>
        <v>0</v>
      </c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D268" s="11"/>
      <c r="E268" s="11">
        <f t="shared" si="4"/>
        <v>0</v>
      </c>
      <c r="G268" s="11"/>
      <c r="H268" s="11"/>
      <c r="I268" s="11"/>
      <c r="J268" s="11"/>
      <c r="K268" s="11"/>
    </row>
    <row r="269" spans="1:11" hidden="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 cm="1">
        <f t="array" aca="1" ref="D269" ca="1">SUM(INDIRECT("'"&amp;TOTALCustomerSheets&amp;"'!"&amp;ADDRESS(ROW(),COLUMN())))</f>
        <v>7052949.5423215292</v>
      </c>
      <c r="E269" s="11">
        <f t="shared" ca="1" si="4"/>
        <v>0</v>
      </c>
      <c r="F269" s="3"/>
      <c r="G269" s="11" cm="1">
        <f t="array" aca="1" ref="G269" ca="1">SUM(INDIRECT("'"&amp;TOTALCustomerSheets&amp;"'!"&amp;ADDRESS(ROW(),COLUMN())))</f>
        <v>5959344.4352142364</v>
      </c>
      <c r="H269" s="11" cm="1">
        <f t="array" aca="1" ref="H269" ca="1">SUM(INDIRECT("'"&amp;TOTALCustomerSheets&amp;"'!"&amp;ADDRESS(ROW(),COLUMN())))</f>
        <v>886312.34387974534</v>
      </c>
      <c r="I269" s="11" cm="1">
        <f t="array" aca="1" ref="I269" ca="1">SUM(INDIRECT("'"&amp;TOTALCustomerSheets&amp;"'!"&amp;ADDRESS(ROW(),COLUMN())))</f>
        <v>189968.202209913</v>
      </c>
      <c r="J269" s="11" cm="1">
        <f t="array" aca="1" ref="J269" ca="1">SUM(INDIRECT("'"&amp;TOTALCustomerSheets&amp;"'!"&amp;ADDRESS(ROW(),COLUMN())))</f>
        <v>17100.650662893804</v>
      </c>
      <c r="K269" s="11" cm="1">
        <f t="array" aca="1" ref="K269" ca="1">SUM(INDIRECT("'"&amp;TOTALCustomerSheets&amp;"'!"&amp;ADDRESS(ROW(),COLUMN())))</f>
        <v>223.91035474115739</v>
      </c>
    </row>
    <row r="270" spans="1:11" hidden="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 cm="1">
        <f t="array" aca="1" ref="D270" ca="1">SUM(INDIRECT("'"&amp;TOTALCustomerSheets&amp;"'!"&amp;ADDRESS(ROW(),COLUMN())))</f>
        <v>5600822.8306833934</v>
      </c>
      <c r="E270" s="11">
        <f t="shared" ca="1" si="4"/>
        <v>0</v>
      </c>
      <c r="F270" s="3"/>
      <c r="G270" s="11" cm="1">
        <f t="array" aca="1" ref="G270" ca="1">SUM(INDIRECT("'"&amp;TOTALCustomerSheets&amp;"'!"&amp;ADDRESS(ROW(),COLUMN())))</f>
        <v>4732379.2929996727</v>
      </c>
      <c r="H270" s="11" cm="1">
        <f t="array" aca="1" ref="H270" ca="1">SUM(INDIRECT("'"&amp;TOTALCustomerSheets&amp;"'!"&amp;ADDRESS(ROW(),COLUMN())))</f>
        <v>703830.13247592666</v>
      </c>
      <c r="I270" s="11" cm="1">
        <f t="array" aca="1" ref="I270" ca="1">SUM(INDIRECT("'"&amp;TOTALCustomerSheets&amp;"'!"&amp;ADDRESS(ROW(),COLUMN())))</f>
        <v>150855.78560525813</v>
      </c>
      <c r="J270" s="11" cm="1">
        <f t="array" aca="1" ref="J270" ca="1">SUM(INDIRECT("'"&amp;TOTALCustomerSheets&amp;"'!"&amp;ADDRESS(ROW(),COLUMN())))</f>
        <v>13579.809989786316</v>
      </c>
      <c r="K270" s="11" cm="1">
        <f t="array" aca="1" ref="K270" ca="1">SUM(INDIRECT("'"&amp;TOTALCustomerSheets&amp;"'!"&amp;ADDRESS(ROW(),COLUMN())))</f>
        <v>177.80961274932099</v>
      </c>
    </row>
    <row r="271" spans="1:11" hidden="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 cm="1">
        <f t="array" aca="1" ref="D271" ca="1">SUM(INDIRECT("'"&amp;TOTALCustomerSheets&amp;"'!"&amp;ADDRESS(ROW(),COLUMN())))</f>
        <v>-29045932.393772632</v>
      </c>
      <c r="E271" s="11">
        <f t="shared" ca="1" si="4"/>
        <v>0</v>
      </c>
      <c r="F271" s="3"/>
      <c r="G271" s="11" cm="1">
        <f t="array" aca="1" ref="G271" ca="1">SUM(INDIRECT("'"&amp;TOTALCustomerSheets&amp;"'!"&amp;ADDRESS(ROW(),COLUMN())))</f>
        <v>-24542174.098620094</v>
      </c>
      <c r="H271" s="11" cm="1">
        <f t="array" aca="1" ref="H271" ca="1">SUM(INDIRECT("'"&amp;TOTALCustomerSheets&amp;"'!"&amp;ADDRESS(ROW(),COLUMN())))</f>
        <v>-3650071.2596369283</v>
      </c>
      <c r="I271" s="11" cm="1">
        <f t="array" aca="1" ref="I271" ca="1">SUM(INDIRECT("'"&amp;TOTALCustomerSheets&amp;"'!"&amp;ADDRESS(ROW(),COLUMN())))</f>
        <v>-782339.86011750717</v>
      </c>
      <c r="J271" s="11" cm="1">
        <f t="array" aca="1" ref="J271" ca="1">SUM(INDIRECT("'"&amp;TOTALCustomerSheets&amp;"'!"&amp;ADDRESS(ROW(),COLUMN())))</f>
        <v>-70425.052676676714</v>
      </c>
      <c r="K271" s="11" cm="1">
        <f t="array" aca="1" ref="K271" ca="1">SUM(INDIRECT("'"&amp;TOTALCustomerSheets&amp;"'!"&amp;ADDRESS(ROW(),COLUMN())))</f>
        <v>-922.12272143046835</v>
      </c>
    </row>
    <row r="272" spans="1:11" hidden="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 cm="1">
        <f t="array" aca="1" ref="D272" ca="1">SUM(INDIRECT("'"&amp;TOTALCustomerSheets&amp;"'!"&amp;ADDRESS(ROW(),COLUMN())))</f>
        <v>18238584.474923857</v>
      </c>
      <c r="E272" s="11">
        <f t="shared" ca="1" si="4"/>
        <v>0</v>
      </c>
      <c r="F272" s="3"/>
      <c r="G272" s="11" cm="1">
        <f t="array" aca="1" ref="G272" ca="1">SUM(INDIRECT("'"&amp;TOTALCustomerSheets&amp;"'!"&amp;ADDRESS(ROW(),COLUMN())))</f>
        <v>15410574.858734373</v>
      </c>
      <c r="H272" s="11" cm="1">
        <f t="array" aca="1" ref="H272" ca="1">SUM(INDIRECT("'"&amp;TOTALCustomerSheets&amp;"'!"&amp;ADDRESS(ROW(),COLUMN())))</f>
        <v>2291960.6127931611</v>
      </c>
      <c r="I272" s="11" cm="1">
        <f t="array" aca="1" ref="I272" ca="1">SUM(INDIRECT("'"&amp;TOTALCustomerSheets&amp;"'!"&amp;ADDRESS(ROW(),COLUMN())))</f>
        <v>491248.53123711236</v>
      </c>
      <c r="J272" s="11" cm="1">
        <f t="array" aca="1" ref="J272" ca="1">SUM(INDIRECT("'"&amp;TOTALCustomerSheets&amp;"'!"&amp;ADDRESS(ROW(),COLUMN())))</f>
        <v>44221.450872409041</v>
      </c>
      <c r="K272" s="11" cm="1">
        <f t="array" aca="1" ref="K272" ca="1">SUM(INDIRECT("'"&amp;TOTALCustomerSheets&amp;"'!"&amp;ADDRESS(ROW(),COLUMN())))</f>
        <v>579.02128680372653</v>
      </c>
    </row>
    <row r="273" spans="1:11" hidden="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 cm="1">
        <f t="array" aca="1" ref="D273" ca="1">SUM(INDIRECT("'"&amp;TOTALCustomerSheets&amp;"'!"&amp;ADDRESS(ROW(),COLUMN())))</f>
        <v>547916.54195488105</v>
      </c>
      <c r="E273" s="11">
        <f t="shared" ca="1" si="4"/>
        <v>0</v>
      </c>
      <c r="F273" s="3"/>
      <c r="G273" s="11" cm="1">
        <f t="array" aca="1" ref="G273" ca="1">SUM(INDIRECT("'"&amp;TOTALCustomerSheets&amp;"'!"&amp;ADDRESS(ROW(),COLUMN())))</f>
        <v>491443.8014903756</v>
      </c>
      <c r="H273" s="11" cm="1">
        <f t="array" aca="1" ref="H273" ca="1">SUM(INDIRECT("'"&amp;TOTALCustomerSheets&amp;"'!"&amp;ADDRESS(ROW(),COLUMN())))</f>
        <v>45837.18861500483</v>
      </c>
      <c r="I273" s="11" cm="1">
        <f t="array" aca="1" ref="I273" ca="1">SUM(INDIRECT("'"&amp;TOTALCustomerSheets&amp;"'!"&amp;ADDRESS(ROW(),COLUMN())))</f>
        <v>8923.067856882577</v>
      </c>
      <c r="J273" s="11" cm="1">
        <f t="array" aca="1" ref="J273" ca="1">SUM(INDIRECT("'"&amp;TOTALCustomerSheets&amp;"'!"&amp;ADDRESS(ROW(),COLUMN())))</f>
        <v>1627.7133795811992</v>
      </c>
      <c r="K273" s="11" cm="1">
        <f t="array" aca="1" ref="K273" ca="1">SUM(INDIRECT("'"&amp;TOTALCustomerSheets&amp;"'!"&amp;ADDRESS(ROW(),COLUMN())))</f>
        <v>84.770613036784397</v>
      </c>
    </row>
    <row r="274" spans="1:11" hidden="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 cm="1">
        <f t="array" aca="1" ref="D274" ca="1">SUM(INDIRECT("'"&amp;TOTALCustomerSheets&amp;"'!"&amp;ADDRESS(ROW(),COLUMN())))</f>
        <v>5525280.2736505326</v>
      </c>
      <c r="E274" s="11">
        <f t="shared" ca="1" si="4"/>
        <v>0</v>
      </c>
      <c r="F274" s="3"/>
      <c r="G274" s="11" cm="1">
        <f t="array" aca="1" ref="G274" ca="1">SUM(INDIRECT("'"&amp;TOTALCustomerSheets&amp;"'!"&amp;ADDRESS(ROW(),COLUMN())))</f>
        <v>4814304.4914527908</v>
      </c>
      <c r="H274" s="11" cm="1">
        <f t="array" aca="1" ref="H274" ca="1">SUM(INDIRECT("'"&amp;TOTALCustomerSheets&amp;"'!"&amp;ADDRESS(ROW(),COLUMN())))</f>
        <v>575050.12147187174</v>
      </c>
      <c r="I274" s="11" cm="1">
        <f t="array" aca="1" ref="I274" ca="1">SUM(INDIRECT("'"&amp;TOTALCustomerSheets&amp;"'!"&amp;ADDRESS(ROW(),COLUMN())))</f>
        <v>121150.51218881096</v>
      </c>
      <c r="J274" s="11" cm="1">
        <f t="array" aca="1" ref="J274" ca="1">SUM(INDIRECT("'"&amp;TOTALCustomerSheets&amp;"'!"&amp;ADDRESS(ROW(),COLUMN())))</f>
        <v>14311.45757101916</v>
      </c>
      <c r="K274" s="11" cm="1">
        <f t="array" aca="1" ref="K274" ca="1">SUM(INDIRECT("'"&amp;TOTALCustomerSheets&amp;"'!"&amp;ADDRESS(ROW(),COLUMN())))</f>
        <v>463.69096603868815</v>
      </c>
    </row>
    <row r="275" spans="1:11" hidden="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 cm="1">
        <f t="array" aca="1" ref="D275" ca="1">SUM(INDIRECT("'"&amp;TOTALCustomerSheets&amp;"'!"&amp;ADDRESS(ROW(),COLUMN())))</f>
        <v>11114508.986367581</v>
      </c>
      <c r="E275" s="11">
        <f t="shared" ca="1" si="4"/>
        <v>0</v>
      </c>
      <c r="F275" s="3"/>
      <c r="G275" s="11" cm="1">
        <f t="array" aca="1" ref="G275" ca="1">SUM(INDIRECT("'"&amp;TOTALCustomerSheets&amp;"'!"&amp;ADDRESS(ROW(),COLUMN())))</f>
        <v>9391133.0118840579</v>
      </c>
      <c r="H275" s="11" cm="1">
        <f t="array" aca="1" ref="H275" ca="1">SUM(INDIRECT("'"&amp;TOTALCustomerSheets&amp;"'!"&amp;ADDRESS(ROW(),COLUMN())))</f>
        <v>1396710.1921925051</v>
      </c>
      <c r="I275" s="11" cm="1">
        <f t="array" aca="1" ref="I275" ca="1">SUM(INDIRECT("'"&amp;TOTALCustomerSheets&amp;"'!"&amp;ADDRESS(ROW(),COLUMN())))</f>
        <v>299364.58185566263</v>
      </c>
      <c r="J275" s="11" cm="1">
        <f t="array" aca="1" ref="J275" ca="1">SUM(INDIRECT("'"&amp;TOTALCustomerSheets&amp;"'!"&amp;ADDRESS(ROW(),COLUMN())))</f>
        <v>26948.347542396361</v>
      </c>
      <c r="K275" s="11" cm="1">
        <f t="array" aca="1" ref="K275" ca="1">SUM(INDIRECT("'"&amp;TOTALCustomerSheets&amp;"'!"&amp;ADDRESS(ROW(),COLUMN())))</f>
        <v>352.85289296032425</v>
      </c>
    </row>
    <row r="276" spans="1:11" hidden="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 cm="1">
        <f t="array" aca="1" ref="D276" ca="1">SUM(INDIRECT("'"&amp;TOTALCustomerSheets&amp;"'!"&amp;ADDRESS(ROW(),COLUMN())))</f>
        <v>358512.1010514106</v>
      </c>
      <c r="E276" s="11">
        <f t="shared" ca="1" si="4"/>
        <v>0</v>
      </c>
      <c r="F276" s="3"/>
      <c r="G276" s="11" cm="1">
        <f t="array" aca="1" ref="G276" ca="1">SUM(INDIRECT("'"&amp;TOTALCustomerSheets&amp;"'!"&amp;ADDRESS(ROW(),COLUMN())))</f>
        <v>321793.79880376242</v>
      </c>
      <c r="H276" s="11" cm="1">
        <f t="array" aca="1" ref="H276" ca="1">SUM(INDIRECT("'"&amp;TOTALCustomerSheets&amp;"'!"&amp;ADDRESS(ROW(),COLUMN())))</f>
        <v>30299.429825921667</v>
      </c>
      <c r="I276" s="11" cm="1">
        <f t="array" aca="1" ref="I276" ca="1">SUM(INDIRECT("'"&amp;TOTALCustomerSheets&amp;"'!"&amp;ADDRESS(ROW(),COLUMN())))</f>
        <v>5552.411835990416</v>
      </c>
      <c r="J276" s="11" cm="1">
        <f t="array" aca="1" ref="J276" ca="1">SUM(INDIRECT("'"&amp;TOTALCustomerSheets&amp;"'!"&amp;ADDRESS(ROW(),COLUMN())))</f>
        <v>827.38448277496002</v>
      </c>
      <c r="K276" s="11" cm="1">
        <f t="array" aca="1" ref="K276" ca="1">SUM(INDIRECT("'"&amp;TOTALCustomerSheets&amp;"'!"&amp;ADDRESS(ROW(),COLUMN())))</f>
        <v>39.076102960877542</v>
      </c>
    </row>
    <row r="277" spans="1:11" hidden="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 cm="1">
        <f t="array" aca="1" ref="D277" ca="1">SUM(INDIRECT("'"&amp;TOTALCustomerSheets&amp;"'!"&amp;ADDRESS(ROW(),COLUMN())))</f>
        <v>979550.06131032738</v>
      </c>
      <c r="E277" s="11">
        <f t="shared" ca="1" si="4"/>
        <v>0</v>
      </c>
      <c r="F277" s="3"/>
      <c r="G277" s="11" cm="1">
        <f t="array" aca="1" ref="G277" ca="1">SUM(INDIRECT("'"&amp;TOTALCustomerSheets&amp;"'!"&amp;ADDRESS(ROW(),COLUMN())))</f>
        <v>827664.53550467559</v>
      </c>
      <c r="H277" s="11" cm="1">
        <f t="array" aca="1" ref="H277" ca="1">SUM(INDIRECT("'"&amp;TOTALCustomerSheets&amp;"'!"&amp;ADDRESS(ROW(),COLUMN())))</f>
        <v>123095.63617007452</v>
      </c>
      <c r="I277" s="11" cm="1">
        <f t="array" aca="1" ref="I277" ca="1">SUM(INDIRECT("'"&amp;TOTALCustomerSheets&amp;"'!"&amp;ADDRESS(ROW(),COLUMN())))</f>
        <v>26383.765119136562</v>
      </c>
      <c r="J277" s="11" cm="1">
        <f t="array" aca="1" ref="J277" ca="1">SUM(INDIRECT("'"&amp;TOTALCustomerSheets&amp;"'!"&amp;ADDRESS(ROW(),COLUMN())))</f>
        <v>2375.0266898649074</v>
      </c>
      <c r="K277" s="11" cm="1">
        <f t="array" aca="1" ref="K277" ca="1">SUM(INDIRECT("'"&amp;TOTALCustomerSheets&amp;"'!"&amp;ADDRESS(ROW(),COLUMN())))</f>
        <v>31.097826575762419</v>
      </c>
    </row>
    <row r="278" spans="1:11" hidden="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 cm="1">
        <f t="array" aca="1" ref="D278" ca="1">SUM(INDIRECT("'"&amp;TOTALCustomerSheets&amp;"'!"&amp;ADDRESS(ROW(),COLUMN())))</f>
        <v>925295.45650063071</v>
      </c>
      <c r="E278" s="11">
        <f t="shared" ca="1" si="4"/>
        <v>0</v>
      </c>
      <c r="F278" s="3"/>
      <c r="G278" s="11" cm="1">
        <f t="array" aca="1" ref="G278" ca="1">SUM(INDIRECT("'"&amp;TOTALCustomerSheets&amp;"'!"&amp;ADDRESS(ROW(),COLUMN())))</f>
        <v>781822.45549016446</v>
      </c>
      <c r="H278" s="11" cm="1">
        <f t="array" aca="1" ref="H278" ca="1">SUM(INDIRECT("'"&amp;TOTALCustomerSheets&amp;"'!"&amp;ADDRESS(ROW(),COLUMN())))</f>
        <v>116277.7047973054</v>
      </c>
      <c r="I278" s="11" cm="1">
        <f t="array" aca="1" ref="I278" ca="1">SUM(INDIRECT("'"&amp;TOTALCustomerSheets&amp;"'!"&amp;ADDRESS(ROW(),COLUMN())))</f>
        <v>24922.440367631974</v>
      </c>
      <c r="J278" s="11" cm="1">
        <f t="array" aca="1" ref="J278" ca="1">SUM(INDIRECT("'"&amp;TOTALCustomerSheets&amp;"'!"&amp;ADDRESS(ROW(),COLUMN())))</f>
        <v>2243.4804427045183</v>
      </c>
      <c r="K278" s="11" cm="1">
        <f t="array" aca="1" ref="K278" ca="1">SUM(INDIRECT("'"&amp;TOTALCustomerSheets&amp;"'!"&amp;ADDRESS(ROW(),COLUMN())))</f>
        <v>29.375402824339716</v>
      </c>
    </row>
    <row r="279" spans="1:11" hidden="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 cm="1">
        <f t="array" aca="1" ref="D279" ca="1">SUM(INDIRECT("'"&amp;TOTALCustomerSheets&amp;"'!"&amp;ADDRESS(ROW(),COLUMN())))</f>
        <v>2784176.0249434933</v>
      </c>
      <c r="E279" s="11">
        <f t="shared" ca="1" si="4"/>
        <v>0</v>
      </c>
      <c r="F279" s="3"/>
      <c r="G279" s="11" cm="1">
        <f t="array" aca="1" ref="G279" ca="1">SUM(INDIRECT("'"&amp;TOTALCustomerSheets&amp;"'!"&amp;ADDRESS(ROW(),COLUMN())))</f>
        <v>2352471.6576155405</v>
      </c>
      <c r="H279" s="11" cm="1">
        <f t="array" aca="1" ref="H279" ca="1">SUM(INDIRECT("'"&amp;TOTALCustomerSheets&amp;"'!"&amp;ADDRESS(ROW(),COLUMN())))</f>
        <v>349874.8379857564</v>
      </c>
      <c r="I279" s="11" cm="1">
        <f t="array" aca="1" ref="I279" ca="1">SUM(INDIRECT("'"&amp;TOTALCustomerSheets&amp;"'!"&amp;ADDRESS(ROW(),COLUMN())))</f>
        <v>74990.599453567673</v>
      </c>
      <c r="J279" s="11" cm="1">
        <f t="array" aca="1" ref="J279" ca="1">SUM(INDIRECT("'"&amp;TOTALCustomerSheets&amp;"'!"&amp;ADDRESS(ROW(),COLUMN())))</f>
        <v>6750.5405080342316</v>
      </c>
      <c r="K279" s="11" cm="1">
        <f t="array" aca="1" ref="K279" ca="1">SUM(INDIRECT("'"&amp;TOTALCustomerSheets&amp;"'!"&amp;ADDRESS(ROW(),COLUMN())))</f>
        <v>88.389380594054899</v>
      </c>
    </row>
    <row r="280" spans="1:11" hidden="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 cm="1">
        <f t="array" aca="1" ref="D280" ca="1">SUM(INDIRECT("'"&amp;TOTALCustomerSheets&amp;"'!"&amp;ADDRESS(ROW(),COLUMN())))</f>
        <v>75415.7923743703</v>
      </c>
      <c r="E280" s="11">
        <f t="shared" ca="1" si="4"/>
        <v>0</v>
      </c>
      <c r="F280" s="3"/>
      <c r="G280" s="11" cm="1">
        <f t="array" aca="1" ref="G280" ca="1">SUM(INDIRECT("'"&amp;TOTALCustomerSheets&amp;"'!"&amp;ADDRESS(ROW(),COLUMN())))</f>
        <v>63722.089590554926</v>
      </c>
      <c r="H280" s="11" cm="1">
        <f t="array" aca="1" ref="H280" ca="1">SUM(INDIRECT("'"&amp;TOTALCustomerSheets&amp;"'!"&amp;ADDRESS(ROW(),COLUMN())))</f>
        <v>9477.1623281562352</v>
      </c>
      <c r="I280" s="11" cm="1">
        <f t="array" aca="1" ref="I280" ca="1">SUM(INDIRECT("'"&amp;TOTALCustomerSheets&amp;"'!"&amp;ADDRESS(ROW(),COLUMN())))</f>
        <v>2031.2923564287241</v>
      </c>
      <c r="J280" s="11" cm="1">
        <f t="array" aca="1" ref="J280" ca="1">SUM(INDIRECT("'"&amp;TOTALCustomerSheets&amp;"'!"&amp;ADDRESS(ROW(),COLUMN())))</f>
        <v>182.85387016038911</v>
      </c>
      <c r="K280" s="11" cm="1">
        <f t="array" aca="1" ref="K280" ca="1">SUM(INDIRECT("'"&amp;TOTALCustomerSheets&amp;"'!"&amp;ADDRESS(ROW(),COLUMN())))</f>
        <v>2.394229070022873</v>
      </c>
    </row>
    <row r="281" spans="1:11" collapsed="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 cm="1">
        <f t="array" aca="1" ref="D281" ca="1">SUM(INDIRECT("'"&amp;TOTALCustomerSheets&amp;"'!"&amp;ADDRESS(ROW(),COLUMN())))</f>
        <v>24157079.69230938</v>
      </c>
      <c r="E281" s="11">
        <f t="shared" ca="1" si="4"/>
        <v>0</v>
      </c>
      <c r="G281" s="111" cm="1">
        <f t="array" aca="1" ref="G281" ca="1">SUM(INDIRECT("'"&amp;TOTALCustomerSheets&amp;"'!"&amp;ADDRESS(ROW(),COLUMN())))</f>
        <v>20604480.330160111</v>
      </c>
      <c r="H281" s="111" cm="1">
        <f t="array" aca="1" ref="H281" ca="1">SUM(INDIRECT("'"&amp;TOTALCustomerSheets&amp;"'!"&amp;ADDRESS(ROW(),COLUMN())))</f>
        <v>2878654.1028984999</v>
      </c>
      <c r="I281" s="111" cm="1">
        <f t="array" aca="1" ref="I281" ca="1">SUM(INDIRECT("'"&amp;TOTALCustomerSheets&amp;"'!"&amp;ADDRESS(ROW(),COLUMN())))</f>
        <v>613051.32996888785</v>
      </c>
      <c r="J281" s="111" cm="1">
        <f t="array" aca="1" ref="J281" ca="1">SUM(INDIRECT("'"&amp;TOTALCustomerSheets&amp;"'!"&amp;ADDRESS(ROW(),COLUMN())))</f>
        <v>59743.663334948185</v>
      </c>
      <c r="K281" s="111" cm="1">
        <f t="array" aca="1" ref="K281" ca="1">SUM(INDIRECT("'"&amp;TOTALCustomerSheets&amp;"'!"&amp;ADDRESS(ROW(),COLUMN())))</f>
        <v>1150.2659469245909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D282" s="11"/>
      <c r="E282" s="11">
        <f t="shared" si="4"/>
        <v>0</v>
      </c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 cm="1">
        <f t="array" aca="1" ref="D283" ca="1">SUM(INDIRECT("'"&amp;TOTALCustomerSheets&amp;"'!"&amp;ADDRESS(ROW(),COLUMN())))</f>
        <v>114511197.35884348</v>
      </c>
      <c r="E283" s="11">
        <f t="shared" ca="1" si="4"/>
        <v>0</v>
      </c>
      <c r="G283" s="113" cm="1">
        <f t="array" aca="1" ref="G283" ca="1">SUM(INDIRECT("'"&amp;TOTALCustomerSheets&amp;"'!"&amp;ADDRESS(ROW(),COLUMN())))</f>
        <v>98831054.490532786</v>
      </c>
      <c r="H283" s="113" cm="1">
        <f t="array" aca="1" ref="H283" ca="1">SUM(INDIRECT("'"&amp;TOTALCustomerSheets&amp;"'!"&amp;ADDRESS(ROW(),COLUMN())))</f>
        <v>11992983.561134335</v>
      </c>
      <c r="I283" s="113" cm="1">
        <f t="array" aca="1" ref="I283" ca="1">SUM(INDIRECT("'"&amp;TOTALCustomerSheets&amp;"'!"&amp;ADDRESS(ROW(),COLUMN())))</f>
        <v>3132216.4045232539</v>
      </c>
      <c r="J283" s="113" cm="1">
        <f t="array" aca="1" ref="J283" ca="1">SUM(INDIRECT("'"&amp;TOTALCustomerSheets&amp;"'!"&amp;ADDRESS(ROW(),COLUMN())))</f>
        <v>551388.04713215213</v>
      </c>
      <c r="K283" s="113" cm="1">
        <f t="array" aca="1" ref="K283" ca="1">SUM(INDIRECT("'"&amp;TOTALCustomerSheets&amp;"'!"&amp;ADDRESS(ROW(),COLUMN())))</f>
        <v>3554.8555209886185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D284" s="11"/>
      <c r="E284" s="11">
        <f t="shared" si="4"/>
        <v>0</v>
      </c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D285" s="11"/>
      <c r="E285" s="11">
        <f t="shared" si="4"/>
        <v>0</v>
      </c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D286" s="11"/>
      <c r="E286" s="11">
        <f t="shared" si="4"/>
        <v>0</v>
      </c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 cm="1">
        <f t="array" aca="1" ref="D288" ca="1">SUM(INDIRECT("'"&amp;TOTALCustomerSheets&amp;"'!"&amp;ADDRESS(ROW(),COLUMN())))</f>
        <v>0</v>
      </c>
      <c r="E288" s="11">
        <f t="shared" ref="E288:E319" ca="1" si="5">IFERROR(IF(D288="",0,IF(D288=0,0,IF(ABS(D288-SUM($G288:$K288))&lt;Check_Limit,0,1))),1)</f>
        <v>0</v>
      </c>
      <c r="F288" s="3"/>
      <c r="G288" s="11" cm="1">
        <f t="array" aca="1" ref="G288" ca="1">SUM(INDIRECT("'"&amp;TOTALCustomerSheets&amp;"'!"&amp;ADDRESS(ROW(),COLUMN())))</f>
        <v>0</v>
      </c>
      <c r="H288" s="11" cm="1">
        <f t="array" aca="1" ref="H288" ca="1">SUM(INDIRECT("'"&amp;TOTALCustomerSheets&amp;"'!"&amp;ADDRESS(ROW(),COLUMN())))</f>
        <v>0</v>
      </c>
      <c r="I288" s="11" cm="1">
        <f t="array" aca="1" ref="I288" ca="1">SUM(INDIRECT("'"&amp;TOTALCustomerSheets&amp;"'!"&amp;ADDRESS(ROW(),COLUMN())))</f>
        <v>0</v>
      </c>
      <c r="J288" s="11" cm="1">
        <f t="array" aca="1" ref="J288" ca="1">SUM(INDIRECT("'"&amp;TOTALCustomerSheets&amp;"'!"&amp;ADDRESS(ROW(),COLUMN())))</f>
        <v>0</v>
      </c>
      <c r="K288" s="11" cm="1">
        <f t="array" aca="1" ref="K288" ca="1">SUM(INDIRECT("'"&amp;TOTALCustomerSheets&amp;"'!"&amp;ADDRESS(ROW(),COLUMN())))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 cm="1">
        <f t="array" aca="1" ref="D289" ca="1">SUM(INDIRECT("'"&amp;TOTALCustomerSheets&amp;"'!"&amp;ADDRESS(ROW(),COLUMN())))</f>
        <v>0</v>
      </c>
      <c r="E289" s="11">
        <f t="shared" ca="1" si="5"/>
        <v>0</v>
      </c>
      <c r="F289" s="3"/>
      <c r="G289" s="11" cm="1">
        <f t="array" aca="1" ref="G289" ca="1">SUM(INDIRECT("'"&amp;TOTALCustomerSheets&amp;"'!"&amp;ADDRESS(ROW(),COLUMN())))</f>
        <v>0</v>
      </c>
      <c r="H289" s="11" cm="1">
        <f t="array" aca="1" ref="H289" ca="1">SUM(INDIRECT("'"&amp;TOTALCustomerSheets&amp;"'!"&amp;ADDRESS(ROW(),COLUMN())))</f>
        <v>0</v>
      </c>
      <c r="I289" s="11" cm="1">
        <f t="array" aca="1" ref="I289" ca="1">SUM(INDIRECT("'"&amp;TOTALCustomerSheets&amp;"'!"&amp;ADDRESS(ROW(),COLUMN())))</f>
        <v>0</v>
      </c>
      <c r="J289" s="11" cm="1">
        <f t="array" aca="1" ref="J289" ca="1">SUM(INDIRECT("'"&amp;TOTALCustomerSheets&amp;"'!"&amp;ADDRESS(ROW(),COLUMN())))</f>
        <v>0</v>
      </c>
      <c r="K289" s="11" cm="1">
        <f t="array" aca="1" ref="K289" ca="1">SUM(INDIRECT("'"&amp;TOTALCustomerSheets&amp;"'!"&amp;ADDRESS(ROW(),COLUMN())))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 cm="1">
        <f t="array" aca="1" ref="D290" ca="1">SUM(INDIRECT("'"&amp;TOTALCustomerSheets&amp;"'!"&amp;ADDRESS(ROW(),COLUMN())))</f>
        <v>192167.73746192362</v>
      </c>
      <c r="E290" s="11">
        <f t="shared" ca="1" si="5"/>
        <v>0</v>
      </c>
      <c r="F290" s="3"/>
      <c r="G290" s="11" cm="1">
        <f t="array" aca="1" ref="G290" ca="1">SUM(INDIRECT("'"&amp;TOTALCustomerSheets&amp;"'!"&amp;ADDRESS(ROW(),COLUMN())))</f>
        <v>172429.80696803657</v>
      </c>
      <c r="H290" s="11" cm="1">
        <f t="array" aca="1" ref="H290" ca="1">SUM(INDIRECT("'"&amp;TOTALCustomerSheets&amp;"'!"&amp;ADDRESS(ROW(),COLUMN())))</f>
        <v>16005.712200881093</v>
      </c>
      <c r="I290" s="11" cm="1">
        <f t="array" aca="1" ref="I290" ca="1">SUM(INDIRECT("'"&amp;TOTALCustomerSheets&amp;"'!"&amp;ADDRESS(ROW(),COLUMN())))</f>
        <v>3123.8636775308642</v>
      </c>
      <c r="J290" s="11" cm="1">
        <f t="array" aca="1" ref="J290" ca="1">SUM(INDIRECT("'"&amp;TOTALCustomerSheets&amp;"'!"&amp;ADDRESS(ROW(),COLUMN())))</f>
        <v>578.00900583204043</v>
      </c>
      <c r="K290" s="11" cm="1">
        <f t="array" aca="1" ref="K290" ca="1">SUM(INDIRECT("'"&amp;TOTALCustomerSheets&amp;"'!"&amp;ADDRESS(ROW(),COLUMN())))</f>
        <v>30.345609643019483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 cm="1">
        <f t="array" aca="1" ref="D291" ca="1">SUM(INDIRECT("'"&amp;TOTALCustomerSheets&amp;"'!"&amp;ADDRESS(ROW(),COLUMN())))</f>
        <v>1843668</v>
      </c>
      <c r="E291" s="11">
        <f t="shared" ca="1" si="5"/>
        <v>0</v>
      </c>
      <c r="F291" s="3"/>
      <c r="G291" s="11" cm="1">
        <f t="array" aca="1" ref="G291" ca="1">SUM(INDIRECT("'"&amp;TOTALCustomerSheets&amp;"'!"&amp;ADDRESS(ROW(),COLUMN())))</f>
        <v>1702768.1657475668</v>
      </c>
      <c r="H291" s="11" cm="1">
        <f t="array" aca="1" ref="H291" ca="1">SUM(INDIRECT("'"&amp;TOTALCustomerSheets&amp;"'!"&amp;ADDRESS(ROW(),COLUMN())))</f>
        <v>127330.38122488828</v>
      </c>
      <c r="I291" s="11" cm="1">
        <f t="array" aca="1" ref="I291" ca="1">SUM(INDIRECT("'"&amp;TOTALCustomerSheets&amp;"'!"&amp;ADDRESS(ROW(),COLUMN())))</f>
        <v>12946.142064228648</v>
      </c>
      <c r="J291" s="11" cm="1">
        <f t="array" aca="1" ref="J291" ca="1">SUM(INDIRECT("'"&amp;TOTALCustomerSheets&amp;"'!"&amp;ADDRESS(ROW(),COLUMN())))</f>
        <v>602.43243837604643</v>
      </c>
      <c r="K291" s="11" cm="1">
        <f t="array" aca="1" ref="K291" ca="1">SUM(INDIRECT("'"&amp;TOTALCustomerSheets&amp;"'!"&amp;ADDRESS(ROW(),COLUMN())))</f>
        <v>20.878524940108466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 cm="1">
        <f t="array" aca="1" ref="D292" ca="1">SUM(INDIRECT("'"&amp;TOTALCustomerSheets&amp;"'!"&amp;ADDRESS(ROW(),COLUMN())))</f>
        <v>6275810.1846958082</v>
      </c>
      <c r="E292" s="11">
        <f t="shared" ca="1" si="5"/>
        <v>0</v>
      </c>
      <c r="F292" s="3"/>
      <c r="G292" s="11" cm="1">
        <f t="array" aca="1" ref="G292" ca="1">SUM(INDIRECT("'"&amp;TOTALCustomerSheets&amp;"'!"&amp;ADDRESS(ROW(),COLUMN())))</f>
        <v>5302705.5242929487</v>
      </c>
      <c r="H292" s="11" cm="1">
        <f t="array" aca="1" ref="H292" ca="1">SUM(INDIRECT("'"&amp;TOTALCustomerSheets&amp;"'!"&amp;ADDRESS(ROW(),COLUMN())))</f>
        <v>788652.74750161334</v>
      </c>
      <c r="I292" s="11" cm="1">
        <f t="array" aca="1" ref="I292" ca="1">SUM(INDIRECT("'"&amp;TOTALCustomerSheets&amp;"'!"&amp;ADDRESS(ROW(),COLUMN())))</f>
        <v>169036.28347877023</v>
      </c>
      <c r="J292" s="11" cm="1">
        <f t="array" aca="1" ref="J292" ca="1">SUM(INDIRECT("'"&amp;TOTALCustomerSheets&amp;"'!"&amp;ADDRESS(ROW(),COLUMN())))</f>
        <v>15216.390951208872</v>
      </c>
      <c r="K292" s="11" cm="1">
        <f t="array" aca="1" ref="K292" ca="1">SUM(INDIRECT("'"&amp;TOTALCustomerSheets&amp;"'!"&amp;ADDRESS(ROW(),COLUMN())))</f>
        <v>199.23847126813115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 cm="1">
        <f t="array" aca="1" ref="D293" ca="1">SUM(INDIRECT("'"&amp;TOTALCustomerSheets&amp;"'!"&amp;ADDRESS(ROW(),COLUMN())))</f>
        <v>8311645.9221577318</v>
      </c>
      <c r="E293" s="11">
        <f t="shared" ca="1" si="5"/>
        <v>0</v>
      </c>
      <c r="G293" s="111" cm="1">
        <f t="array" aca="1" ref="G293" ca="1">SUM(INDIRECT("'"&amp;TOTALCustomerSheets&amp;"'!"&amp;ADDRESS(ROW(),COLUMN())))</f>
        <v>7177903.4970085518</v>
      </c>
      <c r="H293" s="111" cm="1">
        <f t="array" aca="1" ref="H293" ca="1">SUM(INDIRECT("'"&amp;TOTALCustomerSheets&amp;"'!"&amp;ADDRESS(ROW(),COLUMN())))</f>
        <v>931988.8409273827</v>
      </c>
      <c r="I293" s="111" cm="1">
        <f t="array" aca="1" ref="I293" ca="1">SUM(INDIRECT("'"&amp;TOTALCustomerSheets&amp;"'!"&amp;ADDRESS(ROW(),COLUMN())))</f>
        <v>185106.28922052972</v>
      </c>
      <c r="J293" s="111" cm="1">
        <f t="array" aca="1" ref="J293" ca="1">SUM(INDIRECT("'"&amp;TOTALCustomerSheets&amp;"'!"&amp;ADDRESS(ROW(),COLUMN())))</f>
        <v>16396.832395416957</v>
      </c>
      <c r="K293" s="111" cm="1">
        <f t="array" aca="1" ref="K293" ca="1">SUM(INDIRECT("'"&amp;TOTALCustomerSheets&amp;"'!"&amp;ADDRESS(ROW(),COLUMN())))</f>
        <v>250.46260585125913</v>
      </c>
    </row>
    <row r="294" spans="1:11" outlineLevel="1" x14ac:dyDescent="0.25">
      <c r="D294" s="11"/>
      <c r="E294" s="11">
        <f t="shared" si="5"/>
        <v>0</v>
      </c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>
        <f t="shared" si="5"/>
        <v>0</v>
      </c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 cm="1">
        <f t="array" aca="1" ref="D296" ca="1">SUM(INDIRECT("'"&amp;TOTALCustomerSheets&amp;"'!"&amp;ADDRESS(ROW(),COLUMN())))</f>
        <v>0</v>
      </c>
      <c r="E296" s="11">
        <f t="shared" ca="1" si="5"/>
        <v>0</v>
      </c>
      <c r="F296" s="3"/>
      <c r="G296" s="11" cm="1">
        <f t="array" aca="1" ref="G296" ca="1">SUM(INDIRECT("'"&amp;TOTALCustomerSheets&amp;"'!"&amp;ADDRESS(ROW(),COLUMN())))</f>
        <v>0</v>
      </c>
      <c r="H296" s="11" cm="1">
        <f t="array" aca="1" ref="H296" ca="1">SUM(INDIRECT("'"&amp;TOTALCustomerSheets&amp;"'!"&amp;ADDRESS(ROW(),COLUMN())))</f>
        <v>0</v>
      </c>
      <c r="I296" s="11" cm="1">
        <f t="array" aca="1" ref="I296" ca="1">SUM(INDIRECT("'"&amp;TOTALCustomerSheets&amp;"'!"&amp;ADDRESS(ROW(),COLUMN())))</f>
        <v>0</v>
      </c>
      <c r="J296" s="11" cm="1">
        <f t="array" aca="1" ref="J296" ca="1">SUM(INDIRECT("'"&amp;TOTALCustomerSheets&amp;"'!"&amp;ADDRESS(ROW(),COLUMN())))</f>
        <v>0</v>
      </c>
      <c r="K296" s="11" cm="1">
        <f t="array" aca="1" ref="K296" ca="1">SUM(INDIRECT("'"&amp;TOTALCustomerSheets&amp;"'!"&amp;ADDRESS(ROW(),COLUMN())))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 cm="1">
        <f t="array" aca="1" ref="D297" ca="1">SUM(INDIRECT("'"&amp;TOTALCustomerSheets&amp;"'!"&amp;ADDRESS(ROW(),COLUMN())))</f>
        <v>0</v>
      </c>
      <c r="E297" s="11">
        <f t="shared" ca="1" si="5"/>
        <v>0</v>
      </c>
      <c r="F297" s="3"/>
      <c r="G297" s="11" cm="1">
        <f t="array" aca="1" ref="G297" ca="1">SUM(INDIRECT("'"&amp;TOTALCustomerSheets&amp;"'!"&amp;ADDRESS(ROW(),COLUMN())))</f>
        <v>0</v>
      </c>
      <c r="H297" s="11" cm="1">
        <f t="array" aca="1" ref="H297" ca="1">SUM(INDIRECT("'"&amp;TOTALCustomerSheets&amp;"'!"&amp;ADDRESS(ROW(),COLUMN())))</f>
        <v>0</v>
      </c>
      <c r="I297" s="11" cm="1">
        <f t="array" aca="1" ref="I297" ca="1">SUM(INDIRECT("'"&amp;TOTALCustomerSheets&amp;"'!"&amp;ADDRESS(ROW(),COLUMN())))</f>
        <v>0</v>
      </c>
      <c r="J297" s="11" cm="1">
        <f t="array" aca="1" ref="J297" ca="1">SUM(INDIRECT("'"&amp;TOTALCustomerSheets&amp;"'!"&amp;ADDRESS(ROW(),COLUMN())))</f>
        <v>0</v>
      </c>
      <c r="K297" s="11" cm="1">
        <f t="array" aca="1" ref="K297" ca="1">SUM(INDIRECT("'"&amp;TOTALCustomerSheets&amp;"'!"&amp;ADDRESS(ROW(),COLUMN())))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 cm="1">
        <f t="array" aca="1" ref="D298" ca="1">SUM(INDIRECT("'"&amp;TOTALCustomerSheets&amp;"'!"&amp;ADDRESS(ROW(),COLUMN())))</f>
        <v>0</v>
      </c>
      <c r="E298" s="11">
        <f t="shared" ca="1" si="5"/>
        <v>0</v>
      </c>
      <c r="F298" s="3"/>
      <c r="G298" s="11" cm="1">
        <f t="array" aca="1" ref="G298" ca="1">SUM(INDIRECT("'"&amp;TOTALCustomerSheets&amp;"'!"&amp;ADDRESS(ROW(),COLUMN())))</f>
        <v>0</v>
      </c>
      <c r="H298" s="11" cm="1">
        <f t="array" aca="1" ref="H298" ca="1">SUM(INDIRECT("'"&amp;TOTALCustomerSheets&amp;"'!"&amp;ADDRESS(ROW(),COLUMN())))</f>
        <v>0</v>
      </c>
      <c r="I298" s="11" cm="1">
        <f t="array" aca="1" ref="I298" ca="1">SUM(INDIRECT("'"&amp;TOTALCustomerSheets&amp;"'!"&amp;ADDRESS(ROW(),COLUMN())))</f>
        <v>0</v>
      </c>
      <c r="J298" s="11" cm="1">
        <f t="array" aca="1" ref="J298" ca="1">SUM(INDIRECT("'"&amp;TOTALCustomerSheets&amp;"'!"&amp;ADDRESS(ROW(),COLUMN())))</f>
        <v>0</v>
      </c>
      <c r="K298" s="11" cm="1">
        <f t="array" aca="1" ref="K298" ca="1">SUM(INDIRECT("'"&amp;TOTALCustomerSheets&amp;"'!"&amp;ADDRESS(ROW(),COLUMN())))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 cm="1">
        <f t="array" aca="1" ref="D299" ca="1">SUM(INDIRECT("'"&amp;TOTALCustomerSheets&amp;"'!"&amp;ADDRESS(ROW(),COLUMN())))</f>
        <v>0</v>
      </c>
      <c r="E299" s="11">
        <f t="shared" ca="1" si="5"/>
        <v>0</v>
      </c>
      <c r="F299" s="3"/>
      <c r="G299" s="11" cm="1">
        <f t="array" aca="1" ref="G299" ca="1">SUM(INDIRECT("'"&amp;TOTALCustomerSheets&amp;"'!"&amp;ADDRESS(ROW(),COLUMN())))</f>
        <v>0</v>
      </c>
      <c r="H299" s="11" cm="1">
        <f t="array" aca="1" ref="H299" ca="1">SUM(INDIRECT("'"&amp;TOTALCustomerSheets&amp;"'!"&amp;ADDRESS(ROW(),COLUMN())))</f>
        <v>0</v>
      </c>
      <c r="I299" s="11" cm="1">
        <f t="array" aca="1" ref="I299" ca="1">SUM(INDIRECT("'"&amp;TOTALCustomerSheets&amp;"'!"&amp;ADDRESS(ROW(),COLUMN())))</f>
        <v>0</v>
      </c>
      <c r="J299" s="11" cm="1">
        <f t="array" aca="1" ref="J299" ca="1">SUM(INDIRECT("'"&amp;TOTALCustomerSheets&amp;"'!"&amp;ADDRESS(ROW(),COLUMN())))</f>
        <v>0</v>
      </c>
      <c r="K299" s="11" cm="1">
        <f t="array" aca="1" ref="K299" ca="1">SUM(INDIRECT("'"&amp;TOTALCustomerSheets&amp;"'!"&amp;ADDRESS(ROW(),COLUMN())))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 cm="1">
        <f t="array" aca="1" ref="D300" ca="1">SUM(INDIRECT("'"&amp;TOTALCustomerSheets&amp;"'!"&amp;ADDRESS(ROW(),COLUMN())))</f>
        <v>0</v>
      </c>
      <c r="E300" s="11">
        <f t="shared" ca="1" si="5"/>
        <v>0</v>
      </c>
      <c r="F300" s="3"/>
      <c r="G300" s="11" cm="1">
        <f t="array" aca="1" ref="G300" ca="1">SUM(INDIRECT("'"&amp;TOTALCustomerSheets&amp;"'!"&amp;ADDRESS(ROW(),COLUMN())))</f>
        <v>0</v>
      </c>
      <c r="H300" s="11" cm="1">
        <f t="array" aca="1" ref="H300" ca="1">SUM(INDIRECT("'"&amp;TOTALCustomerSheets&amp;"'!"&amp;ADDRESS(ROW(),COLUMN())))</f>
        <v>0</v>
      </c>
      <c r="I300" s="11" cm="1">
        <f t="array" aca="1" ref="I300" ca="1">SUM(INDIRECT("'"&amp;TOTALCustomerSheets&amp;"'!"&amp;ADDRESS(ROW(),COLUMN())))</f>
        <v>0</v>
      </c>
      <c r="J300" s="11" cm="1">
        <f t="array" aca="1" ref="J300" ca="1">SUM(INDIRECT("'"&amp;TOTALCustomerSheets&amp;"'!"&amp;ADDRESS(ROW(),COLUMN())))</f>
        <v>0</v>
      </c>
      <c r="K300" s="11" cm="1">
        <f t="array" aca="1" ref="K300" ca="1">SUM(INDIRECT("'"&amp;TOTALCustomerSheets&amp;"'!"&amp;ADDRESS(ROW(),COLUMN())))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 cm="1">
        <f t="array" aca="1" ref="D301" ca="1">SUM(INDIRECT("'"&amp;TOTALCustomerSheets&amp;"'!"&amp;ADDRESS(ROW(),COLUMN())))</f>
        <v>0</v>
      </c>
      <c r="E301" s="11">
        <f t="shared" ca="1" si="5"/>
        <v>0</v>
      </c>
      <c r="F301" s="3"/>
      <c r="G301" s="11" cm="1">
        <f t="array" aca="1" ref="G301" ca="1">SUM(INDIRECT("'"&amp;TOTALCustomerSheets&amp;"'!"&amp;ADDRESS(ROW(),COLUMN())))</f>
        <v>0</v>
      </c>
      <c r="H301" s="11" cm="1">
        <f t="array" aca="1" ref="H301" ca="1">SUM(INDIRECT("'"&amp;TOTALCustomerSheets&amp;"'!"&amp;ADDRESS(ROW(),COLUMN())))</f>
        <v>0</v>
      </c>
      <c r="I301" s="11" cm="1">
        <f t="array" aca="1" ref="I301" ca="1">SUM(INDIRECT("'"&amp;TOTALCustomerSheets&amp;"'!"&amp;ADDRESS(ROW(),COLUMN())))</f>
        <v>0</v>
      </c>
      <c r="J301" s="11" cm="1">
        <f t="array" aca="1" ref="J301" ca="1">SUM(INDIRECT("'"&amp;TOTALCustomerSheets&amp;"'!"&amp;ADDRESS(ROW(),COLUMN())))</f>
        <v>0</v>
      </c>
      <c r="K301" s="11" cm="1">
        <f t="array" aca="1" ref="K301" ca="1">SUM(INDIRECT("'"&amp;TOTALCustomerSheets&amp;"'!"&amp;ADDRESS(ROW(),COLUMN())))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 cm="1">
        <f t="array" aca="1" ref="D302" ca="1">SUM(INDIRECT("'"&amp;TOTALCustomerSheets&amp;"'!"&amp;ADDRESS(ROW(),COLUMN())))</f>
        <v>0</v>
      </c>
      <c r="E302" s="11">
        <f t="shared" ca="1" si="5"/>
        <v>0</v>
      </c>
      <c r="F302" s="3"/>
      <c r="G302" s="11" cm="1">
        <f t="array" aca="1" ref="G302" ca="1">SUM(INDIRECT("'"&amp;TOTALCustomerSheets&amp;"'!"&amp;ADDRESS(ROW(),COLUMN())))</f>
        <v>0</v>
      </c>
      <c r="H302" s="11" cm="1">
        <f t="array" aca="1" ref="H302" ca="1">SUM(INDIRECT("'"&amp;TOTALCustomerSheets&amp;"'!"&amp;ADDRESS(ROW(),COLUMN())))</f>
        <v>0</v>
      </c>
      <c r="I302" s="11" cm="1">
        <f t="array" aca="1" ref="I302" ca="1">SUM(INDIRECT("'"&amp;TOTALCustomerSheets&amp;"'!"&amp;ADDRESS(ROW(),COLUMN())))</f>
        <v>0</v>
      </c>
      <c r="J302" s="11" cm="1">
        <f t="array" aca="1" ref="J302" ca="1">SUM(INDIRECT("'"&amp;TOTALCustomerSheets&amp;"'!"&amp;ADDRESS(ROW(),COLUMN())))</f>
        <v>0</v>
      </c>
      <c r="K302" s="11" cm="1">
        <f t="array" aca="1" ref="K302" ca="1">SUM(INDIRECT("'"&amp;TOTALCustomerSheets&amp;"'!"&amp;ADDRESS(ROW(),COLUMN())))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 cm="1">
        <f t="array" aca="1" ref="D303" ca="1">SUM(INDIRECT("'"&amp;TOTALCustomerSheets&amp;"'!"&amp;ADDRESS(ROW(),COLUMN())))</f>
        <v>0</v>
      </c>
      <c r="E303" s="11">
        <f t="shared" ca="1" si="5"/>
        <v>0</v>
      </c>
      <c r="F303" s="3"/>
      <c r="G303" s="11" cm="1">
        <f t="array" aca="1" ref="G303" ca="1">SUM(INDIRECT("'"&amp;TOTALCustomerSheets&amp;"'!"&amp;ADDRESS(ROW(),COLUMN())))</f>
        <v>0</v>
      </c>
      <c r="H303" s="11" cm="1">
        <f t="array" aca="1" ref="H303" ca="1">SUM(INDIRECT("'"&amp;TOTALCustomerSheets&amp;"'!"&amp;ADDRESS(ROW(),COLUMN())))</f>
        <v>0</v>
      </c>
      <c r="I303" s="11" cm="1">
        <f t="array" aca="1" ref="I303" ca="1">SUM(INDIRECT("'"&amp;TOTALCustomerSheets&amp;"'!"&amp;ADDRESS(ROW(),COLUMN())))</f>
        <v>0</v>
      </c>
      <c r="J303" s="11" cm="1">
        <f t="array" aca="1" ref="J303" ca="1">SUM(INDIRECT("'"&amp;TOTALCustomerSheets&amp;"'!"&amp;ADDRESS(ROW(),COLUMN())))</f>
        <v>0</v>
      </c>
      <c r="K303" s="11" cm="1">
        <f t="array" aca="1" ref="K303" ca="1">SUM(INDIRECT("'"&amp;TOTALCustomerSheets&amp;"'!"&amp;ADDRESS(ROW(),COLUMN())))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 cm="1">
        <f t="array" aca="1" ref="D304" ca="1">SUM(INDIRECT("'"&amp;TOTALCustomerSheets&amp;"'!"&amp;ADDRESS(ROW(),COLUMN())))</f>
        <v>0</v>
      </c>
      <c r="E304" s="11">
        <f t="shared" ca="1" si="5"/>
        <v>0</v>
      </c>
      <c r="F304" s="3"/>
      <c r="G304" s="11" cm="1">
        <f t="array" aca="1" ref="G304" ca="1">SUM(INDIRECT("'"&amp;TOTALCustomerSheets&amp;"'!"&amp;ADDRESS(ROW(),COLUMN())))</f>
        <v>0</v>
      </c>
      <c r="H304" s="11" cm="1">
        <f t="array" aca="1" ref="H304" ca="1">SUM(INDIRECT("'"&amp;TOTALCustomerSheets&amp;"'!"&amp;ADDRESS(ROW(),COLUMN())))</f>
        <v>0</v>
      </c>
      <c r="I304" s="11" cm="1">
        <f t="array" aca="1" ref="I304" ca="1">SUM(INDIRECT("'"&amp;TOTALCustomerSheets&amp;"'!"&amp;ADDRESS(ROW(),COLUMN())))</f>
        <v>0</v>
      </c>
      <c r="J304" s="11" cm="1">
        <f t="array" aca="1" ref="J304" ca="1">SUM(INDIRECT("'"&amp;TOTALCustomerSheets&amp;"'!"&amp;ADDRESS(ROW(),COLUMN())))</f>
        <v>0</v>
      </c>
      <c r="K304" s="11" cm="1">
        <f t="array" aca="1" ref="K304" ca="1">SUM(INDIRECT("'"&amp;TOTALCustomerSheets&amp;"'!"&amp;ADDRESS(ROW(),COLUMN())))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 cm="1">
        <f t="array" aca="1" ref="D305" ca="1">SUM(INDIRECT("'"&amp;TOTALCustomerSheets&amp;"'!"&amp;ADDRESS(ROW(),COLUMN())))</f>
        <v>0</v>
      </c>
      <c r="E305" s="11">
        <f t="shared" ca="1" si="5"/>
        <v>0</v>
      </c>
      <c r="F305" s="3"/>
      <c r="G305" s="11" cm="1">
        <f t="array" aca="1" ref="G305" ca="1">SUM(INDIRECT("'"&amp;TOTALCustomerSheets&amp;"'!"&amp;ADDRESS(ROW(),COLUMN())))</f>
        <v>0</v>
      </c>
      <c r="H305" s="11" cm="1">
        <f t="array" aca="1" ref="H305" ca="1">SUM(INDIRECT("'"&amp;TOTALCustomerSheets&amp;"'!"&amp;ADDRESS(ROW(),COLUMN())))</f>
        <v>0</v>
      </c>
      <c r="I305" s="11" cm="1">
        <f t="array" aca="1" ref="I305" ca="1">SUM(INDIRECT("'"&amp;TOTALCustomerSheets&amp;"'!"&amp;ADDRESS(ROW(),COLUMN())))</f>
        <v>0</v>
      </c>
      <c r="J305" s="11" cm="1">
        <f t="array" aca="1" ref="J305" ca="1">SUM(INDIRECT("'"&amp;TOTALCustomerSheets&amp;"'!"&amp;ADDRESS(ROW(),COLUMN())))</f>
        <v>0</v>
      </c>
      <c r="K305" s="11" cm="1">
        <f t="array" aca="1" ref="K305" ca="1">SUM(INDIRECT("'"&amp;TOTALCustomerSheets&amp;"'!"&amp;ADDRESS(ROW(),COLUMN())))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 cm="1">
        <f t="array" aca="1" ref="D306" ca="1">SUM(INDIRECT("'"&amp;TOTALCustomerSheets&amp;"'!"&amp;ADDRESS(ROW(),COLUMN())))</f>
        <v>0</v>
      </c>
      <c r="E306" s="11">
        <f t="shared" ca="1" si="5"/>
        <v>0</v>
      </c>
      <c r="G306" s="111" cm="1">
        <f t="array" aca="1" ref="G306" ca="1">SUM(INDIRECT("'"&amp;TOTALCustomerSheets&amp;"'!"&amp;ADDRESS(ROW(),COLUMN())))</f>
        <v>0</v>
      </c>
      <c r="H306" s="111" cm="1">
        <f t="array" aca="1" ref="H306" ca="1">SUM(INDIRECT("'"&amp;TOTALCustomerSheets&amp;"'!"&amp;ADDRESS(ROW(),COLUMN())))</f>
        <v>0</v>
      </c>
      <c r="I306" s="111" cm="1">
        <f t="array" aca="1" ref="I306" ca="1">SUM(INDIRECT("'"&amp;TOTALCustomerSheets&amp;"'!"&amp;ADDRESS(ROW(),COLUMN())))</f>
        <v>0</v>
      </c>
      <c r="J306" s="111" cm="1">
        <f t="array" aca="1" ref="J306" ca="1">SUM(INDIRECT("'"&amp;TOTALCustomerSheets&amp;"'!"&amp;ADDRESS(ROW(),COLUMN())))</f>
        <v>0</v>
      </c>
      <c r="K306" s="111" cm="1">
        <f t="array" aca="1" ref="K306" ca="1">SUM(INDIRECT("'"&amp;TOTALCustomerSheets&amp;"'!"&amp;ADDRESS(ROW(),COLUMN())))</f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D307" s="11"/>
      <c r="E307" s="11">
        <f t="shared" si="5"/>
        <v>0</v>
      </c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D308" s="11"/>
      <c r="E308" s="11">
        <f t="shared" si="5"/>
        <v>0</v>
      </c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 cm="1">
        <f t="array" aca="1" ref="D309" ca="1">SUM(INDIRECT("'"&amp;TOTALCustomerSheets&amp;"'!"&amp;ADDRESS(ROW(),COLUMN())))</f>
        <v>0</v>
      </c>
      <c r="E309" s="11">
        <f t="shared" ca="1" si="5"/>
        <v>0</v>
      </c>
      <c r="F309" s="3"/>
      <c r="G309" s="11" cm="1">
        <f t="array" aca="1" ref="G309" ca="1">SUM(INDIRECT("'"&amp;TOTALCustomerSheets&amp;"'!"&amp;ADDRESS(ROW(),COLUMN())))</f>
        <v>0</v>
      </c>
      <c r="H309" s="11" cm="1">
        <f t="array" aca="1" ref="H309" ca="1">SUM(INDIRECT("'"&amp;TOTALCustomerSheets&amp;"'!"&amp;ADDRESS(ROW(),COLUMN())))</f>
        <v>0</v>
      </c>
      <c r="I309" s="11" cm="1">
        <f t="array" aca="1" ref="I309" ca="1">SUM(INDIRECT("'"&amp;TOTALCustomerSheets&amp;"'!"&amp;ADDRESS(ROW(),COLUMN())))</f>
        <v>0</v>
      </c>
      <c r="J309" s="11" cm="1">
        <f t="array" aca="1" ref="J309" ca="1">SUM(INDIRECT("'"&amp;TOTALCustomerSheets&amp;"'!"&amp;ADDRESS(ROW(),COLUMN())))</f>
        <v>0</v>
      </c>
      <c r="K309" s="11" cm="1">
        <f t="array" aca="1" ref="K309" ca="1">SUM(INDIRECT("'"&amp;TOTALCustomerSheets&amp;"'!"&amp;ADDRESS(ROW(),COLUMN())))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 cm="1">
        <f t="array" aca="1" ref="D310" ca="1">SUM(INDIRECT("'"&amp;TOTALCustomerSheets&amp;"'!"&amp;ADDRESS(ROW(),COLUMN())))</f>
        <v>0</v>
      </c>
      <c r="E310" s="11">
        <f t="shared" ca="1" si="5"/>
        <v>0</v>
      </c>
      <c r="F310" s="3"/>
      <c r="G310" s="11" cm="1">
        <f t="array" aca="1" ref="G310" ca="1">SUM(INDIRECT("'"&amp;TOTALCustomerSheets&amp;"'!"&amp;ADDRESS(ROW(),COLUMN())))</f>
        <v>0</v>
      </c>
      <c r="H310" s="11" cm="1">
        <f t="array" aca="1" ref="H310" ca="1">SUM(INDIRECT("'"&amp;TOTALCustomerSheets&amp;"'!"&amp;ADDRESS(ROW(),COLUMN())))</f>
        <v>0</v>
      </c>
      <c r="I310" s="11" cm="1">
        <f t="array" aca="1" ref="I310" ca="1">SUM(INDIRECT("'"&amp;TOTALCustomerSheets&amp;"'!"&amp;ADDRESS(ROW(),COLUMN())))</f>
        <v>0</v>
      </c>
      <c r="J310" s="11" cm="1">
        <f t="array" aca="1" ref="J310" ca="1">SUM(INDIRECT("'"&amp;TOTALCustomerSheets&amp;"'!"&amp;ADDRESS(ROW(),COLUMN())))</f>
        <v>0</v>
      </c>
      <c r="K310" s="11" cm="1">
        <f t="array" aca="1" ref="K310" ca="1">SUM(INDIRECT("'"&amp;TOTALCustomerSheets&amp;"'!"&amp;ADDRESS(ROW(),COLUMN())))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 cm="1">
        <f t="array" aca="1" ref="D311" ca="1">SUM(INDIRECT("'"&amp;TOTALCustomerSheets&amp;"'!"&amp;ADDRESS(ROW(),COLUMN())))</f>
        <v>0</v>
      </c>
      <c r="E311" s="11">
        <f t="shared" ca="1" si="5"/>
        <v>0</v>
      </c>
      <c r="F311" s="3"/>
      <c r="G311" s="11" cm="1">
        <f t="array" aca="1" ref="G311" ca="1">SUM(INDIRECT("'"&amp;TOTALCustomerSheets&amp;"'!"&amp;ADDRESS(ROW(),COLUMN())))</f>
        <v>0</v>
      </c>
      <c r="H311" s="11" cm="1">
        <f t="array" aca="1" ref="H311" ca="1">SUM(INDIRECT("'"&amp;TOTALCustomerSheets&amp;"'!"&amp;ADDRESS(ROW(),COLUMN())))</f>
        <v>0</v>
      </c>
      <c r="I311" s="11" cm="1">
        <f t="array" aca="1" ref="I311" ca="1">SUM(INDIRECT("'"&amp;TOTALCustomerSheets&amp;"'!"&amp;ADDRESS(ROW(),COLUMN())))</f>
        <v>0</v>
      </c>
      <c r="J311" s="11" cm="1">
        <f t="array" aca="1" ref="J311" ca="1">SUM(INDIRECT("'"&amp;TOTALCustomerSheets&amp;"'!"&amp;ADDRESS(ROW(),COLUMN())))</f>
        <v>0</v>
      </c>
      <c r="K311" s="11" cm="1">
        <f t="array" aca="1" ref="K311" ca="1">SUM(INDIRECT("'"&amp;TOTALCustomerSheets&amp;"'!"&amp;ADDRESS(ROW(),COLUMN())))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 cm="1">
        <f t="array" aca="1" ref="D312" ca="1">SUM(INDIRECT("'"&amp;TOTALCustomerSheets&amp;"'!"&amp;ADDRESS(ROW(),COLUMN())))</f>
        <v>0</v>
      </c>
      <c r="E312" s="11">
        <f t="shared" ca="1" si="5"/>
        <v>0</v>
      </c>
      <c r="F312" s="3"/>
      <c r="G312" s="11" cm="1">
        <f t="array" aca="1" ref="G312" ca="1">SUM(INDIRECT("'"&amp;TOTALCustomerSheets&amp;"'!"&amp;ADDRESS(ROW(),COLUMN())))</f>
        <v>0</v>
      </c>
      <c r="H312" s="11" cm="1">
        <f t="array" aca="1" ref="H312" ca="1">SUM(INDIRECT("'"&amp;TOTALCustomerSheets&amp;"'!"&amp;ADDRESS(ROW(),COLUMN())))</f>
        <v>0</v>
      </c>
      <c r="I312" s="11" cm="1">
        <f t="array" aca="1" ref="I312" ca="1">SUM(INDIRECT("'"&amp;TOTALCustomerSheets&amp;"'!"&amp;ADDRESS(ROW(),COLUMN())))</f>
        <v>0</v>
      </c>
      <c r="J312" s="11" cm="1">
        <f t="array" aca="1" ref="J312" ca="1">SUM(INDIRECT("'"&amp;TOTALCustomerSheets&amp;"'!"&amp;ADDRESS(ROW(),COLUMN())))</f>
        <v>0</v>
      </c>
      <c r="K312" s="11" cm="1">
        <f t="array" aca="1" ref="K312" ca="1">SUM(INDIRECT("'"&amp;TOTALCustomerSheets&amp;"'!"&amp;ADDRESS(ROW(),COLUMN())))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 cm="1">
        <f t="array" aca="1" ref="D313" ca="1">SUM(INDIRECT("'"&amp;TOTALCustomerSheets&amp;"'!"&amp;ADDRESS(ROW(),COLUMN())))</f>
        <v>0</v>
      </c>
      <c r="E313" s="11">
        <f t="shared" ca="1" si="5"/>
        <v>0</v>
      </c>
      <c r="F313" s="3"/>
      <c r="G313" s="11" cm="1">
        <f t="array" aca="1" ref="G313" ca="1">SUM(INDIRECT("'"&amp;TOTALCustomerSheets&amp;"'!"&amp;ADDRESS(ROW(),COLUMN())))</f>
        <v>0</v>
      </c>
      <c r="H313" s="11" cm="1">
        <f t="array" aca="1" ref="H313" ca="1">SUM(INDIRECT("'"&amp;TOTALCustomerSheets&amp;"'!"&amp;ADDRESS(ROW(),COLUMN())))</f>
        <v>0</v>
      </c>
      <c r="I313" s="11" cm="1">
        <f t="array" aca="1" ref="I313" ca="1">SUM(INDIRECT("'"&amp;TOTALCustomerSheets&amp;"'!"&amp;ADDRESS(ROW(),COLUMN())))</f>
        <v>0</v>
      </c>
      <c r="J313" s="11" cm="1">
        <f t="array" aca="1" ref="J313" ca="1">SUM(INDIRECT("'"&amp;TOTALCustomerSheets&amp;"'!"&amp;ADDRESS(ROW(),COLUMN())))</f>
        <v>0</v>
      </c>
      <c r="K313" s="11" cm="1">
        <f t="array" aca="1" ref="K313" ca="1">SUM(INDIRECT("'"&amp;TOTALCustomerSheets&amp;"'!"&amp;ADDRESS(ROW(),COLUMN())))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 cm="1">
        <f t="array" aca="1" ref="D314" ca="1">SUM(INDIRECT("'"&amp;TOTALCustomerSheets&amp;"'!"&amp;ADDRESS(ROW(),COLUMN())))</f>
        <v>0</v>
      </c>
      <c r="E314" s="11">
        <f t="shared" ca="1" si="5"/>
        <v>0</v>
      </c>
      <c r="F314" s="3"/>
      <c r="G314" s="11" cm="1">
        <f t="array" aca="1" ref="G314" ca="1">SUM(INDIRECT("'"&amp;TOTALCustomerSheets&amp;"'!"&amp;ADDRESS(ROW(),COLUMN())))</f>
        <v>0</v>
      </c>
      <c r="H314" s="11" cm="1">
        <f t="array" aca="1" ref="H314" ca="1">SUM(INDIRECT("'"&amp;TOTALCustomerSheets&amp;"'!"&amp;ADDRESS(ROW(),COLUMN())))</f>
        <v>0</v>
      </c>
      <c r="I314" s="11" cm="1">
        <f t="array" aca="1" ref="I314" ca="1">SUM(INDIRECT("'"&amp;TOTALCustomerSheets&amp;"'!"&amp;ADDRESS(ROW(),COLUMN())))</f>
        <v>0</v>
      </c>
      <c r="J314" s="11" cm="1">
        <f t="array" aca="1" ref="J314" ca="1">SUM(INDIRECT("'"&amp;TOTALCustomerSheets&amp;"'!"&amp;ADDRESS(ROW(),COLUMN())))</f>
        <v>0</v>
      </c>
      <c r="K314" s="11" cm="1">
        <f t="array" aca="1" ref="K314" ca="1">SUM(INDIRECT("'"&amp;TOTALCustomerSheets&amp;"'!"&amp;ADDRESS(ROW(),COLUMN())))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 cm="1">
        <f t="array" aca="1" ref="D315" ca="1">SUM(INDIRECT("'"&amp;TOTALCustomerSheets&amp;"'!"&amp;ADDRESS(ROW(),COLUMN())))</f>
        <v>0</v>
      </c>
      <c r="E315" s="11">
        <f t="shared" ca="1" si="5"/>
        <v>0</v>
      </c>
      <c r="F315" s="3"/>
      <c r="G315" s="11" cm="1">
        <f t="array" aca="1" ref="G315" ca="1">SUM(INDIRECT("'"&amp;TOTALCustomerSheets&amp;"'!"&amp;ADDRESS(ROW(),COLUMN())))</f>
        <v>0</v>
      </c>
      <c r="H315" s="11" cm="1">
        <f t="array" aca="1" ref="H315" ca="1">SUM(INDIRECT("'"&amp;TOTALCustomerSheets&amp;"'!"&amp;ADDRESS(ROW(),COLUMN())))</f>
        <v>0</v>
      </c>
      <c r="I315" s="11" cm="1">
        <f t="array" aca="1" ref="I315" ca="1">SUM(INDIRECT("'"&amp;TOTALCustomerSheets&amp;"'!"&amp;ADDRESS(ROW(),COLUMN())))</f>
        <v>0</v>
      </c>
      <c r="J315" s="11" cm="1">
        <f t="array" aca="1" ref="J315" ca="1">SUM(INDIRECT("'"&amp;TOTALCustomerSheets&amp;"'!"&amp;ADDRESS(ROW(),COLUMN())))</f>
        <v>0</v>
      </c>
      <c r="K315" s="11" cm="1">
        <f t="array" aca="1" ref="K315" ca="1">SUM(INDIRECT("'"&amp;TOTALCustomerSheets&amp;"'!"&amp;ADDRESS(ROW(),COLUMN())))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 cm="1">
        <f t="array" aca="1" ref="D316" ca="1">SUM(INDIRECT("'"&amp;TOTALCustomerSheets&amp;"'!"&amp;ADDRESS(ROW(),COLUMN())))</f>
        <v>0</v>
      </c>
      <c r="E316" s="11">
        <f t="shared" ca="1" si="5"/>
        <v>0</v>
      </c>
      <c r="G316" s="111" cm="1">
        <f t="array" aca="1" ref="G316" ca="1">SUM(INDIRECT("'"&amp;TOTALCustomerSheets&amp;"'!"&amp;ADDRESS(ROW(),COLUMN())))</f>
        <v>0</v>
      </c>
      <c r="H316" s="111" cm="1">
        <f t="array" aca="1" ref="H316" ca="1">SUM(INDIRECT("'"&amp;TOTALCustomerSheets&amp;"'!"&amp;ADDRESS(ROW(),COLUMN())))</f>
        <v>0</v>
      </c>
      <c r="I316" s="111" cm="1">
        <f t="array" aca="1" ref="I316" ca="1">SUM(INDIRECT("'"&amp;TOTALCustomerSheets&amp;"'!"&amp;ADDRESS(ROW(),COLUMN())))</f>
        <v>0</v>
      </c>
      <c r="J316" s="111" cm="1">
        <f t="array" aca="1" ref="J316" ca="1">SUM(INDIRECT("'"&amp;TOTALCustomerSheets&amp;"'!"&amp;ADDRESS(ROW(),COLUMN())))</f>
        <v>0</v>
      </c>
      <c r="K316" s="111" cm="1">
        <f t="array" aca="1" ref="K316" ca="1">SUM(INDIRECT("'"&amp;TOTALCustomerSheets&amp;"'!"&amp;ADDRESS(ROW(),COLUMN())))</f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D317" s="11"/>
      <c r="E317" s="11">
        <f t="shared" si="5"/>
        <v>0</v>
      </c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D318" s="11"/>
      <c r="E318" s="11">
        <f t="shared" si="5"/>
        <v>0</v>
      </c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 cm="1">
        <f t="array" aca="1" ref="D319" ca="1">SUM(INDIRECT("'"&amp;TOTALCustomerSheets&amp;"'!"&amp;ADDRESS(ROW(),COLUMN())))</f>
        <v>0</v>
      </c>
      <c r="E319" s="11">
        <f t="shared" ca="1" si="5"/>
        <v>0</v>
      </c>
      <c r="F319" s="3"/>
      <c r="G319" s="11" cm="1">
        <f t="array" aca="1" ref="G319" ca="1">SUM(INDIRECT("'"&amp;TOTALCustomerSheets&amp;"'!"&amp;ADDRESS(ROW(),COLUMN())))</f>
        <v>0</v>
      </c>
      <c r="H319" s="11" cm="1">
        <f t="array" aca="1" ref="H319" ca="1">SUM(INDIRECT("'"&amp;TOTALCustomerSheets&amp;"'!"&amp;ADDRESS(ROW(),COLUMN())))</f>
        <v>0</v>
      </c>
      <c r="I319" s="11" cm="1">
        <f t="array" aca="1" ref="I319" ca="1">SUM(INDIRECT("'"&amp;TOTALCustomerSheets&amp;"'!"&amp;ADDRESS(ROW(),COLUMN())))</f>
        <v>0</v>
      </c>
      <c r="J319" s="11" cm="1">
        <f t="array" aca="1" ref="J319" ca="1">SUM(INDIRECT("'"&amp;TOTALCustomerSheets&amp;"'!"&amp;ADDRESS(ROW(),COLUMN())))</f>
        <v>0</v>
      </c>
      <c r="K319" s="11" cm="1">
        <f t="array" aca="1" ref="K319" ca="1">SUM(INDIRECT("'"&amp;TOTALCustomerSheets&amp;"'!"&amp;ADDRESS(ROW(),COLUMN())))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 cm="1">
        <f t="array" aca="1" ref="D320" ca="1">SUM(INDIRECT("'"&amp;TOTALCustomerSheets&amp;"'!"&amp;ADDRESS(ROW(),COLUMN())))</f>
        <v>0</v>
      </c>
      <c r="E320" s="11">
        <f t="shared" ref="E320:E351" ca="1" si="6">IFERROR(IF(D320="",0,IF(D320=0,0,IF(ABS(D320-SUM($G320:$K320))&lt;Check_Limit,0,1))),1)</f>
        <v>0</v>
      </c>
      <c r="F320" s="3"/>
      <c r="G320" s="11" cm="1">
        <f t="array" aca="1" ref="G320" ca="1">SUM(INDIRECT("'"&amp;TOTALCustomerSheets&amp;"'!"&amp;ADDRESS(ROW(),COLUMN())))</f>
        <v>0</v>
      </c>
      <c r="H320" s="11" cm="1">
        <f t="array" aca="1" ref="H320" ca="1">SUM(INDIRECT("'"&amp;TOTALCustomerSheets&amp;"'!"&amp;ADDRESS(ROW(),COLUMN())))</f>
        <v>0</v>
      </c>
      <c r="I320" s="11" cm="1">
        <f t="array" aca="1" ref="I320" ca="1">SUM(INDIRECT("'"&amp;TOTALCustomerSheets&amp;"'!"&amp;ADDRESS(ROW(),COLUMN())))</f>
        <v>0</v>
      </c>
      <c r="J320" s="11" cm="1">
        <f t="array" aca="1" ref="J320" ca="1">SUM(INDIRECT("'"&amp;TOTALCustomerSheets&amp;"'!"&amp;ADDRESS(ROW(),COLUMN())))</f>
        <v>0</v>
      </c>
      <c r="K320" s="11" cm="1">
        <f t="array" aca="1" ref="K320" ca="1">SUM(INDIRECT("'"&amp;TOTALCustomerSheets&amp;"'!"&amp;ADDRESS(ROW(),COLUMN())))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 cm="1">
        <f t="array" aca="1" ref="D321" ca="1">SUM(INDIRECT("'"&amp;TOTALCustomerSheets&amp;"'!"&amp;ADDRESS(ROW(),COLUMN())))</f>
        <v>0</v>
      </c>
      <c r="E321" s="11">
        <f t="shared" ca="1" si="6"/>
        <v>0</v>
      </c>
      <c r="F321" s="3"/>
      <c r="G321" s="11" cm="1">
        <f t="array" aca="1" ref="G321" ca="1">SUM(INDIRECT("'"&amp;TOTALCustomerSheets&amp;"'!"&amp;ADDRESS(ROW(),COLUMN())))</f>
        <v>0</v>
      </c>
      <c r="H321" s="11" cm="1">
        <f t="array" aca="1" ref="H321" ca="1">SUM(INDIRECT("'"&amp;TOTALCustomerSheets&amp;"'!"&amp;ADDRESS(ROW(),COLUMN())))</f>
        <v>0</v>
      </c>
      <c r="I321" s="11" cm="1">
        <f t="array" aca="1" ref="I321" ca="1">SUM(INDIRECT("'"&amp;TOTALCustomerSheets&amp;"'!"&amp;ADDRESS(ROW(),COLUMN())))</f>
        <v>0</v>
      </c>
      <c r="J321" s="11" cm="1">
        <f t="array" aca="1" ref="J321" ca="1">SUM(INDIRECT("'"&amp;TOTALCustomerSheets&amp;"'!"&amp;ADDRESS(ROW(),COLUMN())))</f>
        <v>0</v>
      </c>
      <c r="K321" s="11" cm="1">
        <f t="array" aca="1" ref="K321" ca="1">SUM(INDIRECT("'"&amp;TOTALCustomerSheets&amp;"'!"&amp;ADDRESS(ROW(),COLUMN())))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 cm="1">
        <f t="array" aca="1" ref="D322" ca="1">SUM(INDIRECT("'"&amp;TOTALCustomerSheets&amp;"'!"&amp;ADDRESS(ROW(),COLUMN())))</f>
        <v>0</v>
      </c>
      <c r="E322" s="11">
        <f t="shared" ca="1" si="6"/>
        <v>0</v>
      </c>
      <c r="F322" s="3"/>
      <c r="G322" s="11" cm="1">
        <f t="array" aca="1" ref="G322" ca="1">SUM(INDIRECT("'"&amp;TOTALCustomerSheets&amp;"'!"&amp;ADDRESS(ROW(),COLUMN())))</f>
        <v>0</v>
      </c>
      <c r="H322" s="11" cm="1">
        <f t="array" aca="1" ref="H322" ca="1">SUM(INDIRECT("'"&amp;TOTALCustomerSheets&amp;"'!"&amp;ADDRESS(ROW(),COLUMN())))</f>
        <v>0</v>
      </c>
      <c r="I322" s="11" cm="1">
        <f t="array" aca="1" ref="I322" ca="1">SUM(INDIRECT("'"&amp;TOTALCustomerSheets&amp;"'!"&amp;ADDRESS(ROW(),COLUMN())))</f>
        <v>0</v>
      </c>
      <c r="J322" s="11" cm="1">
        <f t="array" aca="1" ref="J322" ca="1">SUM(INDIRECT("'"&amp;TOTALCustomerSheets&amp;"'!"&amp;ADDRESS(ROW(),COLUMN())))</f>
        <v>0</v>
      </c>
      <c r="K322" s="11" cm="1">
        <f t="array" aca="1" ref="K322" ca="1">SUM(INDIRECT("'"&amp;TOTALCustomerSheets&amp;"'!"&amp;ADDRESS(ROW(),COLUMN())))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 cm="1">
        <f t="array" aca="1" ref="D323" ca="1">SUM(INDIRECT("'"&amp;TOTALCustomerSheets&amp;"'!"&amp;ADDRESS(ROW(),COLUMN())))</f>
        <v>0</v>
      </c>
      <c r="E323" s="11">
        <f t="shared" ca="1" si="6"/>
        <v>0</v>
      </c>
      <c r="F323" s="3"/>
      <c r="G323" s="11" cm="1">
        <f t="array" aca="1" ref="G323" ca="1">SUM(INDIRECT("'"&amp;TOTALCustomerSheets&amp;"'!"&amp;ADDRESS(ROW(),COLUMN())))</f>
        <v>0</v>
      </c>
      <c r="H323" s="11" cm="1">
        <f t="array" aca="1" ref="H323" ca="1">SUM(INDIRECT("'"&amp;TOTALCustomerSheets&amp;"'!"&amp;ADDRESS(ROW(),COLUMN())))</f>
        <v>0</v>
      </c>
      <c r="I323" s="11" cm="1">
        <f t="array" aca="1" ref="I323" ca="1">SUM(INDIRECT("'"&amp;TOTALCustomerSheets&amp;"'!"&amp;ADDRESS(ROW(),COLUMN())))</f>
        <v>0</v>
      </c>
      <c r="J323" s="11" cm="1">
        <f t="array" aca="1" ref="J323" ca="1">SUM(INDIRECT("'"&amp;TOTALCustomerSheets&amp;"'!"&amp;ADDRESS(ROW(),COLUMN())))</f>
        <v>0</v>
      </c>
      <c r="K323" s="11" cm="1">
        <f t="array" aca="1" ref="K323" ca="1">SUM(INDIRECT("'"&amp;TOTALCustomerSheets&amp;"'!"&amp;ADDRESS(ROW(),COLUMN())))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 cm="1">
        <f t="array" aca="1" ref="D324" ca="1">SUM(INDIRECT("'"&amp;TOTALCustomerSheets&amp;"'!"&amp;ADDRESS(ROW(),COLUMN())))</f>
        <v>0</v>
      </c>
      <c r="E324" s="11">
        <f t="shared" ca="1" si="6"/>
        <v>0</v>
      </c>
      <c r="F324" s="3"/>
      <c r="G324" s="11" cm="1">
        <f t="array" aca="1" ref="G324" ca="1">SUM(INDIRECT("'"&amp;TOTALCustomerSheets&amp;"'!"&amp;ADDRESS(ROW(),COLUMN())))</f>
        <v>0</v>
      </c>
      <c r="H324" s="11" cm="1">
        <f t="array" aca="1" ref="H324" ca="1">SUM(INDIRECT("'"&amp;TOTALCustomerSheets&amp;"'!"&amp;ADDRESS(ROW(),COLUMN())))</f>
        <v>0</v>
      </c>
      <c r="I324" s="11" cm="1">
        <f t="array" aca="1" ref="I324" ca="1">SUM(INDIRECT("'"&amp;TOTALCustomerSheets&amp;"'!"&amp;ADDRESS(ROW(),COLUMN())))</f>
        <v>0</v>
      </c>
      <c r="J324" s="11" cm="1">
        <f t="array" aca="1" ref="J324" ca="1">SUM(INDIRECT("'"&amp;TOTALCustomerSheets&amp;"'!"&amp;ADDRESS(ROW(),COLUMN())))</f>
        <v>0</v>
      </c>
      <c r="K324" s="11" cm="1">
        <f t="array" aca="1" ref="K324" ca="1">SUM(INDIRECT("'"&amp;TOTALCustomerSheets&amp;"'!"&amp;ADDRESS(ROW(),COLUMN())))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 cm="1">
        <f t="array" aca="1" ref="D325" ca="1">SUM(INDIRECT("'"&amp;TOTALCustomerSheets&amp;"'!"&amp;ADDRESS(ROW(),COLUMN())))</f>
        <v>0</v>
      </c>
      <c r="E325" s="11">
        <f t="shared" ca="1" si="6"/>
        <v>0</v>
      </c>
      <c r="G325" s="111" cm="1">
        <f t="array" aca="1" ref="G325" ca="1">SUM(INDIRECT("'"&amp;TOTALCustomerSheets&amp;"'!"&amp;ADDRESS(ROW(),COLUMN())))</f>
        <v>0</v>
      </c>
      <c r="H325" s="111" cm="1">
        <f t="array" aca="1" ref="H325" ca="1">SUM(INDIRECT("'"&amp;TOTALCustomerSheets&amp;"'!"&amp;ADDRESS(ROW(),COLUMN())))</f>
        <v>0</v>
      </c>
      <c r="I325" s="111" cm="1">
        <f t="array" aca="1" ref="I325" ca="1">SUM(INDIRECT("'"&amp;TOTALCustomerSheets&amp;"'!"&amp;ADDRESS(ROW(),COLUMN())))</f>
        <v>0</v>
      </c>
      <c r="J325" s="111" cm="1">
        <f t="array" aca="1" ref="J325" ca="1">SUM(INDIRECT("'"&amp;TOTALCustomerSheets&amp;"'!"&amp;ADDRESS(ROW(),COLUMN())))</f>
        <v>0</v>
      </c>
      <c r="K325" s="111" cm="1">
        <f t="array" aca="1" ref="K325" ca="1">SUM(INDIRECT("'"&amp;TOTALCustomerSheets&amp;"'!"&amp;ADDRESS(ROW(),COLUMN())))</f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>
        <f t="shared" si="6"/>
        <v>0</v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>
        <f t="shared" si="6"/>
        <v>0</v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 cm="1">
        <f t="array" aca="1" ref="D328" ca="1">SUM(INDIRECT("'"&amp;TOTALCustomerSheets&amp;"'!"&amp;ADDRESS(ROW(),COLUMN())))</f>
        <v>76452.66833995629</v>
      </c>
      <c r="E328" s="11">
        <f t="shared" ca="1" si="6"/>
        <v>0</v>
      </c>
      <c r="F328" s="3"/>
      <c r="G328" s="11" cm="1">
        <f t="array" aca="1" ref="G328" ca="1">SUM(INDIRECT("'"&amp;TOTALCustomerSheets&amp;"'!"&amp;ADDRESS(ROW(),COLUMN())))</f>
        <v>68600.062727293262</v>
      </c>
      <c r="H328" s="11" cm="1">
        <f t="array" aca="1" ref="H328" ca="1">SUM(INDIRECT("'"&amp;TOTALCustomerSheets&amp;"'!"&amp;ADDRESS(ROW(),COLUMN())))</f>
        <v>6367.7671528042811</v>
      </c>
      <c r="I328" s="11" cm="1">
        <f t="array" aca="1" ref="I328" ca="1">SUM(INDIRECT("'"&amp;TOTALCustomerSheets&amp;"'!"&amp;ADDRESS(ROW(),COLUMN())))</f>
        <v>1242.8085839581943</v>
      </c>
      <c r="J328" s="11" cm="1">
        <f t="array" aca="1" ref="J328" ca="1">SUM(INDIRECT("'"&amp;TOTALCustomerSheets&amp;"'!"&amp;ADDRESS(ROW(),COLUMN())))</f>
        <v>229.95707502223561</v>
      </c>
      <c r="K328" s="11" cm="1">
        <f t="array" aca="1" ref="K328" ca="1">SUM(INDIRECT("'"&amp;TOTALCustomerSheets&amp;"'!"&amp;ADDRESS(ROW(),COLUMN())))</f>
        <v>12.072800878301628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 cm="1">
        <f t="array" aca="1" ref="D329" ca="1">SUM(INDIRECT("'"&amp;TOTALCustomerSheets&amp;"'!"&amp;ADDRESS(ROW(),COLUMN())))</f>
        <v>517175.14778448595</v>
      </c>
      <c r="E329" s="11">
        <f t="shared" ca="1" si="6"/>
        <v>0</v>
      </c>
      <c r="F329" s="3"/>
      <c r="G329" s="11" cm="1">
        <f t="array" aca="1" ref="G329" ca="1">SUM(INDIRECT("'"&amp;TOTALCustomerSheets&amp;"'!"&amp;ADDRESS(ROW(),COLUMN())))</f>
        <v>464055.05980843556</v>
      </c>
      <c r="H329" s="11" cm="1">
        <f t="array" aca="1" ref="H329" ca="1">SUM(INDIRECT("'"&amp;TOTALCustomerSheets&amp;"'!"&amp;ADDRESS(ROW(),COLUMN())))</f>
        <v>43075.683162095804</v>
      </c>
      <c r="I329" s="11" cm="1">
        <f t="array" aca="1" ref="I329" ca="1">SUM(INDIRECT("'"&amp;TOTALCustomerSheets&amp;"'!"&amp;ADDRESS(ROW(),COLUMN())))</f>
        <v>8407.1586647354197</v>
      </c>
      <c r="J329" s="11" cm="1">
        <f t="array" aca="1" ref="J329" ca="1">SUM(INDIRECT("'"&amp;TOTALCustomerSheets&amp;"'!"&amp;ADDRESS(ROW(),COLUMN())))</f>
        <v>1555.5779391490214</v>
      </c>
      <c r="K329" s="11" cm="1">
        <f t="array" aca="1" ref="K329" ca="1">SUM(INDIRECT("'"&amp;TOTALCustomerSheets&amp;"'!"&amp;ADDRESS(ROW(),COLUMN())))</f>
        <v>81.668210070114156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 cm="1">
        <f t="array" aca="1" ref="D330" ca="1">SUM(INDIRECT("'"&amp;TOTALCustomerSheets&amp;"'!"&amp;ADDRESS(ROW(),COLUMN())))</f>
        <v>10782454.4866</v>
      </c>
      <c r="E330" s="11">
        <f t="shared" ca="1" si="6"/>
        <v>0</v>
      </c>
      <c r="F330" s="3"/>
      <c r="G330" s="11" cm="1">
        <f t="array" aca="1" ref="G330" ca="1">SUM(INDIRECT("'"&amp;TOTALCustomerSheets&amp;"'!"&amp;ADDRESS(ROW(),COLUMN())))</f>
        <v>9961787.8815520518</v>
      </c>
      <c r="H330" s="11" cm="1">
        <f t="array" aca="1" ref="H330" ca="1">SUM(INDIRECT("'"&amp;TOTALCustomerSheets&amp;"'!"&amp;ADDRESS(ROW(),COLUMN())))</f>
        <v>744927.15694071713</v>
      </c>
      <c r="I330" s="11" cm="1">
        <f t="array" aca="1" ref="I330" ca="1">SUM(INDIRECT("'"&amp;TOTALCustomerSheets&amp;"'!"&amp;ADDRESS(ROW(),COLUMN())))</f>
        <v>75739.448107231859</v>
      </c>
      <c r="J330" s="11" cm="1">
        <f t="array" aca="1" ref="J330" ca="1">SUM(INDIRECT("'"&amp;TOTALCustomerSheets&amp;"'!"&amp;ADDRESS(ROW(),COLUMN())))</f>
        <v>0</v>
      </c>
      <c r="K330" s="11" cm="1">
        <f t="array" aca="1" ref="K330" ca="1">SUM(INDIRECT("'"&amp;TOTALCustomerSheets&amp;"'!"&amp;ADDRESS(ROW(),COLUMN())))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 cm="1">
        <f t="array" aca="1" ref="D331" ca="1">SUM(INDIRECT("'"&amp;TOTALCustomerSheets&amp;"'!"&amp;ADDRESS(ROW(),COLUMN())))</f>
        <v>9218983.5447000004</v>
      </c>
      <c r="E331" s="11">
        <f t="shared" ca="1" si="6"/>
        <v>0</v>
      </c>
      <c r="F331" s="3"/>
      <c r="G331" s="11" cm="1">
        <f t="array" aca="1" ref="G331" ca="1">SUM(INDIRECT("'"&amp;TOTALCustomerSheets&amp;"'!"&amp;ADDRESS(ROW(),COLUMN())))</f>
        <v>8514531.6137864701</v>
      </c>
      <c r="H331" s="11" cm="1">
        <f t="array" aca="1" ref="H331" ca="1">SUM(INDIRECT("'"&amp;TOTALCustomerSheets&amp;"'!"&amp;ADDRESS(ROW(),COLUMN())))</f>
        <v>636703.56196659105</v>
      </c>
      <c r="I331" s="11" cm="1">
        <f t="array" aca="1" ref="I331" ca="1">SUM(INDIRECT("'"&amp;TOTALCustomerSheets&amp;"'!"&amp;ADDRESS(ROW(),COLUMN())))</f>
        <v>64735.962358123601</v>
      </c>
      <c r="J331" s="11" cm="1">
        <f t="array" aca="1" ref="J331" ca="1">SUM(INDIRECT("'"&amp;TOTALCustomerSheets&amp;"'!"&amp;ADDRESS(ROW(),COLUMN())))</f>
        <v>3012.4065888155369</v>
      </c>
      <c r="K331" s="11" cm="1">
        <f t="array" aca="1" ref="K331" ca="1">SUM(INDIRECT("'"&amp;TOTALCustomerSheets&amp;"'!"&amp;ADDRESS(ROW(),COLUMN())))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 cm="1">
        <f t="array" aca="1" ref="D332" ca="1">SUM(INDIRECT("'"&amp;TOTALCustomerSheets&amp;"'!"&amp;ADDRESS(ROW(),COLUMN())))</f>
        <v>0</v>
      </c>
      <c r="E332" s="11">
        <f t="shared" ca="1" si="6"/>
        <v>0</v>
      </c>
      <c r="F332" s="3"/>
      <c r="G332" s="11" cm="1">
        <f t="array" aca="1" ref="G332" ca="1">SUM(INDIRECT("'"&amp;TOTALCustomerSheets&amp;"'!"&amp;ADDRESS(ROW(),COLUMN())))</f>
        <v>0</v>
      </c>
      <c r="H332" s="11" cm="1">
        <f t="array" aca="1" ref="H332" ca="1">SUM(INDIRECT("'"&amp;TOTALCustomerSheets&amp;"'!"&amp;ADDRESS(ROW(),COLUMN())))</f>
        <v>0</v>
      </c>
      <c r="I332" s="11" cm="1">
        <f t="array" aca="1" ref="I332" ca="1">SUM(INDIRECT("'"&amp;TOTALCustomerSheets&amp;"'!"&amp;ADDRESS(ROW(),COLUMN())))</f>
        <v>0</v>
      </c>
      <c r="J332" s="11" cm="1">
        <f t="array" aca="1" ref="J332" ca="1">SUM(INDIRECT("'"&amp;TOTALCustomerSheets&amp;"'!"&amp;ADDRESS(ROW(),COLUMN())))</f>
        <v>0</v>
      </c>
      <c r="K332" s="11" cm="1">
        <f t="array" aca="1" ref="K332" ca="1">SUM(INDIRECT("'"&amp;TOTALCustomerSheets&amp;"'!"&amp;ADDRESS(ROW(),COLUMN())))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 cm="1">
        <f t="array" aca="1" ref="D333" ca="1">SUM(INDIRECT("'"&amp;TOTALCustomerSheets&amp;"'!"&amp;ADDRESS(ROW(),COLUMN())))</f>
        <v>22700627</v>
      </c>
      <c r="E333" s="11">
        <f t="shared" ca="1" si="6"/>
        <v>0</v>
      </c>
      <c r="F333" s="3"/>
      <c r="G333" s="11" cm="1">
        <f t="array" aca="1" ref="G333" ca="1">SUM(INDIRECT("'"&amp;TOTALCustomerSheets&amp;"'!"&amp;ADDRESS(ROW(),COLUMN())))</f>
        <v>20956073.272528857</v>
      </c>
      <c r="H333" s="11" cm="1">
        <f t="array" aca="1" ref="H333" ca="1">SUM(INDIRECT("'"&amp;TOTALCustomerSheets&amp;"'!"&amp;ADDRESS(ROW(),COLUMN())))</f>
        <v>1567062.8876223483</v>
      </c>
      <c r="I333" s="11" cm="1">
        <f t="array" aca="1" ref="I333" ca="1">SUM(INDIRECT("'"&amp;TOTALCustomerSheets&amp;"'!"&amp;ADDRESS(ROW(),COLUMN())))</f>
        <v>169122.25517325115</v>
      </c>
      <c r="J333" s="11" cm="1">
        <f t="array" aca="1" ref="J333" ca="1">SUM(INDIRECT("'"&amp;TOTALCustomerSheets&amp;"'!"&amp;ADDRESS(ROW(),COLUMN())))</f>
        <v>8041.5998750515482</v>
      </c>
      <c r="K333" s="11" cm="1">
        <f t="array" aca="1" ref="K333" ca="1">SUM(INDIRECT("'"&amp;TOTALCustomerSheets&amp;"'!"&amp;ADDRESS(ROW(),COLUMN())))</f>
        <v>326.98480048793908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 cm="1">
        <f t="array" aca="1" ref="D334" ca="1">SUM(INDIRECT("'"&amp;TOTALCustomerSheets&amp;"'!"&amp;ADDRESS(ROW(),COLUMN())))</f>
        <v>11783749</v>
      </c>
      <c r="E334" s="11">
        <f t="shared" ca="1" si="6"/>
        <v>0</v>
      </c>
      <c r="F334" s="3"/>
      <c r="G334" s="11" cm="1">
        <f t="array" aca="1" ref="G334" ca="1">SUM(INDIRECT("'"&amp;TOTALCustomerSheets&amp;"'!"&amp;ADDRESS(ROW(),COLUMN())))</f>
        <v>8727716.1508170273</v>
      </c>
      <c r="H334" s="11" cm="1">
        <f t="array" aca="1" ref="H334" ca="1">SUM(INDIRECT("'"&amp;TOTALCustomerSheets&amp;"'!"&amp;ADDRESS(ROW(),COLUMN())))</f>
        <v>2262158.895356202</v>
      </c>
      <c r="I334" s="11" cm="1">
        <f t="array" aca="1" ref="I334" ca="1">SUM(INDIRECT("'"&amp;TOTALCustomerSheets&amp;"'!"&amp;ADDRESS(ROW(),COLUMN())))</f>
        <v>729562.11500595731</v>
      </c>
      <c r="J334" s="11" cm="1">
        <f t="array" aca="1" ref="J334" ca="1">SUM(INDIRECT("'"&amp;TOTALCustomerSheets&amp;"'!"&amp;ADDRESS(ROW(),COLUMN())))</f>
        <v>63889.547795980878</v>
      </c>
      <c r="K334" s="11" cm="1">
        <f t="array" aca="1" ref="K334" ca="1">SUM(INDIRECT("'"&amp;TOTALCustomerSheets&amp;"'!"&amp;ADDRESS(ROW(),COLUMN())))</f>
        <v>422.29102483236397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 cm="1">
        <f t="array" aca="1" ref="D335" ca="1">SUM(INDIRECT("'"&amp;TOTALCustomerSheets&amp;"'!"&amp;ADDRESS(ROW(),COLUMN())))</f>
        <v>1744941</v>
      </c>
      <c r="E335" s="11">
        <f t="shared" ca="1" si="6"/>
        <v>0</v>
      </c>
      <c r="F335" s="3"/>
      <c r="G335" s="11" cm="1">
        <f t="array" aca="1" ref="G335" ca="1">SUM(INDIRECT("'"&amp;TOTALCustomerSheets&amp;"'!"&amp;ADDRESS(ROW(),COLUMN())))</f>
        <v>1292402.7614575645</v>
      </c>
      <c r="H335" s="11" cm="1">
        <f t="array" aca="1" ref="H335" ca="1">SUM(INDIRECT("'"&amp;TOTALCustomerSheets&amp;"'!"&amp;ADDRESS(ROW(),COLUMN())))</f>
        <v>334981.15116180311</v>
      </c>
      <c r="I335" s="11" cm="1">
        <f t="array" aca="1" ref="I335" ca="1">SUM(INDIRECT("'"&amp;TOTALCustomerSheets&amp;"'!"&amp;ADDRESS(ROW(),COLUMN())))</f>
        <v>108033.77146955609</v>
      </c>
      <c r="J335" s="11" cm="1">
        <f t="array" aca="1" ref="J335" ca="1">SUM(INDIRECT("'"&amp;TOTALCustomerSheets&amp;"'!"&amp;ADDRESS(ROW(),COLUMN())))</f>
        <v>9460.7829325511484</v>
      </c>
      <c r="K335" s="11" cm="1">
        <f t="array" aca="1" ref="K335" ca="1">SUM(INDIRECT("'"&amp;TOTALCustomerSheets&amp;"'!"&amp;ADDRESS(ROW(),COLUMN())))</f>
        <v>62.532978525086541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 cm="1">
        <f t="array" aca="1" ref="D336" ca="1">SUM(INDIRECT("'"&amp;TOTALCustomerSheets&amp;"'!"&amp;ADDRESS(ROW(),COLUMN())))</f>
        <v>235854</v>
      </c>
      <c r="E336" s="11">
        <f t="shared" ca="1" si="6"/>
        <v>0</v>
      </c>
      <c r="F336" s="3"/>
      <c r="G336" s="11" cm="1">
        <f t="array" aca="1" ref="G336" ca="1">SUM(INDIRECT("'"&amp;TOTALCustomerSheets&amp;"'!"&amp;ADDRESS(ROW(),COLUMN())))</f>
        <v>0</v>
      </c>
      <c r="H336" s="11" cm="1">
        <f t="array" aca="1" ref="H336" ca="1">SUM(INDIRECT("'"&amp;TOTALCustomerSheets&amp;"'!"&amp;ADDRESS(ROW(),COLUMN())))</f>
        <v>17201.153061326753</v>
      </c>
      <c r="I336" s="11" cm="1">
        <f t="array" aca="1" ref="I336" ca="1">SUM(INDIRECT("'"&amp;TOTALCustomerSheets&amp;"'!"&amp;ADDRESS(ROW(),COLUMN())))</f>
        <v>118569.43943032679</v>
      </c>
      <c r="J336" s="11" cm="1">
        <f t="array" aca="1" ref="J336" ca="1">SUM(INDIRECT("'"&amp;TOTALCustomerSheets&amp;"'!"&amp;ADDRESS(ROW(),COLUMN())))</f>
        <v>93686.598506481474</v>
      </c>
      <c r="K336" s="11" cm="1">
        <f t="array" aca="1" ref="K336" ca="1">SUM(INDIRECT("'"&amp;TOTALCustomerSheets&amp;"'!"&amp;ADDRESS(ROW(),COLUMN())))</f>
        <v>6396.8090018650228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 cm="1">
        <f t="array" aca="1" ref="D337" ca="1">SUM(INDIRECT("'"&amp;TOTALCustomerSheets&amp;"'!"&amp;ADDRESS(ROW(),COLUMN())))</f>
        <v>0</v>
      </c>
      <c r="E337" s="11">
        <f t="shared" ca="1" si="6"/>
        <v>0</v>
      </c>
      <c r="F337" s="3"/>
      <c r="G337" s="11" cm="1">
        <f t="array" aca="1" ref="G337" ca="1">SUM(INDIRECT("'"&amp;TOTALCustomerSheets&amp;"'!"&amp;ADDRESS(ROW(),COLUMN())))</f>
        <v>0</v>
      </c>
      <c r="H337" s="11" cm="1">
        <f t="array" aca="1" ref="H337" ca="1">SUM(INDIRECT("'"&amp;TOTALCustomerSheets&amp;"'!"&amp;ADDRESS(ROW(),COLUMN())))</f>
        <v>0</v>
      </c>
      <c r="I337" s="11" cm="1">
        <f t="array" aca="1" ref="I337" ca="1">SUM(INDIRECT("'"&amp;TOTALCustomerSheets&amp;"'!"&amp;ADDRESS(ROW(),COLUMN())))</f>
        <v>0</v>
      </c>
      <c r="J337" s="11" cm="1">
        <f t="array" aca="1" ref="J337" ca="1">SUM(INDIRECT("'"&amp;TOTALCustomerSheets&amp;"'!"&amp;ADDRESS(ROW(),COLUMN())))</f>
        <v>0</v>
      </c>
      <c r="K337" s="11" cm="1">
        <f t="array" aca="1" ref="K337" ca="1">SUM(INDIRECT("'"&amp;TOTALCustomerSheets&amp;"'!"&amp;ADDRESS(ROW(),COLUMN())))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 cm="1">
        <f t="array" aca="1" ref="D338" ca="1">SUM(INDIRECT("'"&amp;TOTALCustomerSheets&amp;"'!"&amp;ADDRESS(ROW(),COLUMN())))</f>
        <v>287893.18340838188</v>
      </c>
      <c r="E338" s="11">
        <f t="shared" ca="1" si="6"/>
        <v>0</v>
      </c>
      <c r="F338" s="3"/>
      <c r="G338" s="11" cm="1">
        <f t="array" aca="1" ref="G338" ca="1">SUM(INDIRECT("'"&amp;TOTALCustomerSheets&amp;"'!"&amp;ADDRESS(ROW(),COLUMN())))</f>
        <v>258323.10198457143</v>
      </c>
      <c r="H338" s="11" cm="1">
        <f t="array" aca="1" ref="H338" ca="1">SUM(INDIRECT("'"&amp;TOTALCustomerSheets&amp;"'!"&amp;ADDRESS(ROW(),COLUMN())))</f>
        <v>23978.71515317736</v>
      </c>
      <c r="I338" s="11" cm="1">
        <f t="array" aca="1" ref="I338" ca="1">SUM(INDIRECT("'"&amp;TOTALCustomerSheets&amp;"'!"&amp;ADDRESS(ROW(),COLUMN())))</f>
        <v>4679.9690236055976</v>
      </c>
      <c r="J338" s="11" cm="1">
        <f t="array" aca="1" ref="J338" ca="1">SUM(INDIRECT("'"&amp;TOTALCustomerSheets&amp;"'!"&amp;ADDRESS(ROW(),COLUMN())))</f>
        <v>865.93543185505723</v>
      </c>
      <c r="K338" s="11" cm="1">
        <f t="array" aca="1" ref="K338" ca="1">SUM(INDIRECT("'"&amp;TOTALCustomerSheets&amp;"'!"&amp;ADDRESS(ROW(),COLUMN())))</f>
        <v>45.461815172424515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 cm="1">
        <f t="array" aca="1" ref="D339" ca="1">SUM(INDIRECT("'"&amp;TOTALCustomerSheets&amp;"'!"&amp;ADDRESS(ROW(),COLUMN())))</f>
        <v>57348130.03083282</v>
      </c>
      <c r="E339" s="11">
        <f t="shared" ca="1" si="6"/>
        <v>0</v>
      </c>
      <c r="G339" s="111" cm="1">
        <f t="array" aca="1" ref="G339" ca="1">SUM(INDIRECT("'"&amp;TOTALCustomerSheets&amp;"'!"&amp;ADDRESS(ROW(),COLUMN())))</f>
        <v>50243489.904662266</v>
      </c>
      <c r="H339" s="111" cm="1">
        <f t="array" aca="1" ref="H339" ca="1">SUM(INDIRECT("'"&amp;TOTALCustomerSheets&amp;"'!"&amp;ADDRESS(ROW(),COLUMN())))</f>
        <v>5636456.9715770651</v>
      </c>
      <c r="I339" s="111" cm="1">
        <f t="array" aca="1" ref="I339" ca="1">SUM(INDIRECT("'"&amp;TOTALCustomerSheets&amp;"'!"&amp;ADDRESS(ROW(),COLUMN())))</f>
        <v>1280092.9278167461</v>
      </c>
      <c r="J339" s="111" cm="1">
        <f t="array" aca="1" ref="J339" ca="1">SUM(INDIRECT("'"&amp;TOTALCustomerSheets&amp;"'!"&amp;ADDRESS(ROW(),COLUMN())))</f>
        <v>180742.40614490691</v>
      </c>
      <c r="K339" s="111" cm="1">
        <f t="array" aca="1" ref="K339" ca="1">SUM(INDIRECT("'"&amp;TOTALCustomerSheets&amp;"'!"&amp;ADDRESS(ROW(),COLUMN())))</f>
        <v>7347.8206318312523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D340" s="11"/>
      <c r="E340" s="11">
        <f t="shared" si="6"/>
        <v>0</v>
      </c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D341" s="11"/>
      <c r="E341" s="11">
        <f t="shared" si="6"/>
        <v>0</v>
      </c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 cm="1">
        <f t="array" aca="1" ref="D342" ca="1">SUM(INDIRECT("'"&amp;TOTALCustomerSheets&amp;"'!"&amp;ADDRESS(ROW(),COLUMN())))</f>
        <v>182.9696908639697</v>
      </c>
      <c r="E342" s="11">
        <f t="shared" ca="1" si="6"/>
        <v>0</v>
      </c>
      <c r="F342" s="3"/>
      <c r="G342" s="11" cm="1">
        <f t="array" aca="1" ref="G342" ca="1">SUM(INDIRECT("'"&amp;TOTALCustomerSheets&amp;"'!"&amp;ADDRESS(ROW(),COLUMN())))</f>
        <v>164.17651002904103</v>
      </c>
      <c r="H342" s="11" cm="1">
        <f t="array" aca="1" ref="H342" ca="1">SUM(INDIRECT("'"&amp;TOTALCustomerSheets&amp;"'!"&amp;ADDRESS(ROW(),COLUMN())))</f>
        <v>15.239603963350772</v>
      </c>
      <c r="I342" s="11" cm="1">
        <f t="array" aca="1" ref="I342" ca="1">SUM(INDIRECT("'"&amp;TOTALCustomerSheets&amp;"'!"&amp;ADDRESS(ROW(),COLUMN())))</f>
        <v>2.974340953003404</v>
      </c>
      <c r="J342" s="11" cm="1">
        <f t="array" aca="1" ref="J342" ca="1">SUM(INDIRECT("'"&amp;TOTALCustomerSheets&amp;"'!"&amp;ADDRESS(ROW(),COLUMN())))</f>
        <v>0.55034279172191414</v>
      </c>
      <c r="K342" s="11" cm="1">
        <f t="array" aca="1" ref="K342" ca="1">SUM(INDIRECT("'"&amp;TOTALCustomerSheets&amp;"'!"&amp;ADDRESS(ROW(),COLUMN())))</f>
        <v>2.8893126852586892E-2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 cm="1">
        <f t="array" aca="1" ref="D343" ca="1">SUM(INDIRECT("'"&amp;TOTALCustomerSheets&amp;"'!"&amp;ADDRESS(ROW(),COLUMN())))</f>
        <v>1100024.5882380048</v>
      </c>
      <c r="E343" s="11">
        <f t="shared" ca="1" si="6"/>
        <v>0</v>
      </c>
      <c r="F343" s="3"/>
      <c r="G343" s="11" cm="1">
        <f t="array" aca="1" ref="G343" ca="1">SUM(INDIRECT("'"&amp;TOTALCustomerSheets&amp;"'!"&amp;ADDRESS(ROW(),COLUMN())))</f>
        <v>987038.87507420941</v>
      </c>
      <c r="H343" s="11" cm="1">
        <f t="array" aca="1" ref="H343" ca="1">SUM(INDIRECT("'"&amp;TOTALCustomerSheets&amp;"'!"&amp;ADDRESS(ROW(),COLUMN())))</f>
        <v>91621.399126473276</v>
      </c>
      <c r="I343" s="11" cm="1">
        <f t="array" aca="1" ref="I343" ca="1">SUM(INDIRECT("'"&amp;TOTALCustomerSheets&amp;"'!"&amp;ADDRESS(ROW(),COLUMN())))</f>
        <v>17881.913483362037</v>
      </c>
      <c r="J343" s="11" cm="1">
        <f t="array" aca="1" ref="J343" ca="1">SUM(INDIRECT("'"&amp;TOTALCustomerSheets&amp;"'!"&amp;ADDRESS(ROW(),COLUMN())))</f>
        <v>3308.6933688035529</v>
      </c>
      <c r="K343" s="11" cm="1">
        <f t="array" aca="1" ref="K343" ca="1">SUM(INDIRECT("'"&amp;TOTALCustomerSheets&amp;"'!"&amp;ADDRESS(ROW(),COLUMN())))</f>
        <v>173.70718515644631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 cm="1">
        <f t="array" aca="1" ref="D344" ca="1">SUM(INDIRECT("'"&amp;TOTALCustomerSheets&amp;"'!"&amp;ADDRESS(ROW(),COLUMN())))</f>
        <v>35218.870638602399</v>
      </c>
      <c r="E344" s="11">
        <f t="shared" ca="1" si="6"/>
        <v>0</v>
      </c>
      <c r="F344" s="3"/>
      <c r="G344" s="11" cm="1">
        <f t="array" aca="1" ref="G344" ca="1">SUM(INDIRECT("'"&amp;TOTALCustomerSheets&amp;"'!"&amp;ADDRESS(ROW(),COLUMN())))</f>
        <v>31601.470392758994</v>
      </c>
      <c r="H344" s="11" cm="1">
        <f t="array" aca="1" ref="H344" ca="1">SUM(INDIRECT("'"&amp;TOTALCustomerSheets&amp;"'!"&amp;ADDRESS(ROW(),COLUMN())))</f>
        <v>2933.3909787704306</v>
      </c>
      <c r="I344" s="11" cm="1">
        <f t="array" aca="1" ref="I344" ca="1">SUM(INDIRECT("'"&amp;TOTALCustomerSheets&amp;"'!"&amp;ADDRESS(ROW(),COLUMN())))</f>
        <v>572.51520054654111</v>
      </c>
      <c r="J344" s="11" cm="1">
        <f t="array" aca="1" ref="J344" ca="1">SUM(INDIRECT("'"&amp;TOTALCustomerSheets&amp;"'!"&amp;ADDRESS(ROW(),COLUMN())))</f>
        <v>105.93258094834644</v>
      </c>
      <c r="K344" s="11" cm="1">
        <f t="array" aca="1" ref="K344" ca="1">SUM(INDIRECT("'"&amp;TOTALCustomerSheets&amp;"'!"&amp;ADDRESS(ROW(),COLUMN())))</f>
        <v>5.5614855780814398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 cm="1">
        <f t="array" aca="1" ref="D345" ca="1">SUM(INDIRECT("'"&amp;TOTALCustomerSheets&amp;"'!"&amp;ADDRESS(ROW(),COLUMN())))</f>
        <v>4670705.308681434</v>
      </c>
      <c r="E345" s="11">
        <f t="shared" ca="1" si="6"/>
        <v>0</v>
      </c>
      <c r="F345" s="3"/>
      <c r="G345" s="11" cm="1">
        <f t="array" aca="1" ref="G345" ca="1">SUM(INDIRECT("'"&amp;TOTALCustomerSheets&amp;"'!"&amp;ADDRESS(ROW(),COLUMN())))</f>
        <v>4190967.8774258369</v>
      </c>
      <c r="H345" s="11" cm="1">
        <f t="array" aca="1" ref="H345" ca="1">SUM(INDIRECT("'"&amp;TOTALCustomerSheets&amp;"'!"&amp;ADDRESS(ROW(),COLUMN())))</f>
        <v>389024.53623722959</v>
      </c>
      <c r="I345" s="11" cm="1">
        <f t="array" aca="1" ref="I345" ca="1">SUM(INDIRECT("'"&amp;TOTALCustomerSheets&amp;"'!"&amp;ADDRESS(ROW(),COLUMN())))</f>
        <v>75926.619394847832</v>
      </c>
      <c r="J345" s="11" cm="1">
        <f t="array" aca="1" ref="J345" ca="1">SUM(INDIRECT("'"&amp;TOTALCustomerSheets&amp;"'!"&amp;ADDRESS(ROW(),COLUMN())))</f>
        <v>14048.714772115762</v>
      </c>
      <c r="K345" s="11" cm="1">
        <f t="array" aca="1" ref="K345" ca="1">SUM(INDIRECT("'"&amp;TOTALCustomerSheets&amp;"'!"&amp;ADDRESS(ROW(),COLUMN())))</f>
        <v>737.56085140415041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 cm="1">
        <f t="array" aca="1" ref="D346" ca="1">SUM(INDIRECT("'"&amp;TOTALCustomerSheets&amp;"'!"&amp;ADDRESS(ROW(),COLUMN())))</f>
        <v>19.750292496518114</v>
      </c>
      <c r="E346" s="11">
        <f t="shared" ca="1" si="6"/>
        <v>0</v>
      </c>
      <c r="F346" s="3"/>
      <c r="G346" s="11" cm="1">
        <f t="array" aca="1" ref="G346" ca="1">SUM(INDIRECT("'"&amp;TOTALCustomerSheets&amp;"'!"&amp;ADDRESS(ROW(),COLUMN())))</f>
        <v>17.721700675232533</v>
      </c>
      <c r="H346" s="11" cm="1">
        <f t="array" aca="1" ref="H346" ca="1">SUM(INDIRECT("'"&amp;TOTALCustomerSheets&amp;"'!"&amp;ADDRESS(ROW(),COLUMN())))</f>
        <v>1.6450081671234029</v>
      </c>
      <c r="I346" s="11" cm="1">
        <f t="array" aca="1" ref="I346" ca="1">SUM(INDIRECT("'"&amp;TOTALCustomerSheets&amp;"'!"&amp;ADDRESS(ROW(),COLUMN())))</f>
        <v>0.32105920673967492</v>
      </c>
      <c r="J346" s="11" cm="1">
        <f t="array" aca="1" ref="J346" ca="1">SUM(INDIRECT("'"&amp;TOTALCustomerSheets&amp;"'!"&amp;ADDRESS(ROW(),COLUMN())))</f>
        <v>5.9405637395644501E-2</v>
      </c>
      <c r="K346" s="11" cm="1">
        <f t="array" aca="1" ref="K346" ca="1">SUM(INDIRECT("'"&amp;TOTALCustomerSheets&amp;"'!"&amp;ADDRESS(ROW(),COLUMN())))</f>
        <v>3.1188100268576481E-3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 cm="1">
        <f t="array" aca="1" ref="D347" ca="1">SUM(INDIRECT("'"&amp;TOTALCustomerSheets&amp;"'!"&amp;ADDRESS(ROW(),COLUMN())))</f>
        <v>139154.22593098663</v>
      </c>
      <c r="E347" s="11">
        <f t="shared" ca="1" si="6"/>
        <v>0</v>
      </c>
      <c r="F347" s="3"/>
      <c r="G347" s="11" cm="1">
        <f t="array" aca="1" ref="G347" ca="1">SUM(INDIRECT("'"&amp;TOTALCustomerSheets&amp;"'!"&amp;ADDRESS(ROW(),COLUMN())))</f>
        <v>124861.41863860394</v>
      </c>
      <c r="H347" s="11" cm="1">
        <f t="array" aca="1" ref="H347" ca="1">SUM(INDIRECT("'"&amp;TOTALCustomerSheets&amp;"'!"&amp;ADDRESS(ROW(),COLUMN())))</f>
        <v>11590.19990142242</v>
      </c>
      <c r="I347" s="11" cm="1">
        <f t="array" aca="1" ref="I347" ca="1">SUM(INDIRECT("'"&amp;TOTALCustomerSheets&amp;"'!"&amp;ADDRESS(ROW(),COLUMN())))</f>
        <v>2262.0801894327578</v>
      </c>
      <c r="J347" s="11" cm="1">
        <f t="array" aca="1" ref="J347" ca="1">SUM(INDIRECT("'"&amp;TOTALCustomerSheets&amp;"'!"&amp;ADDRESS(ROW(),COLUMN())))</f>
        <v>418.55306645130128</v>
      </c>
      <c r="K347" s="11" cm="1">
        <f t="array" aca="1" ref="K347" ca="1">SUM(INDIRECT("'"&amp;TOTALCustomerSheets&amp;"'!"&amp;ADDRESS(ROW(),COLUMN())))</f>
        <v>21.974135076211507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 cm="1">
        <f t="array" aca="1" ref="D348" ca="1">SUM(INDIRECT("'"&amp;TOTALCustomerSheets&amp;"'!"&amp;ADDRESS(ROW(),COLUMN())))</f>
        <v>0</v>
      </c>
      <c r="E348" s="11">
        <f t="shared" ca="1" si="6"/>
        <v>0</v>
      </c>
      <c r="F348" s="3"/>
      <c r="G348" s="11" cm="1">
        <f t="array" aca="1" ref="G348" ca="1">SUM(INDIRECT("'"&amp;TOTALCustomerSheets&amp;"'!"&amp;ADDRESS(ROW(),COLUMN())))</f>
        <v>0</v>
      </c>
      <c r="H348" s="11" cm="1">
        <f t="array" aca="1" ref="H348" ca="1">SUM(INDIRECT("'"&amp;TOTALCustomerSheets&amp;"'!"&amp;ADDRESS(ROW(),COLUMN())))</f>
        <v>0</v>
      </c>
      <c r="I348" s="11" cm="1">
        <f t="array" aca="1" ref="I348" ca="1">SUM(INDIRECT("'"&amp;TOTALCustomerSheets&amp;"'!"&amp;ADDRESS(ROW(),COLUMN())))</f>
        <v>0</v>
      </c>
      <c r="J348" s="11" cm="1">
        <f t="array" aca="1" ref="J348" ca="1">SUM(INDIRECT("'"&amp;TOTALCustomerSheets&amp;"'!"&amp;ADDRESS(ROW(),COLUMN())))</f>
        <v>0</v>
      </c>
      <c r="K348" s="11" cm="1">
        <f t="array" aca="1" ref="K348" ca="1">SUM(INDIRECT("'"&amp;TOTALCustomerSheets&amp;"'!"&amp;ADDRESS(ROW(),COLUMN())))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 cm="1">
        <f t="array" aca="1" ref="D349" ca="1">SUM(INDIRECT("'"&amp;TOTALCustomerSheets&amp;"'!"&amp;ADDRESS(ROW(),COLUMN())))</f>
        <v>471879.95067926263</v>
      </c>
      <c r="E349" s="11">
        <f t="shared" ca="1" si="6"/>
        <v>0</v>
      </c>
      <c r="F349" s="3"/>
      <c r="G349" s="11" cm="1">
        <f t="array" aca="1" ref="G349" ca="1">SUM(INDIRECT("'"&amp;TOTALCustomerSheets&amp;"'!"&amp;ADDRESS(ROW(),COLUMN())))</f>
        <v>423412.22248002933</v>
      </c>
      <c r="H349" s="11" cm="1">
        <f t="array" aca="1" ref="H349" ca="1">SUM(INDIRECT("'"&amp;TOTALCustomerSheets&amp;"'!"&amp;ADDRESS(ROW(),COLUMN())))</f>
        <v>39303.031735151482</v>
      </c>
      <c r="I349" s="11" cm="1">
        <f t="array" aca="1" ref="I349" ca="1">SUM(INDIRECT("'"&amp;TOTALCustomerSheets&amp;"'!"&amp;ADDRESS(ROW(),COLUMN())))</f>
        <v>7670.8434909584248</v>
      </c>
      <c r="J349" s="11" cm="1">
        <f t="array" aca="1" ref="J349" ca="1">SUM(INDIRECT("'"&amp;TOTALCustomerSheets&amp;"'!"&amp;ADDRESS(ROW(),COLUMN())))</f>
        <v>1419.3374224340655</v>
      </c>
      <c r="K349" s="11" cm="1">
        <f t="array" aca="1" ref="K349" ca="1">SUM(INDIRECT("'"&amp;TOTALCustomerSheets&amp;"'!"&amp;ADDRESS(ROW(),COLUMN())))</f>
        <v>74.515550689238211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 cm="1">
        <f t="array" aca="1" ref="D350" ca="1">SUM(INDIRECT("'"&amp;TOTALCustomerSheets&amp;"'!"&amp;ADDRESS(ROW(),COLUMN())))</f>
        <v>984604.25153538107</v>
      </c>
      <c r="E350" s="11">
        <f t="shared" ca="1" si="6"/>
        <v>0</v>
      </c>
      <c r="F350" s="3"/>
      <c r="G350" s="11" cm="1">
        <f t="array" aca="1" ref="G350" ca="1">SUM(INDIRECT("'"&amp;TOTALCustomerSheets&amp;"'!"&amp;ADDRESS(ROW(),COLUMN())))</f>
        <v>883473.59069986129</v>
      </c>
      <c r="H350" s="11" cm="1">
        <f t="array" aca="1" ref="H350" ca="1">SUM(INDIRECT("'"&amp;TOTALCustomerSheets&amp;"'!"&amp;ADDRESS(ROW(),COLUMN())))</f>
        <v>82008.002435694041</v>
      </c>
      <c r="I350" s="11" cm="1">
        <f t="array" aca="1" ref="I350" ca="1">SUM(INDIRECT("'"&amp;TOTALCustomerSheets&amp;"'!"&amp;ADDRESS(ROW(),COLUMN())))</f>
        <v>16005.649536896259</v>
      </c>
      <c r="J350" s="11" cm="1">
        <f t="array" aca="1" ref="J350" ca="1">SUM(INDIRECT("'"&amp;TOTALCustomerSheets&amp;"'!"&amp;ADDRESS(ROW(),COLUMN())))</f>
        <v>2961.5279447244893</v>
      </c>
      <c r="K350" s="11" cm="1">
        <f t="array" aca="1" ref="K350" ca="1">SUM(INDIRECT("'"&amp;TOTALCustomerSheets&amp;"'!"&amp;ADDRESS(ROW(),COLUMN())))</f>
        <v>155.48091820496242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 cm="1">
        <f t="array" aca="1" ref="D351" ca="1">SUM(INDIRECT("'"&amp;TOTALCustomerSheets&amp;"'!"&amp;ADDRESS(ROW(),COLUMN())))</f>
        <v>399.47761426919658</v>
      </c>
      <c r="E351" s="11">
        <f t="shared" ca="1" si="6"/>
        <v>0</v>
      </c>
      <c r="F351" s="3"/>
      <c r="G351" s="11" cm="1">
        <f t="array" aca="1" ref="G351" ca="1">SUM(INDIRECT("'"&amp;TOTALCustomerSheets&amp;"'!"&amp;ADDRESS(ROW(),COLUMN())))</f>
        <v>358.44647403489205</v>
      </c>
      <c r="H351" s="11" cm="1">
        <f t="array" aca="1" ref="H351" ca="1">SUM(INDIRECT("'"&amp;TOTALCustomerSheets&amp;"'!"&amp;ADDRESS(ROW(),COLUMN())))</f>
        <v>33.272618021816761</v>
      </c>
      <c r="I351" s="11" cm="1">
        <f t="array" aca="1" ref="I351" ca="1">SUM(INDIRECT("'"&amp;TOTALCustomerSheets&amp;"'!"&amp;ADDRESS(ROW(),COLUMN())))</f>
        <v>6.4938767853760675</v>
      </c>
      <c r="J351" s="11" cm="1">
        <f t="array" aca="1" ref="J351" ca="1">SUM(INDIRECT("'"&amp;TOTALCustomerSheets&amp;"'!"&amp;ADDRESS(ROW(),COLUMN())))</f>
        <v>1.2015630809081304</v>
      </c>
      <c r="K351" s="11" cm="1">
        <f t="array" aca="1" ref="K351" ca="1">SUM(INDIRECT("'"&amp;TOTALCustomerSheets&amp;"'!"&amp;ADDRESS(ROW(),COLUMN())))</f>
        <v>6.3082346203611306E-2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 cm="1">
        <f t="array" aca="1" ref="D352" ca="1">SUM(INDIRECT("'"&amp;TOTALCustomerSheets&amp;"'!"&amp;ADDRESS(ROW(),COLUMN())))</f>
        <v>0</v>
      </c>
      <c r="E352" s="11">
        <f t="shared" ref="E352:E355" ca="1" si="7">IFERROR(IF(D352="",0,IF(D352=0,0,IF(ABS(D352-SUM($G352:$K352))&lt;Check_Limit,0,1))),1)</f>
        <v>0</v>
      </c>
      <c r="F352" s="3"/>
      <c r="G352" s="11" cm="1">
        <f t="array" aca="1" ref="G352" ca="1">SUM(INDIRECT("'"&amp;TOTALCustomerSheets&amp;"'!"&amp;ADDRESS(ROW(),COLUMN())))</f>
        <v>0</v>
      </c>
      <c r="H352" s="11" cm="1">
        <f t="array" aca="1" ref="H352" ca="1">SUM(INDIRECT("'"&amp;TOTALCustomerSheets&amp;"'!"&amp;ADDRESS(ROW(),COLUMN())))</f>
        <v>0</v>
      </c>
      <c r="I352" s="11" cm="1">
        <f t="array" aca="1" ref="I352" ca="1">SUM(INDIRECT("'"&amp;TOTALCustomerSheets&amp;"'!"&amp;ADDRESS(ROW(),COLUMN())))</f>
        <v>0</v>
      </c>
      <c r="J352" s="11" cm="1">
        <f t="array" aca="1" ref="J352" ca="1">SUM(INDIRECT("'"&amp;TOTALCustomerSheets&amp;"'!"&amp;ADDRESS(ROW(),COLUMN())))</f>
        <v>0</v>
      </c>
      <c r="K352" s="11" cm="1">
        <f t="array" aca="1" ref="K352" ca="1">SUM(INDIRECT("'"&amp;TOTALCustomerSheets&amp;"'!"&amp;ADDRESS(ROW(),COLUMN())))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 cm="1">
        <f t="array" aca="1" ref="D353" ca="1">SUM(INDIRECT("'"&amp;TOTALCustomerSheets&amp;"'!"&amp;ADDRESS(ROW(),COLUMN())))</f>
        <v>7402189.3933013026</v>
      </c>
      <c r="E353" s="11">
        <f t="shared" ca="1" si="7"/>
        <v>0</v>
      </c>
      <c r="G353" s="111" cm="1">
        <f t="array" aca="1" ref="G353" ca="1">SUM(INDIRECT("'"&amp;TOTALCustomerSheets&amp;"'!"&amp;ADDRESS(ROW(),COLUMN())))</f>
        <v>6641895.799396039</v>
      </c>
      <c r="H353" s="111" cm="1">
        <f t="array" aca="1" ref="H353" ca="1">SUM(INDIRECT("'"&amp;TOTALCustomerSheets&amp;"'!"&amp;ADDRESS(ROW(),COLUMN())))</f>
        <v>616530.71764489356</v>
      </c>
      <c r="I353" s="111" cm="1">
        <f t="array" aca="1" ref="I353" ca="1">SUM(INDIRECT("'"&amp;TOTALCustomerSheets&amp;"'!"&amp;ADDRESS(ROW(),COLUMN())))</f>
        <v>120329.41057298897</v>
      </c>
      <c r="J353" s="111" cm="1">
        <f t="array" aca="1" ref="J353" ca="1">SUM(INDIRECT("'"&amp;TOTALCustomerSheets&amp;"'!"&amp;ADDRESS(ROW(),COLUMN())))</f>
        <v>22264.570466987541</v>
      </c>
      <c r="K353" s="111" cm="1">
        <f t="array" aca="1" ref="K353" ca="1">SUM(INDIRECT("'"&amp;TOTALCustomerSheets&amp;"'!"&amp;ADDRESS(ROW(),COLUMN())))</f>
        <v>1168.8952203921733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D354" s="11"/>
      <c r="E354" s="11">
        <f t="shared" si="7"/>
        <v>0</v>
      </c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 cm="1">
        <f t="array" aca="1" ref="D355" ca="1">SUM(INDIRECT("'"&amp;TOTALCustomerSheets&amp;"'!"&amp;ADDRESS(ROW(),COLUMN())))</f>
        <v>73061965.346291855</v>
      </c>
      <c r="E355" s="11">
        <f t="shared" ca="1" si="7"/>
        <v>0</v>
      </c>
      <c r="G355" s="111" cm="1">
        <f t="array" aca="1" ref="G355" ca="1">SUM(INDIRECT("'"&amp;TOTALCustomerSheets&amp;"'!"&amp;ADDRESS(ROW(),COLUMN())))</f>
        <v>64063289.201066859</v>
      </c>
      <c r="H355" s="111" cm="1">
        <f t="array" aca="1" ref="H355" ca="1">SUM(INDIRECT("'"&amp;TOTALCustomerSheets&amp;"'!"&amp;ADDRESS(ROW(),COLUMN())))</f>
        <v>7184976.5301493416</v>
      </c>
      <c r="I355" s="111" cm="1">
        <f t="array" aca="1" ref="I355" ca="1">SUM(INDIRECT("'"&amp;TOTALCustomerSheets&amp;"'!"&amp;ADDRESS(ROW(),COLUMN())))</f>
        <v>1585528.627610265</v>
      </c>
      <c r="J355" s="111" cm="1">
        <f t="array" aca="1" ref="J355" ca="1">SUM(INDIRECT("'"&amp;TOTALCustomerSheets&amp;"'!"&amp;ADDRESS(ROW(),COLUMN())))</f>
        <v>219403.80900731136</v>
      </c>
      <c r="K355" s="111" cm="1">
        <f t="array" aca="1" ref="K355" ca="1">SUM(INDIRECT("'"&amp;TOTALCustomerSheets&amp;"'!"&amp;ADDRESS(ROW(),COLUMN())))</f>
        <v>8767.1784580746862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D357" s="11"/>
      <c r="E357" s="11">
        <f t="shared" ref="E357:E388" si="8">IFERROR(IF(D357="",0,IF(D357=0,0,IF(ABS(D357-SUM($G357:$K357))&lt;Check_Limit,0,1))),1)</f>
        <v>0</v>
      </c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 cm="1">
        <f t="array" aca="1" ref="D358" ca="1">SUM(INDIRECT("'"&amp;TOTALCustomerSheets&amp;"'!"&amp;ADDRESS(ROW(),COLUMN())))</f>
        <v>3006621.6829185784</v>
      </c>
      <c r="E358" s="11">
        <f t="shared" ca="1" si="8"/>
        <v>0</v>
      </c>
      <c r="F358" s="3"/>
      <c r="G358" s="11" cm="1">
        <f t="array" aca="1" ref="G358" ca="1">SUM(INDIRECT("'"&amp;TOTALCustomerSheets&amp;"'!"&amp;ADDRESS(ROW(),COLUMN())))</f>
        <v>2697805.5903597577</v>
      </c>
      <c r="H358" s="11" cm="1">
        <f t="array" aca="1" ref="H358" ca="1">SUM(INDIRECT("'"&amp;TOTALCustomerSheets&amp;"'!"&amp;ADDRESS(ROW(),COLUMN())))</f>
        <v>250422.47980496063</v>
      </c>
      <c r="I358" s="11" cm="1">
        <f t="array" aca="1" ref="I358" ca="1">SUM(INDIRECT("'"&amp;TOTALCustomerSheets&amp;"'!"&amp;ADDRESS(ROW(),COLUMN())))</f>
        <v>48875.406410022733</v>
      </c>
      <c r="J358" s="11" cm="1">
        <f t="array" aca="1" ref="J358" ca="1">SUM(INDIRECT("'"&amp;TOTALCustomerSheets&amp;"'!"&amp;ADDRESS(ROW(),COLUMN())))</f>
        <v>9043.424420819676</v>
      </c>
      <c r="K358" s="11" cm="1">
        <f t="array" aca="1" ref="K358" ca="1">SUM(INDIRECT("'"&amp;TOTALCustomerSheets&amp;"'!"&amp;ADDRESS(ROW(),COLUMN())))</f>
        <v>474.78192301745486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 cm="1">
        <f t="array" aca="1" ref="D359" ca="1">SUM(INDIRECT("'"&amp;TOTALCustomerSheets&amp;"'!"&amp;ADDRESS(ROW(),COLUMN())))</f>
        <v>3006621.6829185784</v>
      </c>
      <c r="E359" s="11">
        <f t="shared" ca="1" si="8"/>
        <v>0</v>
      </c>
      <c r="G359" s="111" cm="1">
        <f t="array" aca="1" ref="G359" ca="1">SUM(INDIRECT("'"&amp;TOTALCustomerSheets&amp;"'!"&amp;ADDRESS(ROW(),COLUMN())))</f>
        <v>2697805.5903597577</v>
      </c>
      <c r="H359" s="111" cm="1">
        <f t="array" aca="1" ref="H359" ca="1">SUM(INDIRECT("'"&amp;TOTALCustomerSheets&amp;"'!"&amp;ADDRESS(ROW(),COLUMN())))</f>
        <v>250422.47980496063</v>
      </c>
      <c r="I359" s="111" cm="1">
        <f t="array" aca="1" ref="I359" ca="1">SUM(INDIRECT("'"&amp;TOTALCustomerSheets&amp;"'!"&amp;ADDRESS(ROW(),COLUMN())))</f>
        <v>48875.406410022733</v>
      </c>
      <c r="J359" s="111" cm="1">
        <f t="array" aca="1" ref="J359" ca="1">SUM(INDIRECT("'"&amp;TOTALCustomerSheets&amp;"'!"&amp;ADDRESS(ROW(),COLUMN())))</f>
        <v>9043.424420819676</v>
      </c>
      <c r="K359" s="111" cm="1">
        <f t="array" aca="1" ref="K359" ca="1">SUM(INDIRECT("'"&amp;TOTALCustomerSheets&amp;"'!"&amp;ADDRESS(ROW(),COLUMN())))</f>
        <v>474.78192301745486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D360" s="11"/>
      <c r="E360" s="11">
        <f t="shared" si="8"/>
        <v>0</v>
      </c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 cm="1">
        <f t="array" aca="1" ref="D361" ca="1">SUM(INDIRECT("'"&amp;TOTALCustomerSheets&amp;"'!"&amp;ADDRESS(ROW(),COLUMN())))</f>
        <v>76068587.029210433</v>
      </c>
      <c r="E361" s="11">
        <f t="shared" ca="1" si="8"/>
        <v>0</v>
      </c>
      <c r="F361" s="3"/>
      <c r="G361" s="11" cm="1">
        <f t="array" aca="1" ref="G361" ca="1">SUM(INDIRECT("'"&amp;TOTALCustomerSheets&amp;"'!"&amp;ADDRESS(ROW(),COLUMN())))</f>
        <v>66761094.791426614</v>
      </c>
      <c r="H361" s="11" cm="1">
        <f t="array" aca="1" ref="H361" ca="1">SUM(INDIRECT("'"&amp;TOTALCustomerSheets&amp;"'!"&amp;ADDRESS(ROW(),COLUMN())))</f>
        <v>7435399.0099543026</v>
      </c>
      <c r="I361" s="11" cm="1">
        <f t="array" aca="1" ref="I361" ca="1">SUM(INDIRECT("'"&amp;TOTALCustomerSheets&amp;"'!"&amp;ADDRESS(ROW(),COLUMN())))</f>
        <v>1634404.0340202879</v>
      </c>
      <c r="J361" s="11" cm="1">
        <f t="array" aca="1" ref="J361" ca="1">SUM(INDIRECT("'"&amp;TOTALCustomerSheets&amp;"'!"&amp;ADDRESS(ROW(),COLUMN())))</f>
        <v>228447.23342813106</v>
      </c>
      <c r="K361" s="11" cm="1">
        <f t="array" aca="1" ref="K361" ca="1">SUM(INDIRECT("'"&amp;TOTALCustomerSheets&amp;"'!"&amp;ADDRESS(ROW(),COLUMN())))</f>
        <v>9241.9603810921417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D362" s="111"/>
      <c r="E362" s="11">
        <f t="shared" si="8"/>
        <v>0</v>
      </c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D363" s="11"/>
      <c r="E363" s="11">
        <f t="shared" si="8"/>
        <v>0</v>
      </c>
      <c r="G363" s="11"/>
      <c r="H363" s="11"/>
      <c r="I363" s="11"/>
      <c r="J363" s="11"/>
      <c r="K363" s="11"/>
    </row>
    <row r="364" spans="1:11" hidden="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D364" s="11"/>
      <c r="E364" s="11">
        <f t="shared" si="8"/>
        <v>0</v>
      </c>
      <c r="G364" s="11"/>
      <c r="H364" s="11"/>
      <c r="I364" s="11"/>
      <c r="J364" s="11"/>
      <c r="K364" s="11"/>
    </row>
    <row r="365" spans="1:11" hidden="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 cm="1">
        <f t="array" aca="1" ref="D365" ca="1">SUM(INDIRECT("'"&amp;TOTALCustomerSheets&amp;"'!"&amp;ADDRESS(ROW(),COLUMN())))</f>
        <v>2873946.2734779674</v>
      </c>
      <c r="E365" s="11">
        <f t="shared" ca="1" si="8"/>
        <v>0</v>
      </c>
      <c r="F365" s="3"/>
      <c r="G365" s="11" cm="1">
        <f t="array" aca="1" ref="G365" ca="1">SUM(INDIRECT("'"&amp;TOTALCustomerSheets&amp;"'!"&amp;ADDRESS(ROW(),COLUMN())))</f>
        <v>2428322.4527816763</v>
      </c>
      <c r="H365" s="11" cm="1">
        <f t="array" aca="1" ref="H365" ca="1">SUM(INDIRECT("'"&amp;TOTALCustomerSheets&amp;"'!"&amp;ADDRESS(ROW(),COLUMN())))</f>
        <v>361155.86004777835</v>
      </c>
      <c r="I365" s="11" cm="1">
        <f t="array" aca="1" ref="I365" ca="1">SUM(INDIRECT("'"&amp;TOTALCustomerSheets&amp;"'!"&amp;ADDRESS(ROW(),COLUMN())))</f>
        <v>77408.522993740597</v>
      </c>
      <c r="J365" s="11" cm="1">
        <f t="array" aca="1" ref="J365" ca="1">SUM(INDIRECT("'"&amp;TOTALCustomerSheets&amp;"'!"&amp;ADDRESS(ROW(),COLUMN())))</f>
        <v>6968.1983334443803</v>
      </c>
      <c r="K365" s="11" cm="1">
        <f t="array" aca="1" ref="K365" ca="1">SUM(INDIRECT("'"&amp;TOTALCustomerSheets&amp;"'!"&amp;ADDRESS(ROW(),COLUMN())))</f>
        <v>91.239321327919811</v>
      </c>
    </row>
    <row r="366" spans="1:11" hidden="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 cm="1">
        <f t="array" aca="1" ref="D366" ca="1">SUM(INDIRECT("'"&amp;TOTALCustomerSheets&amp;"'!"&amp;ADDRESS(ROW(),COLUMN())))</f>
        <v>567710.00951929274</v>
      </c>
      <c r="E366" s="11">
        <f t="shared" ca="1" si="8"/>
        <v>0</v>
      </c>
      <c r="F366" s="3"/>
      <c r="G366" s="11" cm="1">
        <f t="array" aca="1" ref="G366" ca="1">SUM(INDIRECT("'"&amp;TOTALCustomerSheets&amp;"'!"&amp;ADDRESS(ROW(),COLUMN())))</f>
        <v>509399.38539178541</v>
      </c>
      <c r="H366" s="11" cm="1">
        <f t="array" aca="1" ref="H366" ca="1">SUM(INDIRECT("'"&amp;TOTALCustomerSheets&amp;"'!"&amp;ADDRESS(ROW(),COLUMN())))</f>
        <v>47284.747928749995</v>
      </c>
      <c r="I366" s="11" cm="1">
        <f t="array" aca="1" ref="I366" ca="1">SUM(INDIRECT("'"&amp;TOTALCustomerSheets&amp;"'!"&amp;ADDRESS(ROW(),COLUMN())))</f>
        <v>9228.6494160312086</v>
      </c>
      <c r="J366" s="11" cm="1">
        <f t="array" aca="1" ref="J366" ca="1">SUM(INDIRECT("'"&amp;TOTALCustomerSheets&amp;"'!"&amp;ADDRESS(ROW(),COLUMN())))</f>
        <v>1707.5785068664975</v>
      </c>
      <c r="K366" s="11" cm="1">
        <f t="array" aca="1" ref="K366" ca="1">SUM(INDIRECT("'"&amp;TOTALCustomerSheets&amp;"'!"&amp;ADDRESS(ROW(),COLUMN())))</f>
        <v>89.648275859629223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 cm="1">
        <f t="array" aca="1" ref="D367" ca="1">SUM(INDIRECT("'"&amp;TOTALCustomerSheets&amp;"'!"&amp;ADDRESS(ROW(),COLUMN())))</f>
        <v>1010637.6872899227</v>
      </c>
      <c r="E367" s="11">
        <f t="shared" ca="1" si="8"/>
        <v>0</v>
      </c>
      <c r="F367" s="3"/>
      <c r="G367" s="11" cm="1">
        <f t="array" aca="1" ref="G367" ca="1">SUM(INDIRECT("'"&amp;TOTALCustomerSheets&amp;"'!"&amp;ADDRESS(ROW(),COLUMN())))</f>
        <v>891813.74978927872</v>
      </c>
      <c r="H367" s="11" cm="1">
        <f t="array" aca="1" ref="H367" ca="1">SUM(INDIRECT("'"&amp;TOTALCustomerSheets&amp;"'!"&amp;ADDRESS(ROW(),COLUMN())))</f>
        <v>94716.12428533769</v>
      </c>
      <c r="I367" s="11" cm="1">
        <f t="array" aca="1" ref="I367" ca="1">SUM(INDIRECT("'"&amp;TOTALCustomerSheets&amp;"'!"&amp;ADDRESS(ROW(),COLUMN())))</f>
        <v>20735.375573389083</v>
      </c>
      <c r="J367" s="11" cm="1">
        <f t="array" aca="1" ref="J367" ca="1">SUM(INDIRECT("'"&amp;TOTALCustomerSheets&amp;"'!"&amp;ADDRESS(ROW(),COLUMN())))</f>
        <v>3284.6192856109919</v>
      </c>
      <c r="K367" s="11" cm="1">
        <f t="array" aca="1" ref="K367" ca="1">SUM(INDIRECT("'"&amp;TOTALCustomerSheets&amp;"'!"&amp;ADDRESS(ROW(),COLUMN())))</f>
        <v>87.818356305988459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 cm="1">
        <f t="array" aca="1" ref="D368" ca="1">SUM(INDIRECT("'"&amp;TOTALCustomerSheets&amp;"'!"&amp;ADDRESS(ROW(),COLUMN())))</f>
        <v>635305.68546767044</v>
      </c>
      <c r="E368" s="11">
        <f t="shared" ca="1" si="8"/>
        <v>0</v>
      </c>
      <c r="F368" s="3"/>
      <c r="G368" s="11" cm="1">
        <f t="array" aca="1" ref="G368" ca="1">SUM(INDIRECT("'"&amp;TOTALCustomerSheets&amp;"'!"&amp;ADDRESS(ROW(),COLUMN())))</f>
        <v>560610.74383508263</v>
      </c>
      <c r="H368" s="11" cm="1">
        <f t="array" aca="1" ref="H368" ca="1">SUM(INDIRECT("'"&amp;TOTALCustomerSheets&amp;"'!"&amp;ADDRESS(ROW(),COLUMN())))</f>
        <v>59540.320948545261</v>
      </c>
      <c r="I368" s="11" cm="1">
        <f t="array" aca="1" ref="I368" ca="1">SUM(INDIRECT("'"&amp;TOTALCustomerSheets&amp;"'!"&amp;ADDRESS(ROW(),COLUMN())))</f>
        <v>13034.643530270905</v>
      </c>
      <c r="J368" s="11" cm="1">
        <f t="array" aca="1" ref="J368" ca="1">SUM(INDIRECT("'"&amp;TOTALCustomerSheets&amp;"'!"&amp;ADDRESS(ROW(),COLUMN())))</f>
        <v>2064.7728983282977</v>
      </c>
      <c r="K368" s="11" cm="1">
        <f t="array" aca="1" ref="K368" ca="1">SUM(INDIRECT("'"&amp;TOTALCustomerSheets&amp;"'!"&amp;ADDRESS(ROW(),COLUMN())))</f>
        <v>55.204255443142948</v>
      </c>
    </row>
    <row r="369" spans="1:11" hidden="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 cm="1">
        <f t="array" aca="1" ref="D369" ca="1">SUM(INDIRECT("'"&amp;TOTALCustomerSheets&amp;"'!"&amp;ADDRESS(ROW(),COLUMN())))</f>
        <v>0</v>
      </c>
      <c r="E369" s="11">
        <f t="shared" ca="1" si="8"/>
        <v>0</v>
      </c>
      <c r="F369" s="3"/>
      <c r="G369" s="11" cm="1">
        <f t="array" aca="1" ref="G369" ca="1">SUM(INDIRECT("'"&amp;TOTALCustomerSheets&amp;"'!"&amp;ADDRESS(ROW(),COLUMN())))</f>
        <v>0</v>
      </c>
      <c r="H369" s="11" cm="1">
        <f t="array" aca="1" ref="H369" ca="1">SUM(INDIRECT("'"&amp;TOTALCustomerSheets&amp;"'!"&amp;ADDRESS(ROW(),COLUMN())))</f>
        <v>0</v>
      </c>
      <c r="I369" s="11" cm="1">
        <f t="array" aca="1" ref="I369" ca="1">SUM(INDIRECT("'"&amp;TOTALCustomerSheets&amp;"'!"&amp;ADDRESS(ROW(),COLUMN())))</f>
        <v>0</v>
      </c>
      <c r="J369" s="11" cm="1">
        <f t="array" aca="1" ref="J369" ca="1">SUM(INDIRECT("'"&amp;TOTALCustomerSheets&amp;"'!"&amp;ADDRESS(ROW(),COLUMN())))</f>
        <v>0</v>
      </c>
      <c r="K369" s="11" cm="1">
        <f t="array" aca="1" ref="K369" ca="1">SUM(INDIRECT("'"&amp;TOTALCustomerSheets&amp;"'!"&amp;ADDRESS(ROW(),COLUMN())))</f>
        <v>0</v>
      </c>
    </row>
    <row r="370" spans="1:11" hidden="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 cm="1">
        <f t="array" aca="1" ref="D370" ca="1">SUM(INDIRECT("'"&amp;TOTALCustomerSheets&amp;"'!"&amp;ADDRESS(ROW(),COLUMN())))</f>
        <v>5087599.655754853</v>
      </c>
      <c r="E370" s="11">
        <f t="shared" ca="1" si="8"/>
        <v>0</v>
      </c>
      <c r="G370" s="111" cm="1">
        <f t="array" aca="1" ref="G370" ca="1">SUM(INDIRECT("'"&amp;TOTALCustomerSheets&amp;"'!"&amp;ADDRESS(ROW(),COLUMN())))</f>
        <v>4390146.3317978233</v>
      </c>
      <c r="H370" s="111" cm="1">
        <f t="array" aca="1" ref="H370" ca="1">SUM(INDIRECT("'"&amp;TOTALCustomerSheets&amp;"'!"&amp;ADDRESS(ROW(),COLUMN())))</f>
        <v>562697.05321041134</v>
      </c>
      <c r="I370" s="111" cm="1">
        <f t="array" aca="1" ref="I370" ca="1">SUM(INDIRECT("'"&amp;TOTALCustomerSheets&amp;"'!"&amp;ADDRESS(ROW(),COLUMN())))</f>
        <v>120407.1915134318</v>
      </c>
      <c r="J370" s="111" cm="1">
        <f t="array" aca="1" ref="J370" ca="1">SUM(INDIRECT("'"&amp;TOTALCustomerSheets&amp;"'!"&amp;ADDRESS(ROW(),COLUMN())))</f>
        <v>14025.169024250166</v>
      </c>
      <c r="K370" s="111" cm="1">
        <f t="array" aca="1" ref="K370" ca="1">SUM(INDIRECT("'"&amp;TOTALCustomerSheets&amp;"'!"&amp;ADDRESS(ROW(),COLUMN())))</f>
        <v>323.91020893668048</v>
      </c>
    </row>
    <row r="371" spans="1:11" hidden="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D371" s="11"/>
      <c r="E371" s="11">
        <f t="shared" si="8"/>
        <v>0</v>
      </c>
      <c r="G371" s="11"/>
      <c r="H371" s="11"/>
      <c r="I371" s="11"/>
      <c r="J371" s="11"/>
      <c r="K371" s="11"/>
    </row>
    <row r="372" spans="1:11" hidden="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D372" s="11"/>
      <c r="E372" s="11">
        <f t="shared" si="8"/>
        <v>0</v>
      </c>
      <c r="G372" s="11"/>
      <c r="H372" s="11"/>
      <c r="I372" s="11"/>
      <c r="J372" s="11"/>
      <c r="K372" s="11"/>
    </row>
    <row r="373" spans="1:11" hidden="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 cm="1">
        <f t="array" aca="1" ref="D373" ca="1">SUM(INDIRECT("'"&amp;TOTALCustomerSheets&amp;"'!"&amp;ADDRESS(ROW(),COLUMN())))</f>
        <v>-29098648.857442483</v>
      </c>
      <c r="E373" s="11">
        <f t="shared" ca="1" si="8"/>
        <v>0</v>
      </c>
      <c r="F373" s="3"/>
      <c r="G373" s="11" cm="1">
        <f t="array" aca="1" ref="G373" ca="1">SUM(INDIRECT("'"&amp;TOTALCustomerSheets&amp;"'!"&amp;ADDRESS(ROW(),COLUMN())))</f>
        <v>-26118406.403666735</v>
      </c>
      <c r="H373" s="11" cm="1">
        <f t="array" aca="1" ref="H373" ca="1">SUM(INDIRECT("'"&amp;TOTALCustomerSheets&amp;"'!"&amp;ADDRESS(ROW(),COLUMN())))</f>
        <v>-2459254.4198634527</v>
      </c>
      <c r="I373" s="11" cm="1">
        <f t="array" aca="1" ref="I373" ca="1">SUM(INDIRECT("'"&amp;TOTALCustomerSheets&amp;"'!"&amp;ADDRESS(ROW(),COLUMN())))</f>
        <v>-450661.72621108778</v>
      </c>
      <c r="J373" s="11" cm="1">
        <f t="array" aca="1" ref="J373" ca="1">SUM(INDIRECT("'"&amp;TOTALCustomerSheets&amp;"'!"&amp;ADDRESS(ROW(),COLUMN())))</f>
        <v>-67154.694259295778</v>
      </c>
      <c r="K373" s="11" cm="1">
        <f t="array" aca="1" ref="K373" ca="1">SUM(INDIRECT("'"&amp;TOTALCustomerSheets&amp;"'!"&amp;ADDRESS(ROW(),COLUMN())))</f>
        <v>-3171.6134418926899</v>
      </c>
    </row>
    <row r="374" spans="1:11" hidden="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 cm="1">
        <f t="array" aca="1" ref="D374" ca="1">SUM(INDIRECT("'"&amp;TOTALCustomerSheets&amp;"'!"&amp;ADDRESS(ROW(),COLUMN())))</f>
        <v>0</v>
      </c>
      <c r="E374" s="11">
        <f t="shared" ca="1" si="8"/>
        <v>0</v>
      </c>
      <c r="F374" s="3"/>
      <c r="G374" s="11" cm="1">
        <f t="array" aca="1" ref="G374" ca="1">SUM(INDIRECT("'"&amp;TOTALCustomerSheets&amp;"'!"&amp;ADDRESS(ROW(),COLUMN())))</f>
        <v>0</v>
      </c>
      <c r="H374" s="11" cm="1">
        <f t="array" aca="1" ref="H374" ca="1">SUM(INDIRECT("'"&amp;TOTALCustomerSheets&amp;"'!"&amp;ADDRESS(ROW(),COLUMN())))</f>
        <v>0</v>
      </c>
      <c r="I374" s="11" cm="1">
        <f t="array" aca="1" ref="I374" ca="1">SUM(INDIRECT("'"&amp;TOTALCustomerSheets&amp;"'!"&amp;ADDRESS(ROW(),COLUMN())))</f>
        <v>0</v>
      </c>
      <c r="J374" s="11" cm="1">
        <f t="array" aca="1" ref="J374" ca="1">SUM(INDIRECT("'"&amp;TOTALCustomerSheets&amp;"'!"&amp;ADDRESS(ROW(),COLUMN())))</f>
        <v>0</v>
      </c>
      <c r="K374" s="11" cm="1">
        <f t="array" aca="1" ref="K374" ca="1">SUM(INDIRECT("'"&amp;TOTALCustomerSheets&amp;"'!"&amp;ADDRESS(ROW(),COLUMN())))</f>
        <v>0</v>
      </c>
    </row>
    <row r="375" spans="1:11" hidden="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 cm="1">
        <f t="array" aca="1" ref="D375" ca="1">SUM(INDIRECT("'"&amp;TOTALCustomerSheets&amp;"'!"&amp;ADDRESS(ROW(),COLUMN())))</f>
        <v>-29098648.857442483</v>
      </c>
      <c r="E375" s="11">
        <f t="shared" ca="1" si="8"/>
        <v>0</v>
      </c>
      <c r="G375" s="111" cm="1">
        <f t="array" aca="1" ref="G375" ca="1">SUM(INDIRECT("'"&amp;TOTALCustomerSheets&amp;"'!"&amp;ADDRESS(ROW(),COLUMN())))</f>
        <v>-26118406.403666735</v>
      </c>
      <c r="H375" s="111" cm="1">
        <f t="array" aca="1" ref="H375" ca="1">SUM(INDIRECT("'"&amp;TOTALCustomerSheets&amp;"'!"&amp;ADDRESS(ROW(),COLUMN())))</f>
        <v>-2459254.4198634527</v>
      </c>
      <c r="I375" s="111" cm="1">
        <f t="array" aca="1" ref="I375" ca="1">SUM(INDIRECT("'"&amp;TOTALCustomerSheets&amp;"'!"&amp;ADDRESS(ROW(),COLUMN())))</f>
        <v>-450661.72621108778</v>
      </c>
      <c r="J375" s="111" cm="1">
        <f t="array" aca="1" ref="J375" ca="1">SUM(INDIRECT("'"&amp;TOTALCustomerSheets&amp;"'!"&amp;ADDRESS(ROW(),COLUMN())))</f>
        <v>-67154.694259295778</v>
      </c>
      <c r="K375" s="111" cm="1">
        <f t="array" aca="1" ref="K375" ca="1">SUM(INDIRECT("'"&amp;TOTALCustomerSheets&amp;"'!"&amp;ADDRESS(ROW(),COLUMN())))</f>
        <v>-3171.6134418926899</v>
      </c>
    </row>
    <row r="376" spans="1:11" hidden="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D376" s="11"/>
      <c r="E376" s="11">
        <f t="shared" si="8"/>
        <v>0</v>
      </c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 cm="1">
        <f t="array" aca="1" ref="D377" ca="1">SUM(INDIRECT("'"&amp;TOTALCustomerSheets&amp;"'!"&amp;ADDRESS(ROW(),COLUMN())))</f>
        <v>-24011049.20168763</v>
      </c>
      <c r="E377" s="11">
        <f t="shared" ca="1" si="8"/>
        <v>0</v>
      </c>
      <c r="F377" s="3"/>
      <c r="G377" s="11" cm="1">
        <f t="array" aca="1" ref="G377" ca="1">SUM(INDIRECT("'"&amp;TOTALCustomerSheets&amp;"'!"&amp;ADDRESS(ROW(),COLUMN())))</f>
        <v>-21728260.071868911</v>
      </c>
      <c r="H377" s="11" cm="1">
        <f t="array" aca="1" ref="H377" ca="1">SUM(INDIRECT("'"&amp;TOTALCustomerSheets&amp;"'!"&amp;ADDRESS(ROW(),COLUMN())))</f>
        <v>-1896557.3666530412</v>
      </c>
      <c r="I377" s="11" cm="1">
        <f t="array" aca="1" ref="I377" ca="1">SUM(INDIRECT("'"&amp;TOTALCustomerSheets&amp;"'!"&amp;ADDRESS(ROW(),COLUMN())))</f>
        <v>-330254.534697656</v>
      </c>
      <c r="J377" s="11" cm="1">
        <f t="array" aca="1" ref="J377" ca="1">SUM(INDIRECT("'"&amp;TOTALCustomerSheets&amp;"'!"&amp;ADDRESS(ROW(),COLUMN())))</f>
        <v>-53129.525235045599</v>
      </c>
      <c r="K377" s="11" cm="1">
        <f t="array" aca="1" ref="K377" ca="1">SUM(INDIRECT("'"&amp;TOTALCustomerSheets&amp;"'!"&amp;ADDRESS(ROW(),COLUMN())))</f>
        <v>-2847.7032329560097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D378" s="111"/>
      <c r="E378" s="11">
        <f t="shared" si="8"/>
        <v>0</v>
      </c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D379" s="11"/>
      <c r="E379" s="11">
        <f t="shared" si="8"/>
        <v>0</v>
      </c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 cm="1">
        <f t="array" aca="1" ref="D380" ca="1">SUM(INDIRECT("'"&amp;TOTALCustomerSheets&amp;"'!"&amp;ADDRESS(ROW(),COLUMN())))</f>
        <v>166568735.18636629</v>
      </c>
      <c r="E380" s="11">
        <f t="shared" ca="1" si="8"/>
        <v>0</v>
      </c>
      <c r="F380" s="3"/>
      <c r="G380" s="52" cm="1">
        <f t="array" aca="1" ref="G380" ca="1">SUM(INDIRECT("'"&amp;TOTALCustomerSheets&amp;"'!"&amp;ADDRESS(ROW(),COLUMN())))</f>
        <v>143863889.21009049</v>
      </c>
      <c r="H380" s="52" cm="1">
        <f t="array" aca="1" ref="H380" ca="1">SUM(INDIRECT("'"&amp;TOTALCustomerSheets&amp;"'!"&amp;ADDRESS(ROW(),COLUMN())))</f>
        <v>17531825.204435598</v>
      </c>
      <c r="I380" s="52" cm="1">
        <f t="array" aca="1" ref="I380" ca="1">SUM(INDIRECT("'"&amp;TOTALCustomerSheets&amp;"'!"&amp;ADDRESS(ROW(),COLUMN())))</f>
        <v>4436365.9038458858</v>
      </c>
      <c r="J380" s="52" cm="1">
        <f t="array" aca="1" ref="J380" ca="1">SUM(INDIRECT("'"&amp;TOTALCustomerSheets&amp;"'!"&amp;ADDRESS(ROW(),COLUMN())))</f>
        <v>726705.75532523752</v>
      </c>
      <c r="K380" s="52" cm="1">
        <f t="array" aca="1" ref="K380" ca="1">SUM(INDIRECT("'"&amp;TOTALCustomerSheets&amp;"'!"&amp;ADDRESS(ROW(),COLUMN())))</f>
        <v>9949.1126691247518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 cm="1">
        <f t="array" aca="1" ref="D381" ca="1">SUM(INDIRECT("'"&amp;TOTALCustomerSheets&amp;"'!"&amp;ADDRESS(ROW(),COLUMN())))</f>
        <v>170281406.62075675</v>
      </c>
      <c r="E381" s="11">
        <f t="shared" ca="1" si="8"/>
        <v>0</v>
      </c>
      <c r="F381" s="3"/>
      <c r="G381" s="11" cm="1">
        <f t="array" aca="1" ref="G381" ca="1">SUM(INDIRECT("'"&amp;TOTALCustomerSheets&amp;"'!"&amp;ADDRESS(ROW(),COLUMN())))</f>
        <v>152841425.83037606</v>
      </c>
      <c r="H381" s="11" cm="1">
        <f t="array" aca="1" ref="H381" ca="1">SUM(INDIRECT("'"&amp;TOTALCustomerSheets&amp;"'!"&amp;ADDRESS(ROW(),COLUMN())))</f>
        <v>14391228.400474522</v>
      </c>
      <c r="I381" s="11" cm="1">
        <f t="array" aca="1" ref="I381" ca="1">SUM(INDIRECT("'"&amp;TOTALCustomerSheets&amp;"'!"&amp;ADDRESS(ROW(),COLUMN())))</f>
        <v>2637212.2302075541</v>
      </c>
      <c r="J381" s="11" cm="1">
        <f t="array" aca="1" ref="J381" ca="1">SUM(INDIRECT("'"&amp;TOTALCustomerSheets&amp;"'!"&amp;ADDRESS(ROW(),COLUMN())))</f>
        <v>392980.30144568003</v>
      </c>
      <c r="K381" s="11" cm="1">
        <f t="array" aca="1" ref="K381" ca="1">SUM(INDIRECT("'"&amp;TOTALCustomerSheets&amp;"'!"&amp;ADDRESS(ROW(),COLUMN())))</f>
        <v>18559.858252822469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 cm="1">
        <f t="array" aca="1" ref="D382" ca="1">SUM(INDIRECT("'"&amp;TOTALCustomerSheets&amp;"'!"&amp;ADDRESS(ROW(),COLUMN())))</f>
        <v>0</v>
      </c>
      <c r="E382" s="11">
        <f t="shared" ca="1" si="8"/>
        <v>0</v>
      </c>
      <c r="F382" s="11"/>
      <c r="G382" s="11" cm="1">
        <f t="array" aca="1" ref="G382" ca="1">SUM(INDIRECT("'"&amp;TOTALCustomerSheets&amp;"'!"&amp;ADDRESS(ROW(),COLUMN())))</f>
        <v>0</v>
      </c>
      <c r="H382" s="11" cm="1">
        <f t="array" aca="1" ref="H382" ca="1">SUM(INDIRECT("'"&amp;TOTALCustomerSheets&amp;"'!"&amp;ADDRESS(ROW(),COLUMN())))</f>
        <v>0</v>
      </c>
      <c r="I382" s="11" cm="1">
        <f t="array" aca="1" ref="I382" ca="1">SUM(INDIRECT("'"&amp;TOTALCustomerSheets&amp;"'!"&amp;ADDRESS(ROW(),COLUMN())))</f>
        <v>0</v>
      </c>
      <c r="J382" s="11" cm="1">
        <f t="array" aca="1" ref="J382" ca="1">SUM(INDIRECT("'"&amp;TOTALCustomerSheets&amp;"'!"&amp;ADDRESS(ROW(),COLUMN())))</f>
        <v>0</v>
      </c>
      <c r="K382" s="11" cm="1">
        <f t="array" aca="1" ref="K382" ca="1">SUM(INDIRECT("'"&amp;TOTALCustomerSheets&amp;"'!"&amp;ADDRESS(ROW(),COLUMN())))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 cm="1">
        <f t="array" aca="1" ref="D383" ca="1">SUM(INDIRECT("'"&amp;TOTALCustomerSheets&amp;"'!"&amp;ADDRESS(ROW(),COLUMN())))</f>
        <v>12140829.399037736</v>
      </c>
      <c r="E383" s="11">
        <f t="shared" ca="1" si="8"/>
        <v>0</v>
      </c>
      <c r="F383" s="3"/>
      <c r="G383" s="11" cm="1">
        <f t="array" aca="1" ref="G383" ca="1">SUM(INDIRECT("'"&amp;TOTALCustomerSheets&amp;"'!"&amp;ADDRESS(ROW(),COLUMN())))</f>
        <v>10897382.826094657</v>
      </c>
      <c r="H383" s="11" cm="1">
        <f t="array" aca="1" ref="H383" ca="1">SUM(INDIRECT("'"&amp;TOTALCustomerSheets&amp;"'!"&amp;ADDRESS(ROW(),COLUMN())))</f>
        <v>1026074.7331144605</v>
      </c>
      <c r="I383" s="11" cm="1">
        <f t="array" aca="1" ref="I383" ca="1">SUM(INDIRECT("'"&amp;TOTALCustomerSheets&amp;"'!"&amp;ADDRESS(ROW(),COLUMN())))</f>
        <v>188029.59413716086</v>
      </c>
      <c r="J383" s="11" cm="1">
        <f t="array" aca="1" ref="J383" ca="1">SUM(INDIRECT("'"&amp;TOTALCustomerSheets&amp;"'!"&amp;ADDRESS(ROW(),COLUMN())))</f>
        <v>28018.95340024072</v>
      </c>
      <c r="K383" s="11" cm="1">
        <f t="array" aca="1" ref="K383" ca="1">SUM(INDIRECT("'"&amp;TOTALCustomerSheets&amp;"'!"&amp;ADDRESS(ROW(),COLUMN())))</f>
        <v>1323.2922912111587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 cm="1">
        <f t="array" aca="1" ref="D384" ca="1">SUM(INDIRECT("'"&amp;TOTALCustomerSheets&amp;"'!"&amp;ADDRESS(ROW(),COLUMN())))</f>
        <v>3121918.4694303884</v>
      </c>
      <c r="E384" s="11">
        <f t="shared" ca="1" si="8"/>
        <v>0</v>
      </c>
      <c r="F384" s="3"/>
      <c r="G384" s="11" cm="1">
        <f t="array" aca="1" ref="G384" ca="1">SUM(INDIRECT("'"&amp;TOTALCustomerSheets&amp;"'!"&amp;ADDRESS(ROW(),COLUMN())))</f>
        <v>2844595.8086973345</v>
      </c>
      <c r="H384" s="11" cm="1">
        <f t="array" aca="1" ref="H384" ca="1">SUM(INDIRECT("'"&amp;TOTALCustomerSheets&amp;"'!"&amp;ADDRESS(ROW(),COLUMN())))</f>
        <v>126979.56505474341</v>
      </c>
      <c r="I384" s="11" cm="1">
        <f t="array" aca="1" ref="I384" ca="1">SUM(INDIRECT("'"&amp;TOTALCustomerSheets&amp;"'!"&amp;ADDRESS(ROW(),COLUMN())))</f>
        <v>110646.29689593543</v>
      </c>
      <c r="J384" s="11" cm="1">
        <f t="array" aca="1" ref="J384" ca="1">SUM(INDIRECT("'"&amp;TOTALCustomerSheets&amp;"'!"&amp;ADDRESS(ROW(),COLUMN())))</f>
        <v>39696.79878237519</v>
      </c>
      <c r="K384" s="11" cm="1">
        <f t="array" aca="1" ref="K384" ca="1">SUM(INDIRECT("'"&amp;TOTALCustomerSheets&amp;"'!"&amp;ADDRESS(ROW(),COLUMN())))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 cm="1">
        <f t="array" aca="1" ref="D385" ca="1">SUM(INDIRECT("'"&amp;TOTALCustomerSheets&amp;"'!"&amp;ADDRESS(ROW(),COLUMN())))</f>
        <v>0</v>
      </c>
      <c r="E385" s="11">
        <f t="shared" ca="1" si="8"/>
        <v>0</v>
      </c>
      <c r="F385" s="3"/>
      <c r="G385" s="11" cm="1">
        <f t="array" aca="1" ref="G385" ca="1">SUM(INDIRECT("'"&amp;TOTALCustomerSheets&amp;"'!"&amp;ADDRESS(ROW(),COLUMN())))</f>
        <v>0</v>
      </c>
      <c r="H385" s="11" cm="1">
        <f t="array" aca="1" ref="H385" ca="1">SUM(INDIRECT("'"&amp;TOTALCustomerSheets&amp;"'!"&amp;ADDRESS(ROW(),COLUMN())))</f>
        <v>0</v>
      </c>
      <c r="I385" s="11" cm="1">
        <f t="array" aca="1" ref="I385" ca="1">SUM(INDIRECT("'"&amp;TOTALCustomerSheets&amp;"'!"&amp;ADDRESS(ROW(),COLUMN())))</f>
        <v>0</v>
      </c>
      <c r="J385" s="11" cm="1">
        <f t="array" aca="1" ref="J385" ca="1">SUM(INDIRECT("'"&amp;TOTALCustomerSheets&amp;"'!"&amp;ADDRESS(ROW(),COLUMN())))</f>
        <v>0</v>
      </c>
      <c r="K385" s="11" cm="1">
        <f t="array" aca="1" ref="K385" ca="1">SUM(INDIRECT("'"&amp;TOTALCustomerSheets&amp;"'!"&amp;ADDRESS(ROW(),COLUMN())))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 cm="1">
        <f t="array" aca="1" ref="D386" ca="1">SUM(INDIRECT("'"&amp;TOTALCustomerSheets&amp;"'!"&amp;ADDRESS(ROW(),COLUMN())))</f>
        <v>0</v>
      </c>
      <c r="E386" s="11">
        <f t="shared" ca="1" si="8"/>
        <v>0</v>
      </c>
      <c r="F386" s="3"/>
      <c r="G386" s="11" cm="1">
        <f t="array" aca="1" ref="G386" ca="1">SUM(INDIRECT("'"&amp;TOTALCustomerSheets&amp;"'!"&amp;ADDRESS(ROW(),COLUMN())))</f>
        <v>0</v>
      </c>
      <c r="H386" s="11" cm="1">
        <f t="array" aca="1" ref="H386" ca="1">SUM(INDIRECT("'"&amp;TOTALCustomerSheets&amp;"'!"&amp;ADDRESS(ROW(),COLUMN())))</f>
        <v>0</v>
      </c>
      <c r="I386" s="11" cm="1">
        <f t="array" aca="1" ref="I386" ca="1">SUM(INDIRECT("'"&amp;TOTALCustomerSheets&amp;"'!"&amp;ADDRESS(ROW(),COLUMN())))</f>
        <v>0</v>
      </c>
      <c r="J386" s="11" cm="1">
        <f t="array" aca="1" ref="J386" ca="1">SUM(INDIRECT("'"&amp;TOTALCustomerSheets&amp;"'!"&amp;ADDRESS(ROW(),COLUMN())))</f>
        <v>0</v>
      </c>
      <c r="K386" s="11" cm="1">
        <f t="array" aca="1" ref="K386" ca="1">SUM(INDIRECT("'"&amp;TOTALCustomerSheets&amp;"'!"&amp;ADDRESS(ROW(),COLUMN())))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 cm="1">
        <f t="array" aca="1" ref="D387" ca="1">SUM(INDIRECT("'"&amp;TOTALCustomerSheets&amp;"'!"&amp;ADDRESS(ROW(),COLUMN())))</f>
        <v>352112889.67559117</v>
      </c>
      <c r="E387" s="11">
        <f t="shared" ca="1" si="8"/>
        <v>0</v>
      </c>
      <c r="G387" s="112" cm="1">
        <f t="array" aca="1" ref="G387" ca="1">SUM(INDIRECT("'"&amp;TOTALCustomerSheets&amp;"'!"&amp;ADDRESS(ROW(),COLUMN())))</f>
        <v>310447293.67525852</v>
      </c>
      <c r="H387" s="112" cm="1">
        <f t="array" aca="1" ref="H387" ca="1">SUM(INDIRECT("'"&amp;TOTALCustomerSheets&amp;"'!"&amp;ADDRESS(ROW(),COLUMN())))</f>
        <v>33076107.903079327</v>
      </c>
      <c r="I387" s="112" cm="1">
        <f t="array" aca="1" ref="I387" ca="1">SUM(INDIRECT("'"&amp;TOTALCustomerSheets&amp;"'!"&amp;ADDRESS(ROW(),COLUMN())))</f>
        <v>7372254.0250865351</v>
      </c>
      <c r="J387" s="112" cm="1">
        <f t="array" aca="1" ref="J387" ca="1">SUM(INDIRECT("'"&amp;TOTALCustomerSheets&amp;"'!"&amp;ADDRESS(ROW(),COLUMN())))</f>
        <v>1187401.8089535334</v>
      </c>
      <c r="K387" s="112" cm="1">
        <f t="array" aca="1" ref="K387" ca="1">SUM(INDIRECT("'"&amp;TOTALCustomerSheets&amp;"'!"&amp;ADDRESS(ROW(),COLUMN())))</f>
        <v>29832.263213158378</v>
      </c>
    </row>
    <row r="388" spans="1:11" ht="15.75" thickTop="1" x14ac:dyDescent="0.25">
      <c r="D388" s="11" cm="1">
        <f t="array" aca="1" ref="D388" ca="1">SUM(INDIRECT("'"&amp;TOTALCustomerSheets&amp;"'!"&amp;ADDRESS(ROW(),COLUMN())))</f>
        <v>0</v>
      </c>
      <c r="E388" s="11">
        <f t="shared" ca="1" si="8"/>
        <v>0</v>
      </c>
      <c r="G388" s="11" cm="1">
        <f t="array" aca="1" ref="G388" ca="1">SUM(INDIRECT("'"&amp;TOTALCustomerSheets&amp;"'!"&amp;ADDRESS(ROW(),COLUMN())))</f>
        <v>0</v>
      </c>
      <c r="H388" s="11" cm="1">
        <f t="array" aca="1" ref="H388" ca="1">SUM(INDIRECT("'"&amp;TOTALCustomerSheets&amp;"'!"&amp;ADDRESS(ROW(),COLUMN())))</f>
        <v>0</v>
      </c>
      <c r="I388" s="11" cm="1">
        <f t="array" aca="1" ref="I388" ca="1">SUM(INDIRECT("'"&amp;TOTALCustomerSheets&amp;"'!"&amp;ADDRESS(ROW(),COLUMN())))</f>
        <v>0</v>
      </c>
      <c r="J388" s="11" cm="1">
        <f t="array" aca="1" ref="J388" ca="1">SUM(INDIRECT("'"&amp;TOTALCustomerSheets&amp;"'!"&amp;ADDRESS(ROW(),COLUMN())))</f>
        <v>0</v>
      </c>
      <c r="K388" s="11" cm="1">
        <f t="array" aca="1" ref="K388" ca="1">SUM(INDIRECT("'"&amp;TOTALCustomerSheets&amp;"'!"&amp;ADDRESS(ROW(),COLUMN())))</f>
        <v>0</v>
      </c>
    </row>
    <row r="389" spans="1:11" x14ac:dyDescent="0.25">
      <c r="B389" s="8"/>
      <c r="E389" t="s">
        <v>414</v>
      </c>
    </row>
    <row r="391" spans="1:11" outlineLevel="1" x14ac:dyDescent="0.25"/>
    <row r="392" spans="1:11" outlineLevel="1" x14ac:dyDescent="0.25"/>
    <row r="393" spans="1:11" outlineLevel="1" x14ac:dyDescent="0.25"/>
    <row r="394" spans="1:11" outlineLevel="1" x14ac:dyDescent="0.25"/>
    <row r="395" spans="1:11" outlineLevel="1" x14ac:dyDescent="0.25"/>
    <row r="396" spans="1:11" outlineLevel="1" x14ac:dyDescent="0.25"/>
    <row r="397" spans="1:11" outlineLevel="1" x14ac:dyDescent="0.25"/>
    <row r="398" spans="1:11" outlineLevel="1" x14ac:dyDescent="0.25"/>
    <row r="399" spans="1:11" outlineLevel="1" x14ac:dyDescent="0.25"/>
    <row r="400" spans="1:11" outlineLevel="1" x14ac:dyDescent="0.25"/>
    <row r="401" outlineLevel="1" x14ac:dyDescent="0.25"/>
    <row r="402" outlineLevel="1" x14ac:dyDescent="0.25"/>
    <row r="403" outlineLevel="1" x14ac:dyDescent="0.25"/>
    <row r="404" outlineLevel="1" x14ac:dyDescent="0.25"/>
    <row r="405" outlineLevel="1" x14ac:dyDescent="0.25"/>
    <row r="406" outlineLevel="1" x14ac:dyDescent="0.25"/>
    <row r="407" outlineLevel="1" x14ac:dyDescent="0.25"/>
    <row r="408" outlineLevel="1" x14ac:dyDescent="0.25"/>
    <row r="409" outlineLevel="1" x14ac:dyDescent="0.25"/>
    <row r="410" outlineLevel="1" x14ac:dyDescent="0.25"/>
    <row r="411" outlineLevel="1" x14ac:dyDescent="0.25"/>
    <row r="412" outlineLevel="1" x14ac:dyDescent="0.25"/>
    <row r="413" outlineLevel="1" x14ac:dyDescent="0.25"/>
    <row r="414" outlineLevel="1" x14ac:dyDescent="0.25"/>
    <row r="415" outlineLevel="1" x14ac:dyDescent="0.25"/>
    <row r="416" outlineLevel="1" x14ac:dyDescent="0.25"/>
    <row r="417" outlineLevel="1" x14ac:dyDescent="0.25"/>
    <row r="418" outlineLevel="1" x14ac:dyDescent="0.25"/>
    <row r="419" outlineLevel="1" x14ac:dyDescent="0.25"/>
    <row r="420" outlineLevel="1" x14ac:dyDescent="0.25"/>
    <row r="421" outlineLevel="1" x14ac:dyDescent="0.25"/>
    <row r="422" outlineLevel="1" x14ac:dyDescent="0.25"/>
    <row r="423" outlineLevel="1" x14ac:dyDescent="0.25"/>
    <row r="424" outlineLevel="1" x14ac:dyDescent="0.25"/>
    <row r="425" outlineLevel="1" x14ac:dyDescent="0.25"/>
  </sheetData>
  <pageMargins left="0.7" right="0.7" top="0.75" bottom="0.75" header="0.3" footer="0.3"/>
  <pageSetup scale="52" pageOrder="overThenDown" orientation="landscape" horizontalDpi="1200" verticalDpi="1200" r:id="rId1"/>
  <rowBreaks count="7" manualBreakCount="7">
    <brk id="78" max="12" man="1"/>
    <brk id="149" max="12" man="1"/>
    <brk id="173" max="12" man="1"/>
    <brk id="189" max="12" man="1"/>
    <brk id="247" max="12" man="1"/>
    <brk id="283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W47"/>
  <sheetViews>
    <sheetView topLeftCell="A51" workbookViewId="0"/>
  </sheetViews>
  <sheetFormatPr defaultRowHeight="15" x14ac:dyDescent="0.25"/>
  <cols>
    <col min="1" max="2" width="3.5703125" customWidth="1"/>
    <col min="3" max="3" width="34.5703125" customWidth="1"/>
    <col min="4" max="4" width="15.42578125" customWidth="1"/>
    <col min="5" max="5" width="15.140625" customWidth="1"/>
    <col min="6" max="6" width="16.5703125" customWidth="1"/>
    <col min="7" max="7" width="15.42578125" bestFit="1" customWidth="1"/>
    <col min="8" max="8" width="16.7109375" customWidth="1"/>
    <col min="9" max="9" width="14" customWidth="1"/>
    <col min="10" max="10" width="15.28515625" customWidth="1"/>
    <col min="11" max="11" width="14.28515625" customWidth="1"/>
    <col min="12" max="12" width="14.85546875" customWidth="1"/>
    <col min="13" max="14" width="14.140625" customWidth="1"/>
    <col min="15" max="18" width="11.140625" customWidth="1"/>
  </cols>
  <sheetData>
    <row r="1" spans="1:23" x14ac:dyDescent="0.25">
      <c r="C1" s="12" t="str">
        <f>'General Inputs'!$D9</f>
        <v>Peoples Natural Gas Company LLC</v>
      </c>
    </row>
    <row r="2" spans="1:23" x14ac:dyDescent="0.25">
      <c r="C2" s="12" t="str">
        <f>'General Inputs'!$D10</f>
        <v>Gas Class Cost of Service Study: Average of Customer-Demand and Demand-Commodity Allocation of Distribution Mains</v>
      </c>
    </row>
    <row r="3" spans="1:23" x14ac:dyDescent="0.25">
      <c r="C3" s="12" t="str">
        <f>'General Inputs'!$D11</f>
        <v>12 Months Ending December 31, 2027</v>
      </c>
    </row>
    <row r="4" spans="1:23" x14ac:dyDescent="0.25">
      <c r="C4" s="12" t="str" cm="1">
        <f t="array" aca="1" ref="C4" ca="1">VLOOKUP(_xlfn.TEXTAFTER(CELL("filename",A1),"]"),Contents!$B:$G,5,FALSE)</f>
        <v>General Inputs</v>
      </c>
    </row>
    <row r="8" spans="1:23" x14ac:dyDescent="0.25">
      <c r="C8" s="1" t="s">
        <v>52</v>
      </c>
    </row>
    <row r="9" spans="1:23" x14ac:dyDescent="0.25">
      <c r="C9" t="s">
        <v>53</v>
      </c>
      <c r="D9" s="196" t="s">
        <v>54</v>
      </c>
      <c r="E9" s="197"/>
      <c r="F9" s="197"/>
    </row>
    <row r="10" spans="1:23" x14ac:dyDescent="0.25">
      <c r="C10" t="s">
        <v>55</v>
      </c>
      <c r="D10" s="196" t="str">
        <f>"Gas Class Cost of Service Study: "&amp;F10</f>
        <v>Gas Class Cost of Service Study: Average of Customer-Demand and Demand-Commodity Allocation of Distribution Mains</v>
      </c>
      <c r="E10" s="197"/>
      <c r="F10" s="197" t="str">
        <f>INDEX('Input-Accounts'!AE$3:AE$5,MATCH('Input-Accounts'!$P$3,'Input-Accounts'!$V$3:$V$5,0))</f>
        <v>Average of Customer-Demand and Demand-Commodity Allocation of Distribution Mains</v>
      </c>
    </row>
    <row r="11" spans="1:23" x14ac:dyDescent="0.25">
      <c r="C11" t="s">
        <v>56</v>
      </c>
      <c r="D11" s="198" t="s">
        <v>57</v>
      </c>
      <c r="E11" s="197"/>
      <c r="F11" s="197"/>
    </row>
    <row r="13" spans="1:23" x14ac:dyDescent="0.25">
      <c r="C13" t="s">
        <v>58</v>
      </c>
      <c r="D13" s="2" t="s">
        <v>59</v>
      </c>
      <c r="E13" s="2" t="s">
        <v>60</v>
      </c>
      <c r="F13" s="2" t="s">
        <v>61</v>
      </c>
      <c r="G13" s="2" t="s">
        <v>62</v>
      </c>
      <c r="H13" s="2" t="s">
        <v>63</v>
      </c>
      <c r="I13" s="2" t="s">
        <v>64</v>
      </c>
      <c r="J13" s="2" t="s">
        <v>65</v>
      </c>
      <c r="K13" s="2" t="s">
        <v>66</v>
      </c>
      <c r="L13" s="2" t="s">
        <v>67</v>
      </c>
      <c r="M13" s="2" t="s">
        <v>68</v>
      </c>
      <c r="N13" s="2" t="s">
        <v>69</v>
      </c>
      <c r="O13" s="2" t="s">
        <v>70</v>
      </c>
    </row>
    <row r="14" spans="1:23" s="28" customFormat="1" x14ac:dyDescent="0.25">
      <c r="A14"/>
      <c r="C14" s="28" t="s">
        <v>71</v>
      </c>
      <c r="D14" s="199" t="s">
        <v>72</v>
      </c>
      <c r="E14" s="199" t="s">
        <v>46</v>
      </c>
      <c r="F14" s="199" t="s">
        <v>73</v>
      </c>
      <c r="G14" s="199" t="s">
        <v>74</v>
      </c>
      <c r="H14" s="199" t="s">
        <v>75</v>
      </c>
      <c r="I14" s="199" t="s">
        <v>76</v>
      </c>
      <c r="J14" s="199" t="s">
        <v>77</v>
      </c>
      <c r="K14" s="200" t="str">
        <f t="shared" ref="K14:O14" si="0">K13</f>
        <v>Function 8</v>
      </c>
      <c r="L14" s="200" t="str">
        <f t="shared" si="0"/>
        <v>Function 9</v>
      </c>
      <c r="M14" s="200" t="str">
        <f t="shared" si="0"/>
        <v>Function 10</v>
      </c>
      <c r="N14" s="200" t="str">
        <f t="shared" si="0"/>
        <v>Function 11</v>
      </c>
      <c r="O14" s="200" t="str">
        <f t="shared" si="0"/>
        <v>Function 12</v>
      </c>
    </row>
    <row r="16" spans="1:23" x14ac:dyDescent="0.25">
      <c r="C16" t="s">
        <v>78</v>
      </c>
      <c r="D16" s="2" t="s">
        <v>79</v>
      </c>
      <c r="E16" s="2" t="s">
        <v>80</v>
      </c>
      <c r="F16" s="2" t="s">
        <v>81</v>
      </c>
      <c r="G16" s="2" t="s">
        <v>82</v>
      </c>
      <c r="H16" s="2" t="s">
        <v>83</v>
      </c>
      <c r="I16" s="2" t="s">
        <v>84</v>
      </c>
      <c r="J16" s="2" t="s">
        <v>85</v>
      </c>
      <c r="K16" s="2" t="s">
        <v>86</v>
      </c>
      <c r="L16" s="2" t="s">
        <v>87</v>
      </c>
      <c r="M16" s="2" t="s">
        <v>88</v>
      </c>
      <c r="N16" s="2" t="s">
        <v>89</v>
      </c>
      <c r="O16" s="2" t="s">
        <v>90</v>
      </c>
      <c r="P16" s="2" t="s">
        <v>91</v>
      </c>
      <c r="Q16" s="2" t="s">
        <v>92</v>
      </c>
      <c r="R16" s="2" t="s">
        <v>93</v>
      </c>
      <c r="S16" s="2" t="s">
        <v>94</v>
      </c>
      <c r="T16" s="2" t="s">
        <v>95</v>
      </c>
      <c r="U16" s="2" t="s">
        <v>96</v>
      </c>
      <c r="V16" s="2" t="s">
        <v>97</v>
      </c>
      <c r="W16" s="2" t="s">
        <v>98</v>
      </c>
    </row>
    <row r="17" spans="3:23" ht="29.25" customHeight="1" x14ac:dyDescent="0.25">
      <c r="C17" t="s">
        <v>99</v>
      </c>
      <c r="D17" s="201" t="s">
        <v>100</v>
      </c>
      <c r="E17" s="201" t="s">
        <v>101</v>
      </c>
      <c r="F17" s="201" t="s">
        <v>102</v>
      </c>
      <c r="G17" s="201" t="s">
        <v>103</v>
      </c>
      <c r="H17" s="201" t="s">
        <v>104</v>
      </c>
      <c r="I17" s="200" t="str">
        <f>I16</f>
        <v>Class 6</v>
      </c>
      <c r="J17" s="200" t="str">
        <f>J16</f>
        <v>Class 7</v>
      </c>
      <c r="K17" s="200" t="str">
        <f t="shared" ref="K17:W17" si="1">K16</f>
        <v>Class 8</v>
      </c>
      <c r="L17" s="200" t="str">
        <f t="shared" si="1"/>
        <v>Class 9</v>
      </c>
      <c r="M17" s="200" t="str">
        <f t="shared" si="1"/>
        <v>Class 10</v>
      </c>
      <c r="N17" s="200" t="str">
        <f t="shared" si="1"/>
        <v>Class 11</v>
      </c>
      <c r="O17" s="200" t="str">
        <f t="shared" si="1"/>
        <v>Class 12</v>
      </c>
      <c r="P17" s="200" t="str">
        <f t="shared" si="1"/>
        <v>Class 13</v>
      </c>
      <c r="Q17" s="200" t="str">
        <f t="shared" si="1"/>
        <v>Class 14</v>
      </c>
      <c r="R17" s="200" t="str">
        <f t="shared" si="1"/>
        <v>Class 15</v>
      </c>
      <c r="S17" s="200" t="str">
        <f t="shared" si="1"/>
        <v>Class 16</v>
      </c>
      <c r="T17" s="200" t="str">
        <f t="shared" si="1"/>
        <v>Class 17</v>
      </c>
      <c r="U17" s="200" t="str">
        <f t="shared" si="1"/>
        <v>Class 18</v>
      </c>
      <c r="V17" s="200" t="str">
        <f t="shared" si="1"/>
        <v>Class 19</v>
      </c>
      <c r="W17" s="200" t="str">
        <f t="shared" si="1"/>
        <v>Class 20</v>
      </c>
    </row>
    <row r="19" spans="3:23" x14ac:dyDescent="0.25">
      <c r="C19" t="s">
        <v>105</v>
      </c>
      <c r="D19" s="285">
        <v>8.2287274286517248E-2</v>
      </c>
      <c r="E19" s="38"/>
      <c r="F19" s="38"/>
      <c r="G19" s="38"/>
    </row>
    <row r="20" spans="3:23" x14ac:dyDescent="0.25">
      <c r="D20" s="174"/>
      <c r="E20" s="174"/>
      <c r="F20" s="174"/>
      <c r="G20" s="174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3:23" x14ac:dyDescent="0.25">
      <c r="D21" s="286" t="str">
        <f>D14</f>
        <v>Gas Supply</v>
      </c>
      <c r="E21" s="286" t="str">
        <f t="shared" ref="E21:O21" si="2">E14</f>
        <v>Gathering</v>
      </c>
      <c r="F21" s="286" t="str">
        <f t="shared" si="2"/>
        <v>Storage</v>
      </c>
      <c r="G21" s="286" t="str">
        <f t="shared" si="2"/>
        <v>Transmission</v>
      </c>
      <c r="H21" s="9" t="str">
        <f t="shared" si="2"/>
        <v>Distribution</v>
      </c>
      <c r="I21" s="9" t="str">
        <f t="shared" si="2"/>
        <v>Dist On-Site</v>
      </c>
      <c r="J21" s="9" t="str">
        <f t="shared" si="2"/>
        <v>Accts &amp; Service</v>
      </c>
      <c r="K21" s="9" t="str">
        <f t="shared" si="2"/>
        <v>Function 8</v>
      </c>
      <c r="L21" s="9" t="str">
        <f t="shared" si="2"/>
        <v>Function 9</v>
      </c>
      <c r="M21" s="9" t="str">
        <f t="shared" si="2"/>
        <v>Function 10</v>
      </c>
      <c r="N21" s="9" t="str">
        <f t="shared" si="2"/>
        <v>Function 11</v>
      </c>
      <c r="O21" s="9" t="str">
        <f t="shared" si="2"/>
        <v>Function 12</v>
      </c>
      <c r="P21" s="3"/>
      <c r="Q21" s="3"/>
      <c r="R21" s="3"/>
    </row>
    <row r="22" spans="3:23" x14ac:dyDescent="0.25">
      <c r="C22" t="s">
        <v>106</v>
      </c>
      <c r="D22" s="202">
        <f t="shared" ref="D22:O22" si="3">ROR_System</f>
        <v>8.2287274286517248E-2</v>
      </c>
      <c r="E22" s="202">
        <f t="shared" si="3"/>
        <v>8.2287274286517248E-2</v>
      </c>
      <c r="F22" s="202">
        <f t="shared" si="3"/>
        <v>8.2287274286517248E-2</v>
      </c>
      <c r="G22" s="202">
        <f t="shared" si="3"/>
        <v>8.2287274286517248E-2</v>
      </c>
      <c r="H22" s="202">
        <f t="shared" si="3"/>
        <v>8.2287274286517248E-2</v>
      </c>
      <c r="I22" s="202">
        <f t="shared" si="3"/>
        <v>8.2287274286517248E-2</v>
      </c>
      <c r="J22" s="202">
        <f t="shared" si="3"/>
        <v>8.2287274286517248E-2</v>
      </c>
      <c r="K22" s="202">
        <f t="shared" si="3"/>
        <v>8.2287274286517248E-2</v>
      </c>
      <c r="L22" s="202">
        <f t="shared" si="3"/>
        <v>8.2287274286517248E-2</v>
      </c>
      <c r="M22" s="202">
        <f t="shared" si="3"/>
        <v>8.2287274286517248E-2</v>
      </c>
      <c r="N22" s="202">
        <f t="shared" si="3"/>
        <v>8.2287274286517248E-2</v>
      </c>
      <c r="O22" s="202">
        <f t="shared" si="3"/>
        <v>8.2287274286517248E-2</v>
      </c>
      <c r="P22" s="3"/>
      <c r="Q22" s="3"/>
      <c r="R22" s="3"/>
    </row>
    <row r="23" spans="3:23" x14ac:dyDescent="0.25">
      <c r="D23" s="38"/>
      <c r="E23" s="38"/>
      <c r="F23" s="38"/>
      <c r="G23" s="38"/>
    </row>
    <row r="24" spans="3:23" x14ac:dyDescent="0.25">
      <c r="C24" s="1" t="s">
        <v>107</v>
      </c>
      <c r="D24" s="287" t="s">
        <v>108</v>
      </c>
      <c r="E24" s="59" t="s">
        <v>109</v>
      </c>
      <c r="F24" s="38"/>
      <c r="G24" s="38"/>
    </row>
    <row r="25" spans="3:23" x14ac:dyDescent="0.25">
      <c r="C25" t="s">
        <v>110</v>
      </c>
      <c r="D25" s="288"/>
      <c r="E25" s="289">
        <v>33610504.121776499</v>
      </c>
      <c r="F25" s="123"/>
      <c r="G25" s="38"/>
    </row>
    <row r="26" spans="3:23" x14ac:dyDescent="0.25">
      <c r="C26" t="s">
        <v>111</v>
      </c>
      <c r="D26" s="288"/>
      <c r="E26" s="289">
        <v>3121918.4694303884</v>
      </c>
      <c r="F26" s="123"/>
      <c r="G26" s="38"/>
    </row>
    <row r="27" spans="3:23" x14ac:dyDescent="0.25">
      <c r="D27" s="288"/>
      <c r="E27" s="289">
        <v>0</v>
      </c>
      <c r="F27" s="123"/>
      <c r="G27" s="38"/>
    </row>
    <row r="28" spans="3:23" x14ac:dyDescent="0.25">
      <c r="D28" s="288"/>
      <c r="E28" s="289">
        <v>0</v>
      </c>
      <c r="F28" s="123"/>
      <c r="G28" s="38"/>
    </row>
    <row r="29" spans="3:23" x14ac:dyDescent="0.25">
      <c r="D29" s="290"/>
      <c r="E29" s="76">
        <f>SUM(E25:E28)</f>
        <v>36732422.591206886</v>
      </c>
      <c r="F29" s="38"/>
      <c r="G29" s="38"/>
    </row>
    <row r="30" spans="3:23" x14ac:dyDescent="0.25">
      <c r="D30" s="290"/>
      <c r="E30" s="76"/>
      <c r="F30" s="38"/>
      <c r="G30" s="38"/>
    </row>
    <row r="31" spans="3:23" x14ac:dyDescent="0.25">
      <c r="C31" s="1" t="s">
        <v>112</v>
      </c>
      <c r="D31" s="290"/>
      <c r="E31" s="59" t="s">
        <v>113</v>
      </c>
      <c r="F31" s="38"/>
      <c r="G31" s="38"/>
    </row>
    <row r="32" spans="3:23" x14ac:dyDescent="0.25">
      <c r="C32" t="s">
        <v>114</v>
      </c>
      <c r="D32" s="290"/>
      <c r="E32" s="289">
        <v>1168126.1780731038</v>
      </c>
      <c r="F32" s="38"/>
      <c r="G32" s="38"/>
    </row>
    <row r="33" spans="3:12" x14ac:dyDescent="0.25">
      <c r="C33" t="s">
        <v>115</v>
      </c>
      <c r="D33" s="290"/>
      <c r="E33" s="289">
        <v>1146880</v>
      </c>
      <c r="F33" s="38"/>
      <c r="G33" s="38"/>
    </row>
    <row r="34" spans="3:12" x14ac:dyDescent="0.25">
      <c r="C34" t="s">
        <v>116</v>
      </c>
      <c r="D34" s="290"/>
      <c r="E34" s="289">
        <v>-14084.627300758963</v>
      </c>
      <c r="F34" s="38"/>
      <c r="G34" s="38"/>
    </row>
    <row r="35" spans="3:12" x14ac:dyDescent="0.25">
      <c r="D35" s="290"/>
      <c r="E35" s="289"/>
      <c r="F35" s="38"/>
      <c r="G35" s="38"/>
    </row>
    <row r="36" spans="3:12" x14ac:dyDescent="0.25">
      <c r="D36" s="290"/>
      <c r="E36" s="76">
        <f>SUM(E32:E35)</f>
        <v>2300921.5507723447</v>
      </c>
      <c r="F36" s="38"/>
      <c r="G36" s="38"/>
    </row>
    <row r="37" spans="3:12" x14ac:dyDescent="0.25">
      <c r="D37" s="290"/>
      <c r="E37" s="76"/>
      <c r="F37" s="38"/>
      <c r="G37" s="38"/>
    </row>
    <row r="38" spans="3:12" x14ac:dyDescent="0.25">
      <c r="C38" s="1"/>
      <c r="D38" s="76"/>
      <c r="E38" s="291"/>
      <c r="F38" s="123"/>
      <c r="G38" s="38"/>
      <c r="H38" s="5"/>
      <c r="I38" s="5"/>
      <c r="J38" s="5"/>
      <c r="K38" s="5"/>
      <c r="L38" s="5"/>
    </row>
    <row r="39" spans="3:12" x14ac:dyDescent="0.25">
      <c r="D39" s="290"/>
      <c r="E39" s="38"/>
      <c r="F39" s="38"/>
      <c r="G39" s="292"/>
    </row>
    <row r="40" spans="3:12" x14ac:dyDescent="0.25">
      <c r="C40" s="1" t="s">
        <v>117</v>
      </c>
      <c r="D40" s="203">
        <v>1</v>
      </c>
      <c r="E40" s="38"/>
      <c r="F40" s="38"/>
      <c r="G40" s="38"/>
    </row>
    <row r="41" spans="3:12" x14ac:dyDescent="0.25">
      <c r="D41" s="38"/>
      <c r="E41" s="38"/>
      <c r="F41" s="38"/>
      <c r="G41" s="38"/>
    </row>
    <row r="42" spans="3:12" x14ac:dyDescent="0.25">
      <c r="C42" s="1" t="s">
        <v>118</v>
      </c>
      <c r="D42" s="38"/>
      <c r="E42" s="38"/>
      <c r="F42" s="38"/>
      <c r="G42" s="38"/>
    </row>
    <row r="43" spans="3:12" x14ac:dyDescent="0.25">
      <c r="C43" t="s">
        <v>119</v>
      </c>
      <c r="D43" s="293">
        <v>1392.0727125600304</v>
      </c>
      <c r="E43" s="38"/>
      <c r="F43" s="38"/>
      <c r="G43" s="38"/>
    </row>
    <row r="44" spans="3:12" x14ac:dyDescent="0.25">
      <c r="C44" t="s">
        <v>120</v>
      </c>
      <c r="D44" s="293">
        <v>132812818.07725665</v>
      </c>
      <c r="E44" s="38"/>
      <c r="F44" s="38"/>
      <c r="G44" s="38"/>
    </row>
    <row r="45" spans="3:12" x14ac:dyDescent="0.25">
      <c r="C45" t="s">
        <v>121</v>
      </c>
      <c r="D45" s="293">
        <v>701236.72135736514</v>
      </c>
      <c r="E45" s="38"/>
      <c r="F45" s="38"/>
      <c r="G45" s="38"/>
    </row>
    <row r="46" spans="3:12" x14ac:dyDescent="0.25">
      <c r="D46" s="38"/>
      <c r="E46" s="38"/>
      <c r="F46" s="38"/>
      <c r="G46" s="38"/>
    </row>
    <row r="47" spans="3:12" x14ac:dyDescent="0.25">
      <c r="D47" s="38"/>
      <c r="E47" s="38"/>
      <c r="F47" s="38"/>
      <c r="G47" s="38"/>
    </row>
  </sheetData>
  <phoneticPr fontId="15" type="noConversion"/>
  <pageMargins left="0.7" right="0.7" top="0.75" bottom="0.75" header="0.3" footer="0.3"/>
  <pageSetup scale="50"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5">
    <tabColor theme="3"/>
  </sheetPr>
  <dimension ref="A1:L450"/>
  <sheetViews>
    <sheetView topLeftCell="A427" workbookViewId="0"/>
  </sheetViews>
  <sheetFormatPr defaultColWidth="9.140625" defaultRowHeight="15" outlineLevelRow="1" outlineLevelCol="1" x14ac:dyDescent="0.25"/>
  <cols>
    <col min="1" max="1" width="4.85546875" style="30" customWidth="1"/>
    <col min="2" max="2" width="67.7109375" customWidth="1"/>
    <col min="3" max="3" width="8" style="30" bestFit="1" customWidth="1"/>
    <col min="4" max="4" width="16.7109375" customWidth="1"/>
    <col min="5" max="5" width="6.7109375" customWidth="1" outlineLevel="1"/>
    <col min="6" max="6" width="16.7109375" customWidth="1" outlineLevel="1"/>
    <col min="7" max="11" width="16.71093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2" t="str" cm="1">
        <f t="array" aca="1" ref="B4" ca="1">VLOOKUP(_xlfn.TEXTAFTER(CELL("filename",A1),"]"),Contents!B:F,5,FALSE)</f>
        <v>Schedule 3 - Cost of Service Allocation Study Detail by Account</v>
      </c>
      <c r="I4" s="103"/>
    </row>
    <row r="5" spans="1:11" x14ac:dyDescent="0.25">
      <c r="B5" s="30"/>
    </row>
    <row r="6" spans="1:11" ht="51.7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/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D8" t="str">
        <f>IF(ISBLANK('Input-Accounts'!D8),"",'Input-Accounts'!D8)</f>
        <v/>
      </c>
      <c r="E8" s="11" t="str">
        <f t="shared" ref="E8:E16" si="0">IFERROR(IF(D8="","",IF(D8=0,0,IF(ABS(D8-SUM($G8:$K8))&lt;Check_Limit,0,1))),1)</f>
        <v/>
      </c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D9" t="str">
        <f>IF(ISBLANK('Input-Accounts'!D9),"",'Input-Accounts'!D9)</f>
        <v/>
      </c>
      <c r="E9" s="11" t="str">
        <f t="shared" si="0"/>
        <v/>
      </c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D10" t="str">
        <f>IF(ISBLANK('Input-Accounts'!D10),"",'Input-Accounts'!D10)</f>
        <v/>
      </c>
      <c r="E10" s="11" t="str">
        <f t="shared" si="0"/>
        <v/>
      </c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>IF(ISBLANK('Input-Accounts'!D11),"",'Input-Accounts'!D11)</f>
        <v>177885.87</v>
      </c>
      <c r="E11" s="11">
        <f t="shared" ca="1" si="0"/>
        <v>0</v>
      </c>
      <c r="F11" s="3"/>
      <c r="G11" s="11">
        <f ca="1">SUM(DemandTotal:CustomerTotal!G11)</f>
        <v>126792.28734756999</v>
      </c>
      <c r="H11" s="11">
        <f ca="1">SUM(DemandTotal:CustomerTotal!H11)</f>
        <v>18495.767480036007</v>
      </c>
      <c r="I11" s="11">
        <f ca="1">SUM(DemandTotal:CustomerTotal!I11)</f>
        <v>20602.715776231955</v>
      </c>
      <c r="J11" s="11">
        <f ca="1">SUM(DemandTotal:CustomerTotal!J11)</f>
        <v>9549.4116567723886</v>
      </c>
      <c r="K11" s="11">
        <f ca="1">SUM(DemandTotal:CustomerTotal!K11)</f>
        <v>2445.6877393896548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>IF(ISBLANK('Input-Accounts'!D12),"",'Input-Accounts'!D12)</f>
        <v>71371.199999999997</v>
      </c>
      <c r="E12" s="11">
        <f t="shared" ca="1" si="0"/>
        <v>0</v>
      </c>
      <c r="F12" s="3"/>
      <c r="G12" s="11">
        <f ca="1">SUM(DemandTotal:CustomerTotal!G12)</f>
        <v>50871.481240982706</v>
      </c>
      <c r="H12" s="11">
        <f ca="1">SUM(DemandTotal:CustomerTotal!H12)</f>
        <v>7420.8542812936512</v>
      </c>
      <c r="I12" s="11">
        <f ca="1">SUM(DemandTotal:CustomerTotal!I12)</f>
        <v>8266.2020778188089</v>
      </c>
      <c r="J12" s="11">
        <f ca="1">SUM(DemandTotal:CustomerTotal!J12)</f>
        <v>3831.4058853456631</v>
      </c>
      <c r="K12" s="11">
        <f ca="1">SUM(DemandTotal:CustomerTotal!K12)</f>
        <v>981.25651455917728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>IF(ISBLANK('Input-Accounts'!D13),"",'Input-Accounts'!D13)</f>
        <v>18840458.170000002</v>
      </c>
      <c r="E13" s="11">
        <f t="shared" ca="1" si="0"/>
        <v>0</v>
      </c>
      <c r="F13" s="3"/>
      <c r="G13" s="11">
        <f ca="1">SUM(DemandTotal:CustomerTotal!G13)</f>
        <v>13428974.353334039</v>
      </c>
      <c r="H13" s="11">
        <f ca="1">SUM(DemandTotal:CustomerTotal!H13)</f>
        <v>1958945.5504794433</v>
      </c>
      <c r="I13" s="11">
        <f ca="1">SUM(DemandTotal:CustomerTotal!I13)</f>
        <v>2182099.1446397472</v>
      </c>
      <c r="J13" s="11">
        <f ca="1">SUM(DemandTotal:CustomerTotal!J13)</f>
        <v>1011408.5557640446</v>
      </c>
      <c r="K13" s="11">
        <f ca="1">SUM(DemandTotal:CustomerTotal!K13)</f>
        <v>259030.56578272718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>IF(ISBLANK('Input-Accounts'!D14),"",'Input-Accounts'!D14)</f>
        <v>29679309.049999997</v>
      </c>
      <c r="E14" s="11">
        <f t="shared" ca="1" si="0"/>
        <v>0</v>
      </c>
      <c r="F14" s="3"/>
      <c r="G14" s="11">
        <f ca="1">SUM(DemandTotal:CustomerTotal!G14)</f>
        <v>27411107.982415304</v>
      </c>
      <c r="H14" s="11">
        <f ca="1">SUM(DemandTotal:CustomerTotal!H14)</f>
        <v>2049760.4426761088</v>
      </c>
      <c r="I14" s="11">
        <f ca="1">SUM(DemandTotal:CustomerTotal!I14)</f>
        <v>208406.58476984303</v>
      </c>
      <c r="J14" s="11">
        <f ca="1">SUM(DemandTotal:CustomerTotal!J14)</f>
        <v>9697.9383057620798</v>
      </c>
      <c r="K14" s="11">
        <f ca="1">SUM(DemandTotal:CustomerTotal!K14)</f>
        <v>336.10183297947998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>IF(ISBLANK('Input-Accounts'!D15),"",'Input-Accounts'!D15)</f>
        <v>68394812.909999996</v>
      </c>
      <c r="E15" s="11">
        <f t="shared" ca="1" si="0"/>
        <v>0</v>
      </c>
      <c r="F15" s="3"/>
      <c r="G15" s="11">
        <f ca="1">SUM(DemandTotal:CustomerTotal!G15)</f>
        <v>47963269.148504086</v>
      </c>
      <c r="H15" s="11">
        <f ca="1">SUM(DemandTotal:CustomerTotal!H15)</f>
        <v>8048757.7364223674</v>
      </c>
      <c r="I15" s="11">
        <f ca="1">SUM(DemandTotal:CustomerTotal!I15)</f>
        <v>6880523.6823001308</v>
      </c>
      <c r="J15" s="11">
        <f ca="1">SUM(DemandTotal:CustomerTotal!J15)</f>
        <v>3825663.4511863827</v>
      </c>
      <c r="K15" s="11">
        <f ca="1">SUM(DemandTotal:CustomerTotal!K15)</f>
        <v>1676598.8915870376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>IF(ISBLANK('Input-Accounts'!D16),"",'Input-Accounts'!D16)</f>
        <v>117163837.19999999</v>
      </c>
      <c r="E16" s="11">
        <f t="shared" ca="1" si="0"/>
        <v>0</v>
      </c>
      <c r="G16" s="111">
        <f ca="1">SUM(DemandTotal:CustomerTotal!G16)</f>
        <v>88981015.252841979</v>
      </c>
      <c r="H16" s="111">
        <f ca="1">SUM(DemandTotal:CustomerTotal!H16)</f>
        <v>12083380.351339247</v>
      </c>
      <c r="I16" s="111">
        <f ca="1">SUM(DemandTotal:CustomerTotal!I16)</f>
        <v>9299898.3295637723</v>
      </c>
      <c r="J16" s="111">
        <f ca="1">SUM(DemandTotal:CustomerTotal!J16)</f>
        <v>4860150.7627983075</v>
      </c>
      <c r="K16" s="111">
        <f ca="1">SUM(DemandTotal:CustomerTotal!K16)</f>
        <v>1939392.5034566931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>IF(ISBLANK('Input-Accounts'!D19),"",'Input-Accounts'!D19)</f>
        <v>2458968.9</v>
      </c>
      <c r="E19" s="11">
        <f t="shared" ref="E19:E29" ca="1" si="1">IFERROR(IF(D19="","",IF(D19=0,0,IF(ABS(D19-SUM($G19:$K19))&lt;Check_Limit,0,1))),1)</f>
        <v>0</v>
      </c>
      <c r="F19" s="3"/>
      <c r="G19" s="11">
        <f ca="1">SUM(DemandTotal:CustomerTotal!G19)</f>
        <v>344385.18459694827</v>
      </c>
      <c r="H19" s="11">
        <f ca="1">SUM(DemandTotal:CustomerTotal!H19)</f>
        <v>123274.6460408561</v>
      </c>
      <c r="I19" s="11">
        <f ca="1">SUM(DemandTotal:CustomerTotal!I19)</f>
        <v>407862.06005902059</v>
      </c>
      <c r="J19" s="11">
        <f ca="1">SUM(DemandTotal:CustomerTotal!J19)</f>
        <v>827229.92047997506</v>
      </c>
      <c r="K19" s="11">
        <f ca="1">SUM(DemandTotal:CustomerTotal!K19)</f>
        <v>756217.08882319974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>IF(ISBLANK('Input-Accounts'!D20),"",'Input-Accounts'!D20)</f>
        <v>12308841.369999999</v>
      </c>
      <c r="E20" s="11">
        <f t="shared" ca="1" si="1"/>
        <v>0</v>
      </c>
      <c r="F20" s="3"/>
      <c r="G20" s="11">
        <f ca="1">SUM(DemandTotal:CustomerTotal!G20)</f>
        <v>1723886.2221405092</v>
      </c>
      <c r="H20" s="11">
        <f ca="1">SUM(DemandTotal:CustomerTotal!H20)</f>
        <v>617074.93049619137</v>
      </c>
      <c r="I20" s="11">
        <f ca="1">SUM(DemandTotal:CustomerTotal!I20)</f>
        <v>2041631.9206427934</v>
      </c>
      <c r="J20" s="11">
        <f ca="1">SUM(DemandTotal:CustomerTotal!J20)</f>
        <v>4140858.3360715653</v>
      </c>
      <c r="K20" s="11">
        <f ca="1">SUM(DemandTotal:CustomerTotal!K20)</f>
        <v>3785389.9606489395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>IF(ISBLANK('Input-Accounts'!D21),"",'Input-Accounts'!D21)</f>
        <v>100014.85</v>
      </c>
      <c r="E21" s="11">
        <f t="shared" ca="1" si="1"/>
        <v>0</v>
      </c>
      <c r="F21" s="3"/>
      <c r="G21" s="11">
        <f ca="1">SUM(DemandTotal:CustomerTotal!G21)</f>
        <v>14007.347786987504</v>
      </c>
      <c r="H21" s="11">
        <f ca="1">SUM(DemandTotal:CustomerTotal!H21)</f>
        <v>5014.0102351759379</v>
      </c>
      <c r="I21" s="11">
        <f ca="1">SUM(DemandTotal:CustomerTotal!I21)</f>
        <v>16589.173924686049</v>
      </c>
      <c r="J21" s="11">
        <f ca="1">SUM(DemandTotal:CustomerTotal!J21)</f>
        <v>33646.32891953885</v>
      </c>
      <c r="K21" s="11">
        <f ca="1">SUM(DemandTotal:CustomerTotal!K21)</f>
        <v>30757.989133611656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>IF(ISBLANK('Input-Accounts'!D22),"",'Input-Accounts'!D22)</f>
        <v>1926213.73</v>
      </c>
      <c r="E22" s="11">
        <f t="shared" ca="1" si="1"/>
        <v>0</v>
      </c>
      <c r="F22" s="3"/>
      <c r="G22" s="11">
        <f ca="1">SUM(DemandTotal:CustomerTotal!G22)</f>
        <v>269771.39522961283</v>
      </c>
      <c r="H22" s="11">
        <f ca="1">SUM(DemandTotal:CustomerTotal!H22)</f>
        <v>96566.213490860799</v>
      </c>
      <c r="I22" s="11">
        <f ca="1">SUM(DemandTotal:CustomerTotal!I22)</f>
        <v>319495.5007490213</v>
      </c>
      <c r="J22" s="11">
        <f ca="1">SUM(DemandTotal:CustomerTotal!J22)</f>
        <v>648003.97869828134</v>
      </c>
      <c r="K22" s="11">
        <f ca="1">SUM(DemandTotal:CustomerTotal!K22)</f>
        <v>592376.64183222363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>IF(ISBLANK('Input-Accounts'!D23),"",'Input-Accounts'!D23)</f>
        <v>9214.49</v>
      </c>
      <c r="E23" s="11">
        <f t="shared" ca="1" si="1"/>
        <v>0</v>
      </c>
      <c r="F23" s="3"/>
      <c r="G23" s="11">
        <f ca="1">SUM(DemandTotal:CustomerTotal!G23)</f>
        <v>1290.5140197652495</v>
      </c>
      <c r="H23" s="11">
        <f ca="1">SUM(DemandTotal:CustomerTotal!H23)</f>
        <v>461.94687260868085</v>
      </c>
      <c r="I23" s="11">
        <f ca="1">SUM(DemandTotal:CustomerTotal!I23)</f>
        <v>1528.3808078228417</v>
      </c>
      <c r="J23" s="11">
        <f ca="1">SUM(DemandTotal:CustomerTotal!J23)</f>
        <v>3099.877281881656</v>
      </c>
      <c r="K23" s="11">
        <f ca="1">SUM(DemandTotal:CustomerTotal!K23)</f>
        <v>2833.771017921571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>IF(ISBLANK('Input-Accounts'!D24),"",'Input-Accounts'!D24)</f>
        <v>2960.52</v>
      </c>
      <c r="E24" s="11">
        <f t="shared" ca="1" si="1"/>
        <v>0</v>
      </c>
      <c r="F24" s="3"/>
      <c r="G24" s="11">
        <f ca="1">SUM(DemandTotal:CustomerTotal!G24)</f>
        <v>414.62876033241304</v>
      </c>
      <c r="H24" s="11">
        <f ca="1">SUM(DemandTotal:CustomerTotal!H24)</f>
        <v>148.41873563218928</v>
      </c>
      <c r="I24" s="11">
        <f ca="1">SUM(DemandTotal:CustomerTotal!I24)</f>
        <v>491.05289052087306</v>
      </c>
      <c r="J24" s="11">
        <f ca="1">SUM(DemandTotal:CustomerTotal!J24)</f>
        <v>995.95839710676125</v>
      </c>
      <c r="K24" s="11">
        <f ca="1">SUM(DemandTotal:CustomerTotal!K24)</f>
        <v>910.46121640776323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>IF(ISBLANK('Input-Accounts'!D25),"",'Input-Accounts'!D25)</f>
        <v>116633035.70999999</v>
      </c>
      <c r="E25" s="11">
        <f t="shared" ca="1" si="1"/>
        <v>0</v>
      </c>
      <c r="F25" s="3"/>
      <c r="G25" s="11">
        <f ca="1">SUM(DemandTotal:CustomerTotal!G25)</f>
        <v>16334769.233189899</v>
      </c>
      <c r="H25" s="11">
        <f ca="1">SUM(DemandTotal:CustomerTotal!H25)</f>
        <v>5847124.0501743555</v>
      </c>
      <c r="I25" s="11">
        <f ca="1">SUM(DemandTotal:CustomerTotal!I25)</f>
        <v>19345584.328300335</v>
      </c>
      <c r="J25" s="11">
        <f ca="1">SUM(DemandTotal:CustomerTotal!J25)</f>
        <v>39236908.142970569</v>
      </c>
      <c r="K25" s="11">
        <f ca="1">SUM(DemandTotal:CustomerTotal!K25)</f>
        <v>35868649.955364831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>IF(ISBLANK('Input-Accounts'!D26),"",'Input-Accounts'!D26)</f>
        <v>51277480.670000002</v>
      </c>
      <c r="E26" s="11">
        <f t="shared" ca="1" si="1"/>
        <v>0</v>
      </c>
      <c r="F26" s="3"/>
      <c r="G26" s="11">
        <f ca="1">SUM(DemandTotal:CustomerTotal!G26)</f>
        <v>7181548.5938859973</v>
      </c>
      <c r="H26" s="11">
        <f ca="1">SUM(DemandTotal:CustomerTotal!H26)</f>
        <v>2570676.3836911847</v>
      </c>
      <c r="I26" s="11">
        <f ca="1">SUM(DemandTotal:CustomerTotal!I26)</f>
        <v>8505247.4233012088</v>
      </c>
      <c r="J26" s="11">
        <f ca="1">SUM(DemandTotal:CustomerTotal!J26)</f>
        <v>17250428.119305439</v>
      </c>
      <c r="K26" s="11">
        <f ca="1">SUM(DemandTotal:CustomerTotal!K26)</f>
        <v>15769580.14981617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>IF(ISBLANK('Input-Accounts'!D27),"",'Input-Accounts'!D27)</f>
        <v>3954071.96</v>
      </c>
      <c r="E27" s="11">
        <f t="shared" ca="1" si="1"/>
        <v>0</v>
      </c>
      <c r="F27" s="3"/>
      <c r="G27" s="11">
        <f ca="1">SUM(DemandTotal:CustomerTotal!G27)</f>
        <v>553778.37509625161</v>
      </c>
      <c r="H27" s="11">
        <f ca="1">SUM(DemandTotal:CustomerTotal!H27)</f>
        <v>198228.13590244029</v>
      </c>
      <c r="I27" s="11">
        <f ca="1">SUM(DemandTotal:CustomerTotal!I27)</f>
        <v>655850.48075525044</v>
      </c>
      <c r="J27" s="11">
        <f ca="1">SUM(DemandTotal:CustomerTotal!J27)</f>
        <v>1330202.5223022948</v>
      </c>
      <c r="K27" s="11">
        <f ca="1">SUM(DemandTotal:CustomerTotal!K27)</f>
        <v>1216012.4459437628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>IF(ISBLANK('Input-Accounts'!D28),"",'Input-Accounts'!D28)</f>
        <v>9645.75</v>
      </c>
      <c r="E28" s="11">
        <f t="shared" ca="1" si="1"/>
        <v>0</v>
      </c>
      <c r="F28" s="3"/>
      <c r="G28" s="11">
        <f ca="1">SUM(DemandTotal:CustomerTotal!G28)</f>
        <v>1350.9131385622704</v>
      </c>
      <c r="H28" s="11">
        <f ca="1">SUM(DemandTotal:CustomerTotal!H28)</f>
        <v>483.56708254772468</v>
      </c>
      <c r="I28" s="11">
        <f ca="1">SUM(DemandTotal:CustomerTotal!I28)</f>
        <v>1599.9126568108682</v>
      </c>
      <c r="J28" s="11">
        <f ca="1">SUM(DemandTotal:CustomerTotal!J28)</f>
        <v>3244.9588953604575</v>
      </c>
      <c r="K28" s="11">
        <f ca="1">SUM(DemandTotal:CustomerTotal!K28)</f>
        <v>2966.3982267186784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>IF(ISBLANK('Input-Accounts'!D29),"",'Input-Accounts'!D29)</f>
        <v>188680447.95000002</v>
      </c>
      <c r="E29" s="11">
        <f t="shared" ca="1" si="1"/>
        <v>0</v>
      </c>
      <c r="G29" s="111">
        <f ca="1">SUM(DemandTotal:CustomerTotal!G29)</f>
        <v>26425202.40784486</v>
      </c>
      <c r="H29" s="111">
        <f ca="1">SUM(DemandTotal:CustomerTotal!H29)</f>
        <v>9459052.3027218543</v>
      </c>
      <c r="I29" s="111">
        <f ca="1">SUM(DemandTotal:CustomerTotal!I29)</f>
        <v>31295880.234087471</v>
      </c>
      <c r="J29" s="111">
        <f ca="1">SUM(DemandTotal:CustomerTotal!J29)</f>
        <v>63474618.143322013</v>
      </c>
      <c r="K29" s="111">
        <f ca="1">SUM(DemandTotal:CustomerTotal!K29)</f>
        <v>58025694.862023786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>IF(ISBLANK('Input-Accounts'!D32),"",'Input-Accounts'!D32)</f>
        <v>235521.24000000002</v>
      </c>
      <c r="E32" s="11">
        <f t="shared" ref="E32:E39" ca="1" si="2">IFERROR(IF(D32="","",IF(D32=0,0,IF(ABS(D32-SUM($G32:$K32))&lt;Check_Limit,0,1))),1)</f>
        <v>0</v>
      </c>
      <c r="F32" s="3"/>
      <c r="G32" s="11">
        <f ca="1">SUM(DemandTotal:CustomerTotal!G32)</f>
        <v>128870.34113748463</v>
      </c>
      <c r="H32" s="11">
        <f ca="1">SUM(DemandTotal:CustomerTotal!H32)</f>
        <v>25277.224935756676</v>
      </c>
      <c r="I32" s="11">
        <f ca="1">SUM(DemandTotal:CustomerTotal!I32)</f>
        <v>36306.767597344871</v>
      </c>
      <c r="J32" s="11">
        <f ca="1">SUM(DemandTotal:CustomerTotal!J32)</f>
        <v>24858.291468793715</v>
      </c>
      <c r="K32" s="11">
        <f ca="1">SUM(DemandTotal:CustomerTotal!K32)</f>
        <v>20208.614860620131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>IF(ISBLANK('Input-Accounts'!D33),"",'Input-Accounts'!D33)</f>
        <v>2400554.19</v>
      </c>
      <c r="E33" s="11">
        <f t="shared" ca="1" si="2"/>
        <v>0</v>
      </c>
      <c r="F33" s="3"/>
      <c r="G33" s="11">
        <f ca="1">SUM(DemandTotal:CustomerTotal!G33)</f>
        <v>1313513.1140797241</v>
      </c>
      <c r="H33" s="11">
        <f ca="1">SUM(DemandTotal:CustomerTotal!H33)</f>
        <v>257638.53922942645</v>
      </c>
      <c r="I33" s="11">
        <f ca="1">SUM(DemandTotal:CustomerTotal!I33)</f>
        <v>370057.33784843551</v>
      </c>
      <c r="J33" s="11">
        <f ca="1">SUM(DemandTotal:CustomerTotal!J33)</f>
        <v>253368.55283903057</v>
      </c>
      <c r="K33" s="11">
        <f ca="1">SUM(DemandTotal:CustomerTotal!K33)</f>
        <v>205976.64600338347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>IF(ISBLANK('Input-Accounts'!D34),"",'Input-Accounts'!D34)</f>
        <v>10964727.909999998</v>
      </c>
      <c r="E34" s="11">
        <f t="shared" ca="1" si="2"/>
        <v>0</v>
      </c>
      <c r="F34" s="3"/>
      <c r="G34" s="11">
        <f ca="1">SUM(DemandTotal:CustomerTotal!G34)</f>
        <v>6232158.5659633363</v>
      </c>
      <c r="H34" s="11">
        <f ca="1">SUM(DemandTotal:CustomerTotal!H34)</f>
        <v>1210699.9967655779</v>
      </c>
      <c r="I34" s="11">
        <f ca="1">SUM(DemandTotal:CustomerTotal!I34)</f>
        <v>1740098.5356419717</v>
      </c>
      <c r="J34" s="11">
        <f ca="1">SUM(DemandTotal:CustomerTotal!J34)</f>
        <v>1008205.8832791332</v>
      </c>
      <c r="K34" s="11">
        <f ca="1">SUM(DemandTotal:CustomerTotal!K34)</f>
        <v>773564.92834997771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>IF(ISBLANK('Input-Accounts'!D35),"",'Input-Accounts'!D35)</f>
        <v>3688378.84</v>
      </c>
      <c r="E35" s="11">
        <f t="shared" ca="1" si="2"/>
        <v>0</v>
      </c>
      <c r="F35" s="3"/>
      <c r="G35" s="11">
        <f ca="1">SUM(DemandTotal:CustomerTotal!G35)</f>
        <v>1701195.0139546008</v>
      </c>
      <c r="H35" s="11">
        <f ca="1">SUM(DemandTotal:CustomerTotal!H35)</f>
        <v>349631.96444593882</v>
      </c>
      <c r="I35" s="11">
        <f ca="1">SUM(DemandTotal:CustomerTotal!I35)</f>
        <v>500667.82835255913</v>
      </c>
      <c r="J35" s="11">
        <f ca="1">SUM(DemandTotal:CustomerTotal!J35)</f>
        <v>592465.28454706899</v>
      </c>
      <c r="K35" s="11">
        <f ca="1">SUM(DemandTotal:CustomerTotal!K35)</f>
        <v>544418.74869983236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>IF(ISBLANK('Input-Accounts'!D36),"",'Input-Accounts'!D36)</f>
        <v>16961956.510000002</v>
      </c>
      <c r="E36" s="11">
        <f t="shared" ca="1" si="2"/>
        <v>0</v>
      </c>
      <c r="F36" s="3"/>
      <c r="G36" s="11">
        <f ca="1">SUM(DemandTotal:CustomerTotal!G36)</f>
        <v>9640877.8609896302</v>
      </c>
      <c r="H36" s="11">
        <f ca="1">SUM(DemandTotal:CustomerTotal!H36)</f>
        <v>1872900.1631737598</v>
      </c>
      <c r="I36" s="11">
        <f ca="1">SUM(DemandTotal:CustomerTotal!I36)</f>
        <v>2691856.6449565291</v>
      </c>
      <c r="J36" s="11">
        <f ca="1">SUM(DemandTotal:CustomerTotal!J36)</f>
        <v>1559650.5892052546</v>
      </c>
      <c r="K36" s="11">
        <f ca="1">SUM(DemandTotal:CustomerTotal!K36)</f>
        <v>1196671.2516748253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>IF(ISBLANK('Input-Accounts'!D37),"",'Input-Accounts'!D37)</f>
        <v>3204486.26</v>
      </c>
      <c r="E37" s="11">
        <f t="shared" ca="1" si="2"/>
        <v>0</v>
      </c>
      <c r="F37" s="3"/>
      <c r="G37" s="11">
        <f ca="1">SUM(DemandTotal:CustomerTotal!G37)</f>
        <v>1478008.7090506209</v>
      </c>
      <c r="H37" s="11">
        <f ca="1">SUM(DemandTotal:CustomerTotal!H37)</f>
        <v>303762.40476529236</v>
      </c>
      <c r="I37" s="11">
        <f ca="1">SUM(DemandTotal:CustomerTotal!I37)</f>
        <v>434983.29384728119</v>
      </c>
      <c r="J37" s="11">
        <f ca="1">SUM(DemandTotal:CustomerTotal!J37)</f>
        <v>514737.48934588092</v>
      </c>
      <c r="K37" s="11">
        <f ca="1">SUM(DemandTotal:CustomerTotal!K37)</f>
        <v>472994.36299092462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>IF(ISBLANK('Input-Accounts'!D38),"",'Input-Accounts'!D38)</f>
        <v>30183.87</v>
      </c>
      <c r="E38" s="11">
        <f t="shared" ca="1" si="2"/>
        <v>0</v>
      </c>
      <c r="F38" s="3"/>
      <c r="G38" s="11">
        <f ca="1">SUM(DemandTotal:CustomerTotal!G38)</f>
        <v>16515.731760538827</v>
      </c>
      <c r="H38" s="11">
        <f ca="1">SUM(DemandTotal:CustomerTotal!H38)</f>
        <v>3239.4720383674853</v>
      </c>
      <c r="I38" s="11">
        <f ca="1">SUM(DemandTotal:CustomerTotal!I38)</f>
        <v>4652.9933065844507</v>
      </c>
      <c r="J38" s="11">
        <f ca="1">SUM(DemandTotal:CustomerTotal!J38)</f>
        <v>3185.7824717472549</v>
      </c>
      <c r="K38" s="11">
        <f ca="1">SUM(DemandTotal:CustomerTotal!K38)</f>
        <v>2589.8904227619814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>IF(ISBLANK('Input-Accounts'!D39),"",'Input-Accounts'!D39)</f>
        <v>37485808.819999993</v>
      </c>
      <c r="E39" s="11">
        <f t="shared" ca="1" si="2"/>
        <v>0</v>
      </c>
      <c r="G39" s="111">
        <f ca="1">SUM(DemandTotal:CustomerTotal!G39)</f>
        <v>20511139.336935937</v>
      </c>
      <c r="H39" s="111">
        <f ca="1">SUM(DemandTotal:CustomerTotal!H39)</f>
        <v>4023149.7653541192</v>
      </c>
      <c r="I39" s="111">
        <f ca="1">SUM(DemandTotal:CustomerTotal!I39)</f>
        <v>5778623.4015507065</v>
      </c>
      <c r="J39" s="111">
        <f ca="1">SUM(DemandTotal:CustomerTotal!J39)</f>
        <v>3956471.8731569098</v>
      </c>
      <c r="K39" s="111">
        <f ca="1">SUM(DemandTotal:CustomerTotal!K39)</f>
        <v>3216424.4430023255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>IF(ISBLANK('Input-Accounts'!D42),"",'Input-Accounts'!D42)</f>
        <v>8502472.4100000001</v>
      </c>
      <c r="E42" s="11">
        <f t="shared" ref="E42:E62" ca="1" si="3">IFERROR(IF(D42="","",IF(D42=0,0,IF(ABS(D42-SUM($G42:$K42))&lt;Check_Limit,0,1))),1)</f>
        <v>0</v>
      </c>
      <c r="F42" s="3"/>
      <c r="G42" s="11">
        <f ca="1">SUM(DemandTotal:CustomerTotal!G42)</f>
        <v>4832655.8302939627</v>
      </c>
      <c r="H42" s="11">
        <f ca="1">SUM(DemandTotal:CustomerTotal!H42)</f>
        <v>938823.41666665371</v>
      </c>
      <c r="I42" s="11">
        <f ca="1">SUM(DemandTotal:CustomerTotal!I42)</f>
        <v>1349339.4374596267</v>
      </c>
      <c r="J42" s="11">
        <f ca="1">SUM(DemandTotal:CustomerTotal!J42)</f>
        <v>781801.68049245398</v>
      </c>
      <c r="K42" s="11">
        <f ca="1">SUM(DemandTotal:CustomerTotal!K42)</f>
        <v>599852.04508730152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>IF(ISBLANK('Input-Accounts'!D43),"",'Input-Accounts'!D43)</f>
        <v>3987533.2399999998</v>
      </c>
      <c r="E43" s="11">
        <f t="shared" ca="1" si="3"/>
        <v>0</v>
      </c>
      <c r="F43" s="3"/>
      <c r="G43" s="11">
        <f ca="1">SUM(DemandTotal:CustomerTotal!G43)</f>
        <v>2266443.7861759523</v>
      </c>
      <c r="H43" s="11">
        <f ca="1">SUM(DemandTotal:CustomerTotal!H43)</f>
        <v>440294.23442123836</v>
      </c>
      <c r="I43" s="11">
        <f ca="1">SUM(DemandTotal:CustomerTotal!I43)</f>
        <v>632820.1491821321</v>
      </c>
      <c r="J43" s="11">
        <f ca="1">SUM(DemandTotal:CustomerTotal!J43)</f>
        <v>366653.37301006535</v>
      </c>
      <c r="K43" s="11">
        <f ca="1">SUM(DemandTotal:CustomerTotal!K43)</f>
        <v>281321.6972106109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>IF(ISBLANK('Input-Accounts'!D44),"",'Input-Accounts'!D44)</f>
        <v>340064648.75999999</v>
      </c>
      <c r="E44" s="11">
        <f t="shared" ca="1" si="3"/>
        <v>0</v>
      </c>
      <c r="F44" s="3"/>
      <c r="G44" s="11">
        <f ca="1">SUM(DemandTotal:CustomerTotal!G44)</f>
        <v>193286767.45531276</v>
      </c>
      <c r="H44" s="11">
        <f ca="1">SUM(DemandTotal:CustomerTotal!H44)</f>
        <v>37549155.121152431</v>
      </c>
      <c r="I44" s="11">
        <f ca="1">SUM(DemandTotal:CustomerTotal!I44)</f>
        <v>53968142.409735143</v>
      </c>
      <c r="J44" s="11">
        <f ca="1">SUM(DemandTotal:CustomerTotal!J44)</f>
        <v>31268918.151848972</v>
      </c>
      <c r="K44" s="11">
        <f ca="1">SUM(DemandTotal:CustomerTotal!K44)</f>
        <v>23991665.621950649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>IF(ISBLANK('Input-Accounts'!D45),"",'Input-Accounts'!D45)</f>
        <v>23699523.149999999</v>
      </c>
      <c r="E45" s="11">
        <f t="shared" ca="1" si="3"/>
        <v>0</v>
      </c>
      <c r="F45" s="3"/>
      <c r="G45" s="11">
        <f ca="1">SUM(DemandTotal:CustomerTotal!G45)</f>
        <v>13470392.281582745</v>
      </c>
      <c r="H45" s="11">
        <f ca="1">SUM(DemandTotal:CustomerTotal!H45)</f>
        <v>2616846.750468133</v>
      </c>
      <c r="I45" s="11">
        <f ca="1">SUM(DemandTotal:CustomerTotal!I45)</f>
        <v>3761106.1457454818</v>
      </c>
      <c r="J45" s="11">
        <f ca="1">SUM(DemandTotal:CustomerTotal!J45)</f>
        <v>2179169.3206493822</v>
      </c>
      <c r="K45" s="11">
        <f ca="1">SUM(DemandTotal:CustomerTotal!K45)</f>
        <v>1672008.6515542537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>IF(ISBLANK('Input-Accounts'!D46),"",'Input-Accounts'!D46)</f>
        <v>53753938.920000002</v>
      </c>
      <c r="E46" s="11">
        <f t="shared" ca="1" si="3"/>
        <v>0</v>
      </c>
      <c r="F46" s="3"/>
      <c r="G46" s="11">
        <f ca="1">SUM(DemandTotal:CustomerTotal!G46)</f>
        <v>30552793.79883381</v>
      </c>
      <c r="H46" s="11">
        <f ca="1">SUM(DemandTotal:CustomerTotal!H46)</f>
        <v>5935386.1044948706</v>
      </c>
      <c r="I46" s="11">
        <f ca="1">SUM(DemandTotal:CustomerTotal!I46)</f>
        <v>8530731.5573579073</v>
      </c>
      <c r="J46" s="11">
        <f ca="1">SUM(DemandTotal:CustomerTotal!J46)</f>
        <v>4942670.5262010638</v>
      </c>
      <c r="K46" s="11">
        <f ca="1">SUM(DemandTotal:CustomerTotal!K46)</f>
        <v>3792356.933112341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>IF(ISBLANK('Input-Accounts'!D47),"",'Input-Accounts'!D47)</f>
        <v>2650785.29</v>
      </c>
      <c r="E47" s="11">
        <f t="shared" ca="1" si="3"/>
        <v>0</v>
      </c>
      <c r="F47" s="3"/>
      <c r="G47" s="11">
        <f ca="1">SUM(DemandTotal:CustomerTotal!G47)</f>
        <v>1506659.7536393502</v>
      </c>
      <c r="H47" s="11">
        <f ca="1">SUM(DemandTotal:CustomerTotal!H47)</f>
        <v>292693.60520130245</v>
      </c>
      <c r="I47" s="11">
        <f ca="1">SUM(DemandTotal:CustomerTotal!I47)</f>
        <v>420678.71079805755</v>
      </c>
      <c r="J47" s="11">
        <f ca="1">SUM(DemandTotal:CustomerTotal!J47)</f>
        <v>243739.50239571277</v>
      </c>
      <c r="K47" s="11">
        <f ca="1">SUM(DemandTotal:CustomerTotal!K47)</f>
        <v>187013.71796557651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>IF(ISBLANK('Input-Accounts'!D48),"",'Input-Accounts'!D48)</f>
        <v>432658901.76999998</v>
      </c>
      <c r="E48" s="11">
        <f t="shared" ca="1" si="3"/>
        <v>0</v>
      </c>
      <c r="G48" s="111">
        <f ca="1">SUM(DemandTotal:CustomerTotal!G48)</f>
        <v>245915712.90583858</v>
      </c>
      <c r="H48" s="111">
        <f ca="1">SUM(DemandTotal:CustomerTotal!H48)</f>
        <v>47773199.232404634</v>
      </c>
      <c r="I48" s="111">
        <f ca="1">SUM(DemandTotal:CustomerTotal!I48)</f>
        <v>68662818.41027835</v>
      </c>
      <c r="J48" s="111">
        <f ca="1">SUM(DemandTotal:CustomerTotal!J48)</f>
        <v>39782952.554597646</v>
      </c>
      <c r="K48" s="111">
        <f ca="1">SUM(DemandTotal:CustomerTotal!K48)</f>
        <v>30524218.666880734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 t="str">
        <f>IF(ISBLANK('Input-Accounts'!D49),"",'Input-Accounts'!D49)</f>
        <v/>
      </c>
      <c r="E49" s="11" t="str">
        <f t="shared" si="3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 t="str">
        <f>IF(ISBLANK('Input-Accounts'!D50),"",'Input-Accounts'!D50)</f>
        <v/>
      </c>
      <c r="E50" s="11" t="str">
        <f t="shared" si="3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>IF(ISBLANK('Input-Accounts'!D51),"",'Input-Accounts'!D51)</f>
        <v>14911195.57</v>
      </c>
      <c r="E51" s="11">
        <f t="shared" ca="1" si="3"/>
        <v>0</v>
      </c>
      <c r="F51" s="3"/>
      <c r="G51" s="11">
        <f ca="1">SUM(DemandTotal:CustomerTotal!G51)</f>
        <v>11064307.804293413</v>
      </c>
      <c r="H51" s="11">
        <f ca="1">SUM(DemandTotal:CustomerTotal!H51)</f>
        <v>1568274.5902029837</v>
      </c>
      <c r="I51" s="11">
        <f ca="1">SUM(DemandTotal:CustomerTotal!I51)</f>
        <v>1654405.2452834824</v>
      </c>
      <c r="J51" s="11">
        <f ca="1">SUM(DemandTotal:CustomerTotal!J51)</f>
        <v>623234.83392681135</v>
      </c>
      <c r="K51" s="11">
        <f ca="1">SUM(DemandTotal:CustomerTotal!K51)</f>
        <v>973.09629331299061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>IF(ISBLANK('Input-Accounts'!D52),"",'Input-Accounts'!D52)</f>
        <v>33249105.809999999</v>
      </c>
      <c r="E52" s="11">
        <f t="shared" ca="1" si="3"/>
        <v>0</v>
      </c>
      <c r="F52" s="3"/>
      <c r="G52" s="11">
        <f ca="1">SUM(DemandTotal:CustomerTotal!G52)</f>
        <v>24671284.014240876</v>
      </c>
      <c r="H52" s="11">
        <f ca="1">SUM(DemandTotal:CustomerTotal!H52)</f>
        <v>3496951.5049284128</v>
      </c>
      <c r="I52" s="11">
        <f ca="1">SUM(DemandTotal:CustomerTotal!I52)</f>
        <v>3689006.3439124688</v>
      </c>
      <c r="J52" s="11">
        <f ca="1">SUM(DemandTotal:CustomerTotal!J52)</f>
        <v>1389694.1288464586</v>
      </c>
      <c r="K52" s="11">
        <f ca="1">SUM(DemandTotal:CustomerTotal!K52)</f>
        <v>2169.8180717833893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>IF(ISBLANK('Input-Accounts'!D53),"",'Input-Accounts'!D53)</f>
        <v>2362725305.2399998</v>
      </c>
      <c r="E53" s="11">
        <f t="shared" ca="1" si="3"/>
        <v>0</v>
      </c>
      <c r="F53" s="3"/>
      <c r="G53" s="11">
        <f ca="1">SUM(DemandTotal:CustomerTotal!G53)</f>
        <v>1744861042.7423289</v>
      </c>
      <c r="H53" s="11">
        <f ca="1">SUM(DemandTotal:CustomerTotal!H53)</f>
        <v>271236312.5892663</v>
      </c>
      <c r="I53" s="11">
        <f ca="1">SUM(DemandTotal:CustomerTotal!I53)</f>
        <v>346627949.90840465</v>
      </c>
      <c r="J53" s="11">
        <f ca="1">SUM(DemandTotal:CustomerTotal!J53)</f>
        <v>0</v>
      </c>
      <c r="K53" s="11">
        <f ca="1">SUM(DemandTotal:CustomerTotal!K53)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>IF(ISBLANK('Input-Accounts'!D54),"",'Input-Accounts'!D54)</f>
        <v>2001957324.1099999</v>
      </c>
      <c r="E54" s="11">
        <f t="shared" ca="1" si="3"/>
        <v>0</v>
      </c>
      <c r="F54" s="3"/>
      <c r="G54" s="11">
        <f ca="1">SUM(DemandTotal:CustomerTotal!G54)</f>
        <v>1326376358.4835851</v>
      </c>
      <c r="H54" s="11">
        <f ca="1">SUM(DemandTotal:CustomerTotal!H54)</f>
        <v>201323877.96545124</v>
      </c>
      <c r="I54" s="11">
        <f ca="1">SUM(DemandTotal:CustomerTotal!I54)</f>
        <v>250837848.95832747</v>
      </c>
      <c r="J54" s="11">
        <f ca="1">SUM(DemandTotal:CustomerTotal!J54)</f>
        <v>223419238.70263618</v>
      </c>
      <c r="K54" s="11">
        <f ca="1">SUM(DemandTotal:CustomerTotal!K54)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>IF(ISBLANK('Input-Accounts'!D55),"",'Input-Accounts'!D55)</f>
        <v>194519574.81999999</v>
      </c>
      <c r="E55" s="11">
        <f t="shared" ca="1" si="3"/>
        <v>0</v>
      </c>
      <c r="F55" s="3"/>
      <c r="G55" s="11">
        <f ca="1">SUM(DemandTotal:CustomerTotal!G55)</f>
        <v>118953728.50427449</v>
      </c>
      <c r="H55" s="11">
        <f ca="1">SUM(DemandTotal:CustomerTotal!H55)</f>
        <v>23108731.459742166</v>
      </c>
      <c r="I55" s="11">
        <f ca="1">SUM(DemandTotal:CustomerTotal!I55)</f>
        <v>33213405.369676284</v>
      </c>
      <c r="J55" s="11">
        <f ca="1">SUM(DemandTotal:CustomerTotal!J55)</f>
        <v>19243709.486307032</v>
      </c>
      <c r="K55" s="11">
        <f ca="1">SUM(DemandTotal:CustomerTotal!K55)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>IF(ISBLANK('Input-Accounts'!D56),"",'Input-Accounts'!D56)</f>
        <v>1121478959.05</v>
      </c>
      <c r="E56" s="11">
        <f t="shared" ca="1" si="3"/>
        <v>0</v>
      </c>
      <c r="F56" s="3"/>
      <c r="G56" s="11">
        <f ca="1">SUM(DemandTotal:CustomerTotal!G56)</f>
        <v>1035292780.2148896</v>
      </c>
      <c r="H56" s="11">
        <f ca="1">SUM(DemandTotal:CustomerTotal!H56)</f>
        <v>77417599.785970584</v>
      </c>
      <c r="I56" s="11">
        <f ca="1">SUM(DemandTotal:CustomerTotal!I56)</f>
        <v>8355145.9034099001</v>
      </c>
      <c r="J56" s="11">
        <f ca="1">SUM(DemandTotal:CustomerTotal!J56)</f>
        <v>397279.11731113947</v>
      </c>
      <c r="K56" s="11">
        <f ca="1">SUM(DemandTotal:CustomerTotal!K56)</f>
        <v>16154.028418527198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>IF(ISBLANK('Input-Accounts'!D57),"",'Input-Accounts'!D57)</f>
        <v>215186366.92000002</v>
      </c>
      <c r="E57" s="11">
        <f t="shared" ca="1" si="3"/>
        <v>0</v>
      </c>
      <c r="F57" s="3"/>
      <c r="G57" s="11">
        <f ca="1">SUM(DemandTotal:CustomerTotal!G57)</f>
        <v>159379288.37446579</v>
      </c>
      <c r="H57" s="11">
        <f ca="1">SUM(DemandTotal:CustomerTotal!H57)</f>
        <v>41309922.172261268</v>
      </c>
      <c r="I57" s="11">
        <f ca="1">SUM(DemandTotal:CustomerTotal!I57)</f>
        <v>13322739.729996216</v>
      </c>
      <c r="J57" s="11">
        <f ca="1">SUM(DemandTotal:CustomerTotal!J57)</f>
        <v>1166705.0676638496</v>
      </c>
      <c r="K57" s="11">
        <f ca="1">SUM(DemandTotal:CustomerTotal!K57)</f>
        <v>7711.5756128715839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>IF(ISBLANK('Input-Accounts'!D58),"",'Input-Accounts'!D58)</f>
        <v>55977212.200000003</v>
      </c>
      <c r="E58" s="11">
        <f t="shared" ca="1" si="3"/>
        <v>0</v>
      </c>
      <c r="F58" s="3"/>
      <c r="G58" s="11">
        <f ca="1">SUM(DemandTotal:CustomerTotal!G58)</f>
        <v>41459913.903092466</v>
      </c>
      <c r="H58" s="11">
        <f ca="1">SUM(DemandTotal:CustomerTotal!H58)</f>
        <v>10746100.287393402</v>
      </c>
      <c r="I58" s="11">
        <f ca="1">SUM(DemandTotal:CustomerTotal!I58)</f>
        <v>3465692.7370711374</v>
      </c>
      <c r="J58" s="11">
        <f ca="1">SUM(DemandTotal:CustomerTotal!J58)</f>
        <v>303499.23223395745</v>
      </c>
      <c r="K58" s="11">
        <f ca="1">SUM(DemandTotal:CustomerTotal!K58)</f>
        <v>2006.0402090367597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>IF(ISBLANK('Input-Accounts'!D59),"",'Input-Accounts'!D59)</f>
        <v>13415312.119999999</v>
      </c>
      <c r="E59" s="11">
        <f t="shared" ca="1" si="3"/>
        <v>0</v>
      </c>
      <c r="F59" s="3"/>
      <c r="G59" s="11">
        <f ca="1">SUM(DemandTotal:CustomerTotal!G59)</f>
        <v>0</v>
      </c>
      <c r="H59" s="11">
        <f ca="1">SUM(DemandTotal:CustomerTotal!H59)</f>
        <v>978396.96228002023</v>
      </c>
      <c r="I59" s="11">
        <f ca="1">SUM(DemandTotal:CustomerTotal!I59)</f>
        <v>6744197.8421026086</v>
      </c>
      <c r="J59" s="11">
        <f ca="1">SUM(DemandTotal:CustomerTotal!J59)</f>
        <v>5328868.5391198574</v>
      </c>
      <c r="K59" s="11">
        <f ca="1">SUM(DemandTotal:CustomerTotal!K59)</f>
        <v>363848.77649751515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>IF(ISBLANK('Input-Accounts'!D60),"",'Input-Accounts'!D60)</f>
        <v>14644532.279999999</v>
      </c>
      <c r="E60" s="11">
        <f t="shared" ca="1" si="3"/>
        <v>0</v>
      </c>
      <c r="F60" s="3"/>
      <c r="G60" s="11">
        <f ca="1">SUM(DemandTotal:CustomerTotal!G60)</f>
        <v>10846575.304796232</v>
      </c>
      <c r="H60" s="11">
        <f ca="1">SUM(DemandTotal:CustomerTotal!H60)</f>
        <v>2811351.375995283</v>
      </c>
      <c r="I60" s="11">
        <f ca="1">SUM(DemandTotal:CustomerTotal!I60)</f>
        <v>906680.5431335828</v>
      </c>
      <c r="J60" s="11">
        <f ca="1">SUM(DemandTotal:CustomerTotal!J60)</f>
        <v>79400.243933644946</v>
      </c>
      <c r="K60" s="11">
        <f ca="1">SUM(DemandTotal:CustomerTotal!K60)</f>
        <v>524.81214125588008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>IF(ISBLANK('Input-Accounts'!D61),"",'Input-Accounts'!D61)</f>
        <v>16379114.15</v>
      </c>
      <c r="E61" s="11">
        <f t="shared" ca="1" si="3"/>
        <v>0</v>
      </c>
      <c r="F61" s="3"/>
      <c r="G61" s="11">
        <f ca="1">SUM(DemandTotal:CustomerTotal!G61)</f>
        <v>12153523.147524359</v>
      </c>
      <c r="H61" s="11">
        <f ca="1">SUM(DemandTotal:CustomerTotal!H61)</f>
        <v>1722661.9026551433</v>
      </c>
      <c r="I61" s="11">
        <f ca="1">SUM(DemandTotal:CustomerTotal!I61)</f>
        <v>1817271.6088155303</v>
      </c>
      <c r="J61" s="11">
        <f ca="1">SUM(DemandTotal:CustomerTotal!J61)</f>
        <v>684588.59916512622</v>
      </c>
      <c r="K61" s="11">
        <f ca="1">SUM(DemandTotal:CustomerTotal!K61)</f>
        <v>1068.8918398456333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>IF(ISBLANK('Input-Accounts'!D62),"",'Input-Accounts'!D62)</f>
        <v>6044444002.2699986</v>
      </c>
      <c r="E62" s="11">
        <f t="shared" ca="1" si="3"/>
        <v>0</v>
      </c>
      <c r="G62" s="111">
        <f ca="1">SUM(DemandTotal:CustomerTotal!G62)</f>
        <v>4485058802.4934912</v>
      </c>
      <c r="H62" s="111">
        <f ca="1">SUM(DemandTotal:CustomerTotal!H62)</f>
        <v>635720180.59614682</v>
      </c>
      <c r="I62" s="111">
        <f ca="1">SUM(DemandTotal:CustomerTotal!I62)</f>
        <v>670634344.19013309</v>
      </c>
      <c r="J62" s="111">
        <f ca="1">SUM(DemandTotal:CustomerTotal!J62)</f>
        <v>252636217.95114404</v>
      </c>
      <c r="K62" s="111">
        <f ca="1">SUM(DemandTotal:CustomerTotal!K62)</f>
        <v>394457.03908414859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>IF(ISBLANK('Input-Accounts'!D65),"",'Input-Accounts'!D65)</f>
        <v>4718890.2700000005</v>
      </c>
      <c r="E65" s="11">
        <f t="shared" ref="E65:E76" ca="1" si="4">IFERROR(IF(D65="","",IF(D65=0,0,IF(ABS(D65-SUM($G65:$K65))&lt;Check_Limit,0,1))),1)</f>
        <v>0</v>
      </c>
      <c r="F65" s="3"/>
      <c r="G65" s="11">
        <f ca="1">SUM(DemandTotal:CustomerTotal!G65)</f>
        <v>3363498.6920292899</v>
      </c>
      <c r="H65" s="11">
        <f ca="1">SUM(DemandTotal:CustomerTotal!H65)</f>
        <v>490648.8480379266</v>
      </c>
      <c r="I65" s="11">
        <f ca="1">SUM(DemandTotal:CustomerTotal!I65)</f>
        <v>546541.1896517498</v>
      </c>
      <c r="J65" s="11">
        <f ca="1">SUM(DemandTotal:CustomerTotal!J65)</f>
        <v>253323.24456893522</v>
      </c>
      <c r="K65" s="11">
        <f ca="1">SUM(DemandTotal:CustomerTotal!K65)</f>
        <v>64878.295712099774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>IF(ISBLANK('Input-Accounts'!D66),"",'Input-Accounts'!D66)</f>
        <v>85917723.930000007</v>
      </c>
      <c r="E66" s="11">
        <f t="shared" ca="1" si="4"/>
        <v>0</v>
      </c>
      <c r="F66" s="3"/>
      <c r="G66" s="11">
        <f ca="1">SUM(DemandTotal:CustomerTotal!G66)</f>
        <v>61239854.187304214</v>
      </c>
      <c r="H66" s="11">
        <f ca="1">SUM(DemandTotal:CustomerTotal!H66)</f>
        <v>8933335.9879747927</v>
      </c>
      <c r="I66" s="11">
        <f ca="1">SUM(DemandTotal:CustomerTotal!I66)</f>
        <v>9950978.3788366858</v>
      </c>
      <c r="J66" s="11">
        <f ca="1">SUM(DemandTotal:CustomerTotal!J66)</f>
        <v>4612304.0262865964</v>
      </c>
      <c r="K66" s="11">
        <f ca="1">SUM(DemandTotal:CustomerTotal!K66)</f>
        <v>1181251.349597729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>IF(ISBLANK('Input-Accounts'!D67),"",'Input-Accounts'!D67)</f>
        <v>4412449.0600000005</v>
      </c>
      <c r="E67" s="11">
        <f t="shared" ca="1" si="4"/>
        <v>0</v>
      </c>
      <c r="F67" s="3"/>
      <c r="G67" s="11">
        <f ca="1">SUM(DemandTotal:CustomerTotal!G67)</f>
        <v>3145075.5988771636</v>
      </c>
      <c r="H67" s="11">
        <f ca="1">SUM(DemandTotal:CustomerTotal!H67)</f>
        <v>458786.47826982243</v>
      </c>
      <c r="I67" s="11">
        <f ca="1">SUM(DemandTotal:CustomerTotal!I67)</f>
        <v>511049.21296043298</v>
      </c>
      <c r="J67" s="11">
        <f ca="1">SUM(DemandTotal:CustomerTotal!J67)</f>
        <v>236872.62225199997</v>
      </c>
      <c r="K67" s="11">
        <f ca="1">SUM(DemandTotal:CustomerTotal!K67)</f>
        <v>60665.147640582189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>IF(ISBLANK('Input-Accounts'!D68),"",'Input-Accounts'!D68)</f>
        <v>96307948.169999987</v>
      </c>
      <c r="E68" s="11">
        <f t="shared" ca="1" si="4"/>
        <v>0</v>
      </c>
      <c r="F68" s="3"/>
      <c r="G68" s="11">
        <f ca="1">SUM(DemandTotal:CustomerTotal!G68)</f>
        <v>68645727.950317353</v>
      </c>
      <c r="H68" s="11">
        <f ca="1">SUM(DemandTotal:CustomerTotal!H68)</f>
        <v>10013664.468300259</v>
      </c>
      <c r="I68" s="11">
        <f ca="1">SUM(DemandTotal:CustomerTotal!I68)</f>
        <v>11154372.649938911</v>
      </c>
      <c r="J68" s="11">
        <f ca="1">SUM(DemandTotal:CustomerTotal!J68)</f>
        <v>5170080.3604829824</v>
      </c>
      <c r="K68" s="11">
        <f ca="1">SUM(DemandTotal:CustomerTotal!K68)</f>
        <v>1324102.7409605007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>IF(ISBLANK('Input-Accounts'!D69),"",'Input-Accounts'!D69)</f>
        <v>456.77</v>
      </c>
      <c r="E69" s="11">
        <f t="shared" ca="1" si="4"/>
        <v>0</v>
      </c>
      <c r="F69" s="3"/>
      <c r="G69" s="11">
        <f ca="1">SUM(DemandTotal:CustomerTotal!G69)</f>
        <v>325.57343139030411</v>
      </c>
      <c r="H69" s="11">
        <f ca="1">SUM(DemandTotal:CustomerTotal!H69)</f>
        <v>47.49287681959251</v>
      </c>
      <c r="I69" s="11">
        <f ca="1">SUM(DemandTotal:CustomerTotal!I69)</f>
        <v>52.903035441260577</v>
      </c>
      <c r="J69" s="11">
        <f ca="1">SUM(DemandTotal:CustomerTotal!J69)</f>
        <v>24.520692747905855</v>
      </c>
      <c r="K69" s="11">
        <f ca="1">SUM(DemandTotal:CustomerTotal!K69)</f>
        <v>6.2799636009370081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>IF(ISBLANK('Input-Accounts'!D70),"",'Input-Accounts'!D70)</f>
        <v>10033365.470000001</v>
      </c>
      <c r="E70" s="11">
        <f t="shared" ca="1" si="4"/>
        <v>0</v>
      </c>
      <c r="F70" s="3"/>
      <c r="G70" s="11">
        <f ca="1">SUM(DemandTotal:CustomerTotal!G70)</f>
        <v>7151514.3824263662</v>
      </c>
      <c r="H70" s="11">
        <f ca="1">SUM(DemandTotal:CustomerTotal!H70)</f>
        <v>1043223.9209069399</v>
      </c>
      <c r="I70" s="11">
        <f ca="1">SUM(DemandTotal:CustomerTotal!I70)</f>
        <v>1162062.9398921342</v>
      </c>
      <c r="J70" s="11">
        <f ca="1">SUM(DemandTotal:CustomerTotal!J70)</f>
        <v>538619.15606830141</v>
      </c>
      <c r="K70" s="11">
        <f ca="1">SUM(DemandTotal:CustomerTotal!K70)</f>
        <v>137945.07070625969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>IF(ISBLANK('Input-Accounts'!D71),"",'Input-Accounts'!D71)</f>
        <v>0</v>
      </c>
      <c r="E71" s="11">
        <f t="shared" si="4"/>
        <v>0</v>
      </c>
      <c r="F71" s="3"/>
      <c r="G71" s="11">
        <f ca="1">SUM(DemandTotal:CustomerTotal!G71)</f>
        <v>0</v>
      </c>
      <c r="H71" s="11">
        <f ca="1">SUM(DemandTotal:CustomerTotal!H71)</f>
        <v>0</v>
      </c>
      <c r="I71" s="11">
        <f ca="1">SUM(DemandTotal:CustomerTotal!I71)</f>
        <v>0</v>
      </c>
      <c r="J71" s="11">
        <f ca="1">SUM(DemandTotal:CustomerTotal!J71)</f>
        <v>0</v>
      </c>
      <c r="K71" s="11">
        <f ca="1">SUM(DemandTotal:CustomerTotal!K71)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>IF(ISBLANK('Input-Accounts'!D72),"",'Input-Accounts'!D72)</f>
        <v>18451516.640000001</v>
      </c>
      <c r="E72" s="11">
        <f t="shared" ca="1" si="4"/>
        <v>0</v>
      </c>
      <c r="F72" s="3"/>
      <c r="G72" s="11">
        <f ca="1">SUM(DemandTotal:CustomerTotal!G72)</f>
        <v>13151747.240055379</v>
      </c>
      <c r="H72" s="11">
        <f ca="1">SUM(DemandTotal:CustomerTotal!H72)</f>
        <v>1918505.1709135487</v>
      </c>
      <c r="I72" s="11">
        <f ca="1">SUM(DemandTotal:CustomerTotal!I72)</f>
        <v>2137051.9927992853</v>
      </c>
      <c r="J72" s="11">
        <f ca="1">SUM(DemandTotal:CustomerTotal!J72)</f>
        <v>990529.08523395215</v>
      </c>
      <c r="K72" s="11">
        <f ca="1">SUM(DemandTotal:CustomerTotal!K72)</f>
        <v>253683.15099784036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>IF(ISBLANK('Input-Accounts'!D73),"",'Input-Accounts'!D73)</f>
        <v>37802637.619999997</v>
      </c>
      <c r="E73" s="11">
        <f t="shared" ca="1" si="4"/>
        <v>0</v>
      </c>
      <c r="F73" s="3"/>
      <c r="G73" s="11">
        <f ca="1">SUM(DemandTotal:CustomerTotal!G73)</f>
        <v>26944708.377405692</v>
      </c>
      <c r="H73" s="11">
        <f ca="1">SUM(DemandTotal:CustomerTotal!H73)</f>
        <v>3930547.1286256844</v>
      </c>
      <c r="I73" s="11">
        <f ca="1">SUM(DemandTotal:CustomerTotal!I73)</f>
        <v>4378296.0303522348</v>
      </c>
      <c r="J73" s="11">
        <f ca="1">SUM(DemandTotal:CustomerTotal!J73)</f>
        <v>2029351.4507092126</v>
      </c>
      <c r="K73" s="11">
        <f ca="1">SUM(DemandTotal:CustomerTotal!K73)</f>
        <v>519734.63290717866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>IF(ISBLANK('Input-Accounts'!D74),"",'Input-Accounts'!D74)</f>
        <v>54885.82</v>
      </c>
      <c r="E74" s="11">
        <f t="shared" ca="1" si="4"/>
        <v>0</v>
      </c>
      <c r="F74" s="3"/>
      <c r="G74" s="11">
        <f ca="1">SUM(DemandTotal:CustomerTotal!G74)</f>
        <v>39121.143577885116</v>
      </c>
      <c r="H74" s="11">
        <f ca="1">SUM(DemandTotal:CustomerTotal!H74)</f>
        <v>5706.7790975815551</v>
      </c>
      <c r="I74" s="11">
        <f ca="1">SUM(DemandTotal:CustomerTotal!I74)</f>
        <v>6356.8677467492362</v>
      </c>
      <c r="J74" s="11">
        <f ca="1">SUM(DemandTotal:CustomerTotal!J74)</f>
        <v>2946.4245209555488</v>
      </c>
      <c r="K74" s="11">
        <f ca="1">SUM(DemandTotal:CustomerTotal!K74)</f>
        <v>754.60505682855808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>IF(ISBLANK('Input-Accounts'!D75),"",'Input-Accounts'!D75)</f>
        <v>0</v>
      </c>
      <c r="E75" s="11">
        <f t="shared" si="4"/>
        <v>0</v>
      </c>
      <c r="F75" s="3"/>
      <c r="G75" s="11">
        <f ca="1">SUM(DemandTotal:CustomerTotal!G75)</f>
        <v>0</v>
      </c>
      <c r="H75" s="11">
        <f ca="1">SUM(DemandTotal:CustomerTotal!H75)</f>
        <v>0</v>
      </c>
      <c r="I75" s="11">
        <f ca="1">SUM(DemandTotal:CustomerTotal!I75)</f>
        <v>0</v>
      </c>
      <c r="J75" s="11">
        <f ca="1">SUM(DemandTotal:CustomerTotal!J75)</f>
        <v>0</v>
      </c>
      <c r="K75" s="11">
        <f ca="1">SUM(DemandTotal:CustomerTotal!K75)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>IF(ISBLANK('Input-Accounts'!D76),"",'Input-Accounts'!D76)</f>
        <v>257699873.75</v>
      </c>
      <c r="E76" s="11">
        <f t="shared" ca="1" si="4"/>
        <v>0</v>
      </c>
      <c r="G76" s="111">
        <f ca="1">SUM(DemandTotal:CustomerTotal!G76)</f>
        <v>183681573.14542472</v>
      </c>
      <c r="H76" s="111">
        <f ca="1">SUM(DemandTotal:CustomerTotal!H76)</f>
        <v>26794466.275003374</v>
      </c>
      <c r="I76" s="111">
        <f ca="1">SUM(DemandTotal:CustomerTotal!I76)</f>
        <v>29846762.165213626</v>
      </c>
      <c r="J76" s="111">
        <f ca="1">SUM(DemandTotal:CustomerTotal!J76)</f>
        <v>13834050.890815683</v>
      </c>
      <c r="K76" s="111">
        <f ca="1">SUM(DemandTotal:CustomerTotal!K76)</f>
        <v>3543021.2735426198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>IF(ISBLANK('Input-Accounts'!D78),"",'Input-Accounts'!D78)</f>
        <v>7078132871.7600002</v>
      </c>
      <c r="E78" s="11">
        <f ca="1">IFERROR(IF(D78="","",IF(D78=0,0,IF(ABS(D78-SUM($G78:$K78))&lt;Check_Limit,0,1))),1)</f>
        <v>0</v>
      </c>
      <c r="F78" s="3"/>
      <c r="G78" s="11">
        <f ca="1">SUM(DemandTotal:CustomerTotal!G78)</f>
        <v>5050573445.5423775</v>
      </c>
      <c r="H78" s="11">
        <f ca="1">SUM(DemandTotal:CustomerTotal!H78)</f>
        <v>735853428.52297008</v>
      </c>
      <c r="I78" s="11">
        <f ca="1">SUM(DemandTotal:CustomerTotal!I78)</f>
        <v>815518326.73082733</v>
      </c>
      <c r="J78" s="11">
        <f ca="1">SUM(DemandTotal:CustomerTotal!J78)</f>
        <v>378544462.1758346</v>
      </c>
      <c r="K78" s="11">
        <f ca="1">SUM(DemandTotal:CustomerTotal!K78)</f>
        <v>97643208.787990302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>IF(ISBLANK('Input-Accounts'!D82),"",'Input-Accounts'!D82)</f>
        <v>0</v>
      </c>
      <c r="E82" s="11">
        <f t="shared" ref="E82:E87" si="5">IFERROR(IF(D82="","",IF(D82=0,0,IF(ABS(D82-SUM($G82:$K82))&lt;Check_Limit,0,1))),1)</f>
        <v>0</v>
      </c>
      <c r="F82" s="3"/>
      <c r="G82" s="11">
        <f ca="1">SUM(DemandTotal:CustomerTotal!G82)</f>
        <v>0</v>
      </c>
      <c r="H82" s="11">
        <f ca="1">SUM(DemandTotal:CustomerTotal!H82)</f>
        <v>0</v>
      </c>
      <c r="I82" s="11">
        <f ca="1">SUM(DemandTotal:CustomerTotal!I82)</f>
        <v>0</v>
      </c>
      <c r="J82" s="11">
        <f ca="1">SUM(DemandTotal:CustomerTotal!J82)</f>
        <v>0</v>
      </c>
      <c r="K82" s="11">
        <f ca="1">SUM(DemandTotal:CustomerTotal!K82)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>IF(ISBLANK('Input-Accounts'!D83),"",'Input-Accounts'!D83)</f>
        <v>0</v>
      </c>
      <c r="E83" s="11">
        <f t="shared" si="5"/>
        <v>0</v>
      </c>
      <c r="F83" s="3"/>
      <c r="G83" s="11">
        <f ca="1">SUM(DemandTotal:CustomerTotal!G83)</f>
        <v>0</v>
      </c>
      <c r="H83" s="11">
        <f ca="1">SUM(DemandTotal:CustomerTotal!H83)</f>
        <v>0</v>
      </c>
      <c r="I83" s="11">
        <f ca="1">SUM(DemandTotal:CustomerTotal!I83)</f>
        <v>0</v>
      </c>
      <c r="J83" s="11">
        <f ca="1">SUM(DemandTotal:CustomerTotal!J83)</f>
        <v>0</v>
      </c>
      <c r="K83" s="11">
        <f ca="1">SUM(DemandTotal:CustomerTotal!K83)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>IF(ISBLANK('Input-Accounts'!D84),"",'Input-Accounts'!D84)</f>
        <v>-1344212</v>
      </c>
      <c r="E84" s="11">
        <f t="shared" ca="1" si="5"/>
        <v>0</v>
      </c>
      <c r="F84" s="3"/>
      <c r="G84" s="11">
        <f ca="1">SUM(DemandTotal:CustomerTotal!G84)</f>
        <v>-958118.33823592507</v>
      </c>
      <c r="H84" s="11">
        <f ca="1">SUM(DemandTotal:CustomerTotal!H84)</f>
        <v>-139765.07856343038</v>
      </c>
      <c r="I84" s="11">
        <f ca="1">SUM(DemandTotal:CustomerTotal!I84)</f>
        <v>-155686.43973239875</v>
      </c>
      <c r="J84" s="11">
        <f ca="1">SUM(DemandTotal:CustomerTotal!J84)</f>
        <v>-72161.06451835284</v>
      </c>
      <c r="K84" s="11">
        <f ca="1">SUM(DemandTotal:CustomerTotal!K84)</f>
        <v>-18481.078949893246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>IF(ISBLANK('Input-Accounts'!D85),"",'Input-Accounts'!D85)</f>
        <v>-15457263</v>
      </c>
      <c r="E85" s="11">
        <f t="shared" ca="1" si="5"/>
        <v>0</v>
      </c>
      <c r="F85" s="3"/>
      <c r="G85" s="11">
        <f ca="1">SUM(DemandTotal:CustomerTotal!G85)</f>
        <v>-14275962.573515261</v>
      </c>
      <c r="H85" s="11">
        <f ca="1">SUM(DemandTotal:CustomerTotal!H85)</f>
        <v>-1067534.4967116422</v>
      </c>
      <c r="I85" s="11">
        <f ca="1">SUM(DemandTotal:CustomerTotal!I85)</f>
        <v>-108540.10739577033</v>
      </c>
      <c r="J85" s="11">
        <f ca="1">SUM(DemandTotal:CustomerTotal!J85)</f>
        <v>-5050.777384924967</v>
      </c>
      <c r="K85" s="11">
        <f ca="1">SUM(DemandTotal:CustomerTotal!K85)</f>
        <v>-175.04499240173166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>IF(ISBLANK('Input-Accounts'!D86),"",'Input-Accounts'!D86)</f>
        <v>-45886851</v>
      </c>
      <c r="E86" s="11">
        <f t="shared" ca="1" si="5"/>
        <v>0</v>
      </c>
      <c r="F86" s="3"/>
      <c r="G86" s="11">
        <f ca="1">SUM(DemandTotal:CustomerTotal!G86)</f>
        <v>-32179097.964438073</v>
      </c>
      <c r="H86" s="11">
        <f ca="1">SUM(DemandTotal:CustomerTotal!H86)</f>
        <v>-5400002.2994771637</v>
      </c>
      <c r="I86" s="11">
        <f ca="1">SUM(DemandTotal:CustomerTotal!I86)</f>
        <v>-4616220.9029965075</v>
      </c>
      <c r="J86" s="11">
        <f ca="1">SUM(DemandTotal:CustomerTotal!J86)</f>
        <v>-2566680.7363262558</v>
      </c>
      <c r="K86" s="11">
        <f ca="1">SUM(DemandTotal:CustomerTotal!K86)</f>
        <v>-1124849.0967620013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>IF(ISBLANK('Input-Accounts'!D87),"",'Input-Accounts'!D87)</f>
        <v>-62688326</v>
      </c>
      <c r="E87" s="11">
        <f t="shared" ca="1" si="5"/>
        <v>0</v>
      </c>
      <c r="G87" s="111">
        <f ca="1">SUM(DemandTotal:CustomerTotal!G87)</f>
        <v>-47413178.876189254</v>
      </c>
      <c r="H87" s="111">
        <f ca="1">SUM(DemandTotal:CustomerTotal!H87)</f>
        <v>-6607301.8747522365</v>
      </c>
      <c r="I87" s="111">
        <f ca="1">SUM(DemandTotal:CustomerTotal!I87)</f>
        <v>-4880447.4501246763</v>
      </c>
      <c r="J87" s="111">
        <f ca="1">SUM(DemandTotal:CustomerTotal!J87)</f>
        <v>-2643892.578229534</v>
      </c>
      <c r="K87" s="111">
        <f ca="1">SUM(DemandTotal:CustomerTotal!K87)</f>
        <v>-1143505.2207042961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>IF(ISBLANK('Input-Accounts'!D90),"",'Input-Accounts'!D90)</f>
        <v>-1177571</v>
      </c>
      <c r="E90" s="11">
        <f t="shared" ref="E90:E100" ca="1" si="6">IFERROR(IF(D90="","",IF(D90=0,0,IF(ABS(D90-SUM($G90:$K90))&lt;Check_Limit,0,1))),1)</f>
        <v>0</v>
      </c>
      <c r="F90" s="3"/>
      <c r="G90" s="11">
        <f ca="1">SUM(DemandTotal:CustomerTotal!G90)</f>
        <v>-164921.97449549401</v>
      </c>
      <c r="H90" s="11">
        <f ca="1">SUM(DemandTotal:CustomerTotal!H90)</f>
        <v>-59034.763804038739</v>
      </c>
      <c r="I90" s="11">
        <f ca="1">SUM(DemandTotal:CustomerTotal!I90)</f>
        <v>-195320.29621267717</v>
      </c>
      <c r="J90" s="11">
        <f ca="1">SUM(DemandTotal:CustomerTotal!J90)</f>
        <v>-396150.58355944429</v>
      </c>
      <c r="K90" s="11">
        <f ca="1">SUM(DemandTotal:CustomerTotal!K90)</f>
        <v>-362143.38192834577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>IF(ISBLANK('Input-Accounts'!D91),"",'Input-Accounts'!D91)</f>
        <v>-5753879</v>
      </c>
      <c r="E91" s="11">
        <f t="shared" ca="1" si="6"/>
        <v>0</v>
      </c>
      <c r="F91" s="3"/>
      <c r="G91" s="11">
        <f ca="1">SUM(DemandTotal:CustomerTotal!G91)</f>
        <v>-805846.17461550818</v>
      </c>
      <c r="H91" s="11">
        <f ca="1">SUM(DemandTotal:CustomerTotal!H91)</f>
        <v>-288457.24607859622</v>
      </c>
      <c r="I91" s="11">
        <f ca="1">SUM(DemandTotal:CustomerTotal!I91)</f>
        <v>-954379.26940447977</v>
      </c>
      <c r="J91" s="11">
        <f ca="1">SUM(DemandTotal:CustomerTotal!J91)</f>
        <v>-1935681.6052538927</v>
      </c>
      <c r="K91" s="11">
        <f ca="1">SUM(DemandTotal:CustomerTotal!K91)</f>
        <v>-1769514.7046475229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>IF(ISBLANK('Input-Accounts'!D92),"",'Input-Accounts'!D92)</f>
        <v>-55565</v>
      </c>
      <c r="E92" s="11">
        <f t="shared" ca="1" si="6"/>
        <v>0</v>
      </c>
      <c r="F92" s="3"/>
      <c r="G92" s="11">
        <f ca="1">SUM(DemandTotal:CustomerTotal!G92)</f>
        <v>-7782.0271668053356</v>
      </c>
      <c r="H92" s="11">
        <f ca="1">SUM(DemandTotal:CustomerTotal!H92)</f>
        <v>-2785.6211224388276</v>
      </c>
      <c r="I92" s="11">
        <f ca="1">SUM(DemandTotal:CustomerTotal!I92)</f>
        <v>-9216.4058549823385</v>
      </c>
      <c r="J92" s="11">
        <f ca="1">SUM(DemandTotal:CustomerTotal!J92)</f>
        <v>-18692.806782334585</v>
      </c>
      <c r="K92" s="11">
        <f ca="1">SUM(DemandTotal:CustomerTotal!K92)</f>
        <v>-17088.13907343891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>IF(ISBLANK('Input-Accounts'!D93),"",'Input-Accounts'!D93)</f>
        <v>-1071077</v>
      </c>
      <c r="E93" s="11">
        <f t="shared" ca="1" si="6"/>
        <v>0</v>
      </c>
      <c r="F93" s="3"/>
      <c r="G93" s="11">
        <f ca="1">SUM(DemandTotal:CustomerTotal!G93)</f>
        <v>-150007.20438658074</v>
      </c>
      <c r="H93" s="11">
        <f ca="1">SUM(DemandTotal:CustomerTotal!H93)</f>
        <v>-53695.936560036214</v>
      </c>
      <c r="I93" s="11">
        <f ca="1">SUM(DemandTotal:CustomerTotal!I93)</f>
        <v>-177656.44441531392</v>
      </c>
      <c r="J93" s="11">
        <f ca="1">SUM(DemandTotal:CustomerTotal!J93)</f>
        <v>-360324.58220107231</v>
      </c>
      <c r="K93" s="11">
        <f ca="1">SUM(DemandTotal:CustomerTotal!K93)</f>
        <v>-329392.8324369968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>IF(ISBLANK('Input-Accounts'!D94),"",'Input-Accounts'!D94)</f>
        <v>-10461</v>
      </c>
      <c r="E94" s="11">
        <f t="shared" ca="1" si="6"/>
        <v>0</v>
      </c>
      <c r="F94" s="3"/>
      <c r="G94" s="11">
        <f ca="1">SUM(DemandTotal:CustomerTotal!G94)</f>
        <v>-1465.0910859704961</v>
      </c>
      <c r="H94" s="11">
        <f ca="1">SUM(DemandTotal:CustomerTotal!H94)</f>
        <v>-524.43773169859764</v>
      </c>
      <c r="I94" s="11">
        <f ca="1">SUM(DemandTotal:CustomerTotal!I94)</f>
        <v>-1735.1358165926436</v>
      </c>
      <c r="J94" s="11">
        <f ca="1">SUM(DemandTotal:CustomerTotal!J94)</f>
        <v>-3519.2198641231371</v>
      </c>
      <c r="K94" s="11">
        <f ca="1">SUM(DemandTotal:CustomerTotal!K94)</f>
        <v>-3217.1155016151256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>IF(ISBLANK('Input-Accounts'!D95),"",'Input-Accounts'!D95)</f>
        <v>-2883</v>
      </c>
      <c r="E95" s="11">
        <f t="shared" ca="1" si="6"/>
        <v>0</v>
      </c>
      <c r="F95" s="3"/>
      <c r="G95" s="11">
        <f ca="1">SUM(DemandTotal:CustomerTotal!G95)</f>
        <v>-403.77187657517828</v>
      </c>
      <c r="H95" s="11">
        <f ca="1">SUM(DemandTotal:CustomerTotal!H95)</f>
        <v>-144.53245201099864</v>
      </c>
      <c r="I95" s="11">
        <f ca="1">SUM(DemandTotal:CustomerTotal!I95)</f>
        <v>-478.19487231016069</v>
      </c>
      <c r="J95" s="11">
        <f ca="1">SUM(DemandTotal:CustomerTotal!J95)</f>
        <v>-969.87963562441485</v>
      </c>
      <c r="K95" s="11">
        <f ca="1">SUM(DemandTotal:CustomerTotal!K95)</f>
        <v>-886.62116347924734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>IF(ISBLANK('Input-Accounts'!D96),"",'Input-Accounts'!D96)</f>
        <v>-34247273</v>
      </c>
      <c r="E96" s="11">
        <f t="shared" ca="1" si="6"/>
        <v>0</v>
      </c>
      <c r="F96" s="3"/>
      <c r="G96" s="11">
        <f ca="1">SUM(DemandTotal:CustomerTotal!G96)</f>
        <v>-4796422.3679474285</v>
      </c>
      <c r="H96" s="11">
        <f ca="1">SUM(DemandTotal:CustomerTotal!H96)</f>
        <v>-1716906.8128269406</v>
      </c>
      <c r="I96" s="11">
        <f ca="1">SUM(DemandTotal:CustomerTotal!I96)</f>
        <v>-5680496.1287569245</v>
      </c>
      <c r="J96" s="11">
        <f ca="1">SUM(DemandTotal:CustomerTotal!J96)</f>
        <v>-11521239.215528915</v>
      </c>
      <c r="K96" s="11">
        <f ca="1">SUM(DemandTotal:CustomerTotal!K96)</f>
        <v>-10532208.47493979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>IF(ISBLANK('Input-Accounts'!D97),"",'Input-Accounts'!D97)</f>
        <v>-20354472</v>
      </c>
      <c r="E97" s="11">
        <f t="shared" ca="1" si="6"/>
        <v>0</v>
      </c>
      <c r="F97" s="3"/>
      <c r="G97" s="11">
        <f ca="1">SUM(DemandTotal:CustomerTotal!G97)</f>
        <v>-2850698.3545393418</v>
      </c>
      <c r="H97" s="11">
        <f ca="1">SUM(DemandTotal:CustomerTotal!H97)</f>
        <v>-1020423.7764652153</v>
      </c>
      <c r="I97" s="11">
        <f ca="1">SUM(DemandTotal:CustomerTotal!I97)</f>
        <v>-3376137.4051268613</v>
      </c>
      <c r="J97" s="11">
        <f ca="1">SUM(DemandTotal:CustomerTotal!J97)</f>
        <v>-6847515.7428676225</v>
      </c>
      <c r="K97" s="11">
        <f ca="1">SUM(DemandTotal:CustomerTotal!K97)</f>
        <v>-6259696.7210009582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>IF(ISBLANK('Input-Accounts'!D98),"",'Input-Accounts'!D98)</f>
        <v>-3130540</v>
      </c>
      <c r="E98" s="11">
        <f t="shared" ca="1" si="6"/>
        <v>0</v>
      </c>
      <c r="F98" s="3"/>
      <c r="G98" s="11">
        <f ca="1">SUM(DemandTotal:CustomerTotal!G98)</f>
        <v>-438440.51699398493</v>
      </c>
      <c r="H98" s="11">
        <f ca="1">SUM(DemandTotal:CustomerTotal!H98)</f>
        <v>-156942.29008619901</v>
      </c>
      <c r="I98" s="11">
        <f ca="1">SUM(DemandTotal:CustomerTotal!I98)</f>
        <v>-519253.616219858</v>
      </c>
      <c r="J98" s="11">
        <f ca="1">SUM(DemandTotal:CustomerTotal!J98)</f>
        <v>-1053155.3917820519</v>
      </c>
      <c r="K98" s="11">
        <f ca="1">SUM(DemandTotal:CustomerTotal!K98)</f>
        <v>-962748.18491790595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>IF(ISBLANK('Input-Accounts'!D99),"",'Input-Accounts'!D99)</f>
        <v>10458</v>
      </c>
      <c r="E99" s="11">
        <f t="shared" ca="1" si="6"/>
        <v>0</v>
      </c>
      <c r="F99" s="3"/>
      <c r="G99" s="11">
        <f ca="1">SUM(DemandTotal:CustomerTotal!G99)</f>
        <v>1464.6709279303554</v>
      </c>
      <c r="H99" s="11">
        <f ca="1">SUM(DemandTotal:CustomerTotal!H99)</f>
        <v>524.28733372564125</v>
      </c>
      <c r="I99" s="11">
        <f ca="1">SUM(DemandTotal:CustomerTotal!I99)</f>
        <v>1734.6382152686995</v>
      </c>
      <c r="J99" s="11">
        <f ca="1">SUM(DemandTotal:CustomerTotal!J99)</f>
        <v>3518.2106241276902</v>
      </c>
      <c r="K99" s="11">
        <f ca="1">SUM(DemandTotal:CustomerTotal!K99)</f>
        <v>3216.1928989476132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>IF(ISBLANK('Input-Accounts'!D100),"",'Input-Accounts'!D100)</f>
        <v>-65793263</v>
      </c>
      <c r="E100" s="11">
        <f t="shared" ca="1" si="6"/>
        <v>0</v>
      </c>
      <c r="G100" s="111">
        <f ca="1">SUM(DemandTotal:CustomerTotal!G100)</f>
        <v>-9214522.8121797573</v>
      </c>
      <c r="H100" s="111">
        <f ca="1">SUM(DemandTotal:CustomerTotal!H100)</f>
        <v>-3298391.1297934488</v>
      </c>
      <c r="I100" s="111">
        <f ca="1">SUM(DemandTotal:CustomerTotal!I100)</f>
        <v>-10912938.258464731</v>
      </c>
      <c r="J100" s="111">
        <f ca="1">SUM(DemandTotal:CustomerTotal!J100)</f>
        <v>-22133730.816850953</v>
      </c>
      <c r="K100" s="111">
        <f ca="1">SUM(DemandTotal:CustomerTotal!K100)</f>
        <v>-20233679.982711103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>IF(ISBLANK('Input-Accounts'!D103),"",'Input-Accounts'!D103)</f>
        <v>-56755.94</v>
      </c>
      <c r="E103" s="11">
        <f t="shared" ref="E103:E110" ca="1" si="7">IFERROR(IF(D103="","",IF(D103=0,0,IF(ABS(D103-SUM($G103:$K103))&lt;Check_Limit,0,1))),1)</f>
        <v>0</v>
      </c>
      <c r="F103" s="3"/>
      <c r="G103" s="11">
        <f ca="1">SUM(DemandTotal:CustomerTotal!G103)</f>
        <v>-31055.192089590772</v>
      </c>
      <c r="H103" s="11">
        <f ca="1">SUM(DemandTotal:CustomerTotal!H103)</f>
        <v>-6091.3090548449463</v>
      </c>
      <c r="I103" s="11">
        <f ca="1">SUM(DemandTotal:CustomerTotal!I103)</f>
        <v>-8749.2097245617842</v>
      </c>
      <c r="J103" s="11">
        <f ca="1">SUM(DemandTotal:CustomerTotal!J103)</f>
        <v>-5990.3544117947404</v>
      </c>
      <c r="K103" s="11">
        <f ca="1">SUM(DemandTotal:CustomerTotal!K103)</f>
        <v>-4869.8747192077644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>IF(ISBLANK('Input-Accounts'!D104),"",'Input-Accounts'!D104)</f>
        <v>-1152588</v>
      </c>
      <c r="E104" s="11">
        <f t="shared" ca="1" si="7"/>
        <v>0</v>
      </c>
      <c r="F104" s="3"/>
      <c r="G104" s="11">
        <f ca="1">SUM(DemandTotal:CustomerTotal!G104)</f>
        <v>-630662.47762185324</v>
      </c>
      <c r="H104" s="11">
        <f ca="1">SUM(DemandTotal:CustomerTotal!H104)</f>
        <v>-123701.05615210718</v>
      </c>
      <c r="I104" s="11">
        <f ca="1">SUM(DemandTotal:CustomerTotal!I104)</f>
        <v>-177677.15833819716</v>
      </c>
      <c r="J104" s="11">
        <f ca="1">SUM(DemandTotal:CustomerTotal!J104)</f>
        <v>-121650.88994705534</v>
      </c>
      <c r="K104" s="11">
        <f ca="1">SUM(DemandTotal:CustomerTotal!K104)</f>
        <v>-98896.417940787142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>IF(ISBLANK('Input-Accounts'!D105),"",'Input-Accounts'!D105)</f>
        <v>-943898</v>
      </c>
      <c r="E105" s="11">
        <f t="shared" ca="1" si="7"/>
        <v>0</v>
      </c>
      <c r="F105" s="3"/>
      <c r="G105" s="11">
        <f ca="1">SUM(DemandTotal:CustomerTotal!G105)</f>
        <v>-536495.02790951263</v>
      </c>
      <c r="H105" s="11">
        <f ca="1">SUM(DemandTotal:CustomerTotal!H105)</f>
        <v>-104223.04273549782</v>
      </c>
      <c r="I105" s="11">
        <f ca="1">SUM(DemandTotal:CustomerTotal!I105)</f>
        <v>-149796.28688254301</v>
      </c>
      <c r="J105" s="11">
        <f ca="1">SUM(DemandTotal:CustomerTotal!J105)</f>
        <v>-86791.348096061192</v>
      </c>
      <c r="K105" s="11">
        <f ca="1">SUM(DemandTotal:CustomerTotal!K105)</f>
        <v>-66592.294376385253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>IF(ISBLANK('Input-Accounts'!D106),"",'Input-Accounts'!D106)</f>
        <v>-2298382</v>
      </c>
      <c r="E106" s="11">
        <f t="shared" ca="1" si="7"/>
        <v>0</v>
      </c>
      <c r="F106" s="3"/>
      <c r="G106" s="11">
        <f ca="1">SUM(DemandTotal:CustomerTotal!G106)</f>
        <v>-1060085.2483371811</v>
      </c>
      <c r="H106" s="11">
        <f ca="1">SUM(DemandTotal:CustomerTotal!H106)</f>
        <v>-217870.19407886686</v>
      </c>
      <c r="I106" s="11">
        <f ca="1">SUM(DemandTotal:CustomerTotal!I106)</f>
        <v>-311986.91202355223</v>
      </c>
      <c r="J106" s="11">
        <f ca="1">SUM(DemandTotal:CustomerTotal!J106)</f>
        <v>-369189.71849102719</v>
      </c>
      <c r="K106" s="11">
        <f ca="1">SUM(DemandTotal:CustomerTotal!K106)</f>
        <v>-339249.92706937285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>IF(ISBLANK('Input-Accounts'!D107),"",'Input-Accounts'!D107)</f>
        <v>-4652235</v>
      </c>
      <c r="E107" s="11">
        <f t="shared" ca="1" si="7"/>
        <v>0</v>
      </c>
      <c r="F107" s="3"/>
      <c r="G107" s="11">
        <f ca="1">SUM(DemandTotal:CustomerTotal!G107)</f>
        <v>-2644248.5800018767</v>
      </c>
      <c r="H107" s="11">
        <f ca="1">SUM(DemandTotal:CustomerTotal!H107)</f>
        <v>-513689.07151045842</v>
      </c>
      <c r="I107" s="11">
        <f ca="1">SUM(DemandTotal:CustomerTotal!I107)</f>
        <v>-738308.08912086627</v>
      </c>
      <c r="J107" s="11">
        <f ca="1">SUM(DemandTotal:CustomerTotal!J107)</f>
        <v>-427772.64843201195</v>
      </c>
      <c r="K107" s="11">
        <f ca="1">SUM(DemandTotal:CustomerTotal!K107)</f>
        <v>-328216.61093478597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>IF(ISBLANK('Input-Accounts'!D108),"",'Input-Accounts'!D108)</f>
        <v>-665764</v>
      </c>
      <c r="E108" s="11">
        <f t="shared" ca="1" si="7"/>
        <v>0</v>
      </c>
      <c r="F108" s="3"/>
      <c r="G108" s="11">
        <f ca="1">SUM(DemandTotal:CustomerTotal!G108)</f>
        <v>-307071.05923817493</v>
      </c>
      <c r="H108" s="11">
        <f ca="1">SUM(DemandTotal:CustomerTotal!H108)</f>
        <v>-63109.671016707711</v>
      </c>
      <c r="I108" s="11">
        <f ca="1">SUM(DemandTotal:CustomerTotal!I108)</f>
        <v>-90372.120255226604</v>
      </c>
      <c r="J108" s="11">
        <f ca="1">SUM(DemandTotal:CustomerTotal!J108)</f>
        <v>-106941.85028487878</v>
      </c>
      <c r="K108" s="11">
        <f ca="1">SUM(DemandTotal:CustomerTotal!K108)</f>
        <v>-98269.299205012023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>IF(ISBLANK('Input-Accounts'!D109),"",'Input-Accounts'!D109)</f>
        <v>-30184</v>
      </c>
      <c r="E109" s="11">
        <f t="shared" ca="1" si="7"/>
        <v>0</v>
      </c>
      <c r="F109" s="3"/>
      <c r="G109" s="11">
        <f ca="1">SUM(DemandTotal:CustomerTotal!G109)</f>
        <v>-16515.802892740528</v>
      </c>
      <c r="H109" s="11">
        <f ca="1">SUM(DemandTotal:CustomerTotal!H109)</f>
        <v>-3239.4859905666235</v>
      </c>
      <c r="I109" s="11">
        <f ca="1">SUM(DemandTotal:CustomerTotal!I109)</f>
        <v>-4653.0133467293972</v>
      </c>
      <c r="J109" s="11">
        <f ca="1">SUM(DemandTotal:CustomerTotal!J109)</f>
        <v>-3185.7961927088591</v>
      </c>
      <c r="K109" s="11">
        <f ca="1">SUM(DemandTotal:CustomerTotal!K109)</f>
        <v>-2589.9015772545949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>IF(ISBLANK('Input-Accounts'!D110),"",'Input-Accounts'!D110)</f>
        <v>-9799806.9399999995</v>
      </c>
      <c r="E110" s="11">
        <f t="shared" ca="1" si="7"/>
        <v>0</v>
      </c>
      <c r="G110" s="111">
        <f ca="1">SUM(DemandTotal:CustomerTotal!G110)</f>
        <v>-5226133.3880909299</v>
      </c>
      <c r="H110" s="111">
        <f ca="1">SUM(DemandTotal:CustomerTotal!H110)</f>
        <v>-1031923.8305390495</v>
      </c>
      <c r="I110" s="111">
        <f ca="1">SUM(DemandTotal:CustomerTotal!I110)</f>
        <v>-1481542.7896916762</v>
      </c>
      <c r="J110" s="111">
        <f ca="1">SUM(DemandTotal:CustomerTotal!J110)</f>
        <v>-1121522.605855538</v>
      </c>
      <c r="K110" s="111">
        <f ca="1">SUM(DemandTotal:CustomerTotal!K110)</f>
        <v>-938684.32582280575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>IF(ISBLANK('Input-Accounts'!D113),"",'Input-Accounts'!D113)</f>
        <v>-3060664</v>
      </c>
      <c r="E113" s="11">
        <f t="shared" ref="E113:E133" ca="1" si="8">IFERROR(IF(D113="","",IF(D113=0,0,IF(ABS(D113-SUM($G113:$K113))&lt;Check_Limit,0,1))),1)</f>
        <v>0</v>
      </c>
      <c r="F113" s="3"/>
      <c r="G113" s="11">
        <f ca="1">SUM(DemandTotal:CustomerTotal!G113)</f>
        <v>-1739627.6060566294</v>
      </c>
      <c r="H113" s="11">
        <f ca="1">SUM(DemandTotal:CustomerTotal!H113)</f>
        <v>-337951.4681363873</v>
      </c>
      <c r="I113" s="11">
        <f ca="1">SUM(DemandTotal:CustomerTotal!I113)</f>
        <v>-485726.32063535636</v>
      </c>
      <c r="J113" s="11">
        <f ca="1">SUM(DemandTotal:CustomerTotal!J113)</f>
        <v>-281427.81807894818</v>
      </c>
      <c r="K113" s="11">
        <f ca="1">SUM(DemandTotal:CustomerTotal!K113)</f>
        <v>-215930.78709267822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>IF(ISBLANK('Input-Accounts'!D114),"",'Input-Accounts'!D114)</f>
        <v>-2466820</v>
      </c>
      <c r="E114" s="11">
        <f t="shared" ca="1" si="8"/>
        <v>0</v>
      </c>
      <c r="F114" s="3"/>
      <c r="G114" s="11">
        <f ca="1">SUM(DemandTotal:CustomerTotal!G114)</f>
        <v>-1402097.1172179026</v>
      </c>
      <c r="H114" s="11">
        <f ca="1">SUM(DemandTotal:CustomerTotal!H114)</f>
        <v>-272380.58167384687</v>
      </c>
      <c r="I114" s="11">
        <f ca="1">SUM(DemandTotal:CustomerTotal!I114)</f>
        <v>-391483.48275724147</v>
      </c>
      <c r="J114" s="11">
        <f ca="1">SUM(DemandTotal:CustomerTotal!J114)</f>
        <v>-226823.90820864719</v>
      </c>
      <c r="K114" s="11">
        <f ca="1">SUM(DemandTotal:CustomerTotal!K114)</f>
        <v>-174034.91014236142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>IF(ISBLANK('Input-Accounts'!D115),"",'Input-Accounts'!D115)</f>
        <v>-107876550</v>
      </c>
      <c r="E115" s="11">
        <f t="shared" ca="1" si="8"/>
        <v>0</v>
      </c>
      <c r="F115" s="3"/>
      <c r="G115" s="11">
        <f ca="1">SUM(DemandTotal:CustomerTotal!G115)</f>
        <v>-61315134.371544309</v>
      </c>
      <c r="H115" s="11">
        <f ca="1">SUM(DemandTotal:CustomerTotal!H115)</f>
        <v>-11911480.139599901</v>
      </c>
      <c r="I115" s="11">
        <f ca="1">SUM(DemandTotal:CustomerTotal!I115)</f>
        <v>-17119971.259287544</v>
      </c>
      <c r="J115" s="11">
        <f ca="1">SUM(DemandTotal:CustomerTotal!J115)</f>
        <v>-9919240.4289999008</v>
      </c>
      <c r="K115" s="11">
        <f ca="1">SUM(DemandTotal:CustomerTotal!K115)</f>
        <v>-7610723.8005683264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>IF(ISBLANK('Input-Accounts'!D116),"",'Input-Accounts'!D116)</f>
        <v>-9948125</v>
      </c>
      <c r="E116" s="11">
        <f t="shared" ca="1" si="8"/>
        <v>0</v>
      </c>
      <c r="F116" s="3"/>
      <c r="G116" s="11">
        <f ca="1">SUM(DemandTotal:CustomerTotal!G116)</f>
        <v>-5654339.3454825841</v>
      </c>
      <c r="H116" s="11">
        <f ca="1">SUM(DemandTotal:CustomerTotal!H116)</f>
        <v>-1098449.045355615</v>
      </c>
      <c r="I116" s="11">
        <f ca="1">SUM(DemandTotal:CustomerTotal!I116)</f>
        <v>-1578764.0046312187</v>
      </c>
      <c r="J116" s="11">
        <f ca="1">SUM(DemandTotal:CustomerTotal!J116)</f>
        <v>-914729.32433179079</v>
      </c>
      <c r="K116" s="11">
        <f ca="1">SUM(DemandTotal:CustomerTotal!K116)</f>
        <v>-701843.28019879002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>IF(ISBLANK('Input-Accounts'!D117),"",'Input-Accounts'!D117)</f>
        <v>-20314582</v>
      </c>
      <c r="E117" s="11">
        <f t="shared" ca="1" si="8"/>
        <v>0</v>
      </c>
      <c r="F117" s="3"/>
      <c r="G117" s="11">
        <f ca="1">SUM(DemandTotal:CustomerTotal!G117)</f>
        <v>-11546451.244795606</v>
      </c>
      <c r="H117" s="11">
        <f ca="1">SUM(DemandTotal:CustomerTotal!H117)</f>
        <v>-2243089.3464545691</v>
      </c>
      <c r="I117" s="11">
        <f ca="1">SUM(DemandTotal:CustomerTotal!I117)</f>
        <v>-3223917.1533057005</v>
      </c>
      <c r="J117" s="11">
        <f ca="1">SUM(DemandTotal:CustomerTotal!J117)</f>
        <v>-1867924.2437085139</v>
      </c>
      <c r="K117" s="11">
        <f ca="1">SUM(DemandTotal:CustomerTotal!K117)</f>
        <v>-1433200.0117356081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>IF(ISBLANK('Input-Accounts'!D118),"",'Input-Accounts'!D118)</f>
        <v>-1405570</v>
      </c>
      <c r="E118" s="11">
        <f t="shared" ca="1" si="8"/>
        <v>0</v>
      </c>
      <c r="F118" s="3"/>
      <c r="G118" s="11">
        <f ca="1">SUM(DemandTotal:CustomerTotal!G118)</f>
        <v>-798901.27575095359</v>
      </c>
      <c r="H118" s="11">
        <f ca="1">SUM(DemandTotal:CustomerTotal!H118)</f>
        <v>-155199.80143800884</v>
      </c>
      <c r="I118" s="11">
        <f ca="1">SUM(DemandTotal:CustomerTotal!I118)</f>
        <v>-223063.47397017048</v>
      </c>
      <c r="J118" s="11">
        <f ca="1">SUM(DemandTotal:CustomerTotal!J118)</f>
        <v>-129242.05278894618</v>
      </c>
      <c r="K118" s="11">
        <f ca="1">SUM(DemandTotal:CustomerTotal!K118)</f>
        <v>-99163.396051920659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>IF(ISBLANK('Input-Accounts'!D119),"",'Input-Accounts'!D119)</f>
        <v>-145072311</v>
      </c>
      <c r="E119" s="11">
        <f t="shared" ca="1" si="8"/>
        <v>0</v>
      </c>
      <c r="G119" s="111">
        <f ca="1">SUM(DemandTotal:CustomerTotal!G119)</f>
        <v>-82456550.960847974</v>
      </c>
      <c r="H119" s="111">
        <f ca="1">SUM(DemandTotal:CustomerTotal!H119)</f>
        <v>-16018550.382658327</v>
      </c>
      <c r="I119" s="111">
        <f ca="1">SUM(DemandTotal:CustomerTotal!I119)</f>
        <v>-23022925.694587231</v>
      </c>
      <c r="J119" s="111">
        <f ca="1">SUM(DemandTotal:CustomerTotal!J119)</f>
        <v>-13339387.776116747</v>
      </c>
      <c r="K119" s="111">
        <f ca="1">SUM(DemandTotal:CustomerTotal!K119)</f>
        <v>-10234896.185789686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 t="str">
        <f>IF(ISBLANK('Input-Accounts'!D120),"",'Input-Accounts'!D120)</f>
        <v/>
      </c>
      <c r="E120" s="11" t="str">
        <f t="shared" si="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 t="str">
        <f>IF(ISBLANK('Input-Accounts'!D121),"",'Input-Accounts'!D121)</f>
        <v/>
      </c>
      <c r="E121" s="11" t="str">
        <f t="shared" si="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>IF(ISBLANK('Input-Accounts'!D122),"",'Input-Accounts'!D122)</f>
        <v>-3676011.44</v>
      </c>
      <c r="E122" s="11">
        <f t="shared" ca="1" si="8"/>
        <v>0</v>
      </c>
      <c r="F122" s="3"/>
      <c r="G122" s="11">
        <f ca="1">SUM(DemandTotal:CustomerTotal!G122)</f>
        <v>-2727649.9643055694</v>
      </c>
      <c r="H122" s="11">
        <f ca="1">SUM(DemandTotal:CustomerTotal!H122)</f>
        <v>-386621.93836731219</v>
      </c>
      <c r="I122" s="11">
        <f ca="1">SUM(DemandTotal:CustomerTotal!I122)</f>
        <v>-407855.46534536447</v>
      </c>
      <c r="J122" s="11">
        <f ca="1">SUM(DemandTotal:CustomerTotal!J122)</f>
        <v>-153644.17752864724</v>
      </c>
      <c r="K122" s="11">
        <f ca="1">SUM(DemandTotal:CustomerTotal!K122)</f>
        <v>-239.89445310723323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>IF(ISBLANK('Input-Accounts'!D123),"",'Input-Accounts'!D123)</f>
        <v>-22881517</v>
      </c>
      <c r="E123" s="11">
        <f t="shared" ca="1" si="8"/>
        <v>0</v>
      </c>
      <c r="F123" s="3"/>
      <c r="G123" s="11">
        <f ca="1">SUM(DemandTotal:CustomerTotal!G123)</f>
        <v>-16978393.578749932</v>
      </c>
      <c r="H123" s="11">
        <f ca="1">SUM(DemandTotal:CustomerTotal!H123)</f>
        <v>-2406547.5855332506</v>
      </c>
      <c r="I123" s="11">
        <f ca="1">SUM(DemandTotal:CustomerTotal!I123)</f>
        <v>-2538716.7358333543</v>
      </c>
      <c r="J123" s="11">
        <f ca="1">SUM(DemandTotal:CustomerTotal!J123)</f>
        <v>-956365.86486595927</v>
      </c>
      <c r="K123" s="11">
        <f ca="1">SUM(DemandTotal:CustomerTotal!K123)</f>
        <v>-1493.235017510952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>IF(ISBLANK('Input-Accounts'!D124),"",'Input-Accounts'!D124)</f>
        <v>-390697447</v>
      </c>
      <c r="E124" s="11">
        <f t="shared" ca="1" si="8"/>
        <v>0</v>
      </c>
      <c r="F124" s="3"/>
      <c r="G124" s="11">
        <f ca="1">SUM(DemandTotal:CustomerTotal!G124)</f>
        <v>-288528147.24475092</v>
      </c>
      <c r="H124" s="11">
        <f ca="1">SUM(DemandTotal:CustomerTotal!H124)</f>
        <v>-44851314.127503276</v>
      </c>
      <c r="I124" s="11">
        <f ca="1">SUM(DemandTotal:CustomerTotal!I124)</f>
        <v>-57317985.627745777</v>
      </c>
      <c r="J124" s="11">
        <f ca="1">SUM(DemandTotal:CustomerTotal!J124)</f>
        <v>0</v>
      </c>
      <c r="K124" s="11">
        <f ca="1">SUM(DemandTotal:CustomerTotal!K124)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>IF(ISBLANK('Input-Accounts'!D125),"",'Input-Accounts'!D125)</f>
        <v>-345794022</v>
      </c>
      <c r="E125" s="11">
        <f t="shared" ca="1" si="8"/>
        <v>0</v>
      </c>
      <c r="F125" s="3"/>
      <c r="G125" s="11">
        <f ca="1">SUM(DemandTotal:CustomerTotal!G125)</f>
        <v>-229102294.12090677</v>
      </c>
      <c r="H125" s="11">
        <f ca="1">SUM(DemandTotal:CustomerTotal!H125)</f>
        <v>-34774264.490008377</v>
      </c>
      <c r="I125" s="11">
        <f ca="1">SUM(DemandTotal:CustomerTotal!I125)</f>
        <v>-43326712.121443115</v>
      </c>
      <c r="J125" s="11">
        <f ca="1">SUM(DemandTotal:CustomerTotal!J125)</f>
        <v>-38590751.267641731</v>
      </c>
      <c r="K125" s="11">
        <f ca="1">SUM(DemandTotal:CustomerTotal!K125)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>IF(ISBLANK('Input-Accounts'!D126),"",'Input-Accounts'!D126)</f>
        <v>-42254289</v>
      </c>
      <c r="E126" s="11">
        <f t="shared" ca="1" si="8"/>
        <v>0</v>
      </c>
      <c r="F126" s="3"/>
      <c r="G126" s="11">
        <f ca="1">SUM(DemandTotal:CustomerTotal!G126)</f>
        <v>-25839585.689503372</v>
      </c>
      <c r="H126" s="11">
        <f ca="1">SUM(DemandTotal:CustomerTotal!H126)</f>
        <v>-5019767.3855029531</v>
      </c>
      <c r="I126" s="11">
        <f ca="1">SUM(DemandTotal:CustomerTotal!I126)</f>
        <v>-7214743.4542930061</v>
      </c>
      <c r="J126" s="11">
        <f ca="1">SUM(DemandTotal:CustomerTotal!J126)</f>
        <v>-4180192.4707006663</v>
      </c>
      <c r="K126" s="11">
        <f ca="1">SUM(DemandTotal:CustomerTotal!K126)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>IF(ISBLANK('Input-Accounts'!D127),"",'Input-Accounts'!D127)</f>
        <v>-350377610</v>
      </c>
      <c r="E127" s="11">
        <f t="shared" ca="1" si="8"/>
        <v>0</v>
      </c>
      <c r="F127" s="3"/>
      <c r="G127" s="11">
        <f ca="1">SUM(DemandTotal:CustomerTotal!G127)</f>
        <v>-323450927.95073634</v>
      </c>
      <c r="H127" s="11">
        <f ca="1">SUM(DemandTotal:CustomerTotal!H127)</f>
        <v>-24187162.287844162</v>
      </c>
      <c r="I127" s="11">
        <f ca="1">SUM(DemandTotal:CustomerTotal!I127)</f>
        <v>-2610353.0781512721</v>
      </c>
      <c r="J127" s="11">
        <f ca="1">SUM(DemandTotal:CustomerTotal!J127)</f>
        <v>-124119.76747588778</v>
      </c>
      <c r="K127" s="11">
        <f ca="1">SUM(DemandTotal:CustomerTotal!K127)</f>
        <v>-5046.9157922946761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>IF(ISBLANK('Input-Accounts'!D128),"",'Input-Accounts'!D128)</f>
        <v>-15651417</v>
      </c>
      <c r="E128" s="11">
        <f t="shared" ca="1" si="8"/>
        <v>0</v>
      </c>
      <c r="F128" s="3"/>
      <c r="G128" s="11">
        <f ca="1">SUM(DemandTotal:CustomerTotal!G128)</f>
        <v>-11592331.518099392</v>
      </c>
      <c r="H128" s="11">
        <f ca="1">SUM(DemandTotal:CustomerTotal!H128)</f>
        <v>-3004645.8212474892</v>
      </c>
      <c r="I128" s="11">
        <f ca="1">SUM(DemandTotal:CustomerTotal!I128)</f>
        <v>-969019.35787669907</v>
      </c>
      <c r="J128" s="11">
        <f ca="1">SUM(DemandTotal:CustomerTotal!J128)</f>
        <v>-84859.407179865055</v>
      </c>
      <c r="K128" s="11">
        <f ca="1">SUM(DemandTotal:CustomerTotal!K128)</f>
        <v>-560.89559655494054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>IF(ISBLANK('Input-Accounts'!D129),"",'Input-Accounts'!D129)</f>
        <v>-10124405</v>
      </c>
      <c r="E129" s="11">
        <f t="shared" ca="1" si="8"/>
        <v>0</v>
      </c>
      <c r="F129" s="3"/>
      <c r="G129" s="11">
        <f ca="1">SUM(DemandTotal:CustomerTotal!G129)</f>
        <v>-7498711.406354011</v>
      </c>
      <c r="H129" s="11">
        <f ca="1">SUM(DemandTotal:CustomerTotal!H129)</f>
        <v>-1943610.0370891138</v>
      </c>
      <c r="I129" s="11">
        <f ca="1">SUM(DemandTotal:CustomerTotal!I129)</f>
        <v>-626827.87328352709</v>
      </c>
      <c r="J129" s="11">
        <f ca="1">SUM(DemandTotal:CustomerTotal!J129)</f>
        <v>-54892.857710510281</v>
      </c>
      <c r="K129" s="11">
        <f ca="1">SUM(DemandTotal:CustomerTotal!K129)</f>
        <v>-362.82556283810101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>IF(ISBLANK('Input-Accounts'!D130),"",'Input-Accounts'!D130)</f>
        <v>-6733920</v>
      </c>
      <c r="E130" s="11">
        <f t="shared" ca="1" si="8"/>
        <v>0</v>
      </c>
      <c r="F130" s="3"/>
      <c r="G130" s="11">
        <f ca="1">SUM(DemandTotal:CustomerTotal!G130)</f>
        <v>0</v>
      </c>
      <c r="H130" s="11">
        <f ca="1">SUM(DemandTotal:CustomerTotal!H130)</f>
        <v>-491113.94601206447</v>
      </c>
      <c r="I130" s="11">
        <f ca="1">SUM(DemandTotal:CustomerTotal!I130)</f>
        <v>-3385302.4310321901</v>
      </c>
      <c r="J130" s="11">
        <f ca="1">SUM(DemandTotal:CustomerTotal!J130)</f>
        <v>-2674866.9067082424</v>
      </c>
      <c r="K130" s="11">
        <f ca="1">SUM(DemandTotal:CustomerTotal!K130)</f>
        <v>-182636.71624750443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>IF(ISBLANK('Input-Accounts'!D131),"",'Input-Accounts'!D131)</f>
        <v>-14644532</v>
      </c>
      <c r="E131" s="11">
        <f t="shared" ca="1" si="8"/>
        <v>0</v>
      </c>
      <c r="F131" s="3"/>
      <c r="G131" s="11">
        <f ca="1">SUM(DemandTotal:CustomerTotal!G131)</f>
        <v>-10846575.097412273</v>
      </c>
      <c r="H131" s="11">
        <f ca="1">SUM(DemandTotal:CustomerTotal!H131)</f>
        <v>-2811351.3222429082</v>
      </c>
      <c r="I131" s="11">
        <f ca="1">SUM(DemandTotal:CustomerTotal!I131)</f>
        <v>-906680.52579806489</v>
      </c>
      <c r="J131" s="11">
        <f ca="1">SUM(DemandTotal:CustomerTotal!J131)</f>
        <v>-79400.242415531044</v>
      </c>
      <c r="K131" s="11">
        <f ca="1">SUM(DemandTotal:CustomerTotal!K131)</f>
        <v>-524.81213122159579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>IF(ISBLANK('Input-Accounts'!D132),"",'Input-Accounts'!D132)</f>
        <v>-5621218</v>
      </c>
      <c r="E132" s="11">
        <f t="shared" ca="1" si="8"/>
        <v>0</v>
      </c>
      <c r="F132" s="3"/>
      <c r="G132" s="11">
        <f ca="1">SUM(DemandTotal:CustomerTotal!G132)</f>
        <v>-4171019.4125657626</v>
      </c>
      <c r="H132" s="11">
        <f ca="1">SUM(DemandTotal:CustomerTotal!H132)</f>
        <v>-591207.68110156548</v>
      </c>
      <c r="I132" s="11">
        <f ca="1">SUM(DemandTotal:CustomerTotal!I132)</f>
        <v>-623677.18942619476</v>
      </c>
      <c r="J132" s="11">
        <f ca="1">SUM(DemandTotal:CustomerTotal!J132)</f>
        <v>-234946.87935988238</v>
      </c>
      <c r="K132" s="11">
        <f ca="1">SUM(DemandTotal:CustomerTotal!K132)</f>
        <v>-366.83754659548487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>IF(ISBLANK('Input-Accounts'!D133),"",'Input-Accounts'!D133)</f>
        <v>-1208456388.4400001</v>
      </c>
      <c r="E133" s="11">
        <f t="shared" ca="1" si="8"/>
        <v>0</v>
      </c>
      <c r="G133" s="111">
        <f ca="1">SUM(DemandTotal:CustomerTotal!G133)</f>
        <v>-920735635.98338425</v>
      </c>
      <c r="H133" s="111">
        <f ca="1">SUM(DemandTotal:CustomerTotal!H133)</f>
        <v>-120467606.62245247</v>
      </c>
      <c r="I133" s="111">
        <f ca="1">SUM(DemandTotal:CustomerTotal!I133)</f>
        <v>-119927873.86022858</v>
      </c>
      <c r="J133" s="111">
        <f ca="1">SUM(DemandTotal:CustomerTotal!J133)</f>
        <v>-47134039.841586918</v>
      </c>
      <c r="K133" s="111">
        <f ca="1">SUM(DemandTotal:CustomerTotal!K133)</f>
        <v>-191232.13234762743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>IF(ISBLANK('Input-Accounts'!D136),"",'Input-Accounts'!D136)</f>
        <v>-40422</v>
      </c>
      <c r="E136" s="11">
        <f t="shared" ref="E136:E147" ca="1" si="9">IFERROR(IF(D136="","",IF(D136=0,0,IF(ABS(D136-SUM($G136:$K136))&lt;Check_Limit,0,1))),1)</f>
        <v>0</v>
      </c>
      <c r="F136" s="3"/>
      <c r="G136" s="11">
        <f ca="1">SUM(DemandTotal:CustomerTotal!G136)</f>
        <v>-28811.719779448897</v>
      </c>
      <c r="H136" s="11">
        <f ca="1">SUM(DemandTotal:CustomerTotal!H136)</f>
        <v>-4202.8965711442706</v>
      </c>
      <c r="I136" s="11">
        <f ca="1">SUM(DemandTotal:CustomerTotal!I136)</f>
        <v>-4681.6702029613043</v>
      </c>
      <c r="J136" s="11">
        <f ca="1">SUM(DemandTotal:CustomerTotal!J136)</f>
        <v>-2169.9661585827671</v>
      </c>
      <c r="K136" s="11">
        <f ca="1">SUM(DemandTotal:CustomerTotal!K136)</f>
        <v>-555.74728786276626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>IF(ISBLANK('Input-Accounts'!D137),"",'Input-Accounts'!D137)</f>
        <v>-15264067</v>
      </c>
      <c r="E137" s="11">
        <f t="shared" ca="1" si="9"/>
        <v>0</v>
      </c>
      <c r="F137" s="3"/>
      <c r="G137" s="11">
        <f ca="1">SUM(DemandTotal:CustomerTotal!G137)</f>
        <v>-10879818.442895778</v>
      </c>
      <c r="H137" s="11">
        <f ca="1">SUM(DemandTotal:CustomerTotal!H137)</f>
        <v>-1587088.586809569</v>
      </c>
      <c r="I137" s="11">
        <f ca="1">SUM(DemandTotal:CustomerTotal!I137)</f>
        <v>-1767882.0357702479</v>
      </c>
      <c r="J137" s="11">
        <f ca="1">SUM(DemandTotal:CustomerTotal!J137)</f>
        <v>-819417.86236059538</v>
      </c>
      <c r="K137" s="11">
        <f ca="1">SUM(DemandTotal:CustomerTotal!K137)</f>
        <v>-209860.0721638106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>IF(ISBLANK('Input-Accounts'!D138),"",'Input-Accounts'!D138)</f>
        <v>-3937073</v>
      </c>
      <c r="E138" s="11">
        <f t="shared" ca="1" si="9"/>
        <v>0</v>
      </c>
      <c r="F138" s="3"/>
      <c r="G138" s="11">
        <f ca="1">SUM(DemandTotal:CustomerTotal!G138)</f>
        <v>-2806240.2658758648</v>
      </c>
      <c r="H138" s="11">
        <f ca="1">SUM(DemandTotal:CustomerTotal!H138)</f>
        <v>-409359.02756035537</v>
      </c>
      <c r="I138" s="11">
        <f ca="1">SUM(DemandTotal:CustomerTotal!I138)</f>
        <v>-455991.22633673425</v>
      </c>
      <c r="J138" s="11">
        <f ca="1">SUM(DemandTotal:CustomerTotal!J138)</f>
        <v>-211353.10409850898</v>
      </c>
      <c r="K138" s="11">
        <f ca="1">SUM(DemandTotal:CustomerTotal!K138)</f>
        <v>-54129.376128537049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>IF(ISBLANK('Input-Accounts'!D139),"",'Input-Accounts'!D139)</f>
        <v>-31661830</v>
      </c>
      <c r="E139" s="11">
        <f t="shared" ca="1" si="9"/>
        <v>0</v>
      </c>
      <c r="F139" s="3"/>
      <c r="G139" s="11">
        <f ca="1">SUM(DemandTotal:CustomerTotal!G139)</f>
        <v>-22567705.053301379</v>
      </c>
      <c r="H139" s="11">
        <f ca="1">SUM(DemandTotal:CustomerTotal!H139)</f>
        <v>-3292053.7515004901</v>
      </c>
      <c r="I139" s="11">
        <f ca="1">SUM(DemandTotal:CustomerTotal!I139)</f>
        <v>-3667068.5785519355</v>
      </c>
      <c r="J139" s="11">
        <f ca="1">SUM(DemandTotal:CustomerTotal!J139)</f>
        <v>-1699695.7008262977</v>
      </c>
      <c r="K139" s="11">
        <f ca="1">SUM(DemandTotal:CustomerTotal!K139)</f>
        <v>-435306.9158198993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>IF(ISBLANK('Input-Accounts'!D140),"",'Input-Accounts'!D140)</f>
        <v>-53</v>
      </c>
      <c r="E140" s="11">
        <f t="shared" ca="1" si="9"/>
        <v>0</v>
      </c>
      <c r="F140" s="3"/>
      <c r="G140" s="11">
        <f ca="1">SUM(DemandTotal:CustomerTotal!G140)</f>
        <v>-37.776981552392044</v>
      </c>
      <c r="H140" s="11">
        <f ca="1">SUM(DemandTotal:CustomerTotal!H140)</f>
        <v>-5.51070007101693</v>
      </c>
      <c r="I140" s="11">
        <f ca="1">SUM(DemandTotal:CustomerTotal!I140)</f>
        <v>-6.1384523466663996</v>
      </c>
      <c r="J140" s="11">
        <f ca="1">SUM(DemandTotal:CustomerTotal!J140)</f>
        <v>-2.8451884222672472</v>
      </c>
      <c r="K140" s="11">
        <f ca="1">SUM(DemandTotal:CustomerTotal!K140)</f>
        <v>-0.7286776076573801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>IF(ISBLANK('Input-Accounts'!D141),"",'Input-Accounts'!D141)</f>
        <v>-4916875</v>
      </c>
      <c r="E141" s="11">
        <f t="shared" ca="1" si="9"/>
        <v>0</v>
      </c>
      <c r="F141" s="3"/>
      <c r="G141" s="11">
        <f ca="1">SUM(DemandTotal:CustomerTotal!G141)</f>
        <v>-3504616.9088758049</v>
      </c>
      <c r="H141" s="11">
        <f ca="1">SUM(DemandTotal:CustomerTotal!H141)</f>
        <v>-511234.40399398806</v>
      </c>
      <c r="I141" s="11">
        <f ca="1">SUM(DemandTotal:CustomerTotal!I141)</f>
        <v>-569471.75249085564</v>
      </c>
      <c r="J141" s="11">
        <f ca="1">SUM(DemandTotal:CustomerTotal!J141)</f>
        <v>-263951.6193157598</v>
      </c>
      <c r="K141" s="11">
        <f ca="1">SUM(DemandTotal:CustomerTotal!K141)</f>
        <v>-67600.315323592091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>IF(ISBLANK('Input-Accounts'!D142),"",'Input-Accounts'!D142)</f>
        <v>0</v>
      </c>
      <c r="E142" s="11">
        <f t="shared" si="9"/>
        <v>0</v>
      </c>
      <c r="F142" s="3"/>
      <c r="G142" s="11">
        <f ca="1">SUM(DemandTotal:CustomerTotal!G142)</f>
        <v>0</v>
      </c>
      <c r="H142" s="11">
        <f ca="1">SUM(DemandTotal:CustomerTotal!H142)</f>
        <v>0</v>
      </c>
      <c r="I142" s="11">
        <f ca="1">SUM(DemandTotal:CustomerTotal!I142)</f>
        <v>0</v>
      </c>
      <c r="J142" s="11">
        <f ca="1">SUM(DemandTotal:CustomerTotal!J142)</f>
        <v>0</v>
      </c>
      <c r="K142" s="11">
        <f ca="1">SUM(DemandTotal:CustomerTotal!K142)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>IF(ISBLANK('Input-Accounts'!D143),"",'Input-Accounts'!D143)</f>
        <v>-9115311</v>
      </c>
      <c r="E143" s="11">
        <f t="shared" ca="1" si="9"/>
        <v>0</v>
      </c>
      <c r="F143" s="3"/>
      <c r="G143" s="11">
        <f ca="1">SUM(DemandTotal:CustomerTotal!G143)</f>
        <v>-6497149.7262512511</v>
      </c>
      <c r="H143" s="11">
        <f ca="1">SUM(DemandTotal:CustomerTotal!H143)</f>
        <v>-947768.77311398881</v>
      </c>
      <c r="I143" s="11">
        <f ca="1">SUM(DemandTotal:CustomerTotal!I143)</f>
        <v>-1055734.003746114</v>
      </c>
      <c r="J143" s="11">
        <f ca="1">SUM(DemandTotal:CustomerTotal!J143)</f>
        <v>-489335.42118047702</v>
      </c>
      <c r="K143" s="11">
        <f ca="1">SUM(DemandTotal:CustomerTotal!K143)</f>
        <v>-125323.07570816982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>IF(ISBLANK('Input-Accounts'!D144),"",'Input-Accounts'!D144)</f>
        <v>-19253196</v>
      </c>
      <c r="E144" s="11">
        <f t="shared" ca="1" si="9"/>
        <v>0</v>
      </c>
      <c r="F144" s="3"/>
      <c r="G144" s="11">
        <f ca="1">SUM(DemandTotal:CustomerTotal!G144)</f>
        <v>-13723162.832388461</v>
      </c>
      <c r="H144" s="11">
        <f ca="1">SUM(DemandTotal:CustomerTotal!H144)</f>
        <v>-2001860.1615943937</v>
      </c>
      <c r="I144" s="11">
        <f ca="1">SUM(DemandTotal:CustomerTotal!I144)</f>
        <v>-2229902.3805099642</v>
      </c>
      <c r="J144" s="11">
        <f ca="1">SUM(DemandTotal:CustomerTotal!J144)</f>
        <v>-1033565.4783177751</v>
      </c>
      <c r="K144" s="11">
        <f ca="1">SUM(DemandTotal:CustomerTotal!K144)</f>
        <v>-264705.14718940825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>IF(ISBLANK('Input-Accounts'!D145),"",'Input-Accounts'!D145)</f>
        <v>-48744</v>
      </c>
      <c r="E145" s="11">
        <f t="shared" ca="1" si="9"/>
        <v>0</v>
      </c>
      <c r="F145" s="3"/>
      <c r="G145" s="11">
        <f ca="1">SUM(DemandTotal:CustomerTotal!G145)</f>
        <v>-34743.41865641129</v>
      </c>
      <c r="H145" s="11">
        <f ca="1">SUM(DemandTotal:CustomerTotal!H145)</f>
        <v>-5068.1804577669664</v>
      </c>
      <c r="I145" s="11">
        <f ca="1">SUM(DemandTotal:CustomerTotal!I145)</f>
        <v>-5645.5230412435267</v>
      </c>
      <c r="J145" s="11">
        <f ca="1">SUM(DemandTotal:CustomerTotal!J145)</f>
        <v>-2616.7144236791451</v>
      </c>
      <c r="K145" s="11">
        <f ca="1">SUM(DemandTotal:CustomerTotal!K145)</f>
        <v>-670.16342089908176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>IF(ISBLANK('Input-Accounts'!D146),"",'Input-Accounts'!D146)</f>
        <v>0</v>
      </c>
      <c r="E146" s="11">
        <f t="shared" si="9"/>
        <v>0</v>
      </c>
      <c r="F146" s="3"/>
      <c r="G146" s="11">
        <f ca="1">SUM(DemandTotal:CustomerTotal!G146)</f>
        <v>0</v>
      </c>
      <c r="H146" s="11">
        <f ca="1">SUM(DemandTotal:CustomerTotal!H146)</f>
        <v>0</v>
      </c>
      <c r="I146" s="11">
        <f ca="1">SUM(DemandTotal:CustomerTotal!I146)</f>
        <v>0</v>
      </c>
      <c r="J146" s="11">
        <f ca="1">SUM(DemandTotal:CustomerTotal!J146)</f>
        <v>0</v>
      </c>
      <c r="K146" s="11">
        <f ca="1">SUM(DemandTotal:CustomerTotal!K146)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>IF(ISBLANK('Input-Accounts'!D147),"",'Input-Accounts'!D147)</f>
        <v>-84237571</v>
      </c>
      <c r="E147" s="11">
        <f t="shared" ca="1" si="9"/>
        <v>0</v>
      </c>
      <c r="G147" s="111">
        <f ca="1">SUM(DemandTotal:CustomerTotal!G147)</f>
        <v>-60042286.145005956</v>
      </c>
      <c r="H147" s="111">
        <f ca="1">SUM(DemandTotal:CustomerTotal!H147)</f>
        <v>-8758641.2923017666</v>
      </c>
      <c r="I147" s="111">
        <f ca="1">SUM(DemandTotal:CustomerTotal!I147)</f>
        <v>-9756383.309102403</v>
      </c>
      <c r="J147" s="111">
        <f ca="1">SUM(DemandTotal:CustomerTotal!J147)</f>
        <v>-4522108.7118700976</v>
      </c>
      <c r="K147" s="111">
        <f ca="1">SUM(DemandTotal:CustomerTotal!K147)</f>
        <v>-1158151.5417197866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>IF(ISBLANK('Input-Accounts'!D149),"",'Input-Accounts'!D149)</f>
        <v>-1576047666.3800001</v>
      </c>
      <c r="E149" s="11">
        <f ca="1">IFERROR(IF(D149="","",IF(D149=0,0,IF(ABS(D149-SUM($G149:$K149))&lt;Check_Limit,0,1))),1)</f>
        <v>0</v>
      </c>
      <c r="F149" s="3"/>
      <c r="G149" s="11">
        <f ca="1">SUM(DemandTotal:CustomerTotal!G149)</f>
        <v>-1125088308.1656981</v>
      </c>
      <c r="H149" s="11">
        <f ca="1">SUM(DemandTotal:CustomerTotal!H149)</f>
        <v>-156182415.13249728</v>
      </c>
      <c r="I149" s="11">
        <f ca="1">SUM(DemandTotal:CustomerTotal!I149)</f>
        <v>-169982111.36219931</v>
      </c>
      <c r="J149" s="11">
        <f ca="1">SUM(DemandTotal:CustomerTotal!J149)</f>
        <v>-90894682.330509797</v>
      </c>
      <c r="K149" s="11">
        <f ca="1">SUM(DemandTotal:CustomerTotal!K149)</f>
        <v>-33900149.389095299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>IF(ISBLANK('Input-Accounts'!D152),"",'Input-Accounts'!D152)</f>
        <v>51833</v>
      </c>
      <c r="E152" s="11">
        <f t="shared" ref="E152:E159" ca="1" si="10">IFERROR(IF(D152="","",IF(D152=0,0,IF(ABS(D152-SUM($G152:$K152))&lt;Check_Limit,0,1))),1)</f>
        <v>0</v>
      </c>
      <c r="F152" s="3"/>
      <c r="G152" s="11">
        <f ca="1">SUM(DemandTotal:CustomerTotal!G152)</f>
        <v>23906.991386575904</v>
      </c>
      <c r="H152" s="11">
        <f ca="1">SUM(DemandTotal:CustomerTotal!H152)</f>
        <v>4913.3981077514118</v>
      </c>
      <c r="I152" s="11">
        <f ca="1">SUM(DemandTotal:CustomerTotal!I152)</f>
        <v>7035.9137910568315</v>
      </c>
      <c r="J152" s="11">
        <f ca="1">SUM(DemandTotal:CustomerTotal!J152)</f>
        <v>8325.9487232955235</v>
      </c>
      <c r="K152" s="11">
        <f ca="1">SUM(DemandTotal:CustomerTotal!K152)</f>
        <v>7650.7479913203306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>IF(ISBLANK('Input-Accounts'!D153),"",'Input-Accounts'!D153)</f>
        <v>50819643</v>
      </c>
      <c r="E153" s="11">
        <f t="shared" ca="1" si="10"/>
        <v>0</v>
      </c>
      <c r="F153" s="3"/>
      <c r="G153" s="11">
        <f ca="1">SUM(DemandTotal:CustomerTotal!G153)</f>
        <v>23439599.627068903</v>
      </c>
      <c r="H153" s="11">
        <f ca="1">SUM(DemandTotal:CustomerTotal!H153)</f>
        <v>4817339.1035209671</v>
      </c>
      <c r="I153" s="11">
        <f ca="1">SUM(DemandTotal:CustomerTotal!I153)</f>
        <v>6898358.7104795165</v>
      </c>
      <c r="J153" s="11">
        <f ca="1">SUM(DemandTotal:CustomerTotal!J153)</f>
        <v>8163172.9159837235</v>
      </c>
      <c r="K153" s="11">
        <f ca="1">SUM(DemandTotal:CustomerTotal!K153)</f>
        <v>7501172.6429468924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>IF(ISBLANK('Input-Accounts'!D154),"",'Input-Accounts'!D154)</f>
        <v>6179262</v>
      </c>
      <c r="E154" s="11">
        <f t="shared" ca="1" si="10"/>
        <v>0</v>
      </c>
      <c r="F154" s="3"/>
      <c r="G154" s="11">
        <f ca="1">SUM(DemandTotal:CustomerTotal!G154)</f>
        <v>4404412.5770074949</v>
      </c>
      <c r="H154" s="11">
        <f ca="1">SUM(DemandTotal:CustomerTotal!H154)</f>
        <v>642491.68947607966</v>
      </c>
      <c r="I154" s="11">
        <f ca="1">SUM(DemandTotal:CustomerTotal!I154)</f>
        <v>715681.23253899068</v>
      </c>
      <c r="J154" s="11">
        <f ca="1">SUM(DemandTotal:CustomerTotal!J154)</f>
        <v>331720.08868973498</v>
      </c>
      <c r="K154" s="11">
        <f ca="1">SUM(DemandTotal:CustomerTotal!K154)</f>
        <v>84956.412287701081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>IF(ISBLANK('Input-Accounts'!D155),"",'Input-Accounts'!D155)</f>
        <v>5055085</v>
      </c>
      <c r="E155" s="11">
        <f t="shared" ca="1" si="10"/>
        <v>0</v>
      </c>
      <c r="F155" s="3"/>
      <c r="G155" s="11">
        <f ca="1">SUM(DemandTotal:CustomerTotal!G155)</f>
        <v>3603129.2979391273</v>
      </c>
      <c r="H155" s="11">
        <f ca="1">SUM(DemandTotal:CustomerTotal!H155)</f>
        <v>525604.8541225777</v>
      </c>
      <c r="I155" s="11">
        <f ca="1">SUM(DemandTotal:CustomerTotal!I155)</f>
        <v>585479.21473298327</v>
      </c>
      <c r="J155" s="11">
        <f ca="1">SUM(DemandTotal:CustomerTotal!J155)</f>
        <v>271371.11916182691</v>
      </c>
      <c r="K155" s="11">
        <f ca="1">SUM(DemandTotal:CustomerTotal!K155)</f>
        <v>69500.514043485018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>IF(ISBLANK('Input-Accounts'!D156),"",'Input-Accounts'!D156)</f>
        <v>47681867.383268781</v>
      </c>
      <c r="E156" s="11">
        <f t="shared" ca="1" si="10"/>
        <v>0</v>
      </c>
      <c r="F156" s="3"/>
      <c r="G156" s="11">
        <f ca="1">SUM(DemandTotal:CustomerTotal!G156)</f>
        <v>33986358.953233004</v>
      </c>
      <c r="H156" s="11">
        <f ca="1">SUM(DemandTotal:CustomerTotal!H156)</f>
        <v>4957744.7165131913</v>
      </c>
      <c r="I156" s="11">
        <f ca="1">SUM(DemandTotal:CustomerTotal!I156)</f>
        <v>5522506.9949483443</v>
      </c>
      <c r="J156" s="11">
        <f ca="1">SUM(DemandTotal:CustomerTotal!J156)</f>
        <v>2559696.1703954455</v>
      </c>
      <c r="K156" s="11">
        <f ca="1">SUM(DemandTotal:CustomerTotal!K156)</f>
        <v>655560.54817880655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>IF(ISBLANK('Input-Accounts'!D157),"",'Input-Accounts'!D157)</f>
        <v>120652294.15535301</v>
      </c>
      <c r="E157" s="11">
        <f t="shared" ca="1" si="10"/>
        <v>0</v>
      </c>
      <c r="F157" s="3"/>
      <c r="G157" s="11">
        <f ca="1">SUM(DemandTotal:CustomerTotal!G157)</f>
        <v>85997726.236991525</v>
      </c>
      <c r="H157" s="11">
        <f ca="1">SUM(DemandTotal:CustomerTotal!H157)</f>
        <v>12544879.357929422</v>
      </c>
      <c r="I157" s="11">
        <f ca="1">SUM(DemandTotal:CustomerTotal!I157)</f>
        <v>13973931.286577569</v>
      </c>
      <c r="J157" s="11">
        <f ca="1">SUM(DemandTotal:CustomerTotal!J157)</f>
        <v>6476953.0273734452</v>
      </c>
      <c r="K157" s="11">
        <f ca="1">SUM(DemandTotal:CustomerTotal!K157)</f>
        <v>1658804.2464810777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>IF(ISBLANK('Input-Accounts'!D158),"",'Input-Accounts'!D158)</f>
        <v>-3757357</v>
      </c>
      <c r="E158" s="11">
        <f t="shared" ca="1" si="10"/>
        <v>0</v>
      </c>
      <c r="F158" s="3"/>
      <c r="G158" s="11">
        <f ca="1">SUM(DemandTotal:CustomerTotal!G158)</f>
        <v>-1190750.9971717608</v>
      </c>
      <c r="H158" s="11">
        <f ca="1">SUM(DemandTotal:CustomerTotal!H158)</f>
        <v>-1230635.9734631616</v>
      </c>
      <c r="I158" s="11">
        <f ca="1">SUM(DemandTotal:CustomerTotal!I158)</f>
        <v>-1236992.7308362939</v>
      </c>
      <c r="J158" s="11">
        <f ca="1">SUM(DemandTotal:CustomerTotal!J158)</f>
        <v>-98977.298528783998</v>
      </c>
      <c r="K158" s="11">
        <f ca="1">SUM(DemandTotal:CustomerTotal!K158)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>IF(ISBLANK('Input-Accounts'!D159),"",'Input-Accounts'!D159)</f>
        <v>226682627.53862178</v>
      </c>
      <c r="E159" s="11">
        <f t="shared" ca="1" si="10"/>
        <v>0</v>
      </c>
      <c r="G159" s="111">
        <f ca="1">SUM(DemandTotal:CustomerTotal!G159)</f>
        <v>150264382.68645483</v>
      </c>
      <c r="H159" s="111">
        <f ca="1">SUM(DemandTotal:CustomerTotal!H159)</f>
        <v>22262337.146206826</v>
      </c>
      <c r="I159" s="111">
        <f ca="1">SUM(DemandTotal:CustomerTotal!I159)</f>
        <v>26466000.622232169</v>
      </c>
      <c r="J159" s="111">
        <f ca="1">SUM(DemandTotal:CustomerTotal!J159)</f>
        <v>17712261.971798684</v>
      </c>
      <c r="K159" s="111">
        <f ca="1">SUM(DemandTotal:CustomerTotal!K159)</f>
        <v>9977645.1119292844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>IF(ISBLANK('Input-Accounts'!D161),"",'Input-Accounts'!D161)</f>
        <v>5728767832.918622</v>
      </c>
      <c r="E161" s="11">
        <f ca="1">IFERROR(IF(D161="","",IF(D161=0,0,IF(ABS(D161-SUM($G161:$K161))&lt;Check_Limit,0,1))),1)</f>
        <v>0</v>
      </c>
      <c r="G161" s="113">
        <f ca="1">SUM(DemandTotal:CustomerTotal!G161)</f>
        <v>4075749520.0631332</v>
      </c>
      <c r="H161" s="113">
        <f ca="1">SUM(DemandTotal:CustomerTotal!H161)</f>
        <v>601933350.53667951</v>
      </c>
      <c r="I161" s="113">
        <f ca="1">SUM(DemandTotal:CustomerTotal!I161)</f>
        <v>672002215.99086022</v>
      </c>
      <c r="J161" s="113">
        <f ca="1">SUM(DemandTotal:CustomerTotal!J161)</f>
        <v>305362041.81712353</v>
      </c>
      <c r="K161" s="113">
        <f ca="1">SUM(DemandTotal:CustomerTotal!K161)</f>
        <v>73720704.510824278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>IF(ISBLANK('Input-Accounts'!D166),"",'Input-Accounts'!D166)</f>
        <v>1518601.1344187749</v>
      </c>
      <c r="E166" s="11">
        <f t="shared" ref="E166:E172" ca="1" si="11">IFERROR(IF(D166="","",IF(D166=0,0,IF(ABS(D166-SUM($G166:$K166))&lt;Check_Limit,0,1))),1)</f>
        <v>0</v>
      </c>
      <c r="F166" s="3"/>
      <c r="G166" s="11">
        <f ca="1">SUM(DemandTotal:CustomerTotal!G166)</f>
        <v>212684.15879759393</v>
      </c>
      <c r="H166" s="11">
        <f ca="1">SUM(DemandTotal:CustomerTotal!H166)</f>
        <v>76131.510781904159</v>
      </c>
      <c r="I166" s="11">
        <f ca="1">SUM(DemandTotal:CustomerTotal!I166)</f>
        <v>251885.97834320195</v>
      </c>
      <c r="J166" s="11">
        <f ca="1">SUM(DemandTotal:CustomerTotal!J166)</f>
        <v>510877.66732879099</v>
      </c>
      <c r="K166" s="11">
        <f ca="1">SUM(DemandTotal:CustomerTotal!K166)</f>
        <v>467021.81916728377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>IF(ISBLANK('Input-Accounts'!D167),"",'Input-Accounts'!D167)</f>
        <v>2798518.8738648947</v>
      </c>
      <c r="E167" s="11">
        <f t="shared" ca="1" si="11"/>
        <v>0</v>
      </c>
      <c r="F167" s="3"/>
      <c r="G167" s="11">
        <f ca="1">SUM(DemandTotal:CustomerTotal!G167)</f>
        <v>391940.06844657758</v>
      </c>
      <c r="H167" s="11">
        <f ca="1">SUM(DemandTotal:CustomerTotal!H167)</f>
        <v>140297.18863640371</v>
      </c>
      <c r="I167" s="11">
        <f ca="1">SUM(DemandTotal:CustomerTotal!I167)</f>
        <v>464182.23223912524</v>
      </c>
      <c r="J167" s="11">
        <f ca="1">SUM(DemandTotal:CustomerTotal!J167)</f>
        <v>941459.058505769</v>
      </c>
      <c r="K167" s="11">
        <f ca="1">SUM(DemandTotal:CustomerTotal!K167)</f>
        <v>860640.32603701903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>IF(ISBLANK('Input-Accounts'!D168),"",'Input-Accounts'!D168)</f>
        <v>1047131.9575730168</v>
      </c>
      <c r="E168" s="11">
        <f t="shared" ca="1" si="11"/>
        <v>0</v>
      </c>
      <c r="F168" s="3"/>
      <c r="G168" s="11">
        <f ca="1">SUM(DemandTotal:CustomerTotal!G168)</f>
        <v>146653.63702084529</v>
      </c>
      <c r="H168" s="11">
        <f ca="1">SUM(DemandTotal:CustomerTotal!H168)</f>
        <v>52495.507945579295</v>
      </c>
      <c r="I168" s="11">
        <f ca="1">SUM(DemandTotal:CustomerTotal!I168)</f>
        <v>173684.74947746008</v>
      </c>
      <c r="J168" s="11">
        <f ca="1">SUM(DemandTotal:CustomerTotal!J168)</f>
        <v>352269.15069774463</v>
      </c>
      <c r="K168" s="11">
        <f ca="1">SUM(DemandTotal:CustomerTotal!K168)</f>
        <v>322028.91243138746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>IF(ISBLANK('Input-Accounts'!D169),"",'Input-Accounts'!D169)</f>
        <v>348690.4587918577</v>
      </c>
      <c r="E169" s="11">
        <f t="shared" ca="1" si="11"/>
        <v>0</v>
      </c>
      <c r="F169" s="3"/>
      <c r="G169" s="11">
        <f ca="1">SUM(DemandTotal:CustomerTotal!G169)</f>
        <v>48835.033260578653</v>
      </c>
      <c r="H169" s="11">
        <f ca="1">SUM(DemandTotal:CustomerTotal!H169)</f>
        <v>17480.779397165203</v>
      </c>
      <c r="I169" s="11">
        <f ca="1">SUM(DemandTotal:CustomerTotal!I169)</f>
        <v>57836.277980486906</v>
      </c>
      <c r="J169" s="11">
        <f ca="1">SUM(DemandTotal:CustomerTotal!J169)</f>
        <v>117304.11901448386</v>
      </c>
      <c r="K169" s="11">
        <f ca="1">SUM(DemandTotal:CustomerTotal!K169)</f>
        <v>107234.24913914305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>IF(ISBLANK('Input-Accounts'!D170),"",'Input-Accounts'!D170)</f>
        <v>73927.992031199203</v>
      </c>
      <c r="E170" s="11">
        <f t="shared" ca="1" si="11"/>
        <v>0</v>
      </c>
      <c r="F170" s="3"/>
      <c r="G170" s="11">
        <f ca="1">SUM(DemandTotal:CustomerTotal!G170)</f>
        <v>10353.813414454433</v>
      </c>
      <c r="H170" s="11">
        <f ca="1">SUM(DemandTotal:CustomerTotal!H170)</f>
        <v>3706.2067154071415</v>
      </c>
      <c r="I170" s="11">
        <f ca="1">SUM(DemandTotal:CustomerTotal!I170)</f>
        <v>12262.222237081471</v>
      </c>
      <c r="J170" s="11">
        <f ca="1">SUM(DemandTotal:CustomerTotal!J170)</f>
        <v>24870.362113653879</v>
      </c>
      <c r="K170" s="11">
        <f ca="1">SUM(DemandTotal:CustomerTotal!K170)</f>
        <v>22735.387550602278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>IF(ISBLANK('Input-Accounts'!D171),"",'Input-Accounts'!D171)</f>
        <v>19098.568663522372</v>
      </c>
      <c r="E171" s="11">
        <f t="shared" ca="1" si="11"/>
        <v>0</v>
      </c>
      <c r="F171" s="3"/>
      <c r="G171" s="11">
        <f ca="1">SUM(DemandTotal:CustomerTotal!G171)</f>
        <v>2674.8057263858213</v>
      </c>
      <c r="H171" s="11">
        <f ca="1">SUM(DemandTotal:CustomerTotal!H171)</f>
        <v>957.46200445345471</v>
      </c>
      <c r="I171" s="11">
        <f ca="1">SUM(DemandTotal:CustomerTotal!I171)</f>
        <v>3167.8243508012201</v>
      </c>
      <c r="J171" s="11">
        <f ca="1">SUM(DemandTotal:CustomerTotal!J171)</f>
        <v>6425.0131170048371</v>
      </c>
      <c r="K171" s="11">
        <f ca="1">SUM(DemandTotal:CustomerTotal!K171)</f>
        <v>5873.4634648770379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>IF(ISBLANK('Input-Accounts'!D172),"",'Input-Accounts'!D172)</f>
        <v>5805968.9853432653</v>
      </c>
      <c r="E172" s="11">
        <f t="shared" ca="1" si="11"/>
        <v>0</v>
      </c>
      <c r="G172" s="111">
        <f ca="1">SUM(DemandTotal:CustomerTotal!G172)</f>
        <v>813141.51666643575</v>
      </c>
      <c r="H172" s="111">
        <f ca="1">SUM(DemandTotal:CustomerTotal!H172)</f>
        <v>291068.655480913</v>
      </c>
      <c r="I172" s="111">
        <f ca="1">SUM(DemandTotal:CustomerTotal!I172)</f>
        <v>963019.28462815681</v>
      </c>
      <c r="J172" s="111">
        <f ca="1">SUM(DemandTotal:CustomerTotal!J172)</f>
        <v>1953205.3707774475</v>
      </c>
      <c r="K172" s="111">
        <f ca="1">SUM(DemandTotal:CustomerTotal!K172)</f>
        <v>1785534.1577903128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>IF(ISBLANK('Input-Accounts'!D175),"",'Input-Accounts'!D175)</f>
        <v>45511.746288264236</v>
      </c>
      <c r="E175" s="11">
        <f t="shared" ref="E175:E181" ca="1" si="12">IFERROR(IF(D175="","",IF(D175=0,0,IF(ABS(D175-SUM($G175:$K175))&lt;Check_Limit,0,1))),1)</f>
        <v>0</v>
      </c>
      <c r="F175" s="3"/>
      <c r="G175" s="11">
        <f ca="1">SUM(DemandTotal:CustomerTotal!G175)</f>
        <v>6374.0420412854164</v>
      </c>
      <c r="H175" s="11">
        <f ca="1">SUM(DemandTotal:CustomerTotal!H175)</f>
        <v>2281.6247958186946</v>
      </c>
      <c r="I175" s="11">
        <f ca="1">SUM(DemandTotal:CustomerTotal!I175)</f>
        <v>7548.9017360142034</v>
      </c>
      <c r="J175" s="11">
        <f ca="1">SUM(DemandTotal:CustomerTotal!J175)</f>
        <v>15310.758205581871</v>
      </c>
      <c r="K175" s="11">
        <f ca="1">SUM(DemandTotal:CustomerTotal!K175)</f>
        <v>13996.41950956405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>IF(ISBLANK('Input-Accounts'!D176),"",'Input-Accounts'!D176)</f>
        <v>745.89263083309527</v>
      </c>
      <c r="E176" s="11">
        <f t="shared" ca="1" si="12"/>
        <v>0</v>
      </c>
      <c r="F176" s="3"/>
      <c r="G176" s="11">
        <f ca="1">SUM(DemandTotal:CustomerTotal!G176)</f>
        <v>104.46426197539908</v>
      </c>
      <c r="H176" s="11">
        <f ca="1">SUM(DemandTotal:CustomerTotal!H176)</f>
        <v>37.393579906778314</v>
      </c>
      <c r="I176" s="11">
        <f ca="1">SUM(DemandTotal:CustomerTotal!I176)</f>
        <v>123.71905354086779</v>
      </c>
      <c r="J176" s="11">
        <f ca="1">SUM(DemandTotal:CustomerTotal!J176)</f>
        <v>250.92822511527527</v>
      </c>
      <c r="K176" s="11">
        <f ca="1">SUM(DemandTotal:CustomerTotal!K176)</f>
        <v>229.38751029477476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>IF(ISBLANK('Input-Accounts'!D177),"",'Input-Accounts'!D177)</f>
        <v>4394872.2717229314</v>
      </c>
      <c r="E177" s="11">
        <f t="shared" ca="1" si="12"/>
        <v>0</v>
      </c>
      <c r="F177" s="3"/>
      <c r="G177" s="11">
        <f ca="1">SUM(DemandTotal:CustomerTotal!G177)</f>
        <v>615513.64011855179</v>
      </c>
      <c r="H177" s="11">
        <f ca="1">SUM(DemandTotal:CustomerTotal!H177)</f>
        <v>220326.62702298412</v>
      </c>
      <c r="I177" s="11">
        <f ca="1">SUM(DemandTotal:CustomerTotal!I177)</f>
        <v>728964.75365799968</v>
      </c>
      <c r="J177" s="11">
        <f ca="1">SUM(DemandTotal:CustomerTotal!J177)</f>
        <v>1478493.6238343674</v>
      </c>
      <c r="K177" s="11">
        <f ca="1">SUM(DemandTotal:CustomerTotal!K177)</f>
        <v>1351573.6270890282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>IF(ISBLANK('Input-Accounts'!D178),"",'Input-Accounts'!D178)</f>
        <v>1953787.5116783164</v>
      </c>
      <c r="E178" s="11">
        <f t="shared" ca="1" si="12"/>
        <v>0</v>
      </c>
      <c r="F178" s="3"/>
      <c r="G178" s="11">
        <f ca="1">SUM(DemandTotal:CustomerTotal!G178)</f>
        <v>273633.17725268879</v>
      </c>
      <c r="H178" s="11">
        <f ca="1">SUM(DemandTotal:CustomerTotal!H178)</f>
        <v>97948.560447913536</v>
      </c>
      <c r="I178" s="11">
        <f ca="1">SUM(DemandTotal:CustomerTotal!I178)</f>
        <v>324069.08417211211</v>
      </c>
      <c r="J178" s="11">
        <f ca="1">SUM(DemandTotal:CustomerTotal!J178)</f>
        <v>657280.16646344005</v>
      </c>
      <c r="K178" s="11">
        <f ca="1">SUM(DemandTotal:CustomerTotal!K178)</f>
        <v>600856.52334216179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>IF(ISBLANK('Input-Accounts'!D179),"",'Input-Accounts'!D179)</f>
        <v>178509.30048715053</v>
      </c>
      <c r="E179" s="11">
        <f t="shared" ca="1" si="12"/>
        <v>0</v>
      </c>
      <c r="F179" s="3"/>
      <c r="G179" s="11">
        <f ca="1">SUM(DemandTotal:CustomerTotal!G179)</f>
        <v>25000.705946520691</v>
      </c>
      <c r="H179" s="11">
        <f ca="1">SUM(DemandTotal:CustomerTotal!H179)</f>
        <v>8949.145649037815</v>
      </c>
      <c r="I179" s="11">
        <f ca="1">SUM(DemandTotal:CustomerTotal!I179)</f>
        <v>29608.821419573032</v>
      </c>
      <c r="J179" s="11">
        <f ca="1">SUM(DemandTotal:CustomerTotal!J179)</f>
        <v>60052.908536956893</v>
      </c>
      <c r="K179" s="11">
        <f ca="1">SUM(DemandTotal:CustomerTotal!K179)</f>
        <v>54897.718935062076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>IF(ISBLANK('Input-Accounts'!D180),"",'Input-Accounts'!D180)</f>
        <v>37675.724072833546</v>
      </c>
      <c r="E180" s="11">
        <f t="shared" ca="1" si="12"/>
        <v>0</v>
      </c>
      <c r="F180" s="3"/>
      <c r="G180" s="11">
        <f ca="1">SUM(DemandTotal:CustomerTotal!G180)</f>
        <v>5276.5861291073952</v>
      </c>
      <c r="H180" s="11">
        <f ca="1">SUM(DemandTotal:CustomerTotal!H180)</f>
        <v>1888.7841767382729</v>
      </c>
      <c r="I180" s="11">
        <f ca="1">SUM(DemandTotal:CustomerTotal!I180)</f>
        <v>6249.163393063297</v>
      </c>
      <c r="J180" s="11">
        <f ca="1">SUM(DemandTotal:CustomerTotal!J180)</f>
        <v>12674.615863907664</v>
      </c>
      <c r="K180" s="11">
        <f ca="1">SUM(DemandTotal:CustomerTotal!K180)</f>
        <v>11586.574510016915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>IF(ISBLANK('Input-Accounts'!D181),"",'Input-Accounts'!D181)</f>
        <v>6611102.4468803294</v>
      </c>
      <c r="E181" s="11">
        <f t="shared" ca="1" si="12"/>
        <v>0</v>
      </c>
      <c r="G181" s="111">
        <f ca="1">SUM(DemandTotal:CustomerTotal!G181)</f>
        <v>925902.61575012945</v>
      </c>
      <c r="H181" s="111">
        <f ca="1">SUM(DemandTotal:CustomerTotal!H181)</f>
        <v>331432.13567239925</v>
      </c>
      <c r="I181" s="111">
        <f ca="1">SUM(DemandTotal:CustomerTotal!I181)</f>
        <v>1096564.4434323029</v>
      </c>
      <c r="J181" s="111">
        <f ca="1">SUM(DemandTotal:CustomerTotal!J181)</f>
        <v>2224063.0011293693</v>
      </c>
      <c r="K181" s="111">
        <f ca="1">SUM(DemandTotal:CustomerTotal!K181)</f>
        <v>2033140.2508961279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>IF(ISBLANK('Input-Accounts'!D184),"",'Input-Accounts'!D184)</f>
        <v>505919390.35720599</v>
      </c>
      <c r="E184" s="11">
        <f ca="1">IFERROR(IF(D184="","",IF(D184=0,0,IF(ABS(D184-SUM($G184:$K184))&lt;Check_Limit,0,1))),1)</f>
        <v>0</v>
      </c>
      <c r="F184" s="3"/>
      <c r="G184" s="11">
        <f ca="1">SUM(DemandTotal:CustomerTotal!G184)</f>
        <v>399536779.32771909</v>
      </c>
      <c r="H184" s="11">
        <f ca="1">SUM(DemandTotal:CustomerTotal!H184)</f>
        <v>57104184.377083734</v>
      </c>
      <c r="I184" s="11">
        <f ca="1">SUM(DemandTotal:CustomerTotal!I184)</f>
        <v>38013446.419298604</v>
      </c>
      <c r="J184" s="11">
        <f ca="1">SUM(DemandTotal:CustomerTotal!J184)</f>
        <v>7080511.9141046004</v>
      </c>
      <c r="K184" s="11">
        <f ca="1">SUM(DemandTotal:CustomerTotal!K184)</f>
        <v>4184468.3189999992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>IF(ISBLANK('Input-Accounts'!D185),"",'Input-Accounts'!D185)</f>
        <v>-2490289.6673364602</v>
      </c>
      <c r="E185" s="11">
        <f ca="1">IFERROR(IF(D185="","",IF(D185=0,0,IF(ABS(D185-SUM($G185:$K185))&lt;Check_Limit,0,1))),1)</f>
        <v>0</v>
      </c>
      <c r="F185" s="3"/>
      <c r="G185" s="11">
        <f ca="1">SUM(DemandTotal:CustomerTotal!G185)</f>
        <v>-2044440.4227376299</v>
      </c>
      <c r="H185" s="11">
        <f ca="1">SUM(DemandTotal:CustomerTotal!H185)</f>
        <v>-286428.42012534558</v>
      </c>
      <c r="I185" s="11">
        <f ca="1">SUM(DemandTotal:CustomerTotal!I185)</f>
        <v>-145923.45856607836</v>
      </c>
      <c r="J185" s="11">
        <f ca="1">SUM(DemandTotal:CustomerTotal!J185)</f>
        <v>-13497.365907406342</v>
      </c>
      <c r="K185" s="11">
        <f ca="1">SUM(DemandTotal:CustomerTotal!K185)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>IF(ISBLANK('Input-Accounts'!D186),"",'Input-Accounts'!D186)</f>
        <v>-782841.89113158116</v>
      </c>
      <c r="E186" s="11">
        <f ca="1">IFERROR(IF(D186="","",IF(D186=0,0,IF(ABS(D186-SUM($G186:$K186))&lt;Check_Limit,0,1))),1)</f>
        <v>0</v>
      </c>
      <c r="F186" s="3"/>
      <c r="G186" s="11">
        <f ca="1">SUM(DemandTotal:CustomerTotal!G186)</f>
        <v>-642685.71959084354</v>
      </c>
      <c r="H186" s="11">
        <f ca="1">SUM(DemandTotal:CustomerTotal!H186)</f>
        <v>-90040.997650118486</v>
      </c>
      <c r="I186" s="11">
        <f ca="1">SUM(DemandTotal:CustomerTotal!I186)</f>
        <v>-45872.172126269979</v>
      </c>
      <c r="J186" s="11">
        <f ca="1">SUM(DemandTotal:CustomerTotal!J186)</f>
        <v>-4243.001764349091</v>
      </c>
      <c r="K186" s="11">
        <f ca="1">SUM(DemandTotal:CustomerTotal!K186)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>IF(ISBLANK('Input-Accounts'!D187),"",'Input-Accounts'!D187)</f>
        <v>1459974.6416537324</v>
      </c>
      <c r="E187" s="11">
        <f ca="1">IFERROR(IF(D187="","",IF(D187=0,0,IF(ABS(D187-SUM($G187:$K187))&lt;Check_Limit,0,1))),1)</f>
        <v>0</v>
      </c>
      <c r="F187" s="3"/>
      <c r="G187" s="11">
        <f ca="1">SUM(DemandTotal:CustomerTotal!G187)</f>
        <v>1198587.9444945306</v>
      </c>
      <c r="H187" s="11">
        <f ca="1">SUM(DemandTotal:CustomerTotal!H187)</f>
        <v>167923.52934557092</v>
      </c>
      <c r="I187" s="11">
        <f ca="1">SUM(DemandTotal:CustomerTotal!I187)</f>
        <v>85550.10765344002</v>
      </c>
      <c r="J187" s="11">
        <f ca="1">SUM(DemandTotal:CustomerTotal!J187)</f>
        <v>7913.0601601907738</v>
      </c>
      <c r="K187" s="11">
        <f ca="1">SUM(DemandTotal:CustomerTotal!K187)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>IF(ISBLANK('Input-Accounts'!D188),"",'Input-Accounts'!D188)</f>
        <v>504106233.44039166</v>
      </c>
      <c r="E188" s="11">
        <f ca="1">IFERROR(IF(D188="","",IF(D188=0,0,IF(ABS(D188-SUM($G188:$K188))&lt;Check_Limit,0,1))),1)</f>
        <v>0</v>
      </c>
      <c r="G188" s="111">
        <f ca="1">SUM(DemandTotal:CustomerTotal!G188)</f>
        <v>398048241.12988514</v>
      </c>
      <c r="H188" s="111">
        <f ca="1">SUM(DemandTotal:CustomerTotal!H188)</f>
        <v>56895638.488653846</v>
      </c>
      <c r="I188" s="111">
        <f ca="1">SUM(DemandTotal:CustomerTotal!I188)</f>
        <v>37907200.896259695</v>
      </c>
      <c r="J188" s="111">
        <f ca="1">SUM(DemandTotal:CustomerTotal!J188)</f>
        <v>7070684.6065930361</v>
      </c>
      <c r="K188" s="111">
        <f ca="1">SUM(DemandTotal:CustomerTotal!K188)</f>
        <v>4184468.3189999992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>IF(ISBLANK('Input-Accounts'!D191),"",'Input-Accounts'!D191)</f>
        <v>28019.317139885257</v>
      </c>
      <c r="E191" s="11">
        <f t="shared" ref="E191:E198" ca="1" si="13">IFERROR(IF(D191="","",IF(D191=0,0,IF(ABS(D191-SUM($G191:$K191))&lt;Check_Limit,0,1))),1)</f>
        <v>0</v>
      </c>
      <c r="F191" s="3"/>
      <c r="G191" s="11">
        <f ca="1">SUM(DemandTotal:CustomerTotal!G191)</f>
        <v>15331.35167875468</v>
      </c>
      <c r="H191" s="11">
        <f ca="1">SUM(DemandTotal:CustomerTotal!H191)</f>
        <v>3007.1622495329166</v>
      </c>
      <c r="I191" s="11">
        <f ca="1">SUM(DemandTotal:CustomerTotal!I191)</f>
        <v>4319.3167445709605</v>
      </c>
      <c r="J191" s="11">
        <f ca="1">SUM(DemandTotal:CustomerTotal!J191)</f>
        <v>2957.3228818761118</v>
      </c>
      <c r="K191" s="11">
        <f ca="1">SUM(DemandTotal:CustomerTotal!K191)</f>
        <v>2404.1635851505944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>IF(ISBLANK('Input-Accounts'!D192),"",'Input-Accounts'!D192)</f>
        <v>8178.933016440752</v>
      </c>
      <c r="E192" s="11">
        <f t="shared" ca="1" si="13"/>
        <v>0</v>
      </c>
      <c r="F192" s="3"/>
      <c r="G192" s="11">
        <f ca="1">SUM(DemandTotal:CustomerTotal!G192)</f>
        <v>4475.2731769302682</v>
      </c>
      <c r="H192" s="11">
        <f ca="1">SUM(DemandTotal:CustomerTotal!H192)</f>
        <v>877.80078599730416</v>
      </c>
      <c r="I192" s="11">
        <f ca="1">SUM(DemandTotal:CustomerTotal!I192)</f>
        <v>1260.8231012292788</v>
      </c>
      <c r="J192" s="11">
        <f ca="1">SUM(DemandTotal:CustomerTotal!J192)</f>
        <v>863.2525067650987</v>
      </c>
      <c r="K192" s="11">
        <f ca="1">SUM(DemandTotal:CustomerTotal!K192)</f>
        <v>701.78344551880423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>IF(ISBLANK('Input-Accounts'!D193),"",'Input-Accounts'!D193)</f>
        <v>1679114.9600971316</v>
      </c>
      <c r="E193" s="11">
        <f t="shared" ca="1" si="13"/>
        <v>0</v>
      </c>
      <c r="F193" s="3"/>
      <c r="G193" s="11">
        <f ca="1">SUM(DemandTotal:CustomerTotal!G193)</f>
        <v>918762.64627670636</v>
      </c>
      <c r="H193" s="11">
        <f ca="1">SUM(DemandTotal:CustomerTotal!H193)</f>
        <v>180210.35614184642</v>
      </c>
      <c r="I193" s="11">
        <f ca="1">SUM(DemandTotal:CustomerTotal!I193)</f>
        <v>258843.9014055444</v>
      </c>
      <c r="J193" s="11">
        <f ca="1">SUM(DemandTotal:CustomerTotal!J193)</f>
        <v>177223.62996945172</v>
      </c>
      <c r="K193" s="11">
        <f ca="1">SUM(DemandTotal:CustomerTotal!K193)</f>
        <v>144074.42630358294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>IF(ISBLANK('Input-Accounts'!D194),"",'Input-Accounts'!D194)</f>
        <v>336049.49882370874</v>
      </c>
      <c r="E194" s="11">
        <f t="shared" ca="1" si="13"/>
        <v>0</v>
      </c>
      <c r="F194" s="3"/>
      <c r="G194" s="11">
        <f ca="1">SUM(DemandTotal:CustomerTotal!G194)</f>
        <v>183876.46716063525</v>
      </c>
      <c r="H194" s="11">
        <f ca="1">SUM(DemandTotal:CustomerTotal!H194)</f>
        <v>36066.380982518531</v>
      </c>
      <c r="I194" s="11">
        <f ca="1">SUM(DemandTotal:CustomerTotal!I194)</f>
        <v>51803.69742871858</v>
      </c>
      <c r="J194" s="11">
        <f ca="1">SUM(DemandTotal:CustomerTotal!J194)</f>
        <v>35468.632849002512</v>
      </c>
      <c r="K194" s="11">
        <f ca="1">SUM(DemandTotal:CustomerTotal!K194)</f>
        <v>28834.320402833931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>IF(ISBLANK('Input-Accounts'!D195),"",'Input-Accounts'!D195)</f>
        <v>1722.4185420222641</v>
      </c>
      <c r="E195" s="11">
        <f t="shared" ca="1" si="13"/>
        <v>0</v>
      </c>
      <c r="F195" s="3"/>
      <c r="G195" s="11">
        <f ca="1">SUM(DemandTotal:CustomerTotal!G195)</f>
        <v>942.45710107478249</v>
      </c>
      <c r="H195" s="11">
        <f ca="1">SUM(DemandTotal:CustomerTotal!H195)</f>
        <v>184.85789612951609</v>
      </c>
      <c r="I195" s="11">
        <f ca="1">SUM(DemandTotal:CustomerTotal!I195)</f>
        <v>265.51936339397639</v>
      </c>
      <c r="J195" s="11">
        <f ca="1">SUM(DemandTotal:CustomerTotal!J195)</f>
        <v>181.79414369949887</v>
      </c>
      <c r="K195" s="11">
        <f ca="1">SUM(DemandTotal:CustomerTotal!K195)</f>
        <v>147.7900377244905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>IF(ISBLANK('Input-Accounts'!D196),"",'Input-Accounts'!D196)</f>
        <v>403.49470666972036</v>
      </c>
      <c r="E196" s="11">
        <f t="shared" ca="1" si="13"/>
        <v>0</v>
      </c>
      <c r="F196" s="3"/>
      <c r="G196" s="11">
        <f ca="1">SUM(DemandTotal:CustomerTotal!G196)</f>
        <v>220.78051429967067</v>
      </c>
      <c r="H196" s="11">
        <f ca="1">SUM(DemandTotal:CustomerTotal!H196)</f>
        <v>43.304911526780685</v>
      </c>
      <c r="I196" s="11">
        <f ca="1">SUM(DemandTotal:CustomerTotal!I196)</f>
        <v>62.200710822583886</v>
      </c>
      <c r="J196" s="11">
        <f ca="1">SUM(DemandTotal:CustomerTotal!J196)</f>
        <v>42.587195212250641</v>
      </c>
      <c r="K196" s="11">
        <f ca="1">SUM(DemandTotal:CustomerTotal!K196)</f>
        <v>34.621374808434567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>IF(ISBLANK('Input-Accounts'!D197),"",'Input-Accounts'!D197)</f>
        <v>24814.178735851216</v>
      </c>
      <c r="E197" s="11">
        <f t="shared" ca="1" si="13"/>
        <v>0</v>
      </c>
      <c r="F197" s="3"/>
      <c r="G197" s="11">
        <f ca="1">SUM(DemandTotal:CustomerTotal!G197)</f>
        <v>13577.593590861121</v>
      </c>
      <c r="H197" s="11">
        <f ca="1">SUM(DemandTotal:CustomerTotal!H197)</f>
        <v>2663.1720243243512</v>
      </c>
      <c r="I197" s="11">
        <f ca="1">SUM(DemandTotal:CustomerTotal!I197)</f>
        <v>3825.2287584827891</v>
      </c>
      <c r="J197" s="11">
        <f ca="1">SUM(DemandTotal:CustomerTotal!J197)</f>
        <v>2619.0337974381114</v>
      </c>
      <c r="K197" s="11">
        <f ca="1">SUM(DemandTotal:CustomerTotal!K197)</f>
        <v>2129.150564744848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>IF(ISBLANK('Input-Accounts'!D198),"",'Input-Accounts'!D198)</f>
        <v>2078302.8010617099</v>
      </c>
      <c r="E198" s="11">
        <f t="shared" ca="1" si="13"/>
        <v>0</v>
      </c>
      <c r="G198" s="111">
        <f ca="1">SUM(DemandTotal:CustomerTotal!G198)</f>
        <v>1137186.5694992621</v>
      </c>
      <c r="H198" s="111">
        <f ca="1">SUM(DemandTotal:CustomerTotal!H198)</f>
        <v>223053.03499187584</v>
      </c>
      <c r="I198" s="111">
        <f ca="1">SUM(DemandTotal:CustomerTotal!I198)</f>
        <v>320380.68751276255</v>
      </c>
      <c r="J198" s="111">
        <f ca="1">SUM(DemandTotal:CustomerTotal!J198)</f>
        <v>219356.25334344531</v>
      </c>
      <c r="K198" s="111">
        <f ca="1">SUM(DemandTotal:CustomerTotal!K198)</f>
        <v>178326.255714364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>IF(ISBLANK('Input-Accounts'!D201),"",'Input-Accounts'!D201)</f>
        <v>950.96148803232131</v>
      </c>
      <c r="E201" s="11">
        <f t="shared" ref="E201:E207" ca="1" si="14">IFERROR(IF(D201="","",IF(D201=0,0,IF(ABS(D201-SUM($G201:$K201))&lt;Check_Limit,0,1))),1)</f>
        <v>0</v>
      </c>
      <c r="F201" s="3"/>
      <c r="G201" s="11">
        <f ca="1">SUM(DemandTotal:CustomerTotal!G201)</f>
        <v>520.3383413374321</v>
      </c>
      <c r="H201" s="11">
        <f ca="1">SUM(DemandTotal:CustomerTotal!H201)</f>
        <v>102.06156964117064</v>
      </c>
      <c r="I201" s="11">
        <f ca="1">SUM(DemandTotal:CustomerTotal!I201)</f>
        <v>146.59543122316589</v>
      </c>
      <c r="J201" s="11">
        <f ca="1">SUM(DemandTotal:CustomerTotal!J201)</f>
        <v>100.37004664677052</v>
      </c>
      <c r="K201" s="11">
        <f ca="1">SUM(DemandTotal:CustomerTotal!K201)</f>
        <v>81.596099183782329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>IF(ISBLANK('Input-Accounts'!D202),"",'Input-Accounts'!D202)</f>
        <v>747.45231652633709</v>
      </c>
      <c r="E202" s="11">
        <f t="shared" ca="1" si="14"/>
        <v>0</v>
      </c>
      <c r="F202" s="3"/>
      <c r="G202" s="11">
        <f ca="1">SUM(DemandTotal:CustomerTotal!G202)</f>
        <v>408.98406876064433</v>
      </c>
      <c r="H202" s="11">
        <f ca="1">SUM(DemandTotal:CustomerTotal!H202)</f>
        <v>80.220027431872467</v>
      </c>
      <c r="I202" s="11">
        <f ca="1">SUM(DemandTotal:CustomerTotal!I202)</f>
        <v>115.22348280018727</v>
      </c>
      <c r="J202" s="11">
        <f ca="1">SUM(DemandTotal:CustomerTotal!J202)</f>
        <v>78.890496429267898</v>
      </c>
      <c r="K202" s="11">
        <f ca="1">SUM(DemandTotal:CustomerTotal!K202)</f>
        <v>64.134241104365273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>IF(ISBLANK('Input-Accounts'!D203),"",'Input-Accounts'!D203)</f>
        <v>44468.892959675337</v>
      </c>
      <c r="E203" s="11">
        <f t="shared" ca="1" si="14"/>
        <v>0</v>
      </c>
      <c r="F203" s="3"/>
      <c r="G203" s="11">
        <f ca="1">SUM(DemandTotal:CustomerTotal!G203)</f>
        <v>24332.078948461931</v>
      </c>
      <c r="H203" s="11">
        <f ca="1">SUM(DemandTotal:CustomerTotal!H203)</f>
        <v>4772.6065385262064</v>
      </c>
      <c r="I203" s="11">
        <f ca="1">SUM(DemandTotal:CustomerTotal!I203)</f>
        <v>6855.1004656655932</v>
      </c>
      <c r="J203" s="11">
        <f ca="1">SUM(DemandTotal:CustomerTotal!J203)</f>
        <v>4693.5074835976511</v>
      </c>
      <c r="K203" s="11">
        <f ca="1">SUM(DemandTotal:CustomerTotal!K203)</f>
        <v>3815.5995234239635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>IF(ISBLANK('Input-Accounts'!D204),"",'Input-Accounts'!D204)</f>
        <v>527998.93241455604</v>
      </c>
      <c r="E204" s="11">
        <f t="shared" ca="1" si="14"/>
        <v>0</v>
      </c>
      <c r="F204" s="3"/>
      <c r="G204" s="11">
        <f ca="1">SUM(DemandTotal:CustomerTotal!G204)</f>
        <v>288905.58889929223</v>
      </c>
      <c r="H204" s="11">
        <f ca="1">SUM(DemandTotal:CustomerTotal!H204)</f>
        <v>56667.278842800413</v>
      </c>
      <c r="I204" s="11">
        <f ca="1">SUM(DemandTotal:CustomerTotal!I204)</f>
        <v>81393.65490272337</v>
      </c>
      <c r="J204" s="11">
        <f ca="1">SUM(DemandTotal:CustomerTotal!J204)</f>
        <v>55728.100604314714</v>
      </c>
      <c r="K204" s="11">
        <f ca="1">SUM(DemandTotal:CustomerTotal!K204)</f>
        <v>45304.309165425424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>IF(ISBLANK('Input-Accounts'!D205),"",'Input-Accounts'!D205)</f>
        <v>1177.9107937379247</v>
      </c>
      <c r="E205" s="11">
        <f t="shared" ca="1" si="14"/>
        <v>0</v>
      </c>
      <c r="F205" s="3"/>
      <c r="G205" s="11">
        <f ca="1">SUM(DemandTotal:CustomerTotal!G205)</f>
        <v>644.51837048128516</v>
      </c>
      <c r="H205" s="11">
        <f ca="1">SUM(DemandTotal:CustomerTotal!H205)</f>
        <v>126.41881508253441</v>
      </c>
      <c r="I205" s="11">
        <f ca="1">SUM(DemandTotal:CustomerTotal!I205)</f>
        <v>181.58079262255438</v>
      </c>
      <c r="J205" s="11">
        <f ca="1">SUM(DemandTotal:CustomerTotal!J205)</f>
        <v>124.323605951529</v>
      </c>
      <c r="K205" s="11">
        <f ca="1">SUM(DemandTotal:CustomerTotal!K205)</f>
        <v>101.06920960002196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>IF(ISBLANK('Input-Accounts'!D206),"",'Input-Accounts'!D206)</f>
        <v>208.35809687145309</v>
      </c>
      <c r="E206" s="11">
        <f t="shared" ca="1" si="14"/>
        <v>0</v>
      </c>
      <c r="F206" s="3"/>
      <c r="G206" s="11">
        <f ca="1">SUM(DemandTotal:CustomerTotal!G206)</f>
        <v>114.00746286229315</v>
      </c>
      <c r="H206" s="11">
        <f ca="1">SUM(DemandTotal:CustomerTotal!H206)</f>
        <v>22.361951227014167</v>
      </c>
      <c r="I206" s="11">
        <f ca="1">SUM(DemandTotal:CustomerTotal!I206)</f>
        <v>32.119434324211767</v>
      </c>
      <c r="J206" s="11">
        <f ca="1">SUM(DemandTotal:CustomerTotal!J206)</f>
        <v>21.991334207962463</v>
      </c>
      <c r="K206" s="11">
        <f ca="1">SUM(DemandTotal:CustomerTotal!K206)</f>
        <v>17.877914249971575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>IF(ISBLANK('Input-Accounts'!D207),"",'Input-Accounts'!D207)</f>
        <v>575552.5080693994</v>
      </c>
      <c r="E207" s="11">
        <f t="shared" ca="1" si="14"/>
        <v>0</v>
      </c>
      <c r="G207" s="111">
        <f ca="1">SUM(DemandTotal:CustomerTotal!G207)</f>
        <v>314925.51609119581</v>
      </c>
      <c r="H207" s="111">
        <f ca="1">SUM(DemandTotal:CustomerTotal!H207)</f>
        <v>61770.947744709214</v>
      </c>
      <c r="I207" s="111">
        <f ca="1">SUM(DemandTotal:CustomerTotal!I207)</f>
        <v>88724.274509359078</v>
      </c>
      <c r="J207" s="111">
        <f ca="1">SUM(DemandTotal:CustomerTotal!J207)</f>
        <v>60747.183571147893</v>
      </c>
      <c r="K207" s="111">
        <f ca="1">SUM(DemandTotal:CustomerTotal!K207)</f>
        <v>49384.586152987526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>IF(ISBLANK('Input-Accounts'!D210),"",'Input-Accounts'!D210)</f>
        <v>181296.06061050875</v>
      </c>
      <c r="E210" s="11">
        <f t="shared" ref="E210:E217" ca="1" si="15">IFERROR(IF(D210="","",IF(D210=0,0,IF(ABS(D210-SUM($G210:$K210))&lt;Check_Limit,0,1))),1)</f>
        <v>0</v>
      </c>
      <c r="F210" s="3"/>
      <c r="G210" s="11">
        <f ca="1">SUM(DemandTotal:CustomerTotal!G210)</f>
        <v>103045.49336593528</v>
      </c>
      <c r="H210" s="11">
        <f ca="1">SUM(DemandTotal:CustomerTotal!H210)</f>
        <v>20018.293367277456</v>
      </c>
      <c r="I210" s="11">
        <f ca="1">SUM(DemandTotal:CustomerTotal!I210)</f>
        <v>28771.622257793399</v>
      </c>
      <c r="J210" s="11">
        <f ca="1">SUM(DemandTotal:CustomerTotal!J210)</f>
        <v>16670.158751148188</v>
      </c>
      <c r="K210" s="11">
        <f ca="1">SUM(DemandTotal:CustomerTotal!K210)</f>
        <v>12790.492868354399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>IF(ISBLANK('Input-Accounts'!D211),"",'Input-Accounts'!D211)</f>
        <v>150509.08110028363</v>
      </c>
      <c r="E211" s="11">
        <f t="shared" ca="1" si="15"/>
        <v>0</v>
      </c>
      <c r="F211" s="3"/>
      <c r="G211" s="11">
        <f ca="1">SUM(DemandTotal:CustomerTotal!G211)</f>
        <v>85546.715498424368</v>
      </c>
      <c r="H211" s="11">
        <f ca="1">SUM(DemandTotal:CustomerTotal!H211)</f>
        <v>16618.866012636288</v>
      </c>
      <c r="I211" s="11">
        <f ca="1">SUM(DemandTotal:CustomerTotal!I211)</f>
        <v>23885.739233398119</v>
      </c>
      <c r="J211" s="11">
        <f ca="1">SUM(DemandTotal:CustomerTotal!J211)</f>
        <v>13839.298366341511</v>
      </c>
      <c r="K211" s="11">
        <f ca="1">SUM(DemandTotal:CustomerTotal!K211)</f>
        <v>10618.461989483321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>IF(ISBLANK('Input-Accounts'!D212),"",'Input-Accounts'!D212)</f>
        <v>1107108.2109397349</v>
      </c>
      <c r="E212" s="11">
        <f t="shared" ca="1" si="15"/>
        <v>0</v>
      </c>
      <c r="F212" s="3"/>
      <c r="G212" s="11">
        <f ca="1">SUM(DemandTotal:CustomerTotal!G212)</f>
        <v>629260.84230177803</v>
      </c>
      <c r="H212" s="11">
        <f ca="1">SUM(DemandTotal:CustomerTotal!H212)</f>
        <v>122244.33824586187</v>
      </c>
      <c r="I212" s="11">
        <f ca="1">SUM(DemandTotal:CustomerTotal!I212)</f>
        <v>175697.6910385947</v>
      </c>
      <c r="J212" s="11">
        <f ca="1">SUM(DemandTotal:CustomerTotal!J212)</f>
        <v>101798.51436879628</v>
      </c>
      <c r="K212" s="11">
        <f ca="1">SUM(DemandTotal:CustomerTotal!K212)</f>
        <v>78106.824984703897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>IF(ISBLANK('Input-Accounts'!D213),"",'Input-Accounts'!D213)</f>
        <v>2011328.1579080883</v>
      </c>
      <c r="E213" s="11">
        <f t="shared" ca="1" si="15"/>
        <v>0</v>
      </c>
      <c r="F213" s="3"/>
      <c r="G213" s="11">
        <f ca="1">SUM(DemandTotal:CustomerTotal!G213)</f>
        <v>1143203.5624740049</v>
      </c>
      <c r="H213" s="11">
        <f ca="1">SUM(DemandTotal:CustomerTotal!H213)</f>
        <v>222086.22177053537</v>
      </c>
      <c r="I213" s="11">
        <f ca="1">SUM(DemandTotal:CustomerTotal!I213)</f>
        <v>319197.08459699748</v>
      </c>
      <c r="J213" s="11">
        <f ca="1">SUM(DemandTotal:CustomerTotal!J213)</f>
        <v>184941.4685574187</v>
      </c>
      <c r="K213" s="11">
        <f ca="1">SUM(DemandTotal:CustomerTotal!K213)</f>
        <v>141899.82050913139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>IF(ISBLANK('Input-Accounts'!D214),"",'Input-Accounts'!D214)</f>
        <v>430972.1466646021</v>
      </c>
      <c r="E214" s="11">
        <f t="shared" ca="1" si="15"/>
        <v>0</v>
      </c>
      <c r="F214" s="3"/>
      <c r="G214" s="11">
        <f ca="1">SUM(DemandTotal:CustomerTotal!G214)</f>
        <v>244956.99095987942</v>
      </c>
      <c r="H214" s="11">
        <f ca="1">SUM(DemandTotal:CustomerTotal!H214)</f>
        <v>47586.951619384781</v>
      </c>
      <c r="I214" s="11">
        <f ca="1">SUM(DemandTotal:CustomerTotal!I214)</f>
        <v>68395.130957112036</v>
      </c>
      <c r="J214" s="11">
        <f ca="1">SUM(DemandTotal:CustomerTotal!J214)</f>
        <v>39627.855553115078</v>
      </c>
      <c r="K214" s="11">
        <f ca="1">SUM(DemandTotal:CustomerTotal!K214)</f>
        <v>30405.217575110724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>IF(ISBLANK('Input-Accounts'!D215),"",'Input-Accounts'!D215)</f>
        <v>48590.965869394371</v>
      </c>
      <c r="E215" s="11">
        <f t="shared" ca="1" si="15"/>
        <v>0</v>
      </c>
      <c r="F215" s="3"/>
      <c r="G215" s="11">
        <f ca="1">SUM(DemandTotal:CustomerTotal!G215)</f>
        <v>27618.250690488705</v>
      </c>
      <c r="H215" s="11">
        <f ca="1">SUM(DemandTotal:CustomerTotal!H215)</f>
        <v>5365.3025140057562</v>
      </c>
      <c r="I215" s="11">
        <f ca="1">SUM(DemandTotal:CustomerTotal!I215)</f>
        <v>7711.369515849864</v>
      </c>
      <c r="J215" s="11">
        <f ca="1">SUM(DemandTotal:CustomerTotal!J215)</f>
        <v>4467.9355535178966</v>
      </c>
      <c r="K215" s="11">
        <f ca="1">SUM(DemandTotal:CustomerTotal!K215)</f>
        <v>3428.1075955321426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>IF(ISBLANK('Input-Accounts'!D216),"",'Input-Accounts'!D216)</f>
        <v>92939.971112801664</v>
      </c>
      <c r="E216" s="11">
        <f t="shared" ca="1" si="15"/>
        <v>0</v>
      </c>
      <c r="F216" s="3"/>
      <c r="G216" s="11">
        <f ca="1">SUM(DemandTotal:CustomerTotal!G216)</f>
        <v>52825.445541861329</v>
      </c>
      <c r="H216" s="11">
        <f ca="1">SUM(DemandTotal:CustomerTotal!H216)</f>
        <v>10262.217507744968</v>
      </c>
      <c r="I216" s="11">
        <f ca="1">SUM(DemandTotal:CustomerTotal!I216)</f>
        <v>14749.541344158477</v>
      </c>
      <c r="J216" s="11">
        <f ca="1">SUM(DemandTotal:CustomerTotal!J216)</f>
        <v>8545.8231555624025</v>
      </c>
      <c r="K216" s="11">
        <f ca="1">SUM(DemandTotal:CustomerTotal!K216)</f>
        <v>6556.943563474475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>IF(ISBLANK('Input-Accounts'!D217),"",'Input-Accounts'!D217)</f>
        <v>4022744.5942054139</v>
      </c>
      <c r="E217" s="11">
        <f t="shared" ca="1" si="15"/>
        <v>0</v>
      </c>
      <c r="G217" s="111">
        <f ca="1">SUM(DemandTotal:CustomerTotal!G217)</f>
        <v>2286457.3008323722</v>
      </c>
      <c r="H217" s="111">
        <f ca="1">SUM(DemandTotal:CustomerTotal!H217)</f>
        <v>444182.19103744649</v>
      </c>
      <c r="I217" s="111">
        <f ca="1">SUM(DemandTotal:CustomerTotal!I217)</f>
        <v>638408.17894390412</v>
      </c>
      <c r="J217" s="111">
        <f ca="1">SUM(DemandTotal:CustomerTotal!J217)</f>
        <v>369891.05430590006</v>
      </c>
      <c r="K217" s="111">
        <f ca="1">SUM(DemandTotal:CustomerTotal!K217)</f>
        <v>283805.8690857903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>IF(ISBLANK('Input-Accounts'!D220),"",'Input-Accounts'!D220)</f>
        <v>36347.284870781972</v>
      </c>
      <c r="E220" s="11">
        <f t="shared" ref="E220:E226" ca="1" si="16">IFERROR(IF(D220="","",IF(D220=0,0,IF(ABS(D220-SUM($G220:$K220))&lt;Check_Limit,0,1))),1)</f>
        <v>0</v>
      </c>
      <c r="F220" s="3"/>
      <c r="G220" s="11">
        <f ca="1">SUM(DemandTotal:CustomerTotal!G220)</f>
        <v>20659.157675072071</v>
      </c>
      <c r="H220" s="11">
        <f ca="1">SUM(DemandTotal:CustomerTotal!H220)</f>
        <v>4013.383463474679</v>
      </c>
      <c r="I220" s="11">
        <f ca="1">SUM(DemandTotal:CustomerTotal!I220)</f>
        <v>5768.3015663823544</v>
      </c>
      <c r="J220" s="11">
        <f ca="1">SUM(DemandTotal:CustomerTotal!J220)</f>
        <v>3342.1300326589699</v>
      </c>
      <c r="K220" s="11">
        <f ca="1">SUM(DemandTotal:CustomerTotal!K220)</f>
        <v>2564.3121331938905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>IF(ISBLANK('Input-Accounts'!D221),"",'Input-Accounts'!D221)</f>
        <v>2821625.7410728293</v>
      </c>
      <c r="E221" s="11">
        <f t="shared" ca="1" si="16"/>
        <v>0</v>
      </c>
      <c r="F221" s="3"/>
      <c r="G221" s="11">
        <f ca="1">SUM(DemandTotal:CustomerTotal!G221)</f>
        <v>1603762.4623710047</v>
      </c>
      <c r="H221" s="11">
        <f ca="1">SUM(DemandTotal:CustomerTotal!H221)</f>
        <v>311557.41424964793</v>
      </c>
      <c r="I221" s="11">
        <f ca="1">SUM(DemandTotal:CustomerTotal!I221)</f>
        <v>447791.03143021127</v>
      </c>
      <c r="J221" s="11">
        <f ca="1">SUM(DemandTotal:CustomerTotal!J221)</f>
        <v>259448.26865853995</v>
      </c>
      <c r="K221" s="11">
        <f ca="1">SUM(DemandTotal:CustomerTotal!K221)</f>
        <v>199066.5643634249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>IF(ISBLANK('Input-Accounts'!D222),"",'Input-Accounts'!D222)</f>
        <v>159220.6140353221</v>
      </c>
      <c r="E222" s="11">
        <f t="shared" ca="1" si="16"/>
        <v>0</v>
      </c>
      <c r="F222" s="3"/>
      <c r="G222" s="11">
        <f ca="1">SUM(DemandTotal:CustomerTotal!G222)</f>
        <v>90498.197655519834</v>
      </c>
      <c r="H222" s="11">
        <f ca="1">SUM(DemandTotal:CustomerTotal!H222)</f>
        <v>17580.773410872338</v>
      </c>
      <c r="I222" s="11">
        <f ca="1">SUM(DemandTotal:CustomerTotal!I222)</f>
        <v>25268.256504039378</v>
      </c>
      <c r="J222" s="11">
        <f ca="1">SUM(DemandTotal:CustomerTotal!J222)</f>
        <v>14640.323145941877</v>
      </c>
      <c r="K222" s="11">
        <f ca="1">SUM(DemandTotal:CustomerTotal!K222)</f>
        <v>11233.063318948643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>IF(ISBLANK('Input-Accounts'!D223),"",'Input-Accounts'!D223)</f>
        <v>1419322.3869909393</v>
      </c>
      <c r="E223" s="11">
        <f t="shared" ca="1" si="16"/>
        <v>0</v>
      </c>
      <c r="F223" s="3"/>
      <c r="G223" s="11">
        <f ca="1">SUM(DemandTotal:CustomerTotal!G223)</f>
        <v>806717.89072685817</v>
      </c>
      <c r="H223" s="11">
        <f ca="1">SUM(DemandTotal:CustomerTotal!H223)</f>
        <v>156718.30832865991</v>
      </c>
      <c r="I223" s="11">
        <f ca="1">SUM(DemandTotal:CustomerTotal!I223)</f>
        <v>225245.97304000056</v>
      </c>
      <c r="J223" s="11">
        <f ca="1">SUM(DemandTotal:CustomerTotal!J223)</f>
        <v>130506.58370911166</v>
      </c>
      <c r="K223" s="11">
        <f ca="1">SUM(DemandTotal:CustomerTotal!K223)</f>
        <v>100133.6311863087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>IF(ISBLANK('Input-Accounts'!D224),"",'Input-Accounts'!D224)</f>
        <v>192095.58275732494</v>
      </c>
      <c r="E224" s="11">
        <f t="shared" ca="1" si="16"/>
        <v>0</v>
      </c>
      <c r="F224" s="3"/>
      <c r="G224" s="11">
        <f ca="1">SUM(DemandTotal:CustomerTotal!G224)</f>
        <v>109183.75188069593</v>
      </c>
      <c r="H224" s="11">
        <f ca="1">SUM(DemandTotal:CustomerTotal!H224)</f>
        <v>21210.751724250964</v>
      </c>
      <c r="I224" s="11">
        <f ca="1">SUM(DemandTotal:CustomerTotal!I224)</f>
        <v>30485.502695826803</v>
      </c>
      <c r="J224" s="11">
        <f ca="1">SUM(DemandTotal:CustomerTotal!J224)</f>
        <v>17663.173977280087</v>
      </c>
      <c r="K224" s="11">
        <f ca="1">SUM(DemandTotal:CustomerTotal!K224)</f>
        <v>13552.402479271126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>IF(ISBLANK('Input-Accounts'!D225),"",'Input-Accounts'!D225)</f>
        <v>13281.998216360467</v>
      </c>
      <c r="E225" s="11">
        <f t="shared" ca="1" si="16"/>
        <v>0</v>
      </c>
      <c r="F225" s="3"/>
      <c r="G225" s="11">
        <f ca="1">SUM(DemandTotal:CustomerTotal!G225)</f>
        <v>7549.2542666478848</v>
      </c>
      <c r="H225" s="11">
        <f ca="1">SUM(DemandTotal:CustomerTotal!H225)</f>
        <v>1466.5676457800978</v>
      </c>
      <c r="I225" s="11">
        <f ca="1">SUM(DemandTotal:CustomerTotal!I225)</f>
        <v>2107.8485336247741</v>
      </c>
      <c r="J225" s="11">
        <f ca="1">SUM(DemandTotal:CustomerTotal!J225)</f>
        <v>1221.2787087242532</v>
      </c>
      <c r="K225" s="11">
        <f ca="1">SUM(DemandTotal:CustomerTotal!K225)</f>
        <v>937.049061583455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>IF(ISBLANK('Input-Accounts'!D226),"",'Input-Accounts'!D226)</f>
        <v>4641893.6079435581</v>
      </c>
      <c r="E226" s="11">
        <f t="shared" ca="1" si="16"/>
        <v>0</v>
      </c>
      <c r="G226" s="111">
        <f ca="1">SUM(DemandTotal:CustomerTotal!G226)</f>
        <v>2638370.7145757992</v>
      </c>
      <c r="H226" s="111">
        <f ca="1">SUM(DemandTotal:CustomerTotal!H226)</f>
        <v>512547.19882268592</v>
      </c>
      <c r="I226" s="111">
        <f ca="1">SUM(DemandTotal:CustomerTotal!I226)</f>
        <v>736666.9137700852</v>
      </c>
      <c r="J226" s="111">
        <f ca="1">SUM(DemandTotal:CustomerTotal!J226)</f>
        <v>426821.75823225681</v>
      </c>
      <c r="K226" s="111">
        <f ca="1">SUM(DemandTotal:CustomerTotal!K226)</f>
        <v>327487.02254273073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>IF(ISBLANK('Input-Accounts'!D229),"",'Input-Accounts'!D229)</f>
        <v>-3834761.6781084663</v>
      </c>
      <c r="E229" s="11">
        <f t="shared" ref="E229:E236" ca="1" si="17">IFERROR(IF(D229="","",IF(D229=0,0,IF(ABS(D229-SUM($G229:$K229))&lt;Check_Limit,0,1))),1)</f>
        <v>0</v>
      </c>
      <c r="F229" s="3"/>
      <c r="G229" s="11">
        <f ca="1">SUM(DemandTotal:CustomerTotal!G229)</f>
        <v>-2758810.2478874526</v>
      </c>
      <c r="H229" s="11">
        <f ca="1">SUM(DemandTotal:CustomerTotal!H229)</f>
        <v>-466683.62236567424</v>
      </c>
      <c r="I229" s="11">
        <f ca="1">SUM(DemandTotal:CustomerTotal!I229)</f>
        <v>-445268.48579245084</v>
      </c>
      <c r="J229" s="11">
        <f ca="1">SUM(DemandTotal:CustomerTotal!J229)</f>
        <v>-163952.81130301679</v>
      </c>
      <c r="K229" s="11">
        <f ca="1">SUM(DemandTotal:CustomerTotal!K229)</f>
        <v>-46.510759871454127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>IF(ISBLANK('Input-Accounts'!D230),"",'Input-Accounts'!D230)</f>
        <v>18120248.778331265</v>
      </c>
      <c r="E230" s="11">
        <f t="shared" ca="1" si="17"/>
        <v>0</v>
      </c>
      <c r="F230" s="3"/>
      <c r="G230" s="11">
        <f ca="1">SUM(DemandTotal:CustomerTotal!G230)</f>
        <v>13563462.778925316</v>
      </c>
      <c r="H230" s="11">
        <f ca="1">SUM(DemandTotal:CustomerTotal!H230)</f>
        <v>1816522.2119235133</v>
      </c>
      <c r="I230" s="11">
        <f ca="1">SUM(DemandTotal:CustomerTotal!I230)</f>
        <v>2000966.6243826782</v>
      </c>
      <c r="J230" s="11">
        <f ca="1">SUM(DemandTotal:CustomerTotal!J230)</f>
        <v>739243.8079426036</v>
      </c>
      <c r="K230" s="11">
        <f ca="1">SUM(DemandTotal:CustomerTotal!K230)</f>
        <v>53.3551571530204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>IF(ISBLANK('Input-Accounts'!D231),"",'Input-Accounts'!D231)</f>
        <v>4838355.3969202004</v>
      </c>
      <c r="E231" s="11">
        <f t="shared" ca="1" si="17"/>
        <v>0</v>
      </c>
      <c r="F231" s="3"/>
      <c r="G231" s="11">
        <f ca="1">SUM(DemandTotal:CustomerTotal!G231)</f>
        <v>2958778.9034857647</v>
      </c>
      <c r="H231" s="11">
        <f ca="1">SUM(DemandTotal:CustomerTotal!H231)</f>
        <v>574791.7950041052</v>
      </c>
      <c r="I231" s="11">
        <f ca="1">SUM(DemandTotal:CustomerTotal!I231)</f>
        <v>826128.98608880281</v>
      </c>
      <c r="J231" s="11">
        <f ca="1">SUM(DemandTotal:CustomerTotal!J231)</f>
        <v>478655.71234152716</v>
      </c>
      <c r="K231" s="11">
        <f ca="1">SUM(DemandTotal:CustomerTotal!K231)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>IF(ISBLANK('Input-Accounts'!D232),"",'Input-Accounts'!D232)</f>
        <v>9326931.8769016508</v>
      </c>
      <c r="E232" s="11">
        <f t="shared" ca="1" si="17"/>
        <v>0</v>
      </c>
      <c r="F232" s="3"/>
      <c r="G232" s="11">
        <f ca="1">SUM(DemandTotal:CustomerTotal!G232)</f>
        <v>6908057.3576036543</v>
      </c>
      <c r="H232" s="11">
        <f ca="1">SUM(DemandTotal:CustomerTotal!H232)</f>
        <v>1790516.9154328036</v>
      </c>
      <c r="I232" s="11">
        <f ca="1">SUM(DemandTotal:CustomerTotal!I232)</f>
        <v>577454.26745162776</v>
      </c>
      <c r="J232" s="11">
        <f ca="1">SUM(DemandTotal:CustomerTotal!J232)</f>
        <v>50569.089679283366</v>
      </c>
      <c r="K232" s="11">
        <f ca="1">SUM(DemandTotal:CustomerTotal!K232)</f>
        <v>334.24673428112243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>IF(ISBLANK('Input-Accounts'!D233),"",'Input-Accounts'!D233)</f>
        <v>7412411.119813526</v>
      </c>
      <c r="E233" s="11">
        <f t="shared" ca="1" si="17"/>
        <v>0</v>
      </c>
      <c r="F233" s="3"/>
      <c r="G233" s="11">
        <f ca="1">SUM(DemandTotal:CustomerTotal!G233)</f>
        <v>5490054.162464954</v>
      </c>
      <c r="H233" s="11">
        <f ca="1">SUM(DemandTotal:CustomerTotal!H233)</f>
        <v>1422981.0691591778</v>
      </c>
      <c r="I233" s="11">
        <f ca="1">SUM(DemandTotal:CustomerTotal!I233)</f>
        <v>458921.37840553396</v>
      </c>
      <c r="J233" s="11">
        <f ca="1">SUM(DemandTotal:CustomerTotal!J233)</f>
        <v>40188.873211979175</v>
      </c>
      <c r="K233" s="11">
        <f ca="1">SUM(DemandTotal:CustomerTotal!K233)</f>
        <v>265.6365718808899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>IF(ISBLANK('Input-Accounts'!D234),"",'Input-Accounts'!D234)</f>
        <v>3485199.8425731324</v>
      </c>
      <c r="E234" s="11">
        <f t="shared" ca="1" si="17"/>
        <v>0</v>
      </c>
      <c r="F234" s="3"/>
      <c r="G234" s="11">
        <f ca="1">SUM(DemandTotal:CustomerTotal!G234)</f>
        <v>2507327.925100469</v>
      </c>
      <c r="H234" s="11">
        <f ca="1">SUM(DemandTotal:CustomerTotal!H234)</f>
        <v>424142.57357515546</v>
      </c>
      <c r="I234" s="11">
        <f ca="1">SUM(DemandTotal:CustomerTotal!I234)</f>
        <v>404679.55686677556</v>
      </c>
      <c r="J234" s="11">
        <f ca="1">SUM(DemandTotal:CustomerTotal!J234)</f>
        <v>149007.51600932586</v>
      </c>
      <c r="K234" s="11">
        <f ca="1">SUM(DemandTotal:CustomerTotal!K234)</f>
        <v>42.271021405926263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>IF(ISBLANK('Input-Accounts'!D235),"",'Input-Accounts'!D235)</f>
        <v>569441.9318322168</v>
      </c>
      <c r="E235" s="11">
        <f t="shared" ca="1" si="17"/>
        <v>0</v>
      </c>
      <c r="F235" s="3"/>
      <c r="G235" s="11">
        <f ca="1">SUM(DemandTotal:CustomerTotal!G235)</f>
        <v>409668.80577842065</v>
      </c>
      <c r="H235" s="11">
        <f ca="1">SUM(DemandTotal:CustomerTotal!H235)</f>
        <v>69300.062371920241</v>
      </c>
      <c r="I235" s="11">
        <f ca="1">SUM(DemandTotal:CustomerTotal!I235)</f>
        <v>66120.027270828316</v>
      </c>
      <c r="J235" s="11">
        <f ca="1">SUM(DemandTotal:CustomerTotal!J235)</f>
        <v>24346.129807932241</v>
      </c>
      <c r="K235" s="11">
        <f ca="1">SUM(DemandTotal:CustomerTotal!K235)</f>
        <v>6.906603115229121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>IF(ISBLANK('Input-Accounts'!D236),"",'Input-Accounts'!D236)</f>
        <v>39917827.268263526</v>
      </c>
      <c r="E236" s="11">
        <f t="shared" ca="1" si="17"/>
        <v>0</v>
      </c>
      <c r="G236" s="111">
        <f ca="1">SUM(DemandTotal:CustomerTotal!G236)</f>
        <v>29078539.685471125</v>
      </c>
      <c r="H236" s="111">
        <f ca="1">SUM(DemandTotal:CustomerTotal!H236)</f>
        <v>5631571.0051010009</v>
      </c>
      <c r="I236" s="111">
        <f ca="1">SUM(DemandTotal:CustomerTotal!I236)</f>
        <v>3889002.3546737954</v>
      </c>
      <c r="J236" s="111">
        <f ca="1">SUM(DemandTotal:CustomerTotal!J236)</f>
        <v>1318058.3176896346</v>
      </c>
      <c r="K236" s="111">
        <f ca="1">SUM(DemandTotal:CustomerTotal!K236)</f>
        <v>655.90532796473394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>IF(ISBLANK('Input-Accounts'!D239),"",'Input-Accounts'!D239)</f>
        <v>6816088.844183526</v>
      </c>
      <c r="E239" s="11">
        <f t="shared" ref="E239:E245" ca="1" si="18">IFERROR(IF(D239="","",IF(D239=0,0,IF(ABS(D239-SUM($G239:$K239))&lt;Check_Limit,0,1))),1)</f>
        <v>0</v>
      </c>
      <c r="F239" s="3"/>
      <c r="G239" s="11">
        <f ca="1">SUM(DemandTotal:CustomerTotal!G239)</f>
        <v>5057629.660842618</v>
      </c>
      <c r="H239" s="11">
        <f ca="1">SUM(DemandTotal:CustomerTotal!H239)</f>
        <v>716877.38845068659</v>
      </c>
      <c r="I239" s="11">
        <f ca="1">SUM(DemandTotal:CustomerTotal!I239)</f>
        <v>756248.75840425002</v>
      </c>
      <c r="J239" s="11">
        <f ca="1">SUM(DemandTotal:CustomerTotal!J239)</f>
        <v>284888.22233555553</v>
      </c>
      <c r="K239" s="11">
        <f ca="1">SUM(DemandTotal:CustomerTotal!K239)</f>
        <v>444.81415041671374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>IF(ISBLANK('Input-Accounts'!D240),"",'Input-Accounts'!D240)</f>
        <v>42710603.237588502</v>
      </c>
      <c r="E240" s="11">
        <f t="shared" ca="1" si="18"/>
        <v>0</v>
      </c>
      <c r="F240" s="3"/>
      <c r="G240" s="11">
        <f ca="1">SUM(DemandTotal:CustomerTotal!G240)</f>
        <v>30053594.552357465</v>
      </c>
      <c r="H240" s="11">
        <f ca="1">SUM(DemandTotal:CustomerTotal!H240)</f>
        <v>4624237.8927943986</v>
      </c>
      <c r="I240" s="11">
        <f ca="1">SUM(DemandTotal:CustomerTotal!I240)</f>
        <v>5846501.762082546</v>
      </c>
      <c r="J240" s="11">
        <f ca="1">SUM(DemandTotal:CustomerTotal!J240)</f>
        <v>2186269.0303540919</v>
      </c>
      <c r="K240" s="11">
        <f ca="1">SUM(DemandTotal:CustomerTotal!K240)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>IF(ISBLANK('Input-Accounts'!D241),"",'Input-Accounts'!D241)</f>
        <v>2346880.2559241084</v>
      </c>
      <c r="E241" s="11">
        <f t="shared" ca="1" si="18"/>
        <v>0</v>
      </c>
      <c r="F241" s="3"/>
      <c r="G241" s="11">
        <f ca="1">SUM(DemandTotal:CustomerTotal!G241)</f>
        <v>1435177.7041131754</v>
      </c>
      <c r="H241" s="11">
        <f ca="1">SUM(DemandTotal:CustomerTotal!H241)</f>
        <v>278807.03344383958</v>
      </c>
      <c r="I241" s="11">
        <f ca="1">SUM(DemandTotal:CustomerTotal!I241)</f>
        <v>400720.00654035277</v>
      </c>
      <c r="J241" s="11">
        <f ca="1">SUM(DemandTotal:CustomerTotal!J241)</f>
        <v>232175.51182674049</v>
      </c>
      <c r="K241" s="11">
        <f ca="1">SUM(DemandTotal:CustomerTotal!K241)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>IF(ISBLANK('Input-Accounts'!D242),"",'Input-Accounts'!D242)</f>
        <v>1985678.9834303199</v>
      </c>
      <c r="E242" s="11">
        <f t="shared" ca="1" si="18"/>
        <v>0</v>
      </c>
      <c r="F242" s="3"/>
      <c r="G242" s="11">
        <f ca="1">SUM(DemandTotal:CustomerTotal!G242)</f>
        <v>1833078.6313737677</v>
      </c>
      <c r="H242" s="11">
        <f ca="1">SUM(DemandTotal:CustomerTotal!H242)</f>
        <v>137074.79717037446</v>
      </c>
      <c r="I242" s="11">
        <f ca="1">SUM(DemandTotal:CustomerTotal!I242)</f>
        <v>14793.534457346246</v>
      </c>
      <c r="J242" s="11">
        <f ca="1">SUM(DemandTotal:CustomerTotal!J242)</f>
        <v>703.4182740875724</v>
      </c>
      <c r="K242" s="11">
        <f ca="1">SUM(DemandTotal:CustomerTotal!K242)</f>
        <v>28.602154743569717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>IF(ISBLANK('Input-Accounts'!D243),"",'Input-Accounts'!D243)</f>
        <v>340582.01247401367</v>
      </c>
      <c r="E243" s="11">
        <f t="shared" ca="1" si="18"/>
        <v>0</v>
      </c>
      <c r="F243" s="3"/>
      <c r="G243" s="11">
        <f ca="1">SUM(DemandTotal:CustomerTotal!G243)</f>
        <v>252254.45068010321</v>
      </c>
      <c r="H243" s="11">
        <f ca="1">SUM(DemandTotal:CustomerTotal!H243)</f>
        <v>65382.47115721889</v>
      </c>
      <c r="I243" s="11">
        <f ca="1">SUM(DemandTotal:CustomerTotal!I243)</f>
        <v>21086.305670082307</v>
      </c>
      <c r="J243" s="11">
        <f ca="1">SUM(DemandTotal:CustomerTotal!J243)</f>
        <v>1846.5796211723325</v>
      </c>
      <c r="K243" s="11">
        <f ca="1">SUM(DemandTotal:CustomerTotal!K243)</f>
        <v>12.205345436933543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>IF(ISBLANK('Input-Accounts'!D244),"",'Input-Accounts'!D244)</f>
        <v>633080.15219115198</v>
      </c>
      <c r="E244" s="11">
        <f t="shared" ca="1" si="18"/>
        <v>0</v>
      </c>
      <c r="F244" s="3"/>
      <c r="G244" s="11">
        <f ca="1">SUM(DemandTotal:CustomerTotal!G244)</f>
        <v>455451.51386320317</v>
      </c>
      <c r="H244" s="11">
        <f ca="1">SUM(DemandTotal:CustomerTotal!H244)</f>
        <v>77044.719717265922</v>
      </c>
      <c r="I244" s="11">
        <f ca="1">SUM(DemandTotal:CustomerTotal!I244)</f>
        <v>73509.29846843936</v>
      </c>
      <c r="J244" s="11">
        <f ca="1">SUM(DemandTotal:CustomerTotal!J244)</f>
        <v>27066.941688819406</v>
      </c>
      <c r="K244" s="11">
        <f ca="1">SUM(DemandTotal:CustomerTotal!K244)</f>
        <v>7.6784534241174427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>IF(ISBLANK('Input-Accounts'!D245),"",'Input-Accounts'!D245)</f>
        <v>54832913.485791624</v>
      </c>
      <c r="E245" s="11">
        <f t="shared" ca="1" si="18"/>
        <v>0</v>
      </c>
      <c r="G245" s="111">
        <f ca="1">SUM(DemandTotal:CustomerTotal!G245)</f>
        <v>39087186.513230339</v>
      </c>
      <c r="H245" s="111">
        <f ca="1">SUM(DemandTotal:CustomerTotal!H245)</f>
        <v>5899424.3027337836</v>
      </c>
      <c r="I245" s="111">
        <f ca="1">SUM(DemandTotal:CustomerTotal!I245)</f>
        <v>7112859.6656230157</v>
      </c>
      <c r="J245" s="111">
        <f ca="1">SUM(DemandTotal:CustomerTotal!J245)</f>
        <v>2732949.7041004668</v>
      </c>
      <c r="K245" s="111">
        <f ca="1">SUM(DemandTotal:CustomerTotal!K245)</f>
        <v>493.30010402133445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>IF(ISBLANK('Input-Accounts'!D247),"",'Input-Accounts'!D247)</f>
        <v>622592539.13795054</v>
      </c>
      <c r="E247" s="11">
        <f ca="1">IFERROR(IF(D247="","",IF(D247=0,0,IF(ABS(D247-SUM($G247:$K247))&lt;Check_Limit,0,1))),1)</f>
        <v>0</v>
      </c>
      <c r="F247" s="3"/>
      <c r="G247" s="11">
        <f ca="1">SUM(DemandTotal:CustomerTotal!G247)</f>
        <v>474329951.56200176</v>
      </c>
      <c r="H247" s="11">
        <f ca="1">SUM(DemandTotal:CustomerTotal!H247)</f>
        <v>70290687.960238665</v>
      </c>
      <c r="I247" s="11">
        <f ca="1">SUM(DemandTotal:CustomerTotal!I247)</f>
        <v>52752826.699353077</v>
      </c>
      <c r="J247" s="11">
        <f ca="1">SUM(DemandTotal:CustomerTotal!J247)</f>
        <v>16375777.249742704</v>
      </c>
      <c r="K247" s="11">
        <f ca="1">SUM(DemandTotal:CustomerTotal!K247)</f>
        <v>8843295.6666142996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>IF(ISBLANK('Input-Accounts'!D251),"",'Input-Accounts'!D251)</f>
        <v>2643916.9165618639</v>
      </c>
      <c r="E251" s="11">
        <f ca="1">IFERROR(IF(D251="","",IF(D251=0,0,IF(ABS(D251-SUM($G251:$K251))&lt;Check_Limit,0,1))),1)</f>
        <v>0</v>
      </c>
      <c r="F251" s="3"/>
      <c r="G251" s="11">
        <f ca="1">SUM(DemandTotal:CustomerTotal!G251)</f>
        <v>2393486.6215294306</v>
      </c>
      <c r="H251" s="11">
        <f ca="1">SUM(DemandTotal:CustomerTotal!H251)</f>
        <v>188672.07909487415</v>
      </c>
      <c r="I251" s="11">
        <f ca="1">SUM(DemandTotal:CustomerTotal!I251)</f>
        <v>36237.932486537502</v>
      </c>
      <c r="J251" s="11">
        <f ca="1">SUM(DemandTotal:CustomerTotal!J251)</f>
        <v>24665.451904860591</v>
      </c>
      <c r="K251" s="11">
        <f ca="1">SUM(DemandTotal:CustomerTotal!K251)</f>
        <v>854.83154616123363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>IF(ISBLANK('Input-Accounts'!D252),"",'Input-Accounts'!D252)</f>
        <v>23839487.345599264</v>
      </c>
      <c r="E252" s="11">
        <f ca="1">IFERROR(IF(D252="","",IF(D252=0,0,IF(ABS(D252-SUM($G252:$K252))&lt;Check_Limit,0,1))),1)</f>
        <v>0</v>
      </c>
      <c r="F252" s="3"/>
      <c r="G252" s="11">
        <f ca="1">SUM(DemandTotal:CustomerTotal!G252)</f>
        <v>21937506.611756347</v>
      </c>
      <c r="H252" s="11">
        <f ca="1">SUM(DemandTotal:CustomerTotal!H252)</f>
        <v>1740589.6118549167</v>
      </c>
      <c r="I252" s="11">
        <f ca="1">SUM(DemandTotal:CustomerTotal!I252)</f>
        <v>148943.8177309075</v>
      </c>
      <c r="J252" s="11">
        <f ca="1">SUM(DemandTotal:CustomerTotal!J252)</f>
        <v>12040.220734694241</v>
      </c>
      <c r="K252" s="11">
        <f ca="1">SUM(DemandTotal:CustomerTotal!K252)</f>
        <v>407.08352240387393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>IF(ISBLANK('Input-Accounts'!D253),"",'Input-Accounts'!D253)</f>
        <v>27224753.238804184</v>
      </c>
      <c r="E253" s="11">
        <f ca="1">IFERROR(IF(D253="","",IF(D253=0,0,IF(ABS(D253-SUM($G253:$K253))&lt;Check_Limit,0,1))),1)</f>
        <v>0</v>
      </c>
      <c r="F253" s="3"/>
      <c r="G253" s="11">
        <f ca="1">SUM(DemandTotal:CustomerTotal!G253)</f>
        <v>24806355.359450355</v>
      </c>
      <c r="H253" s="11">
        <f ca="1">SUM(DemandTotal:CustomerTotal!H253)</f>
        <v>1107327.8686924898</v>
      </c>
      <c r="I253" s="11">
        <f ca="1">SUM(DemandTotal:CustomerTotal!I253)</f>
        <v>964893.27292679797</v>
      </c>
      <c r="J253" s="11">
        <f ca="1">SUM(DemandTotal:CustomerTotal!J253)</f>
        <v>346176.73773454217</v>
      </c>
      <c r="K253" s="11">
        <f ca="1">SUM(DemandTotal:CustomerTotal!K253)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>IF(ISBLANK('Input-Accounts'!D254),"",'Input-Accounts'!D254)</f>
        <v>53708157.500965312</v>
      </c>
      <c r="E254" s="11">
        <f ca="1">IFERROR(IF(D254="","",IF(D254=0,0,IF(ABS(D254-SUM($G254:$K254))&lt;Check_Limit,0,1))),1)</f>
        <v>0</v>
      </c>
      <c r="G254" s="111">
        <f ca="1">SUM(DemandTotal:CustomerTotal!G254)</f>
        <v>49137348.592736132</v>
      </c>
      <c r="H254" s="111">
        <f ca="1">SUM(DemandTotal:CustomerTotal!H254)</f>
        <v>3036589.5596422805</v>
      </c>
      <c r="I254" s="111">
        <f ca="1">SUM(DemandTotal:CustomerTotal!I254)</f>
        <v>1150075.0231442431</v>
      </c>
      <c r="J254" s="111">
        <f ca="1">SUM(DemandTotal:CustomerTotal!J254)</f>
        <v>382882.410374097</v>
      </c>
      <c r="K254" s="111">
        <f ca="1">SUM(DemandTotal:CustomerTotal!K254)</f>
        <v>1261.9150685651075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>IF(ISBLANK('Input-Accounts'!D257),"",'Input-Accounts'!D257)</f>
        <v>361817.04230668675</v>
      </c>
      <c r="E257" s="11">
        <f ca="1">IFERROR(IF(D257="","",IF(D257=0,0,IF(ABS(D257-SUM($G257:$K257))&lt;Check_Limit,0,1))),1)</f>
        <v>0</v>
      </c>
      <c r="F257" s="3"/>
      <c r="G257" s="11">
        <f ca="1">SUM(DemandTotal:CustomerTotal!G257)</f>
        <v>358350.87814588792</v>
      </c>
      <c r="H257" s="11">
        <f ca="1">SUM(DemandTotal:CustomerTotal!H257)</f>
        <v>3132.3528968234914</v>
      </c>
      <c r="I257" s="11">
        <f ca="1">SUM(DemandTotal:CustomerTotal!I257)</f>
        <v>318.47768935799508</v>
      </c>
      <c r="J257" s="11">
        <f ca="1">SUM(DemandTotal:CustomerTotal!J257)</f>
        <v>14.819958719473346</v>
      </c>
      <c r="K257" s="11">
        <f ca="1">SUM(DemandTotal:CustomerTotal!K257)</f>
        <v>0.51361589785900397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>IF(ISBLANK('Input-Accounts'!D258),"",'Input-Accounts'!D258)</f>
        <v>-4962532.314073992</v>
      </c>
      <c r="E258" s="11">
        <f ca="1">IFERROR(IF(D258="","",IF(D258=0,0,IF(ABS(D258-SUM($G258:$K258))&lt;Check_Limit,0,1))),1)</f>
        <v>0</v>
      </c>
      <c r="F258" s="3"/>
      <c r="G258" s="11">
        <f ca="1">SUM(DemandTotal:CustomerTotal!G258)</f>
        <v>-4914991.845708576</v>
      </c>
      <c r="H258" s="11">
        <f ca="1">SUM(DemandTotal:CustomerTotal!H258)</f>
        <v>-42962.051678024502</v>
      </c>
      <c r="I258" s="11">
        <f ca="1">SUM(DemandTotal:CustomerTotal!I258)</f>
        <v>-4368.1077449387485</v>
      </c>
      <c r="J258" s="11">
        <f ca="1">SUM(DemandTotal:CustomerTotal!J258)</f>
        <v>-203.26440006739816</v>
      </c>
      <c r="K258" s="11">
        <f ca="1">SUM(DemandTotal:CustomerTotal!K258)</f>
        <v>-7.0445423850072997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>IF(ISBLANK('Input-Accounts'!D259),"",'Input-Accounts'!D259)</f>
        <v>-4600715.2717673052</v>
      </c>
      <c r="E259" s="11">
        <f ca="1">IFERROR(IF(D259="","",IF(D259=0,0,IF(ABS(D259-SUM($G259:$K259))&lt;Check_Limit,0,1))),1)</f>
        <v>0</v>
      </c>
      <c r="G259" s="111">
        <f ca="1">SUM(DemandTotal:CustomerTotal!G259)</f>
        <v>-4556640.9675626885</v>
      </c>
      <c r="H259" s="111">
        <f ca="1">SUM(DemandTotal:CustomerTotal!H259)</f>
        <v>-39829.698781201012</v>
      </c>
      <c r="I259" s="111">
        <f ca="1">SUM(DemandTotal:CustomerTotal!I259)</f>
        <v>-4049.6300555807534</v>
      </c>
      <c r="J259" s="111">
        <f ca="1">SUM(DemandTotal:CustomerTotal!J259)</f>
        <v>-188.44444134792482</v>
      </c>
      <c r="K259" s="111">
        <f ca="1">SUM(DemandTotal:CustomerTotal!K259)</f>
        <v>-6.5309264871482959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>IF(ISBLANK('Input-Accounts'!D262),"",'Input-Accounts'!D262)</f>
        <v>468559.09389007126</v>
      </c>
      <c r="E262" s="11">
        <f ca="1">IFERROR(IF(D262="","",IF(D262=0,0,IF(ABS(D262-SUM($G262:$K262))&lt;Check_Limit,0,1))),1)</f>
        <v>0</v>
      </c>
      <c r="F262" s="3"/>
      <c r="G262" s="11">
        <f ca="1">SUM(DemandTotal:CustomerTotal!G262)</f>
        <v>64146.958777768021</v>
      </c>
      <c r="H262" s="11">
        <f ca="1">SUM(DemandTotal:CustomerTotal!H262)</f>
        <v>367442.42630277446</v>
      </c>
      <c r="I262" s="11">
        <f ca="1">SUM(DemandTotal:CustomerTotal!I262)</f>
        <v>36112.00564283858</v>
      </c>
      <c r="J262" s="11">
        <f ca="1">SUM(DemandTotal:CustomerTotal!J262)</f>
        <v>857.70316669015403</v>
      </c>
      <c r="K262" s="11">
        <f ca="1">SUM(DemandTotal:CustomerTotal!K262)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>IF(ISBLANK('Input-Accounts'!D263),"",'Input-Accounts'!D263)</f>
        <v>1083796.4985987903</v>
      </c>
      <c r="E263" s="11">
        <f ca="1">IFERROR(IF(D263="","",IF(D263=0,0,IF(ABS(D263-SUM($G263:$K263))&lt;Check_Limit,0,1))),1)</f>
        <v>0</v>
      </c>
      <c r="F263" s="3"/>
      <c r="G263" s="11">
        <f ca="1">SUM(DemandTotal:CustomerTotal!G263)</f>
        <v>148374.55984882996</v>
      </c>
      <c r="H263" s="11">
        <f ca="1">SUM(DemandTotal:CustomerTotal!H263)</f>
        <v>849909.47834857414</v>
      </c>
      <c r="I263" s="11">
        <f ca="1">SUM(DemandTotal:CustomerTotal!I263)</f>
        <v>83528.557621528947</v>
      </c>
      <c r="J263" s="11">
        <f ca="1">SUM(DemandTotal:CustomerTotal!J263)</f>
        <v>1983.9027798572008</v>
      </c>
      <c r="K263" s="11">
        <f ca="1">SUM(DemandTotal:CustomerTotal!K263)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>IF(ISBLANK('Input-Accounts'!D264),"",'Input-Accounts'!D264)</f>
        <v>1552355.5924888616</v>
      </c>
      <c r="E264" s="11">
        <f ca="1">IFERROR(IF(D264="","",IF(D264=0,0,IF(ABS(D264-SUM($G264:$K264))&lt;Check_Limit,0,1))),1)</f>
        <v>0</v>
      </c>
      <c r="G264" s="111">
        <f ca="1">SUM(DemandTotal:CustomerTotal!G264)</f>
        <v>212521.51862659797</v>
      </c>
      <c r="H264" s="111">
        <f ca="1">SUM(DemandTotal:CustomerTotal!H264)</f>
        <v>1217351.9046513485</v>
      </c>
      <c r="I264" s="111">
        <f ca="1">SUM(DemandTotal:CustomerTotal!I264)</f>
        <v>119640.56326436752</v>
      </c>
      <c r="J264" s="111">
        <f ca="1">SUM(DemandTotal:CustomerTotal!J264)</f>
        <v>2841.605946547355</v>
      </c>
      <c r="K264" s="111">
        <f ca="1">SUM(DemandTotal:CustomerTotal!K264)</f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>IF(ISBLANK('Input-Accounts'!D266),"",'Input-Accounts'!D266)</f>
        <v>50659797.821686864</v>
      </c>
      <c r="E266" s="11">
        <f ca="1">IFERROR(IF(D266="","",IF(D266=0,0,IF(ABS(D266-SUM($G266:$K266))&lt;Check_Limit,0,1))),1)</f>
        <v>0</v>
      </c>
      <c r="F266" s="3"/>
      <c r="G266" s="11">
        <f ca="1">SUM(DemandTotal:CustomerTotal!G266)</f>
        <v>44793229.143800043</v>
      </c>
      <c r="H266" s="11">
        <f ca="1">SUM(DemandTotal:CustomerTotal!H266)</f>
        <v>4214111.7655124273</v>
      </c>
      <c r="I266" s="11">
        <f ca="1">SUM(DemandTotal:CustomerTotal!I266)</f>
        <v>1265665.9563530297</v>
      </c>
      <c r="J266" s="11">
        <f ca="1">SUM(DemandTotal:CustomerTotal!J266)</f>
        <v>385535.57187929645</v>
      </c>
      <c r="K266" s="11">
        <f ca="1">SUM(DemandTotal:CustomerTotal!K266)</f>
        <v>1255.384142077959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>IF(ISBLANK('Input-Accounts'!D269),"",'Input-Accounts'!D269)</f>
        <v>14604376.122352732</v>
      </c>
      <c r="E269" s="11">
        <f t="shared" ref="E269:E281" ca="1" si="19">IFERROR(IF(D269="","",IF(D269=0,0,IF(ABS(D269-SUM($G269:$K269))&lt;Check_Limit,0,1))),1)</f>
        <v>0</v>
      </c>
      <c r="F269" s="3"/>
      <c r="G269" s="11">
        <f ca="1">SUM(DemandTotal:CustomerTotal!G269)</f>
        <v>10241619.106760863</v>
      </c>
      <c r="H269" s="11">
        <f ca="1">SUM(DemandTotal:CustomerTotal!H269)</f>
        <v>1718654.9724916653</v>
      </c>
      <c r="I269" s="11">
        <f ca="1">SUM(DemandTotal:CustomerTotal!I269)</f>
        <v>1469201.4130851508</v>
      </c>
      <c r="J269" s="11">
        <f ca="1">SUM(DemandTotal:CustomerTotal!J269)</f>
        <v>816895.69108383358</v>
      </c>
      <c r="K269" s="11">
        <f ca="1">SUM(DemandTotal:CustomerTotal!K269)</f>
        <v>358004.93893122033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>IF(ISBLANK('Input-Accounts'!D270),"",'Input-Accounts'!D270)</f>
        <v>11597491.620085612</v>
      </c>
      <c r="E270" s="11">
        <f t="shared" ca="1" si="19"/>
        <v>0</v>
      </c>
      <c r="F270" s="3"/>
      <c r="G270" s="11">
        <f ca="1">SUM(DemandTotal:CustomerTotal!G270)</f>
        <v>8132979.5105025731</v>
      </c>
      <c r="H270" s="11">
        <f ca="1">SUM(DemandTotal:CustomerTotal!H270)</f>
        <v>1364802.3355673163</v>
      </c>
      <c r="I270" s="11">
        <f ca="1">SUM(DemandTotal:CustomerTotal!I270)</f>
        <v>1166708.590200841</v>
      </c>
      <c r="J270" s="11">
        <f ca="1">SUM(DemandTotal:CustomerTotal!J270)</f>
        <v>648705.62442776747</v>
      </c>
      <c r="K270" s="11">
        <f ca="1">SUM(DemandTotal:CustomerTotal!K270)</f>
        <v>284295.5593871146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>IF(ISBLANK('Input-Accounts'!D271),"",'Input-Accounts'!D271)</f>
        <v>-60144726.537127189</v>
      </c>
      <c r="E271" s="11">
        <f t="shared" ca="1" si="19"/>
        <v>0</v>
      </c>
      <c r="F271" s="3"/>
      <c r="G271" s="11">
        <f ca="1">SUM(DemandTotal:CustomerTotal!G271)</f>
        <v>-42177726.409741089</v>
      </c>
      <c r="H271" s="11">
        <f ca="1">SUM(DemandTotal:CustomerTotal!H271)</f>
        <v>-7077880.7986172773</v>
      </c>
      <c r="I271" s="11">
        <f ca="1">SUM(DemandTotal:CustomerTotal!I271)</f>
        <v>-6050564.3293259619</v>
      </c>
      <c r="J271" s="11">
        <f ca="1">SUM(DemandTotal:CustomerTotal!J271)</f>
        <v>-3364194.9192472352</v>
      </c>
      <c r="K271" s="11">
        <f ca="1">SUM(DemandTotal:CustomerTotal!K271)</f>
        <v>-1474360.0801956332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>IF(ISBLANK('Input-Accounts'!D272),"",'Input-Accounts'!D272)</f>
        <v>37766206.324427478</v>
      </c>
      <c r="E272" s="11">
        <f t="shared" ca="1" si="19"/>
        <v>0</v>
      </c>
      <c r="F272" s="3"/>
      <c r="G272" s="11">
        <f ca="1">SUM(DemandTotal:CustomerTotal!G272)</f>
        <v>26484328.877981462</v>
      </c>
      <c r="H272" s="11">
        <f ca="1">SUM(DemandTotal:CustomerTotal!H272)</f>
        <v>4444358.1668839604</v>
      </c>
      <c r="I272" s="11">
        <f ca="1">SUM(DemandTotal:CustomerTotal!I272)</f>
        <v>3799283.3951865872</v>
      </c>
      <c r="J272" s="11">
        <f ca="1">SUM(DemandTotal:CustomerTotal!J272)</f>
        <v>2112452.5249516652</v>
      </c>
      <c r="K272" s="11">
        <f ca="1">SUM(DemandTotal:CustomerTotal!K272)</f>
        <v>925783.35942380573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>IF(ISBLANK('Input-Accounts'!D273),"",'Input-Accounts'!D273)</f>
        <v>1455895.7</v>
      </c>
      <c r="E273" s="11">
        <f t="shared" ca="1" si="19"/>
        <v>0</v>
      </c>
      <c r="F273" s="3"/>
      <c r="G273" s="11">
        <f ca="1">SUM(DemandTotal:CustomerTotal!G273)</f>
        <v>1038848.5629079405</v>
      </c>
      <c r="H273" s="11">
        <f ca="1">SUM(DemandTotal:CustomerTotal!H273)</f>
        <v>151357.12508183828</v>
      </c>
      <c r="I273" s="11">
        <f ca="1">SUM(DemandTotal:CustomerTotal!I273)</f>
        <v>167743.33664965213</v>
      </c>
      <c r="J273" s="11">
        <f ca="1">SUM(DemandTotal:CustomerTotal!J273)</f>
        <v>77862.518933410785</v>
      </c>
      <c r="K273" s="11">
        <f ca="1">SUM(DemandTotal:CustomerTotal!K273)</f>
        <v>20084.156427158054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>IF(ISBLANK('Input-Accounts'!D274),"",'Input-Accounts'!D274)</f>
        <v>12860296.901649121</v>
      </c>
      <c r="E274" s="11">
        <f t="shared" ca="1" si="19"/>
        <v>0</v>
      </c>
      <c r="F274" s="3"/>
      <c r="G274" s="11">
        <f ca="1">SUM(DemandTotal:CustomerTotal!G274)</f>
        <v>9116139.5191677511</v>
      </c>
      <c r="H274" s="11">
        <f ca="1">SUM(DemandTotal:CustomerTotal!H274)</f>
        <v>1407454.7636000861</v>
      </c>
      <c r="I274" s="11">
        <f ca="1">SUM(DemandTotal:CustomerTotal!I274)</f>
        <v>1385412.3992962572</v>
      </c>
      <c r="J274" s="11">
        <f ca="1">SUM(DemandTotal:CustomerTotal!J274)</f>
        <v>704969.59114952839</v>
      </c>
      <c r="K274" s="11">
        <f ca="1">SUM(DemandTotal:CustomerTotal!K274)</f>
        <v>246320.62843549909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>IF(ISBLANK('Input-Accounts'!D275),"",'Input-Accounts'!D275)</f>
        <v>23014551.384235851</v>
      </c>
      <c r="E275" s="11">
        <f t="shared" ca="1" si="19"/>
        <v>0</v>
      </c>
      <c r="F275" s="3"/>
      <c r="G275" s="11">
        <f ca="1">SUM(DemandTotal:CustomerTotal!G275)</f>
        <v>16139427.471301515</v>
      </c>
      <c r="H275" s="11">
        <f ca="1">SUM(DemandTotal:CustomerTotal!H275)</f>
        <v>2708371.3021908817</v>
      </c>
      <c r="I275" s="11">
        <f ca="1">SUM(DemandTotal:CustomerTotal!I275)</f>
        <v>2315265.7211756976</v>
      </c>
      <c r="J275" s="11">
        <f ca="1">SUM(DemandTotal:CustomerTotal!J275)</f>
        <v>1287318.7940725968</v>
      </c>
      <c r="K275" s="11">
        <f ca="1">SUM(DemandTotal:CustomerTotal!K275)</f>
        <v>564168.09549516393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>IF(ISBLANK('Input-Accounts'!D276),"",'Input-Accounts'!D276)</f>
        <v>992499.94</v>
      </c>
      <c r="E276" s="11">
        <f t="shared" ca="1" si="19"/>
        <v>0</v>
      </c>
      <c r="F276" s="3"/>
      <c r="G276" s="11">
        <f ca="1">SUM(DemandTotal:CustomerTotal!G276)</f>
        <v>706117.13933898404</v>
      </c>
      <c r="H276" s="11">
        <f ca="1">SUM(DemandTotal:CustomerTotal!H276)</f>
        <v>104283.9981852237</v>
      </c>
      <c r="I276" s="11">
        <f ca="1">SUM(DemandTotal:CustomerTotal!I276)</f>
        <v>116423.31798092787</v>
      </c>
      <c r="J276" s="11">
        <f ca="1">SUM(DemandTotal:CustomerTotal!J276)</f>
        <v>52903.489375195597</v>
      </c>
      <c r="K276" s="11">
        <f ca="1">SUM(DemandTotal:CustomerTotal!K276)</f>
        <v>12771.995119668552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>IF(ISBLANK('Input-Accounts'!D277),"",'Input-Accounts'!D277)</f>
        <v>2028331.1882791193</v>
      </c>
      <c r="E277" s="11">
        <f t="shared" ca="1" si="19"/>
        <v>0</v>
      </c>
      <c r="F277" s="3"/>
      <c r="G277" s="11">
        <f ca="1">SUM(DemandTotal:CustomerTotal!G277)</f>
        <v>1422408.9600735265</v>
      </c>
      <c r="H277" s="11">
        <f ca="1">SUM(DemandTotal:CustomerTotal!H277)</f>
        <v>238695.67952720256</v>
      </c>
      <c r="I277" s="11">
        <f ca="1">SUM(DemandTotal:CustomerTotal!I277)</f>
        <v>204050.28075545689</v>
      </c>
      <c r="J277" s="11">
        <f ca="1">SUM(DemandTotal:CustomerTotal!J277)</f>
        <v>113454.6928889446</v>
      </c>
      <c r="K277" s="11">
        <f ca="1">SUM(DemandTotal:CustomerTotal!K277)</f>
        <v>49721.575033988796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>IF(ISBLANK('Input-Accounts'!D278),"",'Input-Accounts'!D278)</f>
        <v>1915987.458857002</v>
      </c>
      <c r="E278" s="11">
        <f t="shared" ca="1" si="19"/>
        <v>0</v>
      </c>
      <c r="F278" s="3"/>
      <c r="G278" s="11">
        <f ca="1">SUM(DemandTotal:CustomerTotal!G278)</f>
        <v>1343625.6093754228</v>
      </c>
      <c r="H278" s="11">
        <f ca="1">SUM(DemandTotal:CustomerTotal!H278)</f>
        <v>225474.97721291048</v>
      </c>
      <c r="I278" s="11">
        <f ca="1">SUM(DemandTotal:CustomerTotal!I278)</f>
        <v>192748.49253558181</v>
      </c>
      <c r="J278" s="11">
        <f ca="1">SUM(DemandTotal:CustomerTotal!J278)</f>
        <v>107170.7470554247</v>
      </c>
      <c r="K278" s="11">
        <f ca="1">SUM(DemandTotal:CustomerTotal!K278)</f>
        <v>46967.632677662295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>IF(ISBLANK('Input-Accounts'!D279),"",'Input-Accounts'!D279)</f>
        <v>5765127.5704047903</v>
      </c>
      <c r="E279" s="11">
        <f t="shared" ca="1" si="19"/>
        <v>0</v>
      </c>
      <c r="F279" s="3"/>
      <c r="G279" s="11">
        <f ca="1">SUM(DemandTotal:CustomerTotal!G279)</f>
        <v>4042914.2733184844</v>
      </c>
      <c r="H279" s="11">
        <f ca="1">SUM(DemandTotal:CustomerTotal!H279)</f>
        <v>678444.94574197428</v>
      </c>
      <c r="I279" s="11">
        <f ca="1">SUM(DemandTotal:CustomerTotal!I279)</f>
        <v>579972.29748766299</v>
      </c>
      <c r="J279" s="11">
        <f ca="1">SUM(DemandTotal:CustomerTotal!J279)</f>
        <v>322472.37618073565</v>
      </c>
      <c r="K279" s="11">
        <f ca="1">SUM(DemandTotal:CustomerTotal!K279)</f>
        <v>141323.67767593244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>IF(ISBLANK('Input-Accounts'!D280),"",'Input-Accounts'!D280)</f>
        <v>156161.7009722759</v>
      </c>
      <c r="E280" s="11">
        <f t="shared" ca="1" si="19"/>
        <v>0</v>
      </c>
      <c r="F280" s="3"/>
      <c r="G280" s="11">
        <f ca="1">SUM(DemandTotal:CustomerTotal!G280)</f>
        <v>109511.60440013959</v>
      </c>
      <c r="H280" s="11">
        <f ca="1">SUM(DemandTotal:CustomerTotal!H280)</f>
        <v>18377.237181530611</v>
      </c>
      <c r="I280" s="11">
        <f ca="1">SUM(DemandTotal:CustomerTotal!I280)</f>
        <v>15709.879683740126</v>
      </c>
      <c r="J280" s="11">
        <f ca="1">SUM(DemandTotal:CustomerTotal!J280)</f>
        <v>8734.9038101891474</v>
      </c>
      <c r="K280" s="11">
        <f ca="1">SUM(DemandTotal:CustomerTotal!K280)</f>
        <v>3828.0758966764192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>IF(ISBLANK('Input-Accounts'!D281),"",'Input-Accounts'!D281)</f>
        <v>52012199.374136791</v>
      </c>
      <c r="E281" s="11">
        <f t="shared" ca="1" si="19"/>
        <v>0</v>
      </c>
      <c r="G281" s="111">
        <f ca="1">SUM(DemandTotal:CustomerTotal!G281)</f>
        <v>36600194.225387573</v>
      </c>
      <c r="H281" s="111">
        <f ca="1">SUM(DemandTotal:CustomerTotal!H281)</f>
        <v>5982394.7050473113</v>
      </c>
      <c r="I281" s="111">
        <f ca="1">SUM(DemandTotal:CustomerTotal!I281)</f>
        <v>5361954.7947115954</v>
      </c>
      <c r="J281" s="111">
        <f ca="1">SUM(DemandTotal:CustomerTotal!J281)</f>
        <v>2888746.0346820564</v>
      </c>
      <c r="K281" s="111">
        <f ca="1">SUM(DemandTotal:CustomerTotal!K281)</f>
        <v>1178909.6143082571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>IF(ISBLANK('Input-Accounts'!D283),"",'Input-Accounts'!D283)</f>
        <v>725264536.33377445</v>
      </c>
      <c r="E283" s="11">
        <f ca="1">IFERROR(IF(D283="","",IF(D283=0,0,IF(ABS(D283-SUM($G283:$K283))&lt;Check_Limit,0,1))),1)</f>
        <v>0</v>
      </c>
      <c r="G283" s="113">
        <f ca="1">SUM(DemandTotal:CustomerTotal!G283)</f>
        <v>555723374.9311893</v>
      </c>
      <c r="H283" s="113">
        <f ca="1">SUM(DemandTotal:CustomerTotal!H283)</f>
        <v>80487194.430798396</v>
      </c>
      <c r="I283" s="113">
        <f ca="1">SUM(DemandTotal:CustomerTotal!I283)</f>
        <v>59380447.450417697</v>
      </c>
      <c r="J283" s="113">
        <f ca="1">SUM(DemandTotal:CustomerTotal!J283)</f>
        <v>19650058.856304061</v>
      </c>
      <c r="K283" s="113">
        <f ca="1">SUM(DemandTotal:CustomerTotal!K283)</f>
        <v>10023460.665064631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D287" t="str">
        <f>IF(ISBLANK('Input-Accounts'!D287),"",'Input-Accounts'!D287)</f>
        <v/>
      </c>
      <c r="E287" s="11" t="str">
        <f t="shared" ref="E287:E293" si="20">IFERROR(IF(D287="","",IF(D287=0,0,IF(ABS(D287-SUM($G287:$K287))&lt;Check_Limit,0,1))),1)</f>
        <v/>
      </c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>IF(ISBLANK('Input-Accounts'!D288),"",'Input-Accounts'!D288)</f>
        <v>0</v>
      </c>
      <c r="E288" s="11">
        <f t="shared" si="20"/>
        <v>0</v>
      </c>
      <c r="F288" s="3"/>
      <c r="G288" s="11">
        <f ca="1">SUM(DemandTotal:CustomerTotal!G288)</f>
        <v>0</v>
      </c>
      <c r="H288" s="11">
        <f ca="1">SUM(DemandTotal:CustomerTotal!H288)</f>
        <v>0</v>
      </c>
      <c r="I288" s="11">
        <f ca="1">SUM(DemandTotal:CustomerTotal!I288)</f>
        <v>0</v>
      </c>
      <c r="J288" s="11">
        <f ca="1">SUM(DemandTotal:CustomerTotal!J288)</f>
        <v>0</v>
      </c>
      <c r="K288" s="11">
        <f ca="1">SUM(DemandTotal:CustomerTotal!K288)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>IF(ISBLANK('Input-Accounts'!D289),"",'Input-Accounts'!D289)</f>
        <v>0</v>
      </c>
      <c r="E289" s="11">
        <f t="shared" si="20"/>
        <v>0</v>
      </c>
      <c r="F289" s="3"/>
      <c r="G289" s="11">
        <f ca="1">SUM(DemandTotal:CustomerTotal!G289)</f>
        <v>0</v>
      </c>
      <c r="H289" s="11">
        <f ca="1">SUM(DemandTotal:CustomerTotal!H289)</f>
        <v>0</v>
      </c>
      <c r="I289" s="11">
        <f ca="1">SUM(DemandTotal:CustomerTotal!I289)</f>
        <v>0</v>
      </c>
      <c r="J289" s="11">
        <f ca="1">SUM(DemandTotal:CustomerTotal!J289)</f>
        <v>0</v>
      </c>
      <c r="K289" s="11">
        <f ca="1">SUM(DemandTotal:CustomerTotal!K289)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>IF(ISBLANK('Input-Accounts'!D290),"",'Input-Accounts'!D290)</f>
        <v>515683</v>
      </c>
      <c r="E290" s="11">
        <f t="shared" ca="1" si="20"/>
        <v>0</v>
      </c>
      <c r="F290" s="3"/>
      <c r="G290" s="11">
        <f ca="1">SUM(DemandTotal:CustomerTotal!G290)</f>
        <v>367565.04109211679</v>
      </c>
      <c r="H290" s="11">
        <f ca="1">SUM(DemandTotal:CustomerTotal!H290)</f>
        <v>53618.383862683462</v>
      </c>
      <c r="I290" s="11">
        <f ca="1">SUM(DemandTotal:CustomerTotal!I290)</f>
        <v>59726.330594074876</v>
      </c>
      <c r="J290" s="11">
        <f ca="1">SUM(DemandTotal:CustomerTotal!J290)</f>
        <v>27683.307569057375</v>
      </c>
      <c r="K290" s="11">
        <f ca="1">SUM(DemandTotal:CustomerTotal!K290)</f>
        <v>7089.93688206756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>IF(ISBLANK('Input-Accounts'!D291),"",'Input-Accounts'!D291)</f>
        <v>1843668</v>
      </c>
      <c r="E291" s="11">
        <f t="shared" ca="1" si="20"/>
        <v>0</v>
      </c>
      <c r="F291" s="3"/>
      <c r="G291" s="11">
        <f ca="1">SUM(DemandTotal:CustomerTotal!G291)</f>
        <v>1702768.1657475668</v>
      </c>
      <c r="H291" s="11">
        <f ca="1">SUM(DemandTotal:CustomerTotal!H291)</f>
        <v>127330.38122488828</v>
      </c>
      <c r="I291" s="11">
        <f ca="1">SUM(DemandTotal:CustomerTotal!I291)</f>
        <v>12946.142064228648</v>
      </c>
      <c r="J291" s="11">
        <f ca="1">SUM(DemandTotal:CustomerTotal!J291)</f>
        <v>602.43243837604643</v>
      </c>
      <c r="K291" s="11">
        <f ca="1">SUM(DemandTotal:CustomerTotal!K291)</f>
        <v>20.878524940108466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>IF(ISBLANK('Input-Accounts'!D292),"",'Input-Accounts'!D292)</f>
        <v>12995172</v>
      </c>
      <c r="E292" s="11">
        <f t="shared" ca="1" si="20"/>
        <v>0</v>
      </c>
      <c r="F292" s="3"/>
      <c r="G292" s="11">
        <f ca="1">SUM(DemandTotal:CustomerTotal!G292)</f>
        <v>9113131.6213597357</v>
      </c>
      <c r="H292" s="11">
        <f ca="1">SUM(DemandTotal:CustomerTotal!H292)</f>
        <v>1529282.5101923263</v>
      </c>
      <c r="I292" s="11">
        <f ca="1">SUM(DemandTotal:CustomerTotal!I292)</f>
        <v>1307315.3488879623</v>
      </c>
      <c r="J292" s="11">
        <f ca="1">SUM(DemandTotal:CustomerTotal!J292)</f>
        <v>726884.86812150932</v>
      </c>
      <c r="K292" s="11">
        <f ca="1">SUM(DemandTotal:CustomerTotal!K292)</f>
        <v>318557.65143846651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>IF(ISBLANK('Input-Accounts'!D293),"",'Input-Accounts'!D293)</f>
        <v>15354523</v>
      </c>
      <c r="E293" s="11">
        <f t="shared" ca="1" si="20"/>
        <v>0</v>
      </c>
      <c r="G293" s="111">
        <f ca="1">SUM(DemandTotal:CustomerTotal!G293)</f>
        <v>11183464.82819942</v>
      </c>
      <c r="H293" s="111">
        <f ca="1">SUM(DemandTotal:CustomerTotal!H293)</f>
        <v>1710231.2752798982</v>
      </c>
      <c r="I293" s="111">
        <f ca="1">SUM(DemandTotal:CustomerTotal!I293)</f>
        <v>1379987.8215462659</v>
      </c>
      <c r="J293" s="111">
        <f ca="1">SUM(DemandTotal:CustomerTotal!J293)</f>
        <v>755170.60812894267</v>
      </c>
      <c r="K293" s="111">
        <f ca="1">SUM(DemandTotal:CustomerTotal!K293)</f>
        <v>325668.46684547409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>IF(ISBLANK('Input-Accounts'!D296),"",'Input-Accounts'!D296)</f>
        <v>26470</v>
      </c>
      <c r="E296" s="11">
        <f t="shared" ref="E296:E306" ca="1" si="21">IFERROR(IF(D296="","",IF(D296=0,0,IF(ABS(D296-SUM($G296:$K296))&lt;Check_Limit,0,1))),1)</f>
        <v>0</v>
      </c>
      <c r="F296" s="3"/>
      <c r="G296" s="11">
        <f ca="1">SUM(DemandTotal:CustomerTotal!G296)</f>
        <v>3707.1944408411268</v>
      </c>
      <c r="H296" s="11">
        <f ca="1">SUM(DemandTotal:CustomerTotal!H296)</f>
        <v>1327.0114480510351</v>
      </c>
      <c r="I296" s="11">
        <f ca="1">SUM(DemandTotal:CustomerTotal!I296)</f>
        <v>4390.5023482656798</v>
      </c>
      <c r="J296" s="11">
        <f ca="1">SUM(DemandTotal:CustomerTotal!J296)</f>
        <v>8904.8608931592989</v>
      </c>
      <c r="K296" s="11">
        <f ca="1">SUM(DemandTotal:CustomerTotal!K296)</f>
        <v>8140.4308696828575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>IF(ISBLANK('Input-Accounts'!D297),"",'Input-Accounts'!D297)</f>
        <v>238870</v>
      </c>
      <c r="E297" s="11">
        <f t="shared" ca="1" si="21"/>
        <v>0</v>
      </c>
      <c r="F297" s="3"/>
      <c r="G297" s="11">
        <f ca="1">SUM(DemandTotal:CustomerTotal!G297)</f>
        <v>33454.383682800151</v>
      </c>
      <c r="H297" s="11">
        <f ca="1">SUM(DemandTotal:CustomerTotal!H297)</f>
        <v>11975.187933356659</v>
      </c>
      <c r="I297" s="11">
        <f ca="1">SUM(DemandTotal:CustomerTotal!I297)</f>
        <v>39620.676083499166</v>
      </c>
      <c r="J297" s="11">
        <f ca="1">SUM(DemandTotal:CustomerTotal!J297)</f>
        <v>80359.052570795684</v>
      </c>
      <c r="K297" s="11">
        <f ca="1">SUM(DemandTotal:CustomerTotal!K297)</f>
        <v>73460.699729548316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>IF(ISBLANK('Input-Accounts'!D298),"",'Input-Accounts'!D298)</f>
        <v>2328</v>
      </c>
      <c r="E298" s="11">
        <f t="shared" ca="1" si="21"/>
        <v>0</v>
      </c>
      <c r="F298" s="3"/>
      <c r="G298" s="11">
        <f ca="1">SUM(DemandTotal:CustomerTotal!G298)</f>
        <v>326.04263914915543</v>
      </c>
      <c r="H298" s="11">
        <f ca="1">SUM(DemandTotal:CustomerTotal!H298)</f>
        <v>116.70882701408424</v>
      </c>
      <c r="I298" s="11">
        <f ca="1">SUM(DemandTotal:CustomerTotal!I298)</f>
        <v>386.13862738052518</v>
      </c>
      <c r="J298" s="11">
        <f ca="1">SUM(DemandTotal:CustomerTotal!J298)</f>
        <v>783.17023646674909</v>
      </c>
      <c r="K298" s="11">
        <f ca="1">SUM(DemandTotal:CustomerTotal!K298)</f>
        <v>715.93966998948588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>IF(ISBLANK('Input-Accounts'!D299),"",'Input-Accounts'!D299)</f>
        <v>23418</v>
      </c>
      <c r="E299" s="11">
        <f t="shared" ca="1" si="21"/>
        <v>0</v>
      </c>
      <c r="F299" s="3"/>
      <c r="G299" s="11">
        <f ca="1">SUM(DemandTotal:CustomerTotal!G299)</f>
        <v>3279.7536613380248</v>
      </c>
      <c r="H299" s="11">
        <f ca="1">SUM(DemandTotal:CustomerTotal!H299)</f>
        <v>1174.0065768968318</v>
      </c>
      <c r="I299" s="11">
        <f ca="1">SUM(DemandTotal:CustomerTotal!I299)</f>
        <v>3884.2759347066749</v>
      </c>
      <c r="J299" s="11">
        <f ca="1">SUM(DemandTotal:CustomerTotal!J299)</f>
        <v>7878.1274044580459</v>
      </c>
      <c r="K299" s="11">
        <f ca="1">SUM(DemandTotal:CustomerTotal!K299)</f>
        <v>7201.8364226004214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>IF(ISBLANK('Input-Accounts'!D300),"",'Input-Accounts'!D300)</f>
        <v>0</v>
      </c>
      <c r="E300" s="11">
        <f t="shared" si="21"/>
        <v>0</v>
      </c>
      <c r="F300" s="3"/>
      <c r="G300" s="11">
        <f ca="1">SUM(DemandTotal:CustomerTotal!G300)</f>
        <v>0</v>
      </c>
      <c r="H300" s="11">
        <f ca="1">SUM(DemandTotal:CustomerTotal!H300)</f>
        <v>0</v>
      </c>
      <c r="I300" s="11">
        <f ca="1">SUM(DemandTotal:CustomerTotal!I300)</f>
        <v>0</v>
      </c>
      <c r="J300" s="11">
        <f ca="1">SUM(DemandTotal:CustomerTotal!J300)</f>
        <v>0</v>
      </c>
      <c r="K300" s="11">
        <f ca="1">SUM(DemandTotal:CustomerTotal!K300)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>IF(ISBLANK('Input-Accounts'!D301),"",'Input-Accounts'!D301)</f>
        <v>42</v>
      </c>
      <c r="E301" s="11">
        <f t="shared" ca="1" si="21"/>
        <v>0</v>
      </c>
      <c r="F301" s="3"/>
      <c r="G301" s="11">
        <f ca="1">SUM(DemandTotal:CustomerTotal!G301)</f>
        <v>5.8822125619692986</v>
      </c>
      <c r="H301" s="11">
        <f ca="1">SUM(DemandTotal:CustomerTotal!H301)</f>
        <v>2.1055716213881177</v>
      </c>
      <c r="I301" s="11">
        <f ca="1">SUM(DemandTotal:CustomerTotal!I301)</f>
        <v>6.9664185352156611</v>
      </c>
      <c r="J301" s="11">
        <f ca="1">SUM(DemandTotal:CustomerTotal!J301)</f>
        <v>14.129359936255783</v>
      </c>
      <c r="K301" s="11">
        <f ca="1">SUM(DemandTotal:CustomerTotal!K301)</f>
        <v>12.916437345171136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>IF(ISBLANK('Input-Accounts'!D302),"",'Input-Accounts'!D302)</f>
        <v>2244167</v>
      </c>
      <c r="E302" s="11">
        <f t="shared" ca="1" si="21"/>
        <v>0</v>
      </c>
      <c r="F302" s="3"/>
      <c r="G302" s="11">
        <f ca="1">SUM(DemandTotal:CustomerTotal!G302)</f>
        <v>314301.60282278463</v>
      </c>
      <c r="H302" s="11">
        <f ca="1">SUM(DemandTotal:CustomerTotal!H302)</f>
        <v>112506.05592513589</v>
      </c>
      <c r="I302" s="11">
        <f ca="1">SUM(DemandTotal:CustomerTotal!I302)</f>
        <v>372233.49011712678</v>
      </c>
      <c r="J302" s="11">
        <f ca="1">SUM(DemandTotal:CustomerTotal!J302)</f>
        <v>754967.69762065075</v>
      </c>
      <c r="K302" s="11">
        <f ca="1">SUM(DemandTotal:CustomerTotal!K302)</f>
        <v>690158.15351430175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>IF(ISBLANK('Input-Accounts'!D303),"",'Input-Accounts'!D303)</f>
        <v>1656831</v>
      </c>
      <c r="E303" s="11">
        <f t="shared" ca="1" si="21"/>
        <v>0</v>
      </c>
      <c r="F303" s="3"/>
      <c r="G303" s="11">
        <f ca="1">SUM(DemandTotal:CustomerTotal!G303)</f>
        <v>232043.6219347656</v>
      </c>
      <c r="H303" s="11">
        <f ca="1">SUM(DemandTotal:CustomerTotal!H303)</f>
        <v>83061.341310383243</v>
      </c>
      <c r="I303" s="11">
        <f ca="1">SUM(DemandTotal:CustomerTotal!I303)</f>
        <v>274813.76638380712</v>
      </c>
      <c r="J303" s="11">
        <f ca="1">SUM(DemandTotal:CustomerTotal!J303)</f>
        <v>557380.03696539532</v>
      </c>
      <c r="K303" s="11">
        <f ca="1">SUM(DemandTotal:CustomerTotal!K303)</f>
        <v>509532.23340564856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>IF(ISBLANK('Input-Accounts'!D304),"",'Input-Accounts'!D304)</f>
        <v>85340</v>
      </c>
      <c r="E304" s="11">
        <f t="shared" ca="1" si="21"/>
        <v>0</v>
      </c>
      <c r="F304" s="3"/>
      <c r="G304" s="11">
        <f ca="1">SUM(DemandTotal:CustomerTotal!G304)</f>
        <v>11952.095715201427</v>
      </c>
      <c r="H304" s="11">
        <f ca="1">SUM(DemandTotal:CustomerTotal!H304)</f>
        <v>4278.3210040300464</v>
      </c>
      <c r="I304" s="11">
        <f ca="1">SUM(DemandTotal:CustomerTotal!I304)</f>
        <v>14155.098995126298</v>
      </c>
      <c r="J304" s="11">
        <f ca="1">SUM(DemandTotal:CustomerTotal!J304)</f>
        <v>28709.513737144491</v>
      </c>
      <c r="K304" s="11">
        <f ca="1">SUM(DemandTotal:CustomerTotal!K304)</f>
        <v>26244.970548497735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>IF(ISBLANK('Input-Accounts'!D305),"",'Input-Accounts'!D305)</f>
        <v>2179</v>
      </c>
      <c r="E305" s="11">
        <f t="shared" ca="1" si="21"/>
        <v>0</v>
      </c>
      <c r="F305" s="3"/>
      <c r="G305" s="11">
        <f ca="1">SUM(DemandTotal:CustomerTotal!G305)</f>
        <v>305.17478982216909</v>
      </c>
      <c r="H305" s="11">
        <f ca="1">SUM(DemandTotal:CustomerTotal!H305)</f>
        <v>109.23906102392162</v>
      </c>
      <c r="I305" s="11">
        <f ca="1">SUM(DemandTotal:CustomerTotal!I305)</f>
        <v>361.42442829130772</v>
      </c>
      <c r="J305" s="11">
        <f ca="1">SUM(DemandTotal:CustomerTotal!J305)</f>
        <v>733.04465002622271</v>
      </c>
      <c r="K305" s="11">
        <f ca="1">SUM(DemandTotal:CustomerTotal!K305)</f>
        <v>670.11707083637873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>IF(ISBLANK('Input-Accounts'!D306),"",'Input-Accounts'!D306)</f>
        <v>4279645</v>
      </c>
      <c r="E306" s="11">
        <f t="shared" ca="1" si="21"/>
        <v>0</v>
      </c>
      <c r="G306" s="111">
        <f ca="1">SUM(DemandTotal:CustomerTotal!G306)</f>
        <v>599375.75189926429</v>
      </c>
      <c r="H306" s="111">
        <f ca="1">SUM(DemandTotal:CustomerTotal!H306)</f>
        <v>214549.97765751308</v>
      </c>
      <c r="I306" s="111">
        <f ca="1">SUM(DemandTotal:CustomerTotal!I306)</f>
        <v>709852.33933673881</v>
      </c>
      <c r="J306" s="111">
        <f ca="1">SUM(DemandTotal:CustomerTotal!J306)</f>
        <v>1439729.6334380326</v>
      </c>
      <c r="K306" s="111">
        <f ca="1">SUM(DemandTotal:CustomerTotal!K306)</f>
        <v>1316137.2976684507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>IF(ISBLANK('Input-Accounts'!D309),"",'Input-Accounts'!D309)</f>
        <v>2826</v>
      </c>
      <c r="E309" s="11">
        <f t="shared" ref="E309:E316" ca="1" si="22">IFERROR(IF(D309="","",IF(D309=0,0,IF(ABS(D309-SUM($G309:$K309))&lt;Check_Limit,0,1))),1)</f>
        <v>0</v>
      </c>
      <c r="F309" s="3"/>
      <c r="G309" s="11">
        <f ca="1">SUM(DemandTotal:CustomerTotal!G309)</f>
        <v>1546.3046307608247</v>
      </c>
      <c r="H309" s="11">
        <f ca="1">SUM(DemandTotal:CustomerTotal!H309)</f>
        <v>303.29934433280141</v>
      </c>
      <c r="I309" s="11">
        <f ca="1">SUM(DemandTotal:CustomerTotal!I309)</f>
        <v>435.64192015164582</v>
      </c>
      <c r="J309" s="11">
        <f ca="1">SUM(DemandTotal:CustomerTotal!J309)</f>
        <v>298.27259609711223</v>
      </c>
      <c r="K309" s="11">
        <f ca="1">SUM(DemandTotal:CustomerTotal!K309)</f>
        <v>242.48150865761613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>IF(ISBLANK('Input-Accounts'!D310),"",'Input-Accounts'!D310)</f>
        <v>37397</v>
      </c>
      <c r="E310" s="11">
        <f t="shared" ca="1" si="22"/>
        <v>0</v>
      </c>
      <c r="F310" s="3"/>
      <c r="G310" s="11">
        <f ca="1">SUM(DemandTotal:CustomerTotal!G310)</f>
        <v>20462.545745421994</v>
      </c>
      <c r="H310" s="11">
        <f ca="1">SUM(DemandTotal:CustomerTotal!H310)</f>
        <v>4013.6183934939045</v>
      </c>
      <c r="I310" s="11">
        <f ca="1">SUM(DemandTotal:CustomerTotal!I310)</f>
        <v>5764.9330813556608</v>
      </c>
      <c r="J310" s="11">
        <f ca="1">SUM(DemandTotal:CustomerTotal!J310)</f>
        <v>3947.0984700083886</v>
      </c>
      <c r="K310" s="11">
        <f ca="1">SUM(DemandTotal:CustomerTotal!K310)</f>
        <v>3208.8043097200534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>IF(ISBLANK('Input-Accounts'!D311),"",'Input-Accounts'!D311)</f>
        <v>336917</v>
      </c>
      <c r="E311" s="11">
        <f t="shared" ca="1" si="22"/>
        <v>0</v>
      </c>
      <c r="F311" s="3"/>
      <c r="G311" s="11">
        <f ca="1">SUM(DemandTotal:CustomerTotal!G311)</f>
        <v>191497.69924100829</v>
      </c>
      <c r="H311" s="11">
        <f ca="1">SUM(DemandTotal:CustomerTotal!H311)</f>
        <v>37201.598996200562</v>
      </c>
      <c r="I311" s="11">
        <f ca="1">SUM(DemandTotal:CustomerTotal!I311)</f>
        <v>53468.61163770422</v>
      </c>
      <c r="J311" s="11">
        <f ca="1">SUM(DemandTotal:CustomerTotal!J311)</f>
        <v>30979.492091815689</v>
      </c>
      <c r="K311" s="11">
        <f ca="1">SUM(DemandTotal:CustomerTotal!K311)</f>
        <v>23769.598033271166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>IF(ISBLANK('Input-Accounts'!D312),"",'Input-Accounts'!D312)</f>
        <v>50055</v>
      </c>
      <c r="E312" s="11">
        <f t="shared" ca="1" si="22"/>
        <v>0</v>
      </c>
      <c r="F312" s="3"/>
      <c r="G312" s="11">
        <f ca="1">SUM(DemandTotal:CustomerTotal!G312)</f>
        <v>23086.922498312986</v>
      </c>
      <c r="H312" s="11">
        <f ca="1">SUM(DemandTotal:CustomerTotal!H312)</f>
        <v>4744.8564096906784</v>
      </c>
      <c r="I312" s="11">
        <f ca="1">SUM(DemandTotal:CustomerTotal!I312)</f>
        <v>6794.564559476582</v>
      </c>
      <c r="J312" s="11">
        <f ca="1">SUM(DemandTotal:CustomerTotal!J312)</f>
        <v>8040.3481053490532</v>
      </c>
      <c r="K312" s="11">
        <f ca="1">SUM(DemandTotal:CustomerTotal!K312)</f>
        <v>7388.3084271707048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>IF(ISBLANK('Input-Accounts'!D313),"",'Input-Accounts'!D313)</f>
        <v>482407</v>
      </c>
      <c r="E313" s="11">
        <f t="shared" ca="1" si="22"/>
        <v>0</v>
      </c>
      <c r="F313" s="3"/>
      <c r="G313" s="11">
        <f ca="1">SUM(DemandTotal:CustomerTotal!G313)</f>
        <v>274191.65728579171</v>
      </c>
      <c r="H313" s="11">
        <f ca="1">SUM(DemandTotal:CustomerTotal!H313)</f>
        <v>53266.269636023484</v>
      </c>
      <c r="I313" s="11">
        <f ca="1">SUM(DemandTotal:CustomerTotal!I313)</f>
        <v>76557.824432456604</v>
      </c>
      <c r="J313" s="11">
        <f ca="1">SUM(DemandTotal:CustomerTotal!J313)</f>
        <v>44357.286339177102</v>
      </c>
      <c r="K313" s="11">
        <f ca="1">SUM(DemandTotal:CustomerTotal!K313)</f>
        <v>34033.962306551002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>IF(ISBLANK('Input-Accounts'!D314),"",'Input-Accounts'!D314)</f>
        <v>58732</v>
      </c>
      <c r="E314" s="11">
        <f t="shared" ca="1" si="22"/>
        <v>0</v>
      </c>
      <c r="F314" s="3"/>
      <c r="G314" s="11">
        <f ca="1">SUM(DemandTotal:CustomerTotal!G314)</f>
        <v>27089.024716230513</v>
      </c>
      <c r="H314" s="11">
        <f ca="1">SUM(DemandTotal:CustomerTotal!H314)</f>
        <v>5567.3740216552378</v>
      </c>
      <c r="I314" s="11">
        <f ca="1">SUM(DemandTotal:CustomerTotal!I314)</f>
        <v>7972.3976766992037</v>
      </c>
      <c r="J314" s="11">
        <f ca="1">SUM(DemandTotal:CustomerTotal!J314)</f>
        <v>9434.1369478246052</v>
      </c>
      <c r="K314" s="11">
        <f ca="1">SUM(DemandTotal:CustomerTotal!K314)</f>
        <v>8669.0666375904475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>IF(ISBLANK('Input-Accounts'!D315),"",'Input-Accounts'!D315)</f>
        <v>0</v>
      </c>
      <c r="E315" s="11">
        <f t="shared" si="22"/>
        <v>0</v>
      </c>
      <c r="F315" s="3"/>
      <c r="G315" s="11">
        <f ca="1">SUM(DemandTotal:CustomerTotal!G315)</f>
        <v>0</v>
      </c>
      <c r="H315" s="11">
        <f ca="1">SUM(DemandTotal:CustomerTotal!H315)</f>
        <v>0</v>
      </c>
      <c r="I315" s="11">
        <f ca="1">SUM(DemandTotal:CustomerTotal!I315)</f>
        <v>0</v>
      </c>
      <c r="J315" s="11">
        <f ca="1">SUM(DemandTotal:CustomerTotal!J315)</f>
        <v>0</v>
      </c>
      <c r="K315" s="11">
        <f ca="1">SUM(DemandTotal:CustomerTotal!K315)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>IF(ISBLANK('Input-Accounts'!D316),"",'Input-Accounts'!D316)</f>
        <v>968334</v>
      </c>
      <c r="E316" s="11">
        <f t="shared" ca="1" si="22"/>
        <v>0</v>
      </c>
      <c r="G316" s="111">
        <f ca="1">SUM(DemandTotal:CustomerTotal!G316)</f>
        <v>537874.15411752625</v>
      </c>
      <c r="H316" s="111">
        <f ca="1">SUM(DemandTotal:CustomerTotal!H316)</f>
        <v>105097.01680139668</v>
      </c>
      <c r="I316" s="111">
        <f ca="1">SUM(DemandTotal:CustomerTotal!I316)</f>
        <v>150993.97330784393</v>
      </c>
      <c r="J316" s="111">
        <f ca="1">SUM(DemandTotal:CustomerTotal!J316)</f>
        <v>97056.634550271949</v>
      </c>
      <c r="K316" s="111">
        <f ca="1">SUM(DemandTotal:CustomerTotal!K316)</f>
        <v>77312.221222960972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>IF(ISBLANK('Input-Accounts'!D319),"",'Input-Accounts'!D319)</f>
        <v>87382</v>
      </c>
      <c r="E319" s="11">
        <f t="shared" ref="E319:E339" ca="1" si="23">IFERROR(IF(D319="","",IF(D319=0,0,IF(ABS(D319-SUM($G319:$K319))&lt;Check_Limit,0,1))),1)</f>
        <v>0</v>
      </c>
      <c r="F319" s="3"/>
      <c r="G319" s="11">
        <f ca="1">SUM(DemandTotal:CustomerTotal!G319)</f>
        <v>49666.392479684277</v>
      </c>
      <c r="H319" s="11">
        <f ca="1">SUM(DemandTotal:CustomerTotal!H319)</f>
        <v>9648.5191411712603</v>
      </c>
      <c r="I319" s="11">
        <f ca="1">SUM(DemandTotal:CustomerTotal!I319)</f>
        <v>13867.493246484655</v>
      </c>
      <c r="J319" s="11">
        <f ca="1">SUM(DemandTotal:CustomerTotal!J319)</f>
        <v>8034.7681416106598</v>
      </c>
      <c r="K319" s="11">
        <f ca="1">SUM(DemandTotal:CustomerTotal!K319)</f>
        <v>6164.8269910491344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>IF(ISBLANK('Input-Accounts'!D320),"",'Input-Accounts'!D320)</f>
        <v>44636</v>
      </c>
      <c r="E320" s="11">
        <f t="shared" ca="1" si="23"/>
        <v>0</v>
      </c>
      <c r="F320" s="3"/>
      <c r="G320" s="11">
        <f ca="1">SUM(DemandTotal:CustomerTotal!G320)</f>
        <v>25370.317625176664</v>
      </c>
      <c r="H320" s="11">
        <f ca="1">SUM(DemandTotal:CustomerTotal!H320)</f>
        <v>4928.6042936224894</v>
      </c>
      <c r="I320" s="11">
        <f ca="1">SUM(DemandTotal:CustomerTotal!I320)</f>
        <v>7083.7177971445954</v>
      </c>
      <c r="J320" s="11">
        <f ca="1">SUM(DemandTotal:CustomerTotal!J320)</f>
        <v>4104.2767477161588</v>
      </c>
      <c r="K320" s="11">
        <f ca="1">SUM(DemandTotal:CustomerTotal!K320)</f>
        <v>3149.0835363400834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>IF(ISBLANK('Input-Accounts'!D321),"",'Input-Accounts'!D321)</f>
        <v>4344630</v>
      </c>
      <c r="E321" s="11">
        <f t="shared" ca="1" si="23"/>
        <v>0</v>
      </c>
      <c r="F321" s="3"/>
      <c r="G321" s="11">
        <f ca="1">SUM(DemandTotal:CustomerTotal!G321)</f>
        <v>2469411.3062073505</v>
      </c>
      <c r="H321" s="11">
        <f ca="1">SUM(DemandTotal:CustomerTotal!H321)</f>
        <v>479724.0360292382</v>
      </c>
      <c r="I321" s="11">
        <f ca="1">SUM(DemandTotal:CustomerTotal!I321)</f>
        <v>689491.28176826611</v>
      </c>
      <c r="J321" s="11">
        <f ca="1">SUM(DemandTotal:CustomerTotal!J321)</f>
        <v>399488.3924731171</v>
      </c>
      <c r="K321" s="11">
        <f ca="1">SUM(DemandTotal:CustomerTotal!K321)</f>
        <v>306514.98352202744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>IF(ISBLANK('Input-Accounts'!D322),"",'Input-Accounts'!D322)</f>
        <v>572947</v>
      </c>
      <c r="E322" s="11">
        <f t="shared" ca="1" si="23"/>
        <v>0</v>
      </c>
      <c r="F322" s="3"/>
      <c r="G322" s="11">
        <f ca="1">SUM(DemandTotal:CustomerTotal!G322)</f>
        <v>325653.00144260452</v>
      </c>
      <c r="H322" s="11">
        <f ca="1">SUM(DemandTotal:CustomerTotal!H322)</f>
        <v>63263.487862221627</v>
      </c>
      <c r="I322" s="11">
        <f ca="1">SUM(DemandTotal:CustomerTotal!I322)</f>
        <v>90926.491189188207</v>
      </c>
      <c r="J322" s="11">
        <f ca="1">SUM(DemandTotal:CustomerTotal!J322)</f>
        <v>52682.432336538448</v>
      </c>
      <c r="K322" s="11">
        <f ca="1">SUM(DemandTotal:CustomerTotal!K322)</f>
        <v>40421.587169447121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>IF(ISBLANK('Input-Accounts'!D323),"",'Input-Accounts'!D323)</f>
        <v>1170894</v>
      </c>
      <c r="E323" s="11">
        <f t="shared" ca="1" si="23"/>
        <v>0</v>
      </c>
      <c r="F323" s="3"/>
      <c r="G323" s="11">
        <f ca="1">SUM(DemandTotal:CustomerTotal!G323)</f>
        <v>665515.56334379443</v>
      </c>
      <c r="H323" s="11">
        <f ca="1">SUM(DemandTotal:CustomerTotal!H323)</f>
        <v>129287.41813282577</v>
      </c>
      <c r="I323" s="11">
        <f ca="1">SUM(DemandTotal:CustomerTotal!I323)</f>
        <v>185820.47375145229</v>
      </c>
      <c r="J323" s="11">
        <f ca="1">SUM(DemandTotal:CustomerTotal!J323)</f>
        <v>107663.61273950095</v>
      </c>
      <c r="K323" s="11">
        <f ca="1">SUM(DemandTotal:CustomerTotal!K323)</f>
        <v>82606.932032426412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>IF(ISBLANK('Input-Accounts'!D324),"",'Input-Accounts'!D324)</f>
        <v>61241</v>
      </c>
      <c r="E324" s="11">
        <f t="shared" ca="1" si="23"/>
        <v>0</v>
      </c>
      <c r="F324" s="3"/>
      <c r="G324" s="11">
        <f ca="1">SUM(DemandTotal:CustomerTotal!G324)</f>
        <v>34808.307681769067</v>
      </c>
      <c r="H324" s="11">
        <f ca="1">SUM(DemandTotal:CustomerTotal!H324)</f>
        <v>6762.0901412701605</v>
      </c>
      <c r="I324" s="11">
        <f ca="1">SUM(DemandTotal:CustomerTotal!I324)</f>
        <v>9718.925567141594</v>
      </c>
      <c r="J324" s="11">
        <f ca="1">SUM(DemandTotal:CustomerTotal!J324)</f>
        <v>5631.1052134350139</v>
      </c>
      <c r="K324" s="11">
        <f ca="1">SUM(DemandTotal:CustomerTotal!K324)</f>
        <v>4320.5713963841526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>IF(ISBLANK('Input-Accounts'!D325),"",'Input-Accounts'!D325)</f>
        <v>6281730</v>
      </c>
      <c r="E325" s="11">
        <f t="shared" ca="1" si="23"/>
        <v>0</v>
      </c>
      <c r="G325" s="111">
        <f ca="1">SUM(DemandTotal:CustomerTotal!G325)</f>
        <v>3570424.8887803797</v>
      </c>
      <c r="H325" s="111">
        <f ca="1">SUM(DemandTotal:CustomerTotal!H325)</f>
        <v>693614.15560034954</v>
      </c>
      <c r="I325" s="111">
        <f ca="1">SUM(DemandTotal:CustomerTotal!I325)</f>
        <v>996908.38331967744</v>
      </c>
      <c r="J325" s="111">
        <f ca="1">SUM(DemandTotal:CustomerTotal!J325)</f>
        <v>577604.58765191829</v>
      </c>
      <c r="K325" s="111">
        <f ca="1">SUM(DemandTotal:CustomerTotal!K325)</f>
        <v>443177.98464767431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 t="str">
        <f>IF(ISBLANK('Input-Accounts'!D326),"",'Input-Accounts'!D326)</f>
        <v/>
      </c>
      <c r="E326" s="11" t="str">
        <f t="shared" si="23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 t="str">
        <f>IF(ISBLANK('Input-Accounts'!D327),"",'Input-Accounts'!D327)</f>
        <v/>
      </c>
      <c r="E327" s="11" t="str">
        <f t="shared" si="23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>IF(ISBLANK('Input-Accounts'!D328),"",'Input-Accounts'!D328)</f>
        <v>184997</v>
      </c>
      <c r="E328" s="11">
        <f t="shared" ca="1" si="23"/>
        <v>0</v>
      </c>
      <c r="F328" s="3"/>
      <c r="G328" s="11">
        <f ca="1">SUM(DemandTotal:CustomerTotal!G328)</f>
        <v>137270.26389412908</v>
      </c>
      <c r="H328" s="11">
        <f ca="1">SUM(DemandTotal:CustomerTotal!H328)</f>
        <v>19456.930398491269</v>
      </c>
      <c r="I328" s="11">
        <f ca="1">SUM(DemandTotal:CustomerTotal!I328)</f>
        <v>20525.517603529654</v>
      </c>
      <c r="J328" s="11">
        <f ca="1">SUM(DemandTotal:CustomerTotal!J328)</f>
        <v>7732.2153029717329</v>
      </c>
      <c r="K328" s="11">
        <f ca="1">SUM(DemandTotal:CustomerTotal!K328)</f>
        <v>12.072800878301628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>IF(ISBLANK('Input-Accounts'!D329),"",'Input-Accounts'!D329)</f>
        <v>1251439</v>
      </c>
      <c r="E329" s="11">
        <f t="shared" ca="1" si="23"/>
        <v>0</v>
      </c>
      <c r="F329" s="3"/>
      <c r="G329" s="11">
        <f ca="1">SUM(DemandTotal:CustomerTotal!G329)</f>
        <v>928584.58124945266</v>
      </c>
      <c r="H329" s="11">
        <f ca="1">SUM(DemandTotal:CustomerTotal!H329)</f>
        <v>131619.22366826228</v>
      </c>
      <c r="I329" s="11">
        <f ca="1">SUM(DemandTotal:CustomerTotal!I329)</f>
        <v>138847.83658245023</v>
      </c>
      <c r="J329" s="11">
        <f ca="1">SUM(DemandTotal:CustomerTotal!J329)</f>
        <v>52305.690289764934</v>
      </c>
      <c r="K329" s="11">
        <f ca="1">SUM(DemandTotal:CustomerTotal!K329)</f>
        <v>81.668210070114156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>IF(ISBLANK('Input-Accounts'!D330),"",'Input-Accounts'!D330)</f>
        <v>44796238</v>
      </c>
      <c r="E330" s="11">
        <f t="shared" ca="1" si="23"/>
        <v>0</v>
      </c>
      <c r="F330" s="3"/>
      <c r="G330" s="11">
        <f ca="1">SUM(DemandTotal:CustomerTotal!G330)</f>
        <v>33081801.923509639</v>
      </c>
      <c r="H330" s="11">
        <f ca="1">SUM(DemandTotal:CustomerTotal!H330)</f>
        <v>5142521.8098965446</v>
      </c>
      <c r="I330" s="11">
        <f ca="1">SUM(DemandTotal:CustomerTotal!I330)</f>
        <v>6571914.2665938092</v>
      </c>
      <c r="J330" s="11">
        <f ca="1">SUM(DemandTotal:CustomerTotal!J330)</f>
        <v>0</v>
      </c>
      <c r="K330" s="11">
        <f ca="1">SUM(DemandTotal:CustomerTotal!K330)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>IF(ISBLANK('Input-Accounts'!D331),"",'Input-Accounts'!D331)</f>
        <v>38300721</v>
      </c>
      <c r="E331" s="11">
        <f t="shared" ca="1" si="23"/>
        <v>0</v>
      </c>
      <c r="F331" s="3"/>
      <c r="G331" s="11">
        <f ca="1">SUM(DemandTotal:CustomerTotal!G331)</f>
        <v>25375751.138881143</v>
      </c>
      <c r="H331" s="11">
        <f ca="1">SUM(DemandTotal:CustomerTotal!H331)</f>
        <v>3851655.3713355348</v>
      </c>
      <c r="I331" s="11">
        <f ca="1">SUM(DemandTotal:CustomerTotal!I331)</f>
        <v>4798938.6953910701</v>
      </c>
      <c r="J331" s="11">
        <f ca="1">SUM(DemandTotal:CustomerTotal!J331)</f>
        <v>4274375.7943922523</v>
      </c>
      <c r="K331" s="11">
        <f ca="1">SUM(DemandTotal:CustomerTotal!K331)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>IF(ISBLANK('Input-Accounts'!D332),"",'Input-Accounts'!D332)</f>
        <v>4670074</v>
      </c>
      <c r="E332" s="11">
        <f t="shared" ca="1" si="23"/>
        <v>0</v>
      </c>
      <c r="F332" s="3"/>
      <c r="G332" s="11">
        <f ca="1">SUM(DemandTotal:CustomerTotal!G332)</f>
        <v>2855870.4963494181</v>
      </c>
      <c r="H332" s="11">
        <f ca="1">SUM(DemandTotal:CustomerTotal!H332)</f>
        <v>554800.13290687045</v>
      </c>
      <c r="I332" s="11">
        <f ca="1">SUM(DemandTotal:CustomerTotal!I332)</f>
        <v>797395.64006304671</v>
      </c>
      <c r="J332" s="11">
        <f ca="1">SUM(DemandTotal:CustomerTotal!J332)</f>
        <v>462007.73068066401</v>
      </c>
      <c r="K332" s="11">
        <f ca="1">SUM(DemandTotal:CustomerTotal!K332)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>IF(ISBLANK('Input-Accounts'!D333),"",'Input-Accounts'!D333)</f>
        <v>22700627</v>
      </c>
      <c r="E333" s="11">
        <f t="shared" ca="1" si="23"/>
        <v>0</v>
      </c>
      <c r="F333" s="3"/>
      <c r="G333" s="11">
        <f ca="1">SUM(DemandTotal:CustomerTotal!G333)</f>
        <v>20956073.272528857</v>
      </c>
      <c r="H333" s="11">
        <f ca="1">SUM(DemandTotal:CustomerTotal!H333)</f>
        <v>1567062.8876223483</v>
      </c>
      <c r="I333" s="11">
        <f ca="1">SUM(DemandTotal:CustomerTotal!I333)</f>
        <v>169122.25517325115</v>
      </c>
      <c r="J333" s="11">
        <f ca="1">SUM(DemandTotal:CustomerTotal!J333)</f>
        <v>8041.5998750515482</v>
      </c>
      <c r="K333" s="11">
        <f ca="1">SUM(DemandTotal:CustomerTotal!K333)</f>
        <v>326.98480048793908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>IF(ISBLANK('Input-Accounts'!D334),"",'Input-Accounts'!D334)</f>
        <v>11783749</v>
      </c>
      <c r="E334" s="11">
        <f t="shared" ca="1" si="23"/>
        <v>0</v>
      </c>
      <c r="F334" s="3"/>
      <c r="G334" s="11">
        <f ca="1">SUM(DemandTotal:CustomerTotal!G334)</f>
        <v>8727716.1508170273</v>
      </c>
      <c r="H334" s="11">
        <f ca="1">SUM(DemandTotal:CustomerTotal!H334)</f>
        <v>2262158.895356202</v>
      </c>
      <c r="I334" s="11">
        <f ca="1">SUM(DemandTotal:CustomerTotal!I334)</f>
        <v>729562.11500595731</v>
      </c>
      <c r="J334" s="11">
        <f ca="1">SUM(DemandTotal:CustomerTotal!J334)</f>
        <v>63889.547795980878</v>
      </c>
      <c r="K334" s="11">
        <f ca="1">SUM(DemandTotal:CustomerTotal!K334)</f>
        <v>422.29102483236397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>IF(ISBLANK('Input-Accounts'!D335),"",'Input-Accounts'!D335)</f>
        <v>1744941</v>
      </c>
      <c r="E335" s="11">
        <f t="shared" ca="1" si="23"/>
        <v>0</v>
      </c>
      <c r="F335" s="3"/>
      <c r="G335" s="11">
        <f ca="1">SUM(DemandTotal:CustomerTotal!G335)</f>
        <v>1292402.7614575645</v>
      </c>
      <c r="H335" s="11">
        <f ca="1">SUM(DemandTotal:CustomerTotal!H335)</f>
        <v>334981.15116180311</v>
      </c>
      <c r="I335" s="11">
        <f ca="1">SUM(DemandTotal:CustomerTotal!I335)</f>
        <v>108033.77146955609</v>
      </c>
      <c r="J335" s="11">
        <f ca="1">SUM(DemandTotal:CustomerTotal!J335)</f>
        <v>9460.7829325511484</v>
      </c>
      <c r="K335" s="11">
        <f ca="1">SUM(DemandTotal:CustomerTotal!K335)</f>
        <v>62.532978525086541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>IF(ISBLANK('Input-Accounts'!D336),"",'Input-Accounts'!D336)</f>
        <v>235854</v>
      </c>
      <c r="E336" s="11">
        <f t="shared" ca="1" si="23"/>
        <v>0</v>
      </c>
      <c r="F336" s="3"/>
      <c r="G336" s="11">
        <f ca="1">SUM(DemandTotal:CustomerTotal!G336)</f>
        <v>0</v>
      </c>
      <c r="H336" s="11">
        <f ca="1">SUM(DemandTotal:CustomerTotal!H336)</f>
        <v>17201.153061326753</v>
      </c>
      <c r="I336" s="11">
        <f ca="1">SUM(DemandTotal:CustomerTotal!I336)</f>
        <v>118569.43943032679</v>
      </c>
      <c r="J336" s="11">
        <f ca="1">SUM(DemandTotal:CustomerTotal!J336)</f>
        <v>93686.598506481474</v>
      </c>
      <c r="K336" s="11">
        <f ca="1">SUM(DemandTotal:CustomerTotal!K336)</f>
        <v>6396.8090018650228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>IF(ISBLANK('Input-Accounts'!D337),"",'Input-Accounts'!D337)</f>
        <v>0</v>
      </c>
      <c r="E337" s="11">
        <f t="shared" si="23"/>
        <v>0</v>
      </c>
      <c r="F337" s="3"/>
      <c r="G337" s="11">
        <f ca="1">SUM(DemandTotal:CustomerTotal!G337)</f>
        <v>0</v>
      </c>
      <c r="H337" s="11">
        <f ca="1">SUM(DemandTotal:CustomerTotal!H337)</f>
        <v>0</v>
      </c>
      <c r="I337" s="11">
        <f ca="1">SUM(DemandTotal:CustomerTotal!I337)</f>
        <v>0</v>
      </c>
      <c r="J337" s="11">
        <f ca="1">SUM(DemandTotal:CustomerTotal!J337)</f>
        <v>0</v>
      </c>
      <c r="K337" s="11">
        <f ca="1">SUM(DemandTotal:CustomerTotal!K337)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>IF(ISBLANK('Input-Accounts'!D338),"",'Input-Accounts'!D338)</f>
        <v>696632</v>
      </c>
      <c r="E338" s="11">
        <f t="shared" ca="1" si="23"/>
        <v>0</v>
      </c>
      <c r="F338" s="3"/>
      <c r="G338" s="11">
        <f ca="1">SUM(DemandTotal:CustomerTotal!G338)</f>
        <v>516910.32004354085</v>
      </c>
      <c r="H338" s="11">
        <f ca="1">SUM(DemandTotal:CustomerTotal!H338)</f>
        <v>73267.784544407594</v>
      </c>
      <c r="I338" s="11">
        <f ca="1">SUM(DemandTotal:CustomerTotal!I338)</f>
        <v>77291.698671773425</v>
      </c>
      <c r="J338" s="11">
        <f ca="1">SUM(DemandTotal:CustomerTotal!J338)</f>
        <v>29116.73492510584</v>
      </c>
      <c r="K338" s="11">
        <f ca="1">SUM(DemandTotal:CustomerTotal!K338)</f>
        <v>45.461815172424515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>IF(ISBLANK('Input-Accounts'!D339),"",'Input-Accounts'!D339)</f>
        <v>126365272</v>
      </c>
      <c r="E339" s="11">
        <f t="shared" ca="1" si="23"/>
        <v>0</v>
      </c>
      <c r="G339" s="111">
        <f ca="1">SUM(DemandTotal:CustomerTotal!G339)</f>
        <v>93872380.90873076</v>
      </c>
      <c r="H339" s="111">
        <f ca="1">SUM(DemandTotal:CustomerTotal!H339)</f>
        <v>13954725.339951791</v>
      </c>
      <c r="I339" s="111">
        <f ca="1">SUM(DemandTotal:CustomerTotal!I339)</f>
        <v>13530201.235984772</v>
      </c>
      <c r="J339" s="111">
        <f ca="1">SUM(DemandTotal:CustomerTotal!J339)</f>
        <v>5000616.6947008241</v>
      </c>
      <c r="K339" s="111">
        <f ca="1">SUM(DemandTotal:CustomerTotal!K339)</f>
        <v>7347.8206318312523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>IF(ISBLANK('Input-Accounts'!D342),"",'Input-Accounts'!D342)</f>
        <v>491</v>
      </c>
      <c r="E342" s="11">
        <f t="shared" ref="E342:E353" ca="1" si="24">IFERROR(IF(D342="","",IF(D342=0,0,IF(ABS(D342-SUM($G342:$K342))&lt;Check_Limit,0,1))),1)</f>
        <v>0</v>
      </c>
      <c r="F342" s="3"/>
      <c r="G342" s="11">
        <f ca="1">SUM(DemandTotal:CustomerTotal!G342)</f>
        <v>349.97165928725462</v>
      </c>
      <c r="H342" s="11">
        <f ca="1">SUM(DemandTotal:CustomerTotal!H342)</f>
        <v>51.051957261685146</v>
      </c>
      <c r="I342" s="11">
        <f ca="1">SUM(DemandTotal:CustomerTotal!I342)</f>
        <v>56.867549098362296</v>
      </c>
      <c r="J342" s="11">
        <f ca="1">SUM(DemandTotal:CustomerTotal!J342)</f>
        <v>26.358255006287134</v>
      </c>
      <c r="K342" s="11">
        <f ca="1">SUM(DemandTotal:CustomerTotal!K342)</f>
        <v>6.7505793464108219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>IF(ISBLANK('Input-Accounts'!D343),"",'Input-Accounts'!D343)</f>
        <v>2951921</v>
      </c>
      <c r="E343" s="11">
        <f t="shared" ca="1" si="24"/>
        <v>0</v>
      </c>
      <c r="F343" s="3"/>
      <c r="G343" s="11">
        <f ca="1">SUM(DemandTotal:CustomerTotal!G343)</f>
        <v>2104050.2860588431</v>
      </c>
      <c r="H343" s="11">
        <f ca="1">SUM(DemandTotal:CustomerTotal!H343)</f>
        <v>306927.38234596921</v>
      </c>
      <c r="I343" s="11">
        <f ca="1">SUM(DemandTotal:CustomerTotal!I343)</f>
        <v>341891.06395516644</v>
      </c>
      <c r="J343" s="11">
        <f ca="1">SUM(DemandTotal:CustomerTotal!J343)</f>
        <v>158467.38589901046</v>
      </c>
      <c r="K343" s="11">
        <f ca="1">SUM(DemandTotal:CustomerTotal!K343)</f>
        <v>40584.881741010962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>IF(ISBLANK('Input-Accounts'!D344),"",'Input-Accounts'!D344)</f>
        <v>94510</v>
      </c>
      <c r="E344" s="11">
        <f t="shared" ca="1" si="24"/>
        <v>0</v>
      </c>
      <c r="F344" s="3"/>
      <c r="G344" s="11">
        <f ca="1">SUM(DemandTotal:CustomerTotal!G344)</f>
        <v>67364.198613520246</v>
      </c>
      <c r="H344" s="11">
        <f ca="1">SUM(DemandTotal:CustomerTotal!H344)</f>
        <v>9826.7219568266046</v>
      </c>
      <c r="I344" s="11">
        <f ca="1">SUM(DemandTotal:CustomerTotal!I344)</f>
        <v>10946.13455251776</v>
      </c>
      <c r="J344" s="11">
        <f ca="1">SUM(DemandTotal:CustomerTotal!J344)</f>
        <v>5073.5614677071226</v>
      </c>
      <c r="K344" s="11">
        <f ca="1">SUM(DemandTotal:CustomerTotal!K344)</f>
        <v>1299.3834094282827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>IF(ISBLANK('Input-Accounts'!D345),"",'Input-Accounts'!D345)</f>
        <v>12533859</v>
      </c>
      <c r="E345" s="11">
        <f t="shared" ca="1" si="24"/>
        <v>0</v>
      </c>
      <c r="F345" s="3"/>
      <c r="G345" s="11">
        <f ca="1">SUM(DemandTotal:CustomerTotal!G345)</f>
        <v>8933799.2494959068</v>
      </c>
      <c r="H345" s="11">
        <f ca="1">SUM(DemandTotal:CustomerTotal!H345)</f>
        <v>1303213.9185172864</v>
      </c>
      <c r="I345" s="11">
        <f ca="1">SUM(DemandTotal:CustomerTotal!I345)</f>
        <v>1451669.7394591651</v>
      </c>
      <c r="J345" s="11">
        <f ca="1">SUM(DemandTotal:CustomerTotal!J345)</f>
        <v>672852.6511911347</v>
      </c>
      <c r="K345" s="11">
        <f ca="1">SUM(DemandTotal:CustomerTotal!K345)</f>
        <v>172323.44133650797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>IF(ISBLANK('Input-Accounts'!D346),"",'Input-Accounts'!D346)</f>
        <v>53</v>
      </c>
      <c r="E346" s="11">
        <f t="shared" ca="1" si="24"/>
        <v>0</v>
      </c>
      <c r="F346" s="3"/>
      <c r="G346" s="11">
        <f ca="1">SUM(DemandTotal:CustomerTotal!G346)</f>
        <v>37.776981552392044</v>
      </c>
      <c r="H346" s="11">
        <f ca="1">SUM(DemandTotal:CustomerTotal!H346)</f>
        <v>5.51070007101693</v>
      </c>
      <c r="I346" s="11">
        <f ca="1">SUM(DemandTotal:CustomerTotal!I346)</f>
        <v>6.1384523466663996</v>
      </c>
      <c r="J346" s="11">
        <f ca="1">SUM(DemandTotal:CustomerTotal!J346)</f>
        <v>2.8451884222672472</v>
      </c>
      <c r="K346" s="11">
        <f ca="1">SUM(DemandTotal:CustomerTotal!K346)</f>
        <v>0.7286776076573801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>IF(ISBLANK('Input-Accounts'!D347),"",'Input-Accounts'!D347)</f>
        <v>373421</v>
      </c>
      <c r="E347" s="11">
        <f t="shared" ca="1" si="24"/>
        <v>0</v>
      </c>
      <c r="F347" s="3"/>
      <c r="G347" s="11">
        <f ca="1">SUM(DemandTotal:CustomerTotal!G347)</f>
        <v>266164.49487312813</v>
      </c>
      <c r="H347" s="11">
        <f ca="1">SUM(DemandTotal:CustomerTotal!H347)</f>
        <v>38826.625117343647</v>
      </c>
      <c r="I347" s="11">
        <f ca="1">SUM(DemandTotal:CustomerTotal!I347)</f>
        <v>43249.566297066296</v>
      </c>
      <c r="J347" s="11">
        <f ca="1">SUM(DemandTotal:CustomerTotal!J347)</f>
        <v>20046.285015687881</v>
      </c>
      <c r="K347" s="11">
        <f ca="1">SUM(DemandTotal:CustomerTotal!K347)</f>
        <v>5134.028696774084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>IF(ISBLANK('Input-Accounts'!D348),"",'Input-Accounts'!D348)</f>
        <v>0</v>
      </c>
      <c r="E348" s="11">
        <f t="shared" si="24"/>
        <v>0</v>
      </c>
      <c r="F348" s="3"/>
      <c r="G348" s="11">
        <f ca="1">SUM(DemandTotal:CustomerTotal!G348)</f>
        <v>0</v>
      </c>
      <c r="H348" s="11">
        <f ca="1">SUM(DemandTotal:CustomerTotal!H348)</f>
        <v>0</v>
      </c>
      <c r="I348" s="11">
        <f ca="1">SUM(DemandTotal:CustomerTotal!I348)</f>
        <v>0</v>
      </c>
      <c r="J348" s="11">
        <f ca="1">SUM(DemandTotal:CustomerTotal!J348)</f>
        <v>0</v>
      </c>
      <c r="K348" s="11">
        <f ca="1">SUM(DemandTotal:CustomerTotal!K348)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>IF(ISBLANK('Input-Accounts'!D349),"",'Input-Accounts'!D349)</f>
        <v>1266292</v>
      </c>
      <c r="E349" s="11">
        <f t="shared" ca="1" si="24"/>
        <v>0</v>
      </c>
      <c r="F349" s="3"/>
      <c r="G349" s="11">
        <f ca="1">SUM(DemandTotal:CustomerTotal!G349)</f>
        <v>902579.04762154026</v>
      </c>
      <c r="H349" s="11">
        <f ca="1">SUM(DemandTotal:CustomerTotal!H349)</f>
        <v>131663.30970430511</v>
      </c>
      <c r="I349" s="11">
        <f ca="1">SUM(DemandTotal:CustomerTotal!I349)</f>
        <v>146661.75658424315</v>
      </c>
      <c r="J349" s="11">
        <f ca="1">SUM(DemandTotal:CustomerTotal!J349)</f>
        <v>67978.100709615799</v>
      </c>
      <c r="K349" s="11">
        <f ca="1">SUM(DemandTotal:CustomerTotal!K349)</f>
        <v>17409.785380295831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>IF(ISBLANK('Input-Accounts'!D350),"",'Input-Accounts'!D350)</f>
        <v>2642190</v>
      </c>
      <c r="E350" s="11">
        <f t="shared" ca="1" si="24"/>
        <v>0</v>
      </c>
      <c r="F350" s="3"/>
      <c r="G350" s="11">
        <f ca="1">SUM(DemandTotal:CustomerTotal!G350)</f>
        <v>1883282.318639901</v>
      </c>
      <c r="H350" s="11">
        <f ca="1">SUM(DemandTotal:CustomerTotal!H350)</f>
        <v>274722.95510641928</v>
      </c>
      <c r="I350" s="11">
        <f ca="1">SUM(DemandTotal:CustomerTotal!I350)</f>
        <v>306018.06426110363</v>
      </c>
      <c r="J350" s="11">
        <f ca="1">SUM(DemandTotal:CustomerTotal!J350)</f>
        <v>141840.15844208107</v>
      </c>
      <c r="K350" s="11">
        <f ca="1">SUM(DemandTotal:CustomerTotal!K350)</f>
        <v>36326.503550495334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>IF(ISBLANK('Input-Accounts'!D351),"",'Input-Accounts'!D351)</f>
        <v>1072</v>
      </c>
      <c r="E351" s="11">
        <f t="shared" ca="1" si="24"/>
        <v>0</v>
      </c>
      <c r="F351" s="3"/>
      <c r="G351" s="11">
        <f ca="1">SUM(DemandTotal:CustomerTotal!G351)</f>
        <v>764.0929098898921</v>
      </c>
      <c r="H351" s="11">
        <f ca="1">SUM(DemandTotal:CustomerTotal!H351)</f>
        <v>111.46170709679527</v>
      </c>
      <c r="I351" s="11">
        <f ca="1">SUM(DemandTotal:CustomerTotal!I351)</f>
        <v>124.15888520049774</v>
      </c>
      <c r="J351" s="11">
        <f ca="1">SUM(DemandTotal:CustomerTotal!J351)</f>
        <v>57.547962050386573</v>
      </c>
      <c r="K351" s="11">
        <f ca="1">SUM(DemandTotal:CustomerTotal!K351)</f>
        <v>14.738535762428516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>IF(ISBLANK('Input-Accounts'!D352),"",'Input-Accounts'!D352)</f>
        <v>0</v>
      </c>
      <c r="E352" s="11">
        <f t="shared" si="24"/>
        <v>0</v>
      </c>
      <c r="F352" s="3"/>
      <c r="G352" s="11">
        <f ca="1">SUM(DemandTotal:CustomerTotal!G352)</f>
        <v>0</v>
      </c>
      <c r="H352" s="11">
        <f ca="1">SUM(DemandTotal:CustomerTotal!H352)</f>
        <v>0</v>
      </c>
      <c r="I352" s="11">
        <f ca="1">SUM(DemandTotal:CustomerTotal!I352)</f>
        <v>0</v>
      </c>
      <c r="J352" s="11">
        <f ca="1">SUM(DemandTotal:CustomerTotal!J352)</f>
        <v>0</v>
      </c>
      <c r="K352" s="11">
        <f ca="1">SUM(DemandTotal:CustomerTotal!K352)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>IF(ISBLANK('Input-Accounts'!D353),"",'Input-Accounts'!D353)</f>
        <v>19863809</v>
      </c>
      <c r="E353" s="11">
        <f t="shared" ca="1" si="24"/>
        <v>0</v>
      </c>
      <c r="G353" s="111">
        <f ca="1">SUM(DemandTotal:CustomerTotal!G353)</f>
        <v>14158391.436853569</v>
      </c>
      <c r="H353" s="111">
        <f ca="1">SUM(DemandTotal:CustomerTotal!H353)</f>
        <v>2065348.9371125801</v>
      </c>
      <c r="I353" s="111">
        <f ca="1">SUM(DemandTotal:CustomerTotal!I353)</f>
        <v>2300623.4899959075</v>
      </c>
      <c r="J353" s="111">
        <f ca="1">SUM(DemandTotal:CustomerTotal!J353)</f>
        <v>1066344.8941307159</v>
      </c>
      <c r="K353" s="111">
        <f ca="1">SUM(DemandTotal:CustomerTotal!K353)</f>
        <v>273100.24190722895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s="1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>IF(ISBLANK('Input-Accounts'!D355),"",'Input-Accounts'!D355)</f>
        <v>173113313</v>
      </c>
      <c r="E355" s="11">
        <f ca="1">IFERROR(IF(D355="","",IF(D355=0,0,IF(ABS(D355-SUM($G355:$K355))&lt;Check_Limit,0,1))),1)</f>
        <v>0</v>
      </c>
      <c r="G355" s="111">
        <f ca="1">SUM(DemandTotal:CustomerTotal!G355)</f>
        <v>123921911.96858092</v>
      </c>
      <c r="H355" s="111">
        <f ca="1">SUM(DemandTotal:CustomerTotal!H355)</f>
        <v>18743566.70240353</v>
      </c>
      <c r="I355" s="111">
        <f ca="1">SUM(DemandTotal:CustomerTotal!I355)</f>
        <v>19068567.243491206</v>
      </c>
      <c r="J355" s="111">
        <f ca="1">SUM(DemandTotal:CustomerTotal!J355)</f>
        <v>8936523.052600706</v>
      </c>
      <c r="K355" s="111">
        <f ca="1">SUM(DemandTotal:CustomerTotal!K355)</f>
        <v>2442744.0329236207</v>
      </c>
    </row>
    <row r="356" spans="1:11" outlineLevel="1" x14ac:dyDescent="0.25">
      <c r="B356" s="1"/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>IF(ISBLANK('Input-Accounts'!D358),"",'Input-Accounts'!D358)</f>
        <v>8068283</v>
      </c>
      <c r="E358" s="11">
        <f ca="1">IFERROR(IF(D358="","",IF(D358=0,0,IF(ABS(D358-SUM($G358:$K358))&lt;Check_Limit,0,1))),1)</f>
        <v>0</v>
      </c>
      <c r="F358" s="3"/>
      <c r="G358" s="11">
        <f ca="1">SUM(DemandTotal:CustomerTotal!G358)</f>
        <v>5750856.189631667</v>
      </c>
      <c r="H358" s="11">
        <f ca="1">SUM(DemandTotal:CustomerTotal!H358)</f>
        <v>838903.54152989981</v>
      </c>
      <c r="I358" s="11">
        <f ca="1">SUM(DemandTotal:CustomerTotal!I358)</f>
        <v>934467.37197959644</v>
      </c>
      <c r="J358" s="11">
        <f ca="1">SUM(DemandTotal:CustomerTotal!J358)</f>
        <v>433128.02602218208</v>
      </c>
      <c r="K358" s="11">
        <f ca="1">SUM(DemandTotal:CustomerTotal!K358)</f>
        <v>110927.87083665487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>IF(ISBLANK('Input-Accounts'!D359),"",'Input-Accounts'!D359)</f>
        <v>8068283</v>
      </c>
      <c r="E359" s="11">
        <f ca="1">IFERROR(IF(D359="","",IF(D359=0,0,IF(ABS(D359-SUM($G359:$K359))&lt;Check_Limit,0,1))),1)</f>
        <v>0</v>
      </c>
      <c r="G359" s="111">
        <f ca="1">SUM(DemandTotal:CustomerTotal!G359)</f>
        <v>5750856.189631667</v>
      </c>
      <c r="H359" s="111">
        <f ca="1">SUM(DemandTotal:CustomerTotal!H359)</f>
        <v>838903.54152989981</v>
      </c>
      <c r="I359" s="111">
        <f ca="1">SUM(DemandTotal:CustomerTotal!I359)</f>
        <v>934467.37197959644</v>
      </c>
      <c r="J359" s="111">
        <f ca="1">SUM(DemandTotal:CustomerTotal!J359)</f>
        <v>433128.02602218208</v>
      </c>
      <c r="K359" s="111">
        <f ca="1">SUM(DemandTotal:CustomerTotal!K359)</f>
        <v>110927.87083665487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>IF(ISBLANK('Input-Accounts'!D361),"",'Input-Accounts'!D361)</f>
        <v>181181596</v>
      </c>
      <c r="E361" s="11">
        <f ca="1">IFERROR(IF(D361="","",IF(D361=0,0,IF(ABS(D361-SUM($G361:$K361))&lt;Check_Limit,0,1))),1)</f>
        <v>0</v>
      </c>
      <c r="F361" s="3"/>
      <c r="G361" s="11">
        <f ca="1">SUM(DemandTotal:CustomerTotal!G361)</f>
        <v>129672768.15821259</v>
      </c>
      <c r="H361" s="11">
        <f ca="1">SUM(DemandTotal:CustomerTotal!H361)</f>
        <v>19582470.243933432</v>
      </c>
      <c r="I361" s="11">
        <f ca="1">SUM(DemandTotal:CustomerTotal!I361)</f>
        <v>20003034.615470804</v>
      </c>
      <c r="J361" s="11">
        <f ca="1">SUM(DemandTotal:CustomerTotal!J361)</f>
        <v>9369651.0786228869</v>
      </c>
      <c r="K361" s="11">
        <f ca="1">SUM(DemandTotal:CustomerTotal!K361)</f>
        <v>2553671.9037602753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>IF(ISBLANK('Input-Accounts'!D365),"",'Input-Accounts'!D365)</f>
        <v>5951012.7048903843</v>
      </c>
      <c r="E365" s="11">
        <f t="shared" ref="E365:E370" ca="1" si="25">IFERROR(IF(D365="","",IF(D365=0,0,IF(ABS(D365-SUM($G365:$K365))&lt;Check_Limit,0,1))),1)</f>
        <v>0</v>
      </c>
      <c r="F365" s="3"/>
      <c r="G365" s="11">
        <f ca="1">SUM(DemandTotal:CustomerTotal!G365)</f>
        <v>4173270.0467566028</v>
      </c>
      <c r="H365" s="11">
        <f ca="1">SUM(DemandTotal:CustomerTotal!H365)</f>
        <v>700320.06098273979</v>
      </c>
      <c r="I365" s="11">
        <f ca="1">SUM(DemandTotal:CustomerTotal!I365)</f>
        <v>598672.35697461106</v>
      </c>
      <c r="J365" s="11">
        <f ca="1">SUM(DemandTotal:CustomerTotal!J365)</f>
        <v>332869.86006677506</v>
      </c>
      <c r="K365" s="11">
        <f ca="1">SUM(DemandTotal:CustomerTotal!K365)</f>
        <v>145880.38010965585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>IF(ISBLANK('Input-Accounts'!D366),"",'Input-Accounts'!D366)</f>
        <v>1523452.4000000001</v>
      </c>
      <c r="E366" s="11">
        <f t="shared" ca="1" si="25"/>
        <v>0</v>
      </c>
      <c r="F366" s="3"/>
      <c r="G366" s="11">
        <f ca="1">SUM(DemandTotal:CustomerTotal!G366)</f>
        <v>1085876.0983159887</v>
      </c>
      <c r="H366" s="11">
        <f ca="1">SUM(DemandTotal:CustomerTotal!H366)</f>
        <v>158401.68394096062</v>
      </c>
      <c r="I366" s="11">
        <f ca="1">SUM(DemandTotal:CustomerTotal!I366)</f>
        <v>176446.03697763314</v>
      </c>
      <c r="J366" s="11">
        <f ca="1">SUM(DemandTotal:CustomerTotal!J366)</f>
        <v>81783.191138778318</v>
      </c>
      <c r="K366" s="11">
        <f ca="1">SUM(DemandTotal:CustomerTotal!K366)</f>
        <v>20945.38962663951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>IF(ISBLANK('Input-Accounts'!D367),"",'Input-Accounts'!D367)</f>
        <v>3858846.5681558503</v>
      </c>
      <c r="E367" s="11">
        <f t="shared" ca="1" si="25"/>
        <v>0</v>
      </c>
      <c r="F367" s="3"/>
      <c r="G367" s="11">
        <f ca="1">SUM(DemandTotal:CustomerTotal!G367)</f>
        <v>2858819.9827046171</v>
      </c>
      <c r="H367" s="11">
        <f ca="1">SUM(DemandTotal:CustomerTotal!H367)</f>
        <v>418976.97254780383</v>
      </c>
      <c r="I367" s="11">
        <f ca="1">SUM(DemandTotal:CustomerTotal!I367)</f>
        <v>377190.47498516866</v>
      </c>
      <c r="J367" s="11">
        <f ca="1">SUM(DemandTotal:CustomerTotal!J367)</f>
        <v>151645.90019817505</v>
      </c>
      <c r="K367" s="11">
        <f ca="1">SUM(DemandTotal:CustomerTotal!K367)</f>
        <v>52213.237720084631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>IF(ISBLANK('Input-Accounts'!D368),"",'Input-Accounts'!D368)</f>
        <v>2425742.87</v>
      </c>
      <c r="E368" s="11">
        <f t="shared" ca="1" si="25"/>
        <v>0</v>
      </c>
      <c r="F368" s="3"/>
      <c r="G368" s="11">
        <f ca="1">SUM(DemandTotal:CustomerTotal!G368)</f>
        <v>1797107.5209070523</v>
      </c>
      <c r="H368" s="11">
        <f ca="1">SUM(DemandTotal:CustomerTotal!H368)</f>
        <v>263376.73341019277</v>
      </c>
      <c r="I368" s="11">
        <f ca="1">SUM(DemandTotal:CustomerTotal!I368)</f>
        <v>237108.96226808277</v>
      </c>
      <c r="J368" s="11">
        <f ca="1">SUM(DemandTotal:CustomerTotal!J368)</f>
        <v>95327.43908661099</v>
      </c>
      <c r="K368" s="11">
        <f ca="1">SUM(DemandTotal:CustomerTotal!K368)</f>
        <v>32822.214328060065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>IF(ISBLANK('Input-Accounts'!D369),"",'Input-Accounts'!D369)</f>
        <v>0</v>
      </c>
      <c r="E369" s="11">
        <f t="shared" si="25"/>
        <v>0</v>
      </c>
      <c r="F369" s="3"/>
      <c r="G369" s="11">
        <f ca="1">SUM(DemandTotal:CustomerTotal!G369)</f>
        <v>0</v>
      </c>
      <c r="H369" s="11">
        <f ca="1">SUM(DemandTotal:CustomerTotal!H369)</f>
        <v>0</v>
      </c>
      <c r="I369" s="11">
        <f ca="1">SUM(DemandTotal:CustomerTotal!I369)</f>
        <v>0</v>
      </c>
      <c r="J369" s="11">
        <f ca="1">SUM(DemandTotal:CustomerTotal!J369)</f>
        <v>0</v>
      </c>
      <c r="K369" s="11">
        <f ca="1">SUM(DemandTotal:CustomerTotal!K369)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>IF(ISBLANK('Input-Accounts'!D370),"",'Input-Accounts'!D370)</f>
        <v>13759054.543046236</v>
      </c>
      <c r="E370" s="11">
        <f t="shared" ca="1" si="25"/>
        <v>0</v>
      </c>
      <c r="G370" s="111">
        <f ca="1">SUM(DemandTotal:CustomerTotal!G370)</f>
        <v>9915073.6486842614</v>
      </c>
      <c r="H370" s="111">
        <f ca="1">SUM(DemandTotal:CustomerTotal!H370)</f>
        <v>1541075.4508816972</v>
      </c>
      <c r="I370" s="111">
        <f ca="1">SUM(DemandTotal:CustomerTotal!I370)</f>
        <v>1389417.8312054956</v>
      </c>
      <c r="J370" s="111">
        <f ca="1">SUM(DemandTotal:CustomerTotal!J370)</f>
        <v>661626.39049033925</v>
      </c>
      <c r="K370" s="111">
        <f ca="1">SUM(DemandTotal:CustomerTotal!K370)</f>
        <v>251861.2217844401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>IF(ISBLANK('Input-Accounts'!D373),"",'Input-Accounts'!D373)</f>
        <v>-80556296.873648018</v>
      </c>
      <c r="E373" s="11">
        <f t="shared" ref="E373:E375" ca="1" si="26">IFERROR(IF(D373="","",IF(D373=0,0,IF(ABS(D373-SUM($G373:$K373))&lt;Check_Limit,0,1))),1)</f>
        <v>0</v>
      </c>
      <c r="F373" s="3"/>
      <c r="G373" s="11">
        <f ca="1">SUM(DemandTotal:CustomerTotal!G373)</f>
        <v>-57312025.534391761</v>
      </c>
      <c r="H373" s="11">
        <f ca="1">SUM(DemandTotal:CustomerTotal!H373)</f>
        <v>-8464214.8361035176</v>
      </c>
      <c r="I373" s="11">
        <f ca="1">SUM(DemandTotal:CustomerTotal!I373)</f>
        <v>-9449503.2073117793</v>
      </c>
      <c r="J373" s="11">
        <f ca="1">SUM(DemandTotal:CustomerTotal!J373)</f>
        <v>-4293913.806947072</v>
      </c>
      <c r="K373" s="11">
        <f ca="1">SUM(DemandTotal:CustomerTotal!K373)</f>
        <v>-1036639.488893877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>IF(ISBLANK('Input-Accounts'!D374),"",'Input-Accounts'!D374)</f>
        <v>0</v>
      </c>
      <c r="E374" s="11">
        <f t="shared" si="26"/>
        <v>0</v>
      </c>
      <c r="F374" s="3"/>
      <c r="G374" s="11">
        <f ca="1">SUM(DemandTotal:CustomerTotal!G374)</f>
        <v>0</v>
      </c>
      <c r="H374" s="11">
        <f ca="1">SUM(DemandTotal:CustomerTotal!H374)</f>
        <v>0</v>
      </c>
      <c r="I374" s="11">
        <f ca="1">SUM(DemandTotal:CustomerTotal!I374)</f>
        <v>0</v>
      </c>
      <c r="J374" s="11">
        <f ca="1">SUM(DemandTotal:CustomerTotal!J374)</f>
        <v>0</v>
      </c>
      <c r="K374" s="11">
        <f ca="1">SUM(DemandTotal:CustomerTotal!K374)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>IF(ISBLANK('Input-Accounts'!D375),"",'Input-Accounts'!D375)</f>
        <v>-80556296.873648018</v>
      </c>
      <c r="E375" s="11">
        <f t="shared" ca="1" si="26"/>
        <v>0</v>
      </c>
      <c r="G375" s="111">
        <f ca="1">SUM(DemandTotal:CustomerTotal!G375)</f>
        <v>-57312025.534391761</v>
      </c>
      <c r="H375" s="111">
        <f ca="1">SUM(DemandTotal:CustomerTotal!H375)</f>
        <v>-8464214.8361035176</v>
      </c>
      <c r="I375" s="111">
        <f ca="1">SUM(DemandTotal:CustomerTotal!I375)</f>
        <v>-9449503.2073117793</v>
      </c>
      <c r="J375" s="111">
        <f ca="1">SUM(DemandTotal:CustomerTotal!J375)</f>
        <v>-4293913.806947072</v>
      </c>
      <c r="K375" s="111">
        <f ca="1">SUM(DemandTotal:CustomerTotal!K375)</f>
        <v>-1036639.488893877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>IF(ISBLANK('Input-Accounts'!D377),"",'Input-Accounts'!D377)</f>
        <v>-66797242.330601782</v>
      </c>
      <c r="E377" s="11">
        <f t="shared" ref="E377:E408" ca="1" si="27">IFERROR(IF(D377="","",IF(D377=0,0,IF(ABS(D377-SUM($G377:$K377))&lt;Check_Limit,0,1))),1)</f>
        <v>0</v>
      </c>
      <c r="F377" s="3"/>
      <c r="G377" s="11">
        <f ca="1">SUM(DemandTotal:CustomerTotal!G377)</f>
        <v>-47396951.885707498</v>
      </c>
      <c r="H377" s="11">
        <f ca="1">SUM(DemandTotal:CustomerTotal!H377)</f>
        <v>-6923139.3852218203</v>
      </c>
      <c r="I377" s="11">
        <f ca="1">SUM(DemandTotal:CustomerTotal!I377)</f>
        <v>-8060085.3761062827</v>
      </c>
      <c r="J377" s="11">
        <f ca="1">SUM(DemandTotal:CustomerTotal!J377)</f>
        <v>-3632287.4164567324</v>
      </c>
      <c r="K377" s="11">
        <f ca="1">SUM(DemandTotal:CustomerTotal!K377)</f>
        <v>-784778.26710943703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D378" s="111"/>
      <c r="E378" s="11" t="str">
        <f t="shared" si="27"/>
        <v/>
      </c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D379" s="11"/>
      <c r="E379" s="11" t="str">
        <f t="shared" si="27"/>
        <v/>
      </c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74">
        <f>IF(ISBLANK('Input-Accounts'!D380),"",'Input-Accounts'!D380)</f>
        <v>839648890.00317264</v>
      </c>
      <c r="E380" s="74">
        <f t="shared" ca="1" si="27"/>
        <v>0</v>
      </c>
      <c r="F380" s="174"/>
      <c r="G380" s="74">
        <f ca="1">SUM(DemandTotal:CustomerTotal!G380)</f>
        <v>637999191.20369446</v>
      </c>
      <c r="H380" s="74">
        <f ca="1">SUM(DemandTotal:CustomerTotal!H380)</f>
        <v>93146525.289510012</v>
      </c>
      <c r="I380" s="74">
        <f ca="1">SUM(DemandTotal:CustomerTotal!I380)</f>
        <v>71323396.689782217</v>
      </c>
      <c r="J380" s="74">
        <f ca="1">SUM(DemandTotal:CustomerTotal!J380)</f>
        <v>25387422.518470217</v>
      </c>
      <c r="K380" s="74">
        <f ca="1">SUM(DemandTotal:CustomerTotal!K380)</f>
        <v>11792354.301715473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>IF(ISBLANK('Input-Accounts'!D381),"",'Input-Accounts'!D381)</f>
        <v>471404689.99115169</v>
      </c>
      <c r="E381" s="11">
        <f t="shared" ca="1" si="27"/>
        <v>0</v>
      </c>
      <c r="F381" s="3"/>
      <c r="G381" s="11">
        <f ca="1">SUM(DemandTotal:CustomerTotal!G381)</f>
        <v>335382318.68057609</v>
      </c>
      <c r="H381" s="11">
        <f ca="1">SUM(DemandTotal:CustomerTotal!H381)</f>
        <v>49531454.717814088</v>
      </c>
      <c r="I381" s="11">
        <f ca="1">SUM(DemandTotal:CustomerTotal!I381)</f>
        <v>55297230.668387324</v>
      </c>
      <c r="J381" s="11">
        <f ca="1">SUM(DemandTotal:CustomerTotal!J381)</f>
        <v>25127410.091696598</v>
      </c>
      <c r="K381" s="11">
        <f ca="1">SUM(DemandTotal:CustomerTotal!K381)</f>
        <v>6066275.8326774873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 t="str">
        <f>IF(ISBLANK('Input-Accounts'!D382),"",'Input-Accounts'!D382)</f>
        <v/>
      </c>
      <c r="E382" s="11" t="str">
        <f t="shared" si="27"/>
        <v/>
      </c>
      <c r="F382" s="11"/>
      <c r="G382" s="11">
        <f ca="1">SUM(DemandTotal:CustomerTotal!G382)</f>
        <v>0</v>
      </c>
      <c r="H382" s="11">
        <f ca="1">SUM(DemandTotal:CustomerTotal!H382)</f>
        <v>0</v>
      </c>
      <c r="I382" s="11">
        <f ca="1">SUM(DemandTotal:CustomerTotal!I382)</f>
        <v>0</v>
      </c>
      <c r="J382" s="11">
        <f ca="1">SUM(DemandTotal:CustomerTotal!J382)</f>
        <v>0</v>
      </c>
      <c r="K382" s="11">
        <f ca="1">SUM(DemandTotal:CustomerTotal!K382)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>IF(ISBLANK('Input-Accounts'!D383),"",'Input-Accounts'!D383)</f>
        <v>33610504.121776499</v>
      </c>
      <c r="E383" s="11">
        <f t="shared" ca="1" si="27"/>
        <v>0</v>
      </c>
      <c r="F383" s="3"/>
      <c r="G383" s="11">
        <f ca="1">SUM(DemandTotal:CustomerTotal!G383)</f>
        <v>23912296.682063237</v>
      </c>
      <c r="H383" s="11">
        <f ca="1">SUM(DemandTotal:CustomerTotal!H383)</f>
        <v>3531524.3956990005</v>
      </c>
      <c r="I383" s="11">
        <f ca="1">SUM(DemandTotal:CustomerTotal!I383)</f>
        <v>3942616.2674315851</v>
      </c>
      <c r="J383" s="11">
        <f ca="1">SUM(DemandTotal:CustomerTotal!J383)</f>
        <v>1791549.6777776843</v>
      </c>
      <c r="K383" s="11">
        <f ca="1">SUM(DemandTotal:CustomerTotal!K383)</f>
        <v>432517.09880499251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>IF(ISBLANK('Input-Accounts'!D384),"",'Input-Accounts'!D384)</f>
        <v>3121918.4694303884</v>
      </c>
      <c r="E384" s="11">
        <f t="shared" ca="1" si="27"/>
        <v>0</v>
      </c>
      <c r="F384" s="3"/>
      <c r="G384" s="11">
        <f ca="1">SUM(DemandTotal:CustomerTotal!G384)</f>
        <v>2844595.8086973345</v>
      </c>
      <c r="H384" s="11">
        <f ca="1">SUM(DemandTotal:CustomerTotal!H384)</f>
        <v>126979.56505474341</v>
      </c>
      <c r="I384" s="11">
        <f ca="1">SUM(DemandTotal:CustomerTotal!I384)</f>
        <v>110646.29689593543</v>
      </c>
      <c r="J384" s="11">
        <f ca="1">SUM(DemandTotal:CustomerTotal!J384)</f>
        <v>39696.79878237519</v>
      </c>
      <c r="K384" s="11">
        <f ca="1">SUM(DemandTotal:CustomerTotal!K384)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 t="str">
        <f>IF(ISBLANK('Input-Accounts'!D385),"",'Input-Accounts'!D385)</f>
        <v/>
      </c>
      <c r="E385" s="11" t="str">
        <f t="shared" si="27"/>
        <v/>
      </c>
      <c r="F385" s="3"/>
      <c r="G385" s="11">
        <f ca="1">SUM(DemandTotal:CustomerTotal!G385)</f>
        <v>0</v>
      </c>
      <c r="H385" s="11">
        <f ca="1">SUM(DemandTotal:CustomerTotal!H385)</f>
        <v>0</v>
      </c>
      <c r="I385" s="11">
        <f ca="1">SUM(DemandTotal:CustomerTotal!I385)</f>
        <v>0</v>
      </c>
      <c r="J385" s="11">
        <f ca="1">SUM(DemandTotal:CustomerTotal!J385)</f>
        <v>0</v>
      </c>
      <c r="K385" s="11">
        <f ca="1">SUM(DemandTotal:CustomerTotal!K385)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 t="str">
        <f>IF(ISBLANK('Input-Accounts'!D386),"",'Input-Accounts'!D386)</f>
        <v/>
      </c>
      <c r="E386" s="11" t="str">
        <f t="shared" si="27"/>
        <v/>
      </c>
      <c r="F386" s="3"/>
      <c r="G386" s="11">
        <f ca="1">SUM(DemandTotal:CustomerTotal!G386)</f>
        <v>0</v>
      </c>
      <c r="H386" s="11">
        <f ca="1">SUM(DemandTotal:CustomerTotal!H386)</f>
        <v>0</v>
      </c>
      <c r="I386" s="11">
        <f ca="1">SUM(DemandTotal:CustomerTotal!I386)</f>
        <v>0</v>
      </c>
      <c r="J386" s="11">
        <f ca="1">SUM(DemandTotal:CustomerTotal!J386)</f>
        <v>0</v>
      </c>
      <c r="K386" s="11">
        <f ca="1">SUM(DemandTotal:CustomerTotal!K386)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>IF(ISBLANK('Input-Accounts'!D387),"",'Input-Accounts'!D387)</f>
        <v>1347786002.5855312</v>
      </c>
      <c r="E387" s="11">
        <f t="shared" ca="1" si="27"/>
        <v>0</v>
      </c>
      <c r="G387" s="112">
        <f ca="1">SUM(DemandTotal:CustomerTotal!G387)</f>
        <v>1000138402.3750311</v>
      </c>
      <c r="H387" s="112">
        <f ca="1">SUM(DemandTotal:CustomerTotal!H387)</f>
        <v>146336483.96807784</v>
      </c>
      <c r="I387" s="112">
        <f ca="1">SUM(DemandTotal:CustomerTotal!I387)</f>
        <v>130673889.92249708</v>
      </c>
      <c r="J387" s="112">
        <f ca="1">SUM(DemandTotal:CustomerTotal!J387)</f>
        <v>52346079.086726867</v>
      </c>
      <c r="K387" s="112">
        <f ca="1">SUM(DemandTotal:CustomerTotal!K387)</f>
        <v>18291147.23319795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 t="str">
        <f>IF(ISBLANK('Input-Accounts'!D388),"",'Input-Accounts'!D388)</f>
        <v/>
      </c>
      <c r="E388" s="11" t="str">
        <f t="shared" si="27"/>
        <v/>
      </c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IF(ISBLANK('Input-Accounts'!C390),"",'Input-Accounts'!C390)</f>
        <v/>
      </c>
      <c r="D389" t="str">
        <f>IF(ISBLANK('Input-Accounts'!D389),"",'Input-Accounts'!D389)</f>
        <v/>
      </c>
      <c r="E389" t="str">
        <f t="shared" si="27"/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IF(ISBLANK('Input-Accounts'!C391),"",'Input-Accounts'!C391)</f>
        <v/>
      </c>
      <c r="D390" s="11" t="str">
        <f>IF(ISBLANK('Input-Accounts'!D390),"",'Input-Accounts'!D390)</f>
        <v/>
      </c>
      <c r="E390" s="11" t="str">
        <f t="shared" si="2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IF(ISBLANK('Input-Accounts'!C392),"",'Input-Accounts'!C392)</f>
        <v/>
      </c>
      <c r="D391" s="114" t="str">
        <f>IF(ISBLANK('Input-Accounts'!D391),"",'Input-Accounts'!D391)</f>
        <v/>
      </c>
      <c r="E391" s="11" t="str">
        <f t="shared" si="27"/>
        <v/>
      </c>
      <c r="G391" s="114" t="str">
        <f>IF(ISBLANK('Input-Accounts'!G391),"",'Input-Accounts'!G391)</f>
        <v/>
      </c>
      <c r="H391" s="114" t="str">
        <f>IF(ISBLANK('Input-Accounts'!H391),"",'Input-Accounts'!H391)</f>
        <v/>
      </c>
      <c r="I391" s="114" t="str">
        <f>IF(ISBLANK('Input-Accounts'!I391),"",'Input-Accounts'!I391)</f>
        <v/>
      </c>
      <c r="J391" s="114" t="str">
        <f>IF(ISBLANK('Input-Accounts'!J391),"",'Input-Accounts'!J391)</f>
        <v/>
      </c>
      <c r="K391" s="114" t="str">
        <f>IF(ISBLANK('Input-Accounts'!K391),"",'Input-Accounts'!K391)</f>
        <v/>
      </c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IF(ISBLANK('Input-Accounts'!C394),"",'Input-Accounts'!C394)</f>
        <v/>
      </c>
      <c r="D392" s="44">
        <f>D$16</f>
        <v>117163837.19999999</v>
      </c>
      <c r="E392" s="11">
        <f t="shared" ca="1" si="27"/>
        <v>0</v>
      </c>
      <c r="G392" s="44">
        <f ca="1">G$16</f>
        <v>88981015.252841979</v>
      </c>
      <c r="H392" s="44">
        <f ca="1">H$16</f>
        <v>12083380.351339247</v>
      </c>
      <c r="I392" s="44">
        <f ca="1">I$16</f>
        <v>9299898.3295637723</v>
      </c>
      <c r="J392" s="44">
        <f ca="1">J$16</f>
        <v>4860150.7627983075</v>
      </c>
      <c r="K392" s="44">
        <f ca="1">K$16</f>
        <v>1939392.5034566931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IF(ISBLANK('Input-Accounts'!C395),"",'Input-Accounts'!C395)</f>
        <v/>
      </c>
      <c r="D393" s="44">
        <f>D$29</f>
        <v>188680447.95000002</v>
      </c>
      <c r="E393" s="11">
        <f t="shared" ca="1" si="27"/>
        <v>0</v>
      </c>
      <c r="G393" s="44">
        <f ca="1">G$29</f>
        <v>26425202.40784486</v>
      </c>
      <c r="H393" s="44">
        <f ca="1">H$29</f>
        <v>9459052.3027218543</v>
      </c>
      <c r="I393" s="44">
        <f ca="1">I$29</f>
        <v>31295880.234087471</v>
      </c>
      <c r="J393" s="44">
        <f ca="1">J$29</f>
        <v>63474618.143322013</v>
      </c>
      <c r="K393" s="44">
        <f ca="1">K$29</f>
        <v>58025694.862023786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IF(ISBLANK('Input-Accounts'!C396),"",'Input-Accounts'!C396)</f>
        <v/>
      </c>
      <c r="D394" s="44">
        <f>D$39</f>
        <v>37485808.819999993</v>
      </c>
      <c r="E394" s="11">
        <f t="shared" ca="1" si="27"/>
        <v>0</v>
      </c>
      <c r="G394" s="44">
        <f ca="1">G$39</f>
        <v>20511139.336935937</v>
      </c>
      <c r="H394" s="44">
        <f ca="1">H$39</f>
        <v>4023149.7653541192</v>
      </c>
      <c r="I394" s="44">
        <f ca="1">I$39</f>
        <v>5778623.4015507065</v>
      </c>
      <c r="J394" s="44">
        <f ca="1">J$39</f>
        <v>3956471.8731569098</v>
      </c>
      <c r="K394" s="44">
        <f ca="1">K$39</f>
        <v>3216424.4430023255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IF(ISBLANK('Input-Accounts'!C397),"",'Input-Accounts'!C397)</f>
        <v/>
      </c>
      <c r="D395" s="44">
        <f>D$48</f>
        <v>432658901.76999998</v>
      </c>
      <c r="E395" s="11">
        <f t="shared" ca="1" si="27"/>
        <v>0</v>
      </c>
      <c r="G395" s="44">
        <f ca="1">G$48</f>
        <v>245915712.90583858</v>
      </c>
      <c r="H395" s="44">
        <f ca="1">H$48</f>
        <v>47773199.232404634</v>
      </c>
      <c r="I395" s="44">
        <f ca="1">I$48</f>
        <v>68662818.41027835</v>
      </c>
      <c r="J395" s="44">
        <f ca="1">J$48</f>
        <v>39782952.554597646</v>
      </c>
      <c r="K395" s="44">
        <f ca="1">K$48</f>
        <v>30524218.666880734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IF(ISBLANK('Input-Accounts'!C398),"",'Input-Accounts'!C398)</f>
        <v/>
      </c>
      <c r="D396" s="44">
        <f>D$62</f>
        <v>6044444002.2699986</v>
      </c>
      <c r="E396" s="11">
        <f t="shared" ca="1" si="27"/>
        <v>0</v>
      </c>
      <c r="G396" s="44">
        <f ca="1">G$62</f>
        <v>4485058802.4934912</v>
      </c>
      <c r="H396" s="44">
        <f ca="1">H$62</f>
        <v>635720180.59614682</v>
      </c>
      <c r="I396" s="44">
        <f ca="1">I$62</f>
        <v>670634344.19013309</v>
      </c>
      <c r="J396" s="44">
        <f ca="1">J$62</f>
        <v>252636217.95114404</v>
      </c>
      <c r="K396" s="44">
        <f ca="1">K$62</f>
        <v>394457.03908414859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IF(ISBLANK('Input-Accounts'!C399),"",'Input-Accounts'!C399)</f>
        <v/>
      </c>
      <c r="D397" s="44">
        <f>D$76</f>
        <v>257699873.75</v>
      </c>
      <c r="E397" s="11">
        <f t="shared" ca="1" si="27"/>
        <v>0</v>
      </c>
      <c r="G397" s="44">
        <f ca="1">G$76</f>
        <v>183681573.14542472</v>
      </c>
      <c r="H397" s="44">
        <f ca="1">H$76</f>
        <v>26794466.275003374</v>
      </c>
      <c r="I397" s="44">
        <f ca="1">I$76</f>
        <v>29846762.165213626</v>
      </c>
      <c r="J397" s="44">
        <f ca="1">J$76</f>
        <v>13834050.890815683</v>
      </c>
      <c r="K397" s="44">
        <f ca="1">K$76</f>
        <v>3543021.2735426198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IF(ISBLANK('Input-Accounts'!C400),"",'Input-Accounts'!C400)</f>
        <v/>
      </c>
      <c r="D398" s="44">
        <f>SUM(D$29,D$39,D$48,D$62)</f>
        <v>6703269160.8099985</v>
      </c>
      <c r="E398" s="11">
        <f t="shared" ca="1" si="27"/>
        <v>0</v>
      </c>
      <c r="G398" s="44">
        <f ca="1">SUM(G$29,G$39,G$48,G$62)</f>
        <v>4777910857.1441107</v>
      </c>
      <c r="H398" s="44">
        <f ca="1">SUM(H$29,H$39,H$48,H$62)</f>
        <v>696975581.89662743</v>
      </c>
      <c r="I398" s="44">
        <f ca="1">SUM(I$29,I$39,I$48,I$62)</f>
        <v>776371666.23604965</v>
      </c>
      <c r="J398" s="44">
        <f ca="1">SUM(J$29,J$39,J$48,J$62)</f>
        <v>359850260.52222061</v>
      </c>
      <c r="K398" s="44">
        <f ca="1">SUM(K$29,K$39,K$48,K$62)</f>
        <v>92160795.010990992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IF(ISBLANK('Input-Accounts'!C401),"",'Input-Accounts'!C401)</f>
        <v/>
      </c>
      <c r="D399" s="44">
        <f>D$78</f>
        <v>7078132871.7600002</v>
      </c>
      <c r="E399" s="11">
        <f t="shared" ca="1" si="27"/>
        <v>0</v>
      </c>
      <c r="G399" s="44">
        <f ca="1">G$78</f>
        <v>5050573445.5423775</v>
      </c>
      <c r="H399" s="44">
        <f ca="1">H$78</f>
        <v>735853428.52297008</v>
      </c>
      <c r="I399" s="44">
        <f ca="1">I$78</f>
        <v>815518326.73082733</v>
      </c>
      <c r="J399" s="44">
        <f ca="1">J$78</f>
        <v>378544462.1758346</v>
      </c>
      <c r="K399" s="44">
        <f ca="1">K$78</f>
        <v>97643208.787990302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IF(ISBLANK('Input-Accounts'!C402),"",'Input-Accounts'!C402)</f>
        <v/>
      </c>
      <c r="D400" s="44">
        <f>D$161</f>
        <v>5728767832.918622</v>
      </c>
      <c r="E400" s="11">
        <f t="shared" ca="1" si="27"/>
        <v>0</v>
      </c>
      <c r="F400" s="16"/>
      <c r="G400" s="44">
        <f ca="1">G$161</f>
        <v>4075749520.0631332</v>
      </c>
      <c r="H400" s="44">
        <f ca="1">H$161</f>
        <v>601933350.53667951</v>
      </c>
      <c r="I400" s="44">
        <f ca="1">I$161</f>
        <v>672002215.99086022</v>
      </c>
      <c r="J400" s="44">
        <f ca="1">J$161</f>
        <v>305362041.81712353</v>
      </c>
      <c r="K400" s="44">
        <f ca="1">K$161</f>
        <v>73720704.510824278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IF(ISBLANK('Input-Accounts'!C403),"",'Input-Accounts'!C403)</f>
        <v/>
      </c>
      <c r="D401" s="44">
        <f>SUM(D$53:D$54,D$56)</f>
        <v>5486161588.3999996</v>
      </c>
      <c r="E401" s="11">
        <f t="shared" ca="1" si="27"/>
        <v>0</v>
      </c>
      <c r="G401" s="44">
        <f ca="1">SUM(G$53:G$54,G$56)</f>
        <v>4106530181.4408035</v>
      </c>
      <c r="H401" s="44">
        <f ca="1">SUM(H$53:H$54,H$56)</f>
        <v>549977790.34068811</v>
      </c>
      <c r="I401" s="44">
        <f ca="1">SUM(I$53:I$54,I$56)</f>
        <v>605820944.77014208</v>
      </c>
      <c r="J401" s="44">
        <f ca="1">SUM(J$53:J$54,J$56)</f>
        <v>223816517.81994733</v>
      </c>
      <c r="K401" s="44">
        <f ca="1">SUM(K$53:K$54,K$56)</f>
        <v>16154.028418527198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IF(ISBLANK('Input-Accounts'!C404),"",'Input-Accounts'!C404)</f>
        <v/>
      </c>
      <c r="D402" s="44">
        <f>SUM(D$53:D$54)</f>
        <v>4364682629.3499994</v>
      </c>
      <c r="E402" s="11">
        <f t="shared" ca="1" si="27"/>
        <v>0</v>
      </c>
      <c r="G402" s="44">
        <f ca="1">SUM(G$53:G$54)</f>
        <v>3071237401.225914</v>
      </c>
      <c r="H402" s="44">
        <f ca="1">SUM(H$53:H$54)</f>
        <v>472560190.55471754</v>
      </c>
      <c r="I402" s="44">
        <f ca="1">SUM(I$53:I$54)</f>
        <v>597465798.86673212</v>
      </c>
      <c r="J402" s="44">
        <f ca="1">SUM(J$53:J$54)</f>
        <v>223419238.70263618</v>
      </c>
      <c r="K402" s="44">
        <f ca="1">SUM(K$53:K$54)</f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IF(ISBLANK('Input-Accounts'!C405),"",'Input-Accounts'!C405)</f>
        <v/>
      </c>
      <c r="D403" s="44">
        <f>SUMPRODUCT('Input-Accounts'!$L$166:$L$263,D$166:D$263)</f>
        <v>84510253.041056082</v>
      </c>
      <c r="E403" s="11">
        <f t="shared" ca="1" si="27"/>
        <v>0</v>
      </c>
      <c r="G403" s="44">
        <f ca="1">SUMPRODUCT('Input-Accounts'!$L$166:$L$263,G$166:G$263)</f>
        <v>59264552.967637591</v>
      </c>
      <c r="H403" s="44">
        <f ca="1">SUMPRODUCT('Input-Accounts'!$L$166:$L$263,H$166:H$263)</f>
        <v>9945235.9620645996</v>
      </c>
      <c r="I403" s="44">
        <f ca="1">SUMPRODUCT('Input-Accounts'!$L$166:$L$263,I$166:I$263)</f>
        <v>8501738.2562522609</v>
      </c>
      <c r="J403" s="44">
        <f ca="1">SUMPRODUCT('Input-Accounts'!$L$166:$L$263,J$166:J$263)</f>
        <v>4727080.4985623434</v>
      </c>
      <c r="K403" s="44">
        <f ca="1">SUMPRODUCT('Input-Accounts'!$L$166:$L$263,K$166:K$263)</f>
        <v>2071645.3565392862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IF(ISBLANK('Input-Accounts'!C406),"",'Input-Accounts'!C406)</f>
        <v/>
      </c>
      <c r="D404" s="44">
        <f>D399/$D$399+D403/$D$403</f>
        <v>2</v>
      </c>
      <c r="E404" s="11">
        <f t="shared" ca="1" si="27"/>
        <v>0</v>
      </c>
      <c r="G404" s="44">
        <f ca="1">G399/$D$399+G403/$D$403</f>
        <v>1.4148165725201984</v>
      </c>
      <c r="H404" s="44">
        <f ca="1">H399/$D$399+H403/$D$403</f>
        <v>0.22164233768269209</v>
      </c>
      <c r="I404" s="44">
        <f ca="1">I399/$D$399+I403/$D$403</f>
        <v>0.21581666957449133</v>
      </c>
      <c r="J404" s="44">
        <f ca="1">J399/$D$399+J403/$D$403</f>
        <v>0.10941582986203635</v>
      </c>
      <c r="K404" s="44">
        <f ca="1">K399/$D$399+K403/$D$403</f>
        <v>3.8308590360581742E-2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IF(ISBLANK('Input-Accounts'!C407),"",'Input-Accounts'!C407)</f>
        <v/>
      </c>
      <c r="D405" s="44">
        <f>D$387</f>
        <v>1347786002.5855312</v>
      </c>
      <c r="E405" s="11">
        <f t="shared" ca="1" si="27"/>
        <v>0</v>
      </c>
      <c r="G405" s="44">
        <f ca="1">G$387</f>
        <v>1000138402.3750311</v>
      </c>
      <c r="H405" s="44">
        <f ca="1">H$387</f>
        <v>146336483.96807784</v>
      </c>
      <c r="I405" s="44">
        <f ca="1">I$387</f>
        <v>130673889.92249708</v>
      </c>
      <c r="J405" s="44">
        <f ca="1">J$387</f>
        <v>52346079.086726867</v>
      </c>
      <c r="K405" s="44">
        <f ca="1">K$387</f>
        <v>18291147.23319795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IF(ISBLANK('Input-Accounts'!C408),"",'Input-Accounts'!C408)</f>
        <v/>
      </c>
      <c r="D406" s="44">
        <f>D$381+D$361+D$283</f>
        <v>1377850822.3249261</v>
      </c>
      <c r="E406" s="11">
        <f t="shared" ca="1" si="27"/>
        <v>0</v>
      </c>
      <c r="G406" s="44">
        <f ca="1">G$381+G$361+G$283</f>
        <v>1020778461.769978</v>
      </c>
      <c r="H406" s="44">
        <f ca="1">H$381+H$361+H$283</f>
        <v>149601119.39254594</v>
      </c>
      <c r="I406" s="44">
        <f ca="1">I$381+I$361+I$283</f>
        <v>134680712.73427582</v>
      </c>
      <c r="J406" s="44">
        <f ca="1">J$381+J$361+J$283</f>
        <v>54147120.026623547</v>
      </c>
      <c r="K406" s="44">
        <f ca="1">K$381+K$361+K$283</f>
        <v>18643408.401502393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IF(ISBLANK('Input-Accounts'!C409),"",'Input-Accounts'!C409)</f>
        <v/>
      </c>
      <c r="D407" s="44">
        <f>SUM(D$34:D$37)</f>
        <v>34819549.519999996</v>
      </c>
      <c r="E407" s="11">
        <f t="shared" ca="1" si="27"/>
        <v>0</v>
      </c>
      <c r="G407" s="44">
        <f ca="1">SUM(G$34:G$37)</f>
        <v>19052240.14995819</v>
      </c>
      <c r="H407" s="44">
        <f ca="1">SUM(H$34:H$37)</f>
        <v>3736994.5291505693</v>
      </c>
      <c r="I407" s="44">
        <f ca="1">SUM(I$34:I$37)</f>
        <v>5367606.302798342</v>
      </c>
      <c r="J407" s="44">
        <f ca="1">SUM(J$34:J$37)</f>
        <v>3675059.2463773377</v>
      </c>
      <c r="K407" s="44">
        <f ca="1">SUM(K$34:K$37)</f>
        <v>2987649.29171556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IF(ISBLANK('Input-Accounts'!C410),"",'Input-Accounts'!C410)</f>
        <v/>
      </c>
      <c r="D408" s="44">
        <f>SUM(D$53:D$60)</f>
        <v>5979904586.7399988</v>
      </c>
      <c r="E408" s="11">
        <f t="shared" ca="1" si="27"/>
        <v>0</v>
      </c>
      <c r="G408" s="44">
        <f ca="1">SUM(G$53:G$60)</f>
        <v>4437169687.5274324</v>
      </c>
      <c r="H408" s="44">
        <f ca="1">SUM(H$53:H$60)</f>
        <v>628932292.5983603</v>
      </c>
      <c r="I408" s="44">
        <f ca="1">SUM(I$53:I$60)</f>
        <v>663473660.99212193</v>
      </c>
      <c r="J408" s="44">
        <f ca="1">SUM(J$53:J$60)</f>
        <v>249938700.38920569</v>
      </c>
      <c r="K408" s="44">
        <f ca="1">SUM(K$53:K$60)</f>
        <v>390245.2328792066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IF(ISBLANK('Input-Accounts'!C411),"",'Input-Accounts'!C411)</f>
        <v/>
      </c>
      <c r="D409" s="44">
        <f>SUM(D$230:D$233,D$239:D$243)</f>
        <v>93897780.505567119</v>
      </c>
      <c r="E409" s="11">
        <f t="shared" ref="E409:E427" ca="1" si="28">IFERROR(IF(D409="","",IF(D409=0,0,IF(ABS(D409-SUM($G409:$K409))&lt;Check_Limit,0,1))),1)</f>
        <v>0</v>
      </c>
      <c r="G409" s="44">
        <f ca="1">SUM(G$230:G$233,G$239:G$243)</f>
        <v>67552088.201846823</v>
      </c>
      <c r="H409" s="44">
        <f ca="1">SUM(H$230:H$233,H$239:H$243)</f>
        <v>11427191.574536121</v>
      </c>
      <c r="I409" s="44">
        <f ca="1">SUM(I$230:I$233,I$239:I$243)</f>
        <v>10902821.62348322</v>
      </c>
      <c r="J409" s="44">
        <f ca="1">SUM(J$230:J$233,J$239:J$243)</f>
        <v>4014540.2455870411</v>
      </c>
      <c r="K409" s="44">
        <f ca="1">SUM(K$230:K$233,K$239:K$243)</f>
        <v>1138.86011391225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IF(ISBLANK('Input-Accounts'!C412),"",'Input-Accounts'!C412)</f>
        <v/>
      </c>
      <c r="D410" s="44"/>
      <c r="E410" s="11" t="str">
        <f t="shared" si="28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IF(ISBLANK('Input-Accounts'!C413),"",'Input-Accounts'!C413)</f>
        <v/>
      </c>
      <c r="D411" s="44"/>
      <c r="E411" s="11" t="str">
        <f t="shared" si="28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IF(ISBLANK('Input-Accounts'!C414),"",'Input-Accounts'!C414)</f>
        <v/>
      </c>
      <c r="D412" s="44"/>
      <c r="E412" s="11" t="str">
        <f t="shared" si="28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IF(ISBLANK('Input-Accounts'!C415),"",'Input-Accounts'!C415)</f>
        <v/>
      </c>
      <c r="D413" s="44"/>
      <c r="E413" s="11" t="str">
        <f t="shared" si="28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IF(ISBLANK('Input-Accounts'!C416),"",'Input-Accounts'!C416)</f>
        <v/>
      </c>
      <c r="D414" s="44"/>
      <c r="E414" s="11" t="str">
        <f t="shared" si="28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IF(ISBLANK('Input-Accounts'!C417),"",'Input-Accounts'!C417)</f>
        <v/>
      </c>
      <c r="D415" s="44"/>
      <c r="E415" s="11" t="str">
        <f t="shared" si="28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IF(ISBLANK('Input-Accounts'!C418),"",'Input-Accounts'!C418)</f>
        <v/>
      </c>
      <c r="D416" s="44"/>
      <c r="E416" s="11" t="str">
        <f t="shared" si="28"/>
        <v/>
      </c>
      <c r="G416" s="44"/>
      <c r="H416" s="44"/>
      <c r="I416" s="44"/>
      <c r="J416" s="44"/>
      <c r="K416" s="44"/>
    </row>
    <row r="417" spans="1:12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IF(ISBLANK('Input-Accounts'!C419),"",'Input-Accounts'!C419)</f>
        <v/>
      </c>
      <c r="D417" s="44"/>
      <c r="E417" s="11" t="str">
        <f t="shared" si="28"/>
        <v/>
      </c>
      <c r="G417" s="44"/>
      <c r="H417" s="44"/>
      <c r="I417" s="44"/>
      <c r="J417" s="44"/>
      <c r="K417" s="44"/>
    </row>
    <row r="418" spans="1:12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IF(ISBLANK('Input-Accounts'!C420),"",'Input-Accounts'!C420)</f>
        <v/>
      </c>
      <c r="D418" s="44"/>
      <c r="E418" s="11" t="str">
        <f t="shared" si="28"/>
        <v/>
      </c>
      <c r="G418" s="44"/>
      <c r="H418" s="44"/>
      <c r="I418" s="44"/>
      <c r="J418" s="44"/>
      <c r="K418" s="44"/>
    </row>
    <row r="419" spans="1:12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IF(ISBLANK('Input-Accounts'!C421),"",'Input-Accounts'!C421)</f>
        <v/>
      </c>
      <c r="D419" s="44"/>
      <c r="E419" s="11" t="str">
        <f t="shared" si="28"/>
        <v/>
      </c>
      <c r="G419" s="44"/>
      <c r="H419" s="44"/>
      <c r="I419" s="44"/>
      <c r="J419" s="44"/>
      <c r="K419" s="44"/>
    </row>
    <row r="420" spans="1:12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IF(ISBLANK('Input-Accounts'!C422),"",'Input-Accounts'!C422)</f>
        <v/>
      </c>
      <c r="D420" s="44"/>
      <c r="E420" s="11" t="str">
        <f t="shared" si="28"/>
        <v/>
      </c>
      <c r="G420" s="44"/>
      <c r="H420" s="44"/>
      <c r="I420" s="44"/>
      <c r="J420" s="44"/>
      <c r="K420" s="44"/>
    </row>
    <row r="421" spans="1:12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IF(ISBLANK('Input-Accounts'!C423),"",'Input-Accounts'!C423)</f>
        <v/>
      </c>
      <c r="D421" s="44"/>
      <c r="E421" s="11" t="str">
        <f t="shared" si="28"/>
        <v/>
      </c>
      <c r="G421" s="44"/>
      <c r="H421" s="44"/>
      <c r="I421" s="44"/>
      <c r="J421" s="44"/>
      <c r="K421" s="44"/>
    </row>
    <row r="422" spans="1:12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IF(ISBLANK('Input-Accounts'!C424),"",'Input-Accounts'!C424)</f>
        <v/>
      </c>
      <c r="D422" s="44"/>
      <c r="E422" s="11" t="str">
        <f t="shared" si="28"/>
        <v/>
      </c>
      <c r="G422" s="44"/>
      <c r="H422" s="44"/>
      <c r="I422" s="44"/>
      <c r="J422" s="44"/>
      <c r="K422" s="44"/>
    </row>
    <row r="423" spans="1:12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IF(ISBLANK('Input-Accounts'!C425),"",'Input-Accounts'!C425)</f>
        <v/>
      </c>
      <c r="D423" s="44"/>
      <c r="E423" s="11" t="str">
        <f t="shared" si="28"/>
        <v/>
      </c>
      <c r="G423" s="44"/>
      <c r="H423" s="44"/>
      <c r="I423" s="44"/>
      <c r="J423" s="44"/>
      <c r="K423" s="44"/>
    </row>
    <row r="424" spans="1:12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IF(ISBLANK('Input-Accounts'!C426),"",'Input-Accounts'!C426)</f>
        <v/>
      </c>
      <c r="D424" s="44"/>
      <c r="E424" s="11" t="str">
        <f t="shared" si="28"/>
        <v/>
      </c>
      <c r="G424" s="44"/>
      <c r="H424" s="44"/>
      <c r="I424" s="44"/>
      <c r="J424" s="44"/>
      <c r="K424" s="44"/>
    </row>
    <row r="425" spans="1:12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D425" s="44"/>
      <c r="E425" s="11" t="str">
        <f t="shared" si="28"/>
        <v/>
      </c>
      <c r="G425" s="44"/>
      <c r="H425" s="44"/>
      <c r="I425" s="44"/>
      <c r="J425" s="44"/>
      <c r="K425" s="44"/>
    </row>
    <row r="426" spans="1:12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D426" s="84"/>
      <c r="E426" s="11" t="str">
        <f t="shared" si="28"/>
        <v/>
      </c>
      <c r="G426" s="84"/>
      <c r="H426" s="84"/>
      <c r="I426" s="84"/>
      <c r="J426" s="84"/>
      <c r="K426" s="84"/>
    </row>
    <row r="427" spans="1:12" x14ac:dyDescent="0.25">
      <c r="A427" s="30" t="str">
        <f>IF(ISBLANK('Input-Accounts'!A428),"",'Input-Accounts'!A428)</f>
        <v/>
      </c>
      <c r="B427" t="str">
        <f>IF(ISBLANK('Input-Accounts'!B428),"",'Input-Accounts'!B428)</f>
        <v/>
      </c>
      <c r="D427" s="84"/>
      <c r="E427" s="11" t="str">
        <f t="shared" si="28"/>
        <v/>
      </c>
      <c r="G427" s="84"/>
      <c r="H427" s="84"/>
      <c r="I427" s="84"/>
      <c r="J427" s="84"/>
      <c r="K427" s="84"/>
    </row>
    <row r="428" spans="1:12" x14ac:dyDescent="0.25">
      <c r="D428" s="84"/>
      <c r="E428" s="11"/>
      <c r="G428" s="84"/>
      <c r="H428" s="84"/>
      <c r="I428" s="84"/>
      <c r="J428" s="84"/>
      <c r="K428" s="84"/>
    </row>
    <row r="429" spans="1:12" outlineLevel="1" x14ac:dyDescent="0.25">
      <c r="A429" s="30">
        <f>IF(ISBLANK('Input-Accounts'!A429),"",'Input-Accounts'!A429)</f>
        <v>355</v>
      </c>
      <c r="B429" t="str">
        <f>IF(ISBLANK('Input-Accounts'!B429),"",'Input-Accounts'!B429)</f>
        <v>Operating Revenue</v>
      </c>
      <c r="C429" s="30" t="str">
        <f>IF(ISBLANK('Input-Accounts'!C429),"",'Input-Accounts'!C429)</f>
        <v/>
      </c>
      <c r="D429" t="str">
        <f>IF(ISBLANK('Input-Accounts'!D429),"",'Input-Accounts'!D429)</f>
        <v/>
      </c>
      <c r="E429" t="str">
        <f t="shared" ref="E429:E449" si="29">IFERROR(IF(D429="","",IF(D429=0,0,IF(ABS(D429-SUM($G429:$K429))&lt;Check_Limit,0,1))),1)</f>
        <v/>
      </c>
    </row>
    <row r="430" spans="1:12" outlineLevel="1" x14ac:dyDescent="0.25">
      <c r="A430" s="30">
        <f>IF(ISBLANK('Input-Accounts'!A430),"",'Input-Accounts'!A430)</f>
        <v>356</v>
      </c>
      <c r="B430" t="str">
        <f>IF(ISBLANK('Input-Accounts'!B430),"",'Input-Accounts'!B430)</f>
        <v>Base Rate Revenue Excluding Riders</v>
      </c>
      <c r="C430" s="30">
        <f>IF(ISBLANK('Input-Accounts'!C430),"",'Input-Accounts'!C430)</f>
        <v>480</v>
      </c>
      <c r="D430" s="32">
        <f>IF(ISBLANK('Input-Accounts'!D430),"",'Input-Accounts'!D430)</f>
        <v>616555782.19513726</v>
      </c>
      <c r="E430">
        <f t="shared" si="29"/>
        <v>0</v>
      </c>
      <c r="F430" t="str">
        <f>IF(D430=0,"-",IF('Input-Accounts'!$E430&lt;&gt;0,'Input-Accounts'!$E430,'Input-Accounts'!$J430))</f>
        <v>BASE_REVENUE</v>
      </c>
      <c r="G430" s="32">
        <f>IFERROR(INDEX(G$391:G$425,MATCH($F430,$B$391:$B$425,0))/INDEX($D$391:$D$425,MATCH($F430,$B$391:$B$425,0)),SUMIFS('Input-Ext Allocators'!D$8:D$68,'Input-Ext Allocators'!$B$8:$B$68,$F430))*$D430</f>
        <v>431488516.92809772</v>
      </c>
      <c r="H430" s="32">
        <f>IFERROR(INDEX(H$391:H$425,MATCH($F430,$B$391:$B$425,0))/INDEX($D$391:$D$425,MATCH($F430,$B$391:$B$425,0)),SUMIFS('Input-Ext Allocators'!E$8:E$68,'Input-Ext Allocators'!$B$8:$B$68,$F430))*$D430</f>
        <v>54788815.021439537</v>
      </c>
      <c r="I430" s="32">
        <f>IFERROR(INDEX(I$391:I$425,MATCH($F430,$B$391:$B$425,0))/INDEX($D$391:$D$425,MATCH($F430,$B$391:$B$425,0)),SUMIFS('Input-Ext Allocators'!F$8:F$68,'Input-Ext Allocators'!$B$8:$B$68,$F430))*$D430</f>
        <v>65431383.540735357</v>
      </c>
      <c r="J430" s="32">
        <f>IFERROR(INDEX(J$391:J$425,MATCH($F430,$B$391:$B$425,0))/INDEX($D$391:$D$425,MATCH($F430,$B$391:$B$425,0)),SUMIFS('Input-Ext Allocators'!G$8:G$68,'Input-Ext Allocators'!$B$8:$B$68,$F430))*$D430</f>
        <v>57668117.567561574</v>
      </c>
      <c r="K430" s="32">
        <f>IFERROR(INDEX(K$391:K$425,MATCH($F430,$B$391:$B$425,0))/INDEX($D$391:$D$425,MATCH($F430,$B$391:$B$425,0)),SUMIFS('Input-Ext Allocators'!H$8:H$68,'Input-Ext Allocators'!$B$8:$B$68,$F430))*$D430</f>
        <v>7178949.1373029519</v>
      </c>
      <c r="L430" s="7" t="str">
        <f>'Input-Accounts'!F430</f>
        <v>Base Rate Revenue</v>
      </c>
    </row>
    <row r="431" spans="1:12" outlineLevel="1" x14ac:dyDescent="0.25">
      <c r="A431" s="30">
        <f>IF(ISBLANK('Input-Accounts'!A431),"",'Input-Accounts'!A431)</f>
        <v>357</v>
      </c>
      <c r="B431" t="str">
        <f>IF(ISBLANK('Input-Accounts'!B431),"",'Input-Accounts'!B431)</f>
        <v>Gas Cost Revenues</v>
      </c>
      <c r="C431" s="30">
        <f>IF(ISBLANK('Input-Accounts'!C431),"",'Input-Accounts'!C431)</f>
        <v>481</v>
      </c>
      <c r="D431" s="32">
        <f>IF(ISBLANK('Input-Accounts'!D431),"",'Input-Accounts'!D431)</f>
        <v>505919390.35720599</v>
      </c>
      <c r="E431">
        <f t="shared" si="29"/>
        <v>0</v>
      </c>
      <c r="F431" t="str">
        <f>IF(D431=0,"-",IF('Input-Accounts'!$E431&lt;&gt;0,'Input-Accounts'!$E431,'Input-Accounts'!$J431))</f>
        <v>GAS_COST_REVENUE</v>
      </c>
      <c r="G431" s="32">
        <f>IFERROR(INDEX(G$391:G$425,MATCH($F431,$B$391:$B$425,0))/INDEX($D$391:$D$425,MATCH($F431,$B$391:$B$425,0)),SUMIFS('Input-Ext Allocators'!D$8:D$68,'Input-Ext Allocators'!$B$8:$B$68,$F431))*$D431</f>
        <v>399536779.32771909</v>
      </c>
      <c r="H431" s="32">
        <f>IFERROR(INDEX(H$391:H$425,MATCH($F431,$B$391:$B$425,0))/INDEX($D$391:$D$425,MATCH($F431,$B$391:$B$425,0)),SUMIFS('Input-Ext Allocators'!E$8:E$68,'Input-Ext Allocators'!$B$8:$B$68,$F431))*$D431</f>
        <v>57104184.377083734</v>
      </c>
      <c r="I431" s="32">
        <f>IFERROR(INDEX(I$391:I$425,MATCH($F431,$B$391:$B$425,0))/INDEX($D$391:$D$425,MATCH($F431,$B$391:$B$425,0)),SUMIFS('Input-Ext Allocators'!F$8:F$68,'Input-Ext Allocators'!$B$8:$B$68,$F431))*$D431</f>
        <v>38013446.419298604</v>
      </c>
      <c r="J431" s="32">
        <f>IFERROR(INDEX(J$391:J$425,MATCH($F431,$B$391:$B$425,0))/INDEX($D$391:$D$425,MATCH($F431,$B$391:$B$425,0)),SUMIFS('Input-Ext Allocators'!G$8:G$68,'Input-Ext Allocators'!$B$8:$B$68,$F431))*$D431</f>
        <v>7080511.9141046004</v>
      </c>
      <c r="K431" s="32">
        <f>IFERROR(INDEX(K$391:K$425,MATCH($F431,$B$391:$B$425,0))/INDEX($D$391:$D$425,MATCH($F431,$B$391:$B$425,0)),SUMIFS('Input-Ext Allocators'!H$8:H$68,'Input-Ext Allocators'!$B$8:$B$68,$F431))*$D431</f>
        <v>4184468.3189999992</v>
      </c>
      <c r="L431" s="7" t="str">
        <f>'Input-Accounts'!F431</f>
        <v>Gas Cost Revenue</v>
      </c>
    </row>
    <row r="432" spans="1:12" outlineLevel="1" x14ac:dyDescent="0.25">
      <c r="A432" s="30">
        <f>IF(ISBLANK('Input-Accounts'!A432),"",'Input-Accounts'!A432)</f>
        <v>358</v>
      </c>
      <c r="B432" t="str">
        <f>IF(ISBLANK('Input-Accounts'!B432),"",'Input-Accounts'!B432)</f>
        <v>Rider Revenue</v>
      </c>
      <c r="C432" s="30">
        <f>IF(ISBLANK('Input-Accounts'!C432),"",'Input-Accounts'!C432)</f>
        <v>482</v>
      </c>
      <c r="D432" s="32">
        <f>IF(ISBLANK('Input-Accounts'!D432),"",'Input-Accounts'!D432)</f>
        <v>47349929.786600299</v>
      </c>
      <c r="E432">
        <f t="shared" si="29"/>
        <v>0</v>
      </c>
      <c r="F432" t="str">
        <f>IF(D432=0,"-",IF('Input-Accounts'!$E432&lt;&gt;0,'Input-Accounts'!$E432,'Input-Accounts'!$J432))</f>
        <v>RIDER_REVENUE</v>
      </c>
      <c r="G432" s="32">
        <f>IFERROR(INDEX(G$391:G$425,MATCH($F432,$B$391:$B$425,0))/INDEX($D$391:$D$425,MATCH($F432,$B$391:$B$425,0)),SUMIFS('Input-Ext Allocators'!D$8:D$68,'Input-Ext Allocators'!$B$8:$B$68,$F432))*$D432</f>
        <v>36030885.098497257</v>
      </c>
      <c r="H432" s="32">
        <f>IFERROR(INDEX(H$391:H$425,MATCH($F432,$B$391:$B$425,0))/INDEX($D$391:$D$425,MATCH($F432,$B$391:$B$425,0)),SUMIFS('Input-Ext Allocators'!E$8:E$68,'Input-Ext Allocators'!$B$8:$B$68,$F432))*$D432</f>
        <v>3265360.5166314468</v>
      </c>
      <c r="I432" s="32">
        <f>IFERROR(INDEX(I$391:I$425,MATCH($F432,$B$391:$B$425,0))/INDEX($D$391:$D$425,MATCH($F432,$B$391:$B$425,0)),SUMIFS('Input-Ext Allocators'!F$8:F$68,'Input-Ext Allocators'!$B$8:$B$68,$F432))*$D432</f>
        <v>3352622.3255281132</v>
      </c>
      <c r="J432" s="32">
        <f>IFERROR(INDEX(J$391:J$425,MATCH($F432,$B$391:$B$425,0))/INDEX($D$391:$D$425,MATCH($F432,$B$391:$B$425,0)),SUMIFS('Input-Ext Allocators'!G$8:G$68,'Input-Ext Allocators'!$B$8:$B$68,$F432))*$D432</f>
        <v>4946080.9092291072</v>
      </c>
      <c r="K432" s="32">
        <f>IFERROR(INDEX(K$391:K$425,MATCH($F432,$B$391:$B$425,0))/INDEX($D$391:$D$425,MATCH($F432,$B$391:$B$425,0)),SUMIFS('Input-Ext Allocators'!H$8:H$68,'Input-Ext Allocators'!$B$8:$B$68,$F432))*$D432</f>
        <v>-245019.06328562833</v>
      </c>
      <c r="L432" s="7" t="str">
        <f>'Input-Accounts'!F432</f>
        <v>Rider Revenue</v>
      </c>
    </row>
    <row r="433" spans="1:12" outlineLevel="1" x14ac:dyDescent="0.25">
      <c r="A433" s="30">
        <f>IF(ISBLANK('Input-Accounts'!A433),"",'Input-Accounts'!A433)</f>
        <v>359</v>
      </c>
      <c r="B433" t="str">
        <f>IF(ISBLANK('Input-Accounts'!B433),"",'Input-Accounts'!B433)</f>
        <v>Sales for resale</v>
      </c>
      <c r="C433" s="30">
        <f>IF(ISBLANK('Input-Accounts'!C433),"",'Input-Accounts'!C433)</f>
        <v>483</v>
      </c>
      <c r="D433" s="32">
        <f>IF(ISBLANK('Input-Accounts'!D433),"",'Input-Accounts'!D433)</f>
        <v>36072.599999999627</v>
      </c>
      <c r="E433">
        <f t="shared" ca="1" si="29"/>
        <v>0</v>
      </c>
      <c r="F433" t="str">
        <f>IF(D433=0,"-",IF('Input-Accounts'!$E433&lt;&gt;0,'Input-Accounts'!$E433,'Input-Accounts'!$J433))</f>
        <v>INT_REV_REQ</v>
      </c>
      <c r="G433" s="32">
        <f ca="1">IFERROR(INDEX(G$391:G$425,MATCH($F433,$B$391:$B$425,0))/INDEX($D$391:$D$425,MATCH($F433,$B$391:$B$425,0)),SUMIFS('Input-Ext Allocators'!D$8:D$68,'Input-Ext Allocators'!$B$8:$B$68,$F433))*$D433</f>
        <v>26768.042155285457</v>
      </c>
      <c r="H433" s="32">
        <f ca="1">IFERROR(INDEX(H$391:H$425,MATCH($F433,$B$391:$B$425,0))/INDEX($D$391:$D$425,MATCH($F433,$B$391:$B$425,0)),SUMIFS('Input-Ext Allocators'!E$8:E$68,'Input-Ext Allocators'!$B$8:$B$68,$F433))*$D433</f>
        <v>3916.5991050955722</v>
      </c>
      <c r="I433" s="32">
        <f ca="1">IFERROR(INDEX(I$391:I$425,MATCH($F433,$B$391:$B$425,0))/INDEX($D$391:$D$425,MATCH($F433,$B$391:$B$425,0)),SUMIFS('Input-Ext Allocators'!F$8:F$68,'Input-Ext Allocators'!$B$8:$B$68,$F433))*$D433</f>
        <v>3497.4001455539542</v>
      </c>
      <c r="J433" s="32">
        <f ca="1">IFERROR(INDEX(J$391:J$425,MATCH($F433,$B$391:$B$425,0))/INDEX($D$391:$D$425,MATCH($F433,$B$391:$B$425,0)),SUMIFS('Input-Ext Allocators'!G$8:G$68,'Input-Ext Allocators'!$B$8:$B$68,$F433))*$D433</f>
        <v>1401.008148802179</v>
      </c>
      <c r="K433" s="32">
        <f ca="1">IFERROR(INDEX(K$391:K$425,MATCH($F433,$B$391:$B$425,0))/INDEX($D$391:$D$425,MATCH($F433,$B$391:$B$425,0)),SUMIFS('Input-Ext Allocators'!H$8:H$68,'Input-Ext Allocators'!$B$8:$B$68,$F433))*$D433</f>
        <v>489.55044526245382</v>
      </c>
      <c r="L433" s="7" t="str">
        <f>'Input-Accounts'!F433</f>
        <v>Other Revenue</v>
      </c>
    </row>
    <row r="434" spans="1:12" outlineLevel="1" x14ac:dyDescent="0.25">
      <c r="A434" s="30">
        <f>IF(ISBLANK('Input-Accounts'!A434),"",'Input-Accounts'!A434)</f>
        <v>360</v>
      </c>
      <c r="B434" t="str">
        <f>IF(ISBLANK('Input-Accounts'!B434),"",'Input-Accounts'!B434)</f>
        <v>Forfeited Discounts</v>
      </c>
      <c r="C434" s="30">
        <f>IF(ISBLANK('Input-Accounts'!C434),"",'Input-Accounts'!C434)</f>
        <v>487</v>
      </c>
      <c r="D434" s="32">
        <f>IF(ISBLANK('Input-Accounts'!D434),"",'Input-Accounts'!D434)</f>
        <v>6931494.9290427295</v>
      </c>
      <c r="E434">
        <f t="shared" si="29"/>
        <v>0</v>
      </c>
      <c r="F434" t="str">
        <f>IF(D434=0,"-",IF('Input-Accounts'!$E434&lt;&gt;0,'Input-Accounts'!$E434,'Input-Accounts'!$J434))</f>
        <v>LATE_FEES</v>
      </c>
      <c r="G434" s="32">
        <f>IFERROR(INDEX(G$391:G$425,MATCH($F434,$B$391:$B$425,0))/INDEX($D$391:$D$425,MATCH($F434,$B$391:$B$425,0)),SUMIFS('Input-Ext Allocators'!D$8:D$68,'Input-Ext Allocators'!$B$8:$B$68,$F434))*$D434</f>
        <v>6155055.2381131258</v>
      </c>
      <c r="H434" s="32">
        <f>IFERROR(INDEX(H$391:H$425,MATCH($F434,$B$391:$B$425,0))/INDEX($D$391:$D$425,MATCH($F434,$B$391:$B$425,0)),SUMIFS('Input-Ext Allocators'!E$8:E$68,'Input-Ext Allocators'!$B$8:$B$68,$F434))*$D434</f>
        <v>430363.64311196009</v>
      </c>
      <c r="I434" s="32">
        <f>IFERROR(INDEX(I$391:I$425,MATCH($F434,$B$391:$B$425,0))/INDEX($D$391:$D$425,MATCH($F434,$B$391:$B$425,0)),SUMIFS('Input-Ext Allocators'!F$8:F$68,'Input-Ext Allocators'!$B$8:$B$68,$F434))*$D434</f>
        <v>243684.72326430635</v>
      </c>
      <c r="J434" s="32">
        <f>IFERROR(INDEX(J$391:J$425,MATCH($F434,$B$391:$B$425,0))/INDEX($D$391:$D$425,MATCH($F434,$B$391:$B$425,0)),SUMIFS('Input-Ext Allocators'!G$8:G$68,'Input-Ext Allocators'!$B$8:$B$68,$F434))*$D434</f>
        <v>102391.32455333645</v>
      </c>
      <c r="K434" s="32">
        <f>IFERROR(INDEX(K$391:K$425,MATCH($F434,$B$391:$B$425,0))/INDEX($D$391:$D$425,MATCH($F434,$B$391:$B$425,0)),SUMIFS('Input-Ext Allocators'!H$8:H$68,'Input-Ext Allocators'!$B$8:$B$68,$F434))*$D434</f>
        <v>0</v>
      </c>
      <c r="L434" s="7" t="str">
        <f>'Input-Accounts'!F434</f>
        <v>Forfeited Discounts</v>
      </c>
    </row>
    <row r="435" spans="1:12" outlineLevel="1" x14ac:dyDescent="0.25">
      <c r="A435" s="30">
        <f>IF(ISBLANK('Input-Accounts'!A435),"",'Input-Accounts'!A435)</f>
        <v>361</v>
      </c>
      <c r="B435" t="str">
        <f>IF(ISBLANK('Input-Accounts'!B435),"",'Input-Accounts'!B435)</f>
        <v>Miscellaneous service revenues</v>
      </c>
      <c r="C435" s="30">
        <f>IF(ISBLANK('Input-Accounts'!C435),"",'Input-Accounts'!C435)</f>
        <v>488</v>
      </c>
      <c r="D435" s="32">
        <f>IF(ISBLANK('Input-Accounts'!D435),"",'Input-Accounts'!D435)</f>
        <v>1125013</v>
      </c>
      <c r="E435">
        <f t="shared" si="29"/>
        <v>0</v>
      </c>
      <c r="F435" t="str">
        <f>IF(D435=0,"-",IF('Input-Accounts'!$E435&lt;&gt;0,'Input-Accounts'!$E435,'Input-Accounts'!$J435))</f>
        <v>MISC_REVENUE</v>
      </c>
      <c r="G435" s="32">
        <f>IFERROR(INDEX(G$391:G$425,MATCH($F435,$B$391:$B$425,0))/INDEX($D$391:$D$425,MATCH($F435,$B$391:$B$425,0)),SUMIFS('Input-Ext Allocators'!D$8:D$68,'Input-Ext Allocators'!$B$8:$B$68,$F435))*$D435</f>
        <v>995321.85755523806</v>
      </c>
      <c r="H435" s="32">
        <f>IFERROR(INDEX(H$391:H$425,MATCH($F435,$B$391:$B$425,0))/INDEX($D$391:$D$425,MATCH($F435,$B$391:$B$425,0)),SUMIFS('Input-Ext Allocators'!E$8:E$68,'Input-Ext Allocators'!$B$8:$B$68,$F435))*$D435</f>
        <v>117201.14999849742</v>
      </c>
      <c r="I435" s="32">
        <f>IFERROR(INDEX(I$391:I$425,MATCH($F435,$B$391:$B$425,0))/INDEX($D$391:$D$425,MATCH($F435,$B$391:$B$425,0)),SUMIFS('Input-Ext Allocators'!F$8:F$68,'Input-Ext Allocators'!$B$8:$B$68,$F435))*$D435</f>
        <v>11916.266356665423</v>
      </c>
      <c r="J435" s="32">
        <f>IFERROR(INDEX(J$391:J$425,MATCH($F435,$B$391:$B$425,0))/INDEX($D$391:$D$425,MATCH($F435,$B$391:$B$425,0)),SUMIFS('Input-Ext Allocators'!G$8:G$68,'Input-Ext Allocators'!$B$8:$B$68,$F435))*$D435</f>
        <v>554.50846761676712</v>
      </c>
      <c r="K435" s="32">
        <f>IFERROR(INDEX(K$391:K$425,MATCH($F435,$B$391:$B$425,0))/INDEX($D$391:$D$425,MATCH($F435,$B$391:$B$425,0)),SUMIFS('Input-Ext Allocators'!H$8:H$68,'Input-Ext Allocators'!$B$8:$B$68,$F435))*$D435</f>
        <v>19.217621982386152</v>
      </c>
      <c r="L435" s="7" t="str">
        <f>'Input-Accounts'!F435</f>
        <v>Other Revenue</v>
      </c>
    </row>
    <row r="436" spans="1:12" outlineLevel="1" x14ac:dyDescent="0.25">
      <c r="A436" s="30">
        <f>IF(ISBLANK('Input-Accounts'!A436),"",'Input-Accounts'!A436)</f>
        <v>362</v>
      </c>
      <c r="B436" t="str">
        <f>IF(ISBLANK('Input-Accounts'!B436),"",'Input-Accounts'!B436)</f>
        <v>Gathering</v>
      </c>
      <c r="C436" s="30">
        <f>IF(ISBLANK('Input-Accounts'!C436),"",'Input-Accounts'!C436)</f>
        <v>489.1</v>
      </c>
      <c r="D436" s="32">
        <f>IF(ISBLANK('Input-Accounts'!D436),"",'Input-Accounts'!D436)</f>
        <v>7404749.3775214348</v>
      </c>
      <c r="E436">
        <f t="shared" si="29"/>
        <v>0</v>
      </c>
      <c r="F436" t="str">
        <f>IF(D436=0,"-",IF('Input-Accounts'!$E436&lt;&gt;0,'Input-Accounts'!$E436,'Input-Accounts'!$J436))</f>
        <v>GATHER_VOLUME</v>
      </c>
      <c r="G436" s="32">
        <f>IFERROR(INDEX(G$391:G$425,MATCH($F436,$B$391:$B$425,0))/INDEX($D$391:$D$425,MATCH($F436,$B$391:$B$425,0)),SUMIFS('Input-Ext Allocators'!D$8:D$68,'Input-Ext Allocators'!$B$8:$B$68,$F436))*$D436</f>
        <v>1037054.995397403</v>
      </c>
      <c r="H436" s="32">
        <f>IFERROR(INDEX(H$391:H$425,MATCH($F436,$B$391:$B$425,0))/INDEX($D$391:$D$425,MATCH($F436,$B$391:$B$425,0)),SUMIFS('Input-Ext Allocators'!E$8:E$68,'Input-Ext Allocators'!$B$8:$B$68,$F436))*$D436</f>
        <v>371219.76554286818</v>
      </c>
      <c r="I436" s="32">
        <f>IFERROR(INDEX(I$391:I$425,MATCH($F436,$B$391:$B$425,0))/INDEX($D$391:$D$425,MATCH($F436,$B$391:$B$425,0)),SUMIFS('Input-Ext Allocators'!F$8:F$68,'Input-Ext Allocators'!$B$8:$B$68,$F436))*$D436</f>
        <v>1228204.3645759989</v>
      </c>
      <c r="J436" s="32">
        <f>IFERROR(INDEX(J$391:J$425,MATCH($F436,$B$391:$B$425,0))/INDEX($D$391:$D$425,MATCH($F436,$B$391:$B$425,0)),SUMIFS('Input-Ext Allocators'!G$8:G$68,'Input-Ext Allocators'!$B$8:$B$68,$F436))*$D436</f>
        <v>2491056.4093515789</v>
      </c>
      <c r="K436" s="32">
        <f>IFERROR(INDEX(K$391:K$425,MATCH($F436,$B$391:$B$425,0))/INDEX($D$391:$D$425,MATCH($F436,$B$391:$B$425,0)),SUMIFS('Input-Ext Allocators'!H$8:H$68,'Input-Ext Allocators'!$B$8:$B$68,$F436))*$D436</f>
        <v>2277213.8426535856</v>
      </c>
      <c r="L436" s="7" t="str">
        <f>'Input-Accounts'!F436</f>
        <v>Gathering Revenue</v>
      </c>
    </row>
    <row r="437" spans="1:12" outlineLevel="1" x14ac:dyDescent="0.25">
      <c r="A437" s="30">
        <f>IF(ISBLANK('Input-Accounts'!A437),"",'Input-Accounts'!A437)</f>
        <v>363</v>
      </c>
      <c r="B437" t="str">
        <f>IF(ISBLANK('Input-Accounts'!B437),"",'Input-Accounts'!B437)</f>
        <v>Rent from Gas Property</v>
      </c>
      <c r="C437" s="30">
        <f>IF(ISBLANK('Input-Accounts'!C437),"",'Input-Accounts'!C437)</f>
        <v>493</v>
      </c>
      <c r="D437" s="32">
        <f>IF(ISBLANK('Input-Accounts'!D437),"",'Input-Accounts'!D437)</f>
        <v>0</v>
      </c>
      <c r="E437">
        <f t="shared" si="29"/>
        <v>0</v>
      </c>
      <c r="F437" t="str">
        <f>IF(D437=0,"-",IF('Input-Accounts'!$E437&lt;&gt;0,'Input-Accounts'!$E437,'Input-Accounts'!$J437))</f>
        <v>-</v>
      </c>
      <c r="G437" s="32">
        <f>IFERROR(INDEX(G$391:G$425,MATCH($F437,$B$391:$B$425,0))/INDEX($D$391:$D$425,MATCH($F437,$B$391:$B$425,0)),SUMIFS('Input-Ext Allocators'!D$8:D$68,'Input-Ext Allocators'!$B$8:$B$68,$F437))*$D437</f>
        <v>0</v>
      </c>
      <c r="H437" s="32">
        <f>IFERROR(INDEX(H$391:H$425,MATCH($F437,$B$391:$B$425,0))/INDEX($D$391:$D$425,MATCH($F437,$B$391:$B$425,0)),SUMIFS('Input-Ext Allocators'!E$8:E$68,'Input-Ext Allocators'!$B$8:$B$68,$F437))*$D437</f>
        <v>0</v>
      </c>
      <c r="I437" s="32">
        <f>IFERROR(INDEX(I$391:I$425,MATCH($F437,$B$391:$B$425,0))/INDEX($D$391:$D$425,MATCH($F437,$B$391:$B$425,0)),SUMIFS('Input-Ext Allocators'!F$8:F$68,'Input-Ext Allocators'!$B$8:$B$68,$F437))*$D437</f>
        <v>0</v>
      </c>
      <c r="J437" s="32">
        <f>IFERROR(INDEX(J$391:J$425,MATCH($F437,$B$391:$B$425,0))/INDEX($D$391:$D$425,MATCH($F437,$B$391:$B$425,0)),SUMIFS('Input-Ext Allocators'!G$8:G$68,'Input-Ext Allocators'!$B$8:$B$68,$F437))*$D437</f>
        <v>0</v>
      </c>
      <c r="K437" s="32">
        <f>IFERROR(INDEX(K$391:K$425,MATCH($F437,$B$391:$B$425,0))/INDEX($D$391:$D$425,MATCH($F437,$B$391:$B$425,0)),SUMIFS('Input-Ext Allocators'!H$8:H$68,'Input-Ext Allocators'!$B$8:$B$68,$F437))*$D437</f>
        <v>0</v>
      </c>
      <c r="L437" s="7" t="str">
        <f>'Input-Accounts'!F437</f>
        <v>Other Revenue</v>
      </c>
    </row>
    <row r="438" spans="1:12" outlineLevel="1" x14ac:dyDescent="0.25">
      <c r="A438" s="30">
        <f>IF(ISBLANK('Input-Accounts'!A438),"",'Input-Accounts'!A438)</f>
        <v>364</v>
      </c>
      <c r="B438" t="str">
        <f>IF(ISBLANK('Input-Accounts'!B438),"",'Input-Accounts'!B438)</f>
        <v>Other Gas Revenues</v>
      </c>
      <c r="C438" s="30">
        <f>IF(ISBLANK('Input-Accounts'!C438),"",'Input-Accounts'!C438)</f>
        <v>495</v>
      </c>
      <c r="D438" s="32">
        <f>IF(ISBLANK('Input-Accounts'!D438),"",'Input-Accounts'!D438)</f>
        <v>-708367.73247855064</v>
      </c>
      <c r="E438">
        <f t="shared" si="29"/>
        <v>0</v>
      </c>
      <c r="F438" t="str">
        <f>IF(D438=0,"-",IF('Input-Accounts'!$E438&lt;&gt;0,'Input-Accounts'!$E438,'Input-Accounts'!$J438))</f>
        <v>GATHER_VOLUME</v>
      </c>
      <c r="G438" s="32">
        <f>IFERROR(INDEX(G$391:G$425,MATCH($F438,$B$391:$B$425,0))/INDEX($D$391:$D$425,MATCH($F438,$B$391:$B$425,0)),SUMIFS('Input-Ext Allocators'!D$8:D$68,'Input-Ext Allocators'!$B$8:$B$68,$F438))*$D438</f>
        <v>-99208.799392358051</v>
      </c>
      <c r="H438" s="32">
        <f>IFERROR(INDEX(H$391:H$425,MATCH($F438,$B$391:$B$425,0))/INDEX($D$391:$D$425,MATCH($F438,$B$391:$B$425,0)),SUMIFS('Input-Ext Allocators'!E$8:E$68,'Input-Ext Allocators'!$B$8:$B$68,$F438))*$D438</f>
        <v>-35512.357024140147</v>
      </c>
      <c r="I438" s="32">
        <f>IFERROR(INDEX(I$391:I$425,MATCH($F438,$B$391:$B$425,0))/INDEX($D$391:$D$425,MATCH($F438,$B$391:$B$425,0)),SUMIFS('Input-Ext Allocators'!F$8:F$68,'Input-Ext Allocators'!$B$8:$B$68,$F438))*$D438</f>
        <v>-117494.90717350628</v>
      </c>
      <c r="J438" s="32">
        <f>IFERROR(INDEX(J$391:J$425,MATCH($F438,$B$391:$B$425,0))/INDEX($D$391:$D$425,MATCH($F438,$B$391:$B$425,0)),SUMIFS('Input-Ext Allocators'!G$8:G$68,'Input-Ext Allocators'!$B$8:$B$68,$F438))*$D438</f>
        <v>-238304.34903378066</v>
      </c>
      <c r="K438" s="32">
        <f>IFERROR(INDEX(K$391:K$425,MATCH($F438,$B$391:$B$425,0))/INDEX($D$391:$D$425,MATCH($F438,$B$391:$B$425,0)),SUMIFS('Input-Ext Allocators'!H$8:H$68,'Input-Ext Allocators'!$B$8:$B$68,$F438))*$D438</f>
        <v>-217847.31985476546</v>
      </c>
      <c r="L438" s="7" t="str">
        <f>'Input-Accounts'!F438</f>
        <v>Gathering Revenue</v>
      </c>
    </row>
    <row r="439" spans="1:12" outlineLevel="1" x14ac:dyDescent="0.25">
      <c r="A439" s="30">
        <f>IF(ISBLANK('Input-Accounts'!A439),"",'Input-Accounts'!A439)</f>
        <v>365</v>
      </c>
      <c r="B439" t="str">
        <f>IF(ISBLANK('Input-Accounts'!B439),"",'Input-Accounts'!B439)</f>
        <v>Provision for Rate Refunds</v>
      </c>
      <c r="C439" s="30">
        <f>IF(ISBLANK('Input-Accounts'!C439),"",'Input-Accounts'!C439)</f>
        <v>496</v>
      </c>
      <c r="D439" s="32">
        <f>IF(ISBLANK('Input-Accounts'!D439),"",'Input-Accounts'!D439)</f>
        <v>0</v>
      </c>
      <c r="E439">
        <f t="shared" si="29"/>
        <v>0</v>
      </c>
      <c r="F439" t="str">
        <f>IF(D439=0,"-",IF('Input-Accounts'!$E439&lt;&gt;0,'Input-Accounts'!$E439,'Input-Accounts'!$J439))</f>
        <v>-</v>
      </c>
      <c r="G439" s="32">
        <f>IFERROR(INDEX(G$391:G$425,MATCH($F439,$B$391:$B$425,0))/INDEX($D$391:$D$425,MATCH($F439,$B$391:$B$425,0)),SUMIFS('Input-Ext Allocators'!D$8:D$68,'Input-Ext Allocators'!$B$8:$B$68,$F439))*$D439</f>
        <v>0</v>
      </c>
      <c r="H439" s="32">
        <f>IFERROR(INDEX(H$391:H$425,MATCH($F439,$B$391:$B$425,0))/INDEX($D$391:$D$425,MATCH($F439,$B$391:$B$425,0)),SUMIFS('Input-Ext Allocators'!E$8:E$68,'Input-Ext Allocators'!$B$8:$B$68,$F439))*$D439</f>
        <v>0</v>
      </c>
      <c r="I439" s="32">
        <f>IFERROR(INDEX(I$391:I$425,MATCH($F439,$B$391:$B$425,0))/INDEX($D$391:$D$425,MATCH($F439,$B$391:$B$425,0)),SUMIFS('Input-Ext Allocators'!F$8:F$68,'Input-Ext Allocators'!$B$8:$B$68,$F439))*$D439</f>
        <v>0</v>
      </c>
      <c r="J439" s="32">
        <f>IFERROR(INDEX(J$391:J$425,MATCH($F439,$B$391:$B$425,0))/INDEX($D$391:$D$425,MATCH($F439,$B$391:$B$425,0)),SUMIFS('Input-Ext Allocators'!G$8:G$68,'Input-Ext Allocators'!$B$8:$B$68,$F439))*$D439</f>
        <v>0</v>
      </c>
      <c r="K439" s="32">
        <f>IFERROR(INDEX(K$391:K$425,MATCH($F439,$B$391:$B$425,0))/INDEX($D$391:$D$425,MATCH($F439,$B$391:$B$425,0)),SUMIFS('Input-Ext Allocators'!H$8:H$68,'Input-Ext Allocators'!$B$8:$B$68,$F439))*$D439</f>
        <v>0</v>
      </c>
      <c r="L439" s="7" t="str">
        <f>'Input-Accounts'!F439</f>
        <v>Other Revenue</v>
      </c>
    </row>
    <row r="440" spans="1:12" outlineLevel="1" x14ac:dyDescent="0.25">
      <c r="A440" s="30" t="str">
        <f>IF(ISBLANK('Input-Accounts'!A440),"",'Input-Accounts'!A440)</f>
        <v/>
      </c>
      <c r="B440" t="str">
        <f>IF(ISBLANK('Input-Accounts'!B440),"",'Input-Accounts'!B440)</f>
        <v/>
      </c>
      <c r="C440" s="30" t="str">
        <f>IF(ISBLANK('Input-Accounts'!C440),"",'Input-Accounts'!C440)</f>
        <v/>
      </c>
      <c r="D440" s="32" t="str">
        <f>IF(ISBLANK('Input-Accounts'!D440),"",'Input-Accounts'!D440)</f>
        <v/>
      </c>
      <c r="E440" t="str">
        <f t="shared" si="29"/>
        <v/>
      </c>
      <c r="F440">
        <f>IF(D440=0,"-",IF('Input-Accounts'!$E440&lt;&gt;0,'Input-Accounts'!$E440,'Input-Accounts'!$J440))</f>
        <v>0</v>
      </c>
      <c r="G440" s="32"/>
      <c r="H440" s="32"/>
      <c r="I440" s="32"/>
      <c r="J440" s="32"/>
      <c r="K440" s="32"/>
      <c r="L440" s="7"/>
    </row>
    <row r="441" spans="1:12" outlineLevel="1" x14ac:dyDescent="0.25">
      <c r="A441" s="30" t="str">
        <f>IF(ISBLANK('Input-Accounts'!A441),"",'Input-Accounts'!A441)</f>
        <v/>
      </c>
      <c r="B441" t="str">
        <f>IF(ISBLANK('Input-Accounts'!B441),"",'Input-Accounts'!B441)</f>
        <v/>
      </c>
      <c r="C441" s="30" t="str">
        <f>IF(ISBLANK('Input-Accounts'!C441),"",'Input-Accounts'!C441)</f>
        <v/>
      </c>
      <c r="D441" s="32" t="str">
        <f>IF(ISBLANK('Input-Accounts'!D441),"",'Input-Accounts'!D441)</f>
        <v/>
      </c>
      <c r="E441" t="str">
        <f t="shared" si="29"/>
        <v/>
      </c>
      <c r="F441">
        <f>IF(D441=0,"-",IF('Input-Accounts'!$E441&lt;&gt;0,'Input-Accounts'!$E441,'Input-Accounts'!$J441))</f>
        <v>0</v>
      </c>
      <c r="G441" s="32"/>
      <c r="H441" s="32"/>
      <c r="I441" s="32"/>
      <c r="J441" s="32"/>
      <c r="K441" s="32"/>
      <c r="L441" s="7"/>
    </row>
    <row r="442" spans="1:12" outlineLevel="1" x14ac:dyDescent="0.25">
      <c r="A442" s="30" t="str">
        <f>IF(ISBLANK('Input-Accounts'!A442),"",'Input-Accounts'!A442)</f>
        <v/>
      </c>
      <c r="B442" t="str">
        <f>IF(ISBLANK('Input-Accounts'!B442),"",'Input-Accounts'!B442)</f>
        <v/>
      </c>
      <c r="C442" s="30" t="str">
        <f>IF(ISBLANK('Input-Accounts'!C442),"",'Input-Accounts'!C442)</f>
        <v/>
      </c>
      <c r="D442" s="32" t="str">
        <f>IF(ISBLANK('Input-Accounts'!D442),"",'Input-Accounts'!D442)</f>
        <v/>
      </c>
      <c r="E442" t="str">
        <f t="shared" si="29"/>
        <v/>
      </c>
      <c r="F442">
        <f>IF(D442=0,"-",IF('Input-Accounts'!$E442&lt;&gt;0,'Input-Accounts'!$E442,'Input-Accounts'!$J442))</f>
        <v>0</v>
      </c>
      <c r="G442" s="32"/>
      <c r="H442" s="32"/>
      <c r="I442" s="32"/>
      <c r="J442" s="32"/>
      <c r="K442" s="32"/>
      <c r="L442" s="7"/>
    </row>
    <row r="443" spans="1:12" outlineLevel="1" x14ac:dyDescent="0.25">
      <c r="A443" s="30" t="str">
        <f>IF(ISBLANK('Input-Accounts'!A443),"",'Input-Accounts'!A443)</f>
        <v/>
      </c>
      <c r="B443" t="str">
        <f>IF(ISBLANK('Input-Accounts'!B443),"",'Input-Accounts'!B443)</f>
        <v/>
      </c>
      <c r="C443" s="30" t="str">
        <f>IF(ISBLANK('Input-Accounts'!C443),"",'Input-Accounts'!C443)</f>
        <v/>
      </c>
      <c r="D443" s="32" t="str">
        <f>IF(ISBLANK('Input-Accounts'!D443),"",'Input-Accounts'!D443)</f>
        <v/>
      </c>
      <c r="E443" t="str">
        <f t="shared" si="29"/>
        <v/>
      </c>
      <c r="F443">
        <f>IF(D443=0,"-",IF('Input-Accounts'!$E443&lt;&gt;0,'Input-Accounts'!$E443,'Input-Accounts'!$J443))</f>
        <v>0</v>
      </c>
      <c r="G443" s="32"/>
      <c r="H443" s="32"/>
      <c r="I443" s="32"/>
      <c r="J443" s="32"/>
      <c r="K443" s="32"/>
      <c r="L443" s="7"/>
    </row>
    <row r="444" spans="1:12" outlineLevel="1" x14ac:dyDescent="0.25">
      <c r="A444" s="30" t="str">
        <f>IF(ISBLANK('Input-Accounts'!A444),"",'Input-Accounts'!A444)</f>
        <v/>
      </c>
      <c r="B444" t="str">
        <f>IF(ISBLANK('Input-Accounts'!B444),"",'Input-Accounts'!B444)</f>
        <v/>
      </c>
      <c r="C444" s="30" t="str">
        <f>IF(ISBLANK('Input-Accounts'!C444),"",'Input-Accounts'!C444)</f>
        <v/>
      </c>
      <c r="D444" s="32" t="str">
        <f>IF(ISBLANK('Input-Accounts'!D444),"",'Input-Accounts'!D444)</f>
        <v/>
      </c>
      <c r="E444" t="str">
        <f t="shared" si="29"/>
        <v/>
      </c>
      <c r="F444">
        <f>IF(D444=0,"-",IF('Input-Accounts'!$E444&lt;&gt;0,'Input-Accounts'!$E444,'Input-Accounts'!$J444))</f>
        <v>0</v>
      </c>
      <c r="G444" s="32"/>
      <c r="H444" s="32"/>
      <c r="I444" s="32"/>
      <c r="J444" s="32"/>
      <c r="K444" s="32"/>
      <c r="L444" s="7"/>
    </row>
    <row r="445" spans="1:12" outlineLevel="1" x14ac:dyDescent="0.25">
      <c r="A445" s="30" t="str">
        <f>IF(ISBLANK('Input-Accounts'!A445),"",'Input-Accounts'!A445)</f>
        <v/>
      </c>
      <c r="B445" t="str">
        <f>IF(ISBLANK('Input-Accounts'!B445),"",'Input-Accounts'!B445)</f>
        <v/>
      </c>
      <c r="C445" s="30" t="str">
        <f>IF(ISBLANK('Input-Accounts'!C445),"",'Input-Accounts'!C445)</f>
        <v/>
      </c>
      <c r="D445" s="32" t="str">
        <f>IF(ISBLANK('Input-Accounts'!D445),"",'Input-Accounts'!D445)</f>
        <v/>
      </c>
      <c r="E445" t="str">
        <f t="shared" si="29"/>
        <v/>
      </c>
      <c r="F445">
        <f>IF(D445=0,"-",IF('Input-Accounts'!$E445&lt;&gt;0,'Input-Accounts'!$E445,'Input-Accounts'!$J445))</f>
        <v>0</v>
      </c>
      <c r="G445" s="32"/>
      <c r="H445" s="32"/>
      <c r="I445" s="32"/>
      <c r="J445" s="32"/>
      <c r="K445" s="32"/>
      <c r="L445" s="7"/>
    </row>
    <row r="446" spans="1:12" outlineLevel="1" x14ac:dyDescent="0.25">
      <c r="A446" s="30" t="str">
        <f>IF(ISBLANK('Input-Accounts'!A446),"",'Input-Accounts'!A446)</f>
        <v/>
      </c>
      <c r="B446" t="str">
        <f>IF(ISBLANK('Input-Accounts'!B446),"",'Input-Accounts'!B446)</f>
        <v/>
      </c>
      <c r="C446" s="30" t="str">
        <f>IF(ISBLANK('Input-Accounts'!C446),"",'Input-Accounts'!C446)</f>
        <v/>
      </c>
      <c r="D446" s="32" t="str">
        <f>IF(ISBLANK('Input-Accounts'!D446),"",'Input-Accounts'!D446)</f>
        <v/>
      </c>
      <c r="E446" t="str">
        <f t="shared" si="29"/>
        <v/>
      </c>
      <c r="F446">
        <f>IF(D446=0,"-",IF('Input-Accounts'!$E446&lt;&gt;0,'Input-Accounts'!$E446,'Input-Accounts'!$J446))</f>
        <v>0</v>
      </c>
      <c r="G446" s="32"/>
      <c r="H446" s="32"/>
      <c r="I446" s="32"/>
      <c r="J446" s="32"/>
      <c r="K446" s="32"/>
      <c r="L446" s="7"/>
    </row>
    <row r="447" spans="1:12" outlineLevel="1" x14ac:dyDescent="0.25">
      <c r="A447" s="30">
        <f>IF(ISBLANK('Input-Accounts'!A447),"",'Input-Accounts'!A447)</f>
        <v>366</v>
      </c>
      <c r="B447" t="str">
        <f>IF(ISBLANK('Input-Accounts'!B447),"",'Input-Accounts'!B447)</f>
        <v>Total Operating Revenue</v>
      </c>
      <c r="C447" s="30" t="str">
        <f>IF(ISBLANK('Input-Accounts'!C447),"",'Input-Accounts'!C447)</f>
        <v/>
      </c>
      <c r="D447" s="32">
        <f>SUBTOTAL(9,D430:D446)</f>
        <v>1184614064.5130293</v>
      </c>
      <c r="E447">
        <f t="shared" ca="1" si="29"/>
        <v>0</v>
      </c>
      <c r="G447">
        <f t="shared" ref="G447:K447" ca="1" si="30">SUBTOTAL(9,G430:G446)</f>
        <v>875171172.6881429</v>
      </c>
      <c r="H447">
        <f t="shared" ca="1" si="30"/>
        <v>116045548.71588901</v>
      </c>
      <c r="I447">
        <f t="shared" ca="1" si="30"/>
        <v>108167260.13273109</v>
      </c>
      <c r="J447">
        <f t="shared" ca="1" si="30"/>
        <v>72051809.292382821</v>
      </c>
      <c r="K447">
        <f t="shared" ca="1" si="30"/>
        <v>13178273.683883388</v>
      </c>
      <c r="L447" s="7"/>
    </row>
    <row r="448" spans="1:12" outlineLevel="1" x14ac:dyDescent="0.25">
      <c r="A448" s="30" t="str">
        <f>IF(ISBLANK('Input-Accounts'!A448),"",'Input-Accounts'!A448)</f>
        <v/>
      </c>
      <c r="B448" t="str">
        <f>IF(ISBLANK('Input-Accounts'!B448),"",'Input-Accounts'!B448)</f>
        <v/>
      </c>
      <c r="C448" s="30" t="str">
        <f>IF(ISBLANK('Input-Accounts'!C448),"",'Input-Accounts'!C448)</f>
        <v/>
      </c>
      <c r="D448" s="32"/>
      <c r="E448" t="str">
        <f t="shared" si="29"/>
        <v/>
      </c>
    </row>
    <row r="449" spans="1:11" x14ac:dyDescent="0.25">
      <c r="A449" s="30">
        <f>IF(ISBLANK('Input-Accounts'!A449),"",'Input-Accounts'!A449)</f>
        <v>367</v>
      </c>
      <c r="B449" t="str">
        <f>IF(ISBLANK('Input-Accounts'!B449),"",'Input-Accounts'!B449)</f>
        <v>NET INCOME AT CURRENT RATES</v>
      </c>
      <c r="C449" s="30" t="str">
        <f>IF(ISBLANK('Input-Accounts'!C449),"",'Input-Accounts'!C449)</f>
        <v/>
      </c>
      <c r="D449" s="32">
        <f>D447-D283-D361-D377</f>
        <v>344965174.5098567</v>
      </c>
      <c r="E449">
        <f t="shared" ca="1" si="29"/>
        <v>0</v>
      </c>
      <c r="G449">
        <f ca="1">G447-G283-G361-G377</f>
        <v>237171981.48444849</v>
      </c>
      <c r="H449">
        <f ca="1">H447-H283-H361-H377</f>
        <v>22899023.426378999</v>
      </c>
      <c r="I449">
        <f ca="1">I447-I283-I361-I377</f>
        <v>36843863.442948878</v>
      </c>
      <c r="J449">
        <f ca="1">J447-J283-J361-J377</f>
        <v>46664386.773912601</v>
      </c>
      <c r="K449">
        <f ca="1">K447-K283-K361-K377</f>
        <v>1385919.3821679181</v>
      </c>
    </row>
    <row r="450" spans="1:11" x14ac:dyDescent="0.25">
      <c r="E450" t="s">
        <v>414</v>
      </c>
    </row>
  </sheetData>
  <pageMargins left="0.95" right="0.45" top="1" bottom="0.5" header="0.3" footer="0.3"/>
  <pageSetup scale="60" pageOrder="overThenDown" orientation="landscape" blackAndWhite="1" horizontalDpi="1200" verticalDpi="1200" r:id="rId1"/>
  <rowBreaks count="11" manualBreakCount="11">
    <brk id="48" max="10" man="1"/>
    <brk id="78" max="10" man="1"/>
    <brk id="119" max="10" man="1"/>
    <brk id="161" max="10" man="1"/>
    <brk id="207" max="10" man="1"/>
    <brk id="247" max="10" man="1"/>
    <brk id="283" max="10" man="1"/>
    <brk id="325" max="10" man="1"/>
    <brk id="361" max="10" man="1"/>
    <brk id="409" max="10" man="1"/>
    <brk id="412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6">
    <tabColor theme="4" tint="-0.249977111117893"/>
  </sheetPr>
  <dimension ref="A1:Z102"/>
  <sheetViews>
    <sheetView topLeftCell="A93" workbookViewId="0"/>
  </sheetViews>
  <sheetFormatPr defaultRowHeight="15" outlineLevelRow="1" outlineLevelCol="1" x14ac:dyDescent="0.25"/>
  <cols>
    <col min="1" max="1" width="4.42578125" style="30" bestFit="1" customWidth="1"/>
    <col min="2" max="2" width="52.5703125" customWidth="1"/>
    <col min="3" max="3" width="17.5703125" hidden="1" customWidth="1" outlineLevel="1"/>
    <col min="4" max="4" width="15.140625" bestFit="1" customWidth="1" collapsed="1"/>
    <col min="5" max="5" width="7.7109375" hidden="1" customWidth="1" outlineLevel="1"/>
    <col min="6" max="6" width="1.7109375" customWidth="1" collapsed="1"/>
    <col min="7" max="7" width="15.140625" bestFit="1" customWidth="1"/>
    <col min="8" max="8" width="13.5703125" bestFit="1" customWidth="1"/>
    <col min="9" max="9" width="15.140625" bestFit="1" customWidth="1"/>
    <col min="10" max="10" width="13.5703125" bestFit="1" customWidth="1"/>
    <col min="11" max="11" width="14.85546875" bestFit="1" customWidth="1"/>
    <col min="12" max="12" width="8.85546875" customWidth="1"/>
    <col min="13" max="13" width="17" customWidth="1"/>
    <col min="14" max="26" width="8.85546875" customWidth="1"/>
  </cols>
  <sheetData>
    <row r="1" spans="1:26" outlineLevel="1" x14ac:dyDescent="0.25">
      <c r="B1" s="12" t="str">
        <f>'General Inputs'!$D9</f>
        <v>Peoples Natural Gas Company LLC</v>
      </c>
    </row>
    <row r="2" spans="1:26" outlineLevel="1" x14ac:dyDescent="0.25">
      <c r="B2" s="12" t="str">
        <f>'General Inputs'!$D10</f>
        <v>Gas Class Cost of Service Study: Average of Customer-Demand and Demand-Commodity Allocation of Distribution Mains</v>
      </c>
    </row>
    <row r="3" spans="1:26" outlineLevel="1" x14ac:dyDescent="0.25">
      <c r="B3" s="12" t="str">
        <f>'General Inputs'!$D11</f>
        <v>12 Months Ending December 31, 2027</v>
      </c>
    </row>
    <row r="4" spans="1:26" outlineLevel="1" x14ac:dyDescent="0.25">
      <c r="B4" s="12" t="str" cm="1">
        <f t="array" aca="1" ref="B4" ca="1">VLOOKUP(_xlfn.TEXTAFTER(CELL("filename",A1),"]"),Contents!B:F,5,FALSE)</f>
        <v>Schedule 1 - Summary of Cost of Service and Rate of Return Under Present and Proposed Rates</v>
      </c>
    </row>
    <row r="5" spans="1:26" outlineLevel="1" x14ac:dyDescent="0.25"/>
    <row r="6" spans="1:26" ht="51.75" x14ac:dyDescent="0.4">
      <c r="A6" s="19" t="s">
        <v>1</v>
      </c>
      <c r="B6" s="21" t="s">
        <v>430</v>
      </c>
      <c r="C6" s="119" t="s">
        <v>431</v>
      </c>
      <c r="D6" s="19" t="s">
        <v>432</v>
      </c>
      <c r="E6" s="20" t="s">
        <v>413</v>
      </c>
      <c r="F6" s="20"/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25">
      <c r="A7" s="30" t="str">
        <f>IF(B7="","",MAX(A$1:A6)+1)</f>
        <v/>
      </c>
      <c r="B7" s="7" t="s">
        <v>365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x14ac:dyDescent="0.25">
      <c r="A8" s="30">
        <f>IF(B8="","",MAX(A$1:A7)+1)</f>
        <v>1</v>
      </c>
      <c r="B8" s="1" t="s">
        <v>433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x14ac:dyDescent="0.25">
      <c r="A9" s="30">
        <f>IF(B9="","",MAX(A$1:A8)+1)</f>
        <v>2</v>
      </c>
      <c r="B9" s="7" t="s">
        <v>207</v>
      </c>
      <c r="C9" s="116" t="s">
        <v>434</v>
      </c>
      <c r="D9" s="24">
        <f ca="1">SUMIF(GrandTotal!$B:$B,$C9,GrandTotal!D:D)</f>
        <v>7078132871.7600002</v>
      </c>
      <c r="E9" s="11">
        <f t="shared" ref="E9:E21" ca="1" si="0">IFERROR(IF(D9="","",IF(D9=0,0,IF(ABS(D9-SUM($G9:$Z9))&lt;Check_Limit,0,1))),1)</f>
        <v>0</v>
      </c>
      <c r="F9" s="11"/>
      <c r="G9" s="24">
        <f ca="1">SUMIF(GrandTotal!$B:$B,$C9,GrandTotal!G:G)</f>
        <v>5050573445.5423775</v>
      </c>
      <c r="H9" s="24">
        <f ca="1">SUMIF(GrandTotal!$B:$B,$C9,GrandTotal!H:H)</f>
        <v>735853428.52297008</v>
      </c>
      <c r="I9" s="24">
        <f ca="1">SUMIF(GrandTotal!$B:$B,$C9,GrandTotal!I:I)</f>
        <v>815518326.73082733</v>
      </c>
      <c r="J9" s="24">
        <f ca="1">SUMIF(GrandTotal!$B:$B,$C9,GrandTotal!J:J)</f>
        <v>378544462.1758346</v>
      </c>
      <c r="K9" s="24">
        <f ca="1">SUMIF(GrandTotal!$B:$B,$C9,GrandTotal!K:K)</f>
        <v>97643208.787990302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x14ac:dyDescent="0.25">
      <c r="A10" s="30">
        <f>IF(B10="","",MAX(A$1:A9)+1)</f>
        <v>3</v>
      </c>
      <c r="B10" s="7" t="s">
        <v>435</v>
      </c>
      <c r="C10" s="116" t="s">
        <v>436</v>
      </c>
      <c r="D10" s="11">
        <f ca="1">SUMIF(GrandTotal!$B:$B,$C10,GrandTotal!D:D)</f>
        <v>-1576047666.3800001</v>
      </c>
      <c r="E10" s="11">
        <f t="shared" ca="1" si="0"/>
        <v>0</v>
      </c>
      <c r="F10" s="11"/>
      <c r="G10" s="11">
        <f ca="1">SUMIF(GrandTotal!$B:$B,$C10,GrandTotal!G:G)</f>
        <v>-1125088308.1656981</v>
      </c>
      <c r="H10" s="11">
        <f ca="1">SUMIF(GrandTotal!$B:$B,$C10,GrandTotal!H:H)</f>
        <v>-156182415.13249728</v>
      </c>
      <c r="I10" s="11">
        <f ca="1">SUMIF(GrandTotal!$B:$B,$C10,GrandTotal!I:I)</f>
        <v>-169982111.36219931</v>
      </c>
      <c r="J10" s="11">
        <f ca="1">SUMIF(GrandTotal!$B:$B,$C10,GrandTotal!J:J)</f>
        <v>-90894682.330509797</v>
      </c>
      <c r="K10" s="11">
        <f ca="1">SUMIF(GrandTotal!$B:$B,$C10,GrandTotal!K:K)</f>
        <v>-33900149.389095299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7.25" x14ac:dyDescent="0.4">
      <c r="A11" s="30">
        <f>IF(B11="","",MAX(A$1:A10)+1)</f>
        <v>4</v>
      </c>
      <c r="B11" s="7" t="s">
        <v>273</v>
      </c>
      <c r="C11" s="116" t="s">
        <v>437</v>
      </c>
      <c r="D11" s="47">
        <f ca="1">SUMIF(GrandTotal!$B:$B,$C11,GrandTotal!D:D)</f>
        <v>226682627.53862178</v>
      </c>
      <c r="E11" s="11">
        <f t="shared" ca="1" si="0"/>
        <v>0</v>
      </c>
      <c r="F11" s="11"/>
      <c r="G11" s="47">
        <f ca="1">SUMIF(GrandTotal!$B:$B,$C11,GrandTotal!G:G)</f>
        <v>150264382.68645483</v>
      </c>
      <c r="H11" s="47">
        <f ca="1">SUMIF(GrandTotal!$B:$B,$C11,GrandTotal!H:H)</f>
        <v>22262337.146206826</v>
      </c>
      <c r="I11" s="47">
        <f ca="1">SUMIF(GrandTotal!$B:$B,$C11,GrandTotal!I:I)</f>
        <v>26466000.622232169</v>
      </c>
      <c r="J11" s="47">
        <f ca="1">SUMIF(GrandTotal!$B:$B,$C11,GrandTotal!J:J)</f>
        <v>17712261.971798684</v>
      </c>
      <c r="K11" s="47">
        <f ca="1">SUMIF(GrandTotal!$B:$B,$C11,GrandTotal!K:K)</f>
        <v>9977645.1119292844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x14ac:dyDescent="0.25">
      <c r="A12" s="30">
        <f>IF(B12="","",MAX(A$1:A11)+1)</f>
        <v>5</v>
      </c>
      <c r="B12" s="8" t="str">
        <f>"Total "&amp;B8</f>
        <v>Total Rate Base</v>
      </c>
      <c r="C12" s="301"/>
      <c r="D12" s="82">
        <f ca="1">SUM(D9:D11)</f>
        <v>5728767832.918622</v>
      </c>
      <c r="E12" s="11">
        <f t="shared" ca="1" si="0"/>
        <v>0</v>
      </c>
      <c r="F12" s="11"/>
      <c r="G12" s="82">
        <f t="shared" ref="G12:K12" ca="1" si="1">SUM(G9:G11)</f>
        <v>4075749520.0631342</v>
      </c>
      <c r="H12" s="82">
        <f t="shared" ca="1" si="1"/>
        <v>601933350.53667963</v>
      </c>
      <c r="I12" s="82">
        <f t="shared" ca="1" si="1"/>
        <v>672002215.99086022</v>
      </c>
      <c r="J12" s="82">
        <f t="shared" ca="1" si="1"/>
        <v>305362041.81712347</v>
      </c>
      <c r="K12" s="82">
        <f t="shared" ca="1" si="1"/>
        <v>73720704.510824293</v>
      </c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x14ac:dyDescent="0.25">
      <c r="A13" s="30" t="str">
        <f>IF(B13="","",MAX(A$1:A12)+1)</f>
        <v/>
      </c>
      <c r="B13" s="8"/>
      <c r="C13" s="29"/>
      <c r="D13" s="82"/>
      <c r="E13" s="11" t="str">
        <f t="shared" si="0"/>
        <v/>
      </c>
      <c r="F13" s="11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x14ac:dyDescent="0.25">
      <c r="A14" s="30">
        <f>IF(B14="","",MAX(A$1:A13)+1)</f>
        <v>6</v>
      </c>
      <c r="B14" s="8" t="s">
        <v>438</v>
      </c>
      <c r="D14" s="82"/>
      <c r="E14" s="11" t="str">
        <f t="shared" si="0"/>
        <v/>
      </c>
      <c r="F14" s="11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x14ac:dyDescent="0.25">
      <c r="A15" s="30">
        <f>IF(B15="","",MAX(A$1:A14)+1)</f>
        <v>7</v>
      </c>
      <c r="B15" s="120" t="s">
        <v>396</v>
      </c>
      <c r="D15" s="45">
        <f>SUMIF(GrandTotal!$L:$L,$B15,GrandTotal!D:D)</f>
        <v>616555782.19513726</v>
      </c>
      <c r="E15" s="11">
        <f t="shared" si="0"/>
        <v>0</v>
      </c>
      <c r="F15" s="11"/>
      <c r="G15" s="45">
        <f>SUMIF(GrandTotal!$L:$L,$B15,GrandTotal!G:G)</f>
        <v>431488516.92809772</v>
      </c>
      <c r="H15" s="45">
        <f>SUMIF(GrandTotal!$L:$L,$B15,GrandTotal!H:H)</f>
        <v>54788815.021439537</v>
      </c>
      <c r="I15" s="45">
        <f>SUMIF(GrandTotal!$L:$L,$B15,GrandTotal!I:I)</f>
        <v>65431383.540735357</v>
      </c>
      <c r="J15" s="45">
        <f>SUMIF(GrandTotal!$L:$L,$B15,GrandTotal!J:J)</f>
        <v>57668117.567561574</v>
      </c>
      <c r="K15" s="45">
        <f>SUMIF(GrandTotal!$L:$L,$B15,GrandTotal!K:K)</f>
        <v>7178949.1373029519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x14ac:dyDescent="0.25">
      <c r="A16" s="30">
        <f>IF(B16="","",MAX(A$1:A15)+1)</f>
        <v>8</v>
      </c>
      <c r="B16" s="7" t="s">
        <v>398</v>
      </c>
      <c r="D16" s="57">
        <f>SUMIF(GrandTotal!$L:$L,$B16,GrandTotal!D:D)</f>
        <v>505919390.35720599</v>
      </c>
      <c r="E16" s="11">
        <f t="shared" si="0"/>
        <v>0</v>
      </c>
      <c r="F16" s="11"/>
      <c r="G16" s="57">
        <f>SUMIF(GrandTotal!$L:$L,$B16,GrandTotal!G:G)</f>
        <v>399536779.32771909</v>
      </c>
      <c r="H16" s="57">
        <f>SUMIF(GrandTotal!$L:$L,$B16,GrandTotal!H:H)</f>
        <v>57104184.377083734</v>
      </c>
      <c r="I16" s="57">
        <f>SUMIF(GrandTotal!$L:$L,$B16,GrandTotal!I:I)</f>
        <v>38013446.419298604</v>
      </c>
      <c r="J16" s="57">
        <f>SUMIF(GrandTotal!$L:$L,$B16,GrandTotal!J:J)</f>
        <v>7080511.9141046004</v>
      </c>
      <c r="K16" s="57">
        <f>SUMIF(GrandTotal!$L:$L,$B16,GrandTotal!K:K)</f>
        <v>4184468.3189999992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11" x14ac:dyDescent="0.25">
      <c r="A17" s="30">
        <f>IF(B17="","",MAX(A$1:A16)+1)</f>
        <v>9</v>
      </c>
      <c r="B17" s="7" t="s">
        <v>399</v>
      </c>
      <c r="D17" s="46">
        <f>SUMIF(GrandTotal!$L:$L,$B17,GrandTotal!D:D)</f>
        <v>47349929.786600299</v>
      </c>
      <c r="E17" s="11">
        <f t="shared" ref="E17:E18" si="2">IFERROR(IF(D17="","",IF(D17=0,0,IF(ABS(D17-SUM($G17:$Z17))&lt;Check_Limit,0,1))),1)</f>
        <v>0</v>
      </c>
      <c r="F17" s="11"/>
      <c r="G17" s="46">
        <f>SUMIF(GrandTotal!$L:$L,$B17,GrandTotal!G:G)</f>
        <v>36030885.098497257</v>
      </c>
      <c r="H17" s="46">
        <f>SUMIF(GrandTotal!$L:$L,$B17,GrandTotal!H:H)</f>
        <v>3265360.5166314468</v>
      </c>
      <c r="I17" s="46">
        <f>SUMIF(GrandTotal!$L:$L,$B17,GrandTotal!I:I)</f>
        <v>3352622.3255281132</v>
      </c>
      <c r="J17" s="46">
        <f>SUMIF(GrandTotal!$L:$L,$B17,GrandTotal!J:J)</f>
        <v>4946080.9092291072</v>
      </c>
      <c r="K17" s="46">
        <f>SUMIF(GrandTotal!$L:$L,$B17,GrandTotal!K:K)</f>
        <v>-245019.06328562833</v>
      </c>
    </row>
    <row r="18" spans="1:11" x14ac:dyDescent="0.25">
      <c r="A18" s="30">
        <f>IF(B18="","",MAX(A$1:A17)+1)</f>
        <v>10</v>
      </c>
      <c r="B18" s="7" t="s">
        <v>401</v>
      </c>
      <c r="D18" s="46">
        <f>SUMIF(GrandTotal!$L:$L,$B18,GrandTotal!D:D)</f>
        <v>1161085.5999999996</v>
      </c>
      <c r="E18" s="11">
        <f t="shared" ca="1" si="2"/>
        <v>0</v>
      </c>
      <c r="F18" s="11"/>
      <c r="G18" s="46">
        <f ca="1">SUMIF(GrandTotal!$L:$L,$B18,GrandTotal!G:G)</f>
        <v>1022089.8997105235</v>
      </c>
      <c r="H18" s="46">
        <f ca="1">SUMIF(GrandTotal!$L:$L,$B18,GrandTotal!H:H)</f>
        <v>121117.749103593</v>
      </c>
      <c r="I18" s="46">
        <f ca="1">SUMIF(GrandTotal!$L:$L,$B18,GrandTotal!I:I)</f>
        <v>15413.666502219377</v>
      </c>
      <c r="J18" s="46">
        <f ca="1">SUMIF(GrandTotal!$L:$L,$B18,GrandTotal!J:J)</f>
        <v>1955.5166164189461</v>
      </c>
      <c r="K18" s="46">
        <f ca="1">SUMIF(GrandTotal!$L:$L,$B18,GrandTotal!K:K)</f>
        <v>508.76806724483998</v>
      </c>
    </row>
    <row r="19" spans="1:11" x14ac:dyDescent="0.25">
      <c r="A19" s="30">
        <f>IF(B19="","",MAX(A$1:A18)+1)</f>
        <v>11</v>
      </c>
      <c r="B19" s="7" t="s">
        <v>402</v>
      </c>
      <c r="D19" s="46">
        <f>SUMIF(GrandTotal!$L:$L,$B19,GrandTotal!D:D)</f>
        <v>6931494.9290427295</v>
      </c>
      <c r="E19" s="11">
        <f t="shared" ref="E19" si="3">IFERROR(IF(D19="","",IF(D19=0,0,IF(ABS(D19-SUM($G19:$Z19))&lt;Check_Limit,0,1))),1)</f>
        <v>0</v>
      </c>
      <c r="F19" s="11"/>
      <c r="G19" s="46">
        <f>SUMIF(GrandTotal!$L:$L,$B19,GrandTotal!G:G)</f>
        <v>6155055.2381131258</v>
      </c>
      <c r="H19" s="46">
        <f>SUMIF(GrandTotal!$L:$L,$B19,GrandTotal!H:H)</f>
        <v>430363.64311196009</v>
      </c>
      <c r="I19" s="46">
        <f>SUMIF(GrandTotal!$L:$L,$B19,GrandTotal!I:I)</f>
        <v>243684.72326430635</v>
      </c>
      <c r="J19" s="46">
        <f>SUMIF(GrandTotal!$L:$L,$B19,GrandTotal!J:J)</f>
        <v>102391.32455333645</v>
      </c>
      <c r="K19" s="46">
        <f>SUMIF(GrandTotal!$L:$L,$B19,GrandTotal!K:K)</f>
        <v>0</v>
      </c>
    </row>
    <row r="20" spans="1:11" ht="17.25" x14ac:dyDescent="0.4">
      <c r="A20" s="30">
        <f>IF(B20="","",MAX(A$1:A19)+1)</f>
        <v>12</v>
      </c>
      <c r="B20" s="7" t="s">
        <v>404</v>
      </c>
      <c r="D20" s="118">
        <f>SUMIF(GrandTotal!$L:$L,$B20,GrandTotal!D:D)</f>
        <v>6696381.6450428842</v>
      </c>
      <c r="E20" s="11">
        <f t="shared" si="0"/>
        <v>0</v>
      </c>
      <c r="F20" s="134"/>
      <c r="G20" s="118">
        <f>SUMIF(GrandTotal!$L:$L,$B20,GrandTotal!G:G)</f>
        <v>937846.19600504497</v>
      </c>
      <c r="H20" s="118">
        <f>SUMIF(GrandTotal!$L:$L,$B20,GrandTotal!H:H)</f>
        <v>335707.40851872804</v>
      </c>
      <c r="I20" s="118">
        <f>SUMIF(GrandTotal!$L:$L,$B20,GrandTotal!I:I)</f>
        <v>1110709.4574024926</v>
      </c>
      <c r="J20" s="118">
        <f>SUMIF(GrandTotal!$L:$L,$B20,GrandTotal!J:J)</f>
        <v>2252752.0603177981</v>
      </c>
      <c r="K20" s="118">
        <f>SUMIF(GrandTotal!$L:$L,$B20,GrandTotal!K:K)</f>
        <v>2059366.5227988202</v>
      </c>
    </row>
    <row r="21" spans="1:11" x14ac:dyDescent="0.25">
      <c r="A21" s="30">
        <f>IF(B21="","",MAX(A$1:A20)+1)</f>
        <v>13</v>
      </c>
      <c r="B21" s="8" t="s">
        <v>439</v>
      </c>
      <c r="C21" s="29"/>
      <c r="D21" s="82">
        <f>SUM(D15:D20)</f>
        <v>1184614064.5130293</v>
      </c>
      <c r="E21" s="11">
        <f t="shared" ca="1" si="0"/>
        <v>0</v>
      </c>
      <c r="F21" s="11"/>
      <c r="G21" s="82">
        <f ca="1">SUM(G15:G20)</f>
        <v>875171172.68814278</v>
      </c>
      <c r="H21" s="82">
        <f ca="1">SUM(H15:H20)</f>
        <v>116045548.71588901</v>
      </c>
      <c r="I21" s="82">
        <f ca="1">SUM(I15:I20)</f>
        <v>108167260.13273109</v>
      </c>
      <c r="J21" s="82">
        <f ca="1">SUM(J15:J20)</f>
        <v>72051809.292382836</v>
      </c>
      <c r="K21" s="82">
        <f ca="1">SUM(K15:K20)</f>
        <v>13178273.683883388</v>
      </c>
    </row>
    <row r="22" spans="1:11" x14ac:dyDescent="0.25">
      <c r="A22" s="30" t="str">
        <f>IF(B22="","",MAX(A$1:A21)+1)</f>
        <v/>
      </c>
      <c r="B22" s="7"/>
      <c r="C22" s="29"/>
      <c r="D22" s="11"/>
      <c r="E22" s="11"/>
      <c r="F22" s="11"/>
      <c r="G22" s="11"/>
      <c r="H22" s="11"/>
      <c r="I22" s="11"/>
      <c r="J22" s="11"/>
      <c r="K22" s="11"/>
    </row>
    <row r="23" spans="1:11" x14ac:dyDescent="0.25">
      <c r="A23" s="30">
        <f>IF(B23="","",MAX(A$1:A22)+1)</f>
        <v>14</v>
      </c>
      <c r="B23" s="1" t="s">
        <v>440</v>
      </c>
    </row>
    <row r="24" spans="1:11" x14ac:dyDescent="0.25">
      <c r="A24" s="30">
        <f>IF(B24="","",MAX(A$1:A23)+1)</f>
        <v>15</v>
      </c>
      <c r="B24" s="7" t="s">
        <v>295</v>
      </c>
      <c r="C24" s="116" t="str">
        <f>B24</f>
        <v>Gas Cost Expense</v>
      </c>
      <c r="D24" s="24">
        <f ca="1">SUMIF(GrandTotal!$B:$B,$C24,GrandTotal!D:D)</f>
        <v>505919390.35720599</v>
      </c>
      <c r="E24" s="11">
        <f t="shared" ref="E24:E29" ca="1" si="4">IFERROR(IF(D24="","",IF(D24=0,0,IF(ABS(D24-SUM($G24:$Z24))&lt;Check_Limit,0,1))),1)</f>
        <v>0</v>
      </c>
      <c r="F24" s="11"/>
      <c r="G24" s="24">
        <f ca="1">SUMIF(GrandTotal!$B:$B,$C24,GrandTotal!G:G)</f>
        <v>399536779.32771909</v>
      </c>
      <c r="H24" s="24">
        <f ca="1">SUMIF(GrandTotal!$B:$B,$C24,GrandTotal!H:H)</f>
        <v>57104184.377083734</v>
      </c>
      <c r="I24" s="24">
        <f ca="1">SUMIF(GrandTotal!$B:$B,$C24,GrandTotal!I:I)</f>
        <v>38013446.419298604</v>
      </c>
      <c r="J24" s="24">
        <f ca="1">SUMIF(GrandTotal!$B:$B,$C24,GrandTotal!J:J)</f>
        <v>7080511.9141046004</v>
      </c>
      <c r="K24" s="24">
        <f ca="1">SUMIF(GrandTotal!$B:$B,$C24,GrandTotal!K:K)</f>
        <v>4184468.3189999992</v>
      </c>
    </row>
    <row r="25" spans="1:11" x14ac:dyDescent="0.25">
      <c r="A25" s="30">
        <f>IF(B25="","",MAX(A$1:A24)+1)</f>
        <v>16</v>
      </c>
      <c r="B25" s="7" t="s">
        <v>441</v>
      </c>
      <c r="C25" s="116" t="s">
        <v>442</v>
      </c>
      <c r="D25" s="46">
        <f ca="1">SUMIF(GrandTotal!$B:$B,$C25,GrandTotal!D:D)-D24</f>
        <v>219345145.97656846</v>
      </c>
      <c r="E25" s="11">
        <f t="shared" ca="1" si="4"/>
        <v>0</v>
      </c>
      <c r="F25" s="11"/>
      <c r="G25" s="46">
        <f ca="1">SUMIF(GrandTotal!$B:$B,$C25,GrandTotal!G:G)-G24</f>
        <v>156186595.60347021</v>
      </c>
      <c r="H25" s="46">
        <f ca="1">SUMIF(GrandTotal!$B:$B,$C25,GrandTotal!H:H)-H24</f>
        <v>23383010.053714663</v>
      </c>
      <c r="I25" s="46">
        <f ca="1">SUMIF(GrandTotal!$B:$B,$C25,GrandTotal!I:I)-I24</f>
        <v>21367001.031119093</v>
      </c>
      <c r="J25" s="46">
        <f ca="1">SUMIF(GrandTotal!$B:$B,$C25,GrandTotal!J:J)-J24</f>
        <v>12569546.942199461</v>
      </c>
      <c r="K25" s="46">
        <f ca="1">SUMIF(GrandTotal!$B:$B,$C25,GrandTotal!K:K)-K24</f>
        <v>5838992.3460646318</v>
      </c>
    </row>
    <row r="26" spans="1:11" x14ac:dyDescent="0.25">
      <c r="A26" s="30">
        <f>IF(B26="","",MAX(A$1:A25)+1)</f>
        <v>17</v>
      </c>
      <c r="B26" s="7" t="s">
        <v>443</v>
      </c>
      <c r="C26" s="116" t="s">
        <v>444</v>
      </c>
      <c r="D26" s="46">
        <f ca="1">SUMIF(GrandTotal!$B:$B,$C26,GrandTotal!D:D)</f>
        <v>181181596</v>
      </c>
      <c r="E26" s="11">
        <f t="shared" ca="1" si="4"/>
        <v>0</v>
      </c>
      <c r="F26" s="11"/>
      <c r="G26" s="46">
        <f ca="1">SUMIF(GrandTotal!$B:$B,$C26,GrandTotal!G:G)</f>
        <v>129672768.15821259</v>
      </c>
      <c r="H26" s="46">
        <f ca="1">SUMIF(GrandTotal!$B:$B,$C26,GrandTotal!H:H)</f>
        <v>19582470.243933432</v>
      </c>
      <c r="I26" s="46">
        <f ca="1">SUMIF(GrandTotal!$B:$B,$C26,GrandTotal!I:I)</f>
        <v>20003034.615470804</v>
      </c>
      <c r="J26" s="46">
        <f ca="1">SUMIF(GrandTotal!$B:$B,$C26,GrandTotal!J:J)</f>
        <v>9369651.0786228869</v>
      </c>
      <c r="K26" s="46">
        <f ca="1">SUMIF(GrandTotal!$B:$B,$C26,GrandTotal!K:K)</f>
        <v>2553671.9037602753</v>
      </c>
    </row>
    <row r="27" spans="1:11" x14ac:dyDescent="0.25">
      <c r="A27" s="30">
        <f>IF(B27="","",MAX(A$1:A26)+1)</f>
        <v>18</v>
      </c>
      <c r="B27" s="7" t="s">
        <v>445</v>
      </c>
      <c r="C27" s="116" t="s">
        <v>446</v>
      </c>
      <c r="D27" s="46">
        <f ca="1">SUMIF(GrandTotal!$B:$B,$C27,GrandTotal!D:D)</f>
        <v>13759054.543046236</v>
      </c>
      <c r="E27" s="11">
        <f t="shared" ca="1" si="4"/>
        <v>0</v>
      </c>
      <c r="F27" s="11"/>
      <c r="G27" s="46">
        <f ca="1">SUMIF(GrandTotal!$B:$B,$C27,GrandTotal!G:G)</f>
        <v>9915073.6486842614</v>
      </c>
      <c r="H27" s="46">
        <f ca="1">SUMIF(GrandTotal!$B:$B,$C27,GrandTotal!H:H)</f>
        <v>1541075.4508816972</v>
      </c>
      <c r="I27" s="46">
        <f ca="1">SUMIF(GrandTotal!$B:$B,$C27,GrandTotal!I:I)</f>
        <v>1389417.8312054956</v>
      </c>
      <c r="J27" s="46">
        <f ca="1">SUMIF(GrandTotal!$B:$B,$C27,GrandTotal!J:J)</f>
        <v>661626.39049033925</v>
      </c>
      <c r="K27" s="46">
        <f ca="1">SUMIF(GrandTotal!$B:$B,$C27,GrandTotal!K:K)</f>
        <v>251861.2217844401</v>
      </c>
    </row>
    <row r="28" spans="1:11" ht="17.25" x14ac:dyDescent="0.4">
      <c r="A28" s="30">
        <f>IF(B28="","",MAX(A$1:A27)+1)</f>
        <v>19</v>
      </c>
      <c r="B28" s="7" t="s">
        <v>447</v>
      </c>
      <c r="C28" s="116" t="s">
        <v>448</v>
      </c>
      <c r="D28" s="118">
        <f ca="1">SUMIF(GrandTotal!$B:$B,$C28,GrandTotal!D:D)</f>
        <v>-80556296.873648018</v>
      </c>
      <c r="E28" s="11">
        <f t="shared" ca="1" si="4"/>
        <v>0</v>
      </c>
      <c r="F28" s="11"/>
      <c r="G28" s="106">
        <f ca="1">$D$28*((G21-SUM(G24:G27))/($D$21-SUM($D$24:$D$27)))</f>
        <v>-54797146.513093822</v>
      </c>
      <c r="H28" s="106">
        <f ca="1">$D$28*((H21-SUM(H24:H27))/($D$21-SUM($D$24:$D$27)))</f>
        <v>-4397790.0307583297</v>
      </c>
      <c r="I28" s="106">
        <f ca="1">$D$28*((I21-SUM(I24:I27))/($D$21-SUM($D$24:$D$27)))</f>
        <v>-8346119.9772644797</v>
      </c>
      <c r="J28" s="106">
        <f ca="1">$D$28*((J21-SUM(J24:J27))/($D$21-SUM($D$24:$D$27)))</f>
        <v>-12908826.774341043</v>
      </c>
      <c r="K28" s="106">
        <f ca="1">$D$28*((K21-SUM(K24:K27))/($D$21-SUM($D$24:$D$27)))</f>
        <v>-106413.57819041188</v>
      </c>
    </row>
    <row r="29" spans="1:11" x14ac:dyDescent="0.25">
      <c r="A29" s="30">
        <f>IF(B29="","",MAX(A$1:A28)+1)</f>
        <v>20</v>
      </c>
      <c r="B29" s="8" t="str">
        <f>"Total "&amp;B23</f>
        <v>Total Expenses at Current Rates</v>
      </c>
      <c r="C29" s="29"/>
      <c r="D29" s="82">
        <f ca="1">SUM(D24:D28)</f>
        <v>839648890.00317264</v>
      </c>
      <c r="E29" s="11">
        <f t="shared" ca="1" si="4"/>
        <v>0</v>
      </c>
      <c r="F29" s="50"/>
      <c r="G29" s="82">
        <f ca="1">SUM(G24:G28)</f>
        <v>640514070.22499228</v>
      </c>
      <c r="H29" s="82">
        <f ca="1">SUM(H24:H28)</f>
        <v>97212950.094855174</v>
      </c>
      <c r="I29" s="82">
        <f ca="1">SUM(I24:I28)</f>
        <v>72426779.919829518</v>
      </c>
      <c r="J29" s="82">
        <f ca="1">SUM(J24:J28)</f>
        <v>16772509.551076245</v>
      </c>
      <c r="K29" s="82">
        <f ca="1">SUM(K24:K28)</f>
        <v>12722580.212418934</v>
      </c>
    </row>
    <row r="30" spans="1:11" x14ac:dyDescent="0.25">
      <c r="A30" s="30" t="str">
        <f>IF(B30="","",MAX(A$1:A29)+1)</f>
        <v/>
      </c>
      <c r="B30" s="7"/>
      <c r="C30" s="29"/>
      <c r="D30" s="50"/>
      <c r="E30" s="50"/>
      <c r="F30" s="50"/>
      <c r="G30" s="50"/>
      <c r="H30" s="50"/>
      <c r="I30" s="50"/>
      <c r="J30" s="50"/>
      <c r="K30" s="50"/>
    </row>
    <row r="31" spans="1:11" x14ac:dyDescent="0.25">
      <c r="A31" s="30">
        <f>IF(B31="","",MAX(A$1:A30)+1)</f>
        <v>21</v>
      </c>
      <c r="B31" s="8" t="s">
        <v>449</v>
      </c>
      <c r="C31" s="29"/>
      <c r="D31" s="122">
        <f ca="1">D21-D29</f>
        <v>344965174.5098567</v>
      </c>
      <c r="E31" s="122"/>
      <c r="F31" s="122"/>
      <c r="G31" s="122">
        <f ca="1">G21-G29</f>
        <v>234657102.4631505</v>
      </c>
      <c r="H31" s="122">
        <f ca="1">H21-H29</f>
        <v>18832598.621033832</v>
      </c>
      <c r="I31" s="122">
        <f ca="1">I21-I29</f>
        <v>35740480.212901577</v>
      </c>
      <c r="J31" s="122">
        <f ca="1">J21-J29</f>
        <v>55279299.741306588</v>
      </c>
      <c r="K31" s="122">
        <f ca="1">K21-K29</f>
        <v>455693.47146445327</v>
      </c>
    </row>
    <row r="32" spans="1:11" x14ac:dyDescent="0.25">
      <c r="A32" s="30" t="str">
        <f>IF(B32="","",MAX(A$1:A31)+1)</f>
        <v/>
      </c>
      <c r="B32" s="8"/>
      <c r="C32" s="29"/>
      <c r="D32" s="122"/>
      <c r="E32" s="122"/>
      <c r="F32" s="122"/>
      <c r="G32" s="122"/>
      <c r="H32" s="122"/>
      <c r="I32" s="122"/>
      <c r="J32" s="122"/>
      <c r="K32" s="122"/>
    </row>
    <row r="33" spans="1:11" x14ac:dyDescent="0.25">
      <c r="A33" s="30">
        <f>IF(B33="","",MAX(A$1:A32)+1)</f>
        <v>22</v>
      </c>
      <c r="B33" t="s">
        <v>450</v>
      </c>
      <c r="D33" s="123">
        <f ca="1">IFERROR(D31/D12,0)</f>
        <v>6.0216295121547643E-2</v>
      </c>
      <c r="E33" s="240"/>
      <c r="F33" s="240"/>
      <c r="G33" s="123">
        <f ca="1">IFERROR(G31/G12,0)</f>
        <v>5.7573975365276031E-2</v>
      </c>
      <c r="H33" s="123">
        <f ca="1">IFERROR(H31/H12,0)</f>
        <v>3.1286850287067194E-2</v>
      </c>
      <c r="I33" s="123">
        <f ca="1">IFERROR(I31/I12,0)</f>
        <v>5.3185063028702392E-2</v>
      </c>
      <c r="J33" s="123">
        <f ca="1">IFERROR(J31/J12,0)</f>
        <v>0.18102872057166977</v>
      </c>
      <c r="K33" s="123">
        <f ca="1">IFERROR(K31/K12,0)</f>
        <v>6.1813499272452633E-3</v>
      </c>
    </row>
    <row r="34" spans="1:11" x14ac:dyDescent="0.25">
      <c r="A34" s="30">
        <f>IF(B34="","",MAX(A$1:A33)+1)</f>
        <v>23</v>
      </c>
      <c r="B34" t="s">
        <v>451</v>
      </c>
      <c r="D34" s="125">
        <f ca="1">D33/$D$33</f>
        <v>1</v>
      </c>
      <c r="E34" s="50"/>
      <c r="F34" s="50"/>
      <c r="G34" s="125">
        <f ca="1">G33/$D$33</f>
        <v>0.95611952294743408</v>
      </c>
      <c r="H34" s="125">
        <f ca="1">H33/$D$33</f>
        <v>0.51957448102567816</v>
      </c>
      <c r="I34" s="125">
        <f ca="1">I33/$D$33</f>
        <v>0.88323373135705896</v>
      </c>
      <c r="J34" s="125">
        <f ca="1">J33/$D$33</f>
        <v>3.0063078475063958</v>
      </c>
      <c r="K34" s="125">
        <f ca="1">K33/$D$33</f>
        <v>0.1026524450693637</v>
      </c>
    </row>
    <row r="35" spans="1:11" x14ac:dyDescent="0.25">
      <c r="A35" s="30">
        <f>IF(B35="","",MAX(A$1:A34)+1)</f>
        <v>24</v>
      </c>
      <c r="B35" t="s">
        <v>452</v>
      </c>
      <c r="D35" s="127">
        <f ca="1">IFERROR(D21/D63,0)</f>
        <v>0.87893334864772277</v>
      </c>
      <c r="E35" s="50"/>
      <c r="F35" s="50"/>
      <c r="G35" s="127">
        <f ca="1">IFERROR(G21/G63,0)</f>
        <v>0.87505006368105831</v>
      </c>
      <c r="H35" s="127">
        <f ca="1">IFERROR(H21/H63,0)</f>
        <v>0.79300489918292305</v>
      </c>
      <c r="I35" s="127">
        <f ca="1">IFERROR(I21/I63,0)</f>
        <v>0.82776490542131487</v>
      </c>
      <c r="J35" s="127">
        <f ca="1">IFERROR(J21/J63,0)</f>
        <v>1.3764509309858253</v>
      </c>
      <c r="K35" s="127">
        <f ca="1">IFERROR(K21/K63,0)</f>
        <v>0.72047277931070219</v>
      </c>
    </row>
    <row r="36" spans="1:11" x14ac:dyDescent="0.25">
      <c r="A36" s="30">
        <f>IF(B36="","",MAX(A$1:A35)+1)</f>
        <v>25</v>
      </c>
      <c r="B36" t="s">
        <v>453</v>
      </c>
      <c r="D36" s="126">
        <f ca="1">IFERROR(D35/$D$35,0)</f>
        <v>1</v>
      </c>
      <c r="E36" s="50"/>
      <c r="F36" s="50"/>
      <c r="G36" s="126">
        <f ca="1">IFERROR(G35/$D$35,0)</f>
        <v>0.99558182088250602</v>
      </c>
      <c r="H36" s="126">
        <f ca="1">IFERROR(H35/$D$35,0)</f>
        <v>0.90223553401744927</v>
      </c>
      <c r="I36" s="126">
        <f ca="1">IFERROR(I35/$D$35,0)</f>
        <v>0.94178347731926115</v>
      </c>
      <c r="J36" s="126">
        <f ca="1">IFERROR(J35/$D$35,0)</f>
        <v>1.5660469967416244</v>
      </c>
      <c r="K36" s="126">
        <f ca="1">IFERROR(K35/$D$35,0)</f>
        <v>0.81971264421719914</v>
      </c>
    </row>
    <row r="37" spans="1:11" x14ac:dyDescent="0.25">
      <c r="A37" s="30" t="str">
        <f>IF(B37="","",MAX(A$1:A36)+1)</f>
        <v/>
      </c>
      <c r="B37" s="1"/>
      <c r="D37" s="83"/>
      <c r="E37" s="50"/>
      <c r="F37" s="50"/>
      <c r="G37" s="83"/>
      <c r="H37" s="83"/>
      <c r="I37" s="83"/>
      <c r="J37" s="83"/>
      <c r="K37" s="83"/>
    </row>
    <row r="38" spans="1:11" x14ac:dyDescent="0.25">
      <c r="A38" s="30">
        <f>IF(B38="","",MAX(A$1:A37)+1)</f>
        <v>26</v>
      </c>
      <c r="B38" s="1" t="s">
        <v>454</v>
      </c>
      <c r="D38" s="25"/>
      <c r="E38" s="11"/>
      <c r="F38" s="11"/>
      <c r="G38" s="25"/>
      <c r="H38" s="25"/>
      <c r="I38" s="25"/>
      <c r="J38" s="25"/>
      <c r="K38" s="25"/>
    </row>
    <row r="39" spans="1:11" x14ac:dyDescent="0.25">
      <c r="A39" s="30">
        <f>IF(B39="","",MAX(A$1:A38)+1)</f>
        <v>27</v>
      </c>
      <c r="B39" s="7" t="str">
        <f>B33</f>
        <v>Current Rate of Return</v>
      </c>
      <c r="D39" s="25">
        <f ca="1">D33</f>
        <v>6.0216295121547643E-2</v>
      </c>
      <c r="E39" s="11"/>
      <c r="F39" s="11"/>
      <c r="G39" s="25">
        <f ca="1">$D$39</f>
        <v>6.0216295121547643E-2</v>
      </c>
      <c r="H39" s="25">
        <f ca="1">$D$39</f>
        <v>6.0216295121547643E-2</v>
      </c>
      <c r="I39" s="25">
        <f ca="1">$D$39</f>
        <v>6.0216295121547643E-2</v>
      </c>
      <c r="J39" s="25">
        <f ca="1">$D$39</f>
        <v>6.0216295121547643E-2</v>
      </c>
      <c r="K39" s="25">
        <f ca="1">$D$39</f>
        <v>6.0216295121547643E-2</v>
      </c>
    </row>
    <row r="40" spans="1:11" x14ac:dyDescent="0.25">
      <c r="A40" s="30">
        <f>IF(B40="","",MAX(A$1:A39)+1)</f>
        <v>28</v>
      </c>
      <c r="B40" s="7" t="s">
        <v>455</v>
      </c>
      <c r="D40" s="24">
        <f ca="1">D12*D39</f>
        <v>344965174.5098567</v>
      </c>
      <c r="E40" s="11">
        <f ca="1">IFERROR(IF(D40="","",IF(D40=0,0,IF(ABS(D40-SUM($G40:$Z40))&lt;Check_Limit,0,1))),1)</f>
        <v>0</v>
      </c>
      <c r="F40" s="11"/>
      <c r="G40" s="24">
        <f ca="1">G12*G39</f>
        <v>245426535.94162786</v>
      </c>
      <c r="H40" s="24">
        <f ca="1">H12*H39</f>
        <v>36246196.279418692</v>
      </c>
      <c r="I40" s="24">
        <f ca="1">I12*I39</f>
        <v>40465483.760439642</v>
      </c>
      <c r="J40" s="24">
        <f ca="1">J12*J39</f>
        <v>18387770.828978278</v>
      </c>
      <c r="K40" s="24">
        <f ca="1">K12*K39</f>
        <v>4439187.6993922042</v>
      </c>
    </row>
    <row r="41" spans="1:11" x14ac:dyDescent="0.25">
      <c r="A41" s="30">
        <f>IF(B41="","",MAX(A$1:A40)+1)</f>
        <v>29</v>
      </c>
      <c r="B41" s="7" t="s">
        <v>456</v>
      </c>
      <c r="D41" s="27">
        <f ca="1">D28</f>
        <v>-80556296.873648018</v>
      </c>
      <c r="E41" s="11">
        <f ca="1">IFERROR(IF(D41="","",IF(D41=0,0,IF(ABS(D41-SUM($G41:$Z41))&lt;Check_Limit,0,1))),1)</f>
        <v>0</v>
      </c>
      <c r="F41" s="11"/>
      <c r="G41" s="128">
        <f ca="1">$D$41*(G40/$D$40)</f>
        <v>-57312025.534391768</v>
      </c>
      <c r="H41" s="128">
        <f ca="1">$D$41*(H40/$D$40)</f>
        <v>-8464214.8361035176</v>
      </c>
      <c r="I41" s="128">
        <f ca="1">$D$41*(I40/$D$40)</f>
        <v>-9449503.2073117793</v>
      </c>
      <c r="J41" s="128">
        <f ca="1">$D$41*(J40/$D$40)</f>
        <v>-4293913.8069470692</v>
      </c>
      <c r="K41" s="128">
        <f ca="1">$D$41*(K40/$D$40)</f>
        <v>-1036639.488893877</v>
      </c>
    </row>
    <row r="42" spans="1:11" ht="17.25" x14ac:dyDescent="0.4">
      <c r="A42" s="30">
        <f>IF(B42="","",MAX(A$1:A41)+1)</f>
        <v>30</v>
      </c>
      <c r="B42" s="7" t="s">
        <v>457</v>
      </c>
      <c r="D42" s="47">
        <f ca="1">D29-D41</f>
        <v>920205186.87682068</v>
      </c>
      <c r="E42" s="11">
        <f ca="1">IFERROR(IF(D42="","",IF(D42=0,0,IF(ABS(D42-SUM($G42:$Z42))&lt;Check_Limit,0,1))),1)</f>
        <v>0</v>
      </c>
      <c r="F42" s="11"/>
      <c r="G42" s="47">
        <f ca="1">G29-G41</f>
        <v>697826095.75938404</v>
      </c>
      <c r="H42" s="47">
        <f t="shared" ref="H42:K42" ca="1" si="5">H29-H41</f>
        <v>105677164.93095869</v>
      </c>
      <c r="I42" s="47">
        <f t="shared" ca="1" si="5"/>
        <v>81876283.127141297</v>
      </c>
      <c r="J42" s="47">
        <f t="shared" ca="1" si="5"/>
        <v>21066423.358023316</v>
      </c>
      <c r="K42" s="47">
        <f t="shared" ca="1" si="5"/>
        <v>13759219.701312812</v>
      </c>
    </row>
    <row r="43" spans="1:11" x14ac:dyDescent="0.25">
      <c r="A43" s="30">
        <f>IF(B43="","",MAX(A$1:A42)+1)</f>
        <v>31</v>
      </c>
      <c r="B43" t="s">
        <v>454</v>
      </c>
      <c r="D43" s="217">
        <f ca="1">SUM(D40:D42)</f>
        <v>1184614064.5130293</v>
      </c>
      <c r="E43" s="11">
        <f ca="1">IFERROR(IF(D43="","",IF(D43=0,0,IF(ABS(D43-SUM($G43:$Z43))&lt;Check_Limit,0,1))),1)</f>
        <v>0</v>
      </c>
      <c r="F43" s="11"/>
      <c r="G43" s="217">
        <f ca="1">SUM(G40:G42)</f>
        <v>885940606.16662014</v>
      </c>
      <c r="H43" s="217">
        <f ca="1">SUM(H40:H42)</f>
        <v>133459146.37427387</v>
      </c>
      <c r="I43" s="217">
        <f ca="1">SUM(I40:I42)</f>
        <v>112892263.68026915</v>
      </c>
      <c r="J43" s="217">
        <f ca="1">SUM(J40:J42)</f>
        <v>35160280.380054526</v>
      </c>
      <c r="K43" s="217">
        <f ca="1">SUM(K40:K42)</f>
        <v>17161767.911811139</v>
      </c>
    </row>
    <row r="44" spans="1:11" ht="17.25" x14ac:dyDescent="0.4">
      <c r="A44" s="30">
        <f>IF(B44="","",MAX(A$1:A43)+1)</f>
        <v>32</v>
      </c>
      <c r="B44" s="7" t="s">
        <v>458</v>
      </c>
      <c r="D44" s="47">
        <f ca="1">-D24</f>
        <v>-505919390.35720599</v>
      </c>
      <c r="E44" s="11"/>
      <c r="F44" s="11"/>
      <c r="G44" s="47">
        <f t="shared" ref="G44:K44" ca="1" si="6">-G24</f>
        <v>-399536779.32771909</v>
      </c>
      <c r="H44" s="47">
        <f t="shared" ca="1" si="6"/>
        <v>-57104184.377083734</v>
      </c>
      <c r="I44" s="47">
        <f t="shared" ca="1" si="6"/>
        <v>-38013446.419298604</v>
      </c>
      <c r="J44" s="47">
        <f t="shared" ca="1" si="6"/>
        <v>-7080511.9141046004</v>
      </c>
      <c r="K44" s="47">
        <f t="shared" ca="1" si="6"/>
        <v>-4184468.3189999992</v>
      </c>
    </row>
    <row r="45" spans="1:11" x14ac:dyDescent="0.25">
      <c r="A45" s="30">
        <f>IF(B45="","",MAX(A$1:A44)+1)</f>
        <v>33</v>
      </c>
      <c r="B45" t="s">
        <v>459</v>
      </c>
      <c r="D45" s="217">
        <f ca="1">SUM(D43,D44)</f>
        <v>678694674.15582335</v>
      </c>
      <c r="E45" s="11"/>
      <c r="F45" s="11"/>
      <c r="G45" s="217">
        <f ca="1">SUM(G43,G44)</f>
        <v>486403826.83890104</v>
      </c>
      <c r="H45" s="217">
        <f ca="1">SUM(H43,H44)</f>
        <v>76354961.997190133</v>
      </c>
      <c r="I45" s="217">
        <f ca="1">SUM(I43,I44)</f>
        <v>74878817.260970548</v>
      </c>
      <c r="J45" s="217">
        <f ca="1">SUM(J43,J44)</f>
        <v>28079768.465949927</v>
      </c>
      <c r="K45" s="217">
        <f ca="1">SUM(K43,K44)</f>
        <v>12977299.592811141</v>
      </c>
    </row>
    <row r="46" spans="1:11" x14ac:dyDescent="0.25">
      <c r="A46" s="30" t="str">
        <f>IF(B46="","",MAX(A$1:A45)+1)</f>
        <v/>
      </c>
      <c r="B46" s="7"/>
      <c r="D46" s="102"/>
      <c r="E46" s="11"/>
      <c r="F46" s="11"/>
      <c r="G46" s="25"/>
      <c r="H46" s="25"/>
      <c r="I46" s="25"/>
      <c r="J46" s="25"/>
      <c r="K46" s="25"/>
    </row>
    <row r="47" spans="1:11" x14ac:dyDescent="0.25">
      <c r="A47" s="30">
        <f>IF(B47="","",MAX(A$1:A46)+1)</f>
        <v>34</v>
      </c>
      <c r="B47" t="s">
        <v>460</v>
      </c>
      <c r="C47" s="129"/>
      <c r="D47" s="130">
        <f ca="1">D21-D43</f>
        <v>0</v>
      </c>
      <c r="E47" s="50">
        <f ca="1">IFERROR(IF(D47="","",IF(D47=0,0,IF(ABS(D47-SUM($G47:$Z47))&lt;Check_Limit,0,1))),1)</f>
        <v>0</v>
      </c>
      <c r="F47" s="11"/>
      <c r="G47" s="130">
        <f ca="1">G21-G43</f>
        <v>-10769433.478477359</v>
      </c>
      <c r="H47" s="130">
        <f ca="1">H21-H43</f>
        <v>-17413597.65838486</v>
      </c>
      <c r="I47" s="130">
        <f ca="1">I21-I43</f>
        <v>-4725003.547538057</v>
      </c>
      <c r="J47" s="130">
        <f ca="1">J21-J43</f>
        <v>36891528.91232831</v>
      </c>
      <c r="K47" s="130">
        <f ca="1">K21-K43</f>
        <v>-3983494.2279277518</v>
      </c>
    </row>
    <row r="48" spans="1:11" x14ac:dyDescent="0.25">
      <c r="A48" s="30" t="str">
        <f>IF(B48="","",MAX(A$1:A47)+1)</f>
        <v/>
      </c>
      <c r="B48" s="7"/>
      <c r="D48" s="102"/>
      <c r="E48" s="11"/>
      <c r="F48" s="11"/>
      <c r="G48" s="218"/>
      <c r="H48" s="218"/>
      <c r="I48" s="218"/>
      <c r="J48" s="218"/>
      <c r="K48" s="218"/>
    </row>
    <row r="49" spans="1:11" x14ac:dyDescent="0.25">
      <c r="A49" s="30">
        <f>IF(B49="","",MAX(A$1:A48)+1)</f>
        <v>35</v>
      </c>
      <c r="B49" s="1" t="s">
        <v>461</v>
      </c>
      <c r="D49" s="11"/>
      <c r="E49" s="11" t="str">
        <f>IFERROR(IF(D49="","",IF(D49=0,0,IF(ABS(D49-SUM($G49:$Z49))&lt;Check_Limit,0,1))),1)</f>
        <v/>
      </c>
      <c r="F49" s="11"/>
      <c r="G49" s="11"/>
      <c r="H49" s="11"/>
      <c r="I49" s="11"/>
      <c r="J49" s="11"/>
      <c r="K49" s="11"/>
    </row>
    <row r="50" spans="1:11" x14ac:dyDescent="0.25">
      <c r="A50" s="30">
        <f>IF(B50="","",MAX(A$1:A49)+1)</f>
        <v>36</v>
      </c>
      <c r="B50" t="s">
        <v>462</v>
      </c>
      <c r="D50" s="5">
        <f>ROR_System</f>
        <v>8.2287274286517248E-2</v>
      </c>
      <c r="E50" s="241"/>
      <c r="F50" s="241"/>
      <c r="G50" s="5">
        <f t="shared" ref="G50:K50" si="7">ROR_System</f>
        <v>8.2287274286517248E-2</v>
      </c>
      <c r="H50" s="5">
        <f t="shared" si="7"/>
        <v>8.2287274286517248E-2</v>
      </c>
      <c r="I50" s="5">
        <f t="shared" si="7"/>
        <v>8.2287274286517248E-2</v>
      </c>
      <c r="J50" s="5">
        <f t="shared" si="7"/>
        <v>8.2287274286517248E-2</v>
      </c>
      <c r="K50" s="5">
        <f t="shared" si="7"/>
        <v>8.2287274286517248E-2</v>
      </c>
    </row>
    <row r="51" spans="1:11" x14ac:dyDescent="0.25">
      <c r="A51" s="30">
        <f>IF(B51="","",MAX(A$1:A50)+1)</f>
        <v>37</v>
      </c>
      <c r="B51" t="s">
        <v>463</v>
      </c>
      <c r="C51" s="29"/>
      <c r="D51" s="105">
        <f ca="1">D50*D12</f>
        <v>471404689.99115169</v>
      </c>
      <c r="E51" s="50">
        <f ca="1">IFERROR(IF(D51="","",IF(D51=0,0,IF(ABS(D51-SUM($G51:$Z51))&lt;Check_Limit,0,1))),1)</f>
        <v>0</v>
      </c>
      <c r="F51" s="11"/>
      <c r="G51" s="105">
        <f ca="1">G50*G12</f>
        <v>335382318.68057615</v>
      </c>
      <c r="H51" s="105">
        <f ca="1">H50*H12</f>
        <v>49531454.717814088</v>
      </c>
      <c r="I51" s="105">
        <f ca="1">I50*I12</f>
        <v>55297230.668387324</v>
      </c>
      <c r="J51" s="105">
        <f ca="1">J50*J12</f>
        <v>25127410.09169659</v>
      </c>
      <c r="K51" s="105">
        <f ca="1">K50*K12</f>
        <v>6066275.8326774882</v>
      </c>
    </row>
    <row r="52" spans="1:11" x14ac:dyDescent="0.25">
      <c r="A52" s="30" t="str">
        <f>IF(B52="","",MAX(A$1:A51)+1)</f>
        <v/>
      </c>
      <c r="B52" s="1"/>
      <c r="C52" s="29"/>
      <c r="D52" s="11"/>
      <c r="E52" s="11"/>
      <c r="F52" s="11"/>
      <c r="G52" s="11"/>
      <c r="H52" s="11"/>
      <c r="I52" s="11"/>
      <c r="J52" s="11"/>
      <c r="K52" s="11"/>
    </row>
    <row r="53" spans="1:11" x14ac:dyDescent="0.25">
      <c r="A53" s="30">
        <f>IF(B53="","",MAX(A$1:A52)+1)</f>
        <v>38</v>
      </c>
      <c r="B53" s="59" t="s">
        <v>464</v>
      </c>
      <c r="D53" s="11"/>
      <c r="E53" s="11"/>
      <c r="F53" s="11"/>
      <c r="G53" s="11"/>
      <c r="H53" s="11"/>
      <c r="I53" s="11"/>
      <c r="J53" s="11"/>
      <c r="K53" s="11"/>
    </row>
    <row r="54" spans="1:11" x14ac:dyDescent="0.25">
      <c r="A54" s="30">
        <f>IF(B54="","",MAX(A$1:A53)+1)</f>
        <v>39</v>
      </c>
      <c r="B54" s="7" t="str">
        <f>B24</f>
        <v>Gas Cost Expense</v>
      </c>
      <c r="C54" s="116" t="s">
        <v>465</v>
      </c>
      <c r="D54" s="24">
        <f ca="1">D24</f>
        <v>505919390.35720599</v>
      </c>
      <c r="E54" s="50">
        <f t="shared" ref="E54:E61" ca="1" si="8">IFERROR(IF(D54="","",IF(D54=0,0,IF(ABS(D54-SUM($G54:$Z54))&lt;Check_Limit,0,1))),1)</f>
        <v>0</v>
      </c>
      <c r="F54" s="11"/>
      <c r="G54" s="24">
        <f t="shared" ref="G54:K54" ca="1" si="9">G24</f>
        <v>399536779.32771909</v>
      </c>
      <c r="H54" s="24">
        <f t="shared" ca="1" si="9"/>
        <v>57104184.377083734</v>
      </c>
      <c r="I54" s="24">
        <f t="shared" ca="1" si="9"/>
        <v>38013446.419298604</v>
      </c>
      <c r="J54" s="24">
        <f t="shared" ca="1" si="9"/>
        <v>7080511.9141046004</v>
      </c>
      <c r="K54" s="24">
        <f t="shared" ca="1" si="9"/>
        <v>4184468.3189999992</v>
      </c>
    </row>
    <row r="55" spans="1:11" x14ac:dyDescent="0.25">
      <c r="A55" s="30">
        <f>IF(B55="","",MAX(A$1:A54)+1)</f>
        <v>40</v>
      </c>
      <c r="B55" s="7" t="str">
        <f>B25</f>
        <v>O&amp;M and A&amp;G Expenses</v>
      </c>
      <c r="C55" s="116" t="s">
        <v>442</v>
      </c>
      <c r="D55" s="46">
        <f ca="1">SUMIF(GrandTotal!$B:$B,$C55,GrandTotal!D:D)-D54</f>
        <v>219345145.97656846</v>
      </c>
      <c r="E55" s="50">
        <f t="shared" ca="1" si="8"/>
        <v>0</v>
      </c>
      <c r="F55" s="11"/>
      <c r="G55" s="46">
        <f ca="1">SUMIF(GrandTotal!$B:$B,$C55,GrandTotal!G:G)-G54</f>
        <v>156186595.60347021</v>
      </c>
      <c r="H55" s="46">
        <f ca="1">SUMIF(GrandTotal!$B:$B,$C55,GrandTotal!H:H)-H54</f>
        <v>23383010.053714663</v>
      </c>
      <c r="I55" s="46">
        <f ca="1">SUMIF(GrandTotal!$B:$B,$C55,GrandTotal!I:I)-I54</f>
        <v>21367001.031119093</v>
      </c>
      <c r="J55" s="46">
        <f ca="1">SUMIF(GrandTotal!$B:$B,$C55,GrandTotal!J:J)-J54</f>
        <v>12569546.942199461</v>
      </c>
      <c r="K55" s="46">
        <f ca="1">SUMIF(GrandTotal!$B:$B,$C55,GrandTotal!K:K)-K54</f>
        <v>5838992.3460646318</v>
      </c>
    </row>
    <row r="56" spans="1:11" x14ac:dyDescent="0.25">
      <c r="A56" s="30">
        <f>IF(B56="","",MAX(A$1:A55)+1)</f>
        <v>41</v>
      </c>
      <c r="B56" s="7" t="str">
        <f>B26</f>
        <v>Depreciation and Amortization Expense</v>
      </c>
      <c r="C56" s="116" t="s">
        <v>444</v>
      </c>
      <c r="D56" s="46">
        <f ca="1">SUMIF(GrandTotal!$B:$B,$C56,GrandTotal!D:D)</f>
        <v>181181596</v>
      </c>
      <c r="E56" s="50">
        <f t="shared" ca="1" si="8"/>
        <v>0</v>
      </c>
      <c r="F56" s="11"/>
      <c r="G56" s="46">
        <f ca="1">SUMIF(GrandTotal!$B:$B,$C56,GrandTotal!G:G)</f>
        <v>129672768.15821259</v>
      </c>
      <c r="H56" s="46">
        <f ca="1">SUMIF(GrandTotal!$B:$B,$C56,GrandTotal!H:H)</f>
        <v>19582470.243933432</v>
      </c>
      <c r="I56" s="46">
        <f ca="1">SUMIF(GrandTotal!$B:$B,$C56,GrandTotal!I:I)</f>
        <v>20003034.615470804</v>
      </c>
      <c r="J56" s="46">
        <f ca="1">SUMIF(GrandTotal!$B:$B,$C56,GrandTotal!J:J)</f>
        <v>9369651.0786228869</v>
      </c>
      <c r="K56" s="46">
        <f ca="1">SUMIF(GrandTotal!$B:$B,$C56,GrandTotal!K:K)</f>
        <v>2553671.9037602753</v>
      </c>
    </row>
    <row r="57" spans="1:11" x14ac:dyDescent="0.25">
      <c r="A57" s="30">
        <f>IF(B57="","",MAX(A$1:A56)+1)</f>
        <v>42</v>
      </c>
      <c r="B57" s="7" t="str">
        <f>B27</f>
        <v>Taxes Other Than Income</v>
      </c>
      <c r="C57" s="116" t="s">
        <v>446</v>
      </c>
      <c r="D57" s="46">
        <f ca="1">SUMIF(GrandTotal!$B:$B,$C57,GrandTotal!D:D)</f>
        <v>13759054.543046236</v>
      </c>
      <c r="E57" s="50">
        <f t="shared" ca="1" si="8"/>
        <v>0</v>
      </c>
      <c r="F57" s="74"/>
      <c r="G57" s="46">
        <f ca="1">SUMIF(GrandTotal!$B:$B,$C57,GrandTotal!G:G)</f>
        <v>9915073.6486842614</v>
      </c>
      <c r="H57" s="46">
        <f ca="1">SUMIF(GrandTotal!$B:$B,$C57,GrandTotal!H:H)</f>
        <v>1541075.4508816972</v>
      </c>
      <c r="I57" s="46">
        <f ca="1">SUMIF(GrandTotal!$B:$B,$C57,GrandTotal!I:I)</f>
        <v>1389417.8312054956</v>
      </c>
      <c r="J57" s="46">
        <f ca="1">SUMIF(GrandTotal!$B:$B,$C57,GrandTotal!J:J)</f>
        <v>661626.39049033925</v>
      </c>
      <c r="K57" s="46">
        <f ca="1">SUMIF(GrandTotal!$B:$B,$C57,GrandTotal!K:K)</f>
        <v>251861.2217844401</v>
      </c>
    </row>
    <row r="58" spans="1:11" x14ac:dyDescent="0.25">
      <c r="A58" s="30">
        <f>IF(B58="","",MAX(A$1:A57)+1)</f>
        <v>43</v>
      </c>
      <c r="B58" s="7" t="s">
        <v>447</v>
      </c>
      <c r="C58" s="116" t="s">
        <v>448</v>
      </c>
      <c r="D58" s="46">
        <f ca="1">SUMIF(GrandTotal!$B:$B,$C58,GrandTotal!D:D)</f>
        <v>-80556296.873648018</v>
      </c>
      <c r="E58" s="50">
        <f t="shared" ca="1" si="8"/>
        <v>0</v>
      </c>
      <c r="F58" s="74"/>
      <c r="G58" s="46">
        <f ca="1">SUMIF(GrandTotal!$B:$B,$C58,GrandTotal!G:G)</f>
        <v>-57312025.534391761</v>
      </c>
      <c r="H58" s="46">
        <f ca="1">SUMIF(GrandTotal!$B:$B,$C58,GrandTotal!H:H)</f>
        <v>-8464214.8361035176</v>
      </c>
      <c r="I58" s="46">
        <f ca="1">SUMIF(GrandTotal!$B:$B,$C58,GrandTotal!I:I)</f>
        <v>-9449503.2073117793</v>
      </c>
      <c r="J58" s="46">
        <f ca="1">SUMIF(GrandTotal!$B:$B,$C58,GrandTotal!J:J)</f>
        <v>-4293913.806947072</v>
      </c>
      <c r="K58" s="46">
        <f ca="1">SUMIF(GrandTotal!$B:$B,$C58,GrandTotal!K:K)</f>
        <v>-1036639.488893877</v>
      </c>
    </row>
    <row r="59" spans="1:11" x14ac:dyDescent="0.25">
      <c r="A59" s="30">
        <f>IF(B59="","",MAX(A$1:A58)+1)</f>
        <v>44</v>
      </c>
      <c r="B59" s="7" t="s">
        <v>110</v>
      </c>
      <c r="C59" s="116" t="s">
        <v>110</v>
      </c>
      <c r="D59" s="46">
        <f ca="1">SUMIF(GrandTotal!$B:$B,$C59,GrandTotal!D:D)</f>
        <v>33610504.121776499</v>
      </c>
      <c r="E59" s="50">
        <f t="shared" ca="1" si="8"/>
        <v>0</v>
      </c>
      <c r="F59" s="74"/>
      <c r="G59" s="46">
        <f ca="1">SUMIF(GrandTotal!$B:$B,$C59,GrandTotal!G:G)</f>
        <v>23912296.682063237</v>
      </c>
      <c r="H59" s="46">
        <f ca="1">SUMIF(GrandTotal!$B:$B,$C59,GrandTotal!H:H)</f>
        <v>3531524.3956990005</v>
      </c>
      <c r="I59" s="46">
        <f ca="1">SUMIF(GrandTotal!$B:$B,$C59,GrandTotal!I:I)</f>
        <v>3942616.2674315851</v>
      </c>
      <c r="J59" s="46">
        <f ca="1">SUMIF(GrandTotal!$B:$B,$C59,GrandTotal!J:J)</f>
        <v>1791549.6777776843</v>
      </c>
      <c r="K59" s="46">
        <f ca="1">SUMIF(GrandTotal!$B:$B,$C59,GrandTotal!K:K)</f>
        <v>432517.09880499251</v>
      </c>
    </row>
    <row r="60" spans="1:11" ht="17.25" x14ac:dyDescent="0.4">
      <c r="A60" s="30">
        <f>IF(B60="","",MAX(A$1:A59)+1)</f>
        <v>45</v>
      </c>
      <c r="B60" s="7" t="s">
        <v>111</v>
      </c>
      <c r="C60" s="116" t="s">
        <v>111</v>
      </c>
      <c r="D60" s="118">
        <f ca="1">SUMIF(GrandTotal!$B:$B,$C60,GrandTotal!D:D)</f>
        <v>3121918.4694303884</v>
      </c>
      <c r="E60" s="50">
        <f t="shared" ca="1" si="8"/>
        <v>0</v>
      </c>
      <c r="F60" s="74"/>
      <c r="G60" s="118">
        <f ca="1">SUMIF(GrandTotal!$B:$B,$C60,GrandTotal!G:G)</f>
        <v>2844595.8086973345</v>
      </c>
      <c r="H60" s="118">
        <f ca="1">SUMIF(GrandTotal!$B:$B,$C60,GrandTotal!H:H)</f>
        <v>126979.56505474341</v>
      </c>
      <c r="I60" s="118">
        <f ca="1">SUMIF(GrandTotal!$B:$B,$C60,GrandTotal!I:I)</f>
        <v>110646.29689593543</v>
      </c>
      <c r="J60" s="118">
        <f ca="1">SUMIF(GrandTotal!$B:$B,$C60,GrandTotal!J:J)</f>
        <v>39696.79878237519</v>
      </c>
      <c r="K60" s="118">
        <f ca="1">SUMIF(GrandTotal!$B:$B,$C60,GrandTotal!K:K)</f>
        <v>0</v>
      </c>
    </row>
    <row r="61" spans="1:11" x14ac:dyDescent="0.25">
      <c r="A61" s="30">
        <f>IF(B61="","",MAX(A$1:A60)+1)</f>
        <v>46</v>
      </c>
      <c r="B61" s="8" t="s">
        <v>466</v>
      </c>
      <c r="C61" s="11"/>
      <c r="D61" s="82">
        <f ca="1">SUM(D54:D60)</f>
        <v>876381312.59437954</v>
      </c>
      <c r="E61" s="50">
        <f t="shared" ca="1" si="8"/>
        <v>0</v>
      </c>
      <c r="F61" s="50"/>
      <c r="G61" s="82">
        <f ca="1">SUM(G54:G60)</f>
        <v>664756083.69445491</v>
      </c>
      <c r="H61" s="82">
        <f ca="1">SUM(H54:H60)</f>
        <v>96805029.250263736</v>
      </c>
      <c r="I61" s="82">
        <f ca="1">SUM(I54:I60)</f>
        <v>75376659.25410974</v>
      </c>
      <c r="J61" s="82">
        <f ca="1">SUM(J54:J60)</f>
        <v>27218668.995030276</v>
      </c>
      <c r="K61" s="82">
        <f ca="1">SUM(K54:K60)</f>
        <v>12224871.400520461</v>
      </c>
    </row>
    <row r="62" spans="1:11" x14ac:dyDescent="0.25">
      <c r="A62" s="30" t="str">
        <f>IF(B62="","",MAX(A$1:A61)+1)</f>
        <v/>
      </c>
      <c r="B62" s="26"/>
      <c r="C62" s="29"/>
      <c r="D62" s="11"/>
      <c r="E62" s="11"/>
      <c r="F62" s="11"/>
      <c r="G62" s="27"/>
      <c r="H62" s="11"/>
      <c r="I62" s="11"/>
      <c r="J62" s="11"/>
      <c r="K62" s="11"/>
    </row>
    <row r="63" spans="1:11" x14ac:dyDescent="0.25">
      <c r="A63" s="30">
        <f>IF(B63="","",MAX(A$1:A62)+1)</f>
        <v>47</v>
      </c>
      <c r="B63" s="8" t="str">
        <f>"Total "&amp;B49</f>
        <v>Total Revenue Requirement at Equal Rates of Return</v>
      </c>
      <c r="C63" s="29"/>
      <c r="D63" s="81">
        <f ca="1">D61+D51</f>
        <v>1347786002.5855312</v>
      </c>
      <c r="E63" s="50">
        <f ca="1">IFERROR(IF(D63="","",IF(D63=0,0,IF(ABS(D63-SUM($G63:$Z63))&lt;Check_Limit,0,1))),1)</f>
        <v>0</v>
      </c>
      <c r="F63" s="50"/>
      <c r="G63" s="81">
        <f ca="1">G61+G51</f>
        <v>1000138402.375031</v>
      </c>
      <c r="H63" s="81">
        <f ca="1">H61+H51</f>
        <v>146336483.96807784</v>
      </c>
      <c r="I63" s="81">
        <f ca="1">I61+I51</f>
        <v>130673889.92249706</v>
      </c>
      <c r="J63" s="81">
        <f ca="1">J61+J51</f>
        <v>52346079.086726867</v>
      </c>
      <c r="K63" s="81">
        <f ca="1">K61+K51</f>
        <v>18291147.23319795</v>
      </c>
    </row>
    <row r="64" spans="1:11" x14ac:dyDescent="0.25">
      <c r="A64" s="30">
        <f>IF(B64="","",MAX(A$1:A63)+1)</f>
        <v>48</v>
      </c>
      <c r="B64" s="40" t="s">
        <v>467</v>
      </c>
      <c r="C64" s="29"/>
      <c r="D64" s="102"/>
      <c r="E64" s="50"/>
      <c r="F64" s="50"/>
      <c r="G64" s="81"/>
      <c r="H64" s="81"/>
      <c r="I64" s="81"/>
      <c r="J64" s="81"/>
      <c r="K64" s="81"/>
    </row>
    <row r="65" spans="1:18" x14ac:dyDescent="0.25">
      <c r="A65" s="30">
        <f>IF(B65="","",MAX(A$1:A64)+1)</f>
        <v>49</v>
      </c>
      <c r="B65" s="41" t="s">
        <v>397</v>
      </c>
      <c r="C65" s="29"/>
      <c r="D65" s="236">
        <f>D16</f>
        <v>505919390.35720599</v>
      </c>
      <c r="E65" s="11">
        <f t="shared" ref="E65:E72" si="10">IFERROR(IF(D65="","",IF(D65=0,0,IF(ABS(D65-SUM($G65:$Z65))&lt;Check_Limit,0,1))),1)</f>
        <v>0</v>
      </c>
      <c r="F65" s="11"/>
      <c r="G65" s="236">
        <f t="shared" ref="G65:K65" si="11">G16</f>
        <v>399536779.32771909</v>
      </c>
      <c r="H65" s="236">
        <f t="shared" si="11"/>
        <v>57104184.377083734</v>
      </c>
      <c r="I65" s="236">
        <f t="shared" si="11"/>
        <v>38013446.419298604</v>
      </c>
      <c r="J65" s="236">
        <f t="shared" si="11"/>
        <v>7080511.9141046004</v>
      </c>
      <c r="K65" s="236">
        <f t="shared" si="11"/>
        <v>4184468.3189999992</v>
      </c>
      <c r="L65" s="121"/>
      <c r="M65" s="81"/>
      <c r="N65" s="81"/>
      <c r="O65" s="81"/>
      <c r="P65" s="121"/>
      <c r="Q65" s="121"/>
      <c r="R65" s="121"/>
    </row>
    <row r="66" spans="1:18" x14ac:dyDescent="0.25">
      <c r="A66" s="30">
        <f>IF(B66="","",MAX(A$1:A65)+1)</f>
        <v>50</v>
      </c>
      <c r="B66" s="41" t="s">
        <v>399</v>
      </c>
      <c r="C66" s="29"/>
      <c r="D66" s="236">
        <f>D17</f>
        <v>47349929.786600299</v>
      </c>
      <c r="E66" s="11">
        <f t="shared" si="10"/>
        <v>0</v>
      </c>
      <c r="F66" s="11"/>
      <c r="G66" s="236">
        <f t="shared" ref="G66:K66" si="12">G17</f>
        <v>36030885.098497257</v>
      </c>
      <c r="H66" s="236">
        <f t="shared" si="12"/>
        <v>3265360.5166314468</v>
      </c>
      <c r="I66" s="236">
        <f t="shared" si="12"/>
        <v>3352622.3255281132</v>
      </c>
      <c r="J66" s="236">
        <f t="shared" si="12"/>
        <v>4946080.9092291072</v>
      </c>
      <c r="K66" s="236">
        <f t="shared" si="12"/>
        <v>-245019.06328562833</v>
      </c>
      <c r="L66" s="121"/>
      <c r="M66" s="81"/>
      <c r="N66" s="81"/>
      <c r="O66" s="81"/>
      <c r="P66" s="121"/>
      <c r="Q66" s="121"/>
      <c r="R66" s="121"/>
    </row>
    <row r="67" spans="1:18" ht="17.25" x14ac:dyDescent="0.4">
      <c r="A67" s="30">
        <f>IF(B67="","",MAX(A$1:A66)+1)</f>
        <v>51</v>
      </c>
      <c r="B67" s="41" t="s">
        <v>468</v>
      </c>
      <c r="C67" s="29"/>
      <c r="D67" s="118">
        <f>SUM(D18:D20)</f>
        <v>14788962.174085613</v>
      </c>
      <c r="E67" s="11">
        <f t="shared" ca="1" si="10"/>
        <v>0</v>
      </c>
      <c r="F67" s="11"/>
      <c r="G67" s="118">
        <f t="shared" ref="G67:K67" ca="1" si="13">SUM(G18:G20)</f>
        <v>8114991.3338286951</v>
      </c>
      <c r="H67" s="118">
        <f t="shared" ca="1" si="13"/>
        <v>887188.80073428107</v>
      </c>
      <c r="I67" s="118">
        <f t="shared" ca="1" si="13"/>
        <v>1369807.8471690184</v>
      </c>
      <c r="J67" s="118">
        <f t="shared" ca="1" si="13"/>
        <v>2357098.9014875535</v>
      </c>
      <c r="K67" s="118">
        <f t="shared" ca="1" si="13"/>
        <v>2059875.2908660651</v>
      </c>
      <c r="L67" s="121"/>
      <c r="M67" s="81"/>
      <c r="N67" s="81"/>
      <c r="O67" s="81"/>
      <c r="P67" s="121"/>
      <c r="Q67" s="121"/>
      <c r="R67" s="121"/>
    </row>
    <row r="68" spans="1:18" x14ac:dyDescent="0.25">
      <c r="A68" s="30">
        <f>IF(B68="","",MAX(A$1:A67)+1)</f>
        <v>52</v>
      </c>
      <c r="B68" s="59" t="s">
        <v>469</v>
      </c>
      <c r="C68" s="29"/>
      <c r="D68" s="122">
        <f ca="1">D63-SUM(D65:D67)</f>
        <v>779727720.26763928</v>
      </c>
      <c r="E68" s="11">
        <f t="shared" ca="1" si="10"/>
        <v>0</v>
      </c>
      <c r="F68" s="11"/>
      <c r="G68" s="122">
        <f t="shared" ref="G68:K68" ca="1" si="14">G63-SUM(G65:G67)</f>
        <v>556455746.61498594</v>
      </c>
      <c r="H68" s="122">
        <f t="shared" ca="1" si="14"/>
        <v>85079750.273628384</v>
      </c>
      <c r="I68" s="122">
        <f t="shared" ca="1" si="14"/>
        <v>87938013.330501318</v>
      </c>
      <c r="J68" s="122">
        <f t="shared" ca="1" si="14"/>
        <v>37962387.361905605</v>
      </c>
      <c r="K68" s="122">
        <f t="shared" ca="1" si="14"/>
        <v>12291822.686617514</v>
      </c>
      <c r="L68" s="121"/>
      <c r="M68" s="81"/>
      <c r="N68" s="81"/>
      <c r="O68" s="81"/>
      <c r="P68" s="121"/>
      <c r="Q68" s="121"/>
      <c r="R68" s="121"/>
    </row>
    <row r="69" spans="1:18" x14ac:dyDescent="0.25">
      <c r="A69" s="30" t="str">
        <f>IF(B69="","",MAX(A$1:A68)+1)</f>
        <v/>
      </c>
      <c r="B69" s="59"/>
      <c r="C69" s="29"/>
      <c r="D69" s="122"/>
      <c r="E69" s="11" t="str">
        <f t="shared" si="10"/>
        <v/>
      </c>
      <c r="F69" s="11"/>
      <c r="G69" s="121"/>
      <c r="H69" s="121"/>
      <c r="I69" s="121"/>
      <c r="J69" s="121"/>
      <c r="K69" s="121"/>
      <c r="L69" s="121"/>
      <c r="M69" s="81"/>
      <c r="N69" s="81"/>
      <c r="O69" s="81"/>
      <c r="P69" s="121"/>
      <c r="Q69" s="121"/>
      <c r="R69" s="121"/>
    </row>
    <row r="70" spans="1:18" x14ac:dyDescent="0.25">
      <c r="A70" s="30">
        <f>IF(B70="","",MAX(A$1:A69)+1)</f>
        <v>53</v>
      </c>
      <c r="B70" s="59" t="s">
        <v>470</v>
      </c>
      <c r="C70" s="29"/>
      <c r="D70" s="122">
        <f ca="1">D15-D68</f>
        <v>-163171938.07250202</v>
      </c>
      <c r="E70" s="11">
        <f t="shared" ca="1" si="10"/>
        <v>0</v>
      </c>
      <c r="F70" s="11"/>
      <c r="G70" s="122">
        <f t="shared" ref="G70:K70" ca="1" si="15">G15-G68</f>
        <v>-124967229.68688822</v>
      </c>
      <c r="H70" s="122">
        <f t="shared" ca="1" si="15"/>
        <v>-30290935.252188846</v>
      </c>
      <c r="I70" s="122">
        <f t="shared" ca="1" si="15"/>
        <v>-22506629.789765961</v>
      </c>
      <c r="J70" s="122">
        <f t="shared" ca="1" si="15"/>
        <v>19705730.20565597</v>
      </c>
      <c r="K70" s="122">
        <f t="shared" ca="1" si="15"/>
        <v>-5112873.5493145622</v>
      </c>
      <c r="L70" s="121"/>
      <c r="M70" s="81"/>
      <c r="N70" s="121"/>
      <c r="O70" s="121"/>
      <c r="P70" s="121"/>
      <c r="Q70" s="121"/>
      <c r="R70" s="121"/>
    </row>
    <row r="71" spans="1:18" x14ac:dyDescent="0.25">
      <c r="A71" s="30" t="str">
        <f>IF(B71="","",MAX(A$1:A70)+1)</f>
        <v/>
      </c>
      <c r="B71" s="40"/>
      <c r="C71" s="29"/>
      <c r="D71" s="121"/>
      <c r="E71" s="11" t="str">
        <f t="shared" si="10"/>
        <v/>
      </c>
      <c r="F71" s="1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</row>
    <row r="72" spans="1:18" x14ac:dyDescent="0.25">
      <c r="A72" s="30">
        <f>IF(B72="","",MAX(A$1:A71)+1)</f>
        <v>54</v>
      </c>
      <c r="B72" s="7" t="s">
        <v>471</v>
      </c>
      <c r="D72" s="121">
        <f>'General Inputs'!E32</f>
        <v>1168126.1780731038</v>
      </c>
      <c r="E72" s="11">
        <f t="shared" si="10"/>
        <v>0</v>
      </c>
      <c r="F72" s="11"/>
      <c r="G72" s="121">
        <f t="shared" ref="G72:K72" si="16">$D72*G19/$D19</f>
        <v>1037277.1277665606</v>
      </c>
      <c r="H72" s="121">
        <f t="shared" si="16"/>
        <v>72526.784302130181</v>
      </c>
      <c r="I72" s="121">
        <f t="shared" si="16"/>
        <v>41066.82719319946</v>
      </c>
      <c r="J72" s="121">
        <f t="shared" si="16"/>
        <v>17255.438811213236</v>
      </c>
      <c r="K72" s="121">
        <f t="shared" si="16"/>
        <v>0</v>
      </c>
      <c r="L72" s="121"/>
      <c r="M72" s="121"/>
      <c r="N72" s="121"/>
      <c r="O72" s="121"/>
      <c r="P72" s="121"/>
      <c r="Q72" s="121"/>
      <c r="R72" s="121"/>
    </row>
    <row r="73" spans="1:18" x14ac:dyDescent="0.25">
      <c r="A73" s="30">
        <f>IF(B73="","",MAX(A$1:A72)+1)</f>
        <v>55</v>
      </c>
      <c r="B73" s="41" t="s">
        <v>472</v>
      </c>
      <c r="D73" s="121">
        <f>'General Inputs'!E33</f>
        <v>1146880</v>
      </c>
      <c r="E73" s="11"/>
      <c r="F73" s="11"/>
      <c r="G73" s="121">
        <f>$D73*G20/$D20</f>
        <v>160623.61769217497</v>
      </c>
      <c r="H73" s="121">
        <f t="shared" ref="H73:K73" si="17">$D73*H20/$D20</f>
        <v>57496.142408038206</v>
      </c>
      <c r="I73" s="121">
        <f t="shared" si="17"/>
        <v>190229.66880162232</v>
      </c>
      <c r="J73" s="121">
        <f t="shared" si="17"/>
        <v>385825.72199269128</v>
      </c>
      <c r="K73" s="121">
        <f t="shared" si="17"/>
        <v>352704.8491054732</v>
      </c>
      <c r="L73" s="121"/>
      <c r="M73" s="121"/>
      <c r="N73" s="266"/>
      <c r="O73" s="266"/>
      <c r="P73" s="266"/>
      <c r="Q73" s="266"/>
      <c r="R73" s="266"/>
    </row>
    <row r="74" spans="1:18" ht="17.25" x14ac:dyDescent="0.4">
      <c r="A74" s="30">
        <f>IF(B74="","",MAX(A$1:A73)+1)</f>
        <v>56</v>
      </c>
      <c r="B74" s="41" t="s">
        <v>116</v>
      </c>
      <c r="D74" s="47">
        <f>'General Inputs'!E34</f>
        <v>-14084.627300758963</v>
      </c>
      <c r="E74" s="11"/>
      <c r="F74" s="11"/>
      <c r="G74" s="47">
        <f>$D74*N74</f>
        <v>-12460.955924922315</v>
      </c>
      <c r="H74" s="47">
        <f t="shared" ref="H74:K74" si="18">$D74*O74</f>
        <v>-1467.3026151246102</v>
      </c>
      <c r="I74" s="47">
        <f t="shared" si="18"/>
        <v>-149.18598313993292</v>
      </c>
      <c r="J74" s="47">
        <f t="shared" si="18"/>
        <v>-6.9421820916710617</v>
      </c>
      <c r="K74" s="47">
        <f t="shared" si="18"/>
        <v>-0.24059548043336526</v>
      </c>
      <c r="L74" s="47"/>
      <c r="M74" s="262" t="str">
        <f>'Input-Ext Allocators'!B47</f>
        <v>MISC_REVENUE</v>
      </c>
      <c r="N74" s="263">
        <f>'Input-Ext Allocators'!D47</f>
        <v>0.8847203166143307</v>
      </c>
      <c r="O74" s="263">
        <f>'Input-Ext Allocators'!E47</f>
        <v>0.1041775961686642</v>
      </c>
      <c r="P74" s="263">
        <f>'Input-Ext Allocators'!F47</f>
        <v>1.0592114363714395E-2</v>
      </c>
      <c r="Q74" s="263">
        <f>'Input-Ext Allocators'!G47</f>
        <v>4.9289072003325042E-4</v>
      </c>
      <c r="R74" s="264">
        <f>'Input-Ext Allocators'!H47</f>
        <v>1.7082133257470048E-5</v>
      </c>
    </row>
    <row r="75" spans="1:18" x14ac:dyDescent="0.25">
      <c r="A75" s="30">
        <f>IF(B75="","",MAX(A$1:A74)+1)</f>
        <v>57</v>
      </c>
      <c r="B75" s="267" t="s">
        <v>473</v>
      </c>
      <c r="D75" s="57">
        <f>SUM(D72:D74)</f>
        <v>2300921.5507723447</v>
      </c>
      <c r="E75" s="11"/>
      <c r="F75" s="11"/>
      <c r="G75" s="57">
        <f>SUM(G72:G74)</f>
        <v>1185439.7895338133</v>
      </c>
      <c r="H75" s="57">
        <f t="shared" ref="H75:K75" si="19">SUM(H72:H74)</f>
        <v>128555.62409504378</v>
      </c>
      <c r="I75" s="57">
        <f t="shared" si="19"/>
        <v>231147.31001168184</v>
      </c>
      <c r="J75" s="57">
        <f t="shared" si="19"/>
        <v>403074.21862181288</v>
      </c>
      <c r="K75" s="57">
        <f t="shared" si="19"/>
        <v>352704.60850999277</v>
      </c>
      <c r="L75" s="57"/>
      <c r="M75" s="57"/>
      <c r="N75" s="265"/>
      <c r="O75" s="265"/>
      <c r="P75" s="265"/>
      <c r="Q75" s="265"/>
      <c r="R75" s="265"/>
    </row>
    <row r="76" spans="1:18" x14ac:dyDescent="0.25">
      <c r="A76" s="30" t="str">
        <f>IF(B76="","",MAX(A$1:A75)+1)</f>
        <v/>
      </c>
      <c r="B76" s="41"/>
      <c r="D76" s="57"/>
      <c r="E76" s="11"/>
      <c r="F76" s="11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</row>
    <row r="77" spans="1:18" x14ac:dyDescent="0.25">
      <c r="A77" s="30">
        <f>IF(B77="","",MAX(A$1:A76)+1)</f>
        <v>58</v>
      </c>
      <c r="B77" s="59" t="s">
        <v>474</v>
      </c>
      <c r="D77" s="122">
        <f ca="1">D68-D75</f>
        <v>777426798.71686697</v>
      </c>
      <c r="E77" s="11">
        <f ca="1">IFERROR(IF(D77="","",IF(D77=0,0,IF(ABS(D77-SUM($G77:$Z77))&lt;Check_Limit,0,1))),1)</f>
        <v>0</v>
      </c>
      <c r="F77" s="122"/>
      <c r="G77" s="122">
        <f ca="1">G68-G75</f>
        <v>555270306.82545209</v>
      </c>
      <c r="H77" s="122">
        <f ca="1">H68-H75</f>
        <v>84951194.649533346</v>
      </c>
      <c r="I77" s="122">
        <f ca="1">I68-I75</f>
        <v>87706866.020489633</v>
      </c>
      <c r="J77" s="122">
        <f ca="1">J68-J75</f>
        <v>37559313.143283792</v>
      </c>
      <c r="K77" s="122">
        <f ca="1">K68-K75</f>
        <v>11939118.078107521</v>
      </c>
      <c r="L77" s="122"/>
      <c r="M77" s="122"/>
      <c r="N77" s="122"/>
      <c r="O77" s="122"/>
      <c r="P77" s="122"/>
      <c r="Q77" s="122"/>
      <c r="R77" s="122"/>
    </row>
    <row r="78" spans="1:18" x14ac:dyDescent="0.25">
      <c r="A78" s="30" t="str">
        <f>IF(B78="","",MAX(A$1:A77)+1)</f>
        <v/>
      </c>
      <c r="B78" s="38"/>
      <c r="C78" s="29"/>
      <c r="D78" s="11"/>
      <c r="E78" s="50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</row>
    <row r="79" spans="1:18" x14ac:dyDescent="0.25">
      <c r="A79" s="30">
        <f>IF(B79="","",MAX(A$1:A78)+1)</f>
        <v>59</v>
      </c>
      <c r="B79" s="40" t="s">
        <v>475</v>
      </c>
      <c r="C79" s="29"/>
      <c r="D79" s="217">
        <f ca="1">D15-D77</f>
        <v>-160871016.52172971</v>
      </c>
      <c r="E79" s="11">
        <f ca="1">IFERROR(IF(D79="","",IF(D79=0,0,IF(ABS(D79-SUM($G79:$Z79))&lt;Check_Limit,0,1))),1)</f>
        <v>0</v>
      </c>
      <c r="F79" s="11"/>
      <c r="G79" s="217">
        <f ca="1">G15-G77</f>
        <v>-123781789.89735436</v>
      </c>
      <c r="H79" s="217">
        <f ca="1">H15-H77</f>
        <v>-30162379.628093809</v>
      </c>
      <c r="I79" s="217">
        <f ca="1">I15-I77</f>
        <v>-22275482.479754277</v>
      </c>
      <c r="J79" s="217">
        <f ca="1">J15-J77</f>
        <v>20108804.424277782</v>
      </c>
      <c r="K79" s="217">
        <f ca="1">K15-K77</f>
        <v>-4760168.9408045691</v>
      </c>
      <c r="L79" s="217"/>
      <c r="M79" s="217"/>
      <c r="N79" s="217"/>
      <c r="O79" s="217"/>
      <c r="P79" s="217"/>
      <c r="Q79" s="217"/>
      <c r="R79" s="217"/>
    </row>
    <row r="80" spans="1:18" x14ac:dyDescent="0.25">
      <c r="A80" s="30" t="str">
        <f>IF(B80="","",MAX(A$1:A79)+1)</f>
        <v/>
      </c>
      <c r="B80" s="40"/>
      <c r="C80" s="29"/>
      <c r="D80" s="121"/>
      <c r="E80" s="11"/>
      <c r="F80" s="1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</row>
    <row r="81" spans="1:11" x14ac:dyDescent="0.25">
      <c r="A81" s="30">
        <f>IF(B81="","",MAX(A$1:A80)+1)</f>
        <v>60</v>
      </c>
      <c r="B81" s="131" t="s">
        <v>476</v>
      </c>
      <c r="C81" s="29"/>
      <c r="D81" s="217">
        <f ca="1">'Rate Spread'!D55</f>
        <v>160871016.52172971</v>
      </c>
      <c r="E81" s="11">
        <f ca="1">IFERROR(IF(D81="","",IF(D81=0,0,IF(ABS(D81-SUM($G81:$Z81))&lt;Check_Limit,0,1))),1)</f>
        <v>0</v>
      </c>
      <c r="F81" s="155"/>
      <c r="G81" s="217">
        <f ca="1">'Rate Spread'!G55</f>
        <v>118163447.20570213</v>
      </c>
      <c r="H81" s="217">
        <f ca="1">'Rate Spread'!H55</f>
        <v>21443150.695480186</v>
      </c>
      <c r="I81" s="217">
        <f ca="1">'Rate Spread'!I55</f>
        <v>21264418.620547388</v>
      </c>
      <c r="J81" s="217">
        <f>'Rate Spread'!J55</f>
        <v>0</v>
      </c>
      <c r="K81" s="217">
        <f>'Rate Spread'!K55</f>
        <v>0</v>
      </c>
    </row>
    <row r="82" spans="1:11" x14ac:dyDescent="0.25">
      <c r="A82" s="30" t="str">
        <f>IF(B82="","",MAX(A$1:A81)+1)</f>
        <v/>
      </c>
      <c r="B82" s="131"/>
      <c r="C82" s="29"/>
      <c r="D82" s="217"/>
      <c r="E82" s="155"/>
      <c r="F82" s="155"/>
      <c r="G82" s="217"/>
      <c r="H82" s="217"/>
      <c r="I82" s="217"/>
      <c r="J82" s="217"/>
      <c r="K82" s="217"/>
    </row>
    <row r="83" spans="1:11" x14ac:dyDescent="0.25">
      <c r="A83" s="30">
        <f>IF(B83="","",MAX(A$1:A82)+1)</f>
        <v>61</v>
      </c>
      <c r="B83" s="131" t="s">
        <v>477</v>
      </c>
      <c r="C83" s="29"/>
      <c r="D83" s="217">
        <f ca="1">SUM(D81,D75,D21)</f>
        <v>1347786002.5855315</v>
      </c>
      <c r="E83" s="11">
        <f ca="1">IFERROR(IF(D83="","",IF(D83=0,0,IF(ABS(D83-SUM($G83:$Z83))&lt;Check_Limit,0,1))),1)</f>
        <v>0</v>
      </c>
      <c r="F83" s="155"/>
      <c r="G83" s="217">
        <f ca="1">SUM(G81,G75,G21)</f>
        <v>994520059.6833787</v>
      </c>
      <c r="H83" s="217">
        <f ca="1">SUM(H81,H75,H21)</f>
        <v>137617255.03546423</v>
      </c>
      <c r="I83" s="217">
        <f ca="1">SUM(I81,I75,I21)</f>
        <v>129662826.06329016</v>
      </c>
      <c r="J83" s="217">
        <f ca="1">SUM(J81,J75,J21)</f>
        <v>72454883.511004657</v>
      </c>
      <c r="K83" s="217">
        <f ca="1">SUM(K81,K75,K21)</f>
        <v>13530978.292393381</v>
      </c>
    </row>
    <row r="84" spans="1:11" x14ac:dyDescent="0.25">
      <c r="A84" s="30" t="str">
        <f>IF(B84="","",MAX(A$1:A83)+1)</f>
        <v/>
      </c>
      <c r="B84" s="131"/>
      <c r="C84" s="29"/>
      <c r="D84" s="217"/>
      <c r="E84" s="11"/>
      <c r="F84" s="155"/>
      <c r="G84" s="217"/>
      <c r="H84" s="217"/>
      <c r="I84" s="217"/>
      <c r="J84" s="217"/>
      <c r="K84" s="217"/>
    </row>
    <row r="85" spans="1:11" x14ac:dyDescent="0.25">
      <c r="A85" s="30">
        <f>IF(B85="","",MAX(A$1:A84)+1)</f>
        <v>62</v>
      </c>
      <c r="B85" s="131" t="s">
        <v>478</v>
      </c>
      <c r="C85" s="29"/>
      <c r="D85" s="217">
        <f>SUM(G85:K85)</f>
        <v>36969695.769905917</v>
      </c>
      <c r="E85" s="11">
        <f>IFERROR(IF(D85="","",IF(D85=0,0,IF(ABS(D85-SUM($G85:$Z85))&lt;Check_Limit,0,1))),1)</f>
        <v>0</v>
      </c>
      <c r="F85" s="155"/>
      <c r="G85" s="153">
        <v>25707802.358072691</v>
      </c>
      <c r="H85" s="153">
        <v>2674978.3942926186</v>
      </c>
      <c r="I85" s="153">
        <v>3286045.3075684221</v>
      </c>
      <c r="J85" s="153">
        <v>5269803.2224136181</v>
      </c>
      <c r="K85" s="153">
        <v>31066.487558564051</v>
      </c>
    </row>
    <row r="86" spans="1:11" s="1" customFormat="1" x14ac:dyDescent="0.25">
      <c r="A86" s="2">
        <f>IF(B86="","",MAX(A$1:A85)+1)</f>
        <v>63</v>
      </c>
      <c r="B86" s="133" t="s">
        <v>479</v>
      </c>
      <c r="C86" s="29"/>
      <c r="D86" s="82">
        <f ca="1">D81+D15+D85</f>
        <v>814396494.48677289</v>
      </c>
      <c r="E86" s="50">
        <f ca="1">IFERROR(IF(D86="","",IF(D86=0,0,IF(ABS(D86-SUM($G86:$Z86))&lt;Check_Limit,0,1))),1)</f>
        <v>0</v>
      </c>
      <c r="F86" s="269"/>
      <c r="G86" s="82">
        <f ca="1">G81+G15+G85</f>
        <v>575359766.49187243</v>
      </c>
      <c r="H86" s="82">
        <f ca="1">H81+H15+H85</f>
        <v>78906944.111212343</v>
      </c>
      <c r="I86" s="82">
        <f ca="1">I81+I15+I85</f>
        <v>89981847.468851164</v>
      </c>
      <c r="J86" s="82">
        <f>J81+J15+J85</f>
        <v>62937920.789975196</v>
      </c>
      <c r="K86" s="82">
        <f>K81+K15+K85</f>
        <v>7210015.6248615161</v>
      </c>
    </row>
    <row r="87" spans="1:11" x14ac:dyDescent="0.25">
      <c r="A87" s="30" t="str">
        <f>IF(B87="","",MAX(A$1:A86)+1)</f>
        <v/>
      </c>
      <c r="B87" s="133"/>
      <c r="D87" s="82"/>
      <c r="E87" s="50"/>
      <c r="F87" s="122"/>
      <c r="G87" s="276"/>
      <c r="H87" s="82"/>
      <c r="I87" s="82"/>
      <c r="J87" s="82"/>
      <c r="K87" s="82"/>
    </row>
    <row r="88" spans="1:11" x14ac:dyDescent="0.25">
      <c r="A88" s="30">
        <f>IF(B88="","",MAX(A$1:A87)+1)</f>
        <v>64</v>
      </c>
      <c r="B88" s="131" t="s">
        <v>480</v>
      </c>
      <c r="D88" s="154">
        <f ca="1">IFERROR((D81+D75)/D21,0)</f>
        <v>0.1377426986227609</v>
      </c>
      <c r="E88" s="11"/>
      <c r="F88" s="155"/>
      <c r="G88" s="154">
        <f ca="1">IFERROR((G81+G75)/G21,0)</f>
        <v>0.136372050085526</v>
      </c>
      <c r="H88" s="154">
        <f ca="1">IFERROR((H81+H75)/H21,0)</f>
        <v>0.18588999369884168</v>
      </c>
      <c r="I88" s="154">
        <f ca="1">IFERROR((I81+I75)/I21,0)</f>
        <v>0.19872525109891892</v>
      </c>
      <c r="J88" s="154">
        <f ca="1">IFERROR((J81+J75)/J21,0)</f>
        <v>5.5942275784658891E-3</v>
      </c>
      <c r="K88" s="154">
        <f ca="1">IFERROR((K81+K75)/K21,0)</f>
        <v>2.6764098012423233E-2</v>
      </c>
    </row>
    <row r="89" spans="1:11" x14ac:dyDescent="0.25">
      <c r="A89" s="30">
        <f>IF(B89="","",MAX(A$1:A88)+1)</f>
        <v>65</v>
      </c>
      <c r="B89" s="131" t="s">
        <v>481</v>
      </c>
      <c r="D89" s="154">
        <f ca="1">IFERROR((D81+D75)/SUM(D15,D17:D20),0)</f>
        <v>0.24042024239465151</v>
      </c>
      <c r="E89" s="11"/>
      <c r="F89" s="155"/>
      <c r="G89" s="154">
        <f ca="1">IFERROR((G81+G75)/SUM(G15,G17:G20),0)</f>
        <v>0.25092568716912861</v>
      </c>
      <c r="H89" s="154">
        <f ca="1">IFERROR((H81+H75)/SUM(H15,H17:H20),0)</f>
        <v>0.3659858668282141</v>
      </c>
      <c r="I89" s="154">
        <f ca="1">IFERROR((I81+I75)/SUM(I15,I17:I20),0)</f>
        <v>0.30640623499622044</v>
      </c>
      <c r="J89" s="154">
        <f ca="1">IFERROR((J81+J75)/SUM(J15,J17:J20),0)</f>
        <v>6.2038813273963059E-3</v>
      </c>
      <c r="K89" s="154">
        <f ca="1">IFERROR((K81+K75)/SUM(K15,K17:K20),0)</f>
        <v>3.9216393306346131E-2</v>
      </c>
    </row>
    <row r="90" spans="1:11" x14ac:dyDescent="0.25">
      <c r="A90" s="30">
        <f>IF(B90="","",MAX(A$1:A89)+1)</f>
        <v>66</v>
      </c>
      <c r="B90" s="131" t="s">
        <v>482</v>
      </c>
      <c r="D90" s="57">
        <f ca="1">D83-D63</f>
        <v>0</v>
      </c>
      <c r="E90" s="11">
        <f ca="1">IFERROR(IF(D90="","",IF(D90=0,0,IF(ABS(D90-SUM($G90:$Z90))&lt;Check_Limit,0,1))),1)</f>
        <v>0</v>
      </c>
      <c r="F90" s="11"/>
      <c r="G90" s="57">
        <f ca="1">G83-G63</f>
        <v>-5618342.691652298</v>
      </c>
      <c r="H90" s="57">
        <f ca="1">H83-H63</f>
        <v>-8719228.9326136112</v>
      </c>
      <c r="I90" s="57">
        <f ca="1">I83-I63</f>
        <v>-1011063.8592069</v>
      </c>
      <c r="J90" s="57">
        <f ca="1">J83-J63</f>
        <v>20108804.42427779</v>
      </c>
      <c r="K90" s="57">
        <f ca="1">K83-K63</f>
        <v>-4760168.9408045691</v>
      </c>
    </row>
    <row r="91" spans="1:11" x14ac:dyDescent="0.25">
      <c r="A91" s="30" t="str">
        <f>IF(B91="","",MAX(A$1:A90)+1)</f>
        <v/>
      </c>
      <c r="B91" s="131"/>
      <c r="D91" s="57"/>
      <c r="E91" s="50"/>
      <c r="F91" s="11"/>
      <c r="G91" s="57"/>
      <c r="H91" s="57"/>
      <c r="I91" s="57"/>
      <c r="J91" s="57"/>
      <c r="K91" s="57"/>
    </row>
    <row r="92" spans="1:11" ht="17.25" x14ac:dyDescent="0.4">
      <c r="A92" s="30">
        <f>IF(B92="","",MAX(A$1:A91)+1)</f>
        <v>67</v>
      </c>
      <c r="B92" s="8" t="s">
        <v>483</v>
      </c>
      <c r="D92" s="57"/>
      <c r="E92" s="50"/>
      <c r="F92" s="11"/>
      <c r="G92" s="48"/>
      <c r="H92" s="48"/>
      <c r="I92" s="48"/>
      <c r="J92" s="48"/>
      <c r="K92" s="48"/>
    </row>
    <row r="93" spans="1:11" x14ac:dyDescent="0.25">
      <c r="A93" s="30">
        <f>IF(B93="","",MAX(A$1:A92)+1)</f>
        <v>68</v>
      </c>
      <c r="B93" s="7" t="s">
        <v>484</v>
      </c>
      <c r="D93" s="45">
        <f ca="1">SUM(D54:D57)</f>
        <v>920205186.87682068</v>
      </c>
      <c r="E93" s="11">
        <f ca="1">IFERROR(IF(D93="","",IF(D93=0,0,IF(ABS(D93-SUM($G93:$Z93))&lt;Check_Limit,0,1))),1)</f>
        <v>0</v>
      </c>
      <c r="F93" s="11"/>
      <c r="G93" s="45">
        <f ca="1">SUM(G54:G57)</f>
        <v>695311216.7380861</v>
      </c>
      <c r="H93" s="45">
        <f ca="1">SUM(H54:H57)</f>
        <v>101610740.12561351</v>
      </c>
      <c r="I93" s="45">
        <f ca="1">SUM(I54:I57)</f>
        <v>80772899.897093996</v>
      </c>
      <c r="J93" s="45">
        <f ca="1">SUM(J54:J57)</f>
        <v>29681336.325417288</v>
      </c>
      <c r="K93" s="45">
        <f ca="1">SUM(K54:K57)</f>
        <v>12828993.790609347</v>
      </c>
    </row>
    <row r="94" spans="1:11" x14ac:dyDescent="0.25">
      <c r="A94" s="30">
        <f>IF(B94="","",MAX(A$1:A93)+1)</f>
        <v>69</v>
      </c>
      <c r="B94" s="7" t="s">
        <v>485</v>
      </c>
      <c r="D94" s="57">
        <f ca="1">D60</f>
        <v>3121918.4694303884</v>
      </c>
      <c r="E94" s="11">
        <f ca="1">IFERROR(IF(D94="","",IF(D94=0,0,IF(ABS(D94-SUM($G94:$Z94))&lt;Check_Limit,0,1))),1)</f>
        <v>0</v>
      </c>
      <c r="F94" s="11"/>
      <c r="G94" s="57">
        <f ca="1">G86/$D$86*$D$94</f>
        <v>2205591.8631011564</v>
      </c>
      <c r="H94" s="57">
        <f ca="1">H86/$D$86*$D$94</f>
        <v>302482.94025669608</v>
      </c>
      <c r="I94" s="57">
        <f ca="1">I86/$D$86*$D$94</f>
        <v>344937.62366144004</v>
      </c>
      <c r="J94" s="57">
        <f ca="1">J86/$D$86*$D$94</f>
        <v>241267.07159464777</v>
      </c>
      <c r="K94" s="57">
        <f ca="1">K86/$D$86*$D$94</f>
        <v>27638.970816447236</v>
      </c>
    </row>
    <row r="95" spans="1:11" x14ac:dyDescent="0.25">
      <c r="A95" s="30">
        <f>IF(B95="","",MAX(A$1:A94)+1)</f>
        <v>70</v>
      </c>
      <c r="B95" s="7" t="s">
        <v>486</v>
      </c>
      <c r="D95" s="57">
        <f ca="1">D83-SUM(D93:D94)</f>
        <v>424458897.23928034</v>
      </c>
      <c r="E95" s="11">
        <f ca="1">IFERROR(IF(D95="","",IF(D95=0,0,IF(ABS(D95-SUM($G95:$Z95))&lt;Check_Limit,0,1))),1)</f>
        <v>0</v>
      </c>
      <c r="F95" s="11"/>
      <c r="G95" s="57">
        <f ca="1">G83-SUM(G93:G94)</f>
        <v>297003251.08219147</v>
      </c>
      <c r="H95" s="57">
        <f ca="1">H83-SUM(H93:H94)</f>
        <v>35704031.969594017</v>
      </c>
      <c r="I95" s="57">
        <f ca="1">I83-SUM(I93:I94)</f>
        <v>48544988.542534724</v>
      </c>
      <c r="J95" s="57">
        <f ca="1">J83-SUM(J93:J94)</f>
        <v>42532280.113992721</v>
      </c>
      <c r="K95" s="57">
        <f ca="1">K83-SUM(K93:K94)</f>
        <v>674345.53096758761</v>
      </c>
    </row>
    <row r="96" spans="1:11" ht="17.25" x14ac:dyDescent="0.4">
      <c r="A96" s="30">
        <f>IF(B96="","",MAX(A$1:A95)+1)</f>
        <v>71</v>
      </c>
      <c r="B96" s="7" t="s">
        <v>376</v>
      </c>
      <c r="D96" s="47">
        <f ca="1">D58+D59</f>
        <v>-46945792.751871519</v>
      </c>
      <c r="E96" s="11">
        <f ca="1">IFERROR(IF(D96="","",IF(D96=0,0,IF(ABS(D96-SUM($G96:$Z96))&lt;Check_Limit,0,1))),1)</f>
        <v>0</v>
      </c>
      <c r="F96" s="134"/>
      <c r="G96" s="135">
        <f ca="1">$D$96*(G95/$D$95)</f>
        <v>-32849006.494205963</v>
      </c>
      <c r="H96" s="135">
        <f ca="1">$D$96*(H95/$D$95)</f>
        <v>-3948919.6625459283</v>
      </c>
      <c r="I96" s="135">
        <f ca="1">$D$96*(I95/$D$95)</f>
        <v>-5369148.7823262205</v>
      </c>
      <c r="J96" s="135">
        <f ca="1">$D$96*(J95/$D$95)</f>
        <v>-4704134.1823268263</v>
      </c>
      <c r="K96" s="135">
        <f ca="1">$D$96*(K95/$D$95)</f>
        <v>-74583.630466600225</v>
      </c>
    </row>
    <row r="97" spans="1:11" x14ac:dyDescent="0.25">
      <c r="A97" s="30">
        <f>IF(B97="","",MAX(A$1:A96)+1)</f>
        <v>72</v>
      </c>
      <c r="B97" s="8" t="s">
        <v>487</v>
      </c>
      <c r="D97" s="45">
        <f ca="1">D95-D96</f>
        <v>471404689.99115187</v>
      </c>
      <c r="E97" s="11">
        <f ca="1">IFERROR(IF(D97="","",IF(D97=0,0,IF(ABS(D97-SUM($G97:$Z97))&lt;Check_Limit,0,1))),1)</f>
        <v>0</v>
      </c>
      <c r="F97" s="105"/>
      <c r="G97" s="45">
        <f t="shared" ref="G97:K97" ca="1" si="20">G95-G96</f>
        <v>329852257.57639742</v>
      </c>
      <c r="H97" s="45">
        <f t="shared" ca="1" si="20"/>
        <v>39652951.632139944</v>
      </c>
      <c r="I97" s="45">
        <f t="shared" ca="1" si="20"/>
        <v>53914137.324860945</v>
      </c>
      <c r="J97" s="45">
        <f t="shared" ca="1" si="20"/>
        <v>47236414.296319544</v>
      </c>
      <c r="K97" s="45">
        <f t="shared" ca="1" si="20"/>
        <v>748929.16143418779</v>
      </c>
    </row>
    <row r="98" spans="1:11" x14ac:dyDescent="0.25">
      <c r="A98" s="30" t="str">
        <f>IF(B98="","",MAX(A$1:A97)+1)</f>
        <v/>
      </c>
      <c r="B98" s="131"/>
      <c r="D98" s="57"/>
      <c r="E98" s="50"/>
      <c r="F98" s="11"/>
      <c r="G98" s="82"/>
      <c r="H98" s="82"/>
      <c r="I98" s="82"/>
      <c r="J98" s="82"/>
      <c r="K98" s="82"/>
    </row>
    <row r="99" spans="1:11" x14ac:dyDescent="0.25">
      <c r="A99" s="30">
        <f>IF(B99="","",MAX(A$1:A98)+1)</f>
        <v>73</v>
      </c>
      <c r="B99" s="136" t="s">
        <v>488</v>
      </c>
      <c r="D99" s="242">
        <f ca="1">IFERROR(D97/D12,0)</f>
        <v>8.228727428651729E-2</v>
      </c>
      <c r="E99" s="240"/>
      <c r="F99" s="241"/>
      <c r="G99" s="242">
        <f ca="1">IFERROR(G97/G12,0)</f>
        <v>8.0930453638693667E-2</v>
      </c>
      <c r="H99" s="242">
        <f ca="1">IFERROR(H97/H12,0)</f>
        <v>6.5875983772598151E-2</v>
      </c>
      <c r="I99" s="242">
        <f ca="1">IFERROR(I97/I12,0)</f>
        <v>8.0229106455199872E-2</v>
      </c>
      <c r="J99" s="242">
        <f ca="1">IFERROR(J97/J12,0)</f>
        <v>0.15468986916392408</v>
      </c>
      <c r="K99" s="242">
        <f ca="1">IFERROR(K97/K12,0)</f>
        <v>1.0159007112095948E-2</v>
      </c>
    </row>
    <row r="100" spans="1:11" x14ac:dyDescent="0.25">
      <c r="A100" s="30">
        <f>IF(B100="","",MAX(A$1:A99)+1)</f>
        <v>74</v>
      </c>
      <c r="B100" s="38" t="s">
        <v>451</v>
      </c>
      <c r="D100" s="132">
        <f ca="1">IFERROR(D99/$D$99,0)</f>
        <v>1</v>
      </c>
      <c r="E100" s="50"/>
      <c r="F100" s="11"/>
      <c r="G100" s="132">
        <f ca="1">IFERROR(G99/$D$99,0)</f>
        <v>0.98351117278354261</v>
      </c>
      <c r="H100" s="132">
        <f ca="1">IFERROR(H99/$D$99,0)</f>
        <v>0.80056101437050375</v>
      </c>
      <c r="I100" s="132">
        <f ca="1">IFERROR(I99/$D$99,0)</f>
        <v>0.97498801790236667</v>
      </c>
      <c r="J100" s="132">
        <f ca="1">IFERROR(J99/$D$99,0)</f>
        <v>1.8798759650891717</v>
      </c>
      <c r="K100" s="132">
        <f ca="1">IFERROR(K99/$D$99,0)</f>
        <v>0.1234578153205458</v>
      </c>
    </row>
    <row r="101" spans="1:11" x14ac:dyDescent="0.25">
      <c r="A101" s="30">
        <f>IF(B101="","",MAX(A$1:A100)+1)</f>
        <v>75</v>
      </c>
      <c r="B101" s="38" t="s">
        <v>489</v>
      </c>
      <c r="D101" s="137">
        <f ca="1">IFERROR(D83/D63,0)</f>
        <v>1.0000000000000002</v>
      </c>
      <c r="G101" s="137">
        <f ca="1">IFERROR(G83/G63,0)</f>
        <v>0.99438243479271426</v>
      </c>
      <c r="H101" s="137">
        <f ca="1">IFERROR(H83/H63,0)</f>
        <v>0.94041657489518715</v>
      </c>
      <c r="I101" s="137">
        <f ca="1">IFERROR(I83/I63,0)</f>
        <v>0.9922626941020386</v>
      </c>
      <c r="J101" s="137">
        <f ca="1">IFERROR(J83/J63,0)</f>
        <v>1.3841511107443514</v>
      </c>
      <c r="K101" s="137">
        <f ca="1">IFERROR(K83/K63,0)</f>
        <v>0.73975558339145686</v>
      </c>
    </row>
    <row r="102" spans="1:11" x14ac:dyDescent="0.25">
      <c r="A102" s="30" t="str">
        <f>IF(B102="","",MAX(A$1:A101)+1)</f>
        <v/>
      </c>
    </row>
  </sheetData>
  <pageMargins left="0.45" right="0.45" top="0.75" bottom="0.25" header="0.75" footer="0.3"/>
  <pageSetup scale="65" orientation="portrait" blackAndWhite="1" r:id="rId1"/>
  <rowBreaks count="1" manualBreakCount="1">
    <brk id="47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2B15-FAE0-485D-9921-F7AA704A3F15}">
  <sheetPr codeName="Sheet58">
    <tabColor theme="4" tint="-0.249977111117893"/>
  </sheetPr>
  <dimension ref="A1:M170"/>
  <sheetViews>
    <sheetView topLeftCell="A151" workbookViewId="0"/>
  </sheetViews>
  <sheetFormatPr defaultColWidth="9.140625" defaultRowHeight="15" outlineLevelRow="1" outlineLevelCol="1" x14ac:dyDescent="0.25"/>
  <cols>
    <col min="1" max="1" width="6.28515625" style="38" customWidth="1"/>
    <col min="2" max="2" width="37.140625" style="38" customWidth="1"/>
    <col min="3" max="3" width="15.85546875" style="38" hidden="1" customWidth="1" outlineLevel="1"/>
    <col min="4" max="4" width="14.5703125" style="38" customWidth="1" collapsed="1"/>
    <col min="5" max="5" width="7.140625" style="38" hidden="1" customWidth="1" outlineLevel="1"/>
    <col min="6" max="6" width="3" style="38" hidden="1" customWidth="1" outlineLevel="1"/>
    <col min="7" max="7" width="14.5703125" style="38" bestFit="1" customWidth="1" collapsed="1"/>
    <col min="8" max="8" width="13.140625" style="38" bestFit="1" customWidth="1"/>
    <col min="9" max="9" width="15.140625" style="38" bestFit="1" customWidth="1"/>
    <col min="10" max="10" width="13.140625" style="38" bestFit="1" customWidth="1"/>
    <col min="11" max="11" width="14.85546875" style="38" bestFit="1" customWidth="1"/>
    <col min="12" max="16384" width="9.140625" style="38"/>
  </cols>
  <sheetData>
    <row r="1" spans="1:11" ht="14.45" customHeight="1" x14ac:dyDescent="0.25">
      <c r="B1" s="59"/>
      <c r="C1" s="59"/>
    </row>
    <row r="2" spans="1:11" ht="14.45" customHeight="1" x14ac:dyDescent="0.25">
      <c r="B2" s="53" t="str">
        <f>'General Inputs'!$D$9</f>
        <v>Peoples Natural Gas Company LLC</v>
      </c>
      <c r="C2" s="59"/>
    </row>
    <row r="3" spans="1:11" ht="14.45" customHeight="1" x14ac:dyDescent="0.25">
      <c r="B3" s="53" t="str">
        <f>'General Inputs'!$D$10</f>
        <v>Gas Class Cost of Service Study: Average of Customer-Demand and Demand-Commodity Allocation of Distribution Mains</v>
      </c>
      <c r="C3" s="59"/>
    </row>
    <row r="4" spans="1:11" ht="14.45" customHeight="1" x14ac:dyDescent="0.25">
      <c r="B4" s="53" t="str">
        <f>'General Inputs'!$D$11</f>
        <v>12 Months Ending December 31, 2027</v>
      </c>
      <c r="C4" s="59"/>
    </row>
    <row r="5" spans="1:11" ht="14.45" customHeight="1" x14ac:dyDescent="0.25">
      <c r="B5" s="12" t="str" cm="1">
        <f t="array" aca="1" ref="B5" ca="1">VLOOKUP(_xlfn.TEXTAFTER(CELL("filename",A2),"]"),Contents!B:F,5,FALSE)</f>
        <v>Schedule 2 - Functionalized and Classified Rate Base and Revenue Requirement, and Unit Costs by Customer Class</v>
      </c>
      <c r="C5" s="59"/>
    </row>
    <row r="6" spans="1:11" ht="14.45" customHeight="1" x14ac:dyDescent="0.25">
      <c r="A6" s="53"/>
      <c r="B6" s="59"/>
      <c r="C6" s="59"/>
    </row>
    <row r="7" spans="1:11" ht="34.5" x14ac:dyDescent="0.4">
      <c r="A7" s="85" t="s">
        <v>490</v>
      </c>
      <c r="B7" s="85" t="s">
        <v>491</v>
      </c>
      <c r="C7" s="85"/>
      <c r="D7" s="71" t="s">
        <v>492</v>
      </c>
      <c r="E7" s="71" t="s">
        <v>413</v>
      </c>
      <c r="F7" s="71"/>
      <c r="G7" s="71" t="str">
        <f>'General Inputs'!D$17</f>
        <v>Residential</v>
      </c>
      <c r="H7" s="71" t="str">
        <f>'General Inputs'!E$17</f>
        <v>Small General</v>
      </c>
      <c r="I7" s="71" t="str">
        <f>'General Inputs'!F$17</f>
        <v>Medium General</v>
      </c>
      <c r="J7" s="71" t="str">
        <f>'General Inputs'!G$17</f>
        <v>Large General</v>
      </c>
      <c r="K7" s="71" t="str">
        <f>'General Inputs'!H$17</f>
        <v>Mainline Service</v>
      </c>
    </row>
    <row r="8" spans="1:11" ht="17.25" x14ac:dyDescent="0.4">
      <c r="A8" s="85"/>
      <c r="B8" s="85"/>
      <c r="C8" s="85"/>
      <c r="D8" s="71"/>
      <c r="E8" s="71"/>
      <c r="F8" s="71"/>
      <c r="G8" s="71"/>
      <c r="H8" s="71"/>
      <c r="I8" s="71"/>
      <c r="J8" s="71"/>
      <c r="K8" s="71"/>
    </row>
    <row r="9" spans="1:11" x14ac:dyDescent="0.25">
      <c r="A9" s="70">
        <f>IF(B9="","",MAX($A$7:A8)+1)</f>
        <v>1</v>
      </c>
      <c r="B9" s="53" t="s">
        <v>493</v>
      </c>
    </row>
    <row r="10" spans="1:11" x14ac:dyDescent="0.25">
      <c r="A10" s="70" t="str">
        <f>IF(B10="","",MAX($A$7:A9)+1)</f>
        <v/>
      </c>
    </row>
    <row r="11" spans="1:11" x14ac:dyDescent="0.25">
      <c r="A11" s="70">
        <f>IF(B11="","",MAX($A$7:A10)+1)</f>
        <v>2</v>
      </c>
      <c r="B11" s="53" t="str">
        <f>'General Inputs'!$D$14</f>
        <v>Gas Supply</v>
      </c>
      <c r="C11" s="53"/>
    </row>
    <row r="12" spans="1:11" x14ac:dyDescent="0.25">
      <c r="A12" s="70">
        <f>IF(B12="","",MAX($A$7:A11)+1)</f>
        <v>3</v>
      </c>
      <c r="B12" s="75" t="s">
        <v>126</v>
      </c>
      <c r="C12" s="75" t="str">
        <f>INDEX('Input-Func_Class'!$B$31:$O$34,MATCH($B12,'Input-Func_Class'!$B$31:$B$34,0),MATCH($B11,'Input-Func_Class'!$B$31:$O$31,0))</f>
        <v>Supply_Dem</v>
      </c>
      <c r="D12" s="76">
        <f ca="1">SUM(G12:K12)</f>
        <v>0</v>
      </c>
      <c r="E12" s="74">
        <f t="shared" ref="E12:E57" ca="1" si="0">IF(D12="","",IF(D12=0,0,IF(ABS(D12-SUM($G12:$K12))&lt;Check_Limit,0,1)))</f>
        <v>0</v>
      </c>
      <c r="F12" s="74"/>
      <c r="G12" s="23">
        <f ca="1">SUM(IFERROR(INDIRECT("'"&amp;$C12&amp;"'!"&amp;ADDRESS(MATCH($B$57,'Input-Accounts'!$B:$B,0),COLUMN())),0))</f>
        <v>0</v>
      </c>
      <c r="H12" s="23">
        <f ca="1">SUM(IFERROR(INDIRECT("'"&amp;$C12&amp;"'!"&amp;ADDRESS(MATCH($B$57,'Input-Accounts'!$B:$B,0),COLUMN())),0))</f>
        <v>0</v>
      </c>
      <c r="I12" s="23">
        <f ca="1">SUM(IFERROR(INDIRECT("'"&amp;$C12&amp;"'!"&amp;ADDRESS(MATCH($B$57,'Input-Accounts'!$B:$B,0),COLUMN())),0))</f>
        <v>0</v>
      </c>
      <c r="J12" s="23">
        <f ca="1">SUM(IFERROR(INDIRECT("'"&amp;$C12&amp;"'!"&amp;ADDRESS(MATCH($B$57,'Input-Accounts'!$B:$B,0),COLUMN())),0))</f>
        <v>0</v>
      </c>
      <c r="K12" s="23">
        <f ca="1">SUM(IFERROR(INDIRECT("'"&amp;$C12&amp;"'!"&amp;ADDRESS(MATCH($B$57,'Input-Accounts'!$B:$B,0),COLUMN())),0))</f>
        <v>0</v>
      </c>
    </row>
    <row r="13" spans="1:11" x14ac:dyDescent="0.25">
      <c r="A13" s="70">
        <f>IF(B13="","",MAX($A$7:A12)+1)</f>
        <v>4</v>
      </c>
      <c r="B13" s="75" t="s">
        <v>127</v>
      </c>
      <c r="C13" s="75" t="str">
        <f>INDEX('Input-Func_Class'!$B$31:$O$34,MATCH($B13,'Input-Func_Class'!$B$31:$B$34,0),MATCH($B11,'Input-Func_Class'!$B$31:$O$31,0))</f>
        <v>Supply_Comm</v>
      </c>
      <c r="D13" s="76">
        <f ca="1">SUM(G13:K13)</f>
        <v>344791.25501966762</v>
      </c>
      <c r="E13" s="74">
        <f t="shared" ca="1" si="0"/>
        <v>0</v>
      </c>
      <c r="F13" s="74"/>
      <c r="G13" s="23">
        <f ca="1">SUM(IFERROR(INDIRECT("'"&amp;$C13&amp;"'!"&amp;ADDRESS(MATCH($B$57,'Input-Accounts'!$B:$B,0),COLUMN())),0))</f>
        <v>283061.52027791727</v>
      </c>
      <c r="H13" s="23">
        <f ca="1">SUM(IFERROR(INDIRECT("'"&amp;$C13&amp;"'!"&amp;ADDRESS(MATCH($B$57,'Input-Accounts'!$B:$B,0),COLUMN())),0))</f>
        <v>39657.239775623035</v>
      </c>
      <c r="I13" s="23">
        <f ca="1">SUM(IFERROR(INDIRECT("'"&amp;$C13&amp;"'!"&amp;ADDRESS(MATCH($B$57,'Input-Accounts'!$B:$B,0),COLUMN())),0))</f>
        <v>20203.726930137433</v>
      </c>
      <c r="J13" s="23">
        <f ca="1">SUM(IFERROR(INDIRECT("'"&amp;$C13&amp;"'!"&amp;ADDRESS(MATCH($B$57,'Input-Accounts'!$B:$B,0),COLUMN())),0))</f>
        <v>1868.7680359899041</v>
      </c>
      <c r="K13" s="23">
        <f ca="1">SUM(IFERROR(INDIRECT("'"&amp;$C13&amp;"'!"&amp;ADDRESS(MATCH($B$57,'Input-Accounts'!$B:$B,0),COLUMN())),0))</f>
        <v>0</v>
      </c>
    </row>
    <row r="14" spans="1:11" x14ac:dyDescent="0.25">
      <c r="A14" s="70">
        <f>IF(B14="","",MAX($A$7:A13)+1)</f>
        <v>5</v>
      </c>
      <c r="B14" s="75" t="s">
        <v>128</v>
      </c>
      <c r="C14" s="75" t="str">
        <f>INDEX('Input-Func_Class'!$B$31:$O$34,MATCH($B14,'Input-Func_Class'!$B$31:$B$34,0),MATCH($B11,'Input-Func_Class'!$B$31:$O$31,0))</f>
        <v>Supply_Cust</v>
      </c>
      <c r="D14" s="76">
        <f ca="1">SUM(G14:K14)</f>
        <v>0</v>
      </c>
      <c r="E14" s="74">
        <f t="shared" ca="1" si="0"/>
        <v>0</v>
      </c>
      <c r="F14" s="74"/>
      <c r="G14" s="23">
        <f ca="1">SUM(IFERROR(INDIRECT("'"&amp;$C14&amp;"'!"&amp;ADDRESS(MATCH($B$57,'Input-Accounts'!$B:$B,0),COLUMN())),0))</f>
        <v>0</v>
      </c>
      <c r="H14" s="23">
        <f ca="1">SUM(IFERROR(INDIRECT("'"&amp;$C14&amp;"'!"&amp;ADDRESS(MATCH($B$57,'Input-Accounts'!$B:$B,0),COLUMN())),0))</f>
        <v>0</v>
      </c>
      <c r="I14" s="23">
        <f ca="1">SUM(IFERROR(INDIRECT("'"&amp;$C14&amp;"'!"&amp;ADDRESS(MATCH($B$57,'Input-Accounts'!$B:$B,0),COLUMN())),0))</f>
        <v>0</v>
      </c>
      <c r="J14" s="23">
        <f ca="1">SUM(IFERROR(INDIRECT("'"&amp;$C14&amp;"'!"&amp;ADDRESS(MATCH($B$57,'Input-Accounts'!$B:$B,0),COLUMN())),0))</f>
        <v>0</v>
      </c>
      <c r="K14" s="23">
        <f ca="1">SUM(IFERROR(INDIRECT("'"&amp;$C14&amp;"'!"&amp;ADDRESS(MATCH($B$57,'Input-Accounts'!$B:$B,0),COLUMN())),0))</f>
        <v>0</v>
      </c>
    </row>
    <row r="15" spans="1:11" x14ac:dyDescent="0.25">
      <c r="A15" s="70">
        <f>IF(B15="","",MAX($A$7:A14)+1)</f>
        <v>6</v>
      </c>
      <c r="B15" s="38" t="s">
        <v>494</v>
      </c>
      <c r="D15" s="77">
        <f ca="1">SUM(D12:D14)</f>
        <v>344791.25501966762</v>
      </c>
      <c r="E15" s="74">
        <f t="shared" ca="1" si="0"/>
        <v>0</v>
      </c>
      <c r="F15" s="74"/>
      <c r="G15" s="77">
        <f t="shared" ref="G15:K15" ca="1" si="1">SUM(G12:G14)</f>
        <v>283061.52027791727</v>
      </c>
      <c r="H15" s="77">
        <f t="shared" ca="1" si="1"/>
        <v>39657.239775623035</v>
      </c>
      <c r="I15" s="77">
        <f t="shared" ca="1" si="1"/>
        <v>20203.726930137433</v>
      </c>
      <c r="J15" s="77">
        <f t="shared" ca="1" si="1"/>
        <v>1868.7680359899041</v>
      </c>
      <c r="K15" s="77">
        <f t="shared" ca="1" si="1"/>
        <v>0</v>
      </c>
    </row>
    <row r="16" spans="1:11" x14ac:dyDescent="0.25">
      <c r="A16" s="70" t="str">
        <f>IF(B16="","",MAX($A$7:A15)+1)</f>
        <v/>
      </c>
      <c r="D16" s="78"/>
      <c r="E16" s="74" t="str">
        <f t="shared" si="0"/>
        <v/>
      </c>
      <c r="F16" s="74"/>
      <c r="G16" s="78"/>
      <c r="H16" s="78"/>
      <c r="I16" s="78"/>
      <c r="J16" s="78"/>
      <c r="K16" s="78"/>
    </row>
    <row r="17" spans="1:11" x14ac:dyDescent="0.25">
      <c r="A17" s="70">
        <f>IF(B17="","",MAX($A$7:A16)+1)</f>
        <v>7</v>
      </c>
      <c r="B17" s="53" t="str">
        <f>'General Inputs'!$E$14</f>
        <v>Gathering</v>
      </c>
      <c r="C17" s="53"/>
      <c r="E17" s="74" t="str">
        <f t="shared" si="0"/>
        <v/>
      </c>
      <c r="F17" s="74"/>
    </row>
    <row r="18" spans="1:11" x14ac:dyDescent="0.25">
      <c r="A18" s="70">
        <f>IF(B18="","",MAX($A$7:A17)+1)</f>
        <v>8</v>
      </c>
      <c r="B18" s="75" t="str">
        <f>$B$12</f>
        <v>Demand</v>
      </c>
      <c r="C18" s="75" t="str">
        <f>INDEX('Input-Func_Class'!$B$31:$O$34,MATCH($B18,'Input-Func_Class'!$B$31:$B$34,0),MATCH($B17,'Input-Func_Class'!$B$31:$O$31,0))</f>
        <v>Gather_Dem</v>
      </c>
      <c r="D18" s="76">
        <f ca="1">SUM(G18:K18)</f>
        <v>0</v>
      </c>
      <c r="E18" s="74">
        <f t="shared" ca="1" si="0"/>
        <v>0</v>
      </c>
      <c r="F18" s="74"/>
      <c r="G18" s="23">
        <f ca="1">SUM(IFERROR(INDIRECT("'"&amp;$C18&amp;"'!"&amp;ADDRESS(MATCH($B$57,'Input-Accounts'!$B:$B,0),COLUMN())),0))</f>
        <v>0</v>
      </c>
      <c r="H18" s="23">
        <f ca="1">SUM(IFERROR(INDIRECT("'"&amp;$C18&amp;"'!"&amp;ADDRESS(MATCH($B$57,'Input-Accounts'!$B:$B,0),COLUMN())),0))</f>
        <v>0</v>
      </c>
      <c r="I18" s="23">
        <f ca="1">SUM(IFERROR(INDIRECT("'"&amp;$C18&amp;"'!"&amp;ADDRESS(MATCH($B$57,'Input-Accounts'!$B:$B,0),COLUMN())),0))</f>
        <v>0</v>
      </c>
      <c r="J18" s="23">
        <f ca="1">SUM(IFERROR(INDIRECT("'"&amp;$C18&amp;"'!"&amp;ADDRESS(MATCH($B$57,'Input-Accounts'!$B:$B,0),COLUMN())),0))</f>
        <v>0</v>
      </c>
      <c r="K18" s="23">
        <f ca="1">SUM(IFERROR(INDIRECT("'"&amp;$C18&amp;"'!"&amp;ADDRESS(MATCH($B$57,'Input-Accounts'!$B:$B,0),COLUMN())),0))</f>
        <v>0</v>
      </c>
    </row>
    <row r="19" spans="1:11" x14ac:dyDescent="0.25">
      <c r="A19" s="70">
        <f>IF(B19="","",MAX($A$7:A18)+1)</f>
        <v>9</v>
      </c>
      <c r="B19" s="75" t="str">
        <f>$B$13</f>
        <v>Commodity</v>
      </c>
      <c r="C19" s="75" t="str">
        <f>INDEX('Input-Func_Class'!$B$31:$O$34,MATCH($B19,'Input-Func_Class'!$B$31:$B$34,0),MATCH($B17,'Input-Func_Class'!$B$31:$O$31,0))</f>
        <v>Gather_Comm</v>
      </c>
      <c r="D19" s="76">
        <f ca="1">SUM(G19:K19)</f>
        <v>134741558.82081485</v>
      </c>
      <c r="E19" s="74">
        <f t="shared" ca="1" si="0"/>
        <v>0</v>
      </c>
      <c r="F19" s="74"/>
      <c r="G19" s="23">
        <f ca="1">SUM(IFERROR(INDIRECT("'"&amp;$C19&amp;"'!"&amp;ADDRESS(MATCH($B$57,'Input-Accounts'!$B:$B,0),COLUMN())),0))</f>
        <v>18870916.426550534</v>
      </c>
      <c r="H19" s="23">
        <f ca="1">SUM(IFERROR(INDIRECT("'"&amp;$C19&amp;"'!"&amp;ADDRESS(MATCH($B$57,'Input-Accounts'!$B:$B,0),COLUMN())),0))</f>
        <v>6754952.439873944</v>
      </c>
      <c r="I19" s="23">
        <f ca="1">SUM(IFERROR(INDIRECT("'"&amp;$C19&amp;"'!"&amp;ADDRESS(MATCH($B$57,'Input-Accounts'!$B:$B,0),COLUMN())),0))</f>
        <v>22349192.686504185</v>
      </c>
      <c r="J19" s="23">
        <f ca="1">SUM(IFERROR(INDIRECT("'"&amp;$C19&amp;"'!"&amp;ADDRESS(MATCH($B$57,'Input-Accounts'!$B:$B,0),COLUMN())),0))</f>
        <v>45328856.736939855</v>
      </c>
      <c r="K19" s="23">
        <f ca="1">SUM(IFERROR(INDIRECT("'"&amp;$C19&amp;"'!"&amp;ADDRESS(MATCH($B$57,'Input-Accounts'!$B:$B,0),COLUMN())),0))</f>
        <v>41437640.530946344</v>
      </c>
    </row>
    <row r="20" spans="1:11" x14ac:dyDescent="0.25">
      <c r="A20" s="70">
        <f>IF(B20="","",MAX($A$7:A19)+1)</f>
        <v>10</v>
      </c>
      <c r="B20" s="75" t="str">
        <f>$B$14</f>
        <v>Customer</v>
      </c>
      <c r="C20" s="75" t="str">
        <f>INDEX('Input-Func_Class'!$B$31:$O$34,MATCH($B20,'Input-Func_Class'!$B$31:$B$34,0),MATCH($B17,'Input-Func_Class'!$B$31:$O$31,0))</f>
        <v>Gather_Cust</v>
      </c>
      <c r="D20" s="76">
        <f ca="1">SUM(G20:K20)</f>
        <v>0</v>
      </c>
      <c r="E20" s="74">
        <f t="shared" ca="1" si="0"/>
        <v>0</v>
      </c>
      <c r="F20" s="74"/>
      <c r="G20" s="23">
        <f ca="1">SUM(IFERROR(INDIRECT("'"&amp;$C20&amp;"'!"&amp;ADDRESS(MATCH($B$57,'Input-Accounts'!$B:$B,0),COLUMN())),0))</f>
        <v>0</v>
      </c>
      <c r="H20" s="23">
        <f ca="1">SUM(IFERROR(INDIRECT("'"&amp;$C20&amp;"'!"&amp;ADDRESS(MATCH($B$57,'Input-Accounts'!$B:$B,0),COLUMN())),0))</f>
        <v>0</v>
      </c>
      <c r="I20" s="23">
        <f ca="1">SUM(IFERROR(INDIRECT("'"&amp;$C20&amp;"'!"&amp;ADDRESS(MATCH($B$57,'Input-Accounts'!$B:$B,0),COLUMN())),0))</f>
        <v>0</v>
      </c>
      <c r="J20" s="23">
        <f ca="1">SUM(IFERROR(INDIRECT("'"&amp;$C20&amp;"'!"&amp;ADDRESS(MATCH($B$57,'Input-Accounts'!$B:$B,0),COLUMN())),0))</f>
        <v>0</v>
      </c>
      <c r="K20" s="23">
        <f ca="1">SUM(IFERROR(INDIRECT("'"&amp;$C20&amp;"'!"&amp;ADDRESS(MATCH($B$57,'Input-Accounts'!$B:$B,0),COLUMN())),0))</f>
        <v>0</v>
      </c>
    </row>
    <row r="21" spans="1:11" x14ac:dyDescent="0.25">
      <c r="A21" s="70">
        <f>IF(B21="","",MAX($A$7:A20)+1)</f>
        <v>11</v>
      </c>
      <c r="B21" s="38" t="s">
        <v>494</v>
      </c>
      <c r="D21" s="77">
        <f ca="1">SUM(D18:D20)</f>
        <v>134741558.82081485</v>
      </c>
      <c r="E21" s="74">
        <f t="shared" ca="1" si="0"/>
        <v>0</v>
      </c>
      <c r="F21" s="74"/>
      <c r="G21" s="77">
        <f t="shared" ref="G21:K21" ca="1" si="2">SUM(G18:G20)</f>
        <v>18870916.426550534</v>
      </c>
      <c r="H21" s="77">
        <f t="shared" ca="1" si="2"/>
        <v>6754952.439873944</v>
      </c>
      <c r="I21" s="77">
        <f t="shared" ca="1" si="2"/>
        <v>22349192.686504185</v>
      </c>
      <c r="J21" s="77">
        <f t="shared" ca="1" si="2"/>
        <v>45328856.736939855</v>
      </c>
      <c r="K21" s="77">
        <f t="shared" ca="1" si="2"/>
        <v>41437640.530946344</v>
      </c>
    </row>
    <row r="22" spans="1:11" x14ac:dyDescent="0.25">
      <c r="A22" s="70" t="str">
        <f>IF(B22="","",MAX($A$7:A21)+1)</f>
        <v/>
      </c>
      <c r="B22" s="73"/>
      <c r="C22" s="73"/>
      <c r="E22" s="74" t="str">
        <f t="shared" si="0"/>
        <v/>
      </c>
      <c r="F22" s="74"/>
    </row>
    <row r="23" spans="1:11" x14ac:dyDescent="0.25">
      <c r="A23" s="70">
        <f>IF(B23="","",MAX($A$7:A22)+1)</f>
        <v>12</v>
      </c>
      <c r="B23" s="53" t="str">
        <f>'General Inputs'!$F$14</f>
        <v>Storage</v>
      </c>
      <c r="C23" s="53"/>
      <c r="E23" s="74" t="str">
        <f t="shared" si="0"/>
        <v/>
      </c>
      <c r="F23" s="74"/>
    </row>
    <row r="24" spans="1:11" x14ac:dyDescent="0.25">
      <c r="A24" s="70">
        <f>IF(B24="","",MAX($A$7:A23)+1)</f>
        <v>13</v>
      </c>
      <c r="B24" s="75" t="str">
        <f>$B$12</f>
        <v>Demand</v>
      </c>
      <c r="C24" s="75" t="str">
        <f>INDEX('Input-Func_Class'!$B$31:$O$34,MATCH($B24,'Input-Func_Class'!$B$31:$B$34,0),MATCH($B23,'Input-Func_Class'!$B$31:$O$31,0))</f>
        <v>Storage_Dem</v>
      </c>
      <c r="D24" s="76">
        <f ca="1">SUM(G24:K24)</f>
        <v>30151382.096877638</v>
      </c>
      <c r="E24" s="74">
        <f t="shared" ca="1" si="0"/>
        <v>0</v>
      </c>
      <c r="F24" s="74"/>
      <c r="G24" s="23">
        <f ca="1">SUM(IFERROR(INDIRECT("'"&amp;$C24&amp;"'!"&amp;ADDRESS(MATCH($B$57,'Input-Accounts'!$B:$B,0),COLUMN())),0))</f>
        <v>16633989.970764333</v>
      </c>
      <c r="H24" s="23">
        <f ca="1">SUM(IFERROR(INDIRECT("'"&amp;$C24&amp;"'!"&amp;ADDRESS(MATCH($B$57,'Input-Accounts'!$B:$B,0),COLUMN())),0))</f>
        <v>3255821.9020160795</v>
      </c>
      <c r="I24" s="23">
        <f ca="1">SUM(IFERROR(INDIRECT("'"&amp;$C24&amp;"'!"&amp;ADDRESS(MATCH($B$57,'Input-Accounts'!$B:$B,0),COLUMN())),0))</f>
        <v>4677131.2033609599</v>
      </c>
      <c r="J24" s="23">
        <f ca="1">SUM(IFERROR(INDIRECT("'"&amp;$C24&amp;"'!"&amp;ADDRESS(MATCH($B$57,'Input-Accounts'!$B:$B,0),COLUMN())),0))</f>
        <v>3095159.9387997994</v>
      </c>
      <c r="K24" s="23">
        <f ca="1">SUM(IFERROR(INDIRECT("'"&amp;$C24&amp;"'!"&amp;ADDRESS(MATCH($B$57,'Input-Accounts'!$B:$B,0),COLUMN())),0))</f>
        <v>2489279.081936466</v>
      </c>
    </row>
    <row r="25" spans="1:11" x14ac:dyDescent="0.25">
      <c r="A25" s="70">
        <f>IF(B25="","",MAX($A$7:A24)+1)</f>
        <v>14</v>
      </c>
      <c r="B25" s="75" t="str">
        <f>$B$13</f>
        <v>Commodity</v>
      </c>
      <c r="C25" s="75" t="str">
        <f>INDEX('Input-Func_Class'!$B$31:$O$34,MATCH($B25,'Input-Func_Class'!$B$31:$B$34,0),MATCH($B23,'Input-Func_Class'!$B$31:$O$31,0))</f>
        <v>Storage_Comm</v>
      </c>
      <c r="D25" s="76">
        <f ca="1">SUM(G25:K25)</f>
        <v>50871476.000000007</v>
      </c>
      <c r="E25" s="74">
        <f t="shared" ca="1" si="0"/>
        <v>0</v>
      </c>
      <c r="F25" s="74"/>
      <c r="G25" s="23">
        <f ca="1">SUM(IFERROR(INDIRECT("'"&amp;$C25&amp;"'!"&amp;ADDRESS(MATCH($B$57,'Input-Accounts'!$B:$B,0),COLUMN())),0))</f>
        <v>23463506.618455481</v>
      </c>
      <c r="H25" s="23">
        <f ca="1">SUM(IFERROR(INDIRECT("'"&amp;$C25&amp;"'!"&amp;ADDRESS(MATCH($B$57,'Input-Accounts'!$B:$B,0),COLUMN())),0))</f>
        <v>4822252.5016287183</v>
      </c>
      <c r="I25" s="23">
        <f ca="1">SUM(IFERROR(INDIRECT("'"&amp;$C25&amp;"'!"&amp;ADDRESS(MATCH($B$57,'Input-Accounts'!$B:$B,0),COLUMN())),0))</f>
        <v>6905394.6242705733</v>
      </c>
      <c r="J25" s="23">
        <f ca="1">SUM(IFERROR(INDIRECT("'"&amp;$C25&amp;"'!"&amp;ADDRESS(MATCH($B$57,'Input-Accounts'!$B:$B,0),COLUMN())),0))</f>
        <v>8171498.8647070192</v>
      </c>
      <c r="K25" s="23">
        <f ca="1">SUM(IFERROR(INDIRECT("'"&amp;$C25&amp;"'!"&amp;ADDRESS(MATCH($B$57,'Input-Accounts'!$B:$B,0),COLUMN())),0))</f>
        <v>7508823.3909382131</v>
      </c>
    </row>
    <row r="26" spans="1:11" x14ac:dyDescent="0.25">
      <c r="A26" s="70">
        <f>IF(B26="","",MAX($A$7:A25)+1)</f>
        <v>15</v>
      </c>
      <c r="B26" s="75" t="str">
        <f>$B$14</f>
        <v>Customer</v>
      </c>
      <c r="C26" s="75" t="str">
        <f>INDEX('Input-Func_Class'!$B$31:$O$34,MATCH($B26,'Input-Func_Class'!$B$31:$B$34,0),MATCH($B23,'Input-Func_Class'!$B$31:$O$31,0))</f>
        <v>Storage_Cust</v>
      </c>
      <c r="D26" s="76">
        <f ca="1">SUM(G26:K26)</f>
        <v>0</v>
      </c>
      <c r="E26" s="74">
        <f t="shared" ca="1" si="0"/>
        <v>0</v>
      </c>
      <c r="F26" s="74"/>
      <c r="G26" s="23">
        <f ca="1">SUM(IFERROR(INDIRECT("'"&amp;$C26&amp;"'!"&amp;ADDRESS(MATCH($B$57,'Input-Accounts'!$B:$B,0),COLUMN())),0))</f>
        <v>0</v>
      </c>
      <c r="H26" s="23">
        <f ca="1">SUM(IFERROR(INDIRECT("'"&amp;$C26&amp;"'!"&amp;ADDRESS(MATCH($B$57,'Input-Accounts'!$B:$B,0),COLUMN())),0))</f>
        <v>0</v>
      </c>
      <c r="I26" s="23">
        <f ca="1">SUM(IFERROR(INDIRECT("'"&amp;$C26&amp;"'!"&amp;ADDRESS(MATCH($B$57,'Input-Accounts'!$B:$B,0),COLUMN())),0))</f>
        <v>0</v>
      </c>
      <c r="J26" s="23">
        <f ca="1">SUM(IFERROR(INDIRECT("'"&amp;$C26&amp;"'!"&amp;ADDRESS(MATCH($B$57,'Input-Accounts'!$B:$B,0),COLUMN())),0))</f>
        <v>0</v>
      </c>
      <c r="K26" s="23">
        <f ca="1">SUM(IFERROR(INDIRECT("'"&amp;$C26&amp;"'!"&amp;ADDRESS(MATCH($B$57,'Input-Accounts'!$B:$B,0),COLUMN())),0))</f>
        <v>0</v>
      </c>
    </row>
    <row r="27" spans="1:11" x14ac:dyDescent="0.25">
      <c r="A27" s="70">
        <f>IF(B27="","",MAX($A$7:A26)+1)</f>
        <v>16</v>
      </c>
      <c r="B27" s="38" t="s">
        <v>494</v>
      </c>
      <c r="D27" s="77">
        <f ca="1">SUM(D24:D26)</f>
        <v>81022858.096877649</v>
      </c>
      <c r="E27" s="74">
        <f t="shared" ca="1" si="0"/>
        <v>0</v>
      </c>
      <c r="F27" s="74"/>
      <c r="G27" s="77">
        <f t="shared" ref="G27:K27" ca="1" si="3">SUM(G24:G26)</f>
        <v>40097496.589219816</v>
      </c>
      <c r="H27" s="77">
        <f t="shared" ca="1" si="3"/>
        <v>8078074.4036447983</v>
      </c>
      <c r="I27" s="77">
        <f t="shared" ca="1" si="3"/>
        <v>11582525.827631533</v>
      </c>
      <c r="J27" s="77">
        <f t="shared" ca="1" si="3"/>
        <v>11266658.803506818</v>
      </c>
      <c r="K27" s="77">
        <f t="shared" ca="1" si="3"/>
        <v>9998102.4728746787</v>
      </c>
    </row>
    <row r="28" spans="1:11" x14ac:dyDescent="0.25">
      <c r="A28" s="70" t="str">
        <f>IF(B28="","",MAX($A$7:A27)+1)</f>
        <v/>
      </c>
      <c r="B28" s="73"/>
      <c r="C28" s="73"/>
      <c r="E28" s="74" t="str">
        <f t="shared" si="0"/>
        <v/>
      </c>
      <c r="F28" s="74"/>
    </row>
    <row r="29" spans="1:11" x14ac:dyDescent="0.25">
      <c r="A29" s="70">
        <f>IF(B29="","",MAX($A$7:A28)+1)</f>
        <v>17</v>
      </c>
      <c r="B29" s="53" t="str">
        <f>'General Inputs'!$G$14</f>
        <v>Transmission</v>
      </c>
      <c r="C29" s="53"/>
      <c r="E29" s="74" t="str">
        <f t="shared" si="0"/>
        <v/>
      </c>
      <c r="F29" s="74"/>
    </row>
    <row r="30" spans="1:11" x14ac:dyDescent="0.25">
      <c r="A30" s="70">
        <f>IF(B30="","",MAX($A$7:A29)+1)</f>
        <v>18</v>
      </c>
      <c r="B30" s="75" t="str">
        <f>$B$12</f>
        <v>Demand</v>
      </c>
      <c r="C30" s="75" t="str">
        <f>INDEX('Input-Func_Class'!$B$31:$O$34,MATCH($B30,'Input-Func_Class'!$B$31:$B$34,0),MATCH($B29,'Input-Func_Class'!$B$31:$O$31,0))</f>
        <v>Trans_Dem</v>
      </c>
      <c r="D30" s="76">
        <f ca="1">SUM(G30:K30)</f>
        <v>312676339.1452378</v>
      </c>
      <c r="E30" s="74">
        <f t="shared" ca="1" si="0"/>
        <v>0</v>
      </c>
      <c r="F30" s="74"/>
      <c r="G30" s="23">
        <f ca="1">SUM(IFERROR(INDIRECT("'"&amp;$C30&amp;"'!"&amp;ADDRESS(MATCH($B$57,'Input-Accounts'!$B:$B,0),COLUMN())),0))</f>
        <v>177719733.80213603</v>
      </c>
      <c r="H30" s="23">
        <f ca="1">SUM(IFERROR(INDIRECT("'"&amp;$C30&amp;"'!"&amp;ADDRESS(MATCH($B$57,'Input-Accounts'!$B:$B,0),COLUMN())),0))</f>
        <v>34525001.06697242</v>
      </c>
      <c r="I30" s="23">
        <f ca="1">SUM(IFERROR(INDIRECT("'"&amp;$C30&amp;"'!"&amp;ADDRESS(MATCH($B$57,'Input-Accounts'!$B:$B,0),COLUMN())),0))</f>
        <v>49621627.12494716</v>
      </c>
      <c r="J30" s="23">
        <f ca="1">SUM(IFERROR(INDIRECT("'"&amp;$C30&amp;"'!"&amp;ADDRESS(MATCH($B$57,'Input-Accounts'!$B:$B,0),COLUMN())),0))</f>
        <v>28750565.201066662</v>
      </c>
      <c r="K30" s="23">
        <f ca="1">SUM(IFERROR(INDIRECT("'"&amp;$C30&amp;"'!"&amp;ADDRESS(MATCH($B$57,'Input-Accounts'!$B:$B,0),COLUMN())),0))</f>
        <v>22059411.950115535</v>
      </c>
    </row>
    <row r="31" spans="1:11" x14ac:dyDescent="0.25">
      <c r="A31" s="70">
        <f>IF(B31="","",MAX($A$7:A30)+1)</f>
        <v>19</v>
      </c>
      <c r="B31" s="75" t="str">
        <f>$B$13</f>
        <v>Commodity</v>
      </c>
      <c r="C31" s="75" t="str">
        <f>INDEX('Input-Func_Class'!$B$31:$O$34,MATCH($B31,'Input-Func_Class'!$B$31:$B$34,0),MATCH($B29,'Input-Func_Class'!$B$31:$O$31,0))</f>
        <v>Trans_Comm</v>
      </c>
      <c r="D31" s="76">
        <f ca="1">SUM(G31:K31)</f>
        <v>0</v>
      </c>
      <c r="E31" s="74">
        <f t="shared" ca="1" si="0"/>
        <v>0</v>
      </c>
      <c r="F31" s="74"/>
      <c r="G31" s="23">
        <f ca="1">SUM(IFERROR(INDIRECT("'"&amp;$C31&amp;"'!"&amp;ADDRESS(MATCH($B$57,'Input-Accounts'!$B:$B,0),COLUMN())),0))</f>
        <v>0</v>
      </c>
      <c r="H31" s="23">
        <f ca="1">SUM(IFERROR(INDIRECT("'"&amp;$C31&amp;"'!"&amp;ADDRESS(MATCH($B$57,'Input-Accounts'!$B:$B,0),COLUMN())),0))</f>
        <v>0</v>
      </c>
      <c r="I31" s="23">
        <f ca="1">SUM(IFERROR(INDIRECT("'"&amp;$C31&amp;"'!"&amp;ADDRESS(MATCH($B$57,'Input-Accounts'!$B:$B,0),COLUMN())),0))</f>
        <v>0</v>
      </c>
      <c r="J31" s="23">
        <f ca="1">SUM(IFERROR(INDIRECT("'"&amp;$C31&amp;"'!"&amp;ADDRESS(MATCH($B$57,'Input-Accounts'!$B:$B,0),COLUMN())),0))</f>
        <v>0</v>
      </c>
      <c r="K31" s="23">
        <f ca="1">SUM(IFERROR(INDIRECT("'"&amp;$C31&amp;"'!"&amp;ADDRESS(MATCH($B$57,'Input-Accounts'!$B:$B,0),COLUMN())),0))</f>
        <v>0</v>
      </c>
    </row>
    <row r="32" spans="1:11" x14ac:dyDescent="0.25">
      <c r="A32" s="70">
        <f>IF(B32="","",MAX($A$7:A31)+1)</f>
        <v>20</v>
      </c>
      <c r="B32" s="75" t="str">
        <f>$B$14</f>
        <v>Customer</v>
      </c>
      <c r="C32" s="75" t="str">
        <f>INDEX('Input-Func_Class'!$B$31:$O$34,MATCH($B32,'Input-Func_Class'!$B$31:$B$34,0),MATCH($B29,'Input-Func_Class'!$B$31:$O$31,0))</f>
        <v>Trans_Cust</v>
      </c>
      <c r="D32" s="76">
        <f ca="1">SUM(G32:K32)</f>
        <v>0</v>
      </c>
      <c r="E32" s="74">
        <f t="shared" ca="1" si="0"/>
        <v>0</v>
      </c>
      <c r="F32" s="74"/>
      <c r="G32" s="23">
        <f ca="1">SUM(IFERROR(INDIRECT("'"&amp;$C32&amp;"'!"&amp;ADDRESS(MATCH($B$57,'Input-Accounts'!$B:$B,0),COLUMN())),0))</f>
        <v>0</v>
      </c>
      <c r="H32" s="23">
        <f ca="1">SUM(IFERROR(INDIRECT("'"&amp;$C32&amp;"'!"&amp;ADDRESS(MATCH($B$57,'Input-Accounts'!$B:$B,0),COLUMN())),0))</f>
        <v>0</v>
      </c>
      <c r="I32" s="23">
        <f ca="1">SUM(IFERROR(INDIRECT("'"&amp;$C32&amp;"'!"&amp;ADDRESS(MATCH($B$57,'Input-Accounts'!$B:$B,0),COLUMN())),0))</f>
        <v>0</v>
      </c>
      <c r="J32" s="23">
        <f ca="1">SUM(IFERROR(INDIRECT("'"&amp;$C32&amp;"'!"&amp;ADDRESS(MATCH($B$57,'Input-Accounts'!$B:$B,0),COLUMN())),0))</f>
        <v>0</v>
      </c>
      <c r="K32" s="23">
        <f ca="1">SUM(IFERROR(INDIRECT("'"&amp;$C32&amp;"'!"&amp;ADDRESS(MATCH($B$57,'Input-Accounts'!$B:$B,0),COLUMN())),0))</f>
        <v>0</v>
      </c>
    </row>
    <row r="33" spans="1:11" x14ac:dyDescent="0.25">
      <c r="A33" s="70">
        <f>IF(B33="","",MAX($A$7:A32)+1)</f>
        <v>21</v>
      </c>
      <c r="B33" s="38" t="s">
        <v>494</v>
      </c>
      <c r="D33" s="77">
        <f ca="1">SUM(D30:D32)</f>
        <v>312676339.1452378</v>
      </c>
      <c r="E33" s="74">
        <f t="shared" ca="1" si="0"/>
        <v>0</v>
      </c>
      <c r="F33" s="74"/>
      <c r="G33" s="77">
        <f t="shared" ref="G33:K33" ca="1" si="4">SUM(G30:G32)</f>
        <v>177719733.80213603</v>
      </c>
      <c r="H33" s="77">
        <f t="shared" ca="1" si="4"/>
        <v>34525001.06697242</v>
      </c>
      <c r="I33" s="77">
        <f t="shared" ca="1" si="4"/>
        <v>49621627.12494716</v>
      </c>
      <c r="J33" s="77">
        <f t="shared" ca="1" si="4"/>
        <v>28750565.201066662</v>
      </c>
      <c r="K33" s="77">
        <f t="shared" ca="1" si="4"/>
        <v>22059411.950115535</v>
      </c>
    </row>
    <row r="34" spans="1:11" outlineLevel="1" x14ac:dyDescent="0.25">
      <c r="A34" s="70" t="str">
        <f>IF(B34="","",MAX($A$7:A33)+1)</f>
        <v/>
      </c>
      <c r="D34" s="78"/>
      <c r="E34" s="74" t="str">
        <f t="shared" si="0"/>
        <v/>
      </c>
      <c r="F34" s="74"/>
      <c r="G34" s="78"/>
      <c r="H34" s="78"/>
      <c r="I34" s="78"/>
      <c r="J34" s="78"/>
      <c r="K34" s="78"/>
    </row>
    <row r="35" spans="1:11" outlineLevel="1" x14ac:dyDescent="0.25">
      <c r="A35" s="70">
        <f>IF(B35="","",MAX($A$7:A34)+1)</f>
        <v>22</v>
      </c>
      <c r="B35" s="53" t="str">
        <f>'General Inputs'!$H$14</f>
        <v>Distribution</v>
      </c>
      <c r="C35" s="53"/>
      <c r="E35" s="74" t="str">
        <f t="shared" si="0"/>
        <v/>
      </c>
      <c r="F35" s="74"/>
    </row>
    <row r="36" spans="1:11" outlineLevel="1" x14ac:dyDescent="0.25">
      <c r="A36" s="70">
        <f>IF(B36="","",MAX($A$7:A35)+1)</f>
        <v>23</v>
      </c>
      <c r="B36" s="75" t="str">
        <f>$B$12</f>
        <v>Demand</v>
      </c>
      <c r="C36" s="75" t="str">
        <f>INDEX('Input-Func_Class'!$B$31:$O$34,MATCH($B36,'Input-Func_Class'!$B$31:$B$34,0),MATCH($B35,'Input-Func_Class'!$B$31:$O$31,0))</f>
        <v>Dist_Dem</v>
      </c>
      <c r="D36" s="76">
        <f ca="1">SUM(G36:K36)</f>
        <v>3130629422.7527494</v>
      </c>
      <c r="E36" s="74">
        <f t="shared" ca="1" si="0"/>
        <v>0</v>
      </c>
      <c r="F36" s="74"/>
      <c r="G36" s="23">
        <f ca="1">SUM(IFERROR(INDIRECT("'"&amp;$C36&amp;"'!"&amp;ADDRESS(MATCH($B$57,'Input-Accounts'!$B:$B,0),COLUMN())),0))</f>
        <v>1981365641.8363431</v>
      </c>
      <c r="H36" s="23">
        <f ca="1">SUM(IFERROR(INDIRECT("'"&amp;$C36&amp;"'!"&amp;ADDRESS(MATCH($B$57,'Input-Accounts'!$B:$B,0),COLUMN())),0))</f>
        <v>377645580.31243771</v>
      </c>
      <c r="I36" s="23">
        <f ca="1">SUM(IFERROR(INDIRECT("'"&amp;$C36&amp;"'!"&amp;ADDRESS(MATCH($B$57,'Input-Accounts'!$B:$B,0),COLUMN())),0))</f>
        <v>556379820.03132641</v>
      </c>
      <c r="J36" s="23">
        <f ca="1">SUM(IFERROR(INDIRECT("'"&amp;$C36&amp;"'!"&amp;ADDRESS(MATCH($B$57,'Input-Accounts'!$B:$B,0),COLUMN())),0))</f>
        <v>215238380.57264233</v>
      </c>
      <c r="K36" s="23">
        <f ca="1">SUM(IFERROR(INDIRECT("'"&amp;$C36&amp;"'!"&amp;ADDRESS(MATCH($B$57,'Input-Accounts'!$B:$B,0),COLUMN())),0))</f>
        <v>0</v>
      </c>
    </row>
    <row r="37" spans="1:11" outlineLevel="1" x14ac:dyDescent="0.25">
      <c r="A37" s="70">
        <f>IF(B37="","",MAX($A$7:A36)+1)</f>
        <v>24</v>
      </c>
      <c r="B37" s="75" t="str">
        <f>$B$13</f>
        <v>Commodity</v>
      </c>
      <c r="C37" s="75" t="str">
        <f>INDEX('Input-Func_Class'!$B$31:$O$34,MATCH($B37,'Input-Func_Class'!$B$31:$B$34,0),MATCH($B35,'Input-Func_Class'!$B$31:$O$31,0))</f>
        <v>Dist_Comm</v>
      </c>
      <c r="D37" s="76">
        <f ca="1">SUM(G37:K37)</f>
        <v>0</v>
      </c>
      <c r="E37" s="74">
        <f t="shared" ca="1" si="0"/>
        <v>0</v>
      </c>
      <c r="F37" s="74"/>
      <c r="G37" s="23">
        <f ca="1">SUM(IFERROR(INDIRECT("'"&amp;$C37&amp;"'!"&amp;ADDRESS(MATCH($B$57,'Input-Accounts'!$B:$B,0),COLUMN())),0))</f>
        <v>0</v>
      </c>
      <c r="H37" s="23">
        <f ca="1">SUM(IFERROR(INDIRECT("'"&amp;$C37&amp;"'!"&amp;ADDRESS(MATCH($B$57,'Input-Accounts'!$B:$B,0),COLUMN())),0))</f>
        <v>0</v>
      </c>
      <c r="I37" s="23">
        <f ca="1">SUM(IFERROR(INDIRECT("'"&amp;$C37&amp;"'!"&amp;ADDRESS(MATCH($B$57,'Input-Accounts'!$B:$B,0),COLUMN())),0))</f>
        <v>0</v>
      </c>
      <c r="J37" s="23">
        <f ca="1">SUM(IFERROR(INDIRECT("'"&amp;$C37&amp;"'!"&amp;ADDRESS(MATCH($B$57,'Input-Accounts'!$B:$B,0),COLUMN())),0))</f>
        <v>0</v>
      </c>
      <c r="K37" s="23">
        <f ca="1">SUM(IFERROR(INDIRECT("'"&amp;$C37&amp;"'!"&amp;ADDRESS(MATCH($B$57,'Input-Accounts'!$B:$B,0),COLUMN())),0))</f>
        <v>0</v>
      </c>
    </row>
    <row r="38" spans="1:11" outlineLevel="1" x14ac:dyDescent="0.25">
      <c r="A38" s="70">
        <f>IF(B38="","",MAX($A$7:A37)+1)</f>
        <v>25</v>
      </c>
      <c r="B38" s="75" t="str">
        <f>$B$14</f>
        <v>Customer</v>
      </c>
      <c r="C38" s="75" t="str">
        <f>INDEX('Input-Func_Class'!$B$31:$O$34,MATCH($B38,'Input-Func_Class'!$B$31:$B$34,0),MATCH($B35,'Input-Func_Class'!$B$31:$O$31,0))</f>
        <v>Dist_Cust</v>
      </c>
      <c r="D38" s="76">
        <f ca="1">SUM(G38:K38)</f>
        <v>936157945.42064691</v>
      </c>
      <c r="E38" s="74">
        <f t="shared" ca="1" si="0"/>
        <v>0</v>
      </c>
      <c r="F38" s="74"/>
      <c r="G38" s="23">
        <f ca="1">SUM(IFERROR(INDIRECT("'"&amp;$C38&amp;"'!"&amp;ADDRESS(MATCH($B$57,'Input-Accounts'!$B:$B,0),COLUMN())),0))</f>
        <v>867056809.12036514</v>
      </c>
      <c r="H38" s="23">
        <f ca="1">SUM(IFERROR(INDIRECT("'"&amp;$C38&amp;"'!"&amp;ADDRESS(MATCH($B$57,'Input-Accounts'!$B:$B,0),COLUMN())),0))</f>
        <v>63695579.498041391</v>
      </c>
      <c r="I38" s="23">
        <f ca="1">SUM(IFERROR(INDIRECT("'"&amp;$C38&amp;"'!"&amp;ADDRESS(MATCH($B$57,'Input-Accounts'!$B:$B,0),COLUMN())),0))</f>
        <v>5364291.2761774482</v>
      </c>
      <c r="J38" s="23">
        <f ca="1">SUM(IFERROR(INDIRECT("'"&amp;$C38&amp;"'!"&amp;ADDRESS(MATCH($B$57,'Input-Accounts'!$B:$B,0),COLUMN())),0))</f>
        <v>41265.526063005542</v>
      </c>
      <c r="K38" s="23">
        <f ca="1">SUM(IFERROR(INDIRECT("'"&amp;$C38&amp;"'!"&amp;ADDRESS(MATCH($B$57,'Input-Accounts'!$B:$B,0),COLUMN())),0))</f>
        <v>0</v>
      </c>
    </row>
    <row r="39" spans="1:11" outlineLevel="1" x14ac:dyDescent="0.25">
      <c r="A39" s="70">
        <f>IF(B39="","",MAX($A$7:A38)+1)</f>
        <v>26</v>
      </c>
      <c r="B39" s="38" t="s">
        <v>494</v>
      </c>
      <c r="D39" s="77">
        <f ca="1">SUM(D36:D38)</f>
        <v>4066787368.1733961</v>
      </c>
      <c r="E39" s="74">
        <f t="shared" ca="1" si="0"/>
        <v>0</v>
      </c>
      <c r="F39" s="74"/>
      <c r="G39" s="77">
        <f t="shared" ref="G39:K39" ca="1" si="5">SUM(G36:G38)</f>
        <v>2848422450.956708</v>
      </c>
      <c r="H39" s="77">
        <f t="shared" ca="1" si="5"/>
        <v>441341159.8104791</v>
      </c>
      <c r="I39" s="77">
        <f t="shared" ca="1" si="5"/>
        <v>561744111.30750382</v>
      </c>
      <c r="J39" s="77">
        <f t="shared" ca="1" si="5"/>
        <v>215279646.09870532</v>
      </c>
      <c r="K39" s="77">
        <f t="shared" ca="1" si="5"/>
        <v>0</v>
      </c>
    </row>
    <row r="40" spans="1:11" outlineLevel="1" x14ac:dyDescent="0.25">
      <c r="A40" s="70" t="str">
        <f>IF(B40="","",MAX($A$7:A39)+1)</f>
        <v/>
      </c>
      <c r="D40" s="78"/>
      <c r="E40" s="74" t="str">
        <f t="shared" si="0"/>
        <v/>
      </c>
      <c r="F40" s="74"/>
      <c r="G40" s="78"/>
      <c r="H40" s="78"/>
      <c r="I40" s="78"/>
      <c r="J40" s="78"/>
      <c r="K40" s="78"/>
    </row>
    <row r="41" spans="1:11" outlineLevel="1" x14ac:dyDescent="0.25">
      <c r="A41" s="70">
        <f>IF(B41="","",MAX($A$7:A40)+1)</f>
        <v>27</v>
      </c>
      <c r="B41" s="53" t="str">
        <f>'General Inputs'!$I$14</f>
        <v>Dist On-Site</v>
      </c>
      <c r="C41" s="53"/>
      <c r="E41" s="74" t="str">
        <f t="shared" si="0"/>
        <v/>
      </c>
      <c r="F41" s="74"/>
    </row>
    <row r="42" spans="1:11" outlineLevel="1" x14ac:dyDescent="0.25">
      <c r="A42" s="70">
        <f>IF(B42="","",MAX($A$7:A41)+1)</f>
        <v>28</v>
      </c>
      <c r="B42" s="75" t="str">
        <f>$B$12</f>
        <v>Demand</v>
      </c>
      <c r="C42" s="75" t="str">
        <f>INDEX('Input-Func_Class'!$B$31:$O$34,MATCH($B42,'Input-Func_Class'!$B$31:$B$34,0),MATCH($B41,'Input-Func_Class'!$B$31:$O$31,0))</f>
        <v>OnSite_Dem</v>
      </c>
      <c r="D42" s="76">
        <f ca="1">SUM(G42:K42)</f>
        <v>0</v>
      </c>
      <c r="E42" s="74">
        <f t="shared" ca="1" si="0"/>
        <v>0</v>
      </c>
      <c r="F42" s="74"/>
      <c r="G42" s="23">
        <f ca="1">SUM(IFERROR(INDIRECT("'"&amp;$C42&amp;"'!"&amp;ADDRESS(MATCH($B$57,'Input-Accounts'!$B:$B,0),COLUMN())),0))</f>
        <v>0</v>
      </c>
      <c r="H42" s="23">
        <f ca="1">SUM(IFERROR(INDIRECT("'"&amp;$C42&amp;"'!"&amp;ADDRESS(MATCH($B$57,'Input-Accounts'!$B:$B,0),COLUMN())),0))</f>
        <v>0</v>
      </c>
      <c r="I42" s="23">
        <f ca="1">SUM(IFERROR(INDIRECT("'"&amp;$C42&amp;"'!"&amp;ADDRESS(MATCH($B$57,'Input-Accounts'!$B:$B,0),COLUMN())),0))</f>
        <v>0</v>
      </c>
      <c r="J42" s="23">
        <f ca="1">SUM(IFERROR(INDIRECT("'"&amp;$C42&amp;"'!"&amp;ADDRESS(MATCH($B$57,'Input-Accounts'!$B:$B,0),COLUMN())),0))</f>
        <v>0</v>
      </c>
      <c r="K42" s="23">
        <f ca="1">SUM(IFERROR(INDIRECT("'"&amp;$C42&amp;"'!"&amp;ADDRESS(MATCH($B$57,'Input-Accounts'!$B:$B,0),COLUMN())),0))</f>
        <v>0</v>
      </c>
    </row>
    <row r="43" spans="1:11" outlineLevel="1" x14ac:dyDescent="0.25">
      <c r="A43" s="70">
        <f>IF(B43="","",MAX($A$7:A42)+1)</f>
        <v>29</v>
      </c>
      <c r="B43" s="75" t="str">
        <f>$B$13</f>
        <v>Commodity</v>
      </c>
      <c r="C43" s="75" t="str">
        <f>INDEX('Input-Func_Class'!$B$31:$O$34,MATCH($B43,'Input-Func_Class'!$B$31:$B$34,0),MATCH($B41,'Input-Func_Class'!$B$31:$O$31,0))</f>
        <v>OnSite_Comm</v>
      </c>
      <c r="D43" s="76">
        <f ca="1">SUM(G43:K43)</f>
        <v>0</v>
      </c>
      <c r="E43" s="74">
        <f t="shared" ca="1" si="0"/>
        <v>0</v>
      </c>
      <c r="F43" s="74"/>
      <c r="G43" s="23">
        <f ca="1">SUM(IFERROR(INDIRECT("'"&amp;$C43&amp;"'!"&amp;ADDRESS(MATCH($B$57,'Input-Accounts'!$B:$B,0),COLUMN())),0))</f>
        <v>0</v>
      </c>
      <c r="H43" s="23">
        <f ca="1">SUM(IFERROR(INDIRECT("'"&amp;$C43&amp;"'!"&amp;ADDRESS(MATCH($B$57,'Input-Accounts'!$B:$B,0),COLUMN())),0))</f>
        <v>0</v>
      </c>
      <c r="I43" s="23">
        <f ca="1">SUM(IFERROR(INDIRECT("'"&amp;$C43&amp;"'!"&amp;ADDRESS(MATCH($B$57,'Input-Accounts'!$B:$B,0),COLUMN())),0))</f>
        <v>0</v>
      </c>
      <c r="J43" s="23">
        <f ca="1">SUM(IFERROR(INDIRECT("'"&amp;$C43&amp;"'!"&amp;ADDRESS(MATCH($B$57,'Input-Accounts'!$B:$B,0),COLUMN())),0))</f>
        <v>0</v>
      </c>
      <c r="K43" s="23">
        <f ca="1">SUM(IFERROR(INDIRECT("'"&amp;$C43&amp;"'!"&amp;ADDRESS(MATCH($B$57,'Input-Accounts'!$B:$B,0),COLUMN())),0))</f>
        <v>0</v>
      </c>
    </row>
    <row r="44" spans="1:11" outlineLevel="1" x14ac:dyDescent="0.25">
      <c r="A44" s="70">
        <f>IF(B44="","",MAX($A$7:A43)+1)</f>
        <v>30</v>
      </c>
      <c r="B44" s="75" t="str">
        <f>$B$14</f>
        <v>Customer</v>
      </c>
      <c r="C44" s="75" t="str">
        <f>INDEX('Input-Func_Class'!$B$31:$O$34,MATCH($B44,'Input-Func_Class'!$B$31:$B$34,0),MATCH($B41,'Input-Func_Class'!$B$31:$O$31,0))</f>
        <v>OnSite_Cust</v>
      </c>
      <c r="D44" s="76">
        <f ca="1">SUM(G44:K44)</f>
        <v>1115203657.8435891</v>
      </c>
      <c r="E44" s="74">
        <f t="shared" ca="1" si="0"/>
        <v>0</v>
      </c>
      <c r="F44" s="74"/>
      <c r="G44" s="23">
        <f ca="1">SUM(IFERROR(INDIRECT("'"&amp;$C44&amp;"'!"&amp;ADDRESS(MATCH($B$57,'Input-Accounts'!$B:$B,0),COLUMN())),0))</f>
        <v>973925754.3297466</v>
      </c>
      <c r="H44" s="23">
        <f ca="1">SUM(IFERROR(INDIRECT("'"&amp;$C44&amp;"'!"&amp;ADDRESS(MATCH($B$57,'Input-Accounts'!$B:$B,0),COLUMN())),0))</f>
        <v>109785297.14164835</v>
      </c>
      <c r="I44" s="23">
        <f ca="1">SUM(IFERROR(INDIRECT("'"&amp;$C44&amp;"'!"&amp;ADDRESS(MATCH($B$57,'Input-Accounts'!$B:$B,0),COLUMN())),0))</f>
        <v>26543061.411981408</v>
      </c>
      <c r="J44" s="23">
        <f ca="1">SUM(IFERROR(INDIRECT("'"&amp;$C44&amp;"'!"&amp;ADDRESS(MATCH($B$57,'Input-Accounts'!$B:$B,0),COLUMN())),0))</f>
        <v>4724330.5204454977</v>
      </c>
      <c r="K44" s="23">
        <f ca="1">SUM(IFERROR(INDIRECT("'"&amp;$C44&amp;"'!"&amp;ADDRESS(MATCH($B$57,'Input-Accounts'!$B:$B,0),COLUMN())),0))</f>
        <v>225214.43976709645</v>
      </c>
    </row>
    <row r="45" spans="1:11" outlineLevel="1" x14ac:dyDescent="0.25">
      <c r="A45" s="70">
        <f>IF(B45="","",MAX($A$7:A44)+1)</f>
        <v>31</v>
      </c>
      <c r="B45" s="38" t="s">
        <v>494</v>
      </c>
      <c r="D45" s="77">
        <f ca="1">SUM(D42:D44)</f>
        <v>1115203657.8435891</v>
      </c>
      <c r="E45" s="74">
        <f t="shared" ca="1" si="0"/>
        <v>0</v>
      </c>
      <c r="F45" s="74"/>
      <c r="G45" s="77">
        <f t="shared" ref="G45:K45" ca="1" si="6">SUM(G42:G44)</f>
        <v>973925754.3297466</v>
      </c>
      <c r="H45" s="77">
        <f t="shared" ca="1" si="6"/>
        <v>109785297.14164835</v>
      </c>
      <c r="I45" s="77">
        <f t="shared" ca="1" si="6"/>
        <v>26543061.411981408</v>
      </c>
      <c r="J45" s="77">
        <f t="shared" ca="1" si="6"/>
        <v>4724330.5204454977</v>
      </c>
      <c r="K45" s="77">
        <f t="shared" ca="1" si="6"/>
        <v>225214.43976709645</v>
      </c>
    </row>
    <row r="46" spans="1:11" outlineLevel="1" x14ac:dyDescent="0.25">
      <c r="A46" s="70" t="str">
        <f>IF(B46="","",MAX($A$7:A45)+1)</f>
        <v/>
      </c>
      <c r="D46" s="78"/>
      <c r="E46" s="74" t="str">
        <f t="shared" si="0"/>
        <v/>
      </c>
      <c r="F46" s="74"/>
      <c r="G46" s="78"/>
      <c r="H46" s="78"/>
      <c r="I46" s="78"/>
      <c r="J46" s="78"/>
      <c r="K46" s="78"/>
    </row>
    <row r="47" spans="1:11" outlineLevel="1" x14ac:dyDescent="0.25">
      <c r="A47" s="70">
        <f>IF(B47="","",MAX($A$7:A46)+1)</f>
        <v>32</v>
      </c>
      <c r="B47" s="53" t="str">
        <f>'General Inputs'!$J$14</f>
        <v>Accts &amp; Service</v>
      </c>
      <c r="C47" s="53"/>
      <c r="E47" s="74" t="str">
        <f t="shared" si="0"/>
        <v/>
      </c>
      <c r="F47" s="74"/>
    </row>
    <row r="48" spans="1:11" outlineLevel="1" x14ac:dyDescent="0.25">
      <c r="A48" s="70">
        <f>IF(B48="","",MAX($A$7:A47)+1)</f>
        <v>33</v>
      </c>
      <c r="B48" s="75" t="str">
        <f>$B$12</f>
        <v>Demand</v>
      </c>
      <c r="C48" s="75" t="str">
        <f>INDEX('Input-Func_Class'!$B$31:$O$34,MATCH($B48,'Input-Func_Class'!$B$31:$B$34,0),MATCH($B47,'Input-Func_Class'!$B$31:$O$31,0))</f>
        <v>CustAccts_Dem</v>
      </c>
      <c r="D48" s="76">
        <f ca="1">SUM(G48:K48)</f>
        <v>0</v>
      </c>
      <c r="E48" s="74">
        <f t="shared" ca="1" si="0"/>
        <v>0</v>
      </c>
      <c r="F48" s="74"/>
      <c r="G48" s="23">
        <f ca="1">SUM(IFERROR(INDIRECT("'"&amp;$C48&amp;"'!"&amp;ADDRESS(MATCH($B$57,'Input-Accounts'!$B:$B,0),COLUMN())),0))</f>
        <v>0</v>
      </c>
      <c r="H48" s="23">
        <f ca="1">SUM(IFERROR(INDIRECT("'"&amp;$C48&amp;"'!"&amp;ADDRESS(MATCH($B$57,'Input-Accounts'!$B:$B,0),COLUMN())),0))</f>
        <v>0</v>
      </c>
      <c r="I48" s="23">
        <f ca="1">SUM(IFERROR(INDIRECT("'"&amp;$C48&amp;"'!"&amp;ADDRESS(MATCH($B$57,'Input-Accounts'!$B:$B,0),COLUMN())),0))</f>
        <v>0</v>
      </c>
      <c r="J48" s="23">
        <f ca="1">SUM(IFERROR(INDIRECT("'"&amp;$C48&amp;"'!"&amp;ADDRESS(MATCH($B$57,'Input-Accounts'!$B:$B,0),COLUMN())),0))</f>
        <v>0</v>
      </c>
      <c r="K48" s="23">
        <f ca="1">SUM(IFERROR(INDIRECT("'"&amp;$C48&amp;"'!"&amp;ADDRESS(MATCH($B$57,'Input-Accounts'!$B:$B,0),COLUMN())),0))</f>
        <v>0</v>
      </c>
    </row>
    <row r="49" spans="1:11" outlineLevel="1" x14ac:dyDescent="0.25">
      <c r="A49" s="70">
        <f>IF(B49="","",MAX($A$7:A48)+1)</f>
        <v>34</v>
      </c>
      <c r="B49" s="75" t="str">
        <f>$B$13</f>
        <v>Commodity</v>
      </c>
      <c r="C49" s="75" t="str">
        <f>INDEX('Input-Func_Class'!$B$31:$O$34,MATCH($B49,'Input-Func_Class'!$B$31:$B$34,0),MATCH($B47,'Input-Func_Class'!$B$31:$O$31,0))</f>
        <v>CustAccts_Comm</v>
      </c>
      <c r="D49" s="76">
        <f ca="1">SUM(G49:K49)</f>
        <v>0</v>
      </c>
      <c r="E49" s="74">
        <f t="shared" ca="1" si="0"/>
        <v>0</v>
      </c>
      <c r="F49" s="74"/>
      <c r="G49" s="23">
        <f ca="1">SUM(IFERROR(INDIRECT("'"&amp;$C49&amp;"'!"&amp;ADDRESS(MATCH($B$57,'Input-Accounts'!$B:$B,0),COLUMN())),0))</f>
        <v>0</v>
      </c>
      <c r="H49" s="23">
        <f ca="1">SUM(IFERROR(INDIRECT("'"&amp;$C49&amp;"'!"&amp;ADDRESS(MATCH($B$57,'Input-Accounts'!$B:$B,0),COLUMN())),0))</f>
        <v>0</v>
      </c>
      <c r="I49" s="23">
        <f ca="1">SUM(IFERROR(INDIRECT("'"&amp;$C49&amp;"'!"&amp;ADDRESS(MATCH($B$57,'Input-Accounts'!$B:$B,0),COLUMN())),0))</f>
        <v>0</v>
      </c>
      <c r="J49" s="23">
        <f ca="1">SUM(IFERROR(INDIRECT("'"&amp;$C49&amp;"'!"&amp;ADDRESS(MATCH($B$57,'Input-Accounts'!$B:$B,0),COLUMN())),0))</f>
        <v>0</v>
      </c>
      <c r="K49" s="23">
        <f ca="1">SUM(IFERROR(INDIRECT("'"&amp;$C49&amp;"'!"&amp;ADDRESS(MATCH($B$57,'Input-Accounts'!$B:$B,0),COLUMN())),0))</f>
        <v>0</v>
      </c>
    </row>
    <row r="50" spans="1:11" outlineLevel="1" x14ac:dyDescent="0.25">
      <c r="A50" s="70">
        <f>IF(B50="","",MAX($A$7:A49)+1)</f>
        <v>35</v>
      </c>
      <c r="B50" s="75" t="str">
        <f>$B$14</f>
        <v>Customer</v>
      </c>
      <c r="C50" s="75" t="str">
        <f>INDEX('Input-Func_Class'!$B$31:$O$34,MATCH($B50,'Input-Func_Class'!$B$31:$B$34,0),MATCH($B47,'Input-Func_Class'!$B$31:$O$31,0))</f>
        <v>CustAccts_Cust</v>
      </c>
      <c r="D50" s="76">
        <f ca="1">SUM(G50:K50)</f>
        <v>17991259.583685681</v>
      </c>
      <c r="E50" s="74">
        <f t="shared" ca="1" si="0"/>
        <v>0</v>
      </c>
      <c r="F50" s="74"/>
      <c r="G50" s="23">
        <f ca="1">SUM(IFERROR(INDIRECT("'"&amp;$C50&amp;"'!"&amp;ADDRESS(MATCH($B$57,'Input-Accounts'!$B:$B,0),COLUMN())),0))</f>
        <v>16430106.438494459</v>
      </c>
      <c r="H50" s="23">
        <f ca="1">SUM(IFERROR(INDIRECT("'"&amp;$C50&amp;"'!"&amp;ADDRESS(MATCH($B$57,'Input-Accounts'!$B:$B,0),COLUMN())),0))</f>
        <v>1409208.4342853315</v>
      </c>
      <c r="I50" s="23">
        <f ca="1">SUM(IFERROR(INDIRECT("'"&amp;$C50&amp;"'!"&amp;ADDRESS(MATCH($B$57,'Input-Accounts'!$B:$B,0),COLUMN())),0))</f>
        <v>141493.90536187333</v>
      </c>
      <c r="J50" s="23">
        <f ca="1">SUM(IFERROR(INDIRECT("'"&amp;$C50&amp;"'!"&amp;ADDRESS(MATCH($B$57,'Input-Accounts'!$B:$B,0),COLUMN())),0))</f>
        <v>10115.688423392787</v>
      </c>
      <c r="K50" s="23">
        <f ca="1">SUM(IFERROR(INDIRECT("'"&amp;$C50&amp;"'!"&amp;ADDRESS(MATCH($B$57,'Input-Accounts'!$B:$B,0),COLUMN())),0))</f>
        <v>335.11712062632529</v>
      </c>
    </row>
    <row r="51" spans="1:11" outlineLevel="1" x14ac:dyDescent="0.25">
      <c r="A51" s="70">
        <f>IF(B51="","",MAX($A$7:A50)+1)</f>
        <v>36</v>
      </c>
      <c r="B51" s="38" t="s">
        <v>494</v>
      </c>
      <c r="D51" s="77">
        <f ca="1">SUM(D48:D50)</f>
        <v>17991259.583685681</v>
      </c>
      <c r="E51" s="74">
        <f t="shared" ca="1" si="0"/>
        <v>0</v>
      </c>
      <c r="F51" s="74"/>
      <c r="G51" s="77">
        <f t="shared" ref="G51:K51" ca="1" si="7">SUM(G48:G50)</f>
        <v>16430106.438494459</v>
      </c>
      <c r="H51" s="77">
        <f t="shared" ca="1" si="7"/>
        <v>1409208.4342853315</v>
      </c>
      <c r="I51" s="77">
        <f t="shared" ca="1" si="7"/>
        <v>141493.90536187333</v>
      </c>
      <c r="J51" s="77">
        <f t="shared" ca="1" si="7"/>
        <v>10115.688423392787</v>
      </c>
      <c r="K51" s="77">
        <f t="shared" ca="1" si="7"/>
        <v>335.11712062632529</v>
      </c>
    </row>
    <row r="52" spans="1:11" x14ac:dyDescent="0.25">
      <c r="A52" s="70" t="str">
        <f>IF(B52="","",MAX($A$7:A51)+1)</f>
        <v/>
      </c>
      <c r="D52" s="78"/>
      <c r="E52" s="74" t="str">
        <f t="shared" si="0"/>
        <v/>
      </c>
      <c r="F52" s="74"/>
      <c r="G52" s="78"/>
      <c r="H52" s="78"/>
      <c r="I52" s="78"/>
      <c r="J52" s="78"/>
      <c r="K52" s="78"/>
    </row>
    <row r="53" spans="1:11" x14ac:dyDescent="0.25">
      <c r="A53" s="70">
        <f>IF(B53="","",MAX($A$7:A52)+1)</f>
        <v>37</v>
      </c>
      <c r="B53" s="53" t="s">
        <v>123</v>
      </c>
      <c r="C53" s="53"/>
      <c r="E53" s="74" t="str">
        <f t="shared" si="0"/>
        <v/>
      </c>
      <c r="F53" s="74"/>
    </row>
    <row r="54" spans="1:11" x14ac:dyDescent="0.25">
      <c r="A54" s="70">
        <f>IF(B54="","",MAX($A$7:A53)+1)</f>
        <v>38</v>
      </c>
      <c r="B54" s="75" t="str">
        <f>$B$12</f>
        <v>Demand</v>
      </c>
      <c r="C54" s="53"/>
      <c r="D54" s="76">
        <f ca="1">SUM(G54:K54)</f>
        <v>3473457143.9948649</v>
      </c>
      <c r="E54" s="74">
        <f t="shared" ca="1" si="0"/>
        <v>0</v>
      </c>
      <c r="F54" s="74"/>
      <c r="G54" s="76">
        <f t="shared" ref="G54:K56" ca="1" si="8">SUMIFS(G$12:G$51,$B$12:$B$51,$B54)</f>
        <v>2175719365.6092434</v>
      </c>
      <c r="H54" s="76">
        <f t="shared" ca="1" si="8"/>
        <v>415426403.28142619</v>
      </c>
      <c r="I54" s="76">
        <f t="shared" ca="1" si="8"/>
        <v>610678578.35963452</v>
      </c>
      <c r="J54" s="76">
        <f t="shared" ca="1" si="8"/>
        <v>247084105.7125088</v>
      </c>
      <c r="K54" s="76">
        <f t="shared" ca="1" si="8"/>
        <v>24548691.032052003</v>
      </c>
    </row>
    <row r="55" spans="1:11" x14ac:dyDescent="0.25">
      <c r="A55" s="70">
        <f>IF(B55="","",MAX($A$7:A54)+1)</f>
        <v>39</v>
      </c>
      <c r="B55" s="75" t="str">
        <f>$B$13</f>
        <v>Commodity</v>
      </c>
      <c r="C55" s="53"/>
      <c r="D55" s="76">
        <f ca="1">SUM(G55:K55)</f>
        <v>185957826.07583454</v>
      </c>
      <c r="E55" s="74">
        <f t="shared" ca="1" si="0"/>
        <v>0</v>
      </c>
      <c r="F55" s="74"/>
      <c r="G55" s="76">
        <f t="shared" ca="1" si="8"/>
        <v>42617484.565283932</v>
      </c>
      <c r="H55" s="76">
        <f t="shared" ca="1" si="8"/>
        <v>11616862.181278285</v>
      </c>
      <c r="I55" s="76">
        <f t="shared" ca="1" si="8"/>
        <v>29274791.037704896</v>
      </c>
      <c r="J55" s="76">
        <f t="shared" ca="1" si="8"/>
        <v>53502224.369682863</v>
      </c>
      <c r="K55" s="76">
        <f t="shared" ca="1" si="8"/>
        <v>48946463.921884559</v>
      </c>
    </row>
    <row r="56" spans="1:11" x14ac:dyDescent="0.25">
      <c r="A56" s="70">
        <f>IF(B56="","",MAX($A$7:A55)+1)</f>
        <v>40</v>
      </c>
      <c r="B56" s="75" t="str">
        <f>$B$14</f>
        <v>Customer</v>
      </c>
      <c r="C56" s="53"/>
      <c r="D56" s="76">
        <f ca="1">SUM(G56:K56)</f>
        <v>2069352862.8479216</v>
      </c>
      <c r="E56" s="74">
        <f t="shared" ca="1" si="0"/>
        <v>0</v>
      </c>
      <c r="F56" s="74"/>
      <c r="G56" s="76">
        <f t="shared" ca="1" si="8"/>
        <v>1857412669.8886063</v>
      </c>
      <c r="H56" s="76">
        <f t="shared" ca="1" si="8"/>
        <v>174890085.07397509</v>
      </c>
      <c r="I56" s="76">
        <f t="shared" ca="1" si="8"/>
        <v>32048846.593520727</v>
      </c>
      <c r="J56" s="76">
        <f t="shared" ca="1" si="8"/>
        <v>4775711.7349318955</v>
      </c>
      <c r="K56" s="76">
        <f t="shared" ca="1" si="8"/>
        <v>225549.55688772278</v>
      </c>
    </row>
    <row r="57" spans="1:11" x14ac:dyDescent="0.25">
      <c r="A57" s="70">
        <f>IF(B57="","",MAX($A$7:A56)+1)</f>
        <v>41</v>
      </c>
      <c r="B57" s="12" t="str">
        <f>'Input-Accounts'!B161</f>
        <v>TOTAL RATE BASE</v>
      </c>
      <c r="C57" s="53"/>
      <c r="D57" s="77">
        <f ca="1">SUM(D54:D56)</f>
        <v>5728767832.9186211</v>
      </c>
      <c r="E57" s="74">
        <f t="shared" ca="1" si="0"/>
        <v>0</v>
      </c>
      <c r="F57" s="74"/>
      <c r="G57" s="77">
        <f ca="1">SUM(G54:G56)</f>
        <v>4075749520.0631332</v>
      </c>
      <c r="H57" s="77">
        <f t="shared" ref="H57:K57" ca="1" si="9">SUM(H54:H56)</f>
        <v>601933350.53667951</v>
      </c>
      <c r="I57" s="77">
        <f t="shared" ca="1" si="9"/>
        <v>672002215.99086022</v>
      </c>
      <c r="J57" s="77">
        <f t="shared" ca="1" si="9"/>
        <v>305362041.81712353</v>
      </c>
      <c r="K57" s="77">
        <f t="shared" ca="1" si="9"/>
        <v>73720704.510824278</v>
      </c>
    </row>
    <row r="58" spans="1:11" x14ac:dyDescent="0.25">
      <c r="A58" s="70" t="str">
        <f>IF(B58="","",MAX($A$7:A57)+1)</f>
        <v/>
      </c>
      <c r="B58" s="75"/>
      <c r="C58" s="53"/>
      <c r="D58" s="76"/>
      <c r="E58" s="74"/>
      <c r="F58" s="74"/>
      <c r="G58" s="76"/>
      <c r="H58" s="76"/>
      <c r="I58" s="76"/>
      <c r="J58" s="76"/>
      <c r="K58" s="76"/>
    </row>
    <row r="59" spans="1:11" x14ac:dyDescent="0.25">
      <c r="A59" s="70">
        <f>IF(B59="","",MAX($A$7:A58)+1)</f>
        <v>42</v>
      </c>
      <c r="B59" s="12" t="s">
        <v>495</v>
      </c>
      <c r="C59" s="53"/>
      <c r="D59" s="76"/>
      <c r="E59" s="74"/>
      <c r="F59" s="74"/>
      <c r="G59" s="76"/>
      <c r="H59" s="76"/>
      <c r="I59" s="76"/>
      <c r="J59" s="76"/>
      <c r="K59" s="76"/>
    </row>
    <row r="60" spans="1:11" x14ac:dyDescent="0.25">
      <c r="A60" s="70" t="str">
        <f>IF(B60="","",MAX($A$7:A59)+1)</f>
        <v/>
      </c>
      <c r="B60" s="12"/>
      <c r="C60" s="53"/>
      <c r="D60" s="76"/>
      <c r="E60" s="74"/>
      <c r="F60" s="74"/>
      <c r="G60" s="76"/>
      <c r="H60" s="76"/>
      <c r="I60" s="76"/>
      <c r="J60" s="76"/>
      <c r="K60" s="76"/>
    </row>
    <row r="61" spans="1:11" x14ac:dyDescent="0.25">
      <c r="A61" s="70">
        <f>IF(B61="","",MAX($A$7:A60)+1)</f>
        <v>43</v>
      </c>
      <c r="B61" s="53" t="str">
        <f>B11&amp;" (Excluding Gas Cost)"</f>
        <v>Gas Supply (Excluding Gas Cost)</v>
      </c>
      <c r="C61" s="53"/>
      <c r="D61" s="76"/>
      <c r="E61" s="74"/>
      <c r="F61" s="74"/>
      <c r="G61" s="76"/>
      <c r="H61" s="76"/>
      <c r="I61" s="76"/>
      <c r="J61" s="76"/>
      <c r="K61" s="76"/>
    </row>
    <row r="62" spans="1:11" x14ac:dyDescent="0.25">
      <c r="A62" s="70">
        <f>IF(B62="","",MAX($A$7:A61)+1)</f>
        <v>44</v>
      </c>
      <c r="B62" s="75" t="str">
        <f t="shared" ref="B62:B101" si="10">B12</f>
        <v>Demand</v>
      </c>
      <c r="C62" s="75" t="str">
        <f>C12</f>
        <v>Supply_Dem</v>
      </c>
      <c r="D62" s="76">
        <f ca="1">SUM(G62:K62)</f>
        <v>0</v>
      </c>
      <c r="E62" s="74">
        <f t="shared" ref="E62:E107" ca="1" si="11">IF(D62="","",IF(D62=0,0,IF(ABS(D62-SUM($G62:$K62))&lt;Check_Limit,0,1)))</f>
        <v>0</v>
      </c>
      <c r="F62" s="74"/>
      <c r="G62" s="23">
        <f ca="1">SUM(IFERROR(INDIRECT("'"&amp;$C62&amp;"'!"&amp;ADDRESS(MATCH($B$107,'Input-Accounts'!$B:$B,0),COLUMN())),0))</f>
        <v>0</v>
      </c>
      <c r="H62" s="23">
        <f ca="1">SUM(IFERROR(INDIRECT("'"&amp;$C62&amp;"'!"&amp;ADDRESS(MATCH($B$107,'Input-Accounts'!$B:$B,0),COLUMN())),0))</f>
        <v>0</v>
      </c>
      <c r="I62" s="23">
        <f ca="1">SUM(IFERROR(INDIRECT("'"&amp;$C62&amp;"'!"&amp;ADDRESS(MATCH($B$107,'Input-Accounts'!$B:$B,0),COLUMN())),0))</f>
        <v>0</v>
      </c>
      <c r="J62" s="23">
        <f ca="1">SUM(IFERROR(INDIRECT("'"&amp;$C62&amp;"'!"&amp;ADDRESS(MATCH($B$107,'Input-Accounts'!$B:$B,0),COLUMN())),0))</f>
        <v>0</v>
      </c>
      <c r="K62" s="23">
        <f ca="1">SUM(IFERROR(INDIRECT("'"&amp;$C62&amp;"'!"&amp;ADDRESS(MATCH($B$107,'Input-Accounts'!$B:$B,0),COLUMN())),0))</f>
        <v>0</v>
      </c>
    </row>
    <row r="63" spans="1:11" x14ac:dyDescent="0.25">
      <c r="A63" s="70">
        <f>IF(B63="","",MAX($A$7:A62)+1)</f>
        <v>45</v>
      </c>
      <c r="B63" s="75" t="str">
        <f t="shared" si="10"/>
        <v>Commodity</v>
      </c>
      <c r="C63" s="75" t="str">
        <f>C13</f>
        <v>Supply_Comm</v>
      </c>
      <c r="D63" s="23">
        <f ca="1">SUM(G63:K63)</f>
        <v>1467957.7896785112</v>
      </c>
      <c r="E63" s="74">
        <f t="shared" ca="1" si="11"/>
        <v>0</v>
      </c>
      <c r="F63" s="74"/>
      <c r="G63" s="23">
        <f ca="1">SUM(IFERROR(INDIRECT("'"&amp;$C63&amp;"'!"&amp;ADDRESS(MATCH($B$107,'Input-Accounts'!$B:$B,0),COLUMN())),0))-G170</f>
        <v>1133051.4920036793</v>
      </c>
      <c r="H63" s="23">
        <f ca="1">SUM(IFERROR(INDIRECT("'"&amp;$C63&amp;"'!"&amp;ADDRESS(MATCH($B$107,'Input-Accounts'!$B:$B,0),COLUMN())),0))-H170</f>
        <v>163889.64760844409</v>
      </c>
      <c r="I63" s="23">
        <f ca="1">SUM(IFERROR(INDIRECT("'"&amp;$C63&amp;"'!"&amp;ADDRESS(MATCH($B$107,'Input-Accounts'!$B:$B,0),COLUMN())),0))-I170</f>
        <v>124186.07327203453</v>
      </c>
      <c r="J63" s="23">
        <f ca="1">SUM(IFERROR(INDIRECT("'"&amp;$C63&amp;"'!"&amp;ADDRESS(MATCH($B$107,'Input-Accounts'!$B:$B,0),COLUMN())),0))-J170</f>
        <v>27744.573450746946</v>
      </c>
      <c r="K63" s="23">
        <f ca="1">SUM(IFERROR(INDIRECT("'"&amp;$C63&amp;"'!"&amp;ADDRESS(MATCH($B$107,'Input-Accounts'!$B:$B,0),COLUMN())),0))-K170</f>
        <v>19086.003343606368</v>
      </c>
    </row>
    <row r="64" spans="1:11" x14ac:dyDescent="0.25">
      <c r="A64" s="70">
        <f>IF(B64="","",MAX($A$7:A63)+1)</f>
        <v>46</v>
      </c>
      <c r="B64" s="75" t="str">
        <f t="shared" si="10"/>
        <v>Customer</v>
      </c>
      <c r="C64" s="75" t="str">
        <f>C14</f>
        <v>Supply_Cust</v>
      </c>
      <c r="D64" s="76">
        <f ca="1">SUM(G64:K64)</f>
        <v>0</v>
      </c>
      <c r="E64" s="74">
        <f t="shared" ca="1" si="11"/>
        <v>0</v>
      </c>
      <c r="F64" s="74"/>
      <c r="G64" s="23">
        <f ca="1">SUM(IFERROR(INDIRECT("'"&amp;$C64&amp;"'!"&amp;ADDRESS(MATCH($B$107,'Input-Accounts'!$B:$B,0),COLUMN())),0))</f>
        <v>0</v>
      </c>
      <c r="H64" s="23">
        <f ca="1">SUM(IFERROR(INDIRECT("'"&amp;$C64&amp;"'!"&amp;ADDRESS(MATCH($B$107,'Input-Accounts'!$B:$B,0),COLUMN())),0))</f>
        <v>0</v>
      </c>
      <c r="I64" s="23">
        <f ca="1">SUM(IFERROR(INDIRECT("'"&amp;$C64&amp;"'!"&amp;ADDRESS(MATCH($B$107,'Input-Accounts'!$B:$B,0),COLUMN())),0))</f>
        <v>0</v>
      </c>
      <c r="J64" s="23">
        <f ca="1">SUM(IFERROR(INDIRECT("'"&amp;$C64&amp;"'!"&amp;ADDRESS(MATCH($B$107,'Input-Accounts'!$B:$B,0),COLUMN())),0))</f>
        <v>0</v>
      </c>
      <c r="K64" s="23">
        <f ca="1">SUM(IFERROR(INDIRECT("'"&amp;$C64&amp;"'!"&amp;ADDRESS(MATCH($B$107,'Input-Accounts'!$B:$B,0),COLUMN())),0))</f>
        <v>0</v>
      </c>
    </row>
    <row r="65" spans="1:11" x14ac:dyDescent="0.25">
      <c r="A65" s="70">
        <f>IF(B65="","",MAX($A$7:A64)+1)</f>
        <v>47</v>
      </c>
      <c r="B65" s="38" t="str">
        <f t="shared" si="10"/>
        <v>Subtotal</v>
      </c>
      <c r="D65" s="77">
        <f ca="1">SUM(D62:D64)</f>
        <v>1467957.7896785112</v>
      </c>
      <c r="E65" s="74">
        <f t="shared" ca="1" si="11"/>
        <v>0</v>
      </c>
      <c r="F65" s="74"/>
      <c r="G65" s="77">
        <f t="shared" ref="G65:K65" ca="1" si="12">SUM(G62:G64)</f>
        <v>1133051.4920036793</v>
      </c>
      <c r="H65" s="77">
        <f t="shared" ca="1" si="12"/>
        <v>163889.64760844409</v>
      </c>
      <c r="I65" s="77">
        <f t="shared" ca="1" si="12"/>
        <v>124186.07327203453</v>
      </c>
      <c r="J65" s="77">
        <f t="shared" ca="1" si="12"/>
        <v>27744.573450746946</v>
      </c>
      <c r="K65" s="77">
        <f t="shared" ca="1" si="12"/>
        <v>19086.003343606368</v>
      </c>
    </row>
    <row r="66" spans="1:11" x14ac:dyDescent="0.25">
      <c r="A66" s="70" t="str">
        <f>IF(B66="","",MAX($A$7:A65)+1)</f>
        <v/>
      </c>
      <c r="B66" s="73"/>
      <c r="C66" s="73"/>
      <c r="E66" s="74" t="str">
        <f t="shared" si="11"/>
        <v/>
      </c>
      <c r="F66" s="74"/>
    </row>
    <row r="67" spans="1:11" x14ac:dyDescent="0.25">
      <c r="A67" s="70">
        <f>IF(B67="","",MAX($A$7:A66)+1)</f>
        <v>48</v>
      </c>
      <c r="B67" s="53" t="str">
        <f t="shared" si="10"/>
        <v>Gathering</v>
      </c>
      <c r="C67" s="53"/>
      <c r="E67" s="74" t="str">
        <f t="shared" si="11"/>
        <v/>
      </c>
      <c r="F67" s="74"/>
    </row>
    <row r="68" spans="1:11" x14ac:dyDescent="0.25">
      <c r="A68" s="70">
        <f>IF(B68="","",MAX($A$7:A67)+1)</f>
        <v>49</v>
      </c>
      <c r="B68" s="75" t="str">
        <f t="shared" si="10"/>
        <v>Demand</v>
      </c>
      <c r="C68" s="75" t="str">
        <f>C18</f>
        <v>Gather_Dem</v>
      </c>
      <c r="D68" s="76">
        <f ca="1">SUM(G68:K68)</f>
        <v>0</v>
      </c>
      <c r="E68" s="74">
        <f t="shared" ca="1" si="11"/>
        <v>0</v>
      </c>
      <c r="F68" s="74"/>
      <c r="G68" s="23">
        <f ca="1">SUM(IFERROR(INDIRECT("'"&amp;$C68&amp;"'!"&amp;ADDRESS(MATCH($B$107,'Input-Accounts'!$B:$B,0),COLUMN())),0))</f>
        <v>0</v>
      </c>
      <c r="H68" s="23">
        <f ca="1">SUM(IFERROR(INDIRECT("'"&amp;$C68&amp;"'!"&amp;ADDRESS(MATCH($B$107,'Input-Accounts'!$B:$B,0),COLUMN())),0))</f>
        <v>0</v>
      </c>
      <c r="I68" s="23">
        <f ca="1">SUM(IFERROR(INDIRECT("'"&amp;$C68&amp;"'!"&amp;ADDRESS(MATCH($B$107,'Input-Accounts'!$B:$B,0),COLUMN())),0))</f>
        <v>0</v>
      </c>
      <c r="J68" s="23">
        <f ca="1">SUM(IFERROR(INDIRECT("'"&amp;$C68&amp;"'!"&amp;ADDRESS(MATCH($B$107,'Input-Accounts'!$B:$B,0),COLUMN())),0))</f>
        <v>0</v>
      </c>
      <c r="K68" s="23">
        <f ca="1">SUM(IFERROR(INDIRECT("'"&amp;$C68&amp;"'!"&amp;ADDRESS(MATCH($B$107,'Input-Accounts'!$B:$B,0),COLUMN())),0))</f>
        <v>0</v>
      </c>
    </row>
    <row r="69" spans="1:11" x14ac:dyDescent="0.25">
      <c r="A69" s="70">
        <f>IF(B69="","",MAX($A$7:A68)+1)</f>
        <v>50</v>
      </c>
      <c r="B69" s="75" t="str">
        <f t="shared" si="10"/>
        <v>Commodity</v>
      </c>
      <c r="C69" s="75" t="str">
        <f>C19</f>
        <v>Gather_Comm</v>
      </c>
      <c r="D69" s="76">
        <f ca="1">SUM(G69:K69)</f>
        <v>31829205.24256764</v>
      </c>
      <c r="E69" s="74">
        <f t="shared" ca="1" si="11"/>
        <v>0</v>
      </c>
      <c r="F69" s="74"/>
      <c r="G69" s="23">
        <f ca="1">SUM(IFERROR(INDIRECT("'"&amp;$C69&amp;"'!"&amp;ADDRESS(MATCH($B$107,'Input-Accounts'!$B:$B,0),COLUMN())),0))</f>
        <v>4457765.4979840592</v>
      </c>
      <c r="H69" s="23">
        <f ca="1">SUM(IFERROR(INDIRECT("'"&amp;$C69&amp;"'!"&amp;ADDRESS(MATCH($B$107,'Input-Accounts'!$B:$B,0),COLUMN())),0))</f>
        <v>1595682.6497640079</v>
      </c>
      <c r="I69" s="23">
        <f ca="1">SUM(IFERROR(INDIRECT("'"&amp;$C69&amp;"'!"&amp;ADDRESS(MATCH($B$107,'Input-Accounts'!$B:$B,0),COLUMN())),0))</f>
        <v>5279418.2229287308</v>
      </c>
      <c r="J69" s="23">
        <f ca="1">SUM(IFERROR(INDIRECT("'"&amp;$C69&amp;"'!"&amp;ADDRESS(MATCH($B$107,'Input-Accounts'!$B:$B,0),COLUMN())),0))</f>
        <v>10707768.984695185</v>
      </c>
      <c r="K69" s="23">
        <f ca="1">SUM(IFERROR(INDIRECT("'"&amp;$C69&amp;"'!"&amp;ADDRESS(MATCH($B$107,'Input-Accounts'!$B:$B,0),COLUMN())),0))</f>
        <v>9788569.8871956579</v>
      </c>
    </row>
    <row r="70" spans="1:11" x14ac:dyDescent="0.25">
      <c r="A70" s="70">
        <f>IF(B70="","",MAX($A$7:A69)+1)</f>
        <v>51</v>
      </c>
      <c r="B70" s="75" t="str">
        <f t="shared" si="10"/>
        <v>Customer</v>
      </c>
      <c r="C70" s="75" t="str">
        <f>C20</f>
        <v>Gather_Cust</v>
      </c>
      <c r="D70" s="76">
        <f ca="1">SUM(G70:K70)</f>
        <v>0</v>
      </c>
      <c r="E70" s="74">
        <f t="shared" ca="1" si="11"/>
        <v>0</v>
      </c>
      <c r="F70" s="74"/>
      <c r="G70" s="23">
        <f ca="1">SUM(IFERROR(INDIRECT("'"&amp;$C70&amp;"'!"&amp;ADDRESS(MATCH($B$107,'Input-Accounts'!$B:$B,0),COLUMN())),0))</f>
        <v>0</v>
      </c>
      <c r="H70" s="23">
        <f ca="1">SUM(IFERROR(INDIRECT("'"&amp;$C70&amp;"'!"&amp;ADDRESS(MATCH($B$107,'Input-Accounts'!$B:$B,0),COLUMN())),0))</f>
        <v>0</v>
      </c>
      <c r="I70" s="23">
        <f ca="1">SUM(IFERROR(INDIRECT("'"&amp;$C70&amp;"'!"&amp;ADDRESS(MATCH($B$107,'Input-Accounts'!$B:$B,0),COLUMN())),0))</f>
        <v>0</v>
      </c>
      <c r="J70" s="23">
        <f ca="1">SUM(IFERROR(INDIRECT("'"&amp;$C70&amp;"'!"&amp;ADDRESS(MATCH($B$107,'Input-Accounts'!$B:$B,0),COLUMN())),0))</f>
        <v>0</v>
      </c>
      <c r="K70" s="23">
        <f ca="1">SUM(IFERROR(INDIRECT("'"&amp;$C70&amp;"'!"&amp;ADDRESS(MATCH($B$107,'Input-Accounts'!$B:$B,0),COLUMN())),0))</f>
        <v>0</v>
      </c>
    </row>
    <row r="71" spans="1:11" x14ac:dyDescent="0.25">
      <c r="A71" s="70">
        <f>IF(B71="","",MAX($A$7:A70)+1)</f>
        <v>52</v>
      </c>
      <c r="B71" s="38" t="str">
        <f t="shared" si="10"/>
        <v>Subtotal</v>
      </c>
      <c r="D71" s="77">
        <f ca="1">SUM(D68:D70)</f>
        <v>31829205.24256764</v>
      </c>
      <c r="E71" s="74">
        <f t="shared" ca="1" si="11"/>
        <v>0</v>
      </c>
      <c r="F71" s="74"/>
      <c r="G71" s="77">
        <f t="shared" ref="G71:K71" ca="1" si="13">SUM(G68:G70)</f>
        <v>4457765.4979840592</v>
      </c>
      <c r="H71" s="77">
        <f t="shared" ca="1" si="13"/>
        <v>1595682.6497640079</v>
      </c>
      <c r="I71" s="77">
        <f t="shared" ca="1" si="13"/>
        <v>5279418.2229287308</v>
      </c>
      <c r="J71" s="77">
        <f t="shared" ca="1" si="13"/>
        <v>10707768.984695185</v>
      </c>
      <c r="K71" s="77">
        <f t="shared" ca="1" si="13"/>
        <v>9788569.8871956579</v>
      </c>
    </row>
    <row r="72" spans="1:11" x14ac:dyDescent="0.25">
      <c r="A72" s="70" t="str">
        <f>IF(B72="","",MAX($A$7:A71)+1)</f>
        <v/>
      </c>
      <c r="B72" s="73"/>
      <c r="C72" s="73"/>
      <c r="E72" s="74" t="str">
        <f t="shared" si="11"/>
        <v/>
      </c>
      <c r="F72" s="74"/>
    </row>
    <row r="73" spans="1:11" x14ac:dyDescent="0.25">
      <c r="A73" s="70">
        <f>IF(B73="","",MAX($A$7:A72)+1)</f>
        <v>53</v>
      </c>
      <c r="B73" s="53" t="str">
        <f t="shared" si="10"/>
        <v>Storage</v>
      </c>
      <c r="C73" s="53"/>
      <c r="E73" s="74" t="str">
        <f t="shared" si="11"/>
        <v/>
      </c>
      <c r="F73" s="74"/>
    </row>
    <row r="74" spans="1:11" x14ac:dyDescent="0.25">
      <c r="A74" s="70">
        <f>IF(B74="","",MAX($A$7:A73)+1)</f>
        <v>54</v>
      </c>
      <c r="B74" s="75" t="str">
        <f t="shared" si="10"/>
        <v>Demand</v>
      </c>
      <c r="C74" s="75" t="str">
        <f>C24</f>
        <v>Storage_Dem</v>
      </c>
      <c r="D74" s="76">
        <f ca="1">SUM(G74:K74)</f>
        <v>7188086.5845811395</v>
      </c>
      <c r="E74" s="74">
        <f t="shared" ca="1" si="11"/>
        <v>0</v>
      </c>
      <c r="F74" s="74"/>
      <c r="G74" s="23">
        <f ca="1">SUM(IFERROR(INDIRECT("'"&amp;$C74&amp;"'!"&amp;ADDRESS(MATCH($B$107,'Input-Accounts'!$B:$B,0),COLUMN())),0))</f>
        <v>3951331.5510406215</v>
      </c>
      <c r="H74" s="23">
        <f ca="1">SUM(IFERROR(INDIRECT("'"&amp;$C74&amp;"'!"&amp;ADDRESS(MATCH($B$107,'Input-Accounts'!$B:$B,0),COLUMN())),0))</f>
        <v>774115.51285107469</v>
      </c>
      <c r="I74" s="23">
        <f ca="1">SUM(IFERROR(INDIRECT("'"&amp;$C74&amp;"'!"&amp;ADDRESS(MATCH($B$107,'Input-Accounts'!$B:$B,0),COLUMN())),0))</f>
        <v>1111983.0563007789</v>
      </c>
      <c r="J74" s="23">
        <f ca="1">SUM(IFERROR(INDIRECT("'"&amp;$C74&amp;"'!"&amp;ADDRESS(MATCH($B$107,'Input-Accounts'!$B:$B,0),COLUMN())),0))</f>
        <v>746993.99135861825</v>
      </c>
      <c r="K74" s="23">
        <f ca="1">SUM(IFERROR(INDIRECT("'"&amp;$C74&amp;"'!"&amp;ADDRESS(MATCH($B$107,'Input-Accounts'!$B:$B,0),COLUMN())),0))</f>
        <v>603662.47303004656</v>
      </c>
    </row>
    <row r="75" spans="1:11" x14ac:dyDescent="0.25">
      <c r="A75" s="70">
        <f>IF(B75="","",MAX($A$7:A74)+1)</f>
        <v>55</v>
      </c>
      <c r="B75" s="75" t="str">
        <f t="shared" si="10"/>
        <v>Commodity</v>
      </c>
      <c r="C75" s="75" t="str">
        <f>C25</f>
        <v>Storage_Comm</v>
      </c>
      <c r="D75" s="76">
        <f ca="1">SUM(G75:K75)</f>
        <v>3797143.2486718381</v>
      </c>
      <c r="E75" s="74">
        <f t="shared" ca="1" si="11"/>
        <v>0</v>
      </c>
      <c r="F75" s="74"/>
      <c r="G75" s="23">
        <f ca="1">SUM(IFERROR(INDIRECT("'"&amp;$C75&amp;"'!"&amp;ADDRESS(MATCH($B$107,'Input-Accounts'!$B:$B,0),COLUMN())),0))</f>
        <v>1751360.5413461013</v>
      </c>
      <c r="H75" s="23">
        <f ca="1">SUM(IFERROR(INDIRECT("'"&amp;$C75&amp;"'!"&amp;ADDRESS(MATCH($B$107,'Input-Accounts'!$B:$B,0),COLUMN())),0))</f>
        <v>359942.05338076619</v>
      </c>
      <c r="I75" s="23">
        <f ca="1">SUM(IFERROR(INDIRECT("'"&amp;$C75&amp;"'!"&amp;ADDRESS(MATCH($B$107,'Input-Accounts'!$B:$B,0),COLUMN())),0))</f>
        <v>515431.72399723192</v>
      </c>
      <c r="J75" s="23">
        <f ca="1">SUM(IFERROR(INDIRECT("'"&amp;$C75&amp;"'!"&amp;ADDRESS(MATCH($B$107,'Input-Accounts'!$B:$B,0),COLUMN())),0))</f>
        <v>609936.14074912714</v>
      </c>
      <c r="K75" s="23">
        <f ca="1">SUM(IFERROR(INDIRECT("'"&amp;$C75&amp;"'!"&amp;ADDRESS(MATCH($B$107,'Input-Accounts'!$B:$B,0),COLUMN())),0))</f>
        <v>560472.78919861116</v>
      </c>
    </row>
    <row r="76" spans="1:11" x14ac:dyDescent="0.25">
      <c r="A76" s="70">
        <f>IF(B76="","",MAX($A$7:A75)+1)</f>
        <v>56</v>
      </c>
      <c r="B76" s="75" t="str">
        <f t="shared" si="10"/>
        <v>Customer</v>
      </c>
      <c r="C76" s="75" t="str">
        <f>C26</f>
        <v>Storage_Cust</v>
      </c>
      <c r="D76" s="76">
        <f ca="1">SUM(G76:K76)</f>
        <v>0</v>
      </c>
      <c r="E76" s="74">
        <f t="shared" ca="1" si="11"/>
        <v>0</v>
      </c>
      <c r="F76" s="74"/>
      <c r="G76" s="23">
        <f ca="1">SUM(IFERROR(INDIRECT("'"&amp;$C76&amp;"'!"&amp;ADDRESS(MATCH($B$107,'Input-Accounts'!$B:$B,0),COLUMN())),0))</f>
        <v>0</v>
      </c>
      <c r="H76" s="23">
        <f ca="1">SUM(IFERROR(INDIRECT("'"&amp;$C76&amp;"'!"&amp;ADDRESS(MATCH($B$107,'Input-Accounts'!$B:$B,0),COLUMN())),0))</f>
        <v>0</v>
      </c>
      <c r="I76" s="23">
        <f ca="1">SUM(IFERROR(INDIRECT("'"&amp;$C76&amp;"'!"&amp;ADDRESS(MATCH($B$107,'Input-Accounts'!$B:$B,0),COLUMN())),0))</f>
        <v>0</v>
      </c>
      <c r="J76" s="23">
        <f ca="1">SUM(IFERROR(INDIRECT("'"&amp;$C76&amp;"'!"&amp;ADDRESS(MATCH($B$107,'Input-Accounts'!$B:$B,0),COLUMN())),0))</f>
        <v>0</v>
      </c>
      <c r="K76" s="23">
        <f ca="1">SUM(IFERROR(INDIRECT("'"&amp;$C76&amp;"'!"&amp;ADDRESS(MATCH($B$107,'Input-Accounts'!$B:$B,0),COLUMN())),0))</f>
        <v>0</v>
      </c>
    </row>
    <row r="77" spans="1:11" x14ac:dyDescent="0.25">
      <c r="A77" s="70">
        <f>IF(B77="","",MAX($A$7:A76)+1)</f>
        <v>57</v>
      </c>
      <c r="B77" s="38" t="str">
        <f t="shared" si="10"/>
        <v>Subtotal</v>
      </c>
      <c r="D77" s="77">
        <f ca="1">SUM(D74:D76)</f>
        <v>10985229.833252978</v>
      </c>
      <c r="E77" s="74">
        <f t="shared" ca="1" si="11"/>
        <v>0</v>
      </c>
      <c r="F77" s="74"/>
      <c r="G77" s="77">
        <f t="shared" ref="G77:K77" ca="1" si="14">SUM(G74:G76)</f>
        <v>5702692.0923867226</v>
      </c>
      <c r="H77" s="77">
        <f t="shared" ca="1" si="14"/>
        <v>1134057.5662318408</v>
      </c>
      <c r="I77" s="77">
        <f t="shared" ca="1" si="14"/>
        <v>1627414.7802980109</v>
      </c>
      <c r="J77" s="77">
        <f t="shared" ca="1" si="14"/>
        <v>1356930.1321077454</v>
      </c>
      <c r="K77" s="77">
        <f t="shared" ca="1" si="14"/>
        <v>1164135.2622286577</v>
      </c>
    </row>
    <row r="78" spans="1:11" x14ac:dyDescent="0.25">
      <c r="A78" s="70" t="str">
        <f>IF(B78="","",MAX($A$7:A77)+1)</f>
        <v/>
      </c>
      <c r="D78" s="72"/>
      <c r="E78" s="74" t="str">
        <f t="shared" si="11"/>
        <v/>
      </c>
      <c r="F78" s="74"/>
    </row>
    <row r="79" spans="1:11" x14ac:dyDescent="0.25">
      <c r="A79" s="70">
        <f>IF(B79="","",MAX($A$7:A78)+1)</f>
        <v>58</v>
      </c>
      <c r="B79" s="53" t="str">
        <f t="shared" si="10"/>
        <v>Transmission</v>
      </c>
      <c r="C79" s="53"/>
      <c r="E79" s="74" t="str">
        <f t="shared" si="11"/>
        <v/>
      </c>
      <c r="F79" s="74"/>
    </row>
    <row r="80" spans="1:11" x14ac:dyDescent="0.25">
      <c r="A80" s="70">
        <f>IF(B80="","",MAX($A$7:A79)+1)</f>
        <v>59</v>
      </c>
      <c r="B80" s="75" t="str">
        <f t="shared" si="10"/>
        <v>Demand</v>
      </c>
      <c r="C80" s="75" t="str">
        <f>C30</f>
        <v>Trans_Dem</v>
      </c>
      <c r="D80" s="76">
        <f ca="1">SUM(G80:K80)</f>
        <v>44011934.144969769</v>
      </c>
      <c r="E80" s="74">
        <f t="shared" ca="1" si="11"/>
        <v>0</v>
      </c>
      <c r="F80" s="74"/>
      <c r="G80" s="23">
        <f ca="1">SUM(IFERROR(INDIRECT("'"&amp;$C80&amp;"'!"&amp;ADDRESS(MATCH($B$107,'Input-Accounts'!$B:$B,0),COLUMN())),0))</f>
        <v>25015609.565289035</v>
      </c>
      <c r="H80" s="23">
        <f ca="1">SUM(IFERROR(INDIRECT("'"&amp;$C80&amp;"'!"&amp;ADDRESS(MATCH($B$107,'Input-Accounts'!$B:$B,0),COLUMN())),0))</f>
        <v>4859696.379548531</v>
      </c>
      <c r="I80" s="23">
        <f ca="1">SUM(IFERROR(INDIRECT("'"&amp;$C80&amp;"'!"&amp;ADDRESS(MATCH($B$107,'Input-Accounts'!$B:$B,0),COLUMN())),0))</f>
        <v>6984678.7613020502</v>
      </c>
      <c r="J80" s="23">
        <f ca="1">SUM(IFERROR(INDIRECT("'"&amp;$C80&amp;"'!"&amp;ADDRESS(MATCH($B$107,'Input-Accounts'!$B:$B,0),COLUMN())),0))</f>
        <v>4046893.9406132782</v>
      </c>
      <c r="K80" s="23">
        <f ca="1">SUM(IFERROR(INDIRECT("'"&amp;$C80&amp;"'!"&amp;ADDRESS(MATCH($B$107,'Input-Accounts'!$B:$B,0),COLUMN())),0))</f>
        <v>3105055.4982168721</v>
      </c>
    </row>
    <row r="81" spans="1:11" x14ac:dyDescent="0.25">
      <c r="A81" s="70">
        <f>IF(B81="","",MAX($A$7:A80)+1)</f>
        <v>60</v>
      </c>
      <c r="B81" s="75" t="str">
        <f t="shared" si="10"/>
        <v>Commodity</v>
      </c>
      <c r="C81" s="75" t="str">
        <f>C31</f>
        <v>Trans_Comm</v>
      </c>
      <c r="D81" s="76">
        <f ca="1">SUM(G81:K81)</f>
        <v>0</v>
      </c>
      <c r="E81" s="74">
        <f t="shared" ca="1" si="11"/>
        <v>0</v>
      </c>
      <c r="F81" s="74"/>
      <c r="G81" s="23">
        <f ca="1">SUM(IFERROR(INDIRECT("'"&amp;$C81&amp;"'!"&amp;ADDRESS(MATCH($B$107,'Input-Accounts'!$B:$B,0),COLUMN())),0))</f>
        <v>0</v>
      </c>
      <c r="H81" s="23">
        <f ca="1">SUM(IFERROR(INDIRECT("'"&amp;$C81&amp;"'!"&amp;ADDRESS(MATCH($B$107,'Input-Accounts'!$B:$B,0),COLUMN())),0))</f>
        <v>0</v>
      </c>
      <c r="I81" s="23">
        <f ca="1">SUM(IFERROR(INDIRECT("'"&amp;$C81&amp;"'!"&amp;ADDRESS(MATCH($B$107,'Input-Accounts'!$B:$B,0),COLUMN())),0))</f>
        <v>0</v>
      </c>
      <c r="J81" s="23">
        <f ca="1">SUM(IFERROR(INDIRECT("'"&amp;$C81&amp;"'!"&amp;ADDRESS(MATCH($B$107,'Input-Accounts'!$B:$B,0),COLUMN())),0))</f>
        <v>0</v>
      </c>
      <c r="K81" s="23">
        <f ca="1">SUM(IFERROR(INDIRECT("'"&amp;$C81&amp;"'!"&amp;ADDRESS(MATCH($B$107,'Input-Accounts'!$B:$B,0),COLUMN())),0))</f>
        <v>0</v>
      </c>
    </row>
    <row r="82" spans="1:11" x14ac:dyDescent="0.25">
      <c r="A82" s="70">
        <f>IF(B82="","",MAX($A$7:A81)+1)</f>
        <v>61</v>
      </c>
      <c r="B82" s="75" t="str">
        <f t="shared" si="10"/>
        <v>Customer</v>
      </c>
      <c r="C82" s="75" t="str">
        <f>C32</f>
        <v>Trans_Cust</v>
      </c>
      <c r="D82" s="76">
        <f ca="1">SUM(G82:K82)</f>
        <v>0</v>
      </c>
      <c r="E82" s="74">
        <f t="shared" ca="1" si="11"/>
        <v>0</v>
      </c>
      <c r="F82" s="74"/>
      <c r="G82" s="23">
        <f ca="1">SUM(IFERROR(INDIRECT("'"&amp;$C82&amp;"'!"&amp;ADDRESS(MATCH($B$107,'Input-Accounts'!$B:$B,0),COLUMN())),0))</f>
        <v>0</v>
      </c>
      <c r="H82" s="23">
        <f ca="1">SUM(IFERROR(INDIRECT("'"&amp;$C82&amp;"'!"&amp;ADDRESS(MATCH($B$107,'Input-Accounts'!$B:$B,0),COLUMN())),0))</f>
        <v>0</v>
      </c>
      <c r="I82" s="23">
        <f ca="1">SUM(IFERROR(INDIRECT("'"&amp;$C82&amp;"'!"&amp;ADDRESS(MATCH($B$107,'Input-Accounts'!$B:$B,0),COLUMN())),0))</f>
        <v>0</v>
      </c>
      <c r="J82" s="23">
        <f ca="1">SUM(IFERROR(INDIRECT("'"&amp;$C82&amp;"'!"&amp;ADDRESS(MATCH($B$107,'Input-Accounts'!$B:$B,0),COLUMN())),0))</f>
        <v>0</v>
      </c>
      <c r="K82" s="23">
        <f ca="1">SUM(IFERROR(INDIRECT("'"&amp;$C82&amp;"'!"&amp;ADDRESS(MATCH($B$107,'Input-Accounts'!$B:$B,0),COLUMN())),0))</f>
        <v>0</v>
      </c>
    </row>
    <row r="83" spans="1:11" x14ac:dyDescent="0.25">
      <c r="A83" s="70">
        <f>IF(B83="","",MAX($A$7:A82)+1)</f>
        <v>62</v>
      </c>
      <c r="B83" s="38" t="str">
        <f t="shared" si="10"/>
        <v>Subtotal</v>
      </c>
      <c r="D83" s="77">
        <f ca="1">SUM(D80:D82)</f>
        <v>44011934.144969769</v>
      </c>
      <c r="E83" s="74">
        <f t="shared" ca="1" si="11"/>
        <v>0</v>
      </c>
      <c r="F83" s="74"/>
      <c r="G83" s="77">
        <f t="shared" ref="G83:K83" ca="1" si="15">SUM(G80:G82)</f>
        <v>25015609.565289035</v>
      </c>
      <c r="H83" s="77">
        <f t="shared" ca="1" si="15"/>
        <v>4859696.379548531</v>
      </c>
      <c r="I83" s="77">
        <f t="shared" ca="1" si="15"/>
        <v>6984678.7613020502</v>
      </c>
      <c r="J83" s="77">
        <f t="shared" ca="1" si="15"/>
        <v>4046893.9406132782</v>
      </c>
      <c r="K83" s="77">
        <f t="shared" ca="1" si="15"/>
        <v>3105055.4982168721</v>
      </c>
    </row>
    <row r="84" spans="1:11" outlineLevel="1" x14ac:dyDescent="0.25">
      <c r="A84" s="70" t="str">
        <f>IF(B84="","",MAX($A$7:A83)+1)</f>
        <v/>
      </c>
      <c r="B84" s="73"/>
      <c r="C84" s="73"/>
      <c r="E84" s="74" t="str">
        <f t="shared" si="11"/>
        <v/>
      </c>
      <c r="F84" s="74"/>
    </row>
    <row r="85" spans="1:11" outlineLevel="1" x14ac:dyDescent="0.25">
      <c r="A85" s="70">
        <f>IF(B85="","",MAX($A$7:A84)+1)</f>
        <v>63</v>
      </c>
      <c r="B85" s="53" t="str">
        <f t="shared" si="10"/>
        <v>Distribution</v>
      </c>
      <c r="C85" s="53"/>
      <c r="E85" s="74" t="str">
        <f t="shared" si="11"/>
        <v/>
      </c>
      <c r="F85" s="74"/>
    </row>
    <row r="86" spans="1:11" outlineLevel="1" x14ac:dyDescent="0.25">
      <c r="A86" s="70">
        <f>IF(B86="","",MAX($A$7:A85)+1)</f>
        <v>64</v>
      </c>
      <c r="B86" s="75" t="str">
        <f t="shared" si="10"/>
        <v>Demand</v>
      </c>
      <c r="C86" s="75" t="str">
        <f>C36</f>
        <v>Dist_Dem</v>
      </c>
      <c r="D86" s="76">
        <f ca="1">SUM(G86:K86)</f>
        <v>401459395.54226482</v>
      </c>
      <c r="E86" s="74">
        <f t="shared" ca="1" si="11"/>
        <v>0</v>
      </c>
      <c r="F86" s="74"/>
      <c r="G86" s="23">
        <f ca="1">SUM(IFERROR(INDIRECT("'"&amp;$C86&amp;"'!"&amp;ADDRESS(MATCH($B$107,'Input-Accounts'!$B:$B,0),COLUMN())),0))</f>
        <v>253845210.72438997</v>
      </c>
      <c r="H86" s="23">
        <f ca="1">SUM(IFERROR(INDIRECT("'"&amp;$C86&amp;"'!"&amp;ADDRESS(MATCH($B$107,'Input-Accounts'!$B:$B,0),COLUMN())),0))</f>
        <v>48402865.444761954</v>
      </c>
      <c r="I86" s="23">
        <f ca="1">SUM(IFERROR(INDIRECT("'"&amp;$C86&amp;"'!"&amp;ADDRESS(MATCH($B$107,'Input-Accounts'!$B:$B,0),COLUMN())),0))</f>
        <v>71272491.640311107</v>
      </c>
      <c r="J86" s="23">
        <f ca="1">SUM(IFERROR(INDIRECT("'"&amp;$C86&amp;"'!"&amp;ADDRESS(MATCH($B$107,'Input-Accounts'!$B:$B,0),COLUMN())),0))</f>
        <v>27938827.73280178</v>
      </c>
      <c r="K86" s="23">
        <f ca="1">SUM(IFERROR(INDIRECT("'"&amp;$C86&amp;"'!"&amp;ADDRESS(MATCH($B$107,'Input-Accounts'!$B:$B,0),COLUMN())),0))</f>
        <v>0</v>
      </c>
    </row>
    <row r="87" spans="1:11" outlineLevel="1" x14ac:dyDescent="0.25">
      <c r="A87" s="70">
        <f>IF(B87="","",MAX($A$7:A86)+1)</f>
        <v>65</v>
      </c>
      <c r="B87" s="75" t="str">
        <f t="shared" si="10"/>
        <v>Commodity</v>
      </c>
      <c r="C87" s="75" t="str">
        <f>C37</f>
        <v>Dist_Comm</v>
      </c>
      <c r="D87" s="76">
        <f ca="1">SUM(G87:K87)</f>
        <v>0</v>
      </c>
      <c r="E87" s="74">
        <f t="shared" ca="1" si="11"/>
        <v>0</v>
      </c>
      <c r="F87" s="74"/>
      <c r="G87" s="23">
        <f ca="1">SUM(IFERROR(INDIRECT("'"&amp;$C87&amp;"'!"&amp;ADDRESS(MATCH($B$107,'Input-Accounts'!$B:$B,0),COLUMN())),0))</f>
        <v>0</v>
      </c>
      <c r="H87" s="23">
        <f ca="1">SUM(IFERROR(INDIRECT("'"&amp;$C87&amp;"'!"&amp;ADDRESS(MATCH($B$107,'Input-Accounts'!$B:$B,0),COLUMN())),0))</f>
        <v>0</v>
      </c>
      <c r="I87" s="23">
        <f ca="1">SUM(IFERROR(INDIRECT("'"&amp;$C87&amp;"'!"&amp;ADDRESS(MATCH($B$107,'Input-Accounts'!$B:$B,0),COLUMN())),0))</f>
        <v>0</v>
      </c>
      <c r="J87" s="23">
        <f ca="1">SUM(IFERROR(INDIRECT("'"&amp;$C87&amp;"'!"&amp;ADDRESS(MATCH($B$107,'Input-Accounts'!$B:$B,0),COLUMN())),0))</f>
        <v>0</v>
      </c>
      <c r="K87" s="23">
        <f ca="1">SUM(IFERROR(INDIRECT("'"&amp;$C87&amp;"'!"&amp;ADDRESS(MATCH($B$107,'Input-Accounts'!$B:$B,0),COLUMN())),0))</f>
        <v>0</v>
      </c>
    </row>
    <row r="88" spans="1:11" outlineLevel="1" x14ac:dyDescent="0.25">
      <c r="A88" s="70">
        <f>IF(B88="","",MAX($A$7:A87)+1)</f>
        <v>66</v>
      </c>
      <c r="B88" s="75" t="str">
        <f t="shared" si="10"/>
        <v>Customer</v>
      </c>
      <c r="C88" s="75" t="str">
        <f>C38</f>
        <v>Dist_Cust</v>
      </c>
      <c r="D88" s="76">
        <f ca="1">SUM(G88:K88)</f>
        <v>117568139.50704202</v>
      </c>
      <c r="E88" s="74">
        <f t="shared" ca="1" si="11"/>
        <v>0</v>
      </c>
      <c r="F88" s="74"/>
      <c r="G88" s="23">
        <f ca="1">SUM(IFERROR(INDIRECT("'"&amp;$C88&amp;"'!"&amp;ADDRESS(MATCH($B$107,'Input-Accounts'!$B:$B,0),COLUMN())),0))</f>
        <v>108773817.59753753</v>
      </c>
      <c r="H88" s="23">
        <f ca="1">SUM(IFERROR(INDIRECT("'"&amp;$C88&amp;"'!"&amp;ADDRESS(MATCH($B$107,'Input-Accounts'!$B:$B,0),COLUMN())),0))</f>
        <v>8048727.8761422252</v>
      </c>
      <c r="I88" s="23">
        <f ca="1">SUM(IFERROR(INDIRECT("'"&amp;$C88&amp;"'!"&amp;ADDRESS(MATCH($B$107,'Input-Accounts'!$B:$B,0),COLUMN())),0))</f>
        <v>735351.3356487978</v>
      </c>
      <c r="J88" s="23">
        <f ca="1">SUM(IFERROR(INDIRECT("'"&amp;$C88&amp;"'!"&amp;ADDRESS(MATCH($B$107,'Input-Accounts'!$B:$B,0),COLUMN())),0))</f>
        <v>10242.697713459011</v>
      </c>
      <c r="K88" s="23">
        <f ca="1">SUM(IFERROR(INDIRECT("'"&amp;$C88&amp;"'!"&amp;ADDRESS(MATCH($B$107,'Input-Accounts'!$B:$B,0),COLUMN())),0))</f>
        <v>0</v>
      </c>
    </row>
    <row r="89" spans="1:11" outlineLevel="1" x14ac:dyDescent="0.25">
      <c r="A89" s="70">
        <f>IF(B89="","",MAX($A$7:A88)+1)</f>
        <v>67</v>
      </c>
      <c r="B89" s="38" t="str">
        <f t="shared" si="10"/>
        <v>Subtotal</v>
      </c>
      <c r="D89" s="77">
        <f ca="1">SUM(D86:D88)</f>
        <v>519027535.04930687</v>
      </c>
      <c r="E89" s="74">
        <f t="shared" ca="1" si="11"/>
        <v>0</v>
      </c>
      <c r="F89" s="74"/>
      <c r="G89" s="77">
        <f t="shared" ref="G89:K89" ca="1" si="16">SUM(G86:G88)</f>
        <v>362619028.32192749</v>
      </c>
      <c r="H89" s="77">
        <f t="shared" ca="1" si="16"/>
        <v>56451593.32090418</v>
      </c>
      <c r="I89" s="77">
        <f t="shared" ca="1" si="16"/>
        <v>72007842.975959912</v>
      </c>
      <c r="J89" s="77">
        <f t="shared" ca="1" si="16"/>
        <v>27949070.430515241</v>
      </c>
      <c r="K89" s="77">
        <f t="shared" ca="1" si="16"/>
        <v>0</v>
      </c>
    </row>
    <row r="90" spans="1:11" outlineLevel="1" x14ac:dyDescent="0.25">
      <c r="A90" s="70" t="str">
        <f>IF(B90="","",MAX($A$7:A89)+1)</f>
        <v/>
      </c>
      <c r="B90" s="73"/>
      <c r="C90" s="73"/>
      <c r="E90" s="74" t="str">
        <f t="shared" si="11"/>
        <v/>
      </c>
      <c r="F90" s="74"/>
    </row>
    <row r="91" spans="1:11" outlineLevel="1" x14ac:dyDescent="0.25">
      <c r="A91" s="70">
        <f>IF(B91="","",MAX($A$7:A90)+1)</f>
        <v>68</v>
      </c>
      <c r="B91" s="53" t="str">
        <f t="shared" si="10"/>
        <v>Dist On-Site</v>
      </c>
      <c r="C91" s="53"/>
      <c r="E91" s="74" t="str">
        <f t="shared" si="11"/>
        <v/>
      </c>
      <c r="F91" s="74"/>
    </row>
    <row r="92" spans="1:11" outlineLevel="1" x14ac:dyDescent="0.25">
      <c r="A92" s="70">
        <f>IF(B92="","",MAX($A$7:A91)+1)</f>
        <v>69</v>
      </c>
      <c r="B92" s="75" t="str">
        <f t="shared" si="10"/>
        <v>Demand</v>
      </c>
      <c r="C92" s="75" t="str">
        <f>C42</f>
        <v>OnSite_Dem</v>
      </c>
      <c r="D92" s="76">
        <f ca="1">SUM(G92:K92)</f>
        <v>0</v>
      </c>
      <c r="E92" s="74">
        <f t="shared" ca="1" si="11"/>
        <v>0</v>
      </c>
      <c r="F92" s="74"/>
      <c r="G92" s="23">
        <f ca="1">SUM(IFERROR(INDIRECT("'"&amp;$C92&amp;"'!"&amp;ADDRESS(MATCH($B$107,'Input-Accounts'!$B:$B,0),COLUMN())),0))</f>
        <v>0</v>
      </c>
      <c r="H92" s="23">
        <f ca="1">SUM(IFERROR(INDIRECT("'"&amp;$C92&amp;"'!"&amp;ADDRESS(MATCH($B$107,'Input-Accounts'!$B:$B,0),COLUMN())),0))</f>
        <v>0</v>
      </c>
      <c r="I92" s="23">
        <f ca="1">SUM(IFERROR(INDIRECT("'"&amp;$C92&amp;"'!"&amp;ADDRESS(MATCH($B$107,'Input-Accounts'!$B:$B,0),COLUMN())),0))</f>
        <v>0</v>
      </c>
      <c r="J92" s="23">
        <f ca="1">SUM(IFERROR(INDIRECT("'"&amp;$C92&amp;"'!"&amp;ADDRESS(MATCH($B$107,'Input-Accounts'!$B:$B,0),COLUMN())),0))</f>
        <v>0</v>
      </c>
      <c r="K92" s="23">
        <f ca="1">SUM(IFERROR(INDIRECT("'"&amp;$C92&amp;"'!"&amp;ADDRESS(MATCH($B$107,'Input-Accounts'!$B:$B,0),COLUMN())),0))</f>
        <v>0</v>
      </c>
    </row>
    <row r="93" spans="1:11" outlineLevel="1" x14ac:dyDescent="0.25">
      <c r="A93" s="70">
        <f>IF(B93="","",MAX($A$7:A92)+1)</f>
        <v>70</v>
      </c>
      <c r="B93" s="75" t="str">
        <f t="shared" si="10"/>
        <v>Commodity</v>
      </c>
      <c r="C93" s="75" t="str">
        <f>C43</f>
        <v>OnSite_Comm</v>
      </c>
      <c r="D93" s="76">
        <f ca="1">SUM(G93:K93)</f>
        <v>0</v>
      </c>
      <c r="E93" s="74">
        <f t="shared" ca="1" si="11"/>
        <v>0</v>
      </c>
      <c r="F93" s="74"/>
      <c r="G93" s="23">
        <f ca="1">SUM(IFERROR(INDIRECT("'"&amp;$C93&amp;"'!"&amp;ADDRESS(MATCH($B$107,'Input-Accounts'!$B:$B,0),COLUMN())),0))</f>
        <v>0</v>
      </c>
      <c r="H93" s="23">
        <f ca="1">SUM(IFERROR(INDIRECT("'"&amp;$C93&amp;"'!"&amp;ADDRESS(MATCH($B$107,'Input-Accounts'!$B:$B,0),COLUMN())),0))</f>
        <v>0</v>
      </c>
      <c r="I93" s="23">
        <f ca="1">SUM(IFERROR(INDIRECT("'"&amp;$C93&amp;"'!"&amp;ADDRESS(MATCH($B$107,'Input-Accounts'!$B:$B,0),COLUMN())),0))</f>
        <v>0</v>
      </c>
      <c r="J93" s="23">
        <f ca="1">SUM(IFERROR(INDIRECT("'"&amp;$C93&amp;"'!"&amp;ADDRESS(MATCH($B$107,'Input-Accounts'!$B:$B,0),COLUMN())),0))</f>
        <v>0</v>
      </c>
      <c r="K93" s="23">
        <f ca="1">SUM(IFERROR(INDIRECT("'"&amp;$C93&amp;"'!"&amp;ADDRESS(MATCH($B$107,'Input-Accounts'!$B:$B,0),COLUMN())),0))</f>
        <v>0</v>
      </c>
    </row>
    <row r="94" spans="1:11" outlineLevel="1" x14ac:dyDescent="0.25">
      <c r="A94" s="70">
        <f>IF(B94="","",MAX($A$7:A93)+1)</f>
        <v>71</v>
      </c>
      <c r="B94" s="75" t="str">
        <f t="shared" si="10"/>
        <v>Customer</v>
      </c>
      <c r="C94" s="75" t="str">
        <f>C44</f>
        <v>OnSite_Cust</v>
      </c>
      <c r="D94" s="76">
        <f ca="1">SUM(G94:K94)</f>
        <v>166852105.49653843</v>
      </c>
      <c r="E94" s="74">
        <f t="shared" ca="1" si="11"/>
        <v>0</v>
      </c>
      <c r="F94" s="74"/>
      <c r="G94" s="23">
        <f ca="1">SUM(IFERROR(INDIRECT("'"&amp;$C94&amp;"'!"&amp;ADDRESS(MATCH($B$107,'Input-Accounts'!$B:$B,0),COLUMN())),0))</f>
        <v>141708536.7576625</v>
      </c>
      <c r="H94" s="23">
        <f ca="1">SUM(IFERROR(INDIRECT("'"&amp;$C94&amp;"'!"&amp;ADDRESS(MATCH($B$107,'Input-Accounts'!$B:$B,0),COLUMN())),0))</f>
        <v>19264352.483023837</v>
      </c>
      <c r="I94" s="23">
        <f ca="1">SUM(IFERROR(INDIRECT("'"&amp;$C94&amp;"'!"&amp;ADDRESS(MATCH($B$107,'Input-Accounts'!$B:$B,0),COLUMN())),0))</f>
        <v>5117104.0663173441</v>
      </c>
      <c r="J94" s="23">
        <f ca="1">SUM(IFERROR(INDIRECT("'"&amp;$C94&amp;"'!"&amp;ADDRESS(MATCH($B$107,'Input-Accounts'!$B:$B,0),COLUMN())),0))</f>
        <v>734056.92220132099</v>
      </c>
      <c r="K94" s="23">
        <f ca="1">SUM(IFERROR(INDIRECT("'"&amp;$C94&amp;"'!"&amp;ADDRESS(MATCH($B$107,'Input-Accounts'!$B:$B,0),COLUMN())),0))</f>
        <v>28055.267333391068</v>
      </c>
    </row>
    <row r="95" spans="1:11" outlineLevel="1" x14ac:dyDescent="0.25">
      <c r="A95" s="70">
        <f>IF(B95="","",MAX($A$7:A94)+1)</f>
        <v>72</v>
      </c>
      <c r="B95" s="38" t="str">
        <f t="shared" si="10"/>
        <v>Subtotal</v>
      </c>
      <c r="D95" s="77">
        <f ca="1">SUM(D92:D94)</f>
        <v>166852105.49653843</v>
      </c>
      <c r="E95" s="74">
        <f t="shared" ca="1" si="11"/>
        <v>0</v>
      </c>
      <c r="F95" s="74"/>
      <c r="G95" s="77">
        <f t="shared" ref="G95:K95" ca="1" si="17">SUM(G92:G94)</f>
        <v>141708536.7576625</v>
      </c>
      <c r="H95" s="77">
        <f t="shared" ca="1" si="17"/>
        <v>19264352.483023837</v>
      </c>
      <c r="I95" s="77">
        <f t="shared" ca="1" si="17"/>
        <v>5117104.0663173441</v>
      </c>
      <c r="J95" s="77">
        <f t="shared" ca="1" si="17"/>
        <v>734056.92220132099</v>
      </c>
      <c r="K95" s="77">
        <f t="shared" ca="1" si="17"/>
        <v>28055.267333391068</v>
      </c>
    </row>
    <row r="96" spans="1:11" outlineLevel="1" x14ac:dyDescent="0.25">
      <c r="A96" s="70" t="str">
        <f>IF(B96="","",MAX($A$7:A95)+1)</f>
        <v/>
      </c>
      <c r="D96" s="72"/>
      <c r="E96" s="74" t="str">
        <f t="shared" si="11"/>
        <v/>
      </c>
      <c r="F96" s="74"/>
    </row>
    <row r="97" spans="1:13" outlineLevel="1" x14ac:dyDescent="0.25">
      <c r="A97" s="70">
        <f>IF(B97="","",MAX($A$7:A96)+1)</f>
        <v>73</v>
      </c>
      <c r="B97" s="53" t="str">
        <f t="shared" si="10"/>
        <v>Accts &amp; Service</v>
      </c>
      <c r="C97" s="53"/>
      <c r="E97" s="74" t="str">
        <f t="shared" si="11"/>
        <v/>
      </c>
      <c r="F97" s="74"/>
    </row>
    <row r="98" spans="1:13" outlineLevel="1" x14ac:dyDescent="0.25">
      <c r="A98" s="70">
        <f>IF(B98="","",MAX($A$7:A97)+1)</f>
        <v>74</v>
      </c>
      <c r="B98" s="75" t="str">
        <f t="shared" si="10"/>
        <v>Demand</v>
      </c>
      <c r="C98" s="75" t="str">
        <f>C48</f>
        <v>CustAccts_Dem</v>
      </c>
      <c r="D98" s="76">
        <f ca="1">SUM(G98:K98)</f>
        <v>0</v>
      </c>
      <c r="E98" s="74">
        <f t="shared" ca="1" si="11"/>
        <v>0</v>
      </c>
      <c r="F98" s="74"/>
      <c r="G98" s="23">
        <f ca="1">SUM(IFERROR(INDIRECT("'"&amp;$C98&amp;"'!"&amp;ADDRESS(MATCH($B$107,'Input-Accounts'!$B:$B,0),COLUMN())),0))</f>
        <v>0</v>
      </c>
      <c r="H98" s="23">
        <f ca="1">SUM(IFERROR(INDIRECT("'"&amp;$C98&amp;"'!"&amp;ADDRESS(MATCH($B$107,'Input-Accounts'!$B:$B,0),COLUMN())),0))</f>
        <v>0</v>
      </c>
      <c r="I98" s="23">
        <f ca="1">SUM(IFERROR(INDIRECT("'"&amp;$C98&amp;"'!"&amp;ADDRESS(MATCH($B$107,'Input-Accounts'!$B:$B,0),COLUMN())),0))</f>
        <v>0</v>
      </c>
      <c r="J98" s="23">
        <f ca="1">SUM(IFERROR(INDIRECT("'"&amp;$C98&amp;"'!"&amp;ADDRESS(MATCH($B$107,'Input-Accounts'!$B:$B,0),COLUMN())),0))</f>
        <v>0</v>
      </c>
      <c r="K98" s="23">
        <f ca="1">SUM(IFERROR(INDIRECT("'"&amp;$C98&amp;"'!"&amp;ADDRESS(MATCH($B$107,'Input-Accounts'!$B:$B,0),COLUMN())),0))</f>
        <v>0</v>
      </c>
    </row>
    <row r="99" spans="1:13" outlineLevel="1" x14ac:dyDescent="0.25">
      <c r="A99" s="70">
        <f>IF(B99="","",MAX($A$7:A98)+1)</f>
        <v>75</v>
      </c>
      <c r="B99" s="75" t="str">
        <f t="shared" si="10"/>
        <v>Commodity</v>
      </c>
      <c r="C99" s="75" t="str">
        <f>C49</f>
        <v>CustAccts_Comm</v>
      </c>
      <c r="D99" s="76">
        <f ca="1">SUM(G99:K99)</f>
        <v>0</v>
      </c>
      <c r="E99" s="74">
        <f t="shared" ca="1" si="11"/>
        <v>0</v>
      </c>
      <c r="F99" s="74"/>
      <c r="G99" s="23">
        <f ca="1">SUM(IFERROR(INDIRECT("'"&amp;$C99&amp;"'!"&amp;ADDRESS(MATCH($B$107,'Input-Accounts'!$B:$B,0),COLUMN())),0))</f>
        <v>0</v>
      </c>
      <c r="H99" s="23">
        <f ca="1">SUM(IFERROR(INDIRECT("'"&amp;$C99&amp;"'!"&amp;ADDRESS(MATCH($B$107,'Input-Accounts'!$B:$B,0),COLUMN())),0))</f>
        <v>0</v>
      </c>
      <c r="I99" s="23">
        <f ca="1">SUM(IFERROR(INDIRECT("'"&amp;$C99&amp;"'!"&amp;ADDRESS(MATCH($B$107,'Input-Accounts'!$B:$B,0),COLUMN())),0))</f>
        <v>0</v>
      </c>
      <c r="J99" s="23">
        <f ca="1">SUM(IFERROR(INDIRECT("'"&amp;$C99&amp;"'!"&amp;ADDRESS(MATCH($B$107,'Input-Accounts'!$B:$B,0),COLUMN())),0))</f>
        <v>0</v>
      </c>
      <c r="K99" s="23">
        <f ca="1">SUM(IFERROR(INDIRECT("'"&amp;$C99&amp;"'!"&amp;ADDRESS(MATCH($B$107,'Input-Accounts'!$B:$B,0),COLUMN())),0))</f>
        <v>0</v>
      </c>
    </row>
    <row r="100" spans="1:13" outlineLevel="1" x14ac:dyDescent="0.25">
      <c r="A100" s="70">
        <f>IF(B100="","",MAX($A$7:A99)+1)</f>
        <v>76</v>
      </c>
      <c r="B100" s="75" t="str">
        <f t="shared" si="10"/>
        <v>Customer</v>
      </c>
      <c r="C100" s="75" t="str">
        <f>C50</f>
        <v>CustAccts_Cust</v>
      </c>
      <c r="D100" s="76">
        <f ca="1">SUM(G100:K100)</f>
        <v>67692644.672010675</v>
      </c>
      <c r="E100" s="74">
        <f t="shared" ca="1" si="11"/>
        <v>0</v>
      </c>
      <c r="F100" s="74"/>
      <c r="G100" s="23">
        <f ca="1">SUM(IFERROR(INDIRECT("'"&amp;$C100&amp;"'!"&amp;ADDRESS(MATCH($B$107,'Input-Accounts'!$B:$B,0),COLUMN())),0))</f>
        <v>59964939.320058487</v>
      </c>
      <c r="H100" s="23">
        <f ca="1">SUM(IFERROR(INDIRECT("'"&amp;$C100&amp;"'!"&amp;ADDRESS(MATCH($B$107,'Input-Accounts'!$B:$B,0),COLUMN())),0))</f>
        <v>5763027.5439132638</v>
      </c>
      <c r="I100" s="23">
        <f ca="1">SUM(IFERROR(INDIRECT("'"&amp;$C100&amp;"'!"&amp;ADDRESS(MATCH($B$107,'Input-Accounts'!$B:$B,0),COLUMN())),0))</f>
        <v>1519798.6231203938</v>
      </c>
      <c r="J100" s="23">
        <f ca="1">SUM(IFERROR(INDIRECT("'"&amp;$C100&amp;"'!"&amp;ADDRESS(MATCH($B$107,'Input-Accounts'!$B:$B,0),COLUMN())),0))</f>
        <v>443102.18903875345</v>
      </c>
      <c r="K100" s="23">
        <f ca="1">SUM(IFERROR(INDIRECT("'"&amp;$C100&amp;"'!"&amp;ADDRESS(MATCH($B$107,'Input-Accounts'!$B:$B,0),COLUMN())),0))</f>
        <v>1776.9958797673105</v>
      </c>
    </row>
    <row r="101" spans="1:13" outlineLevel="1" x14ac:dyDescent="0.25">
      <c r="A101" s="70">
        <f>IF(B101="","",MAX($A$7:A100)+1)</f>
        <v>77</v>
      </c>
      <c r="B101" s="38" t="str">
        <f t="shared" si="10"/>
        <v>Subtotal</v>
      </c>
      <c r="D101" s="77">
        <f ca="1">SUM(D98:D100)</f>
        <v>67692644.672010675</v>
      </c>
      <c r="E101" s="74">
        <f t="shared" ca="1" si="11"/>
        <v>0</v>
      </c>
      <c r="F101" s="74"/>
      <c r="G101" s="77">
        <f t="shared" ref="G101:K101" ca="1" si="18">SUM(G98:G100)</f>
        <v>59964939.320058487</v>
      </c>
      <c r="H101" s="77">
        <f t="shared" ca="1" si="18"/>
        <v>5763027.5439132638</v>
      </c>
      <c r="I101" s="77">
        <f t="shared" ca="1" si="18"/>
        <v>1519798.6231203938</v>
      </c>
      <c r="J101" s="77">
        <f t="shared" ca="1" si="18"/>
        <v>443102.18903875345</v>
      </c>
      <c r="K101" s="77">
        <f t="shared" ca="1" si="18"/>
        <v>1776.9958797673105</v>
      </c>
    </row>
    <row r="102" spans="1:13" x14ac:dyDescent="0.25">
      <c r="A102" s="70" t="str">
        <f>IF(B102="","",MAX($A$7:A101)+1)</f>
        <v/>
      </c>
      <c r="B102" s="73"/>
      <c r="C102" s="73"/>
      <c r="E102" s="74" t="str">
        <f t="shared" si="11"/>
        <v/>
      </c>
      <c r="F102" s="74"/>
    </row>
    <row r="103" spans="1:13" x14ac:dyDescent="0.25">
      <c r="A103" s="70">
        <f>IF(B103="","",MAX($A$7:A102)+1)</f>
        <v>78</v>
      </c>
      <c r="B103" s="53" t="s">
        <v>123</v>
      </c>
      <c r="C103" s="53"/>
      <c r="E103" s="74" t="str">
        <f t="shared" si="11"/>
        <v/>
      </c>
      <c r="F103" s="74"/>
    </row>
    <row r="104" spans="1:13" x14ac:dyDescent="0.25">
      <c r="A104" s="70">
        <f>IF(B104="","",MAX($A$7:A103)+1)</f>
        <v>79</v>
      </c>
      <c r="B104" s="75" t="str">
        <f>$B$12</f>
        <v>Demand</v>
      </c>
      <c r="C104" s="75"/>
      <c r="D104" s="76">
        <f ca="1">SUM(G104:K104)</f>
        <v>452659416.27181572</v>
      </c>
      <c r="E104" s="74">
        <f t="shared" ca="1" si="11"/>
        <v>0</v>
      </c>
      <c r="F104" s="74"/>
      <c r="G104" s="76">
        <f ca="1">SUMIFS(G$62:G$101,$B$62:$B$101,$B104)</f>
        <v>282812151.84071964</v>
      </c>
      <c r="H104" s="76">
        <f t="shared" ref="H104:K104" ca="1" si="19">SUMIFS(H$62:H$101,$B$62:$B$101,$B104)</f>
        <v>54036677.337161556</v>
      </c>
      <c r="I104" s="76">
        <f t="shared" ca="1" si="19"/>
        <v>79369153.457913935</v>
      </c>
      <c r="J104" s="76">
        <f t="shared" ca="1" si="19"/>
        <v>32732715.664773677</v>
      </c>
      <c r="K104" s="76">
        <f t="shared" ca="1" si="19"/>
        <v>3708717.9712469187</v>
      </c>
      <c r="M104" s="284">
        <f ca="1">G104/$G$107</f>
        <v>0.47088143119859882</v>
      </c>
    </row>
    <row r="105" spans="1:13" x14ac:dyDescent="0.25">
      <c r="A105" s="70">
        <f>IF(B105="","",MAX($A$7:A104)+1)</f>
        <v>80</v>
      </c>
      <c r="B105" s="75" t="str">
        <f>$B$13</f>
        <v>Commodity</v>
      </c>
      <c r="C105" s="75"/>
      <c r="D105" s="76">
        <f ca="1">SUM(G105:K105)</f>
        <v>37094306.280917987</v>
      </c>
      <c r="E105" s="74">
        <f t="shared" ca="1" si="11"/>
        <v>0</v>
      </c>
      <c r="F105" s="74"/>
      <c r="G105" s="76">
        <f t="shared" ref="G105:K106" ca="1" si="20">SUMIFS(G$62:G$101,$B$62:$B$101,$B105)</f>
        <v>7342177.5313338395</v>
      </c>
      <c r="H105" s="76">
        <f t="shared" ca="1" si="20"/>
        <v>2119514.3507532179</v>
      </c>
      <c r="I105" s="76">
        <f t="shared" ca="1" si="20"/>
        <v>5919036.0201979969</v>
      </c>
      <c r="J105" s="76">
        <f t="shared" ca="1" si="20"/>
        <v>11345449.69889506</v>
      </c>
      <c r="K105" s="76">
        <f t="shared" ca="1" si="20"/>
        <v>10368128.679737875</v>
      </c>
      <c r="M105" s="284">
        <f ca="1">G105/$G$107</f>
        <v>1.2224704778654026E-2</v>
      </c>
    </row>
    <row r="106" spans="1:13" x14ac:dyDescent="0.25">
      <c r="A106" s="70">
        <f>IF(B106="","",MAX($A$7:A105)+1)</f>
        <v>81</v>
      </c>
      <c r="B106" s="75" t="str">
        <f>$B$14</f>
        <v>Customer</v>
      </c>
      <c r="C106" s="75"/>
      <c r="D106" s="76">
        <f ca="1">SUM(G106:K106)</f>
        <v>352112889.67559105</v>
      </c>
      <c r="E106" s="74">
        <f t="shared" ca="1" si="11"/>
        <v>0</v>
      </c>
      <c r="F106" s="74"/>
      <c r="G106" s="76">
        <f ca="1">SUMIFS(G$62:G$101,$B$62:$B$101,$B106)</f>
        <v>310447293.67525852</v>
      </c>
      <c r="H106" s="76">
        <f t="shared" ca="1" si="20"/>
        <v>33076107.903079327</v>
      </c>
      <c r="I106" s="76">
        <f t="shared" ca="1" si="20"/>
        <v>7372254.0250865351</v>
      </c>
      <c r="J106" s="76">
        <f t="shared" ca="1" si="20"/>
        <v>1187401.8089535334</v>
      </c>
      <c r="K106" s="76">
        <f t="shared" ca="1" si="20"/>
        <v>29832.263213158378</v>
      </c>
      <c r="M106" s="284">
        <f ca="1">G106/$G$107</f>
        <v>0.51689386402274706</v>
      </c>
    </row>
    <row r="107" spans="1:13" ht="30" x14ac:dyDescent="0.25">
      <c r="A107" s="250">
        <f>IF(B107="","",MAX($A$7:A106)+1)</f>
        <v>82</v>
      </c>
      <c r="B107" s="86" t="str">
        <f>'Input-Accounts'!B387</f>
        <v>TOTAL REVENUE REQUIREMENT AT EQUAL RATES OF RETURN</v>
      </c>
      <c r="C107" s="87"/>
      <c r="D107" s="88">
        <f ca="1">SUM(D104:D106)</f>
        <v>841866612.22832477</v>
      </c>
      <c r="E107" s="89">
        <f t="shared" ca="1" si="11"/>
        <v>0</v>
      </c>
      <c r="F107" s="89"/>
      <c r="G107" s="88">
        <f ca="1">SUM(G104:G106)</f>
        <v>600601623.04731202</v>
      </c>
      <c r="H107" s="88">
        <f t="shared" ref="H107:K107" ca="1" si="21">SUM(H104:H106)</f>
        <v>89232299.590994105</v>
      </c>
      <c r="I107" s="88">
        <f t="shared" ca="1" si="21"/>
        <v>92660443.503198475</v>
      </c>
      <c r="J107" s="88">
        <f t="shared" ca="1" si="21"/>
        <v>45265567.172622271</v>
      </c>
      <c r="K107" s="88">
        <f t="shared" ca="1" si="21"/>
        <v>14106678.914197952</v>
      </c>
    </row>
    <row r="108" spans="1:13" x14ac:dyDescent="0.25">
      <c r="A108" s="70" t="str">
        <f>IF(B108="","",MAX($A$7:A107)+1)</f>
        <v/>
      </c>
      <c r="E108" s="74"/>
      <c r="F108" s="74"/>
    </row>
    <row r="109" spans="1:13" x14ac:dyDescent="0.25">
      <c r="A109" s="70">
        <f>IF(B109="","",MAX($A$7:A108)+1)</f>
        <v>83</v>
      </c>
      <c r="B109" s="75" t="s">
        <v>126</v>
      </c>
      <c r="D109" s="90">
        <f ca="1">D104/D$107</f>
        <v>0.53768543578854844</v>
      </c>
      <c r="E109" s="74"/>
      <c r="F109" s="74"/>
      <c r="G109" s="90">
        <f t="shared" ref="G109:K111" ca="1" si="22">G104/G$107</f>
        <v>0.47088143119859882</v>
      </c>
      <c r="H109" s="90">
        <f t="shared" ca="1" si="22"/>
        <v>0.60557306698184976</v>
      </c>
      <c r="I109" s="90">
        <f t="shared" ca="1" si="22"/>
        <v>0.8565591794860582</v>
      </c>
      <c r="J109" s="90">
        <f t="shared" ca="1" si="22"/>
        <v>0.72312615768064936</v>
      </c>
      <c r="K109" s="90">
        <f t="shared" ca="1" si="22"/>
        <v>0.26290510996987426</v>
      </c>
    </row>
    <row r="110" spans="1:13" x14ac:dyDescent="0.25">
      <c r="A110" s="70">
        <f>IF(B110="","",MAX($A$7:A109)+1)</f>
        <v>84</v>
      </c>
      <c r="B110" s="75" t="s">
        <v>496</v>
      </c>
      <c r="D110" s="90">
        <f ca="1">D105/D$107</f>
        <v>4.4061975783471916E-2</v>
      </c>
      <c r="E110" s="74"/>
      <c r="F110" s="74"/>
      <c r="G110" s="90">
        <f t="shared" ca="1" si="22"/>
        <v>1.2224704778654026E-2</v>
      </c>
      <c r="H110" s="90">
        <f t="shared" ca="1" si="22"/>
        <v>2.375277069478475E-2</v>
      </c>
      <c r="I110" s="90">
        <f t="shared" ca="1" si="22"/>
        <v>6.3878779298025726E-2</v>
      </c>
      <c r="J110" s="90">
        <f t="shared" ca="1" si="22"/>
        <v>0.2506419428177864</v>
      </c>
      <c r="K110" s="90">
        <f t="shared" ca="1" si="22"/>
        <v>0.73498012840589022</v>
      </c>
    </row>
    <row r="111" spans="1:13" x14ac:dyDescent="0.25">
      <c r="A111" s="70">
        <f>IF(B111="","",MAX($A$7:A110)+1)</f>
        <v>85</v>
      </c>
      <c r="B111" s="75" t="s">
        <v>128</v>
      </c>
      <c r="C111" s="59"/>
      <c r="D111" s="90">
        <f ca="1">D106/D$107</f>
        <v>0.41825258842797963</v>
      </c>
      <c r="E111" s="74"/>
      <c r="F111" s="74"/>
      <c r="G111" s="90">
        <f ca="1">G106/G$107</f>
        <v>0.51689386402274706</v>
      </c>
      <c r="H111" s="90">
        <f t="shared" ca="1" si="22"/>
        <v>0.37067416232336547</v>
      </c>
      <c r="I111" s="90">
        <f t="shared" ca="1" si="22"/>
        <v>7.9562041215916021E-2</v>
      </c>
      <c r="J111" s="90">
        <f t="shared" ca="1" si="22"/>
        <v>2.6231899501564255E-2</v>
      </c>
      <c r="K111" s="90">
        <f t="shared" ca="1" si="22"/>
        <v>2.114761624235531E-3</v>
      </c>
    </row>
    <row r="112" spans="1:13" x14ac:dyDescent="0.25">
      <c r="A112" s="70" t="str">
        <f>IF(B112="","",MAX($A$7:A111)+1)</f>
        <v/>
      </c>
      <c r="B112" s="75"/>
      <c r="C112" s="59"/>
      <c r="D112" s="90"/>
      <c r="E112" s="74"/>
      <c r="F112" s="74"/>
      <c r="G112" s="90"/>
      <c r="H112" s="90"/>
      <c r="I112" s="90"/>
      <c r="J112" s="90"/>
      <c r="K112" s="90"/>
    </row>
    <row r="113" spans="1:11" x14ac:dyDescent="0.25">
      <c r="A113" s="70">
        <f>IF(B113="","",MAX($A$7:A112)+1)</f>
        <v>86</v>
      </c>
      <c r="B113" s="53" t="s">
        <v>497</v>
      </c>
      <c r="C113" s="59"/>
      <c r="D113" s="90"/>
      <c r="E113" s="74"/>
      <c r="F113" s="74"/>
      <c r="G113" s="90"/>
      <c r="H113" s="90"/>
      <c r="I113" s="90"/>
      <c r="J113" s="90"/>
      <c r="K113" s="90"/>
    </row>
    <row r="114" spans="1:11" x14ac:dyDescent="0.25">
      <c r="A114" s="70" t="str">
        <f>IF(B114="","",MAX($A$7:A113)+1)</f>
        <v/>
      </c>
      <c r="B114" s="53"/>
      <c r="C114" s="59"/>
      <c r="D114" s="90"/>
      <c r="E114" s="74"/>
      <c r="F114" s="74"/>
      <c r="G114" s="90"/>
      <c r="H114" s="90"/>
      <c r="I114" s="90"/>
      <c r="J114" s="90"/>
      <c r="K114" s="90"/>
    </row>
    <row r="115" spans="1:11" x14ac:dyDescent="0.25">
      <c r="A115" s="70">
        <f>IF(B115="","",MAX($A$7:A114)+1)</f>
        <v>87</v>
      </c>
      <c r="B115" s="53" t="str">
        <f>B61</f>
        <v>Gas Supply (Excluding Gas Cost)</v>
      </c>
      <c r="C115" s="73"/>
      <c r="D115" s="79"/>
      <c r="E115" s="80"/>
      <c r="F115" s="80"/>
      <c r="G115" s="79"/>
      <c r="H115" s="79"/>
      <c r="I115" s="79"/>
      <c r="J115" s="79"/>
      <c r="K115" s="79"/>
    </row>
    <row r="116" spans="1:11" x14ac:dyDescent="0.25">
      <c r="A116" s="70">
        <f>IF(B116="","",MAX($A$7:A115)+1)</f>
        <v>88</v>
      </c>
      <c r="B116" s="75" t="str">
        <f t="shared" ref="B116:C118" si="23">B62</f>
        <v>Demand</v>
      </c>
      <c r="C116" s="75" t="str">
        <f t="shared" si="23"/>
        <v>Supply_Dem</v>
      </c>
      <c r="D116" s="79">
        <f ca="1">D62/D$163</f>
        <v>0</v>
      </c>
      <c r="E116" s="80"/>
      <c r="F116" s="80"/>
      <c r="G116" s="79">
        <f t="shared" ref="G116:K116" ca="1" si="24">G62/G$163</f>
        <v>0</v>
      </c>
      <c r="H116" s="79">
        <f t="shared" ca="1" si="24"/>
        <v>0</v>
      </c>
      <c r="I116" s="79">
        <f t="shared" ca="1" si="24"/>
        <v>0</v>
      </c>
      <c r="J116" s="79">
        <f t="shared" ca="1" si="24"/>
        <v>0</v>
      </c>
      <c r="K116" s="79">
        <f t="shared" ca="1" si="24"/>
        <v>0</v>
      </c>
    </row>
    <row r="117" spans="1:11" x14ac:dyDescent="0.25">
      <c r="A117" s="70">
        <f>IF(B117="","",MAX($A$7:A116)+1)</f>
        <v>89</v>
      </c>
      <c r="B117" s="75" t="str">
        <f t="shared" si="23"/>
        <v>Commodity</v>
      </c>
      <c r="C117" s="75" t="str">
        <f t="shared" si="23"/>
        <v>Supply_Comm</v>
      </c>
      <c r="D117" s="79">
        <f ca="1">D63/D$164</f>
        <v>1.1052832180886384E-2</v>
      </c>
      <c r="E117" s="80"/>
      <c r="F117" s="80"/>
      <c r="G117" s="79">
        <f t="shared" ref="G117:K117" ca="1" si="25">G63/G$164</f>
        <v>2.0223088457018458E-2</v>
      </c>
      <c r="H117" s="79">
        <f t="shared" ca="1" si="25"/>
        <v>1.6074356907827398E-2</v>
      </c>
      <c r="I117" s="79">
        <f t="shared" ca="1" si="25"/>
        <v>7.7894974348226096E-3</v>
      </c>
      <c r="J117" s="79">
        <f t="shared" ca="1" si="25"/>
        <v>1.0431054551594719E-3</v>
      </c>
      <c r="K117" s="79">
        <f t="shared" ca="1" si="25"/>
        <v>7.9364075161193922E-4</v>
      </c>
    </row>
    <row r="118" spans="1:11" x14ac:dyDescent="0.25">
      <c r="A118" s="70">
        <f>IF(B118="","",MAX($A$7:A117)+1)</f>
        <v>90</v>
      </c>
      <c r="B118" s="75" t="str">
        <f t="shared" si="23"/>
        <v>Customer</v>
      </c>
      <c r="C118" s="75" t="str">
        <f t="shared" si="23"/>
        <v>Supply_Cust</v>
      </c>
      <c r="D118" s="79">
        <f ca="1">D64/D$165</f>
        <v>0</v>
      </c>
      <c r="E118" s="80"/>
      <c r="F118" s="80"/>
      <c r="G118" s="79">
        <f t="shared" ref="G118:K118" ca="1" si="26">G64/G$165</f>
        <v>0</v>
      </c>
      <c r="H118" s="79">
        <f t="shared" ca="1" si="26"/>
        <v>0</v>
      </c>
      <c r="I118" s="79">
        <f t="shared" ca="1" si="26"/>
        <v>0</v>
      </c>
      <c r="J118" s="79">
        <f t="shared" ca="1" si="26"/>
        <v>0</v>
      </c>
      <c r="K118" s="79">
        <f t="shared" ca="1" si="26"/>
        <v>0</v>
      </c>
    </row>
    <row r="119" spans="1:11" x14ac:dyDescent="0.25">
      <c r="A119" s="70" t="str">
        <f>IF(B119="","",MAX($A$7:A118)+1)</f>
        <v/>
      </c>
      <c r="B119" s="75"/>
      <c r="C119" s="75"/>
      <c r="D119" s="79"/>
      <c r="E119" s="80"/>
      <c r="F119" s="80"/>
      <c r="G119" s="79"/>
      <c r="H119" s="79"/>
      <c r="I119" s="79"/>
      <c r="J119" s="79"/>
      <c r="K119" s="79"/>
    </row>
    <row r="120" spans="1:11" x14ac:dyDescent="0.25">
      <c r="A120" s="70" t="str">
        <f>IF(B120="","",MAX($A$7:A119)+1)</f>
        <v/>
      </c>
      <c r="B120" s="75"/>
      <c r="C120" s="75"/>
      <c r="D120" s="79"/>
      <c r="E120" s="80"/>
      <c r="F120" s="80"/>
      <c r="G120" s="79"/>
      <c r="H120" s="79"/>
      <c r="I120" s="79"/>
      <c r="J120" s="79"/>
      <c r="K120" s="79"/>
    </row>
    <row r="121" spans="1:11" x14ac:dyDescent="0.25">
      <c r="A121" s="70">
        <f>IF(B121="","",MAX($A$7:A120)+1)</f>
        <v>91</v>
      </c>
      <c r="B121" s="53" t="str">
        <f>B67</f>
        <v>Gathering</v>
      </c>
      <c r="C121" s="73"/>
      <c r="D121" s="79"/>
      <c r="E121" s="80"/>
      <c r="F121" s="80"/>
      <c r="G121" s="79"/>
      <c r="H121" s="79"/>
      <c r="I121" s="79"/>
      <c r="J121" s="79"/>
      <c r="K121" s="79"/>
    </row>
    <row r="122" spans="1:11" x14ac:dyDescent="0.25">
      <c r="A122" s="70">
        <f>IF(B122="","",MAX($A$7:A121)+1)</f>
        <v>92</v>
      </c>
      <c r="B122" s="75" t="str">
        <f>B68</f>
        <v>Demand</v>
      </c>
      <c r="C122" s="75" t="str">
        <f>C68</f>
        <v>Gather_Dem</v>
      </c>
      <c r="D122" s="79">
        <f ca="1">D68/D$163</f>
        <v>0</v>
      </c>
      <c r="E122" s="80"/>
      <c r="F122" s="80"/>
      <c r="G122" s="79">
        <f t="shared" ref="G122:K122" ca="1" si="27">G68/G$163</f>
        <v>0</v>
      </c>
      <c r="H122" s="79">
        <f t="shared" ca="1" si="27"/>
        <v>0</v>
      </c>
      <c r="I122" s="79">
        <f t="shared" ca="1" si="27"/>
        <v>0</v>
      </c>
      <c r="J122" s="79">
        <f t="shared" ca="1" si="27"/>
        <v>0</v>
      </c>
      <c r="K122" s="79">
        <f t="shared" ca="1" si="27"/>
        <v>0</v>
      </c>
    </row>
    <row r="123" spans="1:11" x14ac:dyDescent="0.25">
      <c r="A123" s="70">
        <f>IF(B123="","",MAX($A$7:A122)+1)</f>
        <v>93</v>
      </c>
      <c r="B123" s="75" t="str">
        <f>B69</f>
        <v>Commodity</v>
      </c>
      <c r="C123" s="75" t="str">
        <f>C69</f>
        <v>Gather_Comm</v>
      </c>
      <c r="D123" s="79">
        <f ca="1">D69/D$164</f>
        <v>0.23965461845747996</v>
      </c>
      <c r="E123" s="80"/>
      <c r="F123" s="80"/>
      <c r="G123" s="79">
        <f t="shared" ref="G123:K123" ca="1" si="28">G69/G$164</f>
        <v>7.9563714996708931E-2</v>
      </c>
      <c r="H123" s="79">
        <f t="shared" ca="1" si="28"/>
        <v>0.15650514110088831</v>
      </c>
      <c r="I123" s="79">
        <f t="shared" ca="1" si="28"/>
        <v>0.33114836165868056</v>
      </c>
      <c r="J123" s="79">
        <f t="shared" ca="1" si="28"/>
        <v>0.40257718361938788</v>
      </c>
      <c r="K123" s="79">
        <f t="shared" ca="1" si="28"/>
        <v>0.40703167774946286</v>
      </c>
    </row>
    <row r="124" spans="1:11" x14ac:dyDescent="0.25">
      <c r="A124" s="70">
        <f>IF(B124="","",MAX($A$7:A123)+1)</f>
        <v>94</v>
      </c>
      <c r="B124" s="75" t="str">
        <f>B70</f>
        <v>Customer</v>
      </c>
      <c r="C124" s="75" t="str">
        <f>C70</f>
        <v>Gather_Cust</v>
      </c>
      <c r="D124" s="79">
        <f ca="1">D70/D$165</f>
        <v>0</v>
      </c>
      <c r="E124" s="80"/>
      <c r="F124" s="80"/>
      <c r="G124" s="79">
        <f t="shared" ref="G124:K124" ca="1" si="29">G70/G$165</f>
        <v>0</v>
      </c>
      <c r="H124" s="79">
        <f t="shared" ca="1" si="29"/>
        <v>0</v>
      </c>
      <c r="I124" s="79">
        <f t="shared" ca="1" si="29"/>
        <v>0</v>
      </c>
      <c r="J124" s="79">
        <f t="shared" ca="1" si="29"/>
        <v>0</v>
      </c>
      <c r="K124" s="79">
        <f t="shared" ca="1" si="29"/>
        <v>0</v>
      </c>
    </row>
    <row r="125" spans="1:11" x14ac:dyDescent="0.25">
      <c r="A125" s="70" t="str">
        <f>IF(B125="","",MAX($A$7:A124)+1)</f>
        <v/>
      </c>
      <c r="B125" s="75"/>
      <c r="C125" s="75"/>
      <c r="D125" s="79"/>
      <c r="E125" s="80"/>
      <c r="F125" s="80"/>
      <c r="G125" s="79"/>
      <c r="H125" s="79"/>
      <c r="I125" s="79"/>
      <c r="J125" s="79"/>
      <c r="K125" s="79"/>
    </row>
    <row r="126" spans="1:11" x14ac:dyDescent="0.25">
      <c r="A126" s="70" t="str">
        <f>IF(B126="","",MAX($A$7:A125)+1)</f>
        <v/>
      </c>
      <c r="B126" s="75"/>
      <c r="C126" s="75"/>
      <c r="D126" s="79"/>
      <c r="E126" s="80"/>
      <c r="F126" s="80"/>
      <c r="G126" s="79"/>
      <c r="H126" s="79"/>
      <c r="I126" s="79"/>
      <c r="J126" s="79"/>
      <c r="K126" s="79"/>
    </row>
    <row r="127" spans="1:11" x14ac:dyDescent="0.25">
      <c r="A127" s="70">
        <f>IF(B127="","",MAX($A$7:A126)+1)</f>
        <v>95</v>
      </c>
      <c r="B127" s="53" t="str">
        <f>B73</f>
        <v>Storage</v>
      </c>
      <c r="C127" s="73"/>
      <c r="D127" s="79"/>
      <c r="E127" s="80"/>
      <c r="F127" s="80"/>
      <c r="G127" s="79"/>
      <c r="H127" s="79"/>
      <c r="I127" s="79"/>
      <c r="J127" s="79"/>
      <c r="K127" s="79"/>
    </row>
    <row r="128" spans="1:11" x14ac:dyDescent="0.25">
      <c r="A128" s="70">
        <f>IF(B128="","",MAX($A$7:A127)+1)</f>
        <v>96</v>
      </c>
      <c r="B128" s="75" t="str">
        <f>B74</f>
        <v>Demand</v>
      </c>
      <c r="C128" s="75" t="str">
        <f>C74</f>
        <v>Storage_Dem</v>
      </c>
      <c r="D128" s="79">
        <f ca="1">D74/D$163</f>
        <v>430.29879831505616</v>
      </c>
      <c r="E128" s="80"/>
      <c r="F128" s="80"/>
      <c r="G128" s="79">
        <f t="shared" ref="G128:K128" ca="1" si="30">G74/G$163</f>
        <v>416.15936311880296</v>
      </c>
      <c r="H128" s="79">
        <f t="shared" ca="1" si="30"/>
        <v>419.68545858974022</v>
      </c>
      <c r="I128" s="79">
        <f t="shared" ca="1" si="30"/>
        <v>419.44886234501854</v>
      </c>
      <c r="J128" s="79">
        <f t="shared" ca="1" si="30"/>
        <v>486.32049637121855</v>
      </c>
      <c r="K128" s="79">
        <f t="shared" ca="1" si="30"/>
        <v>512.214772458624</v>
      </c>
    </row>
    <row r="129" spans="1:11" x14ac:dyDescent="0.25">
      <c r="A129" s="70">
        <f>IF(B129="","",MAX($A$7:A128)+1)</f>
        <v>97</v>
      </c>
      <c r="B129" s="75" t="str">
        <f>B75</f>
        <v>Commodity</v>
      </c>
      <c r="C129" s="75" t="str">
        <f>C75</f>
        <v>Storage_Comm</v>
      </c>
      <c r="D129" s="79">
        <f ca="1">D75/D$164</f>
        <v>2.8590186577195101E-2</v>
      </c>
      <c r="E129" s="80"/>
      <c r="F129" s="80"/>
      <c r="G129" s="79">
        <f t="shared" ref="G129:K129" ca="1" si="31">G75/G$164</f>
        <v>3.1258878698567506E-2</v>
      </c>
      <c r="H129" s="79">
        <f t="shared" ca="1" si="31"/>
        <v>3.5303248964217021E-2</v>
      </c>
      <c r="I129" s="79">
        <f t="shared" ca="1" si="31"/>
        <v>3.2330147705916405E-2</v>
      </c>
      <c r="J129" s="79">
        <f t="shared" ca="1" si="31"/>
        <v>2.2931609197156401E-2</v>
      </c>
      <c r="K129" s="79">
        <f t="shared" ca="1" si="31"/>
        <v>2.3305772176060856E-2</v>
      </c>
    </row>
    <row r="130" spans="1:11" x14ac:dyDescent="0.25">
      <c r="A130" s="70">
        <f>IF(B130="","",MAX($A$7:A129)+1)</f>
        <v>98</v>
      </c>
      <c r="B130" s="75" t="str">
        <f>B76</f>
        <v>Customer</v>
      </c>
      <c r="C130" s="75" t="str">
        <f>C76</f>
        <v>Storage_Cust</v>
      </c>
      <c r="D130" s="79">
        <f ca="1">D76/D$165</f>
        <v>0</v>
      </c>
      <c r="E130" s="80"/>
      <c r="F130" s="80"/>
      <c r="G130" s="79">
        <f t="shared" ref="G130:K130" ca="1" si="32">G76/G$165</f>
        <v>0</v>
      </c>
      <c r="H130" s="79">
        <f t="shared" ca="1" si="32"/>
        <v>0</v>
      </c>
      <c r="I130" s="79">
        <f t="shared" ca="1" si="32"/>
        <v>0</v>
      </c>
      <c r="J130" s="79">
        <f t="shared" ca="1" si="32"/>
        <v>0</v>
      </c>
      <c r="K130" s="79">
        <f t="shared" ca="1" si="32"/>
        <v>0</v>
      </c>
    </row>
    <row r="131" spans="1:11" x14ac:dyDescent="0.25">
      <c r="A131" s="70" t="str">
        <f>IF(B131="","",MAX($A$7:A130)+1)</f>
        <v/>
      </c>
      <c r="B131" s="75"/>
      <c r="C131" s="75"/>
      <c r="D131" s="79"/>
      <c r="E131" s="80"/>
      <c r="F131" s="80"/>
      <c r="G131" s="79"/>
      <c r="H131" s="79"/>
      <c r="I131" s="79"/>
      <c r="J131" s="79"/>
      <c r="K131" s="79"/>
    </row>
    <row r="132" spans="1:11" x14ac:dyDescent="0.25">
      <c r="A132" s="70" t="str">
        <f>IF(B132="","",MAX($A$7:A131)+1)</f>
        <v/>
      </c>
      <c r="B132" s="75"/>
      <c r="C132" s="75"/>
      <c r="D132" s="79"/>
      <c r="E132" s="80"/>
      <c r="F132" s="80"/>
      <c r="G132" s="79"/>
      <c r="H132" s="79"/>
      <c r="I132" s="79"/>
      <c r="J132" s="79"/>
      <c r="K132" s="79"/>
    </row>
    <row r="133" spans="1:11" x14ac:dyDescent="0.25">
      <c r="A133" s="70">
        <f>IF(B133="","",MAX($A$7:A132)+1)</f>
        <v>99</v>
      </c>
      <c r="B133" s="53" t="str">
        <f>B79</f>
        <v>Transmission</v>
      </c>
      <c r="C133" s="73"/>
      <c r="D133" s="79"/>
      <c r="E133" s="80"/>
      <c r="F133" s="80"/>
      <c r="G133" s="79"/>
      <c r="H133" s="79"/>
      <c r="I133" s="79"/>
      <c r="J133" s="79"/>
      <c r="K133" s="79"/>
    </row>
    <row r="134" spans="1:11" x14ac:dyDescent="0.25">
      <c r="A134" s="70">
        <f>IF(B134="","",MAX($A$7:A133)+1)</f>
        <v>100</v>
      </c>
      <c r="B134" s="75" t="str">
        <f>B80</f>
        <v>Demand</v>
      </c>
      <c r="C134" s="75" t="str">
        <f>C80</f>
        <v>Trans_Dem</v>
      </c>
      <c r="D134" s="79">
        <f ca="1">D80/D$163</f>
        <v>2634.6764401427204</v>
      </c>
      <c r="E134" s="80"/>
      <c r="F134" s="80"/>
      <c r="G134" s="79">
        <f t="shared" ref="G134:K134" ca="1" si="33">G80/G$163</f>
        <v>2634.6764401427208</v>
      </c>
      <c r="H134" s="79">
        <f t="shared" ca="1" si="33"/>
        <v>2634.6764401427199</v>
      </c>
      <c r="I134" s="79">
        <f t="shared" ca="1" si="33"/>
        <v>2634.6764401427204</v>
      </c>
      <c r="J134" s="79">
        <f t="shared" ca="1" si="33"/>
        <v>2634.6764401427199</v>
      </c>
      <c r="K134" s="79">
        <f t="shared" ca="1" si="33"/>
        <v>2634.6764401427208</v>
      </c>
    </row>
    <row r="135" spans="1:11" x14ac:dyDescent="0.25">
      <c r="A135" s="70">
        <f>IF(B135="","",MAX($A$7:A134)+1)</f>
        <v>101</v>
      </c>
      <c r="B135" s="75" t="str">
        <f>B81</f>
        <v>Commodity</v>
      </c>
      <c r="C135" s="75" t="str">
        <f>C81</f>
        <v>Trans_Comm</v>
      </c>
      <c r="D135" s="79">
        <f ca="1">D81/D$164</f>
        <v>0</v>
      </c>
      <c r="E135" s="80"/>
      <c r="F135" s="80"/>
      <c r="G135" s="79">
        <f t="shared" ref="G135:K135" ca="1" si="34">G81/G$164</f>
        <v>0</v>
      </c>
      <c r="H135" s="79">
        <f t="shared" ca="1" si="34"/>
        <v>0</v>
      </c>
      <c r="I135" s="79">
        <f t="shared" ca="1" si="34"/>
        <v>0</v>
      </c>
      <c r="J135" s="79">
        <f t="shared" ca="1" si="34"/>
        <v>0</v>
      </c>
      <c r="K135" s="79">
        <f t="shared" ca="1" si="34"/>
        <v>0</v>
      </c>
    </row>
    <row r="136" spans="1:11" x14ac:dyDescent="0.25">
      <c r="A136" s="70">
        <f>IF(B136="","",MAX($A$7:A135)+1)</f>
        <v>102</v>
      </c>
      <c r="B136" s="75" t="str">
        <f>B82</f>
        <v>Customer</v>
      </c>
      <c r="C136" s="75" t="str">
        <f>C82</f>
        <v>Trans_Cust</v>
      </c>
      <c r="D136" s="79">
        <f ca="1">D82/D$165</f>
        <v>0</v>
      </c>
      <c r="E136" s="80"/>
      <c r="F136" s="80"/>
      <c r="G136" s="79">
        <f t="shared" ref="G136:K136" ca="1" si="35">G82/G$165</f>
        <v>0</v>
      </c>
      <c r="H136" s="79">
        <f t="shared" ca="1" si="35"/>
        <v>0</v>
      </c>
      <c r="I136" s="79">
        <f t="shared" ca="1" si="35"/>
        <v>0</v>
      </c>
      <c r="J136" s="79">
        <f t="shared" ca="1" si="35"/>
        <v>0</v>
      </c>
      <c r="K136" s="79">
        <f t="shared" ca="1" si="35"/>
        <v>0</v>
      </c>
    </row>
    <row r="137" spans="1:11" outlineLevel="1" x14ac:dyDescent="0.25">
      <c r="A137" s="70" t="str">
        <f>IF(B137="","",MAX($A$7:A136)+1)</f>
        <v/>
      </c>
      <c r="B137" s="75"/>
      <c r="C137" s="75"/>
      <c r="D137" s="79"/>
      <c r="E137" s="80"/>
      <c r="F137" s="80"/>
      <c r="G137" s="79"/>
      <c r="H137" s="79"/>
      <c r="I137" s="79"/>
      <c r="J137" s="79"/>
      <c r="K137" s="79"/>
    </row>
    <row r="138" spans="1:11" outlineLevel="1" x14ac:dyDescent="0.25">
      <c r="A138" s="70" t="str">
        <f>IF(B138="","",MAX($A$7:A137)+1)</f>
        <v/>
      </c>
      <c r="B138" s="75"/>
      <c r="C138" s="75"/>
      <c r="D138" s="79"/>
      <c r="E138" s="80"/>
      <c r="F138" s="80"/>
      <c r="G138" s="79"/>
      <c r="H138" s="79"/>
      <c r="I138" s="79"/>
      <c r="J138" s="79"/>
      <c r="K138" s="79"/>
    </row>
    <row r="139" spans="1:11" outlineLevel="1" x14ac:dyDescent="0.25">
      <c r="A139" s="70">
        <f>IF(B139="","",MAX($A$7:A138)+1)</f>
        <v>103</v>
      </c>
      <c r="B139" s="53" t="str">
        <f>B85</f>
        <v>Distribution</v>
      </c>
      <c r="C139" s="73"/>
      <c r="D139" s="79"/>
      <c r="E139" s="80"/>
      <c r="F139" s="80"/>
      <c r="G139" s="79"/>
      <c r="H139" s="79"/>
      <c r="I139" s="79"/>
      <c r="J139" s="79"/>
      <c r="K139" s="79"/>
    </row>
    <row r="140" spans="1:11" outlineLevel="1" x14ac:dyDescent="0.25">
      <c r="A140" s="70">
        <f>IF(B140="","",MAX($A$7:A139)+1)</f>
        <v>104</v>
      </c>
      <c r="B140" s="75" t="str">
        <f>B86</f>
        <v>Demand</v>
      </c>
      <c r="C140" s="75" t="str">
        <f>C86</f>
        <v>Dist_Dem</v>
      </c>
      <c r="D140" s="79">
        <f ca="1">D86/D$163</f>
        <v>24032.472820330058</v>
      </c>
      <c r="E140" s="80"/>
      <c r="F140" s="80"/>
      <c r="G140" s="79">
        <f ca="1">G86/G$163</f>
        <v>26735.306784873348</v>
      </c>
      <c r="H140" s="79">
        <f t="shared" ref="H140:K140" ca="1" si="36">H86/H$163</f>
        <v>26241.534298189988</v>
      </c>
      <c r="I140" s="79">
        <f t="shared" ca="1" si="36"/>
        <v>26884.551311847539</v>
      </c>
      <c r="J140" s="79">
        <f t="shared" ca="1" si="36"/>
        <v>18189.20195908664</v>
      </c>
      <c r="K140" s="79">
        <f t="shared" ca="1" si="36"/>
        <v>0</v>
      </c>
    </row>
    <row r="141" spans="1:11" outlineLevel="1" x14ac:dyDescent="0.25">
      <c r="A141" s="70">
        <f>IF(B141="","",MAX($A$7:A140)+1)</f>
        <v>105</v>
      </c>
      <c r="B141" s="75" t="str">
        <f>B87</f>
        <v>Commodity</v>
      </c>
      <c r="C141" s="75" t="str">
        <f>C87</f>
        <v>Dist_Comm</v>
      </c>
      <c r="D141" s="79">
        <f ca="1">D87/D$164</f>
        <v>0</v>
      </c>
      <c r="E141" s="80"/>
      <c r="F141" s="80"/>
      <c r="G141" s="79">
        <f t="shared" ref="G141:K141" ca="1" si="37">G87/G$164</f>
        <v>0</v>
      </c>
      <c r="H141" s="79">
        <f t="shared" ca="1" si="37"/>
        <v>0</v>
      </c>
      <c r="I141" s="79">
        <f t="shared" ca="1" si="37"/>
        <v>0</v>
      </c>
      <c r="J141" s="79">
        <f t="shared" ca="1" si="37"/>
        <v>0</v>
      </c>
      <c r="K141" s="79">
        <f t="shared" ca="1" si="37"/>
        <v>0</v>
      </c>
    </row>
    <row r="142" spans="1:11" outlineLevel="1" x14ac:dyDescent="0.25">
      <c r="A142" s="70">
        <f>IF(B142="","",MAX($A$7:A141)+1)</f>
        <v>106</v>
      </c>
      <c r="B142" s="75" t="str">
        <f>B88</f>
        <v>Customer</v>
      </c>
      <c r="C142" s="75" t="str">
        <f>C88</f>
        <v>Dist_Cust</v>
      </c>
      <c r="D142" s="79">
        <f ca="1">D88/D$165</f>
        <v>13.971522968671279</v>
      </c>
      <c r="E142" s="80"/>
      <c r="F142" s="80"/>
      <c r="G142" s="79">
        <f ca="1">G88/G$165</f>
        <v>13.996055957090553</v>
      </c>
      <c r="H142" s="79">
        <f t="shared" ref="H142:K142" ca="1" si="38">H88/H$165</f>
        <v>13.849434040512216</v>
      </c>
      <c r="I142" s="79">
        <f t="shared" ca="1" si="38"/>
        <v>12.444897913574451</v>
      </c>
      <c r="J142" s="79">
        <f t="shared" ca="1" si="38"/>
        <v>3.7251419654230502</v>
      </c>
      <c r="K142" s="79">
        <f t="shared" ca="1" si="38"/>
        <v>0</v>
      </c>
    </row>
    <row r="143" spans="1:11" outlineLevel="1" x14ac:dyDescent="0.25">
      <c r="A143" s="70" t="str">
        <f>IF(B143="","",MAX($A$7:A142)+1)</f>
        <v/>
      </c>
      <c r="B143" s="75"/>
      <c r="C143" s="75"/>
      <c r="D143" s="79"/>
      <c r="E143" s="80"/>
      <c r="F143" s="80"/>
      <c r="G143" s="79"/>
      <c r="H143" s="79"/>
      <c r="I143" s="79"/>
      <c r="J143" s="79"/>
      <c r="K143" s="79"/>
    </row>
    <row r="144" spans="1:11" outlineLevel="1" x14ac:dyDescent="0.25">
      <c r="A144" s="70" t="str">
        <f>IF(B144="","",MAX($A$7:A143)+1)</f>
        <v/>
      </c>
      <c r="B144" s="75"/>
      <c r="C144" s="75"/>
      <c r="D144" s="79"/>
      <c r="E144" s="80"/>
      <c r="F144" s="80"/>
      <c r="G144" s="79"/>
      <c r="H144" s="79"/>
      <c r="I144" s="79"/>
      <c r="J144" s="79"/>
      <c r="K144" s="79"/>
    </row>
    <row r="145" spans="1:11" outlineLevel="1" x14ac:dyDescent="0.25">
      <c r="A145" s="70">
        <f>IF(B145="","",MAX($A$7:A144)+1)</f>
        <v>107</v>
      </c>
      <c r="B145" s="53" t="str">
        <f>B91</f>
        <v>Dist On-Site</v>
      </c>
      <c r="C145" s="73"/>
      <c r="D145" s="79"/>
      <c r="E145" s="80"/>
      <c r="F145" s="80"/>
      <c r="G145" s="79"/>
      <c r="H145" s="79"/>
      <c r="I145" s="79"/>
      <c r="J145" s="79"/>
      <c r="K145" s="79"/>
    </row>
    <row r="146" spans="1:11" outlineLevel="1" x14ac:dyDescent="0.25">
      <c r="A146" s="70">
        <f>IF(B146="","",MAX($A$7:A145)+1)</f>
        <v>108</v>
      </c>
      <c r="B146" s="75" t="str">
        <f>B92</f>
        <v>Demand</v>
      </c>
      <c r="C146" s="75" t="str">
        <f>C92</f>
        <v>OnSite_Dem</v>
      </c>
      <c r="D146" s="79">
        <f ca="1">D92/D$163</f>
        <v>0</v>
      </c>
      <c r="E146" s="80"/>
      <c r="F146" s="80"/>
      <c r="G146" s="79">
        <f t="shared" ref="G146:K146" ca="1" si="39">G92/G$163</f>
        <v>0</v>
      </c>
      <c r="H146" s="79">
        <f t="shared" ca="1" si="39"/>
        <v>0</v>
      </c>
      <c r="I146" s="79">
        <f t="shared" ca="1" si="39"/>
        <v>0</v>
      </c>
      <c r="J146" s="79">
        <f t="shared" ca="1" si="39"/>
        <v>0</v>
      </c>
      <c r="K146" s="79">
        <f t="shared" ca="1" si="39"/>
        <v>0</v>
      </c>
    </row>
    <row r="147" spans="1:11" outlineLevel="1" x14ac:dyDescent="0.25">
      <c r="A147" s="70">
        <f>IF(B147="","",MAX($A$7:A146)+1)</f>
        <v>109</v>
      </c>
      <c r="B147" s="75" t="str">
        <f>B93</f>
        <v>Commodity</v>
      </c>
      <c r="C147" s="75" t="str">
        <f>C93</f>
        <v>OnSite_Comm</v>
      </c>
      <c r="D147" s="79">
        <f ca="1">D93/D$164</f>
        <v>0</v>
      </c>
      <c r="E147" s="80"/>
      <c r="F147" s="80"/>
      <c r="G147" s="79">
        <f t="shared" ref="G147:K147" ca="1" si="40">G93/G$164</f>
        <v>0</v>
      </c>
      <c r="H147" s="79">
        <f t="shared" ca="1" si="40"/>
        <v>0</v>
      </c>
      <c r="I147" s="79">
        <f t="shared" ca="1" si="40"/>
        <v>0</v>
      </c>
      <c r="J147" s="79">
        <f t="shared" ca="1" si="40"/>
        <v>0</v>
      </c>
      <c r="K147" s="79">
        <f t="shared" ca="1" si="40"/>
        <v>0</v>
      </c>
    </row>
    <row r="148" spans="1:11" outlineLevel="1" x14ac:dyDescent="0.25">
      <c r="A148" s="70">
        <f>IF(B148="","",MAX($A$7:A147)+1)</f>
        <v>110</v>
      </c>
      <c r="B148" s="75" t="str">
        <f>B94</f>
        <v>Customer</v>
      </c>
      <c r="C148" s="75" t="str">
        <f>C94</f>
        <v>OnSite_Cust</v>
      </c>
      <c r="D148" s="79">
        <f ca="1">D94/D$165</f>
        <v>19.828314321299764</v>
      </c>
      <c r="E148" s="80"/>
      <c r="F148" s="80"/>
      <c r="G148" s="79">
        <f t="shared" ref="G148:K148" ca="1" si="41">G94/G$165</f>
        <v>18.233805283878976</v>
      </c>
      <c r="H148" s="79">
        <f t="shared" ca="1" si="41"/>
        <v>33.148142557739746</v>
      </c>
      <c r="I148" s="79">
        <f t="shared" ca="1" si="41"/>
        <v>86.60056034612326</v>
      </c>
      <c r="J148" s="79">
        <f t="shared" ca="1" si="41"/>
        <v>266.96738714726558</v>
      </c>
      <c r="K148" s="79">
        <f t="shared" ca="1" si="41"/>
        <v>294.40922901157205</v>
      </c>
    </row>
    <row r="149" spans="1:11" outlineLevel="1" x14ac:dyDescent="0.25">
      <c r="A149" s="70" t="str">
        <f>IF(B149="","",MAX($A$7:A148)+1)</f>
        <v/>
      </c>
      <c r="B149" s="75"/>
      <c r="C149" s="75"/>
      <c r="D149" s="79"/>
      <c r="E149" s="80"/>
      <c r="F149" s="80"/>
      <c r="G149" s="79"/>
      <c r="H149" s="79"/>
      <c r="I149" s="79"/>
      <c r="J149" s="79"/>
      <c r="K149" s="79"/>
    </row>
    <row r="150" spans="1:11" outlineLevel="1" x14ac:dyDescent="0.25">
      <c r="A150" s="70" t="str">
        <f>IF(B150="","",MAX($A$7:A149)+1)</f>
        <v/>
      </c>
      <c r="B150" s="75"/>
      <c r="C150" s="75"/>
      <c r="D150" s="79"/>
      <c r="E150" s="80"/>
      <c r="F150" s="80"/>
      <c r="G150" s="79"/>
      <c r="H150" s="79"/>
      <c r="I150" s="79"/>
      <c r="J150" s="79"/>
      <c r="K150" s="79"/>
    </row>
    <row r="151" spans="1:11" outlineLevel="1" x14ac:dyDescent="0.25">
      <c r="A151" s="70">
        <f>IF(B151="","",MAX($A$7:A150)+1)</f>
        <v>111</v>
      </c>
      <c r="B151" s="53" t="str">
        <f>B97</f>
        <v>Accts &amp; Service</v>
      </c>
      <c r="C151" s="73"/>
      <c r="D151" s="79"/>
      <c r="E151" s="80"/>
      <c r="F151" s="80"/>
      <c r="G151" s="79"/>
      <c r="H151" s="79"/>
      <c r="I151" s="79"/>
      <c r="J151" s="79"/>
      <c r="K151" s="79"/>
    </row>
    <row r="152" spans="1:11" outlineLevel="1" x14ac:dyDescent="0.25">
      <c r="A152" s="70">
        <f>IF(B152="","",MAX($A$7:A151)+1)</f>
        <v>112</v>
      </c>
      <c r="B152" s="75" t="str">
        <f>B98</f>
        <v>Demand</v>
      </c>
      <c r="C152" s="75" t="str">
        <f>C98</f>
        <v>CustAccts_Dem</v>
      </c>
      <c r="D152" s="79">
        <f ca="1">D98/D$163</f>
        <v>0</v>
      </c>
      <c r="E152" s="80"/>
      <c r="F152" s="80"/>
      <c r="G152" s="79">
        <f t="shared" ref="G152:K152" ca="1" si="42">G98/G$163</f>
        <v>0</v>
      </c>
      <c r="H152" s="79">
        <f t="shared" ca="1" si="42"/>
        <v>0</v>
      </c>
      <c r="I152" s="79">
        <f t="shared" ca="1" si="42"/>
        <v>0</v>
      </c>
      <c r="J152" s="79">
        <f t="shared" ca="1" si="42"/>
        <v>0</v>
      </c>
      <c r="K152" s="79">
        <f t="shared" ca="1" si="42"/>
        <v>0</v>
      </c>
    </row>
    <row r="153" spans="1:11" outlineLevel="1" x14ac:dyDescent="0.25">
      <c r="A153" s="70">
        <f>IF(B153="","",MAX($A$7:A152)+1)</f>
        <v>113</v>
      </c>
      <c r="B153" s="75" t="str">
        <f>B99</f>
        <v>Commodity</v>
      </c>
      <c r="C153" s="75" t="str">
        <f>C99</f>
        <v>CustAccts_Comm</v>
      </c>
      <c r="D153" s="79">
        <f ca="1">D99/D$164</f>
        <v>0</v>
      </c>
      <c r="E153" s="80"/>
      <c r="F153" s="80"/>
      <c r="G153" s="79">
        <f t="shared" ref="G153:K153" ca="1" si="43">G99/G$164</f>
        <v>0</v>
      </c>
      <c r="H153" s="79">
        <f t="shared" ca="1" si="43"/>
        <v>0</v>
      </c>
      <c r="I153" s="79">
        <f t="shared" ca="1" si="43"/>
        <v>0</v>
      </c>
      <c r="J153" s="79">
        <f t="shared" ca="1" si="43"/>
        <v>0</v>
      </c>
      <c r="K153" s="79">
        <f t="shared" ca="1" si="43"/>
        <v>0</v>
      </c>
    </row>
    <row r="154" spans="1:11" outlineLevel="1" x14ac:dyDescent="0.25">
      <c r="A154" s="70">
        <f>IF(B154="","",MAX($A$7:A153)+1)</f>
        <v>114</v>
      </c>
      <c r="B154" s="75" t="str">
        <f>B100</f>
        <v>Customer</v>
      </c>
      <c r="C154" s="75" t="str">
        <f>C100</f>
        <v>CustAccts_Cust</v>
      </c>
      <c r="D154" s="79">
        <f ca="1">D100/D$165</f>
        <v>8.0444357103095232</v>
      </c>
      <c r="E154" s="80"/>
      <c r="F154" s="80"/>
      <c r="G154" s="79">
        <f t="shared" ref="G154:K154" ca="1" si="44">G100/G$165</f>
        <v>7.7157597731136169</v>
      </c>
      <c r="H154" s="79">
        <f t="shared" ca="1" si="44"/>
        <v>9.9164328911735087</v>
      </c>
      <c r="I154" s="79">
        <f t="shared" ca="1" si="44"/>
        <v>25.720683157849695</v>
      </c>
      <c r="J154" s="79">
        <f t="shared" ca="1" si="44"/>
        <v>161.15076374753772</v>
      </c>
      <c r="K154" s="79">
        <f t="shared" ca="1" si="44"/>
        <v>18.647620808673249</v>
      </c>
    </row>
    <row r="155" spans="1:11" x14ac:dyDescent="0.25">
      <c r="A155" s="70" t="str">
        <f>IF(B155="","",MAX($A$7:A154)+1)</f>
        <v/>
      </c>
      <c r="B155" s="75"/>
      <c r="C155" s="75"/>
      <c r="D155" s="79"/>
      <c r="E155" s="80"/>
      <c r="F155" s="80"/>
      <c r="G155" s="79"/>
      <c r="H155" s="79"/>
      <c r="I155" s="79"/>
      <c r="J155" s="79"/>
      <c r="K155" s="79"/>
    </row>
    <row r="156" spans="1:11" x14ac:dyDescent="0.25">
      <c r="A156" s="70" t="str">
        <f>IF(B156="","",MAX($A$7:A155)+1)</f>
        <v/>
      </c>
      <c r="B156" s="75"/>
      <c r="C156" s="75"/>
      <c r="D156" s="79"/>
      <c r="E156" s="80"/>
      <c r="F156" s="80"/>
      <c r="G156" s="79"/>
      <c r="H156" s="79"/>
      <c r="I156" s="79"/>
      <c r="J156" s="79"/>
      <c r="K156" s="79"/>
    </row>
    <row r="157" spans="1:11" x14ac:dyDescent="0.25">
      <c r="A157" s="70">
        <f>IF(B157="","",MAX($A$7:A156)+1)</f>
        <v>115</v>
      </c>
      <c r="B157" s="53" t="s">
        <v>123</v>
      </c>
      <c r="D157" s="79"/>
      <c r="E157" s="80"/>
      <c r="F157" s="80"/>
      <c r="G157" s="79"/>
      <c r="H157" s="79"/>
      <c r="I157" s="79"/>
      <c r="J157" s="79"/>
      <c r="K157" s="79"/>
    </row>
    <row r="158" spans="1:11" x14ac:dyDescent="0.25">
      <c r="A158" s="70">
        <f>IF(B158="","",MAX($A$7:A157)+1)</f>
        <v>116</v>
      </c>
      <c r="B158" s="75" t="str">
        <f>$B$13</f>
        <v>Commodity</v>
      </c>
      <c r="D158" s="91">
        <f ca="1">(D105)/D$164</f>
        <v>0.27929763721556145</v>
      </c>
      <c r="E158" s="91"/>
      <c r="F158" s="91"/>
      <c r="G158" s="91">
        <f ca="1">(G105)/G$164</f>
        <v>0.1310456821522949</v>
      </c>
      <c r="H158" s="91">
        <f t="shared" ref="H158:K158" ca="1" si="45">(H105)/H$164</f>
        <v>0.20788274697293271</v>
      </c>
      <c r="I158" s="91">
        <f t="shared" ca="1" si="45"/>
        <v>0.37126800679941951</v>
      </c>
      <c r="J158" s="91">
        <f t="shared" ca="1" si="45"/>
        <v>0.42655189827170376</v>
      </c>
      <c r="K158" s="91">
        <f t="shared" ca="1" si="45"/>
        <v>0.43113109067713562</v>
      </c>
    </row>
    <row r="159" spans="1:11" x14ac:dyDescent="0.25">
      <c r="A159" s="70">
        <f>IF(B159="","",MAX($A$7:A158)+1)</f>
        <v>117</v>
      </c>
      <c r="B159" s="254" t="s">
        <v>498</v>
      </c>
      <c r="C159" s="190"/>
      <c r="D159" s="255">
        <f ca="1">D106/D$165</f>
        <v>41.844273000280559</v>
      </c>
      <c r="E159" s="255"/>
      <c r="F159" s="255"/>
      <c r="G159" s="255">
        <f ca="1">G106/G$165</f>
        <v>39.945621014083144</v>
      </c>
      <c r="H159" s="255">
        <f t="shared" ref="H159:K159" ca="1" si="46">H106/H$165</f>
        <v>56.914009489425474</v>
      </c>
      <c r="I159" s="255">
        <f t="shared" ca="1" si="46"/>
        <v>124.7661414175474</v>
      </c>
      <c r="J159" s="255">
        <f t="shared" ca="1" si="46"/>
        <v>431.84329286022637</v>
      </c>
      <c r="K159" s="255">
        <f t="shared" ca="1" si="46"/>
        <v>313.0568498202453</v>
      </c>
    </row>
    <row r="160" spans="1:11" x14ac:dyDescent="0.25">
      <c r="A160" s="70">
        <f>IF(B160="","",MAX($A$7:A159)+1)</f>
        <v>118</v>
      </c>
      <c r="B160" s="75" t="s">
        <v>499</v>
      </c>
      <c r="D160" s="79">
        <f ca="1">SUM(D104,D106)/D165</f>
        <v>95.637260266598531</v>
      </c>
      <c r="E160" s="79"/>
      <c r="F160" s="79"/>
      <c r="G160" s="79">
        <f ca="1">SUM(G104,G106)/G165</f>
        <v>76.335395593416379</v>
      </c>
      <c r="H160" s="79">
        <f t="shared" ref="H160:K160" ca="1" si="47">SUM(H104,H106)/H165</f>
        <v>149.8948395119904</v>
      </c>
      <c r="I160" s="79">
        <f t="shared" ca="1" si="47"/>
        <v>1467.9893931970296</v>
      </c>
      <c r="J160" s="79">
        <f t="shared" ca="1" si="47"/>
        <v>12336.325508017891</v>
      </c>
      <c r="K160" s="79">
        <f t="shared" ca="1" si="47"/>
        <v>39231.980186423876</v>
      </c>
    </row>
    <row r="161" spans="1:11" s="251" customFormat="1" ht="28.9" customHeight="1" x14ac:dyDescent="0.25">
      <c r="A161" s="249">
        <f>IF(B161="","",MAX($A$7:A160)+1)</f>
        <v>119</v>
      </c>
      <c r="B161" s="251" t="s">
        <v>500</v>
      </c>
      <c r="C161" s="252"/>
      <c r="D161" s="253">
        <f ca="1">(D106-D88)/D$165</f>
        <v>27.872750031609279</v>
      </c>
      <c r="E161" s="253"/>
      <c r="F161" s="253"/>
      <c r="G161" s="253">
        <f t="shared" ref="G161:K161" ca="1" si="48">(G106-G88)/G$165</f>
        <v>25.949565056992594</v>
      </c>
      <c r="H161" s="253">
        <f t="shared" ca="1" si="48"/>
        <v>43.06457544891326</v>
      </c>
      <c r="I161" s="253">
        <f t="shared" ca="1" si="48"/>
        <v>112.32124350397295</v>
      </c>
      <c r="J161" s="253">
        <f t="shared" ca="1" si="48"/>
        <v>428.11815089480336</v>
      </c>
      <c r="K161" s="253">
        <f t="shared" ca="1" si="48"/>
        <v>313.0568498202453</v>
      </c>
    </row>
    <row r="162" spans="1:11" x14ac:dyDescent="0.25">
      <c r="A162" s="70">
        <f>IF(B162="","",MAX($A$7:A161)+1)</f>
        <v>120</v>
      </c>
      <c r="B162" s="59" t="s">
        <v>501</v>
      </c>
      <c r="C162" s="92"/>
    </row>
    <row r="163" spans="1:11" x14ac:dyDescent="0.25">
      <c r="A163" s="70">
        <f>IF(B163="","",MAX($A$7:A162)+1)</f>
        <v>121</v>
      </c>
      <c r="B163" s="93" t="s">
        <v>502</v>
      </c>
      <c r="C163" s="31" t="s">
        <v>143</v>
      </c>
      <c r="D163" s="94">
        <f>'General Inputs'!D43*12</f>
        <v>16704.872550720364</v>
      </c>
      <c r="E163" s="95"/>
      <c r="F163" s="95"/>
      <c r="G163" s="96">
        <f>SUMIF(Alloc_Factor_Name,$C163,'Input-Ext Allocators'!D$8:D$68)*$D163</f>
        <v>9494.7558584969684</v>
      </c>
      <c r="H163" s="96">
        <f>SUMIF(Alloc_Factor_Name,$C163,'Input-Ext Allocators'!E$8:E$68)*$D163</f>
        <v>1844.5135446253439</v>
      </c>
      <c r="I163" s="96">
        <f>SUMIF(Alloc_Factor_Name,$C163,'Input-Ext Allocators'!F$8:F$68)*$D163</f>
        <v>2651.0575093326033</v>
      </c>
      <c r="J163" s="96">
        <f>SUMIF(Alloc_Factor_Name,$C163,'Input-Ext Allocators'!G$8:G$68)*$D163</f>
        <v>1536.0117390331461</v>
      </c>
      <c r="K163" s="244">
        <f>SUMIF(Alloc_Factor_Name,$C163,'Input-Ext Allocators'!H$8:H$68)*$D163</f>
        <v>1178.5338992322984</v>
      </c>
    </row>
    <row r="164" spans="1:11" x14ac:dyDescent="0.25">
      <c r="A164" s="70">
        <f>IF(B164="","",MAX($A$7:A163)+1)</f>
        <v>122</v>
      </c>
      <c r="B164" s="97" t="s">
        <v>496</v>
      </c>
      <c r="C164" s="31" t="s">
        <v>156</v>
      </c>
      <c r="D164" s="98">
        <f>'General Inputs'!D44</f>
        <v>132812818.07725665</v>
      </c>
      <c r="G164" s="73">
        <f>SUMIF(Alloc_Factor_Name,$C164,'Input-Ext Allocators'!D$8:D$68)*$D164</f>
        <v>56027618.848220572</v>
      </c>
      <c r="H164" s="73">
        <f>SUMIF(Alloc_Factor_Name,$C164,'Input-Ext Allocators'!E$8:E$68)*$D164</f>
        <v>10195720.335700531</v>
      </c>
      <c r="I164" s="73">
        <f>SUMIF(Alloc_Factor_Name,$C164,'Input-Ext Allocators'!F$8:F$68)*$D164</f>
        <v>15942758.093335532</v>
      </c>
      <c r="J164" s="73">
        <f>SUMIF(Alloc_Factor_Name,$C164,'Input-Ext Allocators'!G$8:G$68)*$D164</f>
        <v>26598052.300000008</v>
      </c>
      <c r="K164" s="245">
        <f>SUMIF(Alloc_Factor_Name,$C164,'Input-Ext Allocators'!H$8:H$68)*$D164</f>
        <v>24048668.5</v>
      </c>
    </row>
    <row r="165" spans="1:11" x14ac:dyDescent="0.25">
      <c r="A165" s="70">
        <f>IF(B165="","",MAX($A$7:A164)+1)</f>
        <v>123</v>
      </c>
      <c r="B165" s="99" t="s">
        <v>503</v>
      </c>
      <c r="C165" s="69" t="s">
        <v>162</v>
      </c>
      <c r="D165" s="100">
        <f>'General Inputs'!D45*12</f>
        <v>8414840.6562883817</v>
      </c>
      <c r="E165" s="92"/>
      <c r="F165" s="92"/>
      <c r="G165" s="101">
        <f>SUMIF(Alloc_Factor_Name,$C165,'Input-Ext Allocators'!D$8:D$68)*$D165</f>
        <v>7771747.8360345894</v>
      </c>
      <c r="H165" s="101">
        <f>SUMIF(Alloc_Factor_Name,$C165,'Input-Ext Allocators'!E$8:E$68)*$D165</f>
        <v>581159.33493008977</v>
      </c>
      <c r="I165" s="101">
        <f>SUMIF(Alloc_Factor_Name,$C165,'Input-Ext Allocators'!F$8:F$68)*$D165</f>
        <v>59088.579171605961</v>
      </c>
      <c r="J165" s="101">
        <f>SUMIF(Alloc_Factor_Name,$C165,'Input-Ext Allocators'!G$8:G$68)*$D165</f>
        <v>2749.6127150407237</v>
      </c>
      <c r="K165" s="246">
        <f>SUMIF(Alloc_Factor_Name,$C165,'Input-Ext Allocators'!H$8:H$68)*$D165</f>
        <v>95.293437055562976</v>
      </c>
    </row>
    <row r="166" spans="1:11" x14ac:dyDescent="0.25">
      <c r="A166" s="70"/>
    </row>
    <row r="167" spans="1:11" x14ac:dyDescent="0.25">
      <c r="A167" s="70"/>
      <c r="B167" s="256" t="s">
        <v>504</v>
      </c>
      <c r="G167" s="79">
        <v>22.15</v>
      </c>
      <c r="H167" s="79">
        <v>23.83</v>
      </c>
      <c r="I167" s="79">
        <v>90.43</v>
      </c>
      <c r="J167" s="79">
        <v>959.2</v>
      </c>
      <c r="K167" s="79">
        <v>969.4</v>
      </c>
    </row>
    <row r="168" spans="1:11" x14ac:dyDescent="0.25">
      <c r="A168" s="70"/>
    </row>
    <row r="169" spans="1:11" x14ac:dyDescent="0.25">
      <c r="A169" s="70"/>
    </row>
    <row r="170" spans="1:11" x14ac:dyDescent="0.25">
      <c r="A170" s="70"/>
      <c r="B170" s="256" t="s">
        <v>505</v>
      </c>
      <c r="C170" s="38" t="s">
        <v>506</v>
      </c>
      <c r="D170" s="257">
        <f ca="1">SUM(G170:K170)</f>
        <v>505919390.35720599</v>
      </c>
      <c r="E170" s="258">
        <f t="shared" ref="E170" ca="1" si="49">IF(D170="","",IF(D170=0,0,IF(ABS(D170-SUM($G170:$K170))&lt;Check_Limit,0,1)))</f>
        <v>0</v>
      </c>
      <c r="F170" s="258"/>
      <c r="G170" s="257">
        <f ca="1">GrandTotal!G184</f>
        <v>399536779.32771909</v>
      </c>
      <c r="H170" s="257">
        <f ca="1">GrandTotal!H184</f>
        <v>57104184.377083734</v>
      </c>
      <c r="I170" s="257">
        <f ca="1">GrandTotal!I184</f>
        <v>38013446.419298604</v>
      </c>
      <c r="J170" s="257">
        <f ca="1">GrandTotal!J184</f>
        <v>7080511.9141046004</v>
      </c>
      <c r="K170" s="257">
        <f ca="1">GrandTotal!K184</f>
        <v>4184468.3189999992</v>
      </c>
    </row>
  </sheetData>
  <dataValidations disablePrompts="1" count="1">
    <dataValidation type="list" allowBlank="1" showInputMessage="1" showErrorMessage="1" sqref="C163:C165" xr:uid="{A3BF3354-1B1C-4B55-A1A6-C7E32A18966A}">
      <formula1>Alloc_Factor_Name</formula1>
    </dataValidation>
  </dataValidations>
  <pageMargins left="0.7" right="0.7" top="0.75" bottom="0.75" header="0.5" footer="0.3"/>
  <pageSetup scale="70" orientation="portrait" blackAndWhite="1" horizontalDpi="1200" verticalDpi="1200" r:id="rId1"/>
  <headerFooter scaleWithDoc="0"/>
  <rowBreaks count="2" manualBreakCount="2">
    <brk id="57" max="12" man="1"/>
    <brk id="111" max="12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DC50-75E8-4F84-94C8-EBF839A08A08}">
  <sheetPr codeName="Sheet13">
    <tabColor theme="4" tint="-0.249977111117893"/>
  </sheetPr>
  <dimension ref="A1:M66"/>
  <sheetViews>
    <sheetView topLeftCell="A60" workbookViewId="0"/>
  </sheetViews>
  <sheetFormatPr defaultRowHeight="15" outlineLevelRow="1" outlineLevelCol="1" x14ac:dyDescent="0.25"/>
  <cols>
    <col min="1" max="1" width="4.42578125" bestFit="1" customWidth="1"/>
    <col min="2" max="2" width="40.7109375" customWidth="1"/>
    <col min="3" max="3" width="4.85546875" style="129" customWidth="1" outlineLevel="1"/>
    <col min="4" max="4" width="15.140625" bestFit="1" customWidth="1"/>
    <col min="5" max="5" width="14.5703125" customWidth="1" outlineLevel="1"/>
    <col min="6" max="6" width="1.7109375" customWidth="1"/>
    <col min="7" max="7" width="14.5703125" bestFit="1" customWidth="1"/>
    <col min="8" max="9" width="13.5703125" bestFit="1" customWidth="1"/>
    <col min="10" max="10" width="13.140625" bestFit="1" customWidth="1"/>
    <col min="11" max="11" width="12.42578125" bestFit="1" customWidth="1"/>
    <col min="12" max="26" width="8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</row>
    <row r="3" spans="1:11" x14ac:dyDescent="0.25">
      <c r="B3" s="12" t="str">
        <f>'General Inputs'!$D11</f>
        <v>12 Months Ending December 31, 2027</v>
      </c>
    </row>
    <row r="4" spans="1:11" x14ac:dyDescent="0.25">
      <c r="B4" s="12" t="str" cm="1">
        <f t="array" aca="1" ref="B4" ca="1">VLOOKUP(_xlfn.TEXTAFTER(CELL("filename",A1),"]"),Contents!B:F,5,FALSE)</f>
        <v>Peoples Exhibit JDT-3 - Proposed Class Revenue Apportionment</v>
      </c>
    </row>
    <row r="6" spans="1:11" ht="51.75" x14ac:dyDescent="0.4">
      <c r="A6" s="19" t="s">
        <v>1</v>
      </c>
      <c r="B6" s="21" t="s">
        <v>430</v>
      </c>
      <c r="C6" s="129" t="s">
        <v>431</v>
      </c>
      <c r="D6" s="19" t="s">
        <v>432</v>
      </c>
      <c r="E6" s="20" t="s">
        <v>413</v>
      </c>
      <c r="F6" s="20"/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8" spans="1:11" x14ac:dyDescent="0.25">
      <c r="A8" s="30">
        <f>IF(B8="","",MAX(A$1:A7)+1)</f>
        <v>1</v>
      </c>
      <c r="B8" s="7" t="s">
        <v>507</v>
      </c>
      <c r="C8" s="144" t="str">
        <f>GrandTotal!B161</f>
        <v>TOTAL RATE BASE</v>
      </c>
      <c r="D8" s="24">
        <f ca="1">SUMIF(GrandTotal!$B:$B,$C8,GrandTotal!D:D)</f>
        <v>5728767832.918622</v>
      </c>
      <c r="E8" s="11">
        <f ca="1">IFERROR(IF(D8="","",IF(D8=0,0,IF(ABS(D8-SUM($G8:$Z8))&lt;Check_Limit,0,1))),1)</f>
        <v>0</v>
      </c>
      <c r="F8" s="11"/>
      <c r="G8" s="261">
        <f ca="1">SUMIF(GrandTotal!$B:$B,$C8,GrandTotal!G:G)</f>
        <v>4075749520.0631332</v>
      </c>
      <c r="H8" s="24">
        <f ca="1">SUMIF(GrandTotal!$B:$B,$C8,GrandTotal!H:H)</f>
        <v>601933350.53667951</v>
      </c>
      <c r="I8" s="24">
        <f ca="1">SUMIF(GrandTotal!$B:$B,$C8,GrandTotal!I:I)</f>
        <v>672002215.99086022</v>
      </c>
      <c r="J8" s="24">
        <f ca="1">SUMIF(GrandTotal!$B:$B,$C8,GrandTotal!J:J)</f>
        <v>305362041.81712353</v>
      </c>
      <c r="K8" s="24">
        <f ca="1">SUMIF(GrandTotal!$B:$B,$C8,GrandTotal!K:K)</f>
        <v>73720704.510824278</v>
      </c>
    </row>
    <row r="10" spans="1:11" x14ac:dyDescent="0.25">
      <c r="A10" s="30">
        <f>IF(B10="","",MAX(A$1:A9)+1)</f>
        <v>2</v>
      </c>
      <c r="B10" s="8" t="s">
        <v>438</v>
      </c>
      <c r="D10" s="82"/>
      <c r="E10" s="50" t="str">
        <f t="shared" ref="E10:E17" si="0">IFERROR(IF(D10="","",IF(D10=0,0,IF(ABS(D10-SUM($G10:$Z10))&lt;Check_Limit,0,1))),1)</f>
        <v/>
      </c>
      <c r="F10" s="50"/>
      <c r="G10" s="82"/>
      <c r="H10" s="82"/>
      <c r="I10" s="82"/>
      <c r="J10" s="82"/>
      <c r="K10" s="82"/>
    </row>
    <row r="11" spans="1:11" x14ac:dyDescent="0.25">
      <c r="A11" s="30">
        <f>IF(B11="","",MAX(A$1:A10)+1)</f>
        <v>3</v>
      </c>
      <c r="B11" s="120" t="s">
        <v>396</v>
      </c>
      <c r="D11" s="24">
        <f>SUMIF(GrandTotal!$L:$L,$B11,GrandTotal!D:D)</f>
        <v>616555782.19513726</v>
      </c>
      <c r="E11" s="50">
        <f t="shared" si="0"/>
        <v>0</v>
      </c>
      <c r="F11" s="50"/>
      <c r="G11" s="24">
        <f>SUMIF(GrandTotal!$L:$L,$B11,GrandTotal!G:G)</f>
        <v>431488516.92809772</v>
      </c>
      <c r="H11" s="24">
        <f>SUMIF(GrandTotal!$L:$L,$B11,GrandTotal!H:H)</f>
        <v>54788815.021439537</v>
      </c>
      <c r="I11" s="24">
        <f>SUMIF(GrandTotal!$L:$L,$B11,GrandTotal!I:I)</f>
        <v>65431383.540735357</v>
      </c>
      <c r="J11" s="24">
        <f>SUMIF(GrandTotal!$L:$L,$B11,GrandTotal!J:J)</f>
        <v>57668117.567561574</v>
      </c>
      <c r="K11" s="24">
        <f>SUMIF(GrandTotal!$L:$L,$B11,GrandTotal!K:K)</f>
        <v>7178949.1373029519</v>
      </c>
    </row>
    <row r="12" spans="1:11" ht="17.25" x14ac:dyDescent="0.4">
      <c r="A12" s="30">
        <f>IF(B12="","",MAX(A$1:A11)+1)</f>
        <v>4</v>
      </c>
      <c r="B12" s="7" t="s">
        <v>508</v>
      </c>
      <c r="D12" s="118">
        <f>SUMIF(GrandTotal!$L:$L,$B12,GrandTotal!D:D)</f>
        <v>0</v>
      </c>
      <c r="E12" s="50">
        <f t="shared" si="0"/>
        <v>0</v>
      </c>
      <c r="F12" s="50"/>
      <c r="G12" s="118">
        <f>SUMIF(GrandTotal!$L:$L,$B12,GrandTotal!G:G)</f>
        <v>0</v>
      </c>
      <c r="H12" s="118">
        <f>SUMIF(GrandTotal!$L:$L,$B12,GrandTotal!H:H)</f>
        <v>0</v>
      </c>
      <c r="I12" s="118">
        <f>SUMIF(GrandTotal!$L:$L,$B12,GrandTotal!I:I)</f>
        <v>0</v>
      </c>
      <c r="J12" s="118">
        <f>SUMIF(GrandTotal!$L:$L,$B12,GrandTotal!J:J)</f>
        <v>0</v>
      </c>
      <c r="K12" s="118">
        <f>SUMIF(GrandTotal!$L:$L,$B12,GrandTotal!K:K)</f>
        <v>0</v>
      </c>
    </row>
    <row r="13" spans="1:11" x14ac:dyDescent="0.25">
      <c r="A13" s="30">
        <f>IF(B13="","",MAX(A$1:A12)+1)</f>
        <v>5</v>
      </c>
      <c r="B13" s="26" t="s">
        <v>509</v>
      </c>
      <c r="D13" s="105">
        <f>SUBTOTAL(9,D11:D12)</f>
        <v>616555782.19513726</v>
      </c>
      <c r="E13" s="50">
        <f t="shared" si="0"/>
        <v>0</v>
      </c>
      <c r="F13" s="50"/>
      <c r="G13" s="105">
        <f>SUBTOTAL(9,G11:G12)</f>
        <v>431488516.92809772</v>
      </c>
      <c r="H13" s="105">
        <f>SUBTOTAL(9,H11:H12)</f>
        <v>54788815.021439537</v>
      </c>
      <c r="I13" s="105">
        <f>SUBTOTAL(9,I11:I12)</f>
        <v>65431383.540735357</v>
      </c>
      <c r="J13" s="105">
        <f>SUBTOTAL(9,J11:J12)</f>
        <v>57668117.567561574</v>
      </c>
      <c r="K13" s="105">
        <f>SUBTOTAL(9,K11:K12)</f>
        <v>7178949.1373029519</v>
      </c>
    </row>
    <row r="14" spans="1:11" x14ac:dyDescent="0.25">
      <c r="A14" s="30" t="str">
        <f>IF(B14="","",MAX(A$1:A13)+1)</f>
        <v/>
      </c>
      <c r="B14" s="26"/>
      <c r="D14" s="11"/>
      <c r="E14" s="50" t="str">
        <f t="shared" si="0"/>
        <v/>
      </c>
      <c r="F14" s="50"/>
      <c r="G14" s="11"/>
      <c r="H14" s="11"/>
      <c r="I14" s="11"/>
      <c r="J14" s="11"/>
      <c r="K14" s="11"/>
    </row>
    <row r="15" spans="1:11" x14ac:dyDescent="0.25">
      <c r="A15" s="30">
        <f>IF(B15="","",MAX(A$1:A14)+1)</f>
        <v>6</v>
      </c>
      <c r="B15" s="7" t="s">
        <v>398</v>
      </c>
      <c r="D15" s="24">
        <f>SUMIF(GrandTotal!$L:$L,$B15,GrandTotal!D:D)</f>
        <v>505919390.35720599</v>
      </c>
      <c r="E15" s="50">
        <f t="shared" si="0"/>
        <v>0</v>
      </c>
      <c r="F15" s="122"/>
      <c r="G15" s="24">
        <f>SUMIF(GrandTotal!$L:$L,$B15,GrandTotal!G:G)</f>
        <v>399536779.32771909</v>
      </c>
      <c r="H15" s="24">
        <f>SUMIF(GrandTotal!$L:$L,$B15,GrandTotal!H:H)</f>
        <v>57104184.377083734</v>
      </c>
      <c r="I15" s="24">
        <f>SUMIF(GrandTotal!$L:$L,$B15,GrandTotal!I:I)</f>
        <v>38013446.419298604</v>
      </c>
      <c r="J15" s="24">
        <f>SUMIF(GrandTotal!$L:$L,$B15,GrandTotal!J:J)</f>
        <v>7080511.9141046004</v>
      </c>
      <c r="K15" s="24">
        <f>SUMIF(GrandTotal!$L:$L,$B15,GrandTotal!K:K)</f>
        <v>4184468.3189999992</v>
      </c>
    </row>
    <row r="16" spans="1:11" ht="17.25" x14ac:dyDescent="0.4">
      <c r="A16" s="30">
        <f>IF(B16="","",MAX(A$1:A15)+1)</f>
        <v>7</v>
      </c>
      <c r="B16" s="7" t="s">
        <v>510</v>
      </c>
      <c r="D16" s="118">
        <f>SUM(Summary!D17:D20)</f>
        <v>62138891.960685909</v>
      </c>
      <c r="E16" s="50">
        <f t="shared" ca="1" si="0"/>
        <v>0</v>
      </c>
      <c r="F16" s="68"/>
      <c r="G16" s="118">
        <f ca="1">SUM(Summary!G17:G20)</f>
        <v>44145876.432325952</v>
      </c>
      <c r="H16" s="118">
        <f ca="1">SUM(Summary!H17:H20)</f>
        <v>4152549.3173657279</v>
      </c>
      <c r="I16" s="118">
        <f ca="1">SUM(Summary!I17:I20)</f>
        <v>4722430.1726971315</v>
      </c>
      <c r="J16" s="118">
        <f ca="1">SUM(Summary!J17:J20)</f>
        <v>7303179.8107166607</v>
      </c>
      <c r="K16" s="118">
        <f ca="1">SUM(Summary!K17:K20)</f>
        <v>1814856.2275804367</v>
      </c>
    </row>
    <row r="17" spans="1:11" x14ac:dyDescent="0.25">
      <c r="A17" s="30">
        <f>IF(B17="","",MAX(A$1:A16)+1)</f>
        <v>8</v>
      </c>
      <c r="B17" s="8" t="s">
        <v>439</v>
      </c>
      <c r="D17" s="82">
        <f>SUM(D13:D16)</f>
        <v>1184614064.5130293</v>
      </c>
      <c r="E17" s="50">
        <f t="shared" ca="1" si="0"/>
        <v>0</v>
      </c>
      <c r="F17" s="50"/>
      <c r="G17" s="82">
        <f t="shared" ref="G17:J17" ca="1" si="1">SUM(G13:G16)</f>
        <v>875171172.68814278</v>
      </c>
      <c r="H17" s="82">
        <f t="shared" ca="1" si="1"/>
        <v>116045548.71588899</v>
      </c>
      <c r="I17" s="82">
        <f t="shared" ca="1" si="1"/>
        <v>108167260.13273108</v>
      </c>
      <c r="J17" s="82">
        <f t="shared" ca="1" si="1"/>
        <v>72051809.292382836</v>
      </c>
      <c r="K17" s="82">
        <f ca="1">SUM(K13:K16)</f>
        <v>13178273.683883389</v>
      </c>
    </row>
    <row r="19" spans="1:11" x14ac:dyDescent="0.25">
      <c r="A19" s="70">
        <f>IF(B19="","",MAX(A$1:A18)+1)</f>
        <v>9</v>
      </c>
      <c r="B19" s="1" t="s">
        <v>452</v>
      </c>
      <c r="D19" s="117">
        <f ca="1">IFERROR(D17/D$27,0)</f>
        <v>0.87893334864772299</v>
      </c>
      <c r="G19" s="117">
        <f ca="1">IFERROR(G17/G$27,0)</f>
        <v>0.87505006368105831</v>
      </c>
      <c r="H19" s="117">
        <f t="shared" ref="H19:J19" ca="1" si="2">IFERROR(H17/H$27,0)</f>
        <v>0.79300489918292294</v>
      </c>
      <c r="I19" s="117">
        <f t="shared" ca="1" si="2"/>
        <v>0.82776490542131487</v>
      </c>
      <c r="J19" s="117">
        <f t="shared" ca="1" si="2"/>
        <v>1.3764509309858253</v>
      </c>
      <c r="K19" s="117">
        <f ca="1">IFERROR(K17/K$27,0)</f>
        <v>0.7204727793107023</v>
      </c>
    </row>
    <row r="20" spans="1:11" x14ac:dyDescent="0.25">
      <c r="A20" s="70">
        <f>IF(B20="","",MAX(A$1:A19)+1)</f>
        <v>10</v>
      </c>
      <c r="B20" s="59" t="s">
        <v>453</v>
      </c>
      <c r="D20" s="137">
        <f ca="1">D19/$D19</f>
        <v>1</v>
      </c>
      <c r="G20" s="137">
        <f t="shared" ref="G20:K20" ca="1" si="3">G19/$D19</f>
        <v>0.99558182088250569</v>
      </c>
      <c r="H20" s="137">
        <f t="shared" ca="1" si="3"/>
        <v>0.90223553401744894</v>
      </c>
      <c r="I20" s="137">
        <f t="shared" ca="1" si="3"/>
        <v>0.94178347731926093</v>
      </c>
      <c r="J20" s="137">
        <f t="shared" ca="1" si="3"/>
        <v>1.566046996741624</v>
      </c>
      <c r="K20" s="137">
        <f t="shared" ca="1" si="3"/>
        <v>0.81971264421719903</v>
      </c>
    </row>
    <row r="21" spans="1:11" x14ac:dyDescent="0.25">
      <c r="A21" s="70" t="str">
        <f>IF(B21="","",MAX(A$1:A20)+1)</f>
        <v/>
      </c>
      <c r="B21" s="38"/>
    </row>
    <row r="22" spans="1:11" x14ac:dyDescent="0.25">
      <c r="A22" s="70">
        <f>IF(B22="","",MAX(A$1:A21)+1)</f>
        <v>11</v>
      </c>
      <c r="B22" s="138" t="s">
        <v>511</v>
      </c>
    </row>
    <row r="23" spans="1:11" x14ac:dyDescent="0.25">
      <c r="A23" s="70">
        <f>IF(B23="","",MAX(A$1:A22)+1)</f>
        <v>12</v>
      </c>
      <c r="B23" s="38" t="s">
        <v>512</v>
      </c>
      <c r="D23" s="105">
        <f ca="1">-Summary!D79</f>
        <v>160871016.52172971</v>
      </c>
      <c r="E23" s="50">
        <f ca="1">IFERROR(IF(D23="","",IF(D23=0,0,IF(ABS(D23-SUM($G23:$Z23))&lt;Check_Limit,0,1))),1)</f>
        <v>0</v>
      </c>
      <c r="F23" s="105"/>
      <c r="G23" s="105">
        <f ca="1">-Summary!G79</f>
        <v>123781789.89735436</v>
      </c>
      <c r="H23" s="105">
        <f ca="1">-Summary!H79</f>
        <v>30162379.628093809</v>
      </c>
      <c r="I23" s="105">
        <f ca="1">-Summary!I79</f>
        <v>22275482.479754277</v>
      </c>
      <c r="J23" s="105">
        <f ca="1">-Summary!J79</f>
        <v>-20108804.424277782</v>
      </c>
      <c r="K23" s="105">
        <f ca="1">-Summary!K79</f>
        <v>4760168.9408045691</v>
      </c>
    </row>
    <row r="24" spans="1:11" x14ac:dyDescent="0.25">
      <c r="A24" s="70">
        <f>IF(B24="","",MAX(A$1:A23)+1)</f>
        <v>13</v>
      </c>
      <c r="B24" s="38" t="s">
        <v>513</v>
      </c>
      <c r="D24" s="32">
        <f>D13</f>
        <v>616555782.19513726</v>
      </c>
      <c r="E24" s="50">
        <f>IFERROR(IF(D24="","",IF(D24=0,0,IF(ABS(D24-SUM($G24:$Z24))&lt;Check_Limit,0,1))),1)</f>
        <v>0</v>
      </c>
      <c r="G24" s="32">
        <f t="shared" ref="G24:K24" si="4">G13</f>
        <v>431488516.92809772</v>
      </c>
      <c r="H24" s="32">
        <f t="shared" si="4"/>
        <v>54788815.021439537</v>
      </c>
      <c r="I24" s="32">
        <f t="shared" si="4"/>
        <v>65431383.540735357</v>
      </c>
      <c r="J24" s="32">
        <f t="shared" si="4"/>
        <v>57668117.567561574</v>
      </c>
      <c r="K24" s="32">
        <f t="shared" si="4"/>
        <v>7178949.1373029519</v>
      </c>
    </row>
    <row r="25" spans="1:11" x14ac:dyDescent="0.25">
      <c r="A25" s="70">
        <f>IF(B25="","",MAX(A$1:A24)+1)</f>
        <v>14</v>
      </c>
      <c r="B25" s="38" t="s">
        <v>398</v>
      </c>
      <c r="D25" s="32">
        <f>D15</f>
        <v>505919390.35720599</v>
      </c>
      <c r="E25" s="50">
        <f>IFERROR(IF(D25="","",IF(D25=0,0,IF(ABS(D25-SUM($G25:$Z25))&lt;Check_Limit,0,1))),1)</f>
        <v>0</v>
      </c>
      <c r="G25" s="32">
        <f t="shared" ref="G25:K25" si="5">G15</f>
        <v>399536779.32771909</v>
      </c>
      <c r="H25" s="32">
        <f t="shared" si="5"/>
        <v>57104184.377083734</v>
      </c>
      <c r="I25" s="32">
        <f t="shared" si="5"/>
        <v>38013446.419298604</v>
      </c>
      <c r="J25" s="32">
        <f t="shared" si="5"/>
        <v>7080511.9141046004</v>
      </c>
      <c r="K25" s="32">
        <f t="shared" si="5"/>
        <v>4184468.3189999992</v>
      </c>
    </row>
    <row r="26" spans="1:11" ht="17.25" x14ac:dyDescent="0.4">
      <c r="A26" s="70">
        <f>IF(B26="","",MAX(A$1:A25)+1)</f>
        <v>15</v>
      </c>
      <c r="B26" s="40" t="s">
        <v>510</v>
      </c>
      <c r="D26" s="106">
        <f>SUM(Summary!D66:D67,Summary!D75)</f>
        <v>64439813.511458255</v>
      </c>
      <c r="E26" s="50">
        <f ca="1">IFERROR(IF(D26="","",IF(D26=0,0,IF(ABS(D26-SUM($G26:$Z26))&lt;Check_Limit,0,1))),1)</f>
        <v>0</v>
      </c>
      <c r="G26" s="106">
        <f ca="1">SUM(Summary!G66:G67,Summary!G75)</f>
        <v>45331316.221859768</v>
      </c>
      <c r="H26" s="106">
        <f ca="1">SUM(Summary!H66:H67,Summary!H75)</f>
        <v>4281104.9414607715</v>
      </c>
      <c r="I26" s="106">
        <f ca="1">SUM(Summary!I66:I67,Summary!I75)</f>
        <v>4953577.4827088136</v>
      </c>
      <c r="J26" s="106">
        <f ca="1">SUM(Summary!J66:J67,Summary!J75)</f>
        <v>7706254.0293384735</v>
      </c>
      <c r="K26" s="106">
        <f ca="1">SUM(Summary!K66:K67,Summary!K75)</f>
        <v>2167560.8360904297</v>
      </c>
    </row>
    <row r="27" spans="1:11" x14ac:dyDescent="0.25">
      <c r="A27" s="70">
        <f>IF(B27="","",MAX(A$1:A26)+1)</f>
        <v>16</v>
      </c>
      <c r="B27" s="59" t="s">
        <v>514</v>
      </c>
      <c r="D27" s="109">
        <f ca="1">SUM(D23:D26)</f>
        <v>1347786002.585531</v>
      </c>
      <c r="E27" s="50">
        <f ca="1">IFERROR(IF(D27="","",IF(D27=0,0,IF(ABS(D27-SUM($G27:$Z27))&lt;Check_Limit,0,1))),1)</f>
        <v>0</v>
      </c>
      <c r="G27" s="109">
        <f ca="1">SUM(G23:G26)</f>
        <v>1000138402.375031</v>
      </c>
      <c r="H27" s="109">
        <f t="shared" ref="H27:K27" ca="1" si="6">SUM(H23:H26)</f>
        <v>146336483.96807784</v>
      </c>
      <c r="I27" s="109">
        <f t="shared" ca="1" si="6"/>
        <v>130673889.92249705</v>
      </c>
      <c r="J27" s="109">
        <f t="shared" ca="1" si="6"/>
        <v>52346079.086726867</v>
      </c>
      <c r="K27" s="109">
        <f t="shared" ca="1" si="6"/>
        <v>18291147.23319795</v>
      </c>
    </row>
    <row r="28" spans="1:11" x14ac:dyDescent="0.25">
      <c r="A28" s="70">
        <f>IF(B28="","",MAX(A$1:A27)+1)</f>
        <v>17</v>
      </c>
      <c r="B28" s="59" t="s">
        <v>515</v>
      </c>
      <c r="D28" s="105">
        <f ca="1">D23+D24</f>
        <v>777426798.71686697</v>
      </c>
      <c r="G28" s="105">
        <f t="shared" ref="G28:K28" ca="1" si="7">G23+G24</f>
        <v>555270306.82545209</v>
      </c>
      <c r="H28" s="105">
        <f t="shared" ca="1" si="7"/>
        <v>84951194.649533346</v>
      </c>
      <c r="I28" s="105">
        <f t="shared" ca="1" si="7"/>
        <v>87706866.020489633</v>
      </c>
      <c r="J28" s="105">
        <f t="shared" ca="1" si="7"/>
        <v>37559313.143283792</v>
      </c>
      <c r="K28" s="105">
        <f t="shared" ca="1" si="7"/>
        <v>11939118.078107521</v>
      </c>
    </row>
    <row r="29" spans="1:11" x14ac:dyDescent="0.25">
      <c r="A29" s="70"/>
      <c r="B29" s="59"/>
    </row>
    <row r="30" spans="1:11" x14ac:dyDescent="0.25">
      <c r="A30" s="70">
        <f>IF(B30="","",MAX(A$1:A28)+1)</f>
        <v>18</v>
      </c>
      <c r="B30" s="59" t="s">
        <v>516</v>
      </c>
      <c r="D30" s="13">
        <f ca="1">IFERROR(D23/D$17,0)</f>
        <v>0.1358003600842444</v>
      </c>
      <c r="G30" s="13">
        <f t="shared" ref="G30:K30" ca="1" si="8">IFERROR(G23/G$17,0)</f>
        <v>0.14143723394950372</v>
      </c>
      <c r="H30" s="13">
        <f t="shared" ca="1" si="8"/>
        <v>0.2599184541058055</v>
      </c>
      <c r="I30" s="13">
        <f t="shared" ca="1" si="8"/>
        <v>0.20593553402776618</v>
      </c>
      <c r="J30" s="13">
        <f t="shared" ca="1" si="8"/>
        <v>-0.27908812591613358</v>
      </c>
      <c r="K30" s="13">
        <f t="shared" ca="1" si="8"/>
        <v>0.3612133922082757</v>
      </c>
    </row>
    <row r="31" spans="1:11" x14ac:dyDescent="0.25">
      <c r="A31" s="70">
        <f>IF(B31="","",MAX(A$1:A30)+1)</f>
        <v>19</v>
      </c>
      <c r="B31" s="59" t="s">
        <v>517</v>
      </c>
      <c r="D31" s="13">
        <f ca="1">IFERROR(D23/D13,0)</f>
        <v>0.26091883519278181</v>
      </c>
      <c r="G31" s="13">
        <f t="shared" ref="G31:K31" ca="1" si="9">IFERROR(G23/G13,0)</f>
        <v>0.28687157372946054</v>
      </c>
      <c r="H31" s="13">
        <f t="shared" ca="1" si="9"/>
        <v>0.55052075165872627</v>
      </c>
      <c r="I31" s="13">
        <f t="shared" ca="1" si="9"/>
        <v>0.34044034031293741</v>
      </c>
      <c r="J31" s="13">
        <f t="shared" ca="1" si="9"/>
        <v>-0.34869881786446627</v>
      </c>
      <c r="K31" s="13">
        <f t="shared" ca="1" si="9"/>
        <v>0.66307322280220382</v>
      </c>
    </row>
    <row r="32" spans="1:11" x14ac:dyDescent="0.25">
      <c r="A32" s="70" t="str">
        <f>IF(B32="","",MAX(A$1:A31)+1)</f>
        <v/>
      </c>
      <c r="B32" s="139"/>
    </row>
    <row r="33" spans="1:13" x14ac:dyDescent="0.25">
      <c r="A33" s="70">
        <f>IF(B33="","",MAX(A$1:A32)+1)</f>
        <v>20</v>
      </c>
      <c r="B33" s="59" t="s">
        <v>518</v>
      </c>
      <c r="D33" s="117">
        <f ca="1">IFERROR(D27/D27,0)</f>
        <v>1</v>
      </c>
      <c r="E33" s="11"/>
      <c r="F33" s="11"/>
      <c r="G33" s="117">
        <f ca="1">IFERROR(G27/G27,0)</f>
        <v>1</v>
      </c>
      <c r="H33" s="117">
        <f t="shared" ref="H33:K33" ca="1" si="10">IFERROR(H27/H27,0)</f>
        <v>1</v>
      </c>
      <c r="I33" s="117">
        <f t="shared" ca="1" si="10"/>
        <v>1</v>
      </c>
      <c r="J33" s="117">
        <f t="shared" ca="1" si="10"/>
        <v>1</v>
      </c>
      <c r="K33" s="117">
        <f t="shared" ca="1" si="10"/>
        <v>1</v>
      </c>
      <c r="L33" s="117"/>
      <c r="M33" s="117"/>
    </row>
    <row r="34" spans="1:13" x14ac:dyDescent="0.25">
      <c r="A34" s="70" t="str">
        <f>IF(B34="","",MAX(A$1:A33)+1)</f>
        <v/>
      </c>
      <c r="B34" s="38"/>
    </row>
    <row r="35" spans="1:13" x14ac:dyDescent="0.25">
      <c r="A35" s="70">
        <f>IF(B35="","",MAX(A$1:A34)+1)</f>
        <v>21</v>
      </c>
      <c r="B35" s="138" t="s">
        <v>519</v>
      </c>
    </row>
    <row r="36" spans="1:13" x14ac:dyDescent="0.25">
      <c r="A36" s="70">
        <f>IF(B36="","",MAX(A$1:A35)+1)</f>
        <v>22</v>
      </c>
      <c r="B36" s="38" t="s">
        <v>520</v>
      </c>
      <c r="D36" s="143">
        <f ca="1">D31</f>
        <v>0.26091883519278181</v>
      </c>
      <c r="G36" s="143">
        <f ca="1">$D$36</f>
        <v>0.26091883519278181</v>
      </c>
      <c r="H36" s="143">
        <f t="shared" ref="H36:K36" ca="1" si="11">$D$36</f>
        <v>0.26091883519278181</v>
      </c>
      <c r="I36" s="143">
        <f t="shared" ca="1" si="11"/>
        <v>0.26091883519278181</v>
      </c>
      <c r="J36" s="143">
        <f t="shared" ca="1" si="11"/>
        <v>0.26091883519278181</v>
      </c>
      <c r="K36" s="143">
        <f t="shared" ca="1" si="11"/>
        <v>0.26091883519278181</v>
      </c>
      <c r="L36" s="143"/>
      <c r="M36" s="143"/>
    </row>
    <row r="37" spans="1:13" x14ac:dyDescent="0.25">
      <c r="A37" s="70">
        <f>IF(B37="","",MAX(A$1:A36)+1)</f>
        <v>23</v>
      </c>
      <c r="B37" s="38" t="s">
        <v>512</v>
      </c>
      <c r="D37" s="145">
        <f ca="1">D36*D13</f>
        <v>160871016.52172971</v>
      </c>
      <c r="E37" s="50">
        <f t="shared" ref="E37:E42" ca="1" si="12">IFERROR(IF(D37="","",IF(D37=0,0,IF(ABS(D37-SUM($G37:$Z37))&lt;Check_Limit,0,1))),1)</f>
        <v>0</v>
      </c>
      <c r="G37" s="145">
        <f ca="1">G36*G13</f>
        <v>112583481.23594017</v>
      </c>
      <c r="H37" s="145">
        <f ca="1">H36*H13</f>
        <v>14295433.79698679</v>
      </c>
      <c r="I37" s="145">
        <f ca="1">I36*I13</f>
        <v>17072280.378500823</v>
      </c>
      <c r="J37" s="145">
        <f ca="1">J36*J13</f>
        <v>15046698.063488564</v>
      </c>
      <c r="K37" s="145">
        <f ca="1">K36*K13</f>
        <v>1873123.046813312</v>
      </c>
      <c r="L37" s="145"/>
      <c r="M37" s="145"/>
    </row>
    <row r="38" spans="1:13" x14ac:dyDescent="0.25">
      <c r="A38" s="70">
        <f>IF(B38="","",MAX(A$1:A37)+1)</f>
        <v>24</v>
      </c>
      <c r="B38" s="38" t="s">
        <v>513</v>
      </c>
      <c r="D38" s="32">
        <f>D24</f>
        <v>616555782.19513726</v>
      </c>
      <c r="E38" s="50">
        <f t="shared" si="12"/>
        <v>0</v>
      </c>
      <c r="G38" s="32">
        <f t="shared" ref="G38:K40" si="13">G24</f>
        <v>431488516.92809772</v>
      </c>
      <c r="H38" s="32">
        <f t="shared" si="13"/>
        <v>54788815.021439537</v>
      </c>
      <c r="I38" s="32">
        <f t="shared" si="13"/>
        <v>65431383.540735357</v>
      </c>
      <c r="J38" s="32">
        <f t="shared" si="13"/>
        <v>57668117.567561574</v>
      </c>
      <c r="K38" s="32">
        <f t="shared" si="13"/>
        <v>7178949.1373029519</v>
      </c>
      <c r="L38" s="32"/>
      <c r="M38" s="32"/>
    </row>
    <row r="39" spans="1:13" x14ac:dyDescent="0.25">
      <c r="A39" s="70">
        <f>IF(B39="","",MAX(A$1:A38)+1)</f>
        <v>25</v>
      </c>
      <c r="B39" s="38" t="s">
        <v>398</v>
      </c>
      <c r="D39" s="32">
        <f>D25</f>
        <v>505919390.35720599</v>
      </c>
      <c r="E39" s="50">
        <f t="shared" si="12"/>
        <v>0</v>
      </c>
      <c r="G39" s="32">
        <f t="shared" si="13"/>
        <v>399536779.32771909</v>
      </c>
      <c r="H39" s="32">
        <f t="shared" si="13"/>
        <v>57104184.377083734</v>
      </c>
      <c r="I39" s="32">
        <f t="shared" si="13"/>
        <v>38013446.419298604</v>
      </c>
      <c r="J39" s="32">
        <f t="shared" si="13"/>
        <v>7080511.9141046004</v>
      </c>
      <c r="K39" s="32">
        <f t="shared" si="13"/>
        <v>4184468.3189999992</v>
      </c>
      <c r="L39" s="32"/>
      <c r="M39" s="32"/>
    </row>
    <row r="40" spans="1:13" ht="17.25" x14ac:dyDescent="0.4">
      <c r="A40" s="70">
        <f>IF(B40="","",MAX(A$1:A39)+1)</f>
        <v>26</v>
      </c>
      <c r="B40" s="40" t="s">
        <v>510</v>
      </c>
      <c r="D40" s="106">
        <f>D26</f>
        <v>64439813.511458255</v>
      </c>
      <c r="E40" s="50">
        <f t="shared" ca="1" si="12"/>
        <v>0</v>
      </c>
      <c r="G40" s="106">
        <f ca="1">G26</f>
        <v>45331316.221859768</v>
      </c>
      <c r="H40" s="106">
        <f t="shared" ca="1" si="13"/>
        <v>4281104.9414607715</v>
      </c>
      <c r="I40" s="106">
        <f t="shared" ca="1" si="13"/>
        <v>4953577.4827088136</v>
      </c>
      <c r="J40" s="106">
        <f t="shared" ca="1" si="13"/>
        <v>7706254.0293384735</v>
      </c>
      <c r="K40" s="106">
        <f t="shared" ca="1" si="13"/>
        <v>2167560.8360904297</v>
      </c>
      <c r="L40" s="106"/>
      <c r="M40" s="106"/>
    </row>
    <row r="41" spans="1:13" x14ac:dyDescent="0.25">
      <c r="A41" s="70">
        <f>IF(B41="","",MAX(A$1:A40)+1)</f>
        <v>27</v>
      </c>
      <c r="B41" s="59" t="s">
        <v>521</v>
      </c>
      <c r="D41" s="105">
        <f ca="1">SUM(D37:D40)</f>
        <v>1347786002.585531</v>
      </c>
      <c r="E41" s="50">
        <f t="shared" ca="1" si="12"/>
        <v>0</v>
      </c>
      <c r="G41" s="105">
        <f ca="1">SUM(G37:G40)</f>
        <v>988940093.71361685</v>
      </c>
      <c r="H41" s="105">
        <f t="shared" ref="H41:K41" ca="1" si="14">SUM(H37:H40)</f>
        <v>130469538.13697083</v>
      </c>
      <c r="I41" s="105">
        <f t="shared" ca="1" si="14"/>
        <v>125470687.8212436</v>
      </c>
      <c r="J41" s="105">
        <f t="shared" ca="1" si="14"/>
        <v>87501581.574493214</v>
      </c>
      <c r="K41" s="105">
        <f t="shared" ca="1" si="14"/>
        <v>15404101.339206692</v>
      </c>
      <c r="L41" s="105"/>
      <c r="M41" s="105"/>
    </row>
    <row r="42" spans="1:13" x14ac:dyDescent="0.25">
      <c r="A42" s="70">
        <f>IF(B42="","",MAX(A$1:A41)+1)</f>
        <v>28</v>
      </c>
      <c r="B42" s="59" t="s">
        <v>522</v>
      </c>
      <c r="D42" s="145">
        <f ca="1">D37+D38</f>
        <v>777426798.71686697</v>
      </c>
      <c r="E42" s="50">
        <f t="shared" ca="1" si="12"/>
        <v>0</v>
      </c>
      <c r="G42" s="145">
        <f ca="1">G37+G38</f>
        <v>544071998.16403794</v>
      </c>
      <c r="H42" s="145">
        <f t="shared" ref="H42:K42" ca="1" si="15">H37+H38</f>
        <v>69084248.818426326</v>
      </c>
      <c r="I42" s="145">
        <f t="shared" ca="1" si="15"/>
        <v>82503663.919236183</v>
      </c>
      <c r="J42" s="145">
        <f t="shared" ca="1" si="15"/>
        <v>72714815.63105014</v>
      </c>
      <c r="K42" s="145">
        <f t="shared" ca="1" si="15"/>
        <v>9052072.1841162629</v>
      </c>
      <c r="L42" s="145"/>
      <c r="M42" s="145"/>
    </row>
    <row r="43" spans="1:13" x14ac:dyDescent="0.25">
      <c r="A43" s="70" t="str">
        <f>IF(B43="","",MAX(A$1:A42)+1)</f>
        <v/>
      </c>
      <c r="B43" s="38"/>
    </row>
    <row r="44" spans="1:13" x14ac:dyDescent="0.25">
      <c r="A44" s="70">
        <f>IF(B44="","",MAX(A$1:A43)+1)</f>
        <v>29</v>
      </c>
      <c r="B44" s="59" t="s">
        <v>518</v>
      </c>
      <c r="D44" s="117">
        <f ca="1">IFERROR(D41/D27,0)</f>
        <v>1</v>
      </c>
      <c r="G44" s="117">
        <f ca="1">IFERROR(G41/G$27,0)</f>
        <v>0.98880324099662453</v>
      </c>
      <c r="H44" s="117">
        <f ca="1">IFERROR(H41/H27,0)</f>
        <v>0.89157218076547295</v>
      </c>
      <c r="I44" s="117">
        <f ca="1">IFERROR(I41/I27,0)</f>
        <v>0.9601817769078469</v>
      </c>
      <c r="J44" s="117">
        <f ca="1">IFERROR(J41/J27,0)</f>
        <v>1.6715976268159605</v>
      </c>
      <c r="K44" s="117">
        <f ca="1">IFERROR(K41/K27,0)</f>
        <v>0.84216157372833644</v>
      </c>
      <c r="L44" s="117"/>
      <c r="M44" s="117"/>
    </row>
    <row r="45" spans="1:13" x14ac:dyDescent="0.25">
      <c r="A45" s="70" t="str">
        <f>IF(B45="","",MAX(A$1:A44)+1)</f>
        <v/>
      </c>
      <c r="B45" s="140"/>
    </row>
    <row r="46" spans="1:13" x14ac:dyDescent="0.25">
      <c r="A46" s="70">
        <f>IF(B46="","",MAX(A$1:A45)+1)</f>
        <v>30</v>
      </c>
      <c r="B46" s="138" t="s">
        <v>523</v>
      </c>
    </row>
    <row r="47" spans="1:13" outlineLevel="1" x14ac:dyDescent="0.25">
      <c r="A47" s="70">
        <f>IF(B47="","",MAX(A$1:A46)+1)</f>
        <v>31</v>
      </c>
      <c r="B47" s="141" t="s">
        <v>520</v>
      </c>
      <c r="D47" s="143">
        <f ca="1">D31</f>
        <v>0.26091883519278181</v>
      </c>
      <c r="G47" s="146">
        <f ca="1">$D$47</f>
        <v>0.26091883519278181</v>
      </c>
      <c r="H47" s="146">
        <f t="shared" ref="H47:K47" ca="1" si="16">$D$47</f>
        <v>0.26091883519278181</v>
      </c>
      <c r="I47" s="146">
        <f t="shared" ca="1" si="16"/>
        <v>0.26091883519278181</v>
      </c>
      <c r="J47" s="146">
        <f t="shared" ca="1" si="16"/>
        <v>0.26091883519278181</v>
      </c>
      <c r="K47" s="146">
        <f t="shared" ca="1" si="16"/>
        <v>0.26091883519278181</v>
      </c>
      <c r="L47" s="146"/>
      <c r="M47" s="146"/>
    </row>
    <row r="48" spans="1:13" outlineLevel="1" x14ac:dyDescent="0.25">
      <c r="A48" s="70">
        <f>IF(B48="","",MAX(A$1:A47)+1)</f>
        <v>32</v>
      </c>
      <c r="B48" s="141" t="s">
        <v>524</v>
      </c>
      <c r="G48" s="147">
        <f ca="1">+G31/$D$31</f>
        <v>1.0994667116212724</v>
      </c>
      <c r="H48" s="147">
        <v>1.5</v>
      </c>
      <c r="I48" s="147">
        <f ca="1">+I31/$D$31</f>
        <v>1.3047748740001868</v>
      </c>
      <c r="J48" s="147">
        <v>0</v>
      </c>
      <c r="K48" s="147">
        <v>0</v>
      </c>
      <c r="M48" s="177" t="s">
        <v>525</v>
      </c>
    </row>
    <row r="49" spans="1:11" outlineLevel="1" x14ac:dyDescent="0.25">
      <c r="A49" s="70">
        <f>IF(B49="","",MAX(A$1:A48)+1)</f>
        <v>33</v>
      </c>
      <c r="B49" s="141" t="s">
        <v>526</v>
      </c>
      <c r="G49" s="148">
        <f t="shared" ref="G49:I49" ca="1" si="17">G48*G47</f>
        <v>0.28687157372946054</v>
      </c>
      <c r="H49" s="148">
        <f t="shared" ca="1" si="17"/>
        <v>0.39137825278917271</v>
      </c>
      <c r="I49" s="148">
        <f t="shared" ca="1" si="17"/>
        <v>0.34044034031293735</v>
      </c>
      <c r="J49" s="148">
        <v>0</v>
      </c>
      <c r="K49" s="148">
        <f ca="1">K48*K47</f>
        <v>0</v>
      </c>
    </row>
    <row r="50" spans="1:11" outlineLevel="1" x14ac:dyDescent="0.25">
      <c r="A50" s="70">
        <f>IF(B50="","",MAX(A$1:A49)+1)</f>
        <v>34</v>
      </c>
      <c r="B50" s="141" t="s">
        <v>527</v>
      </c>
      <c r="D50" s="109">
        <f ca="1">SUM(G50:Z50)</f>
        <v>167500423.07258883</v>
      </c>
      <c r="E50" s="11">
        <f ca="1">IFERROR(IF(D50="","",IF(D50=0,0,IF(ABS(D50-SUM($G50:$Z50))&lt;Check_Limit,0,1))),1)</f>
        <v>0</v>
      </c>
      <c r="G50" s="78">
        <f ca="1">G49*G13</f>
        <v>123781789.89735436</v>
      </c>
      <c r="H50" s="78">
        <f ca="1">H49*H13</f>
        <v>21443150.695480186</v>
      </c>
      <c r="I50" s="78">
        <f ca="1">I49*I13</f>
        <v>22275482.479754273</v>
      </c>
      <c r="J50" s="78">
        <f>J49*J13</f>
        <v>0</v>
      </c>
      <c r="K50" s="153">
        <v>0</v>
      </c>
    </row>
    <row r="51" spans="1:11" outlineLevel="1" x14ac:dyDescent="0.25">
      <c r="A51" s="70">
        <f>IF(B51="","",MAX(A$1:A50)+1)</f>
        <v>35</v>
      </c>
      <c r="B51" s="142" t="s">
        <v>528</v>
      </c>
      <c r="D51" s="145">
        <f ca="1">D37-D50</f>
        <v>-6629406.5508591235</v>
      </c>
      <c r="E51" s="11"/>
      <c r="G51" s="243" t="s">
        <v>529</v>
      </c>
      <c r="H51" s="243"/>
      <c r="I51" s="243" t="s">
        <v>529</v>
      </c>
      <c r="J51" s="243"/>
      <c r="K51" s="243"/>
    </row>
    <row r="52" spans="1:11" outlineLevel="1" x14ac:dyDescent="0.25">
      <c r="A52" s="70">
        <f>IF(B52="","",MAX(A$1:A51)+1)</f>
        <v>36</v>
      </c>
      <c r="B52" s="141" t="s">
        <v>530</v>
      </c>
      <c r="D52" s="11">
        <f ca="1">SUM(G52:K52)</f>
        <v>-6629406.5508591244</v>
      </c>
      <c r="E52" s="11">
        <f ca="1">IFERROR(IF(D52="","",IF(D52=0,0,IF(ABS(D52-SUM($G52:$Z52))&lt;Check_Limit,0,1))),1)</f>
        <v>0</v>
      </c>
      <c r="G52" s="219">
        <f ca="1">IF(G51="Yes",$D51*G50/SUMIFS($G$50:$K$50,$G$51:$K$51,"Yes"),0)</f>
        <v>-5618342.6916522393</v>
      </c>
      <c r="H52" s="219">
        <f t="shared" ref="H52:K52" si="18">IF(H51="Yes",$D51*H50/SUMIFS($G$50:$K$50,$G$51:$K$51,"Yes"),0)</f>
        <v>0</v>
      </c>
      <c r="I52" s="219">
        <f t="shared" ca="1" si="18"/>
        <v>-1011063.8592068849</v>
      </c>
      <c r="J52" s="219">
        <f t="shared" si="18"/>
        <v>0</v>
      </c>
      <c r="K52" s="219">
        <f t="shared" si="18"/>
        <v>0</v>
      </c>
    </row>
    <row r="53" spans="1:11" x14ac:dyDescent="0.25">
      <c r="A53" s="70">
        <f>IF(B53="","",MAX(A$1:A52)+1)</f>
        <v>37</v>
      </c>
      <c r="B53" s="38" t="s">
        <v>531</v>
      </c>
      <c r="G53" s="126">
        <f ca="1">G63/$D$47</f>
        <v>1.0495629190757392</v>
      </c>
      <c r="H53" s="126">
        <f ca="1">H63/$D$47</f>
        <v>1.5</v>
      </c>
      <c r="I53" s="126">
        <f ca="1">I63/$D$47</f>
        <v>1.2455523309777492</v>
      </c>
      <c r="J53" s="126">
        <f ca="1">J63/$D$47</f>
        <v>0</v>
      </c>
      <c r="K53" s="126">
        <f ca="1">K63/$D$47</f>
        <v>0</v>
      </c>
    </row>
    <row r="54" spans="1:11" x14ac:dyDescent="0.25">
      <c r="A54" s="70">
        <f>IF(B54="","",MAX(A$1:A53)+1)</f>
        <v>38</v>
      </c>
      <c r="B54" s="38" t="s">
        <v>520</v>
      </c>
      <c r="G54" s="123">
        <f ca="1">$D$47*G53</f>
        <v>0.27385073430677775</v>
      </c>
      <c r="H54" s="123">
        <f t="shared" ref="H54:K54" ca="1" si="19">$D$47*H53</f>
        <v>0.39137825278917271</v>
      </c>
      <c r="I54" s="123">
        <f t="shared" ca="1" si="19"/>
        <v>0.32498806337036856</v>
      </c>
      <c r="J54" s="123">
        <f t="shared" ca="1" si="19"/>
        <v>0</v>
      </c>
      <c r="K54" s="123">
        <f t="shared" ca="1" si="19"/>
        <v>0</v>
      </c>
    </row>
    <row r="55" spans="1:11" x14ac:dyDescent="0.25">
      <c r="A55" s="70">
        <f>IF(B55="","",MAX(A$1:A54)+1)</f>
        <v>39</v>
      </c>
      <c r="B55" s="38" t="s">
        <v>512</v>
      </c>
      <c r="D55" s="153">
        <f ca="1">D52+D50</f>
        <v>160871016.52172971</v>
      </c>
      <c r="E55" s="11">
        <f ca="1">IFERROR(IF(D55="","",IF(D55=0,0,IF(ABS(D55-SUM($G55:$Z55))&lt;Check_Limit,0,1))),1)</f>
        <v>0</v>
      </c>
      <c r="G55" s="153">
        <f t="shared" ref="G55:K55" ca="1" si="20">G52+G50</f>
        <v>118163447.20570213</v>
      </c>
      <c r="H55" s="153">
        <f t="shared" ca="1" si="20"/>
        <v>21443150.695480186</v>
      </c>
      <c r="I55" s="153">
        <f t="shared" ca="1" si="20"/>
        <v>21264418.620547388</v>
      </c>
      <c r="J55" s="153">
        <f t="shared" si="20"/>
        <v>0</v>
      </c>
      <c r="K55" s="153">
        <f t="shared" si="20"/>
        <v>0</v>
      </c>
    </row>
    <row r="56" spans="1:11" x14ac:dyDescent="0.25">
      <c r="A56" s="70">
        <f>IF(B56="","",MAX(A$1:A55)+1)</f>
        <v>40</v>
      </c>
      <c r="B56" s="59" t="s">
        <v>532</v>
      </c>
      <c r="C56" s="151"/>
      <c r="D56" s="152">
        <f ca="1">D55+D13</f>
        <v>777426798.71686697</v>
      </c>
      <c r="E56" s="50">
        <f ca="1">IFERROR(IF(D56="","",IF(D56=0,0,IF(ABS(D56-SUM($G56:$Z56))&lt;Check_Limit,0,1))),1)</f>
        <v>0</v>
      </c>
      <c r="G56" s="152">
        <f ca="1">G55+G13</f>
        <v>549651964.13379979</v>
      </c>
      <c r="H56" s="152">
        <f ca="1">H55+H13</f>
        <v>76231965.71691972</v>
      </c>
      <c r="I56" s="152">
        <f ca="1">I55+I13</f>
        <v>86695802.161282748</v>
      </c>
      <c r="J56" s="152">
        <f>J55+J13</f>
        <v>57668117.567561574</v>
      </c>
      <c r="K56" s="152">
        <f>K55+K13</f>
        <v>7178949.1373029519</v>
      </c>
    </row>
    <row r="57" spans="1:11" x14ac:dyDescent="0.25">
      <c r="A57" s="70"/>
      <c r="B57" s="59"/>
      <c r="C57" s="151"/>
      <c r="D57" s="149"/>
      <c r="E57" s="50"/>
      <c r="G57" s="149"/>
      <c r="H57" s="149"/>
      <c r="I57" s="149"/>
      <c r="J57" s="149"/>
      <c r="K57" s="149"/>
    </row>
    <row r="58" spans="1:11" x14ac:dyDescent="0.25">
      <c r="A58" s="70">
        <f>IF(B58="","",MAX(A$1:A56)+1)</f>
        <v>41</v>
      </c>
      <c r="B58" s="38" t="s">
        <v>398</v>
      </c>
      <c r="D58" s="32">
        <f>D39</f>
        <v>505919390.35720599</v>
      </c>
      <c r="E58" s="50">
        <f t="shared" ref="E58:E59" si="21">IFERROR(IF(D58="","",IF(D58=0,0,IF(ABS(D58-SUM($G58:$Z58))&lt;Check_Limit,0,1))),1)</f>
        <v>0</v>
      </c>
      <c r="G58" s="32">
        <f t="shared" ref="G58:K59" si="22">G39</f>
        <v>399536779.32771909</v>
      </c>
      <c r="H58" s="32">
        <f t="shared" si="22"/>
        <v>57104184.377083734</v>
      </c>
      <c r="I58" s="32">
        <f t="shared" si="22"/>
        <v>38013446.419298604</v>
      </c>
      <c r="J58" s="32">
        <f t="shared" si="22"/>
        <v>7080511.9141046004</v>
      </c>
      <c r="K58" s="32">
        <f t="shared" si="22"/>
        <v>4184468.3189999992</v>
      </c>
    </row>
    <row r="59" spans="1:11" ht="17.25" x14ac:dyDescent="0.4">
      <c r="A59" s="70">
        <f>IF(B59="","",MAX(A$1:A58)+1)</f>
        <v>42</v>
      </c>
      <c r="B59" s="40" t="s">
        <v>510</v>
      </c>
      <c r="D59" s="106">
        <f>D40</f>
        <v>64439813.511458255</v>
      </c>
      <c r="E59" s="50">
        <f t="shared" ca="1" si="21"/>
        <v>0</v>
      </c>
      <c r="G59" s="106">
        <f ca="1">G40</f>
        <v>45331316.221859768</v>
      </c>
      <c r="H59" s="106">
        <f t="shared" ca="1" si="22"/>
        <v>4281104.9414607715</v>
      </c>
      <c r="I59" s="106">
        <f t="shared" ca="1" si="22"/>
        <v>4953577.4827088136</v>
      </c>
      <c r="J59" s="106">
        <f t="shared" ca="1" si="22"/>
        <v>7706254.0293384735</v>
      </c>
      <c r="K59" s="106">
        <f t="shared" ca="1" si="22"/>
        <v>2167560.8360904297</v>
      </c>
    </row>
    <row r="60" spans="1:11" x14ac:dyDescent="0.25">
      <c r="A60" s="70">
        <f>IF(B60="","",MAX(A$1:A59)+1)</f>
        <v>43</v>
      </c>
      <c r="B60" s="59" t="s">
        <v>477</v>
      </c>
      <c r="C60" s="151"/>
      <c r="D60" s="152">
        <f ca="1">SUM(D56:D59)</f>
        <v>1347786002.585531</v>
      </c>
      <c r="E60" s="50">
        <f ca="1">IFERROR(IF(D60="","",IF(D60=0,0,IF(ABS(D60-SUM($G60:$Z60))&lt;Check_Limit,0,1))),1)</f>
        <v>0</v>
      </c>
      <c r="G60" s="152">
        <f t="shared" ref="G60:J60" ca="1" si="23">SUM(G56:G59)</f>
        <v>994520059.6833787</v>
      </c>
      <c r="H60" s="152">
        <f ca="1">SUM(H56:H59)</f>
        <v>137617255.03546423</v>
      </c>
      <c r="I60" s="152">
        <f t="shared" ca="1" si="23"/>
        <v>129662826.06329016</v>
      </c>
      <c r="J60" s="152">
        <f t="shared" ca="1" si="23"/>
        <v>72454883.511004657</v>
      </c>
      <c r="K60" s="152">
        <f ca="1">SUM(K56:K59)</f>
        <v>13530978.292393383</v>
      </c>
    </row>
    <row r="61" spans="1:11" x14ac:dyDescent="0.25">
      <c r="A61" s="70" t="str">
        <f>IF(B61="","",MAX(A$1:A60)+1)</f>
        <v/>
      </c>
      <c r="B61" s="59"/>
    </row>
    <row r="62" spans="1:11" x14ac:dyDescent="0.25">
      <c r="A62" s="70">
        <f>IF(B62="","",MAX(A$1:A60)+1)</f>
        <v>44</v>
      </c>
      <c r="B62" s="59" t="s">
        <v>516</v>
      </c>
      <c r="D62" s="13">
        <f ca="1">IFERROR(D55/D$17,0)</f>
        <v>0.1358003600842444</v>
      </c>
      <c r="G62" s="13">
        <f ca="1">IFERROR(G55/G$17,0)</f>
        <v>0.13501752673451953</v>
      </c>
      <c r="H62" s="268">
        <f t="shared" ref="H62:K62" ca="1" si="24">IFERROR(H55/H$17,0)</f>
        <v>0.18478219055156386</v>
      </c>
      <c r="I62" s="268">
        <f t="shared" ca="1" si="24"/>
        <v>0.19658830772318731</v>
      </c>
      <c r="J62" s="13">
        <f ca="1">IFERROR(J55/J$17,0)</f>
        <v>0</v>
      </c>
      <c r="K62" s="13">
        <f t="shared" ca="1" si="24"/>
        <v>0</v>
      </c>
    </row>
    <row r="63" spans="1:11" s="59" customFormat="1" x14ac:dyDescent="0.25">
      <c r="A63" s="70">
        <f>IF(B63="","",MAX(A$1:A61)+1)</f>
        <v>44</v>
      </c>
      <c r="B63" s="38" t="s">
        <v>533</v>
      </c>
      <c r="D63" s="220">
        <f ca="1">IFERROR(D56/D13-1,0)</f>
        <v>0.26091883519278181</v>
      </c>
      <c r="E63" s="221"/>
      <c r="F63" s="221"/>
      <c r="G63" s="220">
        <f ca="1">IFERROR(G56/G13-1,0)</f>
        <v>0.27385073430677775</v>
      </c>
      <c r="H63" s="220">
        <f ca="1">IFERROR(H56/H13-1,0)</f>
        <v>0.39137825278917271</v>
      </c>
      <c r="I63" s="220">
        <f ca="1">IFERROR(I56/I13-1,0)</f>
        <v>0.32498806337036856</v>
      </c>
      <c r="J63" s="220">
        <f>IFERROR(J56/J13-1,0)</f>
        <v>0</v>
      </c>
      <c r="K63" s="220">
        <f>IFERROR(K56/K13-1,0)</f>
        <v>0</v>
      </c>
    </row>
    <row r="64" spans="1:11" s="38" customFormat="1" x14ac:dyDescent="0.25">
      <c r="A64" s="70" t="str">
        <f>IF(B64="","",MAX(A$1:A63)+1)</f>
        <v/>
      </c>
      <c r="D64" s="98"/>
      <c r="E64" s="74"/>
      <c r="F64" s="74"/>
      <c r="G64" s="98"/>
      <c r="H64" s="98"/>
      <c r="I64" s="98"/>
      <c r="J64" s="98"/>
      <c r="K64" s="98"/>
    </row>
    <row r="65" spans="1:11" s="59" customFormat="1" x14ac:dyDescent="0.25">
      <c r="A65" s="70">
        <f>IF(B65="","",MAX(A$1:A64)+1)</f>
        <v>45</v>
      </c>
      <c r="B65" s="59" t="s">
        <v>489</v>
      </c>
      <c r="D65" s="150">
        <f ca="1">IFERROR(D60/D27,0)</f>
        <v>1</v>
      </c>
      <c r="E65" s="149"/>
      <c r="F65" s="149"/>
      <c r="G65" s="150">
        <f ca="1">IFERROR(G60/G27,0)</f>
        <v>0.99438243479271426</v>
      </c>
      <c r="H65" s="150">
        <f ca="1">IFERROR(H60/H27,0)</f>
        <v>0.94041657489518715</v>
      </c>
      <c r="I65" s="150">
        <f ca="1">IFERROR(I60/I27,0)</f>
        <v>0.99226269410203871</v>
      </c>
      <c r="J65" s="150">
        <f ca="1">IFERROR(J60/J27,0)</f>
        <v>1.3841511107443514</v>
      </c>
      <c r="K65" s="150">
        <f ca="1">IFERROR(K60/K27,0)</f>
        <v>0.73975558339145697</v>
      </c>
    </row>
    <row r="66" spans="1:11" s="38" customFormat="1" x14ac:dyDescent="0.25">
      <c r="A66" s="70" t="str">
        <f>IF(B66="","",MAX(A$1:A65)+1)</f>
        <v/>
      </c>
      <c r="B66"/>
      <c r="C66" s="129"/>
      <c r="D66"/>
      <c r="E66"/>
      <c r="F66"/>
      <c r="G66"/>
      <c r="H66"/>
      <c r="I66"/>
      <c r="J66"/>
      <c r="K66"/>
    </row>
  </sheetData>
  <pageMargins left="0.7" right="0.7" top="0.75" bottom="0.75" header="0.3" footer="0.3"/>
  <pageSetup scale="70" orientation="portrait" blackAndWhite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6F3ED-DD4C-4217-8235-F83A45676BDB}">
  <sheetPr codeName="Sheet14">
    <tabColor theme="4" tint="-0.249977111117893"/>
  </sheetPr>
  <dimension ref="A1:K58"/>
  <sheetViews>
    <sheetView topLeftCell="A59" workbookViewId="0"/>
  </sheetViews>
  <sheetFormatPr defaultRowHeight="15" outlineLevelRow="1" outlineLevelCol="1" x14ac:dyDescent="0.25"/>
  <cols>
    <col min="1" max="1" width="4.7109375" bestFit="1" customWidth="1"/>
    <col min="2" max="2" width="26.5703125" customWidth="1"/>
    <col min="3" max="3" width="9.28515625" hidden="1" customWidth="1" outlineLevel="1"/>
    <col min="4" max="4" width="13.5703125" bestFit="1" customWidth="1" collapsed="1"/>
    <col min="5" max="5" width="6.28515625" hidden="1" customWidth="1" outlineLevel="1"/>
    <col min="6" max="6" width="2.28515625" customWidth="1" collapsed="1"/>
    <col min="7" max="8" width="13.5703125" customWidth="1"/>
    <col min="9" max="9" width="15.140625" bestFit="1" customWidth="1"/>
    <col min="10" max="10" width="13.5703125" customWidth="1"/>
    <col min="11" max="11" width="14.85546875" bestFit="1" customWidth="1"/>
    <col min="12" max="12" width="10.7109375" customWidth="1"/>
  </cols>
  <sheetData>
    <row r="1" spans="1:11" x14ac:dyDescent="0.25">
      <c r="A1" s="33"/>
      <c r="B1" s="12" t="str">
        <f>'Input-Accounts'!B1</f>
        <v>Peoples Natural Gas Company LLC</v>
      </c>
    </row>
    <row r="2" spans="1:11" x14ac:dyDescent="0.25">
      <c r="B2" s="12" t="str">
        <f>'Input-Accounts'!B2</f>
        <v>Gas Class Cost of Service Study: Average of Customer-Demand and Demand-Commodity Allocation of Distribution Mains</v>
      </c>
    </row>
    <row r="3" spans="1:11" x14ac:dyDescent="0.25">
      <c r="B3" s="12" t="str">
        <f>'Input-Accounts'!B3</f>
        <v>12 Months Ending December 31, 2027</v>
      </c>
    </row>
    <row r="4" spans="1:11" x14ac:dyDescent="0.25">
      <c r="B4" s="12" t="str" cm="1">
        <f t="array" aca="1" ref="B4" ca="1">VLOOKUP(_xlfn.TEXTAFTER(CELL("filename",A1),"]"),Contents!B:F,5,FALSE)</f>
        <v>Schedule 6 - Internal Allocations</v>
      </c>
    </row>
    <row r="5" spans="1:11" ht="28.9" customHeight="1" x14ac:dyDescent="0.25"/>
    <row r="6" spans="1:11" ht="34.5" x14ac:dyDescent="0.4">
      <c r="A6" s="19" t="s">
        <v>1</v>
      </c>
      <c r="B6" s="21" t="s">
        <v>430</v>
      </c>
      <c r="C6" s="129" t="s">
        <v>431</v>
      </c>
      <c r="D6" s="19" t="s">
        <v>432</v>
      </c>
      <c r="E6" s="20" t="s">
        <v>413</v>
      </c>
      <c r="F6" s="20"/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8" spans="1:11" x14ac:dyDescent="0.25">
      <c r="A8" s="70">
        <f>IF(B8="","",MAX($A$7:A7)+1)</f>
        <v>1</v>
      </c>
      <c r="B8" s="1" t="s">
        <v>534</v>
      </c>
    </row>
    <row r="9" spans="1:11" x14ac:dyDescent="0.25">
      <c r="A9" s="70">
        <f>IF(B9="","",MAX($A$7:A8)+1)</f>
        <v>2</v>
      </c>
      <c r="B9" s="7" t="str">
        <f>GrandTotal!B392</f>
        <v>INT_INTGPLT</v>
      </c>
      <c r="D9" s="32">
        <f ca="1">SUMIF(GrandTotal!$B:$B,$B9,GrandTotal!D:D)</f>
        <v>117163837.19999999</v>
      </c>
      <c r="E9" s="32">
        <f t="shared" ref="E9:E32" ca="1" si="0">IFERROR(IF(D9="","",IF(D9=0,0,IF(ABS(D9-SUM($G9:$K9))&lt;Check_Limit,0,1))),1)</f>
        <v>0</v>
      </c>
      <c r="F9" s="32"/>
      <c r="G9" s="32">
        <f ca="1">SUMIF(GrandTotal!$B:$B,$B9,GrandTotal!G:G)</f>
        <v>88981015.252841979</v>
      </c>
      <c r="H9" s="32">
        <f ca="1">SUMIF(GrandTotal!$B:$B,$B9,GrandTotal!H:H)</f>
        <v>12083380.351339247</v>
      </c>
      <c r="I9" s="32">
        <f ca="1">SUMIF(GrandTotal!$B:$B,$B9,GrandTotal!I:I)</f>
        <v>9299898.3295637723</v>
      </c>
      <c r="J9" s="32">
        <f ca="1">SUMIF(GrandTotal!$B:$B,$B9,GrandTotal!J:J)</f>
        <v>4860150.7627983075</v>
      </c>
      <c r="K9" s="32">
        <f ca="1">SUMIF(GrandTotal!$B:$B,$B9,GrandTotal!K:K)</f>
        <v>1939392.5034566931</v>
      </c>
    </row>
    <row r="10" spans="1:11" x14ac:dyDescent="0.25">
      <c r="A10" s="70">
        <f>IF(B10="","",MAX($A$7:A9)+1)</f>
        <v>3</v>
      </c>
      <c r="B10" s="7" t="str">
        <f>GrandTotal!B393</f>
        <v>INT_PRODPT</v>
      </c>
      <c r="D10" s="32">
        <f ca="1">SUMIF(GrandTotal!$B:$B,$B10,GrandTotal!D:D)</f>
        <v>188680447.95000002</v>
      </c>
      <c r="E10" s="32">
        <f t="shared" ca="1" si="0"/>
        <v>0</v>
      </c>
      <c r="F10" s="32"/>
      <c r="G10" s="32">
        <f ca="1">SUMIF(GrandTotal!$B:$B,$B10,GrandTotal!G:G)</f>
        <v>26425202.40784486</v>
      </c>
      <c r="H10" s="32">
        <f ca="1">SUMIF(GrandTotal!$B:$B,$B10,GrandTotal!H:H)</f>
        <v>9459052.3027218543</v>
      </c>
      <c r="I10" s="32">
        <f ca="1">SUMIF(GrandTotal!$B:$B,$B10,GrandTotal!I:I)</f>
        <v>31295880.234087471</v>
      </c>
      <c r="J10" s="32">
        <f ca="1">SUMIF(GrandTotal!$B:$B,$B10,GrandTotal!J:J)</f>
        <v>63474618.143322013</v>
      </c>
      <c r="K10" s="32">
        <f ca="1">SUMIF(GrandTotal!$B:$B,$B10,GrandTotal!K:K)</f>
        <v>58025694.862023786</v>
      </c>
    </row>
    <row r="11" spans="1:11" x14ac:dyDescent="0.25">
      <c r="A11" s="70">
        <f>IF(B11="","",MAX($A$7:A10)+1)</f>
        <v>4</v>
      </c>
      <c r="B11" s="7" t="str">
        <f>GrandTotal!B394</f>
        <v>INT_STORPT</v>
      </c>
      <c r="D11" s="32">
        <f ca="1">SUMIF(GrandTotal!$B:$B,$B11,GrandTotal!D:D)</f>
        <v>37485808.819999993</v>
      </c>
      <c r="E11" s="32">
        <f t="shared" ca="1" si="0"/>
        <v>0</v>
      </c>
      <c r="F11" s="32"/>
      <c r="G11" s="32">
        <f ca="1">SUMIF(GrandTotal!$B:$B,$B11,GrandTotal!G:G)</f>
        <v>20511139.336935937</v>
      </c>
      <c r="H11" s="32">
        <f ca="1">SUMIF(GrandTotal!$B:$B,$B11,GrandTotal!H:H)</f>
        <v>4023149.7653541192</v>
      </c>
      <c r="I11" s="32">
        <f ca="1">SUMIF(GrandTotal!$B:$B,$B11,GrandTotal!I:I)</f>
        <v>5778623.4015507065</v>
      </c>
      <c r="J11" s="32">
        <f ca="1">SUMIF(GrandTotal!$B:$B,$B11,GrandTotal!J:J)</f>
        <v>3956471.8731569098</v>
      </c>
      <c r="K11" s="32">
        <f ca="1">SUMIF(GrandTotal!$B:$B,$B11,GrandTotal!K:K)</f>
        <v>3216424.4430023255</v>
      </c>
    </row>
    <row r="12" spans="1:11" x14ac:dyDescent="0.25">
      <c r="A12" s="70">
        <f>IF(B12="","",MAX($A$7:A11)+1)</f>
        <v>5</v>
      </c>
      <c r="B12" s="7" t="str">
        <f>GrandTotal!B395</f>
        <v>INT_TRANSPT</v>
      </c>
      <c r="D12" s="32">
        <f ca="1">SUMIF(GrandTotal!$B:$B,$B12,GrandTotal!D:D)</f>
        <v>432658901.76999998</v>
      </c>
      <c r="E12" s="32">
        <f t="shared" ca="1" si="0"/>
        <v>0</v>
      </c>
      <c r="F12" s="32"/>
      <c r="G12" s="32">
        <f ca="1">SUMIF(GrandTotal!$B:$B,$B12,GrandTotal!G:G)</f>
        <v>245915712.90583858</v>
      </c>
      <c r="H12" s="32">
        <f ca="1">SUMIF(GrandTotal!$B:$B,$B12,GrandTotal!H:H)</f>
        <v>47773199.232404634</v>
      </c>
      <c r="I12" s="32">
        <f ca="1">SUMIF(GrandTotal!$B:$B,$B12,GrandTotal!I:I)</f>
        <v>68662818.41027835</v>
      </c>
      <c r="J12" s="32">
        <f ca="1">SUMIF(GrandTotal!$B:$B,$B12,GrandTotal!J:J)</f>
        <v>39782952.554597646</v>
      </c>
      <c r="K12" s="32">
        <f ca="1">SUMIF(GrandTotal!$B:$B,$B12,GrandTotal!K:K)</f>
        <v>30524218.666880734</v>
      </c>
    </row>
    <row r="13" spans="1:11" x14ac:dyDescent="0.25">
      <c r="A13" s="70">
        <f>IF(B13="","",MAX($A$7:A12)+1)</f>
        <v>6</v>
      </c>
      <c r="B13" s="7" t="str">
        <f>GrandTotal!B396</f>
        <v>INT_DISTPT</v>
      </c>
      <c r="D13" s="32">
        <f ca="1">SUMIF(GrandTotal!$B:$B,$B13,GrandTotal!D:D)</f>
        <v>6044444002.2699986</v>
      </c>
      <c r="E13" s="32">
        <f t="shared" ca="1" si="0"/>
        <v>0</v>
      </c>
      <c r="F13" s="32"/>
      <c r="G13" s="32">
        <f ca="1">SUMIF(GrandTotal!$B:$B,$B13,GrandTotal!G:G)</f>
        <v>4485058802.4934912</v>
      </c>
      <c r="H13" s="32">
        <f ca="1">SUMIF(GrandTotal!$B:$B,$B13,GrandTotal!H:H)</f>
        <v>635720180.59614682</v>
      </c>
      <c r="I13" s="32">
        <f ca="1">SUMIF(GrandTotal!$B:$B,$B13,GrandTotal!I:I)</f>
        <v>670634344.19013309</v>
      </c>
      <c r="J13" s="32">
        <f ca="1">SUMIF(GrandTotal!$B:$B,$B13,GrandTotal!J:J)</f>
        <v>252636217.95114404</v>
      </c>
      <c r="K13" s="32">
        <f ca="1">SUMIF(GrandTotal!$B:$B,$B13,GrandTotal!K:K)</f>
        <v>394457.03908414859</v>
      </c>
    </row>
    <row r="14" spans="1:11" x14ac:dyDescent="0.25">
      <c r="A14" s="70">
        <f>IF(B14="","",MAX($A$7:A13)+1)</f>
        <v>7</v>
      </c>
      <c r="B14" s="7" t="str">
        <f>GrandTotal!B397</f>
        <v>INT_GENPLT</v>
      </c>
      <c r="D14" s="32">
        <f ca="1">SUMIF(GrandTotal!$B:$B,$B14,GrandTotal!D:D)</f>
        <v>257699873.75</v>
      </c>
      <c r="E14" s="32">
        <f t="shared" ca="1" si="0"/>
        <v>0</v>
      </c>
      <c r="F14" s="32"/>
      <c r="G14" s="32">
        <f ca="1">SUMIF(GrandTotal!$B:$B,$B14,GrandTotal!G:G)</f>
        <v>183681573.14542472</v>
      </c>
      <c r="H14" s="32">
        <f ca="1">SUMIF(GrandTotal!$B:$B,$B14,GrandTotal!H:H)</f>
        <v>26794466.275003374</v>
      </c>
      <c r="I14" s="32">
        <f ca="1">SUMIF(GrandTotal!$B:$B,$B14,GrandTotal!I:I)</f>
        <v>29846762.165213626</v>
      </c>
      <c r="J14" s="32">
        <f ca="1">SUMIF(GrandTotal!$B:$B,$B14,GrandTotal!J:J)</f>
        <v>13834050.890815683</v>
      </c>
      <c r="K14" s="32">
        <f ca="1">SUMIF(GrandTotal!$B:$B,$B14,GrandTotal!K:K)</f>
        <v>3543021.2735426198</v>
      </c>
    </row>
    <row r="15" spans="1:11" x14ac:dyDescent="0.25">
      <c r="A15" s="70">
        <f>IF(B15="","",MAX($A$7:A14)+1)</f>
        <v>8</v>
      </c>
      <c r="B15" s="7" t="str">
        <f>GrandTotal!B398</f>
        <v>INT_PSTD_PLANT</v>
      </c>
      <c r="D15" s="32">
        <f ca="1">SUMIF(GrandTotal!$B:$B,$B15,GrandTotal!D:D)</f>
        <v>6703269160.8099985</v>
      </c>
      <c r="E15" s="32">
        <f t="shared" ca="1" si="0"/>
        <v>0</v>
      </c>
      <c r="F15" s="32"/>
      <c r="G15" s="32">
        <f ca="1">SUMIF(GrandTotal!$B:$B,$B15,GrandTotal!G:G)</f>
        <v>4777910857.1441107</v>
      </c>
      <c r="H15" s="32">
        <f ca="1">SUMIF(GrandTotal!$B:$B,$B15,GrandTotal!H:H)</f>
        <v>696975581.89662743</v>
      </c>
      <c r="I15" s="32">
        <f ca="1">SUMIF(GrandTotal!$B:$B,$B15,GrandTotal!I:I)</f>
        <v>776371666.23604965</v>
      </c>
      <c r="J15" s="32">
        <f ca="1">SUMIF(GrandTotal!$B:$B,$B15,GrandTotal!J:J)</f>
        <v>359850260.52222061</v>
      </c>
      <c r="K15" s="32">
        <f ca="1">SUMIF(GrandTotal!$B:$B,$B15,GrandTotal!K:K)</f>
        <v>92160795.010990992</v>
      </c>
    </row>
    <row r="16" spans="1:11" x14ac:dyDescent="0.25">
      <c r="A16" s="70">
        <f>IF(B16="","",MAX($A$7:A15)+1)</f>
        <v>9</v>
      </c>
      <c r="B16" s="7" t="str">
        <f>GrandTotal!B399</f>
        <v>INT_TOTPLT</v>
      </c>
      <c r="D16" s="32">
        <f ca="1">SUMIF(GrandTotal!$B:$B,$B16,GrandTotal!D:D)</f>
        <v>7078132871.7600002</v>
      </c>
      <c r="E16" s="32">
        <f t="shared" ca="1" si="0"/>
        <v>0</v>
      </c>
      <c r="F16" s="32"/>
      <c r="G16" s="32">
        <f ca="1">SUMIF(GrandTotal!$B:$B,$B16,GrandTotal!G:G)</f>
        <v>5050573445.5423775</v>
      </c>
      <c r="H16" s="32">
        <f ca="1">SUMIF(GrandTotal!$B:$B,$B16,GrandTotal!H:H)</f>
        <v>735853428.52297008</v>
      </c>
      <c r="I16" s="32">
        <f ca="1">SUMIF(GrandTotal!$B:$B,$B16,GrandTotal!I:I)</f>
        <v>815518326.73082733</v>
      </c>
      <c r="J16" s="32">
        <f ca="1">SUMIF(GrandTotal!$B:$B,$B16,GrandTotal!J:J)</f>
        <v>378544462.1758346</v>
      </c>
      <c r="K16" s="32">
        <f ca="1">SUMIF(GrandTotal!$B:$B,$B16,GrandTotal!K:K)</f>
        <v>97643208.787990302</v>
      </c>
    </row>
    <row r="17" spans="1:11" x14ac:dyDescent="0.25">
      <c r="A17" s="70">
        <f>IF(B17="","",MAX($A$7:A16)+1)</f>
        <v>10</v>
      </c>
      <c r="B17" s="7" t="str">
        <f>GrandTotal!B400</f>
        <v>INT_RATEBASE</v>
      </c>
      <c r="D17" s="32">
        <f ca="1">SUMIF(GrandTotal!$B:$B,$B17,GrandTotal!D:D)</f>
        <v>5728767832.918622</v>
      </c>
      <c r="E17" s="32">
        <f t="shared" ca="1" si="0"/>
        <v>0</v>
      </c>
      <c r="F17" s="32"/>
      <c r="G17" s="32">
        <f ca="1">SUMIF(GrandTotal!$B:$B,$B17,GrandTotal!G:G)</f>
        <v>4075749520.0631332</v>
      </c>
      <c r="H17" s="32">
        <f ca="1">SUMIF(GrandTotal!$B:$B,$B17,GrandTotal!H:H)</f>
        <v>601933350.53667951</v>
      </c>
      <c r="I17" s="32">
        <f ca="1">SUMIF(GrandTotal!$B:$B,$B17,GrandTotal!I:I)</f>
        <v>672002215.99086022</v>
      </c>
      <c r="J17" s="32">
        <f ca="1">SUMIF(GrandTotal!$B:$B,$B17,GrandTotal!J:J)</f>
        <v>305362041.81712353</v>
      </c>
      <c r="K17" s="32">
        <f ca="1">SUMIF(GrandTotal!$B:$B,$B17,GrandTotal!K:K)</f>
        <v>73720704.510824278</v>
      </c>
    </row>
    <row r="18" spans="1:11" x14ac:dyDescent="0.25">
      <c r="A18" s="70">
        <f>IF(B18="","",MAX($A$7:A17)+1)</f>
        <v>11</v>
      </c>
      <c r="B18" s="7" t="str">
        <f>GrandTotal!B401</f>
        <v>INT_DMAINS_SERV</v>
      </c>
      <c r="D18" s="32">
        <f ca="1">SUMIF(GrandTotal!$B:$B,$B18,GrandTotal!D:D)</f>
        <v>5486161588.3999996</v>
      </c>
      <c r="E18" s="32">
        <f t="shared" ca="1" si="0"/>
        <v>0</v>
      </c>
      <c r="F18" s="32"/>
      <c r="G18" s="32">
        <f ca="1">SUMIF(GrandTotal!$B:$B,$B18,GrandTotal!G:G)</f>
        <v>4106530181.4408035</v>
      </c>
      <c r="H18" s="32">
        <f ca="1">SUMIF(GrandTotal!$B:$B,$B18,GrandTotal!H:H)</f>
        <v>549977790.34068811</v>
      </c>
      <c r="I18" s="32">
        <f ca="1">SUMIF(GrandTotal!$B:$B,$B18,GrandTotal!I:I)</f>
        <v>605820944.77014208</v>
      </c>
      <c r="J18" s="32">
        <f ca="1">SUMIF(GrandTotal!$B:$B,$B18,GrandTotal!J:J)</f>
        <v>223816517.81994733</v>
      </c>
      <c r="K18" s="32">
        <f ca="1">SUMIF(GrandTotal!$B:$B,$B18,GrandTotal!K:K)</f>
        <v>16154.028418527198</v>
      </c>
    </row>
    <row r="19" spans="1:11" x14ac:dyDescent="0.25">
      <c r="A19" s="70">
        <f>IF(B19="","",MAX($A$7:A18)+1)</f>
        <v>12</v>
      </c>
      <c r="B19" s="7" t="str">
        <f>GrandTotal!B402</f>
        <v>INT_MAINSPLT</v>
      </c>
      <c r="D19" s="32">
        <f ca="1">SUMIF(GrandTotal!$B:$B,$B19,GrandTotal!D:D)</f>
        <v>4364682629.3499994</v>
      </c>
      <c r="E19" s="32">
        <f t="shared" ca="1" si="0"/>
        <v>0</v>
      </c>
      <c r="F19" s="32"/>
      <c r="G19" s="32">
        <f ca="1">SUMIF(GrandTotal!$B:$B,$B19,GrandTotal!G:G)</f>
        <v>3071237401.225914</v>
      </c>
      <c r="H19" s="32">
        <f ca="1">SUMIF(GrandTotal!$B:$B,$B19,GrandTotal!H:H)</f>
        <v>472560190.55471754</v>
      </c>
      <c r="I19" s="32">
        <f ca="1">SUMIF(GrandTotal!$B:$B,$B19,GrandTotal!I:I)</f>
        <v>597465798.86673212</v>
      </c>
      <c r="J19" s="32">
        <f ca="1">SUMIF(GrandTotal!$B:$B,$B19,GrandTotal!J:J)</f>
        <v>223419238.70263618</v>
      </c>
      <c r="K19" s="32">
        <f ca="1">SUMIF(GrandTotal!$B:$B,$B19,GrandTotal!K:K)</f>
        <v>0</v>
      </c>
    </row>
    <row r="20" spans="1:11" x14ac:dyDescent="0.25">
      <c r="A20" s="70">
        <f>IF(B20="","",MAX($A$7:A19)+1)</f>
        <v>13</v>
      </c>
      <c r="B20" s="7" t="str">
        <f>GrandTotal!B403</f>
        <v>INT_LABOR</v>
      </c>
      <c r="D20" s="32">
        <f ca="1">SUMIF(GrandTotal!$B:$B,$B20,GrandTotal!D:D)</f>
        <v>84510253.041056082</v>
      </c>
      <c r="E20" s="32">
        <f t="shared" ca="1" si="0"/>
        <v>0</v>
      </c>
      <c r="F20" s="32"/>
      <c r="G20" s="32">
        <f ca="1">SUMIF(GrandTotal!$B:$B,$B20,GrandTotal!G:G)</f>
        <v>59264552.967637591</v>
      </c>
      <c r="H20" s="32">
        <f ca="1">SUMIF(GrandTotal!$B:$B,$B20,GrandTotal!H:H)</f>
        <v>9945235.9620645996</v>
      </c>
      <c r="I20" s="32">
        <f ca="1">SUMIF(GrandTotal!$B:$B,$B20,GrandTotal!I:I)</f>
        <v>8501738.2562522609</v>
      </c>
      <c r="J20" s="32">
        <f ca="1">SUMIF(GrandTotal!$B:$B,$B20,GrandTotal!J:J)</f>
        <v>4727080.4985623434</v>
      </c>
      <c r="K20" s="32">
        <f ca="1">SUMIF(GrandTotal!$B:$B,$B20,GrandTotal!K:K)</f>
        <v>2071645.3565392862</v>
      </c>
    </row>
    <row r="21" spans="1:11" x14ac:dyDescent="0.25">
      <c r="A21" s="70">
        <f>IF(B21="","",MAX($A$7:A20)+1)</f>
        <v>14</v>
      </c>
      <c r="B21" s="7" t="str">
        <f>GrandTotal!B404</f>
        <v>INT_50-50_PLANT-LABOR</v>
      </c>
      <c r="D21" s="247">
        <f ca="1">SUMIF(GrandTotal!$B:$B,$B21,GrandTotal!D:D)</f>
        <v>2</v>
      </c>
      <c r="E21" s="247">
        <f t="shared" ca="1" si="0"/>
        <v>0</v>
      </c>
      <c r="F21" s="247"/>
      <c r="G21" s="247">
        <f ca="1">SUMIF(GrandTotal!$B:$B,$B21,GrandTotal!G:G)</f>
        <v>1.4148165725201984</v>
      </c>
      <c r="H21" s="247">
        <f ca="1">SUMIF(GrandTotal!$B:$B,$B21,GrandTotal!H:H)</f>
        <v>0.22164233768269209</v>
      </c>
      <c r="I21" s="247">
        <f ca="1">SUMIF(GrandTotal!$B:$B,$B21,GrandTotal!I:I)</f>
        <v>0.21581666957449133</v>
      </c>
      <c r="J21" s="247">
        <f ca="1">SUMIF(GrandTotal!$B:$B,$B21,GrandTotal!J:J)</f>
        <v>0.10941582986203635</v>
      </c>
      <c r="K21" s="247">
        <f ca="1">SUMIF(GrandTotal!$B:$B,$B21,GrandTotal!K:K)</f>
        <v>3.8308590360581742E-2</v>
      </c>
    </row>
    <row r="22" spans="1:11" x14ac:dyDescent="0.25">
      <c r="A22" s="70">
        <f>IF(B22="","",MAX($A$7:A21)+1)</f>
        <v>15</v>
      </c>
      <c r="B22" s="7" t="str">
        <f>GrandTotal!B405</f>
        <v>INT_REV_REQ</v>
      </c>
      <c r="D22" s="32">
        <f ca="1">SUMIF(GrandTotal!$B:$B,$B22,GrandTotal!D:D)</f>
        <v>1347786002.5855312</v>
      </c>
      <c r="E22" s="32">
        <f t="shared" ca="1" si="0"/>
        <v>0</v>
      </c>
      <c r="F22" s="32"/>
      <c r="G22" s="32">
        <f ca="1">SUMIF(GrandTotal!$B:$B,$B22,GrandTotal!G:G)</f>
        <v>1000138402.3750311</v>
      </c>
      <c r="H22" s="32">
        <f ca="1">SUMIF(GrandTotal!$B:$B,$B22,GrandTotal!H:H)</f>
        <v>146336483.96807784</v>
      </c>
      <c r="I22" s="32">
        <f ca="1">SUMIF(GrandTotal!$B:$B,$B22,GrandTotal!I:I)</f>
        <v>130673889.92249708</v>
      </c>
      <c r="J22" s="32">
        <f ca="1">SUMIF(GrandTotal!$B:$B,$B22,GrandTotal!J:J)</f>
        <v>52346079.086726867</v>
      </c>
      <c r="K22" s="32">
        <f ca="1">SUMIF(GrandTotal!$B:$B,$B22,GrandTotal!K:K)</f>
        <v>18291147.23319795</v>
      </c>
    </row>
    <row r="23" spans="1:11" x14ac:dyDescent="0.25">
      <c r="A23" s="70">
        <f>IF(B23="","",MAX($A$7:A22)+1)</f>
        <v>16</v>
      </c>
      <c r="B23" s="7" t="str">
        <f>GrandTotal!B406</f>
        <v>INT_REV_REQ_exludeTAX</v>
      </c>
      <c r="D23" s="32">
        <f ca="1">SUMIF(GrandTotal!$B:$B,$B23,GrandTotal!D:D)</f>
        <v>1377850822.3249261</v>
      </c>
      <c r="E23" s="32">
        <f t="shared" ca="1" si="0"/>
        <v>0</v>
      </c>
      <c r="F23" s="32"/>
      <c r="G23" s="32">
        <f ca="1">SUMIF(GrandTotal!$B:$B,$B23,GrandTotal!G:G)</f>
        <v>1020778461.769978</v>
      </c>
      <c r="H23" s="32">
        <f ca="1">SUMIF(GrandTotal!$B:$B,$B23,GrandTotal!H:H)</f>
        <v>149601119.39254594</v>
      </c>
      <c r="I23" s="32">
        <f ca="1">SUMIF(GrandTotal!$B:$B,$B23,GrandTotal!I:I)</f>
        <v>134680712.73427582</v>
      </c>
      <c r="J23" s="32">
        <f ca="1">SUMIF(GrandTotal!$B:$B,$B23,GrandTotal!J:J)</f>
        <v>54147120.026623547</v>
      </c>
      <c r="K23" s="32">
        <f ca="1">SUMIF(GrandTotal!$B:$B,$B23,GrandTotal!K:K)</f>
        <v>18643408.401502393</v>
      </c>
    </row>
    <row r="24" spans="1:11" x14ac:dyDescent="0.25">
      <c r="A24" s="70">
        <f>IF(B24="","",MAX($A$7:A23)+1)</f>
        <v>17</v>
      </c>
      <c r="B24" s="7" t="str">
        <f>GrandTotal!B407</f>
        <v>INT_STORPT_FERC_352-355</v>
      </c>
      <c r="D24" s="32">
        <f ca="1">SUMIF(GrandTotal!$B:$B,$B24,GrandTotal!D:D)</f>
        <v>34819549.519999996</v>
      </c>
      <c r="E24" s="32">
        <f t="shared" ca="1" si="0"/>
        <v>0</v>
      </c>
      <c r="F24" s="32"/>
      <c r="G24" s="32">
        <f ca="1">SUMIF(GrandTotal!$B:$B,$B24,GrandTotal!G:G)</f>
        <v>19052240.14995819</v>
      </c>
      <c r="H24" s="32">
        <f ca="1">SUMIF(GrandTotal!$B:$B,$B24,GrandTotal!H:H)</f>
        <v>3736994.5291505693</v>
      </c>
      <c r="I24" s="32">
        <f ca="1">SUMIF(GrandTotal!$B:$B,$B24,GrandTotal!I:I)</f>
        <v>5367606.302798342</v>
      </c>
      <c r="J24" s="32">
        <f ca="1">SUMIF(GrandTotal!$B:$B,$B24,GrandTotal!J:J)</f>
        <v>3675059.2463773377</v>
      </c>
      <c r="K24" s="32">
        <f ca="1">SUMIF(GrandTotal!$B:$B,$B24,GrandTotal!K:K)</f>
        <v>2987649.29171556</v>
      </c>
    </row>
    <row r="25" spans="1:11" x14ac:dyDescent="0.25">
      <c r="A25" s="70">
        <f>IF(B25="","",MAX($A$7:A24)+1)</f>
        <v>18</v>
      </c>
      <c r="B25" s="7" t="str">
        <f>GrandTotal!B408</f>
        <v>INT_DISTPT_FERC_376-386</v>
      </c>
      <c r="D25" s="32">
        <f ca="1">SUMIF(GrandTotal!$B:$B,$B25,GrandTotal!D:D)</f>
        <v>5979904586.7399988</v>
      </c>
      <c r="E25" s="32">
        <f t="shared" ca="1" si="0"/>
        <v>0</v>
      </c>
      <c r="F25" s="32"/>
      <c r="G25" s="32">
        <f ca="1">SUMIF(GrandTotal!$B:$B,$B25,GrandTotal!G:G)</f>
        <v>4437169687.5274324</v>
      </c>
      <c r="H25" s="32">
        <f ca="1">SUMIF(GrandTotal!$B:$B,$B25,GrandTotal!H:H)</f>
        <v>628932292.5983603</v>
      </c>
      <c r="I25" s="32">
        <f ca="1">SUMIF(GrandTotal!$B:$B,$B25,GrandTotal!I:I)</f>
        <v>663473660.99212193</v>
      </c>
      <c r="J25" s="32">
        <f ca="1">SUMIF(GrandTotal!$B:$B,$B25,GrandTotal!J:J)</f>
        <v>249938700.38920569</v>
      </c>
      <c r="K25" s="32">
        <f ca="1">SUMIF(GrandTotal!$B:$B,$B25,GrandTotal!K:K)</f>
        <v>390245.2328792066</v>
      </c>
    </row>
    <row r="26" spans="1:11" x14ac:dyDescent="0.25">
      <c r="A26" s="70">
        <f>IF(B26="","",MAX($A$7:A25)+1)</f>
        <v>19</v>
      </c>
      <c r="B26" s="7" t="str">
        <f>GrandTotal!B409</f>
        <v>INT_DISTO&amp;M</v>
      </c>
      <c r="D26" s="32">
        <f ca="1">SUMIF(GrandTotal!$B:$B,$B26,GrandTotal!D:D)</f>
        <v>93897780.505567119</v>
      </c>
      <c r="E26" s="32">
        <f t="shared" ca="1" si="0"/>
        <v>0</v>
      </c>
      <c r="F26" s="32"/>
      <c r="G26" s="32">
        <f ca="1">SUMIF(GrandTotal!$B:$B,$B26,GrandTotal!G:G)</f>
        <v>67552088.201846823</v>
      </c>
      <c r="H26" s="32">
        <f ca="1">SUMIF(GrandTotal!$B:$B,$B26,GrandTotal!H:H)</f>
        <v>11427191.574536121</v>
      </c>
      <c r="I26" s="32">
        <f ca="1">SUMIF(GrandTotal!$B:$B,$B26,GrandTotal!I:I)</f>
        <v>10902821.62348322</v>
      </c>
      <c r="J26" s="32">
        <f ca="1">SUMIF(GrandTotal!$B:$B,$B26,GrandTotal!J:J)</f>
        <v>4014540.2455870411</v>
      </c>
      <c r="K26" s="32">
        <f ca="1">SUMIF(GrandTotal!$B:$B,$B26,GrandTotal!K:K)</f>
        <v>1138.86011391225</v>
      </c>
    </row>
    <row r="27" spans="1:11" hidden="1" outlineLevel="1" x14ac:dyDescent="0.25">
      <c r="A27" s="70" t="str">
        <f>IF(B27="","",MAX($A$7:A26)+1)</f>
        <v/>
      </c>
      <c r="B27" s="7" t="str">
        <f>GrandTotal!B410</f>
        <v/>
      </c>
      <c r="D27" s="32">
        <f ca="1">SUMIF(GrandTotal!$B:$B,$B27,GrandTotal!D:D)</f>
        <v>0</v>
      </c>
      <c r="E27" s="32">
        <f t="shared" ca="1" si="0"/>
        <v>0</v>
      </c>
      <c r="F27" s="32"/>
      <c r="G27" s="32">
        <f ca="1">SUMIF(GrandTotal!$B:$B,$B27,GrandTotal!G:G)</f>
        <v>0</v>
      </c>
      <c r="H27" s="32">
        <f ca="1">SUMIF(GrandTotal!$B:$B,$B27,GrandTotal!H:H)</f>
        <v>0</v>
      </c>
      <c r="I27" s="32">
        <f ca="1">SUMIF(GrandTotal!$B:$B,$B27,GrandTotal!I:I)</f>
        <v>0</v>
      </c>
      <c r="J27" s="32">
        <f ca="1">SUMIF(GrandTotal!$B:$B,$B27,GrandTotal!J:J)</f>
        <v>0</v>
      </c>
      <c r="K27" s="32">
        <f ca="1">SUMIF(GrandTotal!$B:$B,$B27,GrandTotal!K:K)</f>
        <v>0</v>
      </c>
    </row>
    <row r="28" spans="1:11" hidden="1" outlineLevel="1" x14ac:dyDescent="0.25">
      <c r="A28" s="70" t="str">
        <f>IF(B28="","",MAX($A$7:A27)+1)</f>
        <v/>
      </c>
      <c r="B28" s="7" t="str">
        <f>GrandTotal!B411</f>
        <v/>
      </c>
      <c r="D28" s="32">
        <f ca="1">SUMIF(GrandTotal!$B:$B,$B28,GrandTotal!D:D)</f>
        <v>0</v>
      </c>
      <c r="E28" s="32">
        <f t="shared" ca="1" si="0"/>
        <v>0</v>
      </c>
      <c r="F28" s="32"/>
      <c r="G28" s="32">
        <f ca="1">SUMIF(GrandTotal!$B:$B,$B28,GrandTotal!G:G)</f>
        <v>0</v>
      </c>
      <c r="H28" s="32">
        <f ca="1">SUMIF(GrandTotal!$B:$B,$B28,GrandTotal!H:H)</f>
        <v>0</v>
      </c>
      <c r="I28" s="32">
        <f ca="1">SUMIF(GrandTotal!$B:$B,$B28,GrandTotal!I:I)</f>
        <v>0</v>
      </c>
      <c r="J28" s="32">
        <f ca="1">SUMIF(GrandTotal!$B:$B,$B28,GrandTotal!J:J)</f>
        <v>0</v>
      </c>
      <c r="K28" s="32">
        <f ca="1">SUMIF(GrandTotal!$B:$B,$B28,GrandTotal!K:K)</f>
        <v>0</v>
      </c>
    </row>
    <row r="29" spans="1:11" hidden="1" outlineLevel="1" x14ac:dyDescent="0.25">
      <c r="A29" s="70" t="str">
        <f>IF(B29="","",MAX($A$7:A28)+1)</f>
        <v/>
      </c>
      <c r="B29" s="7" t="str">
        <f>GrandTotal!B412</f>
        <v/>
      </c>
      <c r="D29" s="32">
        <f ca="1">SUMIF(GrandTotal!$B:$B,$B29,GrandTotal!D:D)</f>
        <v>0</v>
      </c>
      <c r="E29" s="32">
        <f t="shared" ca="1" si="0"/>
        <v>0</v>
      </c>
      <c r="F29" s="32"/>
      <c r="G29" s="32">
        <f ca="1">SUMIF(GrandTotal!$B:$B,$B29,GrandTotal!G:G)</f>
        <v>0</v>
      </c>
      <c r="H29" s="32">
        <f ca="1">SUMIF(GrandTotal!$B:$B,$B29,GrandTotal!H:H)</f>
        <v>0</v>
      </c>
      <c r="I29" s="32">
        <f ca="1">SUMIF(GrandTotal!$B:$B,$B29,GrandTotal!I:I)</f>
        <v>0</v>
      </c>
      <c r="J29" s="32">
        <f ca="1">SUMIF(GrandTotal!$B:$B,$B29,GrandTotal!J:J)</f>
        <v>0</v>
      </c>
      <c r="K29" s="32">
        <f ca="1">SUMIF(GrandTotal!$B:$B,$B29,GrandTotal!K:K)</f>
        <v>0</v>
      </c>
    </row>
    <row r="30" spans="1:11" hidden="1" outlineLevel="1" x14ac:dyDescent="0.25">
      <c r="A30" s="70" t="str">
        <f>IF(B30="","",MAX($A$7:A29)+1)</f>
        <v/>
      </c>
      <c r="B30" s="7" t="str">
        <f>GrandTotal!B413</f>
        <v/>
      </c>
      <c r="D30" s="32">
        <f ca="1">SUMIF(GrandTotal!$B:$B,$B30,GrandTotal!D:D)</f>
        <v>0</v>
      </c>
      <c r="E30" s="32">
        <f t="shared" ca="1" si="0"/>
        <v>0</v>
      </c>
      <c r="F30" s="32"/>
      <c r="G30" s="32">
        <f ca="1">SUMIF(GrandTotal!$B:$B,$B30,GrandTotal!G:G)</f>
        <v>0</v>
      </c>
      <c r="H30" s="32">
        <f ca="1">SUMIF(GrandTotal!$B:$B,$B30,GrandTotal!H:H)</f>
        <v>0</v>
      </c>
      <c r="I30" s="32">
        <f ca="1">SUMIF(GrandTotal!$B:$B,$B30,GrandTotal!I:I)</f>
        <v>0</v>
      </c>
      <c r="J30" s="32">
        <f ca="1">SUMIF(GrandTotal!$B:$B,$B30,GrandTotal!J:J)</f>
        <v>0</v>
      </c>
      <c r="K30" s="32">
        <f ca="1">SUMIF(GrandTotal!$B:$B,$B30,GrandTotal!K:K)</f>
        <v>0</v>
      </c>
    </row>
    <row r="31" spans="1:11" hidden="1" outlineLevel="1" x14ac:dyDescent="0.25">
      <c r="A31" s="70" t="str">
        <f>IF(B31="","",MAX($A$7:A30)+1)</f>
        <v/>
      </c>
      <c r="B31" s="7" t="str">
        <f>GrandTotal!B414</f>
        <v/>
      </c>
      <c r="D31" s="32">
        <f ca="1">SUMIF(GrandTotal!$B:$B,$B31,GrandTotal!D:D)</f>
        <v>0</v>
      </c>
      <c r="E31" s="32">
        <f t="shared" ca="1" si="0"/>
        <v>0</v>
      </c>
      <c r="F31" s="32"/>
      <c r="G31" s="32">
        <f ca="1">SUMIF(GrandTotal!$B:$B,$B31,GrandTotal!G:G)</f>
        <v>0</v>
      </c>
      <c r="H31" s="32">
        <f ca="1">SUMIF(GrandTotal!$B:$B,$B31,GrandTotal!H:H)</f>
        <v>0</v>
      </c>
      <c r="I31" s="32">
        <f ca="1">SUMIF(GrandTotal!$B:$B,$B31,GrandTotal!I:I)</f>
        <v>0</v>
      </c>
      <c r="J31" s="32">
        <f ca="1">SUMIF(GrandTotal!$B:$B,$B31,GrandTotal!J:J)</f>
        <v>0</v>
      </c>
      <c r="K31" s="32">
        <f ca="1">SUMIF(GrandTotal!$B:$B,$B31,GrandTotal!K:K)</f>
        <v>0</v>
      </c>
    </row>
    <row r="32" spans="1:11" hidden="1" outlineLevel="1" x14ac:dyDescent="0.25">
      <c r="A32" s="70" t="str">
        <f>IF(B32="","",MAX($A$7:A31)+1)</f>
        <v/>
      </c>
      <c r="B32" s="7" t="str">
        <f>GrandTotal!B415</f>
        <v/>
      </c>
      <c r="D32" s="32">
        <f ca="1">SUMIF(GrandTotal!$B:$B,$B32,GrandTotal!D:D)</f>
        <v>0</v>
      </c>
      <c r="E32" s="32">
        <f t="shared" ca="1" si="0"/>
        <v>0</v>
      </c>
      <c r="F32" s="32"/>
      <c r="G32" s="32">
        <f ca="1">SUMIF(GrandTotal!$B:$B,$B32,GrandTotal!G:G)</f>
        <v>0</v>
      </c>
      <c r="H32" s="32">
        <f ca="1">SUMIF(GrandTotal!$B:$B,$B32,GrandTotal!H:H)</f>
        <v>0</v>
      </c>
      <c r="I32" s="32">
        <f ca="1">SUMIF(GrandTotal!$B:$B,$B32,GrandTotal!I:I)</f>
        <v>0</v>
      </c>
      <c r="J32" s="32">
        <f ca="1">SUMIF(GrandTotal!$B:$B,$B32,GrandTotal!J:J)</f>
        <v>0</v>
      </c>
      <c r="K32" s="32">
        <f ca="1">SUMIF(GrandTotal!$B:$B,$B32,GrandTotal!K:K)</f>
        <v>0</v>
      </c>
    </row>
    <row r="33" spans="1:11" hidden="1" outlineLevel="1" x14ac:dyDescent="0.25">
      <c r="A33" s="70"/>
    </row>
    <row r="34" spans="1:11" collapsed="1" x14ac:dyDescent="0.25">
      <c r="A34" s="70"/>
    </row>
    <row r="35" spans="1:11" x14ac:dyDescent="0.25">
      <c r="A35" s="70"/>
    </row>
    <row r="36" spans="1:11" x14ac:dyDescent="0.25">
      <c r="A36" s="70">
        <f>IF(B36="","",MAX($A$7:A29)+1)</f>
        <v>20</v>
      </c>
      <c r="B36" s="1" t="s">
        <v>535</v>
      </c>
    </row>
    <row r="37" spans="1:11" x14ac:dyDescent="0.25">
      <c r="A37" s="70">
        <f>IF(B37="","",MAX($A$7:A36)+1)</f>
        <v>21</v>
      </c>
      <c r="B37" t="str">
        <f>B9</f>
        <v>INT_INTGPLT</v>
      </c>
      <c r="D37" s="13">
        <f ca="1">IFERROR(D9/$D9,0)</f>
        <v>1</v>
      </c>
      <c r="E37" s="32">
        <f t="shared" ref="E37:E58" ca="1" si="1">IFERROR(IF(D37="","",IF(D37=0,0,IF(ABS(D37-SUM($G37:$K37))&lt;Check_Limit,0,1))),1)</f>
        <v>0</v>
      </c>
      <c r="G37" s="13">
        <f t="shared" ref="G37:K37" ca="1" si="2">IFERROR(G9/$D9,0)</f>
        <v>0.75945801519755951</v>
      </c>
      <c r="H37" s="13">
        <f t="shared" ca="1" si="2"/>
        <v>0.10313233707694962</v>
      </c>
      <c r="I37" s="13">
        <f t="shared" ca="1" si="2"/>
        <v>7.9375160047794796E-2</v>
      </c>
      <c r="J37" s="13">
        <f t="shared" ca="1" si="2"/>
        <v>4.1481662592716004E-2</v>
      </c>
      <c r="K37" s="13">
        <f t="shared" ca="1" si="2"/>
        <v>1.6552825084980176E-2</v>
      </c>
    </row>
    <row r="38" spans="1:11" x14ac:dyDescent="0.25">
      <c r="A38" s="70">
        <f>IF(B38="","",MAX($A$7:A37)+1)</f>
        <v>22</v>
      </c>
      <c r="B38" t="str">
        <f t="shared" ref="B38:B57" si="3">B10</f>
        <v>INT_PRODPT</v>
      </c>
      <c r="D38" s="13">
        <f t="shared" ref="D38:D58" ca="1" si="4">IFERROR(D10/$D10,0)</f>
        <v>1</v>
      </c>
      <c r="E38" s="32">
        <f t="shared" ca="1" si="1"/>
        <v>0</v>
      </c>
      <c r="G38" s="13">
        <f t="shared" ref="G38:K38" ca="1" si="5">IFERROR(G10/$D10,0)</f>
        <v>0.14005268004688801</v>
      </c>
      <c r="H38" s="13">
        <f t="shared" ca="1" si="5"/>
        <v>5.0132657652098039E-2</v>
      </c>
      <c r="I38" s="13">
        <f t="shared" ca="1" si="5"/>
        <v>0.16586710798132526</v>
      </c>
      <c r="J38" s="13">
        <f t="shared" ca="1" si="5"/>
        <v>0.33641333181561384</v>
      </c>
      <c r="K38" s="13">
        <f t="shared" ca="1" si="5"/>
        <v>0.30753422250407469</v>
      </c>
    </row>
    <row r="39" spans="1:11" x14ac:dyDescent="0.25">
      <c r="A39" s="70">
        <f>IF(B39="","",MAX($A$7:A38)+1)</f>
        <v>23</v>
      </c>
      <c r="B39" t="str">
        <f t="shared" si="3"/>
        <v>INT_STORPT</v>
      </c>
      <c r="D39" s="13">
        <f t="shared" ca="1" si="4"/>
        <v>1</v>
      </c>
      <c r="E39" s="32">
        <f t="shared" ca="1" si="1"/>
        <v>0</v>
      </c>
      <c r="G39" s="13">
        <f t="shared" ref="G39:K39" ca="1" si="6">IFERROR(G11/$D11,0)</f>
        <v>0.54717078229328553</v>
      </c>
      <c r="H39" s="13">
        <f t="shared" ca="1" si="6"/>
        <v>0.10732460875187594</v>
      </c>
      <c r="I39" s="13">
        <f t="shared" ca="1" si="6"/>
        <v>0.15415496112938634</v>
      </c>
      <c r="J39" s="13">
        <f t="shared" ca="1" si="6"/>
        <v>0.10554585849154717</v>
      </c>
      <c r="K39" s="13">
        <f t="shared" ca="1" si="6"/>
        <v>8.5803789333905214E-2</v>
      </c>
    </row>
    <row r="40" spans="1:11" x14ac:dyDescent="0.25">
      <c r="A40" s="70">
        <f>IF(B40="","",MAX($A$7:A39)+1)</f>
        <v>24</v>
      </c>
      <c r="B40" t="str">
        <f t="shared" si="3"/>
        <v>INT_TRANSPT</v>
      </c>
      <c r="D40" s="13">
        <f t="shared" ca="1" si="4"/>
        <v>1</v>
      </c>
      <c r="E40" s="32">
        <f t="shared" ca="1" si="1"/>
        <v>0</v>
      </c>
      <c r="G40" s="13">
        <f t="shared" ref="G40:K40" ca="1" si="7">IFERROR(G12/$D12,0)</f>
        <v>0.56838241834341485</v>
      </c>
      <c r="H40" s="13">
        <f t="shared" ca="1" si="7"/>
        <v>0.11041769633530089</v>
      </c>
      <c r="I40" s="13">
        <f t="shared" ca="1" si="7"/>
        <v>0.15869965492303512</v>
      </c>
      <c r="J40" s="13">
        <f t="shared" ca="1" si="7"/>
        <v>9.1949922656962071E-2</v>
      </c>
      <c r="K40" s="13">
        <f t="shared" ca="1" si="7"/>
        <v>7.0550307741286941E-2</v>
      </c>
    </row>
    <row r="41" spans="1:11" x14ac:dyDescent="0.25">
      <c r="A41" s="70">
        <f>IF(B41="","",MAX($A$7:A40)+1)</f>
        <v>25</v>
      </c>
      <c r="B41" t="str">
        <f t="shared" si="3"/>
        <v>INT_DISTPT</v>
      </c>
      <c r="D41" s="13">
        <f t="shared" ca="1" si="4"/>
        <v>1</v>
      </c>
      <c r="E41" s="32">
        <f t="shared" ca="1" si="1"/>
        <v>0</v>
      </c>
      <c r="G41" s="13">
        <f t="shared" ref="G41:K41" ca="1" si="8">IFERROR(G13/$D13,0)</f>
        <v>0.74201345910543992</v>
      </c>
      <c r="H41" s="13">
        <f t="shared" ca="1" si="8"/>
        <v>0.10517430227782759</v>
      </c>
      <c r="I41" s="13">
        <f t="shared" ca="1" si="8"/>
        <v>0.11095054300085756</v>
      </c>
      <c r="J41" s="13">
        <f t="shared" ca="1" si="8"/>
        <v>4.1796436174487875E-2</v>
      </c>
      <c r="K41" s="13">
        <f t="shared" ca="1" si="8"/>
        <v>6.525944138716642E-5</v>
      </c>
    </row>
    <row r="42" spans="1:11" x14ac:dyDescent="0.25">
      <c r="A42" s="70">
        <f>IF(B42="","",MAX($A$7:A41)+1)</f>
        <v>26</v>
      </c>
      <c r="B42" t="str">
        <f t="shared" si="3"/>
        <v>INT_GENPLT</v>
      </c>
      <c r="D42" s="13">
        <f t="shared" ca="1" si="4"/>
        <v>1</v>
      </c>
      <c r="E42" s="32">
        <f t="shared" ca="1" si="1"/>
        <v>0</v>
      </c>
      <c r="G42" s="13">
        <f t="shared" ref="G42:K42" ca="1" si="9">IFERROR(G14/$D14,0)</f>
        <v>0.71277323683758587</v>
      </c>
      <c r="H42" s="13">
        <f t="shared" ca="1" si="9"/>
        <v>0.10397547303805528</v>
      </c>
      <c r="I42" s="13">
        <f t="shared" ca="1" si="9"/>
        <v>0.11581985559747922</v>
      </c>
      <c r="J42" s="13">
        <f t="shared" ca="1" si="9"/>
        <v>5.3682800420136734E-2</v>
      </c>
      <c r="K42" s="13">
        <f t="shared" ca="1" si="9"/>
        <v>1.3748634106743018E-2</v>
      </c>
    </row>
    <row r="43" spans="1:11" x14ac:dyDescent="0.25">
      <c r="A43" s="70">
        <f>IF(B43="","",MAX($A$7:A42)+1)</f>
        <v>27</v>
      </c>
      <c r="B43" t="str">
        <f t="shared" si="3"/>
        <v>INT_PSTD_PLANT</v>
      </c>
      <c r="D43" s="13">
        <f t="shared" ca="1" si="4"/>
        <v>1</v>
      </c>
      <c r="E43" s="32">
        <f t="shared" ca="1" si="1"/>
        <v>0</v>
      </c>
      <c r="G43" s="13">
        <f t="shared" ref="G43:K43" ca="1" si="10">IFERROR(G15/$D15,0)</f>
        <v>0.71277323683758587</v>
      </c>
      <c r="H43" s="13">
        <f t="shared" ca="1" si="10"/>
        <v>0.10397547303805528</v>
      </c>
      <c r="I43" s="13">
        <f t="shared" ca="1" si="10"/>
        <v>0.1158198555974792</v>
      </c>
      <c r="J43" s="13">
        <f t="shared" ca="1" si="10"/>
        <v>5.3682800420136734E-2</v>
      </c>
      <c r="K43" s="13">
        <f t="shared" ca="1" si="10"/>
        <v>1.3748634106743018E-2</v>
      </c>
    </row>
    <row r="44" spans="1:11" x14ac:dyDescent="0.25">
      <c r="A44" s="70">
        <f>IF(B44="","",MAX($A$7:A43)+1)</f>
        <v>28</v>
      </c>
      <c r="B44" t="str">
        <f t="shared" si="3"/>
        <v>INT_TOTPLT</v>
      </c>
      <c r="D44" s="13">
        <f t="shared" ca="1" si="4"/>
        <v>1</v>
      </c>
      <c r="E44" s="32">
        <f t="shared" ca="1" si="1"/>
        <v>0</v>
      </c>
      <c r="G44" s="13">
        <f t="shared" ref="G44:K44" ca="1" si="11">IFERROR(G16/$D16,0)</f>
        <v>0.71354600670085133</v>
      </c>
      <c r="H44" s="13">
        <f t="shared" ca="1" si="11"/>
        <v>0.10396151666760076</v>
      </c>
      <c r="I44" s="13">
        <f t="shared" ca="1" si="11"/>
        <v>0.11521658910707142</v>
      </c>
      <c r="J44" s="13">
        <f t="shared" ca="1" si="11"/>
        <v>5.3480835841063876E-2</v>
      </c>
      <c r="K44" s="13">
        <f t="shared" ca="1" si="11"/>
        <v>1.3795051683412522E-2</v>
      </c>
    </row>
    <row r="45" spans="1:11" x14ac:dyDescent="0.25">
      <c r="A45" s="70">
        <f>IF(B45="","",MAX($A$7:A44)+1)</f>
        <v>29</v>
      </c>
      <c r="B45" t="str">
        <f t="shared" si="3"/>
        <v>INT_RATEBASE</v>
      </c>
      <c r="D45" s="13">
        <f t="shared" ca="1" si="4"/>
        <v>1</v>
      </c>
      <c r="E45" s="32">
        <f t="shared" ca="1" si="1"/>
        <v>0</v>
      </c>
      <c r="G45" s="13">
        <f t="shared" ref="G45:K45" ca="1" si="12">IFERROR(G17/$D17,0)</f>
        <v>0.71145308012712227</v>
      </c>
      <c r="H45" s="13">
        <f t="shared" ca="1" si="12"/>
        <v>0.10507204482573941</v>
      </c>
      <c r="I45" s="13">
        <f t="shared" ca="1" si="12"/>
        <v>0.11730309825603402</v>
      </c>
      <c r="J45" s="13">
        <f t="shared" ca="1" si="12"/>
        <v>5.3303267076465106E-2</v>
      </c>
      <c r="K45" s="13">
        <f t="shared" ca="1" si="12"/>
        <v>1.2868509714638926E-2</v>
      </c>
    </row>
    <row r="46" spans="1:11" x14ac:dyDescent="0.25">
      <c r="A46" s="70">
        <f>IF(B46="","",MAX($A$7:A45)+1)</f>
        <v>30</v>
      </c>
      <c r="B46" t="str">
        <f t="shared" si="3"/>
        <v>INT_DMAINS_SERV</v>
      </c>
      <c r="D46" s="13">
        <f t="shared" ca="1" si="4"/>
        <v>1</v>
      </c>
      <c r="E46" s="32">
        <f t="shared" ca="1" si="1"/>
        <v>0</v>
      </c>
      <c r="G46" s="13">
        <f t="shared" ref="G46:K46" ca="1" si="13">IFERROR(G18/$D18,0)</f>
        <v>0.74852519658256078</v>
      </c>
      <c r="H46" s="13">
        <f t="shared" ca="1" si="13"/>
        <v>0.10024819383803189</v>
      </c>
      <c r="I46" s="13">
        <f t="shared" ca="1" si="13"/>
        <v>0.11042710554699967</v>
      </c>
      <c r="J46" s="13">
        <f t="shared" ca="1" si="13"/>
        <v>4.0796559527737468E-2</v>
      </c>
      <c r="K46" s="13">
        <f t="shared" ca="1" si="13"/>
        <v>2.9445046702021052E-6</v>
      </c>
    </row>
    <row r="47" spans="1:11" x14ac:dyDescent="0.25">
      <c r="A47" s="70">
        <f>IF(B47="","",MAX($A$7:A46)+1)</f>
        <v>31</v>
      </c>
      <c r="B47" t="str">
        <f t="shared" si="3"/>
        <v>INT_MAINSPLT</v>
      </c>
      <c r="D47" s="13">
        <f t="shared" ca="1" si="4"/>
        <v>1</v>
      </c>
      <c r="E47" s="32">
        <f t="shared" ca="1" si="1"/>
        <v>0</v>
      </c>
      <c r="G47" s="13">
        <f t="shared" ref="G47:K47" ca="1" si="14">IFERROR(G19/$D19,0)</f>
        <v>0.70365652260111544</v>
      </c>
      <c r="H47" s="13">
        <f t="shared" ca="1" si="14"/>
        <v>0.10826908407429672</v>
      </c>
      <c r="I47" s="13">
        <f t="shared" ca="1" si="14"/>
        <v>0.13688642442158697</v>
      </c>
      <c r="J47" s="13">
        <f t="shared" ca="1" si="14"/>
        <v>5.1187968903000945E-2</v>
      </c>
      <c r="K47" s="13">
        <f t="shared" ca="1" si="14"/>
        <v>0</v>
      </c>
    </row>
    <row r="48" spans="1:11" x14ac:dyDescent="0.25">
      <c r="A48" s="70">
        <f>IF(B48="","",MAX($A$7:A47)+1)</f>
        <v>32</v>
      </c>
      <c r="B48" t="str">
        <f t="shared" si="3"/>
        <v>INT_LABOR</v>
      </c>
      <c r="D48" s="13">
        <f t="shared" ca="1" si="4"/>
        <v>1</v>
      </c>
      <c r="E48" s="32">
        <f t="shared" ca="1" si="1"/>
        <v>0</v>
      </c>
      <c r="G48" s="13">
        <f t="shared" ref="G48:K48" ca="1" si="15">IFERROR(G20/$D20,0)</f>
        <v>0.70127056581934699</v>
      </c>
      <c r="H48" s="13">
        <f t="shared" ca="1" si="15"/>
        <v>0.11768082101509135</v>
      </c>
      <c r="I48" s="13">
        <f t="shared" ca="1" si="15"/>
        <v>0.10060008046741992</v>
      </c>
      <c r="J48" s="13">
        <f t="shared" ca="1" si="15"/>
        <v>5.5934994020972482E-2</v>
      </c>
      <c r="K48" s="13">
        <f t="shared" ca="1" si="15"/>
        <v>2.4513538677169221E-2</v>
      </c>
    </row>
    <row r="49" spans="1:11" x14ac:dyDescent="0.25">
      <c r="A49" s="70">
        <f>IF(B49="","",MAX($A$7:A48)+1)</f>
        <v>33</v>
      </c>
      <c r="B49" t="str">
        <f t="shared" si="3"/>
        <v>INT_50-50_PLANT-LABOR</v>
      </c>
      <c r="D49" s="13">
        <f t="shared" ca="1" si="4"/>
        <v>1</v>
      </c>
      <c r="E49" s="32">
        <f t="shared" ca="1" si="1"/>
        <v>0</v>
      </c>
      <c r="G49" s="13">
        <f t="shared" ref="G49:K49" ca="1" si="16">IFERROR(G21/$D21,0)</f>
        <v>0.70740828626009922</v>
      </c>
      <c r="H49" s="13">
        <f t="shared" ca="1" si="16"/>
        <v>0.11082116884134605</v>
      </c>
      <c r="I49" s="13">
        <f t="shared" ca="1" si="16"/>
        <v>0.10790833478724567</v>
      </c>
      <c r="J49" s="13">
        <f t="shared" ca="1" si="16"/>
        <v>5.4707914931018176E-2</v>
      </c>
      <c r="K49" s="13">
        <f t="shared" ca="1" si="16"/>
        <v>1.9154295180290871E-2</v>
      </c>
    </row>
    <row r="50" spans="1:11" x14ac:dyDescent="0.25">
      <c r="A50" s="70">
        <f>IF(B50="","",MAX($A$7:A49)+1)</f>
        <v>34</v>
      </c>
      <c r="B50" t="str">
        <f t="shared" si="3"/>
        <v>INT_REV_REQ</v>
      </c>
      <c r="D50" s="13">
        <f t="shared" ca="1" si="4"/>
        <v>1</v>
      </c>
      <c r="E50" s="32">
        <f t="shared" ca="1" si="1"/>
        <v>0</v>
      </c>
      <c r="G50" s="13">
        <f t="shared" ref="G50:K50" ca="1" si="17">IFERROR(G22/$D22,0)</f>
        <v>0.74206023838829838</v>
      </c>
      <c r="H50" s="13">
        <f t="shared" ca="1" si="17"/>
        <v>0.10857545907685093</v>
      </c>
      <c r="I50" s="13">
        <f t="shared" ca="1" si="17"/>
        <v>9.6954479176826466E-2</v>
      </c>
      <c r="J50" s="13">
        <f t="shared" ca="1" si="17"/>
        <v>3.8838568575655583E-2</v>
      </c>
      <c r="K50" s="13">
        <f t="shared" ca="1" si="17"/>
        <v>1.3571254782368303E-2</v>
      </c>
    </row>
    <row r="51" spans="1:11" x14ac:dyDescent="0.25">
      <c r="A51" s="70">
        <f>IF(B51="","",MAX($A$7:A50)+1)</f>
        <v>35</v>
      </c>
      <c r="B51" t="str">
        <f>B23</f>
        <v>INT_REV_REQ_exludeTAX</v>
      </c>
      <c r="D51" s="13">
        <f t="shared" ca="1" si="4"/>
        <v>1</v>
      </c>
      <c r="E51" s="32">
        <f t="shared" ca="1" si="1"/>
        <v>0</v>
      </c>
      <c r="G51" s="13">
        <f t="shared" ref="G51:K51" ca="1" si="18">IFERROR(G23/$D23,0)</f>
        <v>0.74084831625499226</v>
      </c>
      <c r="H51" s="13">
        <f t="shared" ca="1" si="18"/>
        <v>0.10857570135213582</v>
      </c>
      <c r="I51" s="13">
        <f t="shared" ca="1" si="18"/>
        <v>9.7746948038265405E-2</v>
      </c>
      <c r="J51" s="13">
        <f t="shared" ca="1" si="18"/>
        <v>3.9298245607792305E-2</v>
      </c>
      <c r="K51" s="13">
        <f t="shared" ca="1" si="18"/>
        <v>1.3530788746813903E-2</v>
      </c>
    </row>
    <row r="52" spans="1:11" x14ac:dyDescent="0.25">
      <c r="A52" s="70">
        <f>IF(B52="","",MAX($A$7:A51)+1)</f>
        <v>36</v>
      </c>
      <c r="B52" t="str">
        <f t="shared" si="3"/>
        <v>INT_STORPT_FERC_352-355</v>
      </c>
      <c r="D52" s="13">
        <f t="shared" ca="1" si="4"/>
        <v>1</v>
      </c>
      <c r="E52" s="32">
        <f t="shared" ca="1" si="1"/>
        <v>0</v>
      </c>
      <c r="G52" s="13">
        <f t="shared" ref="G52:K52" ca="1" si="19">IFERROR(G24/$D24,0)</f>
        <v>0.54717078229328542</v>
      </c>
      <c r="H52" s="13">
        <f t="shared" ca="1" si="19"/>
        <v>0.10732460875187594</v>
      </c>
      <c r="I52" s="13">
        <f t="shared" ca="1" si="19"/>
        <v>0.15415496112938634</v>
      </c>
      <c r="J52" s="13">
        <f t="shared" ca="1" si="19"/>
        <v>0.10554585849154714</v>
      </c>
      <c r="K52" s="13">
        <f t="shared" ca="1" si="19"/>
        <v>8.5803789333905214E-2</v>
      </c>
    </row>
    <row r="53" spans="1:11" x14ac:dyDescent="0.25">
      <c r="A53" s="70">
        <f>IF(B53="","",MAX($A$7:A52)+1)</f>
        <v>37</v>
      </c>
      <c r="B53" t="str">
        <f t="shared" si="3"/>
        <v>INT_DISTPT_FERC_376-386</v>
      </c>
      <c r="D53" s="13">
        <f t="shared" ca="1" si="4"/>
        <v>1</v>
      </c>
      <c r="E53" s="32">
        <f t="shared" ca="1" si="1"/>
        <v>0</v>
      </c>
      <c r="G53" s="13">
        <f t="shared" ref="G53:K53" ca="1" si="20">IFERROR(G25/$D25,0)</f>
        <v>0.74201345910543992</v>
      </c>
      <c r="H53" s="13">
        <f t="shared" ca="1" si="20"/>
        <v>0.10517430227782759</v>
      </c>
      <c r="I53" s="13">
        <f t="shared" ca="1" si="20"/>
        <v>0.11095054300085762</v>
      </c>
      <c r="J53" s="13">
        <f t="shared" ca="1" si="20"/>
        <v>4.1796436174487882E-2</v>
      </c>
      <c r="K53" s="13">
        <f t="shared" ca="1" si="20"/>
        <v>6.525944138716642E-5</v>
      </c>
    </row>
    <row r="54" spans="1:11" x14ac:dyDescent="0.25">
      <c r="A54" s="70">
        <f>IF(B54="","",MAX($A$7:A53)+1)</f>
        <v>38</v>
      </c>
      <c r="B54" t="str">
        <f t="shared" si="3"/>
        <v>INT_DISTO&amp;M</v>
      </c>
      <c r="D54" s="13">
        <f t="shared" ca="1" si="4"/>
        <v>1</v>
      </c>
      <c r="E54" s="32">
        <f t="shared" ca="1" si="1"/>
        <v>0</v>
      </c>
      <c r="G54" s="13">
        <f t="shared" ref="G54:K54" ca="1" si="21">IFERROR(G26/$D26,0)</f>
        <v>0.71942156500538068</v>
      </c>
      <c r="H54" s="13">
        <f t="shared" ca="1" si="21"/>
        <v>0.12169820748700884</v>
      </c>
      <c r="I54" s="13">
        <f t="shared" ca="1" si="21"/>
        <v>0.11611373096126379</v>
      </c>
      <c r="J54" s="13">
        <f t="shared" ca="1" si="21"/>
        <v>4.2754367823944706E-2</v>
      </c>
      <c r="K54" s="13">
        <f t="shared" ca="1" si="21"/>
        <v>1.2128722401960586E-5</v>
      </c>
    </row>
    <row r="55" spans="1:11" x14ac:dyDescent="0.25">
      <c r="A55" s="70" t="str">
        <f>IF(B55="","",MAX($A$7:A54)+1)</f>
        <v/>
      </c>
      <c r="B55" t="str">
        <f t="shared" si="3"/>
        <v/>
      </c>
      <c r="D55" s="13">
        <f t="shared" ca="1" si="4"/>
        <v>0</v>
      </c>
      <c r="E55" s="32">
        <f t="shared" ca="1" si="1"/>
        <v>0</v>
      </c>
      <c r="G55" s="13">
        <f t="shared" ref="G55:K55" ca="1" si="22">IFERROR(G27/$D27,0)</f>
        <v>0</v>
      </c>
      <c r="H55" s="13">
        <f t="shared" ca="1" si="22"/>
        <v>0</v>
      </c>
      <c r="I55" s="13">
        <f t="shared" ca="1" si="22"/>
        <v>0</v>
      </c>
      <c r="J55" s="13">
        <f t="shared" ca="1" si="22"/>
        <v>0</v>
      </c>
      <c r="K55" s="13">
        <f t="shared" ca="1" si="22"/>
        <v>0</v>
      </c>
    </row>
    <row r="56" spans="1:11" x14ac:dyDescent="0.25">
      <c r="A56" s="70" t="str">
        <f>IF(B56="","",MAX($A$7:A55)+1)</f>
        <v/>
      </c>
      <c r="B56" t="str">
        <f t="shared" si="3"/>
        <v/>
      </c>
      <c r="D56" s="13">
        <f t="shared" ca="1" si="4"/>
        <v>0</v>
      </c>
      <c r="E56" s="32">
        <f t="shared" ca="1" si="1"/>
        <v>0</v>
      </c>
      <c r="G56" s="13">
        <f t="shared" ref="G56:K56" ca="1" si="23">IFERROR(G28/$D28,0)</f>
        <v>0</v>
      </c>
      <c r="H56" s="13">
        <f t="shared" ca="1" si="23"/>
        <v>0</v>
      </c>
      <c r="I56" s="13">
        <f t="shared" ca="1" si="23"/>
        <v>0</v>
      </c>
      <c r="J56" s="13">
        <f t="shared" ca="1" si="23"/>
        <v>0</v>
      </c>
      <c r="K56" s="13">
        <f t="shared" ca="1" si="23"/>
        <v>0</v>
      </c>
    </row>
    <row r="57" spans="1:11" x14ac:dyDescent="0.25">
      <c r="A57" s="70" t="str">
        <f>IF(B57="","",MAX($A$7:A56)+1)</f>
        <v/>
      </c>
      <c r="B57" t="str">
        <f t="shared" si="3"/>
        <v/>
      </c>
      <c r="D57" s="13">
        <f t="shared" ca="1" si="4"/>
        <v>0</v>
      </c>
      <c r="E57" s="32">
        <f t="shared" ca="1" si="1"/>
        <v>0</v>
      </c>
      <c r="G57" s="13">
        <f t="shared" ref="G57:K57" ca="1" si="24">IFERROR(G29/$D29,0)</f>
        <v>0</v>
      </c>
      <c r="H57" s="13">
        <f t="shared" ca="1" si="24"/>
        <v>0</v>
      </c>
      <c r="I57" s="13">
        <f t="shared" ca="1" si="24"/>
        <v>0</v>
      </c>
      <c r="J57" s="13">
        <f t="shared" ca="1" si="24"/>
        <v>0</v>
      </c>
      <c r="K57" s="13">
        <f t="shared" ca="1" si="24"/>
        <v>0</v>
      </c>
    </row>
    <row r="58" spans="1:11" x14ac:dyDescent="0.25">
      <c r="A58" s="70" t="str">
        <f>IF(B58="","",MAX($A$7:A57)+1)</f>
        <v/>
      </c>
      <c r="D58" s="13">
        <f t="shared" ca="1" si="4"/>
        <v>0</v>
      </c>
      <c r="E58" s="32">
        <f t="shared" ca="1" si="1"/>
        <v>0</v>
      </c>
      <c r="G58" s="13">
        <f t="shared" ref="G58:K58" ca="1" si="25">IFERROR(G30/$D30,0)</f>
        <v>0</v>
      </c>
      <c r="H58" s="13">
        <f t="shared" ca="1" si="25"/>
        <v>0</v>
      </c>
      <c r="I58" s="13">
        <f t="shared" ca="1" si="25"/>
        <v>0</v>
      </c>
      <c r="J58" s="13">
        <f t="shared" ca="1" si="25"/>
        <v>0</v>
      </c>
      <c r="K58" s="13">
        <f t="shared" ca="1" si="25"/>
        <v>0</v>
      </c>
    </row>
  </sheetData>
  <pageMargins left="0.7" right="0.7" top="0.75" bottom="0.75" header="0.3" footer="0.3"/>
  <pageSetup scale="7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4A27-23F2-4A8C-8C50-EDD3A50A751C}">
  <sheetPr codeName="Sheet57">
    <tabColor theme="5" tint="0.39997558519241921"/>
  </sheetPr>
  <dimension ref="A1:E46"/>
  <sheetViews>
    <sheetView topLeftCell="A39" workbookViewId="0"/>
  </sheetViews>
  <sheetFormatPr defaultRowHeight="15" outlineLevelRow="1" x14ac:dyDescent="0.25"/>
  <cols>
    <col min="1" max="1" width="20.28515625" customWidth="1"/>
    <col min="2" max="2" width="6" bestFit="1" customWidth="1"/>
    <col min="3" max="3" width="47.85546875" customWidth="1"/>
    <col min="4" max="4" width="23.42578125" bestFit="1" customWidth="1"/>
    <col min="5" max="5" width="25" customWidth="1"/>
    <col min="6" max="7" width="12" bestFit="1" customWidth="1"/>
    <col min="8" max="14" width="8.85546875" customWidth="1"/>
  </cols>
  <sheetData>
    <row r="1" spans="1:5" outlineLevel="1" x14ac:dyDescent="0.25">
      <c r="B1" s="12" t="str">
        <f>'General Inputs'!$D9</f>
        <v>Peoples Natural Gas Company LLC</v>
      </c>
    </row>
    <row r="2" spans="1:5" outlineLevel="1" x14ac:dyDescent="0.25">
      <c r="B2" s="12" t="str">
        <f>'General Inputs'!$D10</f>
        <v>Gas Class Cost of Service Study: Average of Customer-Demand and Demand-Commodity Allocation of Distribution Mains</v>
      </c>
    </row>
    <row r="3" spans="1:5" outlineLevel="1" x14ac:dyDescent="0.25">
      <c r="B3" s="12" t="str">
        <f>'General Inputs'!$D11</f>
        <v>12 Months Ending December 31, 2027</v>
      </c>
    </row>
    <row r="4" spans="1:5" outlineLevel="1" x14ac:dyDescent="0.25">
      <c r="B4" s="12" t="str" cm="1">
        <f t="array" aca="1" ref="B4" ca="1">VLOOKUP(_xlfn.TEXTAFTER(CELL("filename",B1),"]"),Contents!B:F,5,FALSE)</f>
        <v>Peoples Exhibit JDT-2 - Derivation of Total Gathering Cost of Service</v>
      </c>
    </row>
    <row r="5" spans="1:5" ht="28.9" customHeight="1" outlineLevel="1" x14ac:dyDescent="0.25"/>
    <row r="6" spans="1:5" ht="34.5" x14ac:dyDescent="0.4">
      <c r="B6" s="19" t="s">
        <v>1</v>
      </c>
      <c r="C6" s="21" t="s">
        <v>536</v>
      </c>
      <c r="D6" s="19" t="s">
        <v>537</v>
      </c>
      <c r="E6" s="20"/>
    </row>
    <row r="7" spans="1:5" x14ac:dyDescent="0.25">
      <c r="B7" s="30" t="str">
        <f>IF(C7="","",MAX(B$1:B6)+1)</f>
        <v/>
      </c>
      <c r="C7" s="7" t="s">
        <v>365</v>
      </c>
      <c r="D7" s="11"/>
      <c r="E7" s="11"/>
    </row>
    <row r="8" spans="1:5" x14ac:dyDescent="0.25">
      <c r="B8" s="30">
        <f ca="1">IF(C8="","",MAX(B$1:B7)+1)</f>
        <v>1</v>
      </c>
      <c r="C8" s="1" t="s">
        <v>433</v>
      </c>
      <c r="D8" s="11"/>
      <c r="E8" s="11"/>
    </row>
    <row r="9" spans="1:5" x14ac:dyDescent="0.25">
      <c r="B9" s="30">
        <f ca="1">IF(C9="","",MAX(B$1:B8)+1)</f>
        <v>2</v>
      </c>
      <c r="C9" s="7" t="s">
        <v>207</v>
      </c>
      <c r="D9" s="24"/>
      <c r="E9" s="24"/>
    </row>
    <row r="10" spans="1:5" x14ac:dyDescent="0.25">
      <c r="B10" s="30">
        <f ca="1">IF(C10="","",MAX(B$1:B9)+1)</f>
        <v>3</v>
      </c>
      <c r="C10" s="238" t="s">
        <v>208</v>
      </c>
      <c r="D10" s="24">
        <f ca="1">Gather_Comm!D16</f>
        <v>4846007.1368152443</v>
      </c>
      <c r="E10" s="24"/>
    </row>
    <row r="11" spans="1:5" x14ac:dyDescent="0.25">
      <c r="B11" s="30">
        <f ca="1">IF(C11="","",MAX(B$1:B10)+1)</f>
        <v>4</v>
      </c>
      <c r="C11" s="238" t="s">
        <v>217</v>
      </c>
      <c r="D11" s="11">
        <f ca="1">Gather_Comm!D29</f>
        <v>188680447.95000002</v>
      </c>
      <c r="E11" s="24"/>
    </row>
    <row r="12" spans="1:5" ht="17.25" x14ac:dyDescent="0.4">
      <c r="A12" s="82"/>
      <c r="B12" s="30">
        <f ca="1">IF(C12="","",MAX(B$1:B11)+1)</f>
        <v>5</v>
      </c>
      <c r="C12" s="238" t="s">
        <v>261</v>
      </c>
      <c r="D12" s="47">
        <f ca="1">Gather_Comm!D76</f>
        <v>7253614.0872990154</v>
      </c>
      <c r="E12" s="24"/>
    </row>
    <row r="13" spans="1:5" x14ac:dyDescent="0.25">
      <c r="A13" s="82"/>
      <c r="B13" s="30">
        <f ca="1">IF(C13="","",MAX(B$1:B12)+1)</f>
        <v>6</v>
      </c>
      <c r="C13" s="7" t="str">
        <f>"Total "&amp;C9</f>
        <v>Total Plant in Service</v>
      </c>
      <c r="D13" s="24">
        <f ca="1">SUBTOTAL(9,D10:D12)</f>
        <v>200780069.17411429</v>
      </c>
      <c r="E13" s="24"/>
    </row>
    <row r="14" spans="1:5" x14ac:dyDescent="0.25">
      <c r="A14" s="82"/>
      <c r="B14" s="30"/>
      <c r="C14" s="7"/>
      <c r="D14" s="24"/>
      <c r="E14" s="24"/>
    </row>
    <row r="15" spans="1:5" ht="17.25" x14ac:dyDescent="0.4">
      <c r="A15" s="118"/>
      <c r="B15" s="30">
        <f ca="1">IF(C15="","",MAX(B$1:B13)+1)</f>
        <v>7</v>
      </c>
      <c r="C15" s="7" t="s">
        <v>435</v>
      </c>
      <c r="D15" s="11"/>
      <c r="E15" s="11"/>
    </row>
    <row r="16" spans="1:5" x14ac:dyDescent="0.25">
      <c r="A16" s="82"/>
      <c r="B16" s="30">
        <f ca="1">IF(C16="","",MAX(B$1:B15)+1)</f>
        <v>8</v>
      </c>
      <c r="C16" s="238" t="s">
        <v>208</v>
      </c>
      <c r="D16" s="24">
        <f ca="1">Gather_Comm!D87</f>
        <v>-2928577.466826757</v>
      </c>
      <c r="E16" s="11"/>
    </row>
    <row r="17" spans="2:5" x14ac:dyDescent="0.25">
      <c r="B17" s="30">
        <f ca="1">IF(C17="","",MAX(B$1:B16)+1)</f>
        <v>9</v>
      </c>
      <c r="C17" s="238" t="s">
        <v>217</v>
      </c>
      <c r="D17" s="11">
        <f ca="1">Gather_Comm!D100</f>
        <v>-65793263</v>
      </c>
      <c r="E17" s="11"/>
    </row>
    <row r="18" spans="2:5" ht="17.25" x14ac:dyDescent="0.4">
      <c r="B18" s="30">
        <f ca="1">IF(C18="","",MAX(B$1:B17)+1)</f>
        <v>10</v>
      </c>
      <c r="C18" s="238" t="s">
        <v>261</v>
      </c>
      <c r="D18" s="47">
        <f ca="1">Gather_Comm!D147</f>
        <v>-2371079.2822437347</v>
      </c>
      <c r="E18" s="11"/>
    </row>
    <row r="19" spans="2:5" x14ac:dyDescent="0.25">
      <c r="B19" s="30">
        <f ca="1">IF(C19="","",MAX(B$1:B18)+1)</f>
        <v>11</v>
      </c>
      <c r="C19" s="7" t="str">
        <f>"Total "&amp;C15</f>
        <v>Total Accumulated Reserve</v>
      </c>
      <c r="D19" s="24">
        <f ca="1">SUBTOTAL(9,D16:D18)</f>
        <v>-71092919.74907048</v>
      </c>
      <c r="E19" s="11"/>
    </row>
    <row r="20" spans="2:5" x14ac:dyDescent="0.25">
      <c r="B20" s="30" t="str">
        <f>IF(C20="","",MAX(B$1:B19)+1)</f>
        <v/>
      </c>
      <c r="C20" s="7"/>
      <c r="D20" s="24"/>
      <c r="E20" s="11"/>
    </row>
    <row r="21" spans="2:5" x14ac:dyDescent="0.25">
      <c r="B21" s="30">
        <f ca="1">IF(C21="","",MAX(B$1:B20)+1)</f>
        <v>12</v>
      </c>
      <c r="C21" s="7" t="s">
        <v>273</v>
      </c>
      <c r="D21" s="57"/>
      <c r="E21" s="57"/>
    </row>
    <row r="22" spans="2:5" ht="17.25" x14ac:dyDescent="0.4">
      <c r="B22" s="30">
        <f ca="1">IF(C22="","",MAX(B$1:B21)+1)</f>
        <v>13</v>
      </c>
      <c r="C22" s="238" t="s">
        <v>276</v>
      </c>
      <c r="D22" s="24">
        <f ca="1">Gather_Comm!D154</f>
        <v>173930.94237909568</v>
      </c>
      <c r="E22" s="47"/>
    </row>
    <row r="23" spans="2:5" ht="17.25" x14ac:dyDescent="0.4">
      <c r="B23" s="30">
        <f ca="1">IF(C23="","",MAX(B$1:B22)+1)</f>
        <v>14</v>
      </c>
      <c r="C23" s="238" t="s">
        <v>277</v>
      </c>
      <c r="D23" s="11">
        <f ca="1">Gather_Comm!D155</f>
        <v>142288.14021098812</v>
      </c>
      <c r="E23" s="47"/>
    </row>
    <row r="24" spans="2:5" ht="17.25" x14ac:dyDescent="0.4">
      <c r="B24" s="30">
        <f ca="1">IF(C24="","",MAX(B$1:B23)+1)</f>
        <v>15</v>
      </c>
      <c r="C24" s="238" t="s">
        <v>278</v>
      </c>
      <c r="D24" s="11">
        <f ca="1">Gather_Comm!D156</f>
        <v>1342126.6371885517</v>
      </c>
      <c r="E24" s="47"/>
    </row>
    <row r="25" spans="2:5" ht="17.25" x14ac:dyDescent="0.4">
      <c r="B25" s="30">
        <f ca="1">IF(C25="","",MAX(B$1:B24)+1)</f>
        <v>16</v>
      </c>
      <c r="C25" s="238" t="s">
        <v>279</v>
      </c>
      <c r="D25" s="47">
        <f ca="1">Gather_Comm!D157</f>
        <v>3396063.6759924418</v>
      </c>
      <c r="E25" s="47"/>
    </row>
    <row r="26" spans="2:5" ht="17.25" x14ac:dyDescent="0.4">
      <c r="B26" s="30">
        <f ca="1">IF(C26="","",MAX(B$1:B25)+1)</f>
        <v>17</v>
      </c>
      <c r="C26" s="7" t="str">
        <f>"Total "&amp;C21</f>
        <v>Total Other Rate Base Items</v>
      </c>
      <c r="D26" s="24">
        <f ca="1">SUBTOTAL(9,D22:D25)</f>
        <v>5054409.3957710769</v>
      </c>
      <c r="E26" s="47"/>
    </row>
    <row r="27" spans="2:5" ht="17.25" x14ac:dyDescent="0.4">
      <c r="B27" s="30" t="str">
        <f>IF(C27="","",MAX(B$1:B26)+1)</f>
        <v/>
      </c>
      <c r="C27" s="7"/>
      <c r="D27" s="24"/>
      <c r="E27" s="47"/>
    </row>
    <row r="28" spans="2:5" x14ac:dyDescent="0.25">
      <c r="B28" s="30">
        <f ca="1">IF(C28="","",MAX(B$1:B27)+1)</f>
        <v>18</v>
      </c>
      <c r="C28" s="8" t="str">
        <f>"Total "&amp;C8</f>
        <v>Total Rate Base</v>
      </c>
      <c r="D28" s="82">
        <f ca="1">SUBTOTAL(9,D9:D27)</f>
        <v>134741558.82081488</v>
      </c>
      <c r="E28" s="82"/>
    </row>
    <row r="29" spans="2:5" x14ac:dyDescent="0.25">
      <c r="B29" s="30">
        <f ca="1">IF(C29="","",MAX(B$1:B28)+1)</f>
        <v>19</v>
      </c>
      <c r="C29" t="s">
        <v>462</v>
      </c>
      <c r="D29" s="5">
        <f>ROR_System</f>
        <v>8.2287274286517248E-2</v>
      </c>
      <c r="E29" s="82"/>
    </row>
    <row r="30" spans="2:5" ht="17.25" x14ac:dyDescent="0.4">
      <c r="B30" s="30">
        <f ca="1">IF(C30="","",MAX(B$1:B29)+1)</f>
        <v>20</v>
      </c>
      <c r="C30" s="1" t="s">
        <v>538</v>
      </c>
      <c r="D30" s="122">
        <f ca="1">D29*D28</f>
        <v>11087515.608481292</v>
      </c>
      <c r="E30" s="68"/>
    </row>
    <row r="31" spans="2:5" x14ac:dyDescent="0.25">
      <c r="B31" s="30" t="str">
        <f>IF(C31="","",MAX(B$1:B30)+1)</f>
        <v/>
      </c>
    </row>
    <row r="32" spans="2:5" x14ac:dyDescent="0.25">
      <c r="B32" s="30">
        <f ca="1">IF(C32="","",MAX(B$1:B31)+1)</f>
        <v>21</v>
      </c>
      <c r="C32" s="1" t="s">
        <v>539</v>
      </c>
      <c r="E32" s="24"/>
    </row>
    <row r="33" spans="2:5" x14ac:dyDescent="0.25">
      <c r="B33" s="30">
        <f ca="1">IF(C33="","",MAX(B$1:B32)+1)</f>
        <v>22</v>
      </c>
      <c r="C33" s="7" t="s">
        <v>540</v>
      </c>
      <c r="D33" s="24">
        <f ca="1">Gather_Comm!D247</f>
        <v>12417071.432223596</v>
      </c>
      <c r="E33" s="46"/>
    </row>
    <row r="34" spans="2:5" x14ac:dyDescent="0.25">
      <c r="B34" s="30">
        <f ca="1">IF(C34="","",MAX(B$1:B33)+1)</f>
        <v>23</v>
      </c>
      <c r="C34" s="7" t="s">
        <v>541</v>
      </c>
      <c r="D34" s="46">
        <f ca="1">Gather_Comm!D281</f>
        <v>2964338.9586253203</v>
      </c>
      <c r="E34" s="46"/>
    </row>
    <row r="35" spans="2:5" x14ac:dyDescent="0.25">
      <c r="B35" s="30">
        <f ca="1">IF(C35="","",MAX(B$1:B34)+1)</f>
        <v>24</v>
      </c>
      <c r="C35" s="7" t="s">
        <v>443</v>
      </c>
      <c r="D35" s="46">
        <f ca="1">Gather_Comm!D361</f>
        <v>5899038.4171894453</v>
      </c>
      <c r="E35" s="46"/>
    </row>
    <row r="36" spans="2:5" ht="17.25" x14ac:dyDescent="0.4">
      <c r="B36" s="30">
        <f ca="1">IF(C36="","",MAX(B$1:B35)+1)</f>
        <v>25</v>
      </c>
      <c r="C36" s="7" t="s">
        <v>445</v>
      </c>
      <c r="D36" s="47">
        <f ca="1">Gather_Comm!D370</f>
        <v>565413.56963837345</v>
      </c>
      <c r="E36" s="106"/>
    </row>
    <row r="37" spans="2:5" x14ac:dyDescent="0.25">
      <c r="B37" s="30">
        <f ca="1">IF(C37="","",MAX(B$1:B36)+1)</f>
        <v>26</v>
      </c>
      <c r="C37" s="8" t="str">
        <f>"Total "&amp;C32</f>
        <v>Total Expenses</v>
      </c>
      <c r="D37" s="81">
        <f ca="1">SUBTOTAL(9,D33:D36)</f>
        <v>21845862.377676737</v>
      </c>
      <c r="E37" s="82"/>
    </row>
    <row r="38" spans="2:5" x14ac:dyDescent="0.25">
      <c r="B38" s="30" t="str">
        <f>IF(C38="","",MAX(B$1:B37)+1)</f>
        <v/>
      </c>
      <c r="C38" s="7"/>
      <c r="D38" s="50"/>
      <c r="E38" s="50"/>
    </row>
    <row r="39" spans="2:5" x14ac:dyDescent="0.25">
      <c r="B39" s="30">
        <f ca="1">IF(C39="","",MAX(B$1:B38)+1)</f>
        <v>27</v>
      </c>
      <c r="C39" s="7" t="s">
        <v>542</v>
      </c>
      <c r="D39" s="24">
        <v>0</v>
      </c>
      <c r="E39" s="122"/>
    </row>
    <row r="40" spans="2:5" x14ac:dyDescent="0.25">
      <c r="B40" s="30" t="str">
        <f>IF(C40="","",MAX(B$1:B39)+1)</f>
        <v/>
      </c>
      <c r="E40" s="122"/>
    </row>
    <row r="41" spans="2:5" x14ac:dyDescent="0.25">
      <c r="B41" s="30">
        <f ca="1">IF(C41="","",MAX(B$1:B40)+1)</f>
        <v>28</v>
      </c>
      <c r="C41" s="8" t="s">
        <v>543</v>
      </c>
      <c r="D41" s="81">
        <f ca="1">SUBTOTAL(9,D30:D40)</f>
        <v>32933377.986158028</v>
      </c>
      <c r="E41" s="124"/>
    </row>
    <row r="42" spans="2:5" x14ac:dyDescent="0.25">
      <c r="B42" s="30" t="str">
        <f>IF(C42="","",MAX(B$1:B41)+1)</f>
        <v/>
      </c>
      <c r="C42" s="8"/>
      <c r="D42" s="122"/>
      <c r="E42" s="125"/>
    </row>
    <row r="43" spans="2:5" x14ac:dyDescent="0.25">
      <c r="B43" s="30">
        <f ca="1">IF(C43="","",MAX(B$1:B42)+1)</f>
        <v>29</v>
      </c>
      <c r="C43" s="8" t="s">
        <v>544</v>
      </c>
      <c r="D43" s="82"/>
      <c r="E43" s="127"/>
    </row>
    <row r="44" spans="2:5" x14ac:dyDescent="0.25">
      <c r="B44" s="30">
        <f ca="1">IF(C44="","",MAX(B$1:B43)+1)</f>
        <v>30</v>
      </c>
      <c r="C44" s="7" t="s">
        <v>545</v>
      </c>
      <c r="D44" s="24">
        <f>'Input-Accounts'!D436</f>
        <v>7404749.3775214348</v>
      </c>
      <c r="E44" s="126"/>
    </row>
    <row r="45" spans="2:5" x14ac:dyDescent="0.25">
      <c r="B45" s="30">
        <f ca="1">IF(C45="","",MAX(B$1:B44)+1)</f>
        <v>31</v>
      </c>
      <c r="C45" s="7" t="s">
        <v>546</v>
      </c>
      <c r="D45" s="24">
        <f>'General Inputs'!E33+D44</f>
        <v>8551629.3775214348</v>
      </c>
      <c r="E45" s="83"/>
    </row>
    <row r="46" spans="2:5" x14ac:dyDescent="0.25">
      <c r="E46" s="237"/>
    </row>
  </sheetData>
  <pageMargins left="0.95" right="0.45" top="0.75" bottom="0.25" header="0.75" footer="0.3"/>
  <pageSetup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2C531-0146-481A-96AF-54AA61F16ECC}">
  <sheetPr codeName="Sheet15">
    <tabColor theme="4" tint="-0.249977111117893"/>
  </sheetPr>
  <dimension ref="B2:I35"/>
  <sheetViews>
    <sheetView topLeftCell="A29" workbookViewId="0"/>
  </sheetViews>
  <sheetFormatPr defaultColWidth="18.7109375" defaultRowHeight="15" outlineLevelCol="1" x14ac:dyDescent="0.25"/>
  <cols>
    <col min="1" max="1" width="3.85546875" customWidth="1"/>
    <col min="2" max="2" width="20.5703125" customWidth="1"/>
    <col min="3" max="6" width="17.28515625" customWidth="1" outlineLevel="1"/>
    <col min="7" max="7" width="17.28515625" customWidth="1"/>
    <col min="8" max="8" width="17.42578125" customWidth="1"/>
    <col min="9" max="9" width="17.7109375" bestFit="1" customWidth="1"/>
  </cols>
  <sheetData>
    <row r="2" spans="2:9" x14ac:dyDescent="0.25">
      <c r="B2" s="157" t="s">
        <v>547</v>
      </c>
    </row>
    <row r="3" spans="2:9" ht="60" x14ac:dyDescent="0.25">
      <c r="B3" s="158"/>
      <c r="C3" s="159" t="s">
        <v>439</v>
      </c>
      <c r="D3" s="159" t="s">
        <v>548</v>
      </c>
      <c r="E3" s="159" t="s">
        <v>549</v>
      </c>
      <c r="F3" s="159" t="s">
        <v>549</v>
      </c>
      <c r="G3" s="159" t="s">
        <v>450</v>
      </c>
      <c r="H3" s="159" t="s">
        <v>452</v>
      </c>
      <c r="I3" s="159" t="s">
        <v>453</v>
      </c>
    </row>
    <row r="4" spans="2:9" ht="45" x14ac:dyDescent="0.25">
      <c r="B4" s="270" t="s">
        <v>550</v>
      </c>
      <c r="C4" s="270" t="s">
        <v>551</v>
      </c>
      <c r="D4" s="270" t="s">
        <v>552</v>
      </c>
      <c r="E4" s="270" t="s">
        <v>553</v>
      </c>
      <c r="F4" s="270" t="s">
        <v>554</v>
      </c>
      <c r="G4" s="270" t="s">
        <v>450</v>
      </c>
      <c r="H4" s="270" t="s">
        <v>452</v>
      </c>
      <c r="I4" s="270" t="s">
        <v>453</v>
      </c>
    </row>
    <row r="5" spans="2:9" x14ac:dyDescent="0.25">
      <c r="B5" s="160" t="str">
        <f>Summary!G6</f>
        <v>Residential</v>
      </c>
      <c r="C5" s="282">
        <f ca="1">INDEX(Summary!$D$9:$Z$101,MATCH('Tables for Testimony'!$C$3,Summary!$B$9:$B$101,0),MATCH('Tables for Testimony'!$B5,Summary!$D$6:$Z$6,0))</f>
        <v>875171172.68814278</v>
      </c>
      <c r="D5" s="170">
        <f ca="1">INDEX(Summary!$D$9:$Z$101,MATCH('Tables for Testimony'!$D$3,Summary!$B$9:$B$101,0),MATCH('Tables for Testimony'!$B5,Summary!$D$6:$Z$6,0))</f>
        <v>1000138402.375031</v>
      </c>
      <c r="E5" s="170">
        <f t="shared" ref="E5:E9" ca="1" si="0">C5-D5</f>
        <v>-124967229.68688822</v>
      </c>
      <c r="F5" s="163">
        <f t="shared" ref="F5:F10" ca="1" si="1">IFERROR(-E5/C5,0)</f>
        <v>0.14279175730051025</v>
      </c>
      <c r="G5" s="164">
        <f ca="1">INDEX(Summary!$D$9:$Z$101,MATCH('Tables for Testimony'!$G$3,Summary!$B$9:$B$101,0),MATCH('Tables for Testimony'!$B5,Summary!$D$6:$Z$6,0))</f>
        <v>5.7573975365276031E-2</v>
      </c>
      <c r="H5" s="162">
        <f ca="1">INDEX(Summary!$D$9:$Z$101,MATCH('Tables for Testimony'!$H$3,Summary!$B$9:$B$101,0),MATCH('Tables for Testimony'!$B5,Summary!$D$6:$Z$6,0))</f>
        <v>0.87505006368105831</v>
      </c>
      <c r="I5" s="162">
        <f ca="1">INDEX(Summary!$D$9:$Z$101,MATCH('Tables for Testimony'!$I$3,Summary!$B$9:$B$101,0),MATCH('Tables for Testimony'!$B5,Summary!$D$6:$Z$6,0))</f>
        <v>0.99558182088250602</v>
      </c>
    </row>
    <row r="6" spans="2:9" x14ac:dyDescent="0.25">
      <c r="B6" s="160" t="str">
        <f>Summary!H6</f>
        <v>Small General</v>
      </c>
      <c r="C6" s="283">
        <f ca="1">INDEX(Summary!$D$9:$Z$101,MATCH('Tables for Testimony'!$C$3,Summary!$B$9:$B$101,0),MATCH('Tables for Testimony'!$B6,Summary!$D$6:$Z$6,0))</f>
        <v>116045548.71588901</v>
      </c>
      <c r="D6" s="171">
        <f ca="1">INDEX(Summary!$D$9:$Z$101,MATCH('Tables for Testimony'!$D$3,Summary!$B$9:$B$101,0),MATCH('Tables for Testimony'!$B6,Summary!$D$6:$Z$6,0))</f>
        <v>146336483.96807784</v>
      </c>
      <c r="E6" s="171">
        <f t="shared" ca="1" si="0"/>
        <v>-30290935.252188832</v>
      </c>
      <c r="F6" s="163">
        <f t="shared" ca="1" si="1"/>
        <v>0.26102625725308309</v>
      </c>
      <c r="G6" s="164">
        <f ca="1">INDEX(Summary!$D$9:$Z$101,MATCH('Tables for Testimony'!$G$3,Summary!$B$9:$B$101,0),MATCH('Tables for Testimony'!$B6,Summary!$D$6:$Z$6,0))</f>
        <v>3.1286850287067194E-2</v>
      </c>
      <c r="H6" s="162">
        <f ca="1">INDEX(Summary!$D$9:$Z$101,MATCH('Tables for Testimony'!$H$3,Summary!$B$9:$B$101,0),MATCH('Tables for Testimony'!$B6,Summary!$D$6:$Z$6,0))</f>
        <v>0.79300489918292305</v>
      </c>
      <c r="I6" s="162">
        <f ca="1">INDEX(Summary!$D$9:$Z$101,MATCH('Tables for Testimony'!$I$3,Summary!$B$9:$B$101,0),MATCH('Tables for Testimony'!$B6,Summary!$D$6:$Z$6,0))</f>
        <v>0.90223553401744927</v>
      </c>
    </row>
    <row r="7" spans="2:9" x14ac:dyDescent="0.25">
      <c r="B7" s="160" t="str">
        <f>Summary!I6</f>
        <v>Medium General</v>
      </c>
      <c r="C7" s="283">
        <f ca="1">INDEX(Summary!$D$9:$Z$101,MATCH('Tables for Testimony'!$C$3,Summary!$B$9:$B$101,0),MATCH('Tables for Testimony'!$B7,Summary!$D$6:$Z$6,0))</f>
        <v>108167260.13273109</v>
      </c>
      <c r="D7" s="171">
        <f ca="1">INDEX(Summary!$D$9:$Z$101,MATCH('Tables for Testimony'!$D$3,Summary!$B$9:$B$101,0),MATCH('Tables for Testimony'!$B7,Summary!$D$6:$Z$6,0))</f>
        <v>130673889.92249706</v>
      </c>
      <c r="E7" s="171">
        <f t="shared" ca="1" si="0"/>
        <v>-22506629.789765969</v>
      </c>
      <c r="F7" s="163">
        <f t="shared" ca="1" si="1"/>
        <v>0.20807247740349788</v>
      </c>
      <c r="G7" s="164">
        <f ca="1">INDEX(Summary!$D$9:$Z$101,MATCH('Tables for Testimony'!$G$3,Summary!$B$9:$B$101,0),MATCH('Tables for Testimony'!$B7,Summary!$D$6:$Z$6,0))</f>
        <v>5.3185063028702392E-2</v>
      </c>
      <c r="H7" s="162">
        <f ca="1">INDEX(Summary!$D$9:$Z$101,MATCH('Tables for Testimony'!$H$3,Summary!$B$9:$B$101,0),MATCH('Tables for Testimony'!$B7,Summary!$D$6:$Z$6,0))</f>
        <v>0.82776490542131487</v>
      </c>
      <c r="I7" s="162">
        <f ca="1">INDEX(Summary!$D$9:$Z$101,MATCH('Tables for Testimony'!$I$3,Summary!$B$9:$B$101,0),MATCH('Tables for Testimony'!$B7,Summary!$D$6:$Z$6,0))</f>
        <v>0.94178347731926115</v>
      </c>
    </row>
    <row r="8" spans="2:9" x14ac:dyDescent="0.25">
      <c r="B8" s="160" t="str">
        <f>Summary!J6</f>
        <v>Large General</v>
      </c>
      <c r="C8" s="283">
        <f ca="1">INDEX(Summary!$D$9:$Z$101,MATCH('Tables for Testimony'!$C$3,Summary!$B$9:$B$101,0),MATCH('Tables for Testimony'!$B8,Summary!$D$6:$Z$6,0))</f>
        <v>72051809.292382836</v>
      </c>
      <c r="D8" s="171">
        <f ca="1">INDEX(Summary!$D$9:$Z$101,MATCH('Tables for Testimony'!$D$3,Summary!$B$9:$B$101,0),MATCH('Tables for Testimony'!$B8,Summary!$D$6:$Z$6,0))</f>
        <v>52346079.086726867</v>
      </c>
      <c r="E8" s="171">
        <f t="shared" ca="1" si="0"/>
        <v>19705730.20565597</v>
      </c>
      <c r="F8" s="163">
        <f t="shared" ca="1" si="1"/>
        <v>-0.27349389833766768</v>
      </c>
      <c r="G8" s="164">
        <f ca="1">INDEX(Summary!$D$9:$Z$101,MATCH('Tables for Testimony'!$G$3,Summary!$B$9:$B$101,0),MATCH('Tables for Testimony'!$B8,Summary!$D$6:$Z$6,0))</f>
        <v>0.18102872057166977</v>
      </c>
      <c r="H8" s="162">
        <f ca="1">INDEX(Summary!$D$9:$Z$101,MATCH('Tables for Testimony'!$H$3,Summary!$B$9:$B$101,0),MATCH('Tables for Testimony'!$B8,Summary!$D$6:$Z$6,0))</f>
        <v>1.3764509309858253</v>
      </c>
      <c r="I8" s="162">
        <f ca="1">INDEX(Summary!$D$9:$Z$101,MATCH('Tables for Testimony'!$I$3,Summary!$B$9:$B$101,0),MATCH('Tables for Testimony'!$B8,Summary!$D$6:$Z$6,0))</f>
        <v>1.5660469967416244</v>
      </c>
    </row>
    <row r="9" spans="2:9" x14ac:dyDescent="0.25">
      <c r="B9" s="160" t="str">
        <f>Summary!K6</f>
        <v>Mainline Service</v>
      </c>
      <c r="C9" s="283">
        <f ca="1">INDEX(Summary!$D$9:$Z$101,MATCH('Tables for Testimony'!$C$3,Summary!$B$9:$B$101,0),MATCH('Tables for Testimony'!$B9,Summary!$D$6:$Z$6,0))</f>
        <v>13178273.683883388</v>
      </c>
      <c r="D9" s="171">
        <f ca="1">INDEX(Summary!$D$9:$Z$101,MATCH('Tables for Testimony'!$D$3,Summary!$B$9:$B$101,0),MATCH('Tables for Testimony'!$B9,Summary!$D$6:$Z$6,0))</f>
        <v>18291147.23319795</v>
      </c>
      <c r="E9" s="171">
        <f t="shared" ca="1" si="0"/>
        <v>-5112873.5493145622</v>
      </c>
      <c r="F9" s="163">
        <f t="shared" ca="1" si="1"/>
        <v>0.387977490220699</v>
      </c>
      <c r="G9" s="164">
        <f ca="1">INDEX(Summary!$D$9:$Z$101,MATCH('Tables for Testimony'!$G$3,Summary!$B$9:$B$101,0),MATCH('Tables for Testimony'!$B9,Summary!$D$6:$Z$6,0))</f>
        <v>6.1813499272452633E-3</v>
      </c>
      <c r="H9" s="162">
        <f ca="1">INDEX(Summary!$D$9:$Z$101,MATCH('Tables for Testimony'!$H$3,Summary!$B$9:$B$101,0),MATCH('Tables for Testimony'!$B9,Summary!$D$6:$Z$6,0))</f>
        <v>0.72047277931070219</v>
      </c>
      <c r="I9" s="162">
        <f ca="1">INDEX(Summary!$D$9:$Z$101,MATCH('Tables for Testimony'!$I$3,Summary!$B$9:$B$101,0),MATCH('Tables for Testimony'!$B9,Summary!$D$6:$Z$6,0))</f>
        <v>0.81971264421719914</v>
      </c>
    </row>
    <row r="10" spans="2:9" x14ac:dyDescent="0.25">
      <c r="B10" s="273" t="str">
        <f>Summary!D6</f>
        <v>Total System</v>
      </c>
      <c r="C10" s="274">
        <f ca="1">SUM(C5:C9)</f>
        <v>1184614064.5130293</v>
      </c>
      <c r="D10" s="274">
        <f ca="1">SUM(D5:D9)</f>
        <v>1347786002.5855308</v>
      </c>
      <c r="E10" s="274">
        <f ca="1">SUM(E5:E9)</f>
        <v>-163171938.07250163</v>
      </c>
      <c r="F10" s="165">
        <f t="shared" ca="1" si="1"/>
        <v>0.13774269862276056</v>
      </c>
      <c r="G10" s="166">
        <f ca="1">INDEX(Summary!$D$9:$Z$101,MATCH('Tables for Testimony'!$G$3,Summary!$B$9:$B$101,0),MATCH('Tables for Testimony'!$B10,Summary!$D$6:$Z$6,0))</f>
        <v>6.0216295121547643E-2</v>
      </c>
      <c r="H10" s="167">
        <f ca="1">INDEX(Summary!$D$9:$Z$101,MATCH('Tables for Testimony'!$H$3,Summary!$B$9:$B$101,0),MATCH('Tables for Testimony'!$B10,Summary!$D$6:$Z$6,0))</f>
        <v>0.87893334864772277</v>
      </c>
      <c r="I10" s="167">
        <f ca="1">INDEX(Summary!$D$9:$Z$101,MATCH('Tables for Testimony'!$I$3,Summary!$B$9:$B$101,0),MATCH('Tables for Testimony'!$B10,Summary!$D$6:$Z$6,0))</f>
        <v>1</v>
      </c>
    </row>
    <row r="11" spans="2:9" x14ac:dyDescent="0.25">
      <c r="B11" s="160" t="s">
        <v>555</v>
      </c>
      <c r="C11" s="171"/>
      <c r="D11" s="171"/>
      <c r="E11" s="171">
        <f>Summary!D75</f>
        <v>2300921.5507723447</v>
      </c>
      <c r="F11" s="163"/>
      <c r="G11" s="164"/>
      <c r="H11" s="162"/>
      <c r="I11" s="162"/>
    </row>
    <row r="12" spans="2:9" x14ac:dyDescent="0.25">
      <c r="B12" s="168" t="s">
        <v>123</v>
      </c>
      <c r="C12" s="281">
        <f ca="1">C10</f>
        <v>1184614064.5130293</v>
      </c>
      <c r="D12" s="281">
        <f ca="1">D10</f>
        <v>1347786002.5855308</v>
      </c>
      <c r="E12" s="281">
        <f ca="1">SUM(E10:E11)</f>
        <v>-160871016.52172929</v>
      </c>
      <c r="F12" s="165">
        <f ca="1">IFERROR(-E12/C12,0)</f>
        <v>0.13580036008424404</v>
      </c>
      <c r="G12" s="164"/>
      <c r="H12" s="162"/>
      <c r="I12" s="162"/>
    </row>
    <row r="14" spans="2:9" x14ac:dyDescent="0.25">
      <c r="B14" s="157" t="s">
        <v>556</v>
      </c>
    </row>
    <row r="15" spans="2:9" ht="60" x14ac:dyDescent="0.25">
      <c r="B15" s="158"/>
      <c r="C15" s="159" t="s">
        <v>439</v>
      </c>
      <c r="D15" s="131" t="s">
        <v>476</v>
      </c>
      <c r="F15" s="159" t="s">
        <v>488</v>
      </c>
      <c r="G15" s="159" t="s">
        <v>489</v>
      </c>
    </row>
    <row r="16" spans="2:9" ht="57" customHeight="1" x14ac:dyDescent="0.25">
      <c r="B16" s="270" t="s">
        <v>550</v>
      </c>
      <c r="C16" s="270" t="s">
        <v>551</v>
      </c>
      <c r="D16" s="270" t="s">
        <v>557</v>
      </c>
      <c r="E16" s="270" t="s">
        <v>558</v>
      </c>
      <c r="F16" s="275" t="s">
        <v>488</v>
      </c>
      <c r="G16" s="270" t="s">
        <v>559</v>
      </c>
    </row>
    <row r="17" spans="2:8" x14ac:dyDescent="0.25">
      <c r="B17" s="160" t="str">
        <f t="shared" ref="B17:C21" si="2">B5</f>
        <v>Residential</v>
      </c>
      <c r="C17" s="170">
        <f t="shared" ca="1" si="2"/>
        <v>875171172.68814278</v>
      </c>
      <c r="D17" s="170">
        <f ca="1">INDEX(Summary!$D$9:$Z$101,MATCH($D$15,Summary!$B$9:$B$101,0),MATCH('Tables for Testimony'!$B17,Summary!$D$6:$Z$6,0))</f>
        <v>118163447.20570213</v>
      </c>
      <c r="E17" s="163">
        <f t="shared" ref="E17:E22" ca="1" si="3">IFERROR(D17/C17,0)</f>
        <v>0.13501752673451953</v>
      </c>
      <c r="F17" s="277">
        <f ca="1">INDEX(Summary!$D$9:$Z$101,MATCH('Tables for Testimony'!$F$15,Summary!$B$9:$B$101,0),MATCH('Tables for Testimony'!$B17,Summary!$D$6:$Z$6,0))</f>
        <v>8.0930453638693667E-2</v>
      </c>
      <c r="G17" s="278">
        <f ca="1">INDEX(Summary!$D$9:$Z$101,MATCH('Tables for Testimony'!$G$15,Summary!$B$9:$B$101,0),MATCH('Tables for Testimony'!$B17,Summary!$D$6:$Z$6,0))</f>
        <v>0.99438243479271426</v>
      </c>
    </row>
    <row r="18" spans="2:8" x14ac:dyDescent="0.25">
      <c r="B18" s="160" t="str">
        <f t="shared" si="2"/>
        <v>Small General</v>
      </c>
      <c r="C18" s="170">
        <f t="shared" ca="1" si="2"/>
        <v>116045548.71588901</v>
      </c>
      <c r="D18" s="170">
        <f ca="1">INDEX(Summary!$D$9:$Z$101,MATCH($D$15,Summary!$B$9:$B$101,0),MATCH('Tables for Testimony'!$B18,Summary!$D$6:$Z$6,0))</f>
        <v>21443150.695480186</v>
      </c>
      <c r="E18" s="163">
        <f t="shared" ca="1" si="3"/>
        <v>0.18478219055156384</v>
      </c>
      <c r="F18" s="277">
        <f ca="1">INDEX(Summary!$D$9:$Z$101,MATCH('Tables for Testimony'!$F$15,Summary!$B$9:$B$101,0),MATCH('Tables for Testimony'!$B18,Summary!$D$6:$Z$6,0))</f>
        <v>6.5875983772598151E-2</v>
      </c>
      <c r="G18" s="278">
        <f ca="1">INDEX(Summary!$D$9:$Z$101,MATCH('Tables for Testimony'!$G$15,Summary!$B$9:$B$101,0),MATCH('Tables for Testimony'!$B18,Summary!$D$6:$Z$6,0))</f>
        <v>0.94041657489518715</v>
      </c>
    </row>
    <row r="19" spans="2:8" x14ac:dyDescent="0.25">
      <c r="B19" s="160" t="str">
        <f t="shared" si="2"/>
        <v>Medium General</v>
      </c>
      <c r="C19" s="170">
        <f t="shared" ca="1" si="2"/>
        <v>108167260.13273109</v>
      </c>
      <c r="D19" s="170">
        <f ca="1">INDEX(Summary!$D$9:$Z$101,MATCH($D$15,Summary!$B$9:$B$101,0),MATCH('Tables for Testimony'!$B19,Summary!$D$6:$Z$6,0))</f>
        <v>21264418.620547388</v>
      </c>
      <c r="E19" s="163">
        <f t="shared" ca="1" si="3"/>
        <v>0.19658830772318728</v>
      </c>
      <c r="F19" s="277">
        <f ca="1">INDEX(Summary!$D$9:$Z$101,MATCH('Tables for Testimony'!$F$15,Summary!$B$9:$B$101,0),MATCH('Tables for Testimony'!$B19,Summary!$D$6:$Z$6,0))</f>
        <v>8.0229106455199872E-2</v>
      </c>
      <c r="G19" s="278">
        <f ca="1">INDEX(Summary!$D$9:$Z$101,MATCH('Tables for Testimony'!$G$15,Summary!$B$9:$B$101,0),MATCH('Tables for Testimony'!$B19,Summary!$D$6:$Z$6,0))</f>
        <v>0.9922626941020386</v>
      </c>
    </row>
    <row r="20" spans="2:8" x14ac:dyDescent="0.25">
      <c r="B20" s="160" t="str">
        <f t="shared" si="2"/>
        <v>Large General</v>
      </c>
      <c r="C20" s="170">
        <f t="shared" ca="1" si="2"/>
        <v>72051809.292382836</v>
      </c>
      <c r="D20" s="170">
        <f>INDEX(Summary!$D$9:$Z$101,MATCH($D$15,Summary!$B$9:$B$101,0),MATCH('Tables for Testimony'!$B20,Summary!$D$6:$Z$6,0))</f>
        <v>0</v>
      </c>
      <c r="E20" s="163">
        <f t="shared" ca="1" si="3"/>
        <v>0</v>
      </c>
      <c r="F20" s="277">
        <f ca="1">INDEX(Summary!$D$9:$Z$101,MATCH('Tables for Testimony'!$F$15,Summary!$B$9:$B$101,0),MATCH('Tables for Testimony'!$B20,Summary!$D$6:$Z$6,0))</f>
        <v>0.15468986916392408</v>
      </c>
      <c r="G20" s="278">
        <f ca="1">INDEX(Summary!$D$9:$Z$101,MATCH('Tables for Testimony'!$G$15,Summary!$B$9:$B$101,0),MATCH('Tables for Testimony'!$B20,Summary!$D$6:$Z$6,0))</f>
        <v>1.3841511107443514</v>
      </c>
      <c r="H20" s="272"/>
    </row>
    <row r="21" spans="2:8" x14ac:dyDescent="0.25">
      <c r="B21" s="160" t="str">
        <f t="shared" si="2"/>
        <v>Mainline Service</v>
      </c>
      <c r="C21" s="170">
        <f t="shared" ca="1" si="2"/>
        <v>13178273.683883388</v>
      </c>
      <c r="D21" s="170">
        <f>INDEX(Summary!$D$9:$Z$101,MATCH($D$15,Summary!$B$9:$B$101,0),MATCH('Tables for Testimony'!$B21,Summary!$D$6:$Z$6,0))</f>
        <v>0</v>
      </c>
      <c r="E21" s="163">
        <f t="shared" ca="1" si="3"/>
        <v>0</v>
      </c>
      <c r="F21" s="277">
        <f ca="1">INDEX(Summary!$D$9:$Z$101,MATCH('Tables for Testimony'!$F$15,Summary!$B$9:$B$101,0),MATCH('Tables for Testimony'!$B21,Summary!$D$6:$Z$6,0))</f>
        <v>1.0159007112095948E-2</v>
      </c>
      <c r="G21" s="278">
        <f ca="1">INDEX(Summary!$D$9:$Z$101,MATCH('Tables for Testimony'!$G$15,Summary!$B$9:$B$101,0),MATCH('Tables for Testimony'!$B21,Summary!$D$6:$Z$6,0))</f>
        <v>0.73975558339145686</v>
      </c>
      <c r="H21" s="272"/>
    </row>
    <row r="22" spans="2:8" x14ac:dyDescent="0.25">
      <c r="B22" s="168" t="s">
        <v>123</v>
      </c>
      <c r="C22" s="274">
        <f ca="1">SUM(C17:C21)</f>
        <v>1184614064.5130293</v>
      </c>
      <c r="D22" s="274">
        <f ca="1">SUM(D17:D21)</f>
        <v>160871016.52172971</v>
      </c>
      <c r="E22" s="165">
        <f t="shared" ca="1" si="3"/>
        <v>0.1358003600842444</v>
      </c>
      <c r="F22" s="279"/>
      <c r="G22" s="280"/>
    </row>
    <row r="25" spans="2:8" x14ac:dyDescent="0.25">
      <c r="E25" s="109"/>
    </row>
    <row r="27" spans="2:8" x14ac:dyDescent="0.25">
      <c r="B27" s="172" t="s">
        <v>560</v>
      </c>
    </row>
    <row r="28" spans="2:8" ht="60" x14ac:dyDescent="0.25">
      <c r="B28" s="158"/>
      <c r="C28" s="159" t="s">
        <v>439</v>
      </c>
      <c r="D28" s="159" t="s">
        <v>477</v>
      </c>
      <c r="E28" s="159" t="s">
        <v>450</v>
      </c>
      <c r="F28" s="173" t="s">
        <v>488</v>
      </c>
      <c r="G28" s="173" t="s">
        <v>453</v>
      </c>
      <c r="H28" s="159" t="s">
        <v>489</v>
      </c>
    </row>
    <row r="29" spans="2:8" ht="63" customHeight="1" x14ac:dyDescent="0.25">
      <c r="B29" s="271" t="s">
        <v>550</v>
      </c>
      <c r="C29" s="270" t="s">
        <v>561</v>
      </c>
      <c r="D29" s="270" t="s">
        <v>562</v>
      </c>
      <c r="E29" s="270" t="s">
        <v>563</v>
      </c>
      <c r="F29" s="270" t="s">
        <v>564</v>
      </c>
      <c r="G29" s="270" t="s">
        <v>565</v>
      </c>
      <c r="H29" s="270" t="s">
        <v>566</v>
      </c>
    </row>
    <row r="30" spans="2:8" x14ac:dyDescent="0.25">
      <c r="B30" s="160" t="str">
        <f>B17</f>
        <v>Residential</v>
      </c>
      <c r="C30" s="161">
        <f ca="1">INDEX(Summary!$D$9:$Z$101,MATCH('Tables for Testimony'!$C$28,Summary!$B$9:$B$101,0),MATCH('Tables for Testimony'!$B30,Summary!$D$6:$Z$6,0))</f>
        <v>875171172.68814278</v>
      </c>
      <c r="D30" s="161">
        <f ca="1">INDEX(Summary!$D$9:$Z$101,MATCH('Tables for Testimony'!$D$28,Summary!$B$9:$B$101,0),MATCH('Tables for Testimony'!$B30,Summary!$D$6:$Z$6,0))</f>
        <v>994520059.6833787</v>
      </c>
      <c r="E30" s="164">
        <f ca="1">INDEX(Summary!$D$9:$Z$101,MATCH('Tables for Testimony'!$E$28,Summary!$B$9:$B$101,0),MATCH('Tables for Testimony'!$B30,Summary!$D$6:$Z$6,0))</f>
        <v>5.7573975365276031E-2</v>
      </c>
      <c r="F30" s="164">
        <f ca="1">INDEX(Summary!$D$9:$Z$101,MATCH('Tables for Testimony'!$F$28,Summary!$B$9:$B$101,0),MATCH('Tables for Testimony'!$B30,Summary!$D$6:$Z$6,0))</f>
        <v>8.0930453638693667E-2</v>
      </c>
      <c r="G30" s="162">
        <f ca="1">INDEX(Summary!$D$9:$Z$101,MATCH('Tables for Testimony'!$G$28,Summary!$B$9:$B$101,0),MATCH('Tables for Testimony'!$B30,Summary!$D$6:$Z$6,0))</f>
        <v>0.99558182088250602</v>
      </c>
      <c r="H30" s="162">
        <f ca="1">INDEX(Summary!$D$9:$Z$101,MATCH('Tables for Testimony'!$H$28,Summary!$B$9:$B$101,0),MATCH('Tables for Testimony'!$B30,Summary!$D$6:$Z$6,0))</f>
        <v>0.99438243479271426</v>
      </c>
    </row>
    <row r="31" spans="2:8" x14ac:dyDescent="0.25">
      <c r="B31" s="160" t="str">
        <f>B18</f>
        <v>Small General</v>
      </c>
      <c r="C31" s="161">
        <f ca="1">INDEX(Summary!$D$9:$Z$101,MATCH('Tables for Testimony'!$C$28,Summary!$B$9:$B$101,0),MATCH('Tables for Testimony'!$B31,Summary!$D$6:$Z$6,0))</f>
        <v>116045548.71588901</v>
      </c>
      <c r="D31" s="161">
        <f ca="1">INDEX(Summary!$D$9:$Z$101,MATCH('Tables for Testimony'!$D$28,Summary!$B$9:$B$101,0),MATCH('Tables for Testimony'!$B31,Summary!$D$6:$Z$6,0))</f>
        <v>137617255.03546423</v>
      </c>
      <c r="E31" s="164">
        <f ca="1">INDEX(Summary!$D$9:$Z$101,MATCH('Tables for Testimony'!$E$28,Summary!$B$9:$B$101,0),MATCH('Tables for Testimony'!$B31,Summary!$D$6:$Z$6,0))</f>
        <v>3.1286850287067194E-2</v>
      </c>
      <c r="F31" s="164">
        <f ca="1">INDEX(Summary!$D$9:$Z$101,MATCH('Tables for Testimony'!$F$28,Summary!$B$9:$B$101,0),MATCH('Tables for Testimony'!$B31,Summary!$D$6:$Z$6,0))</f>
        <v>6.5875983772598151E-2</v>
      </c>
      <c r="G31" s="162">
        <f ca="1">INDEX(Summary!$D$9:$Z$101,MATCH('Tables for Testimony'!$G$28,Summary!$B$9:$B$101,0),MATCH('Tables for Testimony'!$B31,Summary!$D$6:$Z$6,0))</f>
        <v>0.90223553401744927</v>
      </c>
      <c r="H31" s="162">
        <f ca="1">INDEX(Summary!$D$9:$Z$101,MATCH('Tables for Testimony'!$H$28,Summary!$B$9:$B$101,0),MATCH('Tables for Testimony'!$B31,Summary!$D$6:$Z$6,0))</f>
        <v>0.94041657489518715</v>
      </c>
    </row>
    <row r="32" spans="2:8" x14ac:dyDescent="0.25">
      <c r="B32" s="160" t="str">
        <f>B19</f>
        <v>Medium General</v>
      </c>
      <c r="C32" s="161">
        <f ca="1">INDEX(Summary!$D$9:$Z$101,MATCH('Tables for Testimony'!$C$28,Summary!$B$9:$B$101,0),MATCH('Tables for Testimony'!$B32,Summary!$D$6:$Z$6,0))</f>
        <v>108167260.13273109</v>
      </c>
      <c r="D32" s="161">
        <f ca="1">INDEX(Summary!$D$9:$Z$101,MATCH('Tables for Testimony'!$D$28,Summary!$B$9:$B$101,0),MATCH('Tables for Testimony'!$B32,Summary!$D$6:$Z$6,0))</f>
        <v>129662826.06329016</v>
      </c>
      <c r="E32" s="164">
        <f ca="1">INDEX(Summary!$D$9:$Z$101,MATCH('Tables for Testimony'!$E$28,Summary!$B$9:$B$101,0),MATCH('Tables for Testimony'!$B32,Summary!$D$6:$Z$6,0))</f>
        <v>5.3185063028702392E-2</v>
      </c>
      <c r="F32" s="164">
        <f ca="1">INDEX(Summary!$D$9:$Z$101,MATCH('Tables for Testimony'!$F$28,Summary!$B$9:$B$101,0),MATCH('Tables for Testimony'!$B32,Summary!$D$6:$Z$6,0))</f>
        <v>8.0229106455199872E-2</v>
      </c>
      <c r="G32" s="162">
        <f ca="1">INDEX(Summary!$D$9:$Z$101,MATCH('Tables for Testimony'!$G$28,Summary!$B$9:$B$101,0),MATCH('Tables for Testimony'!$B32,Summary!$D$6:$Z$6,0))</f>
        <v>0.94178347731926115</v>
      </c>
      <c r="H32" s="162">
        <f ca="1">INDEX(Summary!$D$9:$Z$101,MATCH('Tables for Testimony'!$H$28,Summary!$B$9:$B$101,0),MATCH('Tables for Testimony'!$B32,Summary!$D$6:$Z$6,0))</f>
        <v>0.9922626941020386</v>
      </c>
    </row>
    <row r="33" spans="2:8" x14ac:dyDescent="0.25">
      <c r="B33" s="160" t="str">
        <f>B20</f>
        <v>Large General</v>
      </c>
      <c r="C33" s="161">
        <f ca="1">INDEX(Summary!$D$9:$Z$101,MATCH('Tables for Testimony'!$C$28,Summary!$B$9:$B$101,0),MATCH('Tables for Testimony'!$B33,Summary!$D$6:$Z$6,0))</f>
        <v>72051809.292382836</v>
      </c>
      <c r="D33" s="161">
        <f ca="1">INDEX(Summary!$D$9:$Z$101,MATCH('Tables for Testimony'!$D$28,Summary!$B$9:$B$101,0),MATCH('Tables for Testimony'!$B33,Summary!$D$6:$Z$6,0))</f>
        <v>72454883.511004657</v>
      </c>
      <c r="E33" s="164">
        <f ca="1">INDEX(Summary!$D$9:$Z$101,MATCH('Tables for Testimony'!$E$28,Summary!$B$9:$B$101,0),MATCH('Tables for Testimony'!$B33,Summary!$D$6:$Z$6,0))</f>
        <v>0.18102872057166977</v>
      </c>
      <c r="F33" s="164">
        <f ca="1">INDEX(Summary!$D$9:$Z$101,MATCH('Tables for Testimony'!$F$28,Summary!$B$9:$B$101,0),MATCH('Tables for Testimony'!$B33,Summary!$D$6:$Z$6,0))</f>
        <v>0.15468986916392408</v>
      </c>
      <c r="G33" s="162">
        <f ca="1">INDEX(Summary!$D$9:$Z$101,MATCH('Tables for Testimony'!$G$28,Summary!$B$9:$B$101,0),MATCH('Tables for Testimony'!$B33,Summary!$D$6:$Z$6,0))</f>
        <v>1.5660469967416244</v>
      </c>
      <c r="H33" s="162">
        <f ca="1">INDEX(Summary!$D$9:$Z$101,MATCH('Tables for Testimony'!$H$28,Summary!$B$9:$B$101,0),MATCH('Tables for Testimony'!$B33,Summary!$D$6:$Z$6,0))</f>
        <v>1.3841511107443514</v>
      </c>
    </row>
    <row r="34" spans="2:8" x14ac:dyDescent="0.25">
      <c r="B34" s="160" t="str">
        <f>B21</f>
        <v>Mainline Service</v>
      </c>
      <c r="C34" s="161">
        <f ca="1">INDEX(Summary!$D$9:$Z$101,MATCH('Tables for Testimony'!$C$28,Summary!$B$9:$B$101,0),MATCH('Tables for Testimony'!$B34,Summary!$D$6:$Z$6,0))</f>
        <v>13178273.683883388</v>
      </c>
      <c r="D34" s="161">
        <f ca="1">INDEX(Summary!$D$9:$Z$101,MATCH('Tables for Testimony'!$D$28,Summary!$B$9:$B$101,0),MATCH('Tables for Testimony'!$B34,Summary!$D$6:$Z$6,0))</f>
        <v>13530978.292393381</v>
      </c>
      <c r="E34" s="164">
        <f ca="1">INDEX(Summary!$D$9:$Z$101,MATCH('Tables for Testimony'!$E$28,Summary!$B$9:$B$101,0),MATCH('Tables for Testimony'!$B34,Summary!$D$6:$Z$6,0))</f>
        <v>6.1813499272452633E-3</v>
      </c>
      <c r="F34" s="164">
        <f ca="1">INDEX(Summary!$D$9:$Z$101,MATCH('Tables for Testimony'!$F$28,Summary!$B$9:$B$101,0),MATCH('Tables for Testimony'!$B34,Summary!$D$6:$Z$6,0))</f>
        <v>1.0159007112095948E-2</v>
      </c>
      <c r="G34" s="162">
        <f ca="1">INDEX(Summary!$D$9:$Z$101,MATCH('Tables for Testimony'!$G$28,Summary!$B$9:$B$101,0),MATCH('Tables for Testimony'!$B34,Summary!$D$6:$Z$6,0))</f>
        <v>0.81971264421719914</v>
      </c>
      <c r="H34" s="162">
        <f ca="1">INDEX(Summary!$D$9:$Z$101,MATCH('Tables for Testimony'!$H$28,Summary!$B$9:$B$101,0),MATCH('Tables for Testimony'!$B34,Summary!$D$6:$Z$6,0))</f>
        <v>0.73975558339145686</v>
      </c>
    </row>
    <row r="35" spans="2:8" x14ac:dyDescent="0.25">
      <c r="B35" s="168" t="str">
        <f>B10</f>
        <v>Total System</v>
      </c>
      <c r="C35" s="169">
        <f>INDEX(Summary!$D$9:$Z$101,MATCH('Tables for Testimony'!$C$28,Summary!$B$9:$B$101,0),MATCH('Tables for Testimony'!$B35,Summary!$D$6:$Z$6,0))</f>
        <v>1184614064.5130293</v>
      </c>
      <c r="D35" s="169">
        <f ca="1">INDEX(Summary!$D$9:$Z$101,MATCH('Tables for Testimony'!$D$28,Summary!$B$9:$B$101,0),MATCH('Tables for Testimony'!$B35,Summary!$D$6:$Z$6,0))</f>
        <v>1347786002.5855315</v>
      </c>
      <c r="E35" s="166">
        <f ca="1">INDEX(Summary!$D$9:$Z$101,MATCH('Tables for Testimony'!$E$28,Summary!$B$9:$B$101,0),MATCH('Tables for Testimony'!$B35,Summary!$D$6:$Z$6,0))</f>
        <v>6.0216295121547643E-2</v>
      </c>
      <c r="F35" s="166">
        <f ca="1">INDEX(Summary!$D$9:$Z$101,MATCH('Tables for Testimony'!$F$28,Summary!$B$9:$B$101,0),MATCH('Tables for Testimony'!$B35,Summary!$D$6:$Z$6,0))</f>
        <v>8.228727428651729E-2</v>
      </c>
      <c r="G35" s="167">
        <f ca="1">INDEX(Summary!$D$9:$Z$101,MATCH('Tables for Testimony'!$G$28,Summary!$B$9:$B$101,0),MATCH('Tables for Testimony'!$B35,Summary!$D$6:$Z$6,0))</f>
        <v>1</v>
      </c>
      <c r="H35" s="167">
        <f ca="1">INDEX(Summary!$D$9:$Z$101,MATCH('Tables for Testimony'!$H$28,Summary!$B$9:$B$101,0),MATCH('Tables for Testimony'!$B35,Summary!$D$6:$Z$6,0))</f>
        <v>1.0000000000000002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59AF-B4EF-49D6-8090-61CF7B34EAEE}">
  <sheetPr codeName="Sheet18">
    <tabColor theme="2"/>
  </sheetPr>
  <dimension ref="A1:AK15"/>
  <sheetViews>
    <sheetView topLeftCell="A17" workbookViewId="0"/>
  </sheetViews>
  <sheetFormatPr defaultColWidth="9.140625" defaultRowHeight="15" x14ac:dyDescent="0.25"/>
  <cols>
    <col min="1" max="1" width="16.85546875" customWidth="1"/>
    <col min="2" max="4" width="15.85546875" customWidth="1"/>
    <col min="5" max="5" width="16.85546875" customWidth="1"/>
    <col min="6" max="9" width="15.85546875" customWidth="1"/>
    <col min="10" max="10" width="11.7109375" customWidth="1"/>
    <col min="11" max="11" width="15.5703125" customWidth="1"/>
    <col min="12" max="12" width="14" customWidth="1"/>
    <col min="13" max="37" width="15.42578125" customWidth="1"/>
  </cols>
  <sheetData>
    <row r="1" spans="1:37" ht="21" x14ac:dyDescent="0.35">
      <c r="A1" s="22" t="s">
        <v>567</v>
      </c>
    </row>
    <row r="2" spans="1:37" x14ac:dyDescent="0.25">
      <c r="A2" s="1" t="s">
        <v>568</v>
      </c>
      <c r="B2" t="s">
        <v>28</v>
      </c>
      <c r="C2" t="s">
        <v>32</v>
      </c>
      <c r="D2" t="s">
        <v>43</v>
      </c>
      <c r="E2" t="s">
        <v>44</v>
      </c>
      <c r="F2" t="s">
        <v>45</v>
      </c>
      <c r="G2" t="s">
        <v>14</v>
      </c>
      <c r="H2" t="s">
        <v>18</v>
      </c>
      <c r="I2" t="s">
        <v>29</v>
      </c>
      <c r="M2" s="30" t="s">
        <v>569</v>
      </c>
    </row>
    <row r="3" spans="1:37" x14ac:dyDescent="0.25">
      <c r="A3" t="s">
        <v>570</v>
      </c>
      <c r="B3">
        <f ca="1">SUM(INDIRECT(B2&amp;"!E:E"))</f>
        <v>0</v>
      </c>
      <c r="C3">
        <f t="shared" ref="C3:H3" ca="1" si="0">SUM(INDIRECT(C2&amp;"!E:E"))</f>
        <v>0</v>
      </c>
      <c r="D3">
        <f t="shared" ca="1" si="0"/>
        <v>0</v>
      </c>
      <c r="E3">
        <f t="shared" ca="1" si="0"/>
        <v>0</v>
      </c>
      <c r="F3">
        <f t="shared" ca="1" si="0"/>
        <v>0</v>
      </c>
      <c r="G3">
        <f t="shared" ca="1" si="0"/>
        <v>0</v>
      </c>
      <c r="H3">
        <f t="shared" ca="1" si="0"/>
        <v>0</v>
      </c>
      <c r="I3">
        <f ca="1">SUM(INDIRECT(I2&amp;"!E:E"))</f>
        <v>0</v>
      </c>
      <c r="M3">
        <f ca="1">IF(AND(B3=0,C3=0),0,1)</f>
        <v>0</v>
      </c>
    </row>
    <row r="4" spans="1:37" x14ac:dyDescent="0.25">
      <c r="A4" t="s">
        <v>571</v>
      </c>
      <c r="B4" s="104" t="str">
        <f ca="1">IF(B3=0,"",HYPERLINK("#'"&amp;B2&amp;"'!E"&amp;MATCH(1,INDIRECT(B2&amp;"!E:E"),0)*1,"Row "&amp;MATCH(1,INDIRECT(B2&amp;"!E:E"),0)))</f>
        <v/>
      </c>
      <c r="C4" s="104" t="str">
        <f t="shared" ref="C4:I4" ca="1" si="1">IF(C3=0,"",HYPERLINK("#'"&amp;C2&amp;"'!E"&amp;MATCH(1,INDIRECT(C2&amp;"!E:E"),0)*1,"Row "&amp;MATCH(1,INDIRECT(C2&amp;"!E:E"),0)))</f>
        <v/>
      </c>
      <c r="D4" s="104" t="str">
        <f ca="1">IF(D3=0,"",HYPERLINK("#'"&amp;D2&amp;"'!E"&amp;MATCH(1,INDIRECT(D2&amp;"!E:E"),0)*1,"Row "&amp;MATCH(1,INDIRECT(D2&amp;"!E:E"),0)))</f>
        <v/>
      </c>
      <c r="E4" s="104" t="str">
        <f t="shared" ca="1" si="1"/>
        <v/>
      </c>
      <c r="F4" s="104" t="str">
        <f t="shared" ca="1" si="1"/>
        <v/>
      </c>
      <c r="G4" s="104" t="str">
        <f t="shared" ca="1" si="1"/>
        <v/>
      </c>
      <c r="H4" s="104" t="str">
        <f t="shared" ca="1" si="1"/>
        <v/>
      </c>
      <c r="I4" s="104" t="str">
        <f t="shared" ca="1" si="1"/>
        <v/>
      </c>
    </row>
    <row r="6" spans="1:37" ht="17.25" x14ac:dyDescent="0.4">
      <c r="A6" s="1" t="s">
        <v>32</v>
      </c>
      <c r="B6" s="58" t="str">
        <f>'Input-Func_Class'!$D$8</f>
        <v>Gas Supply</v>
      </c>
      <c r="C6" s="58" t="str">
        <f>'Input-Func_Class'!$E$8</f>
        <v>Gathering</v>
      </c>
      <c r="D6" s="58" t="str">
        <f>'Input-Func_Class'!$F$8</f>
        <v>Storage</v>
      </c>
      <c r="E6" s="58" t="str">
        <f>'Input-Func_Class'!$G$8</f>
        <v>Transmission</v>
      </c>
      <c r="F6" s="58" t="str">
        <f>'Input-Func_Class'!$H$8</f>
        <v>Distribution</v>
      </c>
      <c r="G6" s="58" t="str">
        <f>'Input-Func_Class'!$I$8</f>
        <v>Dist On-Site</v>
      </c>
      <c r="H6" s="58" t="str">
        <f>'Input-Func_Class'!$J$8</f>
        <v>Accts &amp; Service</v>
      </c>
      <c r="I6" s="58" t="str">
        <f>'Input-Func_Class'!$K$8</f>
        <v>Function 8</v>
      </c>
      <c r="J6" s="58" t="str">
        <f>'Input-Func_Class'!$L$8</f>
        <v>Function 9</v>
      </c>
      <c r="K6" s="58" t="str">
        <f>'Input-Func_Class'!$M$8</f>
        <v>Function 10</v>
      </c>
      <c r="L6" s="58" t="str">
        <f>'Input-Func_Class'!$N$8</f>
        <v>Function 11</v>
      </c>
      <c r="M6" s="58" t="str">
        <f>'Input-Func_Class'!$O$8</f>
        <v>Function 12</v>
      </c>
    </row>
    <row r="7" spans="1:37" x14ac:dyDescent="0.25">
      <c r="A7" t="s">
        <v>570</v>
      </c>
      <c r="B7">
        <f ca="1">SUM(Classification!AJ:AJ)</f>
        <v>0</v>
      </c>
      <c r="C7">
        <f ca="1">SUM(Classification!AK:AK)</f>
        <v>0</v>
      </c>
      <c r="D7">
        <f ca="1">SUM(Classification!AL:AL)</f>
        <v>0</v>
      </c>
      <c r="E7">
        <f ca="1">SUM(Classification!AM:AM)</f>
        <v>0</v>
      </c>
      <c r="F7">
        <f ca="1">SUM(Classification!AN:AN)</f>
        <v>0</v>
      </c>
      <c r="G7">
        <f ca="1">SUM(Classification!AO:AO)</f>
        <v>0</v>
      </c>
      <c r="H7">
        <f ca="1">SUM(Classification!AP:AP)</f>
        <v>0</v>
      </c>
    </row>
    <row r="8" spans="1:37" x14ac:dyDescent="0.25">
      <c r="A8" t="s">
        <v>571</v>
      </c>
      <c r="B8" s="104" t="str">
        <f ca="1">IF(B7=0,"",HYPERLINK("#'"&amp;$A$6&amp;"'!BD"&amp;MATCH(1,Classification!AJ:AJ,0)*1,"Row "&amp;MATCH(1,Classification!AJ:AJ,0)))</f>
        <v/>
      </c>
      <c r="C8" s="104" t="str">
        <f ca="1">IF(C7=0,"",HYPERLINK("#'"&amp;$A$6&amp;"'!BE"&amp;MATCH(1,Classification!AK:AK,0)*1,"Row "&amp;MATCH(1,Classification!AK:AK,0)))</f>
        <v/>
      </c>
      <c r="D8" s="104" t="str">
        <f ca="1">IF(D7=0,"",HYPERLINK("#'"&amp;$A$6&amp;"'!BF"&amp;MATCH(1,Classification!AL:AL,0)*1,"Row "&amp;MATCH(1,Classification!AL:AL,0)))</f>
        <v/>
      </c>
      <c r="E8" s="104" t="str">
        <f ca="1">IF(E7=0,"",HYPERLINK("#'"&amp;$A$6&amp;"'!BG"&amp;MATCH(1,Classification!AM:AM,0)*1,"Row "&amp;MATCH(1,Classification!AM:AM,0)))</f>
        <v/>
      </c>
      <c r="F8" s="104" t="str">
        <f ca="1">IF(F7=0,"",HYPERLINK("#'"&amp;$A$6&amp;"'!BH"&amp;MATCH(1,Classification!AN:AN,0)*1,"Row "&amp;MATCH(1,Classification!AN:AN,0)))</f>
        <v/>
      </c>
      <c r="G8" s="104" t="str">
        <f ca="1">IF(G7=0,"",HYPERLINK("#'"&amp;$A$6&amp;"'!BI"&amp;MATCH(1,Classification!AO:AO,0)*1,"Row "&amp;MATCH(1,Classification!AO:AO,0)))</f>
        <v/>
      </c>
      <c r="H8" s="104" t="str">
        <f ca="1">IF(H7=0,"",HYPERLINK("#'"&amp;$A$6&amp;"'!BJ"&amp;MATCH(1,Classification!AP:AP,0)*1,"Row "&amp;MATCH(1,Classification!AP:AP,0)))</f>
        <v/>
      </c>
      <c r="I8" s="104"/>
      <c r="J8" s="104"/>
      <c r="K8" s="104"/>
      <c r="L8" s="104"/>
      <c r="M8" s="104"/>
    </row>
    <row r="12" spans="1:37" x14ac:dyDescent="0.25">
      <c r="A12" s="1" t="s">
        <v>572</v>
      </c>
    </row>
    <row r="13" spans="1:37" ht="34.5" x14ac:dyDescent="0.4">
      <c r="A13" s="1"/>
      <c r="B13" s="58" t="str">
        <f ca="1">IF('Required Sheets'!$N24="","",'Required Sheets'!$N24)</f>
        <v>Storage_Dem</v>
      </c>
      <c r="C13" s="58" t="str">
        <f ca="1">IF('Required Sheets'!$N25="","",'Required Sheets'!$N25)</f>
        <v>Trans_Dem</v>
      </c>
      <c r="D13" s="58" t="str">
        <f ca="1">IF('Required Sheets'!$N26="","",'Required Sheets'!$N26)</f>
        <v>Dist_Dem</v>
      </c>
      <c r="E13" s="58" t="str">
        <f ca="1">IF('Required Sheets'!$N27="","",'Required Sheets'!$N27)</f>
        <v>Supply_Comm</v>
      </c>
      <c r="F13" s="58" t="str">
        <f ca="1">IF('Required Sheets'!$N28="","",'Required Sheets'!$N28)</f>
        <v>Gather_Comm</v>
      </c>
      <c r="G13" s="58" t="str">
        <f ca="1">IF('Required Sheets'!$N29="","",'Required Sheets'!$N29)</f>
        <v>Storage_Comm</v>
      </c>
      <c r="H13" s="58" t="str">
        <f ca="1">IF('Required Sheets'!$N30="","",'Required Sheets'!$N30)</f>
        <v>Dist_Cust</v>
      </c>
      <c r="I13" s="58" t="str">
        <f ca="1">IF('Required Sheets'!$N31="","",'Required Sheets'!$N31)</f>
        <v>OnSite_Cust</v>
      </c>
      <c r="J13" s="58" t="str">
        <f ca="1">IF('Required Sheets'!$N32="","",'Required Sheets'!$N32)</f>
        <v>CustAccts_Cust</v>
      </c>
      <c r="K13" s="58" t="str">
        <f ca="1">IF('Required Sheets'!$N33="","",'Required Sheets'!$N33)</f>
        <v/>
      </c>
      <c r="L13" s="58" t="str">
        <f ca="1">IF('Required Sheets'!$N34="","",'Required Sheets'!$N34)</f>
        <v/>
      </c>
      <c r="M13" s="58" t="str">
        <f ca="1">IF('Required Sheets'!$N35="","",'Required Sheets'!$N35)</f>
        <v/>
      </c>
      <c r="N13" t="str">
        <f ca="1">IF('Required Sheets'!$N36="","",'Required Sheets'!$N36)</f>
        <v/>
      </c>
      <c r="O13" t="str">
        <f ca="1">IF('Required Sheets'!$N37="","",'Required Sheets'!$N37)</f>
        <v/>
      </c>
      <c r="P13" t="str">
        <f ca="1">IF('Required Sheets'!$N38="","",'Required Sheets'!$N38)</f>
        <v/>
      </c>
      <c r="Q13" t="str">
        <f ca="1">IF('Required Sheets'!$N39="","",'Required Sheets'!$N39)</f>
        <v/>
      </c>
      <c r="R13" t="str">
        <f ca="1">IF('Required Sheets'!$N40="","",'Required Sheets'!$N40)</f>
        <v/>
      </c>
      <c r="S13" t="str">
        <f ca="1">IF('Required Sheets'!$N41="","",'Required Sheets'!$N41)</f>
        <v/>
      </c>
      <c r="T13" t="str">
        <f ca="1">IF('Required Sheets'!$N42="","",'Required Sheets'!$N42)</f>
        <v/>
      </c>
      <c r="U13" t="str">
        <f ca="1">IF('Required Sheets'!$N43="","",'Required Sheets'!$N43)</f>
        <v/>
      </c>
      <c r="V13" t="str">
        <f ca="1">IF('Required Sheets'!$N44="","",'Required Sheets'!$N44)</f>
        <v/>
      </c>
      <c r="W13" t="str">
        <f ca="1">IF('Required Sheets'!$N45="","",'Required Sheets'!$N45)</f>
        <v/>
      </c>
      <c r="X13" t="str">
        <f ca="1">IF('Required Sheets'!$N46="","",'Required Sheets'!$N46)</f>
        <v/>
      </c>
      <c r="Y13" t="str">
        <f ca="1">IF('Required Sheets'!$N47="","",'Required Sheets'!$N47)</f>
        <v/>
      </c>
      <c r="Z13" t="str">
        <f ca="1">IF('Required Sheets'!$N48="","",'Required Sheets'!$N48)</f>
        <v/>
      </c>
      <c r="AA13" t="str">
        <f ca="1">IF('Required Sheets'!$N49="","",'Required Sheets'!$N49)</f>
        <v/>
      </c>
      <c r="AB13" t="str">
        <f ca="1">IF('Required Sheets'!$N50="","",'Required Sheets'!$N50)</f>
        <v/>
      </c>
      <c r="AC13" t="str">
        <f ca="1">IF('Required Sheets'!$N51="","",'Required Sheets'!$N51)</f>
        <v/>
      </c>
      <c r="AD13" t="str">
        <f ca="1">IF('Required Sheets'!$N52="","",'Required Sheets'!$N52)</f>
        <v/>
      </c>
      <c r="AE13" t="str">
        <f ca="1">IF('Required Sheets'!$N53="","",'Required Sheets'!$N53)</f>
        <v/>
      </c>
      <c r="AF13" t="str">
        <f ca="1">IF('Required Sheets'!$N54="","",'Required Sheets'!$N54)</f>
        <v/>
      </c>
      <c r="AG13" t="str">
        <f ca="1">IF('Required Sheets'!$N55="","",'Required Sheets'!$N55)</f>
        <v/>
      </c>
      <c r="AH13" t="str">
        <f ca="1">IF('Required Sheets'!$N56="","",'Required Sheets'!$N56)</f>
        <v/>
      </c>
      <c r="AI13" t="str">
        <f ca="1">IF('Required Sheets'!$N57="","",'Required Sheets'!$N57)</f>
        <v/>
      </c>
      <c r="AJ13" t="str">
        <f ca="1">IF('Required Sheets'!$N58="","",'Required Sheets'!$N58)</f>
        <v/>
      </c>
      <c r="AK13" t="str">
        <f ca="1">IF('Required Sheets'!$N59="","",'Required Sheets'!$N59)</f>
        <v/>
      </c>
    </row>
    <row r="14" spans="1:37" x14ac:dyDescent="0.25">
      <c r="A14" t="s">
        <v>570</v>
      </c>
      <c r="B14">
        <f ca="1">IF(B13="",0,SUM(INDIRECT(B13&amp;"!E:E")))</f>
        <v>0</v>
      </c>
      <c r="C14">
        <f t="shared" ref="C14:I14" ca="1" si="2">IF(C13="",0,SUM(INDIRECT(C13&amp;"!E:E")))</f>
        <v>0</v>
      </c>
      <c r="D14">
        <f t="shared" ca="1" si="2"/>
        <v>0</v>
      </c>
      <c r="E14">
        <f t="shared" ca="1" si="2"/>
        <v>0</v>
      </c>
      <c r="F14">
        <f t="shared" ca="1" si="2"/>
        <v>0</v>
      </c>
      <c r="G14">
        <f t="shared" ca="1" si="2"/>
        <v>0</v>
      </c>
      <c r="H14">
        <f t="shared" ca="1" si="2"/>
        <v>0</v>
      </c>
      <c r="I14">
        <f t="shared" ca="1" si="2"/>
        <v>0</v>
      </c>
      <c r="J14">
        <f ca="1">IF(J13="",0,SUM(INDIRECT(J13&amp;"!E:E")))</f>
        <v>0</v>
      </c>
      <c r="K14">
        <f t="shared" ref="K14:AK14" ca="1" si="3">IF(K13="",0,SUM(INDIRECT(K13&amp;"!E:E")))</f>
        <v>0</v>
      </c>
      <c r="L14">
        <f t="shared" ca="1" si="3"/>
        <v>0</v>
      </c>
      <c r="M14">
        <f t="shared" ca="1" si="3"/>
        <v>0</v>
      </c>
      <c r="N14">
        <f t="shared" ca="1" si="3"/>
        <v>0</v>
      </c>
      <c r="O14">
        <f t="shared" ca="1" si="3"/>
        <v>0</v>
      </c>
      <c r="P14">
        <f t="shared" ca="1" si="3"/>
        <v>0</v>
      </c>
      <c r="Q14">
        <f t="shared" ca="1" si="3"/>
        <v>0</v>
      </c>
      <c r="R14">
        <f t="shared" ca="1" si="3"/>
        <v>0</v>
      </c>
      <c r="S14">
        <f t="shared" ca="1" si="3"/>
        <v>0</v>
      </c>
      <c r="T14">
        <f t="shared" ca="1" si="3"/>
        <v>0</v>
      </c>
      <c r="U14">
        <f t="shared" ca="1" si="3"/>
        <v>0</v>
      </c>
      <c r="V14">
        <f t="shared" ca="1" si="3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3"/>
        <v>0</v>
      </c>
      <c r="AH14">
        <f t="shared" ca="1" si="3"/>
        <v>0</v>
      </c>
      <c r="AI14">
        <f t="shared" ca="1" si="3"/>
        <v>0</v>
      </c>
      <c r="AJ14">
        <f t="shared" ca="1" si="3"/>
        <v>0</v>
      </c>
      <c r="AK14">
        <f t="shared" ca="1" si="3"/>
        <v>0</v>
      </c>
    </row>
    <row r="15" spans="1:37" x14ac:dyDescent="0.25">
      <c r="A15" t="s">
        <v>571</v>
      </c>
      <c r="B15" s="104" t="str">
        <f ca="1">IF(B14=0,"",HYPERLINK("#'"&amp;B13&amp;"'!E"&amp;MATCH(1,INDIRECT(B13&amp;"!E:E"),0)*1,"Row "&amp;MATCH(1,INDIRECT(B13&amp;"!E:E"),0)))</f>
        <v/>
      </c>
      <c r="C15" s="104" t="str">
        <f ca="1">IF(C14=0,"",HYPERLINK("#'"&amp;C13&amp;"'!E"&amp;MATCH(1,INDIRECT(C13&amp;"!E:E"),0)*1,"Row "&amp;MATCH(1,INDIRECT(C13&amp;"!E:E"),0)))</f>
        <v/>
      </c>
      <c r="D15" s="104" t="str">
        <f ca="1">IF(D14=0,"",HYPERLINK("#'"&amp;D13&amp;"'!E"&amp;MATCH(1,INDIRECT(D13&amp;"!E:E"),0)*1,"Row "&amp;MATCH(1,INDIRECT(D13&amp;"!E:E"),0)))</f>
        <v/>
      </c>
      <c r="E15" s="104" t="str">
        <f t="shared" ref="E15:AK15" ca="1" si="4">IF(E14=0,"",HYPERLINK("#'"&amp;E13&amp;"'!E"&amp;MATCH(1,INDIRECT(E13&amp;"!E:E"),0)*1,"Row "&amp;MATCH(1,INDIRECT(E13&amp;"!E:E"),0)))</f>
        <v/>
      </c>
      <c r="F15" s="104" t="str">
        <f t="shared" ca="1" si="4"/>
        <v/>
      </c>
      <c r="G15" s="104" t="str">
        <f t="shared" ca="1" si="4"/>
        <v/>
      </c>
      <c r="H15" s="104" t="str">
        <f t="shared" ca="1" si="4"/>
        <v/>
      </c>
      <c r="I15" s="104" t="str">
        <f t="shared" ca="1" si="4"/>
        <v/>
      </c>
      <c r="J15" s="104" t="str">
        <f t="shared" ca="1" si="4"/>
        <v/>
      </c>
      <c r="K15" s="104" t="str">
        <f t="shared" ca="1" si="4"/>
        <v/>
      </c>
      <c r="L15" s="104" t="str">
        <f t="shared" ca="1" si="4"/>
        <v/>
      </c>
      <c r="M15" s="104" t="str">
        <f t="shared" ca="1" si="4"/>
        <v/>
      </c>
      <c r="N15" s="104" t="str">
        <f t="shared" ca="1" si="4"/>
        <v/>
      </c>
      <c r="O15" s="104" t="str">
        <f t="shared" ca="1" si="4"/>
        <v/>
      </c>
      <c r="P15" s="104" t="str">
        <f t="shared" ca="1" si="4"/>
        <v/>
      </c>
      <c r="Q15" s="104" t="str">
        <f t="shared" ca="1" si="4"/>
        <v/>
      </c>
      <c r="R15" s="104" t="str">
        <f t="shared" ca="1" si="4"/>
        <v/>
      </c>
      <c r="S15" s="104" t="str">
        <f t="shared" ca="1" si="4"/>
        <v/>
      </c>
      <c r="T15" s="104" t="str">
        <f t="shared" ca="1" si="4"/>
        <v/>
      </c>
      <c r="U15" s="104" t="str">
        <f t="shared" ca="1" si="4"/>
        <v/>
      </c>
      <c r="V15" s="104" t="str">
        <f t="shared" ca="1" si="4"/>
        <v/>
      </c>
      <c r="W15" s="104" t="str">
        <f t="shared" ca="1" si="4"/>
        <v/>
      </c>
      <c r="X15" s="104" t="str">
        <f t="shared" ca="1" si="4"/>
        <v/>
      </c>
      <c r="Y15" s="104" t="str">
        <f t="shared" ca="1" si="4"/>
        <v/>
      </c>
      <c r="Z15" s="104" t="str">
        <f t="shared" ca="1" si="4"/>
        <v/>
      </c>
      <c r="AA15" s="104" t="str">
        <f t="shared" ca="1" si="4"/>
        <v/>
      </c>
      <c r="AB15" s="104" t="str">
        <f t="shared" ca="1" si="4"/>
        <v/>
      </c>
      <c r="AC15" s="104" t="str">
        <f t="shared" ca="1" si="4"/>
        <v/>
      </c>
      <c r="AD15" s="104" t="str">
        <f t="shared" ca="1" si="4"/>
        <v/>
      </c>
      <c r="AE15" s="104" t="str">
        <f t="shared" ca="1" si="4"/>
        <v/>
      </c>
      <c r="AF15" s="104" t="str">
        <f t="shared" ca="1" si="4"/>
        <v/>
      </c>
      <c r="AG15" s="104" t="str">
        <f t="shared" ca="1" si="4"/>
        <v/>
      </c>
      <c r="AH15" s="104" t="str">
        <f t="shared" ca="1" si="4"/>
        <v/>
      </c>
      <c r="AI15" s="104" t="str">
        <f t="shared" ca="1" si="4"/>
        <v/>
      </c>
      <c r="AJ15" s="104" t="str">
        <f t="shared" ca="1" si="4"/>
        <v/>
      </c>
      <c r="AK15" s="104" t="str">
        <f t="shared" ca="1" si="4"/>
        <v/>
      </c>
    </row>
  </sheetData>
  <pageMargins left="0.7" right="0.7" top="0.75" bottom="0.75" header="0.3" footer="0.3"/>
  <pageSetup scale="50" orientation="landscape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theme="2"/>
  </sheetPr>
  <dimension ref="A1:N59"/>
  <sheetViews>
    <sheetView tabSelected="1" topLeftCell="A58" workbookViewId="0"/>
  </sheetViews>
  <sheetFormatPr defaultRowHeight="15" x14ac:dyDescent="0.25"/>
  <cols>
    <col min="1" max="1" width="15.85546875" bestFit="1" customWidth="1"/>
    <col min="2" max="3" width="14" bestFit="1" customWidth="1"/>
    <col min="4" max="4" width="27.85546875" customWidth="1"/>
    <col min="5" max="5" width="14" bestFit="1" customWidth="1"/>
    <col min="6" max="6" width="22" customWidth="1"/>
    <col min="7" max="8" width="14" bestFit="1" customWidth="1"/>
    <col min="9" max="9" width="17" customWidth="1"/>
    <col min="10" max="13" width="14" bestFit="1" customWidth="1"/>
    <col min="14" max="14" width="13.85546875" bestFit="1" customWidth="1"/>
  </cols>
  <sheetData>
    <row r="1" spans="1:13" x14ac:dyDescent="0.25">
      <c r="A1" s="1" t="s">
        <v>573</v>
      </c>
    </row>
    <row r="2" spans="1:13" x14ac:dyDescent="0.25">
      <c r="B2" s="4" t="str">
        <f>'General Inputs'!D$14</f>
        <v>Gas Supply</v>
      </c>
      <c r="C2" s="4" t="str">
        <f>'General Inputs'!E$14</f>
        <v>Gathering</v>
      </c>
      <c r="D2" s="4" t="str">
        <f>'General Inputs'!F$14</f>
        <v>Storage</v>
      </c>
      <c r="E2" s="4" t="str">
        <f>'General Inputs'!G$14</f>
        <v>Transmission</v>
      </c>
      <c r="F2" s="4" t="str">
        <f>'General Inputs'!H$14</f>
        <v>Distribution</v>
      </c>
      <c r="G2" s="4" t="str">
        <f>'General Inputs'!I$14</f>
        <v>Dist On-Site</v>
      </c>
      <c r="H2" s="4" t="str">
        <f>'General Inputs'!J$14</f>
        <v>Accts &amp; Service</v>
      </c>
      <c r="I2" s="4" t="str">
        <f>'General Inputs'!K$14</f>
        <v>Function 8</v>
      </c>
      <c r="J2" s="4" t="str">
        <f>'General Inputs'!L$14</f>
        <v>Function 9</v>
      </c>
      <c r="K2" s="4" t="str">
        <f>'General Inputs'!M$14</f>
        <v>Function 10</v>
      </c>
      <c r="L2" s="4" t="str">
        <f>'General Inputs'!N$14</f>
        <v>Function 11</v>
      </c>
      <c r="M2" s="4" t="str">
        <f>'General Inputs'!O$14</f>
        <v>Function 12</v>
      </c>
    </row>
    <row r="3" spans="1:13" x14ac:dyDescent="0.25">
      <c r="A3" s="4" t="str">
        <f>A9</f>
        <v>Demand</v>
      </c>
      <c r="B3" t="str">
        <f>'Input-Func_Class'!D32</f>
        <v>Supply_Dem</v>
      </c>
      <c r="C3" t="str">
        <f>'Input-Func_Class'!E32</f>
        <v>Gather_Dem</v>
      </c>
      <c r="D3" t="str">
        <f>'Input-Func_Class'!F32</f>
        <v>Storage_Dem</v>
      </c>
      <c r="E3" t="str">
        <f>'Input-Func_Class'!G32</f>
        <v>Trans_Dem</v>
      </c>
      <c r="F3" t="str">
        <f>'Input-Func_Class'!H32</f>
        <v>Dist_Dem</v>
      </c>
      <c r="G3" t="str">
        <f>'Input-Func_Class'!I32</f>
        <v>OnSite_Dem</v>
      </c>
      <c r="H3" t="str">
        <f>'Input-Func_Class'!J32</f>
        <v>CustAccts_Dem</v>
      </c>
      <c r="I3">
        <f>'Input-Func_Class'!K32</f>
        <v>0</v>
      </c>
      <c r="J3">
        <f>'Input-Func_Class'!L32</f>
        <v>0</v>
      </c>
      <c r="K3">
        <f>'Input-Func_Class'!M32</f>
        <v>0</v>
      </c>
      <c r="L3">
        <f>'Input-Func_Class'!N32</f>
        <v>0</v>
      </c>
      <c r="M3">
        <f>'Input-Func_Class'!O32</f>
        <v>0</v>
      </c>
    </row>
    <row r="4" spans="1:13" x14ac:dyDescent="0.25">
      <c r="A4" s="4" t="str">
        <f>A10</f>
        <v>Commodity</v>
      </c>
      <c r="B4" t="str">
        <f>'Input-Func_Class'!D33</f>
        <v>Supply_Comm</v>
      </c>
      <c r="C4" t="str">
        <f>'Input-Func_Class'!E33</f>
        <v>Gather_Comm</v>
      </c>
      <c r="D4" t="str">
        <f>'Input-Func_Class'!F33</f>
        <v>Storage_Comm</v>
      </c>
      <c r="E4" t="str">
        <f>'Input-Func_Class'!G33</f>
        <v>Trans_Comm</v>
      </c>
      <c r="F4" t="str">
        <f>'Input-Func_Class'!H33</f>
        <v>Dist_Comm</v>
      </c>
      <c r="G4" t="str">
        <f>'Input-Func_Class'!I33</f>
        <v>OnSite_Comm</v>
      </c>
      <c r="H4" t="str">
        <f>'Input-Func_Class'!J33</f>
        <v>CustAccts_Comm</v>
      </c>
      <c r="I4">
        <f>'Input-Func_Class'!K33</f>
        <v>0</v>
      </c>
      <c r="J4">
        <f>'Input-Func_Class'!L33</f>
        <v>0</v>
      </c>
      <c r="K4">
        <f>'Input-Func_Class'!M33</f>
        <v>0</v>
      </c>
      <c r="L4">
        <f>'Input-Func_Class'!N33</f>
        <v>0</v>
      </c>
      <c r="M4">
        <f>'Input-Func_Class'!O33</f>
        <v>0</v>
      </c>
    </row>
    <row r="5" spans="1:13" x14ac:dyDescent="0.25">
      <c r="A5" s="4" t="str">
        <f>A11</f>
        <v>Customer</v>
      </c>
      <c r="B5" t="str">
        <f>'Input-Func_Class'!D34</f>
        <v>Supply_Cust</v>
      </c>
      <c r="C5" t="str">
        <f>'Input-Func_Class'!E34</f>
        <v>Gather_Cust</v>
      </c>
      <c r="D5" t="str">
        <f>'Input-Func_Class'!F34</f>
        <v>Storage_Cust</v>
      </c>
      <c r="E5" t="str">
        <f>'Input-Func_Class'!G34</f>
        <v>Trans_Cust</v>
      </c>
      <c r="F5" t="str">
        <f>'Input-Func_Class'!H34</f>
        <v>Dist_Cust</v>
      </c>
      <c r="G5" t="str">
        <f>'Input-Func_Class'!I34</f>
        <v>OnSite_Cust</v>
      </c>
      <c r="H5" t="str">
        <f>'Input-Func_Class'!J34</f>
        <v>CustAccts_Cust</v>
      </c>
      <c r="I5">
        <f>'Input-Func_Class'!K34</f>
        <v>0</v>
      </c>
      <c r="J5">
        <f>'Input-Func_Class'!L34</f>
        <v>0</v>
      </c>
      <c r="K5">
        <f>'Input-Func_Class'!M34</f>
        <v>0</v>
      </c>
      <c r="L5">
        <f>'Input-Func_Class'!N34</f>
        <v>0</v>
      </c>
      <c r="M5">
        <f>'Input-Func_Class'!O34</f>
        <v>0</v>
      </c>
    </row>
    <row r="7" spans="1:13" x14ac:dyDescent="0.25">
      <c r="A7" s="302" t="s">
        <v>51</v>
      </c>
    </row>
    <row r="8" spans="1:13" x14ac:dyDescent="0.25">
      <c r="B8" s="4" t="str">
        <f>'General Inputs'!D$14</f>
        <v>Gas Supply</v>
      </c>
      <c r="C8" s="4" t="str">
        <f>'General Inputs'!E$14</f>
        <v>Gathering</v>
      </c>
      <c r="D8" s="4" t="str">
        <f>'General Inputs'!F$14</f>
        <v>Storage</v>
      </c>
      <c r="E8" s="4" t="str">
        <f>'General Inputs'!G$14</f>
        <v>Transmission</v>
      </c>
      <c r="F8" s="4" t="str">
        <f>'General Inputs'!H$14</f>
        <v>Distribution</v>
      </c>
      <c r="G8" s="4" t="str">
        <f>'General Inputs'!I$14</f>
        <v>Dist On-Site</v>
      </c>
      <c r="H8" s="4" t="str">
        <f>'General Inputs'!J$14</f>
        <v>Accts &amp; Service</v>
      </c>
      <c r="I8" s="4" t="str">
        <f>'General Inputs'!K$14</f>
        <v>Function 8</v>
      </c>
      <c r="J8" s="4" t="str">
        <f>'General Inputs'!L$14</f>
        <v>Function 9</v>
      </c>
      <c r="K8" s="4" t="str">
        <f>'General Inputs'!M$14</f>
        <v>Function 10</v>
      </c>
      <c r="L8" s="4" t="str">
        <f>'General Inputs'!N$14</f>
        <v>Function 11</v>
      </c>
      <c r="M8" s="4" t="str">
        <f>'General Inputs'!O$14</f>
        <v>Function 12</v>
      </c>
    </row>
    <row r="9" spans="1:13" x14ac:dyDescent="0.25">
      <c r="A9" s="4" t="str">
        <f>'Input-Func_Class'!$D$22</f>
        <v>Demand</v>
      </c>
      <c r="B9" t="str">
        <f ca="1">IF(AND(OR(B18&gt;2, B18&lt;2), B18&lt;&gt;0), 'Required Sheets'!B3, "")</f>
        <v/>
      </c>
      <c r="C9" t="str">
        <f ca="1">IF(AND(OR(C18&gt;2, C18&lt;2), C18&lt;&gt;0), 'Required Sheets'!C3, "")</f>
        <v/>
      </c>
      <c r="D9" t="str">
        <f ca="1">IF(AND(OR(D18&gt;2, D18&lt;2), D18&lt;&gt;0), 'Required Sheets'!D3, "")</f>
        <v>Storage_Dem</v>
      </c>
      <c r="E9" t="str">
        <f ca="1">IF(AND(OR(E18&gt;2, E18&lt;2), E18&lt;&gt;0), 'Required Sheets'!E3, "")</f>
        <v>Trans_Dem</v>
      </c>
      <c r="F9" t="str">
        <f ca="1">IF(AND(OR(F18&gt;2, F18&lt;2), F18&lt;&gt;0), 'Required Sheets'!F3, "")</f>
        <v>Dist_Dem</v>
      </c>
      <c r="G9" t="str">
        <f ca="1">IF(AND(OR(G18&gt;2, G18&lt;2), G18&lt;&gt;0), 'Required Sheets'!G3, "")</f>
        <v/>
      </c>
      <c r="H9" t="str">
        <f ca="1">IF(AND(OR(H18&gt;2, H18&lt;2), H18&lt;&gt;0), 'Required Sheets'!H3, "")</f>
        <v/>
      </c>
      <c r="I9" t="str">
        <f>IF(AND(OR(I18&gt;2, I18&lt;2), I18&lt;&gt;0), 'Required Sheets'!I3, "")</f>
        <v/>
      </c>
      <c r="J9" t="str">
        <f>IF(AND(OR(J18&gt;2, J18&lt;2), J18&lt;&gt;0), 'Required Sheets'!J3, "")</f>
        <v/>
      </c>
      <c r="K9" t="str">
        <f>IF(AND(OR(K18&gt;2, K18&lt;2), K18&lt;&gt;0), 'Required Sheets'!K3, "")</f>
        <v/>
      </c>
      <c r="L9" t="str">
        <f>IF(AND(OR(L18&gt;2, L18&lt;2), L18&lt;&gt;0), 'Required Sheets'!L3, "")</f>
        <v/>
      </c>
      <c r="M9" t="str">
        <f>IF(AND(OR(M18&gt;2, M18&lt;2), M18&lt;&gt;0), 'Required Sheets'!M3, "")</f>
        <v/>
      </c>
    </row>
    <row r="10" spans="1:13" x14ac:dyDescent="0.25">
      <c r="A10" s="4" t="str">
        <f>'Input-Func_Class'!$E$22</f>
        <v>Commodity</v>
      </c>
      <c r="B10" t="str">
        <f ca="1">IF(AND(OR(B19&gt;2, B19&lt;2), B19&lt;&gt;0), 'Required Sheets'!B4, "")</f>
        <v>Supply_Comm</v>
      </c>
      <c r="C10" t="str">
        <f ca="1">IF(AND(OR(C19&gt;2, C19&lt;2), C19&lt;&gt;0), 'Required Sheets'!C4, "")</f>
        <v>Gather_Comm</v>
      </c>
      <c r="D10" t="str">
        <f ca="1">IF(AND(OR(D19&gt;2, D19&lt;2), D19&lt;&gt;0), 'Required Sheets'!D4, "")</f>
        <v>Storage_Comm</v>
      </c>
      <c r="E10" t="str">
        <f ca="1">IF(AND(OR(E19&gt;2, E19&lt;2), E19&lt;&gt;0), 'Required Sheets'!E4, "")</f>
        <v/>
      </c>
      <c r="F10" t="str">
        <f ca="1">IF(AND(OR(F19&gt;2, F19&lt;2), F19&lt;&gt;0), 'Required Sheets'!F4, "")</f>
        <v/>
      </c>
      <c r="G10" t="str">
        <f ca="1">IF(AND(OR(G19&gt;2, G19&lt;2), G19&lt;&gt;0), 'Required Sheets'!G4, "")</f>
        <v/>
      </c>
      <c r="H10" t="str">
        <f ca="1">IF(AND(OR(H19&gt;2, H19&lt;2), H19&lt;&gt;0), 'Required Sheets'!H4, "")</f>
        <v/>
      </c>
      <c r="I10" t="str">
        <f>IF(AND(OR(I19&gt;2, I19&lt;2), I19&lt;&gt;0), 'Required Sheets'!I4, "")</f>
        <v/>
      </c>
      <c r="J10" t="str">
        <f>IF(AND(OR(J19&gt;2, J19&lt;2), J19&lt;&gt;0), 'Required Sheets'!J4, "")</f>
        <v/>
      </c>
      <c r="K10" t="str">
        <f>IF(AND(OR(K19&gt;2, K19&lt;2), K19&lt;&gt;0), 'Required Sheets'!K4, "")</f>
        <v/>
      </c>
      <c r="L10" t="str">
        <f>IF(AND(OR(L19&gt;2, L19&lt;2), L19&lt;&gt;0), 'Required Sheets'!L4, "")</f>
        <v/>
      </c>
      <c r="M10" t="str">
        <f>IF(AND(OR(M19&gt;2, M19&lt;2), M19&lt;&gt;0), 'Required Sheets'!M4, "")</f>
        <v/>
      </c>
    </row>
    <row r="11" spans="1:13" x14ac:dyDescent="0.25">
      <c r="A11" s="4" t="str">
        <f>'Input-Func_Class'!$F$22</f>
        <v>Customer</v>
      </c>
      <c r="B11" t="str">
        <f ca="1">IF(AND(OR(B20&gt;2, B20&lt;2), B20&lt;&gt;0), 'Required Sheets'!B5, "")</f>
        <v/>
      </c>
      <c r="C11" t="str">
        <f ca="1">IF(AND(OR(C20&gt;2, C20&lt;2), C20&lt;&gt;0), 'Required Sheets'!C5, "")</f>
        <v/>
      </c>
      <c r="D11" t="str">
        <f ca="1">IF(AND(OR(D20&gt;2, D20&lt;2), D20&lt;&gt;0), 'Required Sheets'!D5, "")</f>
        <v/>
      </c>
      <c r="E11" t="str">
        <f ca="1">IF(AND(OR(E20&gt;2, E20&lt;2), E20&lt;&gt;0), 'Required Sheets'!E5, "")</f>
        <v/>
      </c>
      <c r="F11" t="str">
        <f ca="1">IF(AND(OR(F20&gt;2, F20&lt;2), F20&lt;&gt;0), 'Required Sheets'!F5, "")</f>
        <v>Dist_Cust</v>
      </c>
      <c r="G11" t="str">
        <f ca="1">IF(AND(OR(G20&gt;2, G20&lt;2), G20&lt;&gt;0), 'Required Sheets'!G5, "")</f>
        <v>OnSite_Cust</v>
      </c>
      <c r="H11" t="str">
        <f ca="1">IF(AND(OR(H20&gt;2, H20&lt;2), H20&lt;&gt;0), 'Required Sheets'!H5, "")</f>
        <v>CustAccts_Cust</v>
      </c>
      <c r="I11" t="str">
        <f>IF(AND(OR(I20&gt;2, I20&lt;2), I20&lt;&gt;0), 'Required Sheets'!I5, "")</f>
        <v/>
      </c>
      <c r="J11" t="str">
        <f>IF(AND(OR(J20&gt;2, J20&lt;2), J20&lt;&gt;0), 'Required Sheets'!J5, "")</f>
        <v/>
      </c>
      <c r="K11" t="str">
        <f>IF(AND(OR(K20&gt;2, K20&lt;2), K20&lt;&gt;0), 'Required Sheets'!K5, "")</f>
        <v/>
      </c>
      <c r="L11" t="str">
        <f>IF(AND(OR(L20&gt;2, L20&lt;2), L20&lt;&gt;0), 'Required Sheets'!L5, "")</f>
        <v/>
      </c>
      <c r="M11" t="str">
        <f>IF(AND(OR(M20&gt;2, M20&lt;2), M20&lt;&gt;0), 'Required Sheets'!M5, "")</f>
        <v/>
      </c>
    </row>
    <row r="13" spans="1:13" x14ac:dyDescent="0.25">
      <c r="A13" s="4" t="str">
        <f>'Input-Func_Class'!$D$22</f>
        <v>Demand</v>
      </c>
      <c r="B13" s="303" t="str">
        <f>B$8&amp;" "&amp; $A9</f>
        <v>Gas Supply Demand</v>
      </c>
      <c r="C13" s="303" t="str">
        <f t="shared" ref="C13:M13" si="0">C$8&amp;" "&amp; $A9</f>
        <v>Gathering Demand</v>
      </c>
      <c r="D13" s="303" t="str">
        <f t="shared" si="0"/>
        <v>Storage Demand</v>
      </c>
      <c r="E13" s="303" t="str">
        <f t="shared" si="0"/>
        <v>Transmission Demand</v>
      </c>
      <c r="F13" s="303" t="str">
        <f t="shared" si="0"/>
        <v>Distribution Demand</v>
      </c>
      <c r="G13" s="303" t="str">
        <f t="shared" si="0"/>
        <v>Dist On-Site Demand</v>
      </c>
      <c r="H13" s="303" t="str">
        <f t="shared" si="0"/>
        <v>Accts &amp; Service Demand</v>
      </c>
      <c r="I13" s="303" t="str">
        <f t="shared" si="0"/>
        <v>Function 8 Demand</v>
      </c>
      <c r="J13" s="303" t="str">
        <f t="shared" si="0"/>
        <v>Function 9 Demand</v>
      </c>
      <c r="K13" s="303" t="str">
        <f t="shared" si="0"/>
        <v>Function 10 Demand</v>
      </c>
      <c r="L13" s="303" t="str">
        <f t="shared" si="0"/>
        <v>Function 11 Demand</v>
      </c>
      <c r="M13" s="303" t="str">
        <f t="shared" si="0"/>
        <v>Function 12 Demand</v>
      </c>
    </row>
    <row r="14" spans="1:13" x14ac:dyDescent="0.25">
      <c r="A14" s="4" t="str">
        <f>'Input-Func_Class'!$E$22</f>
        <v>Commodity</v>
      </c>
      <c r="B14" s="303" t="str">
        <f>B$8&amp;" "&amp; $A10</f>
        <v>Gas Supply Commodity</v>
      </c>
      <c r="C14" s="303" t="str">
        <f>C$8&amp;" "&amp; $A10</f>
        <v>Gathering Commodity</v>
      </c>
      <c r="D14" s="303" t="str">
        <f>D$8&amp;" "&amp; $A10</f>
        <v>Storage Commodity</v>
      </c>
      <c r="E14" s="303" t="str">
        <f>E$8&amp;" "&amp; $A10</f>
        <v>Transmission Commodity</v>
      </c>
      <c r="F14" s="303" t="str">
        <f>F$8&amp;" "&amp; $A10</f>
        <v>Distribution Commodity</v>
      </c>
      <c r="G14" s="303" t="str">
        <f>G$8&amp;" "&amp; $A10</f>
        <v>Dist On-Site Commodity</v>
      </c>
      <c r="H14" s="303" t="str">
        <f t="shared" ref="B14:M15" si="1">H$8&amp;" "&amp; $A10</f>
        <v>Accts &amp; Service Commodity</v>
      </c>
      <c r="I14" s="303" t="str">
        <f t="shared" si="1"/>
        <v>Function 8 Commodity</v>
      </c>
      <c r="J14" s="303" t="str">
        <f t="shared" si="1"/>
        <v>Function 9 Commodity</v>
      </c>
      <c r="K14" s="303" t="str">
        <f t="shared" si="1"/>
        <v>Function 10 Commodity</v>
      </c>
      <c r="L14" s="303" t="str">
        <f t="shared" si="1"/>
        <v>Function 11 Commodity</v>
      </c>
      <c r="M14" s="303" t="str">
        <f t="shared" si="1"/>
        <v>Function 12 Commodity</v>
      </c>
    </row>
    <row r="15" spans="1:13" x14ac:dyDescent="0.25">
      <c r="A15" s="4" t="str">
        <f>'Input-Func_Class'!$F$22</f>
        <v>Customer</v>
      </c>
      <c r="B15" s="303" t="str">
        <f t="shared" si="1"/>
        <v>Gas Supply Customer</v>
      </c>
      <c r="C15" s="303" t="str">
        <f t="shared" si="1"/>
        <v>Gathering Customer</v>
      </c>
      <c r="D15" s="303" t="str">
        <f t="shared" si="1"/>
        <v>Storage Customer</v>
      </c>
      <c r="E15" s="303" t="str">
        <f t="shared" si="1"/>
        <v>Transmission Customer</v>
      </c>
      <c r="F15" s="303" t="str">
        <f t="shared" si="1"/>
        <v>Distribution Customer</v>
      </c>
      <c r="G15" s="303" t="str">
        <f t="shared" si="1"/>
        <v>Dist On-Site Customer</v>
      </c>
      <c r="H15" s="303" t="str">
        <f t="shared" si="1"/>
        <v>Accts &amp; Service Customer</v>
      </c>
      <c r="I15" s="303" t="str">
        <f t="shared" si="1"/>
        <v>Function 8 Customer</v>
      </c>
      <c r="J15" s="303" t="str">
        <f t="shared" si="1"/>
        <v>Function 9 Customer</v>
      </c>
      <c r="K15" s="303" t="str">
        <f t="shared" si="1"/>
        <v>Function 10 Customer</v>
      </c>
      <c r="L15" s="303" t="str">
        <f t="shared" si="1"/>
        <v>Function 11 Customer</v>
      </c>
      <c r="M15" s="303" t="str">
        <f t="shared" si="1"/>
        <v>Function 12 Customer</v>
      </c>
    </row>
    <row r="17" spans="1:14" x14ac:dyDescent="0.25">
      <c r="B17" s="4" t="str">
        <f>'General Inputs'!D$14</f>
        <v>Gas Supply</v>
      </c>
      <c r="C17" s="4" t="str">
        <f>'General Inputs'!E$14</f>
        <v>Gathering</v>
      </c>
      <c r="D17" s="4" t="str">
        <f>'General Inputs'!F$14</f>
        <v>Storage</v>
      </c>
      <c r="E17" s="4" t="str">
        <f>'General Inputs'!G$14</f>
        <v>Transmission</v>
      </c>
      <c r="F17" s="4" t="str">
        <f>'General Inputs'!H$14</f>
        <v>Distribution</v>
      </c>
      <c r="G17" s="4" t="str">
        <f>'General Inputs'!I$14</f>
        <v>Dist On-Site</v>
      </c>
      <c r="H17" s="4" t="str">
        <f>'General Inputs'!J$14</f>
        <v>Accts &amp; Service</v>
      </c>
      <c r="I17" s="4" t="str">
        <f>'General Inputs'!K$14</f>
        <v>Function 8</v>
      </c>
      <c r="J17" s="4" t="str">
        <f>'General Inputs'!L$14</f>
        <v>Function 9</v>
      </c>
      <c r="K17" s="4" t="str">
        <f>'General Inputs'!M$14</f>
        <v>Function 10</v>
      </c>
      <c r="L17" s="4" t="str">
        <f>'General Inputs'!N$14</f>
        <v>Function 11</v>
      </c>
      <c r="M17" s="4" t="str">
        <f>'General Inputs'!O$14</f>
        <v>Function 12</v>
      </c>
    </row>
    <row r="18" spans="1:14" x14ac:dyDescent="0.25">
      <c r="A18" s="4" t="str">
        <f>'Input-Func_Class'!$D$22</f>
        <v>Demand</v>
      </c>
      <c r="B18" s="304">
        <f ca="1">IFERROR(SUM(INDEX(Classification!$A$6:$AH$449,,MATCH(B13,Classification!$A$6:$AH$6,0))),0)</f>
        <v>0</v>
      </c>
      <c r="C18" s="304">
        <f ca="1">IFERROR(SUM(INDEX(Classification!$A$6:$AH$449,,MATCH(C13,Classification!$A$6:$AH$6,0))),0)</f>
        <v>0</v>
      </c>
      <c r="D18" s="304">
        <f ca="1">IFERROR(SUM(INDEX(Classification!$A$6:$AH$449,,MATCH(D13,Classification!$A$6:$AH$6,0))),0)</f>
        <v>350385785.94711155</v>
      </c>
      <c r="E18" s="304">
        <f ca="1">IFERROR(SUM(INDEX(Classification!$A$6:$AH$449,,MATCH(E13,Classification!$A$6:$AH$6,0))),0)</f>
        <v>2996084684.6753497</v>
      </c>
      <c r="F18" s="304">
        <f ca="1">IFERROR(SUM(INDEX(Classification!$A$6:$AH$449,,MATCH(F13,Classification!$A$6:$AH$6,0))),0)</f>
        <v>38906407086.830757</v>
      </c>
      <c r="G18" s="304">
        <f ca="1">IFERROR(SUM(INDEX(Classification!$A$6:$AH$449,,MATCH(G13,Classification!$A$6:$AH$6,0))),0)</f>
        <v>0</v>
      </c>
      <c r="H18" s="304">
        <f ca="1">IFERROR(SUM(INDEX(Classification!$A$6:$AH$449,,MATCH(H13,Classification!$A$6:$AH$6,0))),0)</f>
        <v>0</v>
      </c>
      <c r="I18" s="304">
        <f>IFERROR(SUM(INDEX(Classification!$A$6:$AH$449,,MATCH(I13,Classification!$A$6:$AH$6,0))),0)</f>
        <v>0</v>
      </c>
      <c r="J18" s="304">
        <f>IFERROR(SUM(INDEX(Classification!$A$6:$AH$449,,MATCH(J13,Classification!$A$6:$AH$6,0))),0)</f>
        <v>0</v>
      </c>
      <c r="K18" s="304">
        <f>IFERROR(SUM(INDEX(Classification!$A$6:$AH$449,,MATCH(K13,Classification!$A$6:$AH$6,0))),0)</f>
        <v>0</v>
      </c>
      <c r="L18" s="304">
        <f>IFERROR(SUM(INDEX(Classification!$A$6:$AH$449,,MATCH(L13,Classification!$A$6:$AH$6,0))),0)</f>
        <v>0</v>
      </c>
      <c r="M18" s="304">
        <f>IFERROR(SUM(INDEX(Classification!$A$6:$AH$449,,MATCH(M13,Classification!$A$6:$AH$6,0))),0)</f>
        <v>0</v>
      </c>
    </row>
    <row r="19" spans="1:14" x14ac:dyDescent="0.25">
      <c r="A19" s="4" t="str">
        <f>'Input-Func_Class'!$E$22</f>
        <v>Commodity</v>
      </c>
      <c r="B19" s="304">
        <f ca="1">IFERROR(SUM(INDEX(Classification!$A$6:$AH$449,,MATCH(B14,Classification!$A$6:$AH$6,0))),0)</f>
        <v>4058647823.9958625</v>
      </c>
      <c r="C19" s="304">
        <f ca="1">IFERROR(SUM(INDEX(Classification!$A$6:$AH$449,,MATCH(C14,Classification!$A$6:$AH$6,0))),0)</f>
        <v>1470015959.8795438</v>
      </c>
      <c r="D19" s="304">
        <f ca="1">IFERROR(SUM(INDEX(Classification!$A$6:$AH$449,,MATCH(D14,Classification!$A$6:$AH$6,0))),0)</f>
        <v>217010042.55626208</v>
      </c>
      <c r="E19" s="304">
        <f ca="1">IFERROR(SUM(INDEX(Classification!$A$6:$AH$449,,MATCH(E14,Classification!$A$6:$AH$6,0))),0)</f>
        <v>0</v>
      </c>
      <c r="F19" s="304">
        <f ca="1">IFERROR(SUM(INDEX(Classification!$A$6:$AH$449,,MATCH(F14,Classification!$A$6:$AH$6,0))),0)</f>
        <v>0</v>
      </c>
      <c r="G19" s="304">
        <f ca="1">IFERROR(SUM(INDEX(Classification!$A$6:$AH$449,,MATCH(G14,Classification!$A$6:$AH$6,0))),0)</f>
        <v>0</v>
      </c>
      <c r="H19" s="304">
        <f ca="1">IFERROR(SUM(INDEX(Classification!$A$6:$AH$449,,MATCH(H14,Classification!$A$6:$AH$6,0))),0)</f>
        <v>0</v>
      </c>
      <c r="I19" s="304">
        <f>IFERROR(SUM(INDEX(Classification!$A$6:$AH$449,,MATCH(I14,Classification!$A$6:$AH$6,0))),0)</f>
        <v>0</v>
      </c>
      <c r="J19" s="304">
        <f>IFERROR(SUM(INDEX(Classification!$A$6:$AH$449,,MATCH(J14,Classification!$A$6:$AH$6,0))),0)</f>
        <v>0</v>
      </c>
      <c r="K19" s="304">
        <f>IFERROR(SUM(INDEX(Classification!$A$6:$AH$449,,MATCH(K14,Classification!$A$6:$AH$6,0))),0)</f>
        <v>0</v>
      </c>
      <c r="L19" s="304">
        <f>IFERROR(SUM(INDEX(Classification!$A$6:$AH$449,,MATCH(L14,Classification!$A$6:$AH$6,0))),0)</f>
        <v>0</v>
      </c>
      <c r="M19" s="304">
        <f>IFERROR(SUM(INDEX(Classification!$A$6:$AH$449,,MATCH(M14,Classification!$A$6:$AH$6,0))),0)</f>
        <v>0</v>
      </c>
    </row>
    <row r="20" spans="1:14" x14ac:dyDescent="0.25">
      <c r="A20" s="4" t="str">
        <f>'Input-Func_Class'!$F$22</f>
        <v>Customer</v>
      </c>
      <c r="B20" s="304">
        <f ca="1">IFERROR(SUM(INDEX(Classification!$A$6:$AH$449,,MATCH(B15,Classification!$A$6:$AH$6,0))),0)</f>
        <v>0</v>
      </c>
      <c r="C20" s="304">
        <f ca="1">IFERROR(SUM(INDEX(Classification!$A$6:$AH$449,,MATCH(C15,Classification!$A$6:$AH$6,0))),0)</f>
        <v>0</v>
      </c>
      <c r="D20" s="304">
        <f ca="1">IFERROR(SUM(INDEX(Classification!$A$6:$AH$449,,MATCH(D15,Classification!$A$6:$AH$6,0))),0)</f>
        <v>0</v>
      </c>
      <c r="E20" s="304">
        <f ca="1">IFERROR(SUM(INDEX(Classification!$A$6:$AH$449,,MATCH(E15,Classification!$A$6:$AH$6,0))),0)</f>
        <v>0</v>
      </c>
      <c r="F20" s="304">
        <f ca="1">IFERROR(SUM(INDEX(Classification!$A$6:$AH$449,,MATCH(F15,Classification!$A$6:$AH$6,0))),0)</f>
        <v>11739372398.139439</v>
      </c>
      <c r="G20" s="304">
        <f ca="1">IFERROR(SUM(INDEX(Classification!$A$6:$AH$449,,MATCH(G15,Classification!$A$6:$AH$6,0))),0)</f>
        <v>13527674775.974472</v>
      </c>
      <c r="H20" s="304">
        <f ca="1">IFERROR(SUM(INDEX(Classification!$A$6:$AH$449,,MATCH(H15,Classification!$A$6:$AH$6,0))),0)</f>
        <v>696518111.99297857</v>
      </c>
      <c r="I20" s="304">
        <f>IFERROR(SUM(INDEX(Classification!$A$6:$AH$449,,MATCH(I15,Classification!$A$6:$AH$6,0))),0)</f>
        <v>0</v>
      </c>
      <c r="J20" s="304">
        <f>IFERROR(SUM(INDEX(Classification!$A$6:$AH$449,,MATCH(J15,Classification!$A$6:$AH$6,0))),0)</f>
        <v>0</v>
      </c>
      <c r="K20" s="304">
        <f>IFERROR(SUM(INDEX(Classification!$A$6:$AH$449,,MATCH(K15,Classification!$A$6:$AH$6,0))),0)</f>
        <v>0</v>
      </c>
      <c r="L20" s="304">
        <f>IFERROR(SUM(INDEX(Classification!$A$6:$AH$449,,MATCH(L15,Classification!$A$6:$AH$6,0))),0)</f>
        <v>0</v>
      </c>
      <c r="M20" s="304">
        <f>IFERROR(SUM(INDEX(Classification!$A$6:$AH$449,,MATCH(M15,Classification!$A$6:$AH$6,0))),0)</f>
        <v>0</v>
      </c>
    </row>
    <row r="21" spans="1:14" x14ac:dyDescent="0.25">
      <c r="A21" s="1" t="s">
        <v>574</v>
      </c>
      <c r="B21" t="str">
        <f ca="1">IFERROR(VLOOKUP($A$21,INDIRECT(B9&amp;"!C:E"),3,FALSE),"")</f>
        <v/>
      </c>
      <c r="E21" t="str">
        <f t="shared" ref="E21:M21" ca="1" si="2">IFERROR(VLOOKUP($A$21,INDIRECT(E9&amp;"!C:E"),3,FALSE),"")</f>
        <v/>
      </c>
      <c r="F21" t="str">
        <f t="shared" ca="1" si="2"/>
        <v/>
      </c>
      <c r="G21" t="str">
        <f t="shared" ca="1" si="2"/>
        <v/>
      </c>
      <c r="H21" t="str">
        <f t="shared" ca="1" si="2"/>
        <v/>
      </c>
      <c r="I21" t="str">
        <f t="shared" ca="1" si="2"/>
        <v/>
      </c>
      <c r="J21" t="str">
        <f t="shared" ca="1" si="2"/>
        <v/>
      </c>
      <c r="K21" t="str">
        <f t="shared" ca="1" si="2"/>
        <v/>
      </c>
      <c r="L21" t="str">
        <f t="shared" ca="1" si="2"/>
        <v/>
      </c>
      <c r="M21" t="str">
        <f t="shared" ca="1" si="2"/>
        <v/>
      </c>
    </row>
    <row r="22" spans="1:14" x14ac:dyDescent="0.25">
      <c r="E22" t="str">
        <f ca="1">IFERROR(VLOOKUP($A$21,INDIRECT(E10&amp;"!C:E"),3,FALSE),"")</f>
        <v/>
      </c>
      <c r="F22" t="str">
        <f ca="1">IFERROR(VLOOKUP($A$21,INDIRECT(F10&amp;"!C:E"),3,FALSE),"")</f>
        <v/>
      </c>
      <c r="H22" t="str">
        <f ca="1">IFERROR(VLOOKUP($A$21,INDIRECT(H10&amp;"!C:E"),3,FALSE),"")</f>
        <v/>
      </c>
      <c r="I22" t="str">
        <f ca="1">IFERROR(VLOOKUP($A$21,INDIRECT(I10&amp;"!C:E"),3,FALSE),"")</f>
        <v/>
      </c>
    </row>
    <row r="23" spans="1:14" x14ac:dyDescent="0.25">
      <c r="B23" s="4" t="str">
        <f>'Input-Func_Class'!$D$22</f>
        <v>Demand</v>
      </c>
      <c r="C23" s="4" t="str">
        <f>'Input-Func_Class'!$E$22</f>
        <v>Commodity</v>
      </c>
      <c r="D23" s="4" t="str">
        <f>'Input-Func_Class'!$F$22</f>
        <v>Customer</v>
      </c>
      <c r="E23" t="str">
        <f ca="1">IFERROR(VLOOKUP($A$21,INDIRECT(E11&amp;"!C:E"),3,FALSE),"")</f>
        <v/>
      </c>
      <c r="F23" s="305" t="s">
        <v>575</v>
      </c>
      <c r="G23" s="4" t="str">
        <f>'Input-Func_Class'!$D$22</f>
        <v>Demand</v>
      </c>
      <c r="H23" s="4" t="str">
        <f>'Input-Func_Class'!$E$22</f>
        <v>Commodity</v>
      </c>
      <c r="I23" s="4" t="str">
        <f>'Input-Func_Class'!$F$22</f>
        <v>Customer</v>
      </c>
      <c r="J23">
        <f ca="1">COUNTIF(J24:J35,"X")</f>
        <v>3</v>
      </c>
      <c r="K23">
        <f ca="1">COUNTIF(K24:K35,"X")</f>
        <v>3</v>
      </c>
      <c r="L23">
        <f ca="1">COUNTIF(L24:L35,"X")</f>
        <v>3</v>
      </c>
      <c r="M23" s="1" t="s">
        <v>51</v>
      </c>
      <c r="N23" s="1" t="s">
        <v>576</v>
      </c>
    </row>
    <row r="24" spans="1:14" x14ac:dyDescent="0.25">
      <c r="A24" s="4" t="str">
        <f>'General Inputs'!D$14</f>
        <v>Gas Supply</v>
      </c>
      <c r="B24" t="str">
        <f ca="1">IF(B$9="","",B$9)</f>
        <v/>
      </c>
      <c r="C24" t="str">
        <f ca="1">IF(B$10="","",B$10)</f>
        <v>Supply_Comm</v>
      </c>
      <c r="D24" t="str">
        <f ca="1">IF(B$11="","",B$11)</f>
        <v/>
      </c>
      <c r="F24" s="4" t="str">
        <f>'General Inputs'!I$14</f>
        <v>Dist On-Site</v>
      </c>
      <c r="G24" t="str" cm="1">
        <f t="array" aca="1" ref="G24" ca="1">IFERROR(_xlfn.SINGLE(INDEX($B$24:$B$35,_xlfn.AGGREGATE(15,6,(ROW($B$24:$B$35)-ROW($B$24)+1)/($B$24:$B$35&lt;&gt;""),ROWS($B$24:B24)))),"")</f>
        <v>Storage_Dem</v>
      </c>
      <c r="H24" t="str">
        <f ca="1">IFERROR(INDEX($C$24:$C$35,_xlfn.AGGREGATE(15,6,(ROW($C$24:$C$35)-ROW($C$24)+1)/($C$24:$C$35&lt;&gt;""),ROWS($C$24:C24))),"")</f>
        <v>Supply_Comm</v>
      </c>
      <c r="I24" t="str">
        <f t="array" aca="1" ref="I24" ca="1">IFERROR(INDEX($D$24:$D$35,_xlfn.AGGREGATE(15,6,(ROW($D$24:$D$35)-ROW($D$24)+1)/($D$24:$D$35&lt;&gt;""),ROWS($D$24:D24))),"")</f>
        <v>Dist_Cust</v>
      </c>
      <c r="J24" t="str">
        <f ca="1">IF(LEN(G24)&gt;0,"X","")</f>
        <v>X</v>
      </c>
      <c r="K24" t="str">
        <f ca="1">IF(LEN(H24)&gt;0,"X","")</f>
        <v>X</v>
      </c>
      <c r="L24" t="str">
        <f ca="1">IF(LEN(I24)&gt;0,"X","")</f>
        <v>X</v>
      </c>
      <c r="M24" t="str">
        <f t="shared" ref="M24:M35" ca="1" si="3">B24</f>
        <v/>
      </c>
      <c r="N24" t="str">
        <f t="array" aca="1" ref="N24" ca="1">IFERROR(_xlfn.SINGLE(INDEX($M$24:$M$59,_xlfn.AGGREGATE(15,6,(ROW($M$24:$M$59)-ROW($M$24)+1)/($M$24:$M$59&lt;&gt;""),ROWS(M$24:$M24)))),"")</f>
        <v>Storage_Dem</v>
      </c>
    </row>
    <row r="25" spans="1:14" x14ac:dyDescent="0.25">
      <c r="A25" s="4" t="str">
        <f>'General Inputs'!E$14</f>
        <v>Gathering</v>
      </c>
      <c r="B25" t="str">
        <f ca="1">IF(C$9="","",C$9)</f>
        <v/>
      </c>
      <c r="C25" t="str">
        <f ca="1">IF(C$10="","",C$10)</f>
        <v>Gather_Comm</v>
      </c>
      <c r="D25" t="str">
        <f ca="1">IF(C$11="","",C$11)</f>
        <v/>
      </c>
      <c r="F25" s="4" t="str">
        <f>'General Inputs'!J$14</f>
        <v>Accts &amp; Service</v>
      </c>
      <c r="G25" t="str">
        <f ca="1">IFERROR(INDEX($B$24:$B$35,_xlfn.AGGREGATE(15,6,(ROW($B$24:$B$35)-ROW($B$24)+1)/($B$24:$B$35&lt;&gt;""),ROWS($B$24:B25))),"")</f>
        <v>Trans_Dem</v>
      </c>
      <c r="H25" t="str">
        <f ca="1">IFERROR(INDEX($C$24:$C$35,_xlfn.AGGREGATE(15,6,(ROW($C$24:$C$35)-ROW($C$24)+1)/($C$24:$C$35&lt;&gt;""),ROWS($C$24:C25))),"")</f>
        <v>Gather_Comm</v>
      </c>
      <c r="I25" t="str">
        <f ca="1">IFERROR(INDEX($D$24:$D$35,_xlfn.AGGREGATE(15,6,(ROW($D$24:$D$35)-ROW($D$24)+1)/($D$24:$D$35&lt;&gt;""),ROWS($D$24:D25))),"")</f>
        <v>OnSite_Cust</v>
      </c>
      <c r="J25" t="str">
        <f t="shared" ref="J25:L35" ca="1" si="4">IF(LEN(G25)&gt;0,"X","")</f>
        <v>X</v>
      </c>
      <c r="K25" t="str">
        <f t="shared" ca="1" si="4"/>
        <v>X</v>
      </c>
      <c r="L25" t="str">
        <f t="shared" ca="1" si="4"/>
        <v>X</v>
      </c>
      <c r="M25" t="str">
        <f t="shared" ca="1" si="3"/>
        <v/>
      </c>
      <c r="N25" t="str">
        <f t="array" aca="1" ref="N25" ca="1">IFERROR(_xlfn.SINGLE(INDEX($M$24:$M$59,_xlfn.AGGREGATE(15,6,(ROW($M$24:$M$59)-ROW($M$24)+1)/($M$24:$M$59&lt;&gt;""),ROWS(M$24:$M25)))),"")</f>
        <v>Trans_Dem</v>
      </c>
    </row>
    <row r="26" spans="1:14" x14ac:dyDescent="0.25">
      <c r="A26" s="4" t="str">
        <f>'General Inputs'!F$14</f>
        <v>Storage</v>
      </c>
      <c r="B26" t="str">
        <f ca="1">IF(D$9="","",D$9)</f>
        <v>Storage_Dem</v>
      </c>
      <c r="C26" t="str">
        <f ca="1">IF(D$10="","",D$10)</f>
        <v>Storage_Comm</v>
      </c>
      <c r="D26" t="str">
        <f ca="1">IF(D$11="","",D$11)</f>
        <v/>
      </c>
      <c r="F26" s="4" t="str">
        <f>'General Inputs'!K$14</f>
        <v>Function 8</v>
      </c>
      <c r="G26" t="str">
        <f ca="1">IFERROR(INDEX($B$24:$B$35,_xlfn.AGGREGATE(15,6,(ROW($B$24:$B$35)-ROW($B$24)+1)/($B$24:$B$35&lt;&gt;""),ROWS($B$24:B26))),"")</f>
        <v>Dist_Dem</v>
      </c>
      <c r="H26" t="str">
        <f ca="1">IFERROR(INDEX($C$24:$C$35,_xlfn.AGGREGATE(15,6,(ROW($C$24:$C$35)-ROW($C$24)+1)/($C$24:$C$35&lt;&gt;""),ROWS($C$24:C26))),"")</f>
        <v>Storage_Comm</v>
      </c>
      <c r="I26" t="str">
        <f ca="1">IFERROR(INDEX($D$24:$D$35,_xlfn.AGGREGATE(15,6,(ROW($D$24:$D$35)-ROW($D$24)+1)/($D$24:$D$35&lt;&gt;""),ROWS($D$24:D26))),"")</f>
        <v>CustAccts_Cust</v>
      </c>
      <c r="J26" t="str">
        <f t="shared" ca="1" si="4"/>
        <v>X</v>
      </c>
      <c r="K26" t="str">
        <f t="shared" ca="1" si="4"/>
        <v>X</v>
      </c>
      <c r="L26" t="str">
        <f t="shared" ca="1" si="4"/>
        <v>X</v>
      </c>
      <c r="M26" t="str">
        <f t="shared" ca="1" si="3"/>
        <v>Storage_Dem</v>
      </c>
      <c r="N26" t="str">
        <f t="array" aca="1" ref="N26" ca="1">IFERROR(_xlfn.SINGLE(INDEX($M$24:$M$59,_xlfn.AGGREGATE(15,6,(ROW($M$24:$M$59)-ROW($M$24)+1)/($M$24:$M$59&lt;&gt;""),ROWS(M$24:$M26)))),"")</f>
        <v>Dist_Dem</v>
      </c>
    </row>
    <row r="27" spans="1:14" x14ac:dyDescent="0.25">
      <c r="A27" s="4" t="str">
        <f>'General Inputs'!G$14</f>
        <v>Transmission</v>
      </c>
      <c r="B27" t="str">
        <f ca="1">IF(E$9="","",E$9)</f>
        <v>Trans_Dem</v>
      </c>
      <c r="C27" t="str">
        <f ca="1">IF(E$10="","",E$10)</f>
        <v/>
      </c>
      <c r="D27" t="str">
        <f ca="1">IF(E$11="","",E$11)</f>
        <v/>
      </c>
      <c r="F27" s="4" t="str">
        <f>'General Inputs'!L$14</f>
        <v>Function 9</v>
      </c>
      <c r="G27" t="str">
        <f ca="1">IFERROR(INDEX($B$24:$B$35,_xlfn.AGGREGATE(15,6,(ROW($B$24:$B$35)-ROW($B$24)+1)/($B$24:$B$35&lt;&gt;""),ROWS($B$24:B27))),"")</f>
        <v/>
      </c>
      <c r="H27" t="str">
        <f ca="1">IFERROR(INDEX($C$24:$C$35,_xlfn.AGGREGATE(15,6,(ROW($C$24:$C$35)-ROW($C$24)+1)/($C$24:$C$35&lt;&gt;""),ROWS($C$24:C27))),"")</f>
        <v/>
      </c>
      <c r="I27" t="str">
        <f ca="1">IFERROR(INDEX($D$24:$D$35,_xlfn.AGGREGATE(15,6,(ROW($D$24:$D$35)-ROW($D$24)+1)/($D$24:$D$35&lt;&gt;""),ROWS($D$24:D27))),"")</f>
        <v/>
      </c>
      <c r="J27" t="str">
        <f t="shared" ca="1" si="4"/>
        <v/>
      </c>
      <c r="K27" t="str">
        <f t="shared" ca="1" si="4"/>
        <v/>
      </c>
      <c r="L27" t="str">
        <f t="shared" ca="1" si="4"/>
        <v/>
      </c>
      <c r="M27" t="str">
        <f t="shared" ca="1" si="3"/>
        <v>Trans_Dem</v>
      </c>
      <c r="N27" t="str">
        <f t="array" aca="1" ref="N27" ca="1">IFERROR(_xlfn.SINGLE(INDEX($M$24:$M$59,_xlfn.AGGREGATE(15,6,(ROW($M$24:$M$59)-ROW($M$24)+1)/($M$24:$M$59&lt;&gt;""),ROWS(M$24:$M27)))),"")</f>
        <v>Supply_Comm</v>
      </c>
    </row>
    <row r="28" spans="1:14" x14ac:dyDescent="0.25">
      <c r="A28" s="4" t="str">
        <f>'General Inputs'!H$14</f>
        <v>Distribution</v>
      </c>
      <c r="B28" t="str">
        <f ca="1">IF(F$9="","",F$9)</f>
        <v>Dist_Dem</v>
      </c>
      <c r="C28" t="str">
        <f ca="1">IF(F$10="","",F$10)</f>
        <v/>
      </c>
      <c r="D28" t="str">
        <f ca="1">IF(F$11="","",F$11)</f>
        <v>Dist_Cust</v>
      </c>
      <c r="F28" s="4" t="str">
        <f>'General Inputs'!M$14</f>
        <v>Function 10</v>
      </c>
      <c r="G28" t="str">
        <f ca="1">IFERROR(INDEX($B$24:$B$35,_xlfn.AGGREGATE(15,6,(ROW($B$24:$B$35)-ROW($B$24)+1)/($B$24:$B$35&lt;&gt;""),ROWS($B$24:B28))),"")</f>
        <v/>
      </c>
      <c r="H28" t="str">
        <f ca="1">IFERROR(INDEX($C$24:$C$35,_xlfn.AGGREGATE(15,6,(ROW($C$24:$C$35)-ROW($C$24)+1)/($C$24:$C$35&lt;&gt;""),ROWS($C$24:C28))),"")</f>
        <v/>
      </c>
      <c r="I28" t="str">
        <f ca="1">IFERROR(INDEX($D$24:$D$35,_xlfn.AGGREGATE(15,6,(ROW($D$24:$D$35)-ROW($D$24)+1)/($D$24:$D$35&lt;&gt;""),ROWS($D$24:D28))),"")</f>
        <v/>
      </c>
      <c r="J28" t="str">
        <f t="shared" ca="1" si="4"/>
        <v/>
      </c>
      <c r="K28" t="str">
        <f t="shared" ca="1" si="4"/>
        <v/>
      </c>
      <c r="L28" t="str">
        <f t="shared" ca="1" si="4"/>
        <v/>
      </c>
      <c r="M28" t="str">
        <f t="shared" ca="1" si="3"/>
        <v>Dist_Dem</v>
      </c>
      <c r="N28" t="str">
        <f t="array" aca="1" ref="N28" ca="1">IFERROR(_xlfn.SINGLE(INDEX($M$24:$M$59,_xlfn.AGGREGATE(15,6,(ROW($M$24:$M$59)-ROW($M$24)+1)/($M$24:$M$59&lt;&gt;""),ROWS(M$24:$M28)))),"")</f>
        <v>Gather_Comm</v>
      </c>
    </row>
    <row r="29" spans="1:14" x14ac:dyDescent="0.25">
      <c r="A29" s="4" t="str">
        <f>'General Inputs'!I$14</f>
        <v>Dist On-Site</v>
      </c>
      <c r="B29" t="str">
        <f ca="1">IF(G$9="","",G$9)</f>
        <v/>
      </c>
      <c r="C29" t="str">
        <f ca="1">IF(G$10="","",G$10)</f>
        <v/>
      </c>
      <c r="D29" t="str">
        <f ca="1">IF(G$11="","",G$11)</f>
        <v>OnSite_Cust</v>
      </c>
      <c r="F29" s="4" t="str">
        <f>'General Inputs'!N$14</f>
        <v>Function 11</v>
      </c>
      <c r="G29" t="str">
        <f ca="1">IFERROR(INDEX($B$24:$B$35,_xlfn.AGGREGATE(15,6,(ROW($B$24:$B$35)-ROW($B$24)+1)/($B$24:$B$35&lt;&gt;""),ROWS($B$24:B29))),"")</f>
        <v/>
      </c>
      <c r="H29" t="str">
        <f ca="1">IFERROR(INDEX($C$24:$C$35,_xlfn.AGGREGATE(15,6,(ROW($C$24:$C$35)-ROW($C$24)+1)/($C$24:$C$35&lt;&gt;""),ROWS($C$24:C29))),"")</f>
        <v/>
      </c>
      <c r="I29" t="str">
        <f ca="1">IFERROR(INDEX($D$24:$D$35,_xlfn.AGGREGATE(15,6,(ROW($D$24:$D$35)-ROW($D$24)+1)/($D$24:$D$35&lt;&gt;""),ROWS($D$24:D29))),"")</f>
        <v/>
      </c>
      <c r="J29" t="str">
        <f t="shared" ca="1" si="4"/>
        <v/>
      </c>
      <c r="K29" t="str">
        <f t="shared" ca="1" si="4"/>
        <v/>
      </c>
      <c r="L29" t="str">
        <f t="shared" ca="1" si="4"/>
        <v/>
      </c>
      <c r="M29" t="str">
        <f t="shared" ca="1" si="3"/>
        <v/>
      </c>
      <c r="N29" t="str">
        <f t="array" aca="1" ref="N29" ca="1">IFERROR(_xlfn.SINGLE(INDEX($M$24:$M$59,_xlfn.AGGREGATE(15,6,(ROW($M$24:$M$59)-ROW($M$24)+1)/($M$24:$M$59&lt;&gt;""),ROWS(M$24:$M29)))),"")</f>
        <v>Storage_Comm</v>
      </c>
    </row>
    <row r="30" spans="1:14" x14ac:dyDescent="0.25">
      <c r="A30" s="4" t="str">
        <f>'General Inputs'!J$14</f>
        <v>Accts &amp; Service</v>
      </c>
      <c r="B30" t="str">
        <f ca="1">IF(H$9="","",H$9)</f>
        <v/>
      </c>
      <c r="C30" t="str">
        <f ca="1">IF(H$10="","",H$10)</f>
        <v/>
      </c>
      <c r="D30" t="str">
        <f ca="1">IF(H$11="","",H$11)</f>
        <v>CustAccts_Cust</v>
      </c>
      <c r="F30" s="4" t="str">
        <f>'General Inputs'!O$14</f>
        <v>Function 12</v>
      </c>
      <c r="G30" t="str">
        <f ca="1">IFERROR(INDEX($B$24:$B$35,_xlfn.AGGREGATE(15,6,(ROW($B$24:$B$35)-ROW($B$24)+1)/($B$24:$B$35&lt;&gt;""),ROWS($B$24:B30))),"")</f>
        <v/>
      </c>
      <c r="H30" t="str">
        <f ca="1">IFERROR(INDEX($C$24:$C$35,_xlfn.AGGREGATE(15,6,(ROW($C$24:$C$35)-ROW($C$24)+1)/($C$24:$C$35&lt;&gt;""),ROWS($C$24:C30))),"")</f>
        <v/>
      </c>
      <c r="I30" t="str">
        <f ca="1">IFERROR(INDEX($D$24:$D$35,_xlfn.AGGREGATE(15,6,(ROW($D$24:$D$35)-ROW($D$24)+1)/($D$24:$D$35&lt;&gt;""),ROWS($D$24:D30))),"")</f>
        <v/>
      </c>
      <c r="J30" t="str">
        <f t="shared" ca="1" si="4"/>
        <v/>
      </c>
      <c r="K30" t="str">
        <f t="shared" ca="1" si="4"/>
        <v/>
      </c>
      <c r="L30" t="str">
        <f t="shared" ca="1" si="4"/>
        <v/>
      </c>
      <c r="M30" t="str">
        <f t="shared" ca="1" si="3"/>
        <v/>
      </c>
      <c r="N30" t="str">
        <f t="array" aca="1" ref="N30" ca="1">IFERROR(_xlfn.SINGLE(INDEX($M$24:$M$59,_xlfn.AGGREGATE(15,6,(ROW($M$24:$M$59)-ROW($M$24)+1)/($M$24:$M$59&lt;&gt;""),ROWS(M$24:$M30)))),"")</f>
        <v>Dist_Cust</v>
      </c>
    </row>
    <row r="31" spans="1:14" x14ac:dyDescent="0.25">
      <c r="A31" s="4" t="str">
        <f>'General Inputs'!K$14</f>
        <v>Function 8</v>
      </c>
      <c r="B31" t="str">
        <f>IF(I$9="","",I$9)</f>
        <v/>
      </c>
      <c r="C31" t="str">
        <f>IF(I$10="","",I$10)</f>
        <v/>
      </c>
      <c r="D31" t="str">
        <f>IF(I$11="","",I$11)</f>
        <v/>
      </c>
      <c r="F31" s="4">
        <f>'General Inputs'!P$14</f>
        <v>0</v>
      </c>
      <c r="G31" t="str">
        <f ca="1">IFERROR(INDEX($B$24:$B$35,_xlfn.AGGREGATE(15,6,(ROW($B$24:$B$35)-ROW($B$24)+1)/($B$24:$B$35&lt;&gt;""),ROWS($B$24:B31))),"")</f>
        <v/>
      </c>
      <c r="H31" t="str">
        <f ca="1">IFERROR(INDEX($C$24:$C$35,_xlfn.AGGREGATE(15,6,(ROW($C$24:$C$35)-ROW($C$24)+1)/($C$24:$C$35&lt;&gt;""),ROWS($C$24:C31))),"")</f>
        <v/>
      </c>
      <c r="I31" t="str">
        <f ca="1">IFERROR(INDEX($D$24:$D$35,_xlfn.AGGREGATE(15,6,(ROW($D$24:$D$35)-ROW($D$24)+1)/($D$24:$D$35&lt;&gt;""),ROWS($D$24:D31))),"")</f>
        <v/>
      </c>
      <c r="J31" t="str">
        <f t="shared" ca="1" si="4"/>
        <v/>
      </c>
      <c r="K31" t="str">
        <f t="shared" ca="1" si="4"/>
        <v/>
      </c>
      <c r="L31" t="str">
        <f t="shared" ca="1" si="4"/>
        <v/>
      </c>
      <c r="M31" t="str">
        <f t="shared" si="3"/>
        <v/>
      </c>
      <c r="N31" t="str">
        <f t="array" aca="1" ref="N31" ca="1">IFERROR(_xlfn.SINGLE(INDEX($M$24:$M$59,_xlfn.AGGREGATE(15,6,(ROW($M$24:$M$59)-ROW($M$24)+1)/($M$24:$M$59&lt;&gt;""),ROWS(M$24:$M31)))),"")</f>
        <v>OnSite_Cust</v>
      </c>
    </row>
    <row r="32" spans="1:14" x14ac:dyDescent="0.25">
      <c r="A32" s="4" t="str">
        <f>'General Inputs'!L$14</f>
        <v>Function 9</v>
      </c>
      <c r="B32" t="str">
        <f>IF(J$9="","",J$9)</f>
        <v/>
      </c>
      <c r="C32" t="str">
        <f>IF(J$10="","",J$10)</f>
        <v/>
      </c>
      <c r="D32" t="str">
        <f>IF(J$11="","",J$11)</f>
        <v/>
      </c>
      <c r="F32" s="4">
        <f>'General Inputs'!Q$14</f>
        <v>0</v>
      </c>
      <c r="G32" t="str">
        <f ca="1">IFERROR(INDEX($B$24:$B$35,_xlfn.AGGREGATE(15,6,(ROW($B$24:$B$35)-ROW($B$24)+1)/($B$24:$B$35&lt;&gt;""),ROWS($B$24:B32))),"")</f>
        <v/>
      </c>
      <c r="H32" t="str">
        <f ca="1">IFERROR(INDEX($C$24:$C$35,_xlfn.AGGREGATE(15,6,(ROW($C$24:$C$35)-ROW($C$24)+1)/($C$24:$C$35&lt;&gt;""),ROWS($C$24:C32))),"")</f>
        <v/>
      </c>
      <c r="I32" t="str">
        <f ca="1">IFERROR(INDEX($D$24:$D$35,_xlfn.AGGREGATE(15,6,(ROW($D$24:$D$35)-ROW($D$24)+1)/($D$24:$D$35&lt;&gt;""),ROWS($D$24:D32))),"")</f>
        <v/>
      </c>
      <c r="J32" t="str">
        <f t="shared" ca="1" si="4"/>
        <v/>
      </c>
      <c r="K32" t="str">
        <f t="shared" ca="1" si="4"/>
        <v/>
      </c>
      <c r="L32" t="str">
        <f t="shared" ca="1" si="4"/>
        <v/>
      </c>
      <c r="M32" t="str">
        <f t="shared" si="3"/>
        <v/>
      </c>
      <c r="N32" t="str">
        <f t="array" aca="1" ref="N32" ca="1">IFERROR(_xlfn.SINGLE(INDEX($M$24:$M$59,_xlfn.AGGREGATE(15,6,(ROW($M$24:$M$59)-ROW($M$24)+1)/($M$24:$M$59&lt;&gt;""),ROWS(M$24:$M32)))),"")</f>
        <v>CustAccts_Cust</v>
      </c>
    </row>
    <row r="33" spans="1:14" x14ac:dyDescent="0.25">
      <c r="A33" s="4" t="str">
        <f>'General Inputs'!M$14</f>
        <v>Function 10</v>
      </c>
      <c r="B33" t="str">
        <f>IF(K$9="","",K$9)</f>
        <v/>
      </c>
      <c r="C33" t="str">
        <f>IF(K$10="","",K$10)</f>
        <v/>
      </c>
      <c r="D33" t="str">
        <f>IF(K$11="","",K$11)</f>
        <v/>
      </c>
      <c r="F33" s="4">
        <f>'General Inputs'!R$14</f>
        <v>0</v>
      </c>
      <c r="G33" t="str">
        <f ca="1">IFERROR(INDEX($B$24:$B$35,_xlfn.AGGREGATE(15,6,(ROW($B$24:$B$35)-ROW($B$24)+1)/($B$24:$B$35&lt;&gt;""),ROWS($B$24:B33))),"")</f>
        <v/>
      </c>
      <c r="H33" t="str">
        <f ca="1">IFERROR(INDEX($C$24:$C$35,_xlfn.AGGREGATE(15,6,(ROW($C$24:$C$35)-ROW($C$24)+1)/($C$24:$C$35&lt;&gt;""),ROWS($C$24:C33))),"")</f>
        <v/>
      </c>
      <c r="I33" t="str">
        <f ca="1">IFERROR(INDEX($D$24:$D$35,_xlfn.AGGREGATE(15,6,(ROW($D$24:$D$35)-ROW($D$24)+1)/($D$24:$D$35&lt;&gt;""),ROWS($D$24:D33))),"")</f>
        <v/>
      </c>
      <c r="J33" t="str">
        <f t="shared" ca="1" si="4"/>
        <v/>
      </c>
      <c r="K33" t="str">
        <f t="shared" ca="1" si="4"/>
        <v/>
      </c>
      <c r="L33" t="str">
        <f t="shared" ca="1" si="4"/>
        <v/>
      </c>
      <c r="M33" t="str">
        <f t="shared" si="3"/>
        <v/>
      </c>
      <c r="N33" t="str">
        <f t="array" aca="1" ref="N33" ca="1">IFERROR(_xlfn.SINGLE(INDEX($M$24:$M$59,_xlfn.AGGREGATE(15,6,(ROW($M$24:$M$59)-ROW($M$24)+1)/($M$24:$M$59&lt;&gt;""),ROWS(M$24:$M33)))),"")</f>
        <v/>
      </c>
    </row>
    <row r="34" spans="1:14" x14ac:dyDescent="0.25">
      <c r="A34" s="4" t="str">
        <f>'General Inputs'!N$14</f>
        <v>Function 11</v>
      </c>
      <c r="B34" t="str">
        <f>IF(L$9="","",L$9)</f>
        <v/>
      </c>
      <c r="C34" t="str">
        <f>IF(L$10="","",L$10)</f>
        <v/>
      </c>
      <c r="D34" t="str">
        <f>IF(L$11="","",L$11)</f>
        <v/>
      </c>
      <c r="F34" s="4">
        <f>'General Inputs'!S$14</f>
        <v>0</v>
      </c>
      <c r="G34" t="str">
        <f ca="1">IFERROR(INDEX($B$24:$B$35,_xlfn.AGGREGATE(15,6,(ROW($B$24:$B$35)-ROW($B$24)+1)/($B$24:$B$35&lt;&gt;""),ROWS($B$24:B34))),"")</f>
        <v/>
      </c>
      <c r="H34" t="str">
        <f ca="1">IFERROR(INDEX($C$24:$C$35,_xlfn.AGGREGATE(15,6,(ROW($C$24:$C$35)-ROW($C$24)+1)/($C$24:$C$35&lt;&gt;""),ROWS($C$24:C34))),"")</f>
        <v/>
      </c>
      <c r="I34" t="str">
        <f ca="1">IFERROR(INDEX($D$24:$D$35,_xlfn.AGGREGATE(15,6,(ROW($D$24:$D$35)-ROW($D$24)+1)/($D$24:$D$35&lt;&gt;""),ROWS($D$24:D34))),"")</f>
        <v/>
      </c>
      <c r="J34" t="str">
        <f t="shared" ca="1" si="4"/>
        <v/>
      </c>
      <c r="K34" t="str">
        <f t="shared" ca="1" si="4"/>
        <v/>
      </c>
      <c r="L34" t="str">
        <f t="shared" ca="1" si="4"/>
        <v/>
      </c>
      <c r="M34" t="str">
        <f t="shared" si="3"/>
        <v/>
      </c>
      <c r="N34" t="str">
        <f t="array" aca="1" ref="N34" ca="1">IFERROR(_xlfn.SINGLE(INDEX($M$24:$M$59,_xlfn.AGGREGATE(15,6,(ROW($M$24:$M$59)-ROW($M$24)+1)/($M$24:$M$59&lt;&gt;""),ROWS(M$24:$M34)))),"")</f>
        <v/>
      </c>
    </row>
    <row r="35" spans="1:14" x14ac:dyDescent="0.25">
      <c r="A35" s="4" t="str">
        <f>'General Inputs'!O$14</f>
        <v>Function 12</v>
      </c>
      <c r="B35" t="str">
        <f>IF(M$9="","",M$9)</f>
        <v/>
      </c>
      <c r="C35" t="str">
        <f>IF(M$10="","",M$10)</f>
        <v/>
      </c>
      <c r="D35" t="str">
        <f>IF(M$11="","",M$11)</f>
        <v/>
      </c>
      <c r="F35" s="4">
        <f>'General Inputs'!T$14</f>
        <v>0</v>
      </c>
      <c r="G35" t="str">
        <f ca="1">IFERROR(INDEX($B$24:$B$35,_xlfn.AGGREGATE(15,6,(ROW($B$24:$B$35)-ROW($B$24)+1)/($B$24:$B$35&lt;&gt;""),ROWS($B$24:B35))),"")</f>
        <v/>
      </c>
      <c r="H35" t="str">
        <f ca="1">IFERROR(INDEX($C$24:$C$35,_xlfn.AGGREGATE(15,6,(ROW($C$24:$C$35)-ROW($C$24)+1)/($C$24:$C$35&lt;&gt;""),ROWS($C$24:C35))),"")</f>
        <v/>
      </c>
      <c r="I35" t="str">
        <f ca="1">IFERROR(INDEX($D$24:$D$35,_xlfn.AGGREGATE(15,6,(ROW($D$24:$D$35)-ROW($D$24)+1)/($D$24:$D$35&lt;&gt;""),ROWS($D$24:D35))),"")</f>
        <v/>
      </c>
      <c r="J35" t="str">
        <f t="shared" ca="1" si="4"/>
        <v/>
      </c>
      <c r="K35" t="str">
        <f t="shared" ca="1" si="4"/>
        <v/>
      </c>
      <c r="L35" t="str">
        <f t="shared" ca="1" si="4"/>
        <v/>
      </c>
      <c r="M35" t="str">
        <f t="shared" si="3"/>
        <v/>
      </c>
      <c r="N35" t="str">
        <f t="array" aca="1" ref="N35" ca="1">IFERROR(_xlfn.SINGLE(INDEX($M$24:$M$59,_xlfn.AGGREGATE(15,6,(ROW($M$24:$M$59)-ROW($M$24)+1)/($M$24:$M$59&lt;&gt;""),ROWS(M$24:$M35)))),"")</f>
        <v/>
      </c>
    </row>
    <row r="36" spans="1:14" x14ac:dyDescent="0.25">
      <c r="M36" t="str">
        <f t="shared" ref="M36:M47" ca="1" si="5">C24</f>
        <v>Supply_Comm</v>
      </c>
      <c r="N36" t="str">
        <f t="array" aca="1" ref="N36" ca="1">IFERROR(_xlfn.SINGLE(INDEX($M$24:$M$59,_xlfn.AGGREGATE(15,6,(ROW($M$24:$M$59)-ROW($M$24)+1)/($M$24:$M$59&lt;&gt;""),ROWS(M$24:$M36)))),"")</f>
        <v/>
      </c>
    </row>
    <row r="37" spans="1:14" x14ac:dyDescent="0.25">
      <c r="M37" t="str">
        <f t="shared" ca="1" si="5"/>
        <v>Gather_Comm</v>
      </c>
      <c r="N37" t="str">
        <f t="array" aca="1" ref="N37" ca="1">IFERROR(_xlfn.SINGLE(INDEX($M$24:$M$59,_xlfn.AGGREGATE(15,6,(ROW($M$24:$M$59)-ROW($M$24)+1)/($M$24:$M$59&lt;&gt;""),ROWS(M$24:$M37)))),"")</f>
        <v/>
      </c>
    </row>
    <row r="38" spans="1:14" x14ac:dyDescent="0.25">
      <c r="M38" t="str">
        <f t="shared" ca="1" si="5"/>
        <v>Storage_Comm</v>
      </c>
      <c r="N38" t="str">
        <f t="array" aca="1" ref="N38" ca="1">IFERROR(_xlfn.SINGLE(INDEX($M$24:$M$59,_xlfn.AGGREGATE(15,6,(ROW($M$24:$M$59)-ROW($M$24)+1)/($M$24:$M$59&lt;&gt;""),ROWS(M$24:$M38)))),"")</f>
        <v/>
      </c>
    </row>
    <row r="39" spans="1:14" x14ac:dyDescent="0.25">
      <c r="M39" t="str">
        <f t="shared" ca="1" si="5"/>
        <v/>
      </c>
      <c r="N39" t="str">
        <f t="array" aca="1" ref="N39" ca="1">IFERROR(_xlfn.SINGLE(INDEX($M$24:$M$59,_xlfn.AGGREGATE(15,6,(ROW($M$24:$M$59)-ROW($M$24)+1)/($M$24:$M$59&lt;&gt;""),ROWS(M$24:$M39)))),"")</f>
        <v/>
      </c>
    </row>
    <row r="40" spans="1:14" x14ac:dyDescent="0.25">
      <c r="M40" t="str">
        <f t="shared" ca="1" si="5"/>
        <v/>
      </c>
      <c r="N40" t="str">
        <f t="array" aca="1" ref="N40" ca="1">IFERROR(_xlfn.SINGLE(INDEX($M$24:$M$59,_xlfn.AGGREGATE(15,6,(ROW($M$24:$M$59)-ROW($M$24)+1)/($M$24:$M$59&lt;&gt;""),ROWS(M$24:$M40)))),"")</f>
        <v/>
      </c>
    </row>
    <row r="41" spans="1:14" x14ac:dyDescent="0.25">
      <c r="M41" t="str">
        <f t="shared" ca="1" si="5"/>
        <v/>
      </c>
      <c r="N41" t="str">
        <f t="array" aca="1" ref="N41" ca="1">IFERROR(_xlfn.SINGLE(INDEX($M$24:$M$59,_xlfn.AGGREGATE(15,6,(ROW($M$24:$M$59)-ROW($M$24)+1)/($M$24:$M$59&lt;&gt;""),ROWS(M$24:$M41)))),"")</f>
        <v/>
      </c>
    </row>
    <row r="42" spans="1:14" x14ac:dyDescent="0.25">
      <c r="M42" t="str">
        <f t="shared" ca="1" si="5"/>
        <v/>
      </c>
      <c r="N42" t="str">
        <f t="array" aca="1" ref="N42" ca="1">IFERROR(_xlfn.SINGLE(INDEX($M$24:$M$59,_xlfn.AGGREGATE(15,6,(ROW($M$24:$M$59)-ROW($M$24)+1)/($M$24:$M$59&lt;&gt;""),ROWS(M$24:$M42)))),"")</f>
        <v/>
      </c>
    </row>
    <row r="43" spans="1:14" x14ac:dyDescent="0.25">
      <c r="M43" t="str">
        <f t="shared" si="5"/>
        <v/>
      </c>
      <c r="N43" t="str">
        <f t="array" aca="1" ref="N43" ca="1">IFERROR(_xlfn.SINGLE(INDEX($M$24:$M$59,_xlfn.AGGREGATE(15,6,(ROW($M$24:$M$59)-ROW($M$24)+1)/($M$24:$M$59&lt;&gt;""),ROWS(M$24:$M43)))),"")</f>
        <v/>
      </c>
    </row>
    <row r="44" spans="1:14" x14ac:dyDescent="0.25">
      <c r="M44" t="str">
        <f t="shared" si="5"/>
        <v/>
      </c>
      <c r="N44" t="str">
        <f t="array" aca="1" ref="N44" ca="1">IFERROR(_xlfn.SINGLE(INDEX($M$24:$M$59,_xlfn.AGGREGATE(15,6,(ROW($M$24:$M$59)-ROW($M$24)+1)/($M$24:$M$59&lt;&gt;""),ROWS(M$24:$M44)))),"")</f>
        <v/>
      </c>
    </row>
    <row r="45" spans="1:14" x14ac:dyDescent="0.25">
      <c r="M45" t="str">
        <f t="shared" si="5"/>
        <v/>
      </c>
      <c r="N45" t="str">
        <f t="array" aca="1" ref="N45" ca="1">IFERROR(_xlfn.SINGLE(INDEX($M$24:$M$59,_xlfn.AGGREGATE(15,6,(ROW($M$24:$M$59)-ROW($M$24)+1)/($M$24:$M$59&lt;&gt;""),ROWS(M$24:$M45)))),"")</f>
        <v/>
      </c>
    </row>
    <row r="46" spans="1:14" x14ac:dyDescent="0.25">
      <c r="M46" t="str">
        <f t="shared" si="5"/>
        <v/>
      </c>
      <c r="N46" t="str">
        <f t="array" aca="1" ref="N46" ca="1">IFERROR(_xlfn.SINGLE(INDEX($M$24:$M$59,_xlfn.AGGREGATE(15,6,(ROW($M$24:$M$59)-ROW($M$24)+1)/($M$24:$M$59&lt;&gt;""),ROWS(M$24:$M46)))),"")</f>
        <v/>
      </c>
    </row>
    <row r="47" spans="1:14" x14ac:dyDescent="0.25">
      <c r="M47" t="str">
        <f t="shared" si="5"/>
        <v/>
      </c>
      <c r="N47" t="str">
        <f t="array" aca="1" ref="N47" ca="1">IFERROR(_xlfn.SINGLE(INDEX($M$24:$M$59,_xlfn.AGGREGATE(15,6,(ROW($M$24:$M$59)-ROW($M$24)+1)/($M$24:$M$59&lt;&gt;""),ROWS(M$24:$M47)))),"")</f>
        <v/>
      </c>
    </row>
    <row r="48" spans="1:14" x14ac:dyDescent="0.25">
      <c r="M48" t="str">
        <f t="shared" ref="M48:M59" ca="1" si="6">D24</f>
        <v/>
      </c>
      <c r="N48" t="str">
        <f t="array" aca="1" ref="N48" ca="1">IFERROR(_xlfn.SINGLE(INDEX($M$24:$M$59,_xlfn.AGGREGATE(15,6,(ROW($M$24:$M$59)-ROW($M$24)+1)/($M$24:$M$59&lt;&gt;""),ROWS(M$24:$M48)))),"")</f>
        <v/>
      </c>
    </row>
    <row r="49" spans="13:14" x14ac:dyDescent="0.25">
      <c r="M49" t="str">
        <f t="shared" ca="1" si="6"/>
        <v/>
      </c>
      <c r="N49" t="str">
        <f t="array" aca="1" ref="N49" ca="1">IFERROR(_xlfn.SINGLE(INDEX($M$24:$M$59,_xlfn.AGGREGATE(15,6,(ROW($M$24:$M$59)-ROW($M$24)+1)/($M$24:$M$59&lt;&gt;""),ROWS(M$24:$M49)))),"")</f>
        <v/>
      </c>
    </row>
    <row r="50" spans="13:14" x14ac:dyDescent="0.25">
      <c r="M50" t="str">
        <f t="shared" ca="1" si="6"/>
        <v/>
      </c>
      <c r="N50" t="str">
        <f t="array" aca="1" ref="N50" ca="1">IFERROR(_xlfn.SINGLE(INDEX($M$24:$M$59,_xlfn.AGGREGATE(15,6,(ROW($M$24:$M$59)-ROW($M$24)+1)/($M$24:$M$59&lt;&gt;""),ROWS(M$24:$M50)))),"")</f>
        <v/>
      </c>
    </row>
    <row r="51" spans="13:14" x14ac:dyDescent="0.25">
      <c r="M51" t="str">
        <f t="shared" ca="1" si="6"/>
        <v/>
      </c>
      <c r="N51" t="str">
        <f t="array" aca="1" ref="N51" ca="1">IFERROR(_xlfn.SINGLE(INDEX($M$24:$M$59,_xlfn.AGGREGATE(15,6,(ROW($M$24:$M$59)-ROW($M$24)+1)/($M$24:$M$59&lt;&gt;""),ROWS(M$24:$M51)))),"")</f>
        <v/>
      </c>
    </row>
    <row r="52" spans="13:14" x14ac:dyDescent="0.25">
      <c r="M52" t="str">
        <f t="shared" ca="1" si="6"/>
        <v>Dist_Cust</v>
      </c>
      <c r="N52" t="str">
        <f t="array" aca="1" ref="N52" ca="1">IFERROR(_xlfn.SINGLE(INDEX($M$24:$M$59,_xlfn.AGGREGATE(15,6,(ROW($M$24:$M$59)-ROW($M$24)+1)/($M$24:$M$59&lt;&gt;""),ROWS(M$24:$M52)))),"")</f>
        <v/>
      </c>
    </row>
    <row r="53" spans="13:14" x14ac:dyDescent="0.25">
      <c r="M53" t="str">
        <f t="shared" ca="1" si="6"/>
        <v>OnSite_Cust</v>
      </c>
      <c r="N53" t="str">
        <f t="array" aca="1" ref="N53" ca="1">IFERROR(_xlfn.SINGLE(INDEX($M$24:$M$59,_xlfn.AGGREGATE(15,6,(ROW($M$24:$M$59)-ROW($M$24)+1)/($M$24:$M$59&lt;&gt;""),ROWS(M$24:$M53)))),"")</f>
        <v/>
      </c>
    </row>
    <row r="54" spans="13:14" x14ac:dyDescent="0.25">
      <c r="M54" t="str">
        <f t="shared" ca="1" si="6"/>
        <v>CustAccts_Cust</v>
      </c>
      <c r="N54" t="str">
        <f t="array" aca="1" ref="N54" ca="1">IFERROR(_xlfn.SINGLE(INDEX($M$24:$M$59,_xlfn.AGGREGATE(15,6,(ROW($M$24:$M$59)-ROW($M$24)+1)/($M$24:$M$59&lt;&gt;""),ROWS(M$24:$M54)))),"")</f>
        <v/>
      </c>
    </row>
    <row r="55" spans="13:14" x14ac:dyDescent="0.25">
      <c r="M55" t="str">
        <f t="shared" si="6"/>
        <v/>
      </c>
      <c r="N55" t="str">
        <f t="array" aca="1" ref="N55" ca="1">IFERROR(_xlfn.SINGLE(INDEX($M$24:$M$59,_xlfn.AGGREGATE(15,6,(ROW($M$24:$M$59)-ROW($M$24)+1)/($M$24:$M$59&lt;&gt;""),ROWS(M$24:$M55)))),"")</f>
        <v/>
      </c>
    </row>
    <row r="56" spans="13:14" x14ac:dyDescent="0.25">
      <c r="M56" t="str">
        <f t="shared" si="6"/>
        <v/>
      </c>
      <c r="N56" t="str">
        <f t="array" aca="1" ref="N56" ca="1">IFERROR(_xlfn.SINGLE(INDEX($M$24:$M$59,_xlfn.AGGREGATE(15,6,(ROW($M$24:$M$59)-ROW($M$24)+1)/($M$24:$M$59&lt;&gt;""),ROWS(M$24:$M56)))),"")</f>
        <v/>
      </c>
    </row>
    <row r="57" spans="13:14" x14ac:dyDescent="0.25">
      <c r="M57" t="str">
        <f t="shared" si="6"/>
        <v/>
      </c>
      <c r="N57" t="str">
        <f t="array" aca="1" ref="N57" ca="1">IFERROR(_xlfn.SINGLE(INDEX($M$24:$M$59,_xlfn.AGGREGATE(15,6,(ROW($M$24:$M$59)-ROW($M$24)+1)/($M$24:$M$59&lt;&gt;""),ROWS(M$24:$M57)))),"")</f>
        <v/>
      </c>
    </row>
    <row r="58" spans="13:14" x14ac:dyDescent="0.25">
      <c r="M58" t="str">
        <f t="shared" si="6"/>
        <v/>
      </c>
      <c r="N58" t="str">
        <f t="array" aca="1" ref="N58" ca="1">IFERROR(_xlfn.SINGLE(INDEX($M$24:$M$59,_xlfn.AGGREGATE(15,6,(ROW($M$24:$M$59)-ROW($M$24)+1)/($M$24:$M$59&lt;&gt;""),ROWS(M$24:$M58)))),"")</f>
        <v/>
      </c>
    </row>
    <row r="59" spans="13:14" x14ac:dyDescent="0.25">
      <c r="M59" t="str">
        <f t="shared" si="6"/>
        <v/>
      </c>
      <c r="N59" t="str">
        <f t="array" aca="1" ref="N59" ca="1">IFERROR(_xlfn.SINGLE(INDEX($M$24:$M$59,_xlfn.AGGREGATE(15,6,(ROW($M$24:$M$59)-ROW($M$24)+1)/($M$24:$M$59&lt;&gt;""),ROWS(M$24:$M59)))),"")</f>
        <v/>
      </c>
    </row>
  </sheetData>
  <pageMargins left="0.7" right="0.7" top="0.75" bottom="0.75" header="0.3" footer="0.3"/>
  <pageSetup scale="55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</sheetPr>
  <dimension ref="B1:O58"/>
  <sheetViews>
    <sheetView topLeftCell="A31" workbookViewId="0"/>
  </sheetViews>
  <sheetFormatPr defaultRowHeight="15" x14ac:dyDescent="0.25"/>
  <cols>
    <col min="1" max="1" width="3.85546875" bestFit="1" customWidth="1"/>
    <col min="2" max="2" width="40.140625" bestFit="1" customWidth="1"/>
    <col min="3" max="3" width="7.7109375" bestFit="1" customWidth="1"/>
    <col min="4" max="23" width="14.85546875" customWidth="1"/>
  </cols>
  <sheetData>
    <row r="1" spans="2:15" x14ac:dyDescent="0.25">
      <c r="B1" s="12" t="str">
        <f>'General Inputs'!$D9</f>
        <v>Peoples Natural Gas Company LLC</v>
      </c>
    </row>
    <row r="2" spans="2:15" x14ac:dyDescent="0.25">
      <c r="B2" s="12" t="str">
        <f>'General Inputs'!$D10</f>
        <v>Gas Class Cost of Service Study: Average of Customer-Demand and Demand-Commodity Allocation of Distribution Mains</v>
      </c>
    </row>
    <row r="3" spans="2:15" x14ac:dyDescent="0.25">
      <c r="B3" s="12" t="str">
        <f>'General Inputs'!$D11</f>
        <v>12 Months Ending December 31, 2027</v>
      </c>
    </row>
    <row r="4" spans="2:15" x14ac:dyDescent="0.25">
      <c r="B4" s="12" t="str" cm="1">
        <f t="array" aca="1" ref="B4" ca="1">VLOOKUP(_xlfn.TEXTAFTER(CELL("filename",A1),"]"),Contents!B:F,5,FALSE)</f>
        <v>Input-Func_Class</v>
      </c>
    </row>
    <row r="8" spans="2:15" x14ac:dyDescent="0.25">
      <c r="B8" s="1" t="s">
        <v>122</v>
      </c>
      <c r="C8" s="2" t="s">
        <v>123</v>
      </c>
      <c r="D8" s="9" t="str">
        <f>'General Inputs'!D$14</f>
        <v>Gas Supply</v>
      </c>
      <c r="E8" s="9" t="str">
        <f>'General Inputs'!E$14</f>
        <v>Gathering</v>
      </c>
      <c r="F8" s="9" t="str">
        <f>'General Inputs'!F$14</f>
        <v>Storage</v>
      </c>
      <c r="G8" s="9" t="str">
        <f>'General Inputs'!G$14</f>
        <v>Transmission</v>
      </c>
      <c r="H8" s="9" t="str">
        <f>'General Inputs'!H$14</f>
        <v>Distribution</v>
      </c>
      <c r="I8" s="9" t="str">
        <f>'General Inputs'!I$14</f>
        <v>Dist On-Site</v>
      </c>
      <c r="J8" s="9" t="str">
        <f>'General Inputs'!J$14</f>
        <v>Accts &amp; Service</v>
      </c>
      <c r="K8" s="9" t="str">
        <f>'General Inputs'!K$14</f>
        <v>Function 8</v>
      </c>
      <c r="L8" s="9" t="str">
        <f>'General Inputs'!L$14</f>
        <v>Function 9</v>
      </c>
      <c r="M8" s="9" t="str">
        <f>'General Inputs'!M$14</f>
        <v>Function 10</v>
      </c>
      <c r="N8" s="9" t="str">
        <f>'General Inputs'!N$14</f>
        <v>Function 11</v>
      </c>
      <c r="O8" s="9" t="str">
        <f>'General Inputs'!O$14</f>
        <v>Function 12</v>
      </c>
    </row>
    <row r="9" spans="2:15" x14ac:dyDescent="0.25">
      <c r="B9" s="204" t="s">
        <v>124</v>
      </c>
      <c r="C9" s="33">
        <f t="shared" ref="C9:C20" si="0">SUM(D9:R9)</f>
        <v>1</v>
      </c>
      <c r="D9" s="205">
        <v>1</v>
      </c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</row>
    <row r="10" spans="2:15" x14ac:dyDescent="0.25">
      <c r="B10" s="204" t="str">
        <f>UPPER(E8)</f>
        <v>GATHERING</v>
      </c>
      <c r="C10" s="33">
        <f t="shared" si="0"/>
        <v>1</v>
      </c>
      <c r="D10" s="205"/>
      <c r="E10" s="205">
        <v>1</v>
      </c>
      <c r="F10" s="205"/>
      <c r="G10" s="205"/>
      <c r="H10" s="205"/>
      <c r="I10" s="205"/>
      <c r="J10" s="205"/>
      <c r="K10" s="205"/>
      <c r="L10" s="205"/>
      <c r="M10" s="205"/>
      <c r="N10" s="205"/>
      <c r="O10" s="205"/>
    </row>
    <row r="11" spans="2:15" x14ac:dyDescent="0.25">
      <c r="B11" s="186" t="str">
        <f>UPPER(F8)</f>
        <v>STORAGE</v>
      </c>
      <c r="C11" s="33">
        <f t="shared" si="0"/>
        <v>1</v>
      </c>
      <c r="D11" s="205"/>
      <c r="E11" s="205"/>
      <c r="F11" s="205">
        <v>1</v>
      </c>
      <c r="G11" s="205"/>
      <c r="H11" s="205"/>
      <c r="I11" s="205"/>
      <c r="J11" s="205"/>
      <c r="K11" s="205"/>
      <c r="L11" s="205"/>
      <c r="M11" s="205"/>
      <c r="N11" s="205"/>
      <c r="O11" s="205"/>
    </row>
    <row r="12" spans="2:15" x14ac:dyDescent="0.25">
      <c r="B12" s="186" t="str">
        <f>UPPER(G8)</f>
        <v>TRANSMISSION</v>
      </c>
      <c r="C12" s="33">
        <f t="shared" si="0"/>
        <v>1</v>
      </c>
      <c r="D12" s="205"/>
      <c r="E12" s="205"/>
      <c r="F12" s="205"/>
      <c r="G12" s="205">
        <v>1</v>
      </c>
      <c r="H12" s="205"/>
      <c r="I12" s="205"/>
      <c r="J12" s="205"/>
      <c r="K12" s="205"/>
      <c r="L12" s="205"/>
      <c r="M12" s="205"/>
      <c r="N12" s="205"/>
      <c r="O12" s="205"/>
    </row>
    <row r="13" spans="2:15" x14ac:dyDescent="0.25">
      <c r="B13" s="186" t="str">
        <f>UPPER(H8)</f>
        <v>DISTRIBUTION</v>
      </c>
      <c r="C13" s="33">
        <f t="shared" si="0"/>
        <v>1</v>
      </c>
      <c r="D13" s="205"/>
      <c r="E13" s="205"/>
      <c r="F13" s="205"/>
      <c r="G13" s="205"/>
      <c r="H13" s="205">
        <v>1</v>
      </c>
      <c r="I13" s="205"/>
      <c r="J13" s="205"/>
      <c r="K13" s="205"/>
      <c r="L13" s="205"/>
      <c r="M13" s="205"/>
      <c r="N13" s="205"/>
      <c r="O13" s="205"/>
    </row>
    <row r="14" spans="2:15" x14ac:dyDescent="0.25">
      <c r="B14" s="186" t="str">
        <f>UPPER(I8)</f>
        <v>DIST ON-SITE</v>
      </c>
      <c r="C14" s="33">
        <f t="shared" si="0"/>
        <v>1</v>
      </c>
      <c r="D14" s="205"/>
      <c r="E14" s="205"/>
      <c r="F14" s="205"/>
      <c r="G14" s="205"/>
      <c r="H14" s="205"/>
      <c r="I14" s="205">
        <v>1</v>
      </c>
      <c r="J14" s="205"/>
      <c r="K14" s="205"/>
      <c r="L14" s="205"/>
      <c r="M14" s="205"/>
      <c r="N14" s="205"/>
      <c r="O14" s="205"/>
    </row>
    <row r="15" spans="2:15" x14ac:dyDescent="0.25">
      <c r="B15" s="186" t="str">
        <f>UPPER(J8)</f>
        <v>ACCTS &amp; SERVICE</v>
      </c>
      <c r="C15" s="33">
        <f t="shared" si="0"/>
        <v>1</v>
      </c>
      <c r="D15" s="205"/>
      <c r="E15" s="205"/>
      <c r="F15" s="205"/>
      <c r="G15" s="205"/>
      <c r="H15" s="205"/>
      <c r="I15" s="205"/>
      <c r="J15" s="205">
        <v>1</v>
      </c>
      <c r="K15" s="205"/>
      <c r="L15" s="205"/>
      <c r="M15" s="205"/>
      <c r="N15" s="205"/>
      <c r="O15" s="205"/>
    </row>
    <row r="16" spans="2:15" x14ac:dyDescent="0.25">
      <c r="B16" s="186" t="str">
        <f>UPPER(K8)</f>
        <v>FUNCTION 8</v>
      </c>
      <c r="C16" s="33">
        <f t="shared" si="0"/>
        <v>0</v>
      </c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</row>
    <row r="17" spans="2:15" x14ac:dyDescent="0.25">
      <c r="B17" s="186" t="str">
        <f>UPPER(L8)</f>
        <v>FUNCTION 9</v>
      </c>
      <c r="C17" s="33">
        <f t="shared" si="0"/>
        <v>0</v>
      </c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</row>
    <row r="18" spans="2:15" x14ac:dyDescent="0.25">
      <c r="B18" s="186" t="str">
        <f>UPPER(M8)</f>
        <v>FUNCTION 10</v>
      </c>
      <c r="C18" s="33">
        <f t="shared" si="0"/>
        <v>0</v>
      </c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</row>
    <row r="19" spans="2:15" x14ac:dyDescent="0.25">
      <c r="B19" s="186" t="str">
        <f>UPPER(N8)</f>
        <v>FUNCTION 11</v>
      </c>
      <c r="C19" s="33">
        <f t="shared" si="0"/>
        <v>0</v>
      </c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</row>
    <row r="20" spans="2:15" x14ac:dyDescent="0.25">
      <c r="B20" s="186" t="str">
        <f>UPPER(O8)</f>
        <v>FUNCTION 12</v>
      </c>
      <c r="C20" s="33">
        <f t="shared" si="0"/>
        <v>0</v>
      </c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</row>
    <row r="22" spans="2:15" x14ac:dyDescent="0.25">
      <c r="B22" s="1" t="s">
        <v>125</v>
      </c>
      <c r="C22" s="2" t="s">
        <v>123</v>
      </c>
      <c r="D22" s="4" t="s">
        <v>126</v>
      </c>
      <c r="E22" s="4" t="s">
        <v>127</v>
      </c>
      <c r="F22" s="4" t="s">
        <v>128</v>
      </c>
    </row>
    <row r="23" spans="2:15" x14ac:dyDescent="0.25">
      <c r="B23" s="186" t="s">
        <v>129</v>
      </c>
      <c r="C23" s="33">
        <f t="shared" ref="C23:C28" si="1">SUM(D23:F23)</f>
        <v>1</v>
      </c>
      <c r="D23" s="205">
        <v>1</v>
      </c>
      <c r="E23" s="205"/>
      <c r="F23" s="205"/>
    </row>
    <row r="24" spans="2:15" x14ac:dyDescent="0.25">
      <c r="B24" s="186" t="str">
        <f>UPPER(E22)</f>
        <v>COMMODITY</v>
      </c>
      <c r="C24" s="33">
        <f t="shared" si="1"/>
        <v>1</v>
      </c>
      <c r="D24" s="205"/>
      <c r="E24" s="205">
        <v>1</v>
      </c>
      <c r="F24" s="205"/>
    </row>
    <row r="25" spans="2:15" x14ac:dyDescent="0.25">
      <c r="B25" s="186" t="s">
        <v>130</v>
      </c>
      <c r="C25" s="33">
        <f t="shared" si="1"/>
        <v>1</v>
      </c>
      <c r="D25" s="203"/>
      <c r="E25" s="205"/>
      <c r="F25" s="205">
        <v>1</v>
      </c>
    </row>
    <row r="26" spans="2:15" x14ac:dyDescent="0.25">
      <c r="B26" s="186" t="s">
        <v>131</v>
      </c>
      <c r="C26" s="33">
        <f t="shared" si="1"/>
        <v>1</v>
      </c>
      <c r="D26" s="202">
        <v>0.51859999999999995</v>
      </c>
      <c r="E26" s="205"/>
      <c r="F26" s="203">
        <f>1-D26</f>
        <v>0.48140000000000005</v>
      </c>
    </row>
    <row r="27" spans="2:15" x14ac:dyDescent="0.25">
      <c r="B27" s="186" t="s">
        <v>132</v>
      </c>
      <c r="C27" s="33">
        <f t="shared" si="1"/>
        <v>1</v>
      </c>
      <c r="D27" s="202">
        <v>0.75929999999999997</v>
      </c>
      <c r="E27" s="205"/>
      <c r="F27" s="203">
        <f>1-D27</f>
        <v>0.24070000000000003</v>
      </c>
    </row>
    <row r="28" spans="2:15" x14ac:dyDescent="0.25">
      <c r="B28" s="186"/>
      <c r="C28" s="33">
        <f t="shared" si="1"/>
        <v>0</v>
      </c>
      <c r="D28" s="203"/>
      <c r="E28" s="205"/>
      <c r="F28" s="205"/>
    </row>
    <row r="29" spans="2:15" x14ac:dyDescent="0.25">
      <c r="B29" s="186"/>
      <c r="C29" s="33">
        <f t="shared" ref="C29" si="2">SUM(D29:F29)</f>
        <v>0</v>
      </c>
      <c r="D29" s="205"/>
      <c r="E29" s="205"/>
      <c r="F29" s="205"/>
      <c r="H29" s="43"/>
    </row>
    <row r="30" spans="2:15" x14ac:dyDescent="0.25">
      <c r="H30" s="43"/>
    </row>
    <row r="31" spans="2:15" x14ac:dyDescent="0.25">
      <c r="B31" s="1" t="s">
        <v>133</v>
      </c>
      <c r="D31" s="4" t="str">
        <f>'General Inputs'!D$14</f>
        <v>Gas Supply</v>
      </c>
      <c r="E31" s="4" t="str">
        <f>'General Inputs'!E$14</f>
        <v>Gathering</v>
      </c>
      <c r="F31" s="4" t="str">
        <f>'General Inputs'!F$14</f>
        <v>Storage</v>
      </c>
      <c r="G31" s="4" t="str">
        <f>'General Inputs'!G$14</f>
        <v>Transmission</v>
      </c>
      <c r="H31" s="4" t="str">
        <f>'General Inputs'!H$14</f>
        <v>Distribution</v>
      </c>
      <c r="I31" s="4" t="str">
        <f>'General Inputs'!I$14</f>
        <v>Dist On-Site</v>
      </c>
      <c r="J31" s="4" t="str">
        <f>'General Inputs'!J$14</f>
        <v>Accts &amp; Service</v>
      </c>
      <c r="K31" s="4" t="str">
        <f>'General Inputs'!K$14</f>
        <v>Function 8</v>
      </c>
      <c r="L31" s="4" t="str">
        <f>'General Inputs'!L$14</f>
        <v>Function 9</v>
      </c>
      <c r="M31" s="4" t="str">
        <f>'General Inputs'!M$14</f>
        <v>Function 10</v>
      </c>
      <c r="N31" s="4" t="str">
        <f>'General Inputs'!N$14</f>
        <v>Function 11</v>
      </c>
      <c r="O31" s="4" t="str">
        <f>'General Inputs'!O$14</f>
        <v>Function 12</v>
      </c>
    </row>
    <row r="32" spans="2:15" x14ac:dyDescent="0.25">
      <c r="B32" s="186" t="s">
        <v>126</v>
      </c>
      <c r="D32" s="205" t="s">
        <v>33</v>
      </c>
      <c r="E32" s="205" t="s">
        <v>134</v>
      </c>
      <c r="F32" s="205" t="s">
        <v>36</v>
      </c>
      <c r="G32" s="205" t="s">
        <v>38</v>
      </c>
      <c r="H32" s="205" t="s">
        <v>39</v>
      </c>
      <c r="I32" s="205" t="s">
        <v>135</v>
      </c>
      <c r="J32" s="205" t="s">
        <v>136</v>
      </c>
      <c r="K32" s="205"/>
      <c r="L32" s="205"/>
      <c r="M32" s="205"/>
      <c r="N32" s="205"/>
      <c r="O32" s="205"/>
    </row>
    <row r="33" spans="2:15" x14ac:dyDescent="0.25">
      <c r="B33" s="186" t="s">
        <v>127</v>
      </c>
      <c r="D33" s="203" t="str">
        <f>_xlfn.TEXTBEFORE(D32,"_")&amp;"_Comm"</f>
        <v>Supply_Comm</v>
      </c>
      <c r="E33" s="203" t="str">
        <f t="shared" ref="E33:J33" si="3">_xlfn.TEXTBEFORE(E32,"_")&amp;"_Comm"</f>
        <v>Gather_Comm</v>
      </c>
      <c r="F33" s="203" t="str">
        <f t="shared" si="3"/>
        <v>Storage_Comm</v>
      </c>
      <c r="G33" s="203" t="str">
        <f t="shared" si="3"/>
        <v>Trans_Comm</v>
      </c>
      <c r="H33" s="203" t="str">
        <f t="shared" si="3"/>
        <v>Dist_Comm</v>
      </c>
      <c r="I33" s="203" t="str">
        <f t="shared" si="3"/>
        <v>OnSite_Comm</v>
      </c>
      <c r="J33" s="203" t="str">
        <f t="shared" si="3"/>
        <v>CustAccts_Comm</v>
      </c>
      <c r="K33" s="203"/>
      <c r="L33" s="205"/>
      <c r="M33" s="205"/>
      <c r="N33" s="205"/>
      <c r="O33" s="205"/>
    </row>
    <row r="34" spans="2:15" x14ac:dyDescent="0.25">
      <c r="B34" s="186" t="s">
        <v>128</v>
      </c>
      <c r="D34" s="203" t="str">
        <f>_xlfn.TEXTBEFORE(D32,"_")&amp;"_Cust"</f>
        <v>Supply_Cust</v>
      </c>
      <c r="E34" s="203" t="str">
        <f t="shared" ref="E34:J34" si="4">_xlfn.TEXTBEFORE(E32,"_")&amp;"_Cust"</f>
        <v>Gather_Cust</v>
      </c>
      <c r="F34" s="203" t="str">
        <f t="shared" si="4"/>
        <v>Storage_Cust</v>
      </c>
      <c r="G34" s="203" t="str">
        <f t="shared" si="4"/>
        <v>Trans_Cust</v>
      </c>
      <c r="H34" s="203" t="str">
        <f t="shared" si="4"/>
        <v>Dist_Cust</v>
      </c>
      <c r="I34" s="203" t="str">
        <f t="shared" si="4"/>
        <v>OnSite_Cust</v>
      </c>
      <c r="J34" s="203" t="str">
        <f t="shared" si="4"/>
        <v>CustAccts_Cust</v>
      </c>
      <c r="K34" s="203"/>
      <c r="L34" s="205"/>
      <c r="M34" s="205"/>
      <c r="N34" s="205"/>
      <c r="O34" s="205"/>
    </row>
    <row r="36" spans="2:15" x14ac:dyDescent="0.25">
      <c r="B36" s="1" t="s">
        <v>137</v>
      </c>
    </row>
    <row r="37" spans="2:15" x14ac:dyDescent="0.25">
      <c r="B37" s="1" t="s">
        <v>138</v>
      </c>
      <c r="C37" s="2"/>
      <c r="D37" s="4"/>
    </row>
    <row r="38" spans="2:15" x14ac:dyDescent="0.25">
      <c r="B38" t="s">
        <v>139</v>
      </c>
      <c r="C38" s="33"/>
      <c r="D38" s="202">
        <f>D26</f>
        <v>0.51859999999999995</v>
      </c>
    </row>
    <row r="39" spans="2:15" x14ac:dyDescent="0.25">
      <c r="B39" t="s">
        <v>140</v>
      </c>
      <c r="C39" s="33"/>
      <c r="D39" s="202">
        <f>1-D38</f>
        <v>0.48140000000000005</v>
      </c>
    </row>
    <row r="40" spans="2:15" x14ac:dyDescent="0.25">
      <c r="C40" s="33"/>
    </row>
    <row r="41" spans="2:15" x14ac:dyDescent="0.25">
      <c r="C41" s="33"/>
    </row>
    <row r="42" spans="2:15" x14ac:dyDescent="0.25">
      <c r="C42" s="33"/>
    </row>
    <row r="43" spans="2:15" x14ac:dyDescent="0.25">
      <c r="C43" s="33"/>
    </row>
    <row r="44" spans="2:15" x14ac:dyDescent="0.25">
      <c r="C44" s="33"/>
    </row>
    <row r="45" spans="2:15" x14ac:dyDescent="0.25">
      <c r="C45" s="33"/>
    </row>
    <row r="46" spans="2:15" x14ac:dyDescent="0.25">
      <c r="C46" s="33"/>
    </row>
    <row r="47" spans="2:15" x14ac:dyDescent="0.25">
      <c r="C47" s="33"/>
    </row>
    <row r="48" spans="2:15" x14ac:dyDescent="0.25">
      <c r="C48" s="33"/>
    </row>
    <row r="49" spans="3:3" x14ac:dyDescent="0.25">
      <c r="C49" s="33"/>
    </row>
    <row r="50" spans="3:3" x14ac:dyDescent="0.25">
      <c r="C50" s="33"/>
    </row>
    <row r="51" spans="3:3" x14ac:dyDescent="0.25">
      <c r="C51" s="33"/>
    </row>
    <row r="52" spans="3:3" x14ac:dyDescent="0.25">
      <c r="C52" s="33"/>
    </row>
    <row r="53" spans="3:3" x14ac:dyDescent="0.25">
      <c r="C53" s="33"/>
    </row>
    <row r="54" spans="3:3" x14ac:dyDescent="0.25">
      <c r="C54" s="33"/>
    </row>
    <row r="55" spans="3:3" x14ac:dyDescent="0.25">
      <c r="C55" s="33"/>
    </row>
    <row r="56" spans="3:3" x14ac:dyDescent="0.25">
      <c r="C56" s="33"/>
    </row>
    <row r="57" spans="3:3" x14ac:dyDescent="0.25">
      <c r="C57" s="33"/>
    </row>
    <row r="58" spans="3:3" x14ac:dyDescent="0.25">
      <c r="C58" s="33"/>
    </row>
  </sheetData>
  <phoneticPr fontId="15" type="noConversion"/>
  <pageMargins left="0.7" right="0.7" top="0.75" bottom="0.75" header="0.3" footer="0.3"/>
  <pageSetup scale="43" orientation="landscape" horizontalDpi="1200" verticalDpi="1200" r:id="rId1"/>
  <ignoredErrors>
    <ignoredError sqref="B2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0A8A-51E4-4881-BA42-C1071CBDA396}">
  <sheetPr codeName="Sheet12">
    <tabColor theme="9"/>
  </sheetPr>
  <dimension ref="B1:I68"/>
  <sheetViews>
    <sheetView topLeftCell="A45" workbookViewId="0"/>
  </sheetViews>
  <sheetFormatPr defaultRowHeight="15" x14ac:dyDescent="0.25"/>
  <cols>
    <col min="1" max="1" width="3.5703125" customWidth="1"/>
    <col min="2" max="2" width="36.42578125" bestFit="1" customWidth="1"/>
    <col min="4" max="8" width="11.140625" style="38" customWidth="1"/>
    <col min="9" max="9" width="8.85546875" style="38"/>
    <col min="11" max="11" width="12.140625" bestFit="1" customWidth="1"/>
  </cols>
  <sheetData>
    <row r="1" spans="2:8" x14ac:dyDescent="0.25">
      <c r="B1" s="12" t="str">
        <f>'Input-Func_Class'!B1</f>
        <v>Peoples Natural Gas Company LLC</v>
      </c>
    </row>
    <row r="2" spans="2:8" x14ac:dyDescent="0.25">
      <c r="B2" s="12" t="str">
        <f>'Input-Func_Class'!B2</f>
        <v>Gas Class Cost of Service Study: Average of Customer-Demand and Demand-Commodity Allocation of Distribution Mains</v>
      </c>
    </row>
    <row r="3" spans="2:8" x14ac:dyDescent="0.25">
      <c r="B3" s="12" t="str">
        <f>'Input-Func_Class'!B3</f>
        <v>12 Months Ending December 31, 2027</v>
      </c>
    </row>
    <row r="4" spans="2:8" x14ac:dyDescent="0.25">
      <c r="B4" s="12" t="str" cm="1">
        <f t="array" aca="1" ref="B4" ca="1">VLOOKUP(_xlfn.TEXTAFTER(CELL("filename",A1),"]"),Contents!B:F,5,FALSE)</f>
        <v>Input-Ext Allocators</v>
      </c>
    </row>
    <row r="5" spans="2:8" x14ac:dyDescent="0.25">
      <c r="B5" s="33"/>
    </row>
    <row r="7" spans="2:8" ht="30" x14ac:dyDescent="0.25">
      <c r="B7" s="1" t="s">
        <v>141</v>
      </c>
      <c r="C7" s="2" t="s">
        <v>123</v>
      </c>
      <c r="D7" s="286" t="str">
        <f>'General Inputs'!D$17</f>
        <v>Residential</v>
      </c>
      <c r="E7" s="286" t="str">
        <f>'General Inputs'!E$17</f>
        <v>Small General</v>
      </c>
      <c r="F7" s="286" t="str">
        <f>'General Inputs'!F$17</f>
        <v>Medium General</v>
      </c>
      <c r="G7" s="286" t="str">
        <f>'General Inputs'!G$17</f>
        <v>Large General</v>
      </c>
      <c r="H7" s="286" t="str">
        <f>'General Inputs'!H$17</f>
        <v>Mainline Service</v>
      </c>
    </row>
    <row r="8" spans="2:8" x14ac:dyDescent="0.25">
      <c r="B8" s="186"/>
      <c r="C8" s="107">
        <f t="shared" ref="C8:C17" si="0">SUM(D8:J8)</f>
        <v>0</v>
      </c>
      <c r="D8" s="186"/>
      <c r="E8" s="186"/>
      <c r="F8" s="186"/>
      <c r="G8" s="186"/>
      <c r="H8" s="186"/>
    </row>
    <row r="9" spans="2:8" x14ac:dyDescent="0.25">
      <c r="B9" s="195" t="s">
        <v>142</v>
      </c>
      <c r="C9" s="107">
        <f t="shared" si="0"/>
        <v>0</v>
      </c>
      <c r="D9" s="202"/>
      <c r="E9" s="202"/>
      <c r="F9" s="202"/>
      <c r="G9" s="202"/>
      <c r="H9" s="202"/>
    </row>
    <row r="10" spans="2:8" x14ac:dyDescent="0.25">
      <c r="B10" s="186" t="s">
        <v>143</v>
      </c>
      <c r="C10" s="107">
        <f t="shared" si="0"/>
        <v>0.99999999999999978</v>
      </c>
      <c r="D10" s="202">
        <v>0.56838241834341485</v>
      </c>
      <c r="E10" s="202">
        <v>0.11041769633530087</v>
      </c>
      <c r="F10" s="202">
        <v>0.15869965492303512</v>
      </c>
      <c r="G10" s="202">
        <v>9.1949922656962071E-2</v>
      </c>
      <c r="H10" s="202">
        <v>7.0550307741286927E-2</v>
      </c>
    </row>
    <row r="11" spans="2:8" x14ac:dyDescent="0.25">
      <c r="B11" s="186" t="s">
        <v>144</v>
      </c>
      <c r="C11" s="107">
        <f t="shared" si="0"/>
        <v>1</v>
      </c>
      <c r="D11" s="202">
        <v>0.61152574806082693</v>
      </c>
      <c r="E11" s="202">
        <v>0.11879900252263037</v>
      </c>
      <c r="F11" s="202">
        <v>0.17074582545438183</v>
      </c>
      <c r="G11" s="202">
        <v>9.892942396216077E-2</v>
      </c>
      <c r="H11" s="202">
        <v>0</v>
      </c>
    </row>
    <row r="12" spans="2:8" x14ac:dyDescent="0.25">
      <c r="B12" s="186" t="s">
        <v>145</v>
      </c>
      <c r="C12" s="107">
        <f t="shared" si="0"/>
        <v>0.99999999999999978</v>
      </c>
      <c r="D12" s="202">
        <v>0.67866576084396157</v>
      </c>
      <c r="E12" s="202">
        <v>0.131842061745052</v>
      </c>
      <c r="F12" s="202">
        <v>0.18949217741098628</v>
      </c>
      <c r="G12" s="202">
        <v>0</v>
      </c>
      <c r="H12" s="202">
        <v>0</v>
      </c>
    </row>
    <row r="13" spans="2:8" x14ac:dyDescent="0.25">
      <c r="B13" s="186" t="s">
        <v>146</v>
      </c>
      <c r="C13" s="107">
        <f t="shared" si="0"/>
        <v>1</v>
      </c>
      <c r="D13" s="202">
        <v>0.46123109576092269</v>
      </c>
      <c r="E13" s="202">
        <v>9.4792856052156191E-2</v>
      </c>
      <c r="F13" s="202">
        <v>0.13574197501701293</v>
      </c>
      <c r="G13" s="202">
        <v>0.16063026881128864</v>
      </c>
      <c r="H13" s="202">
        <v>0.14760380435861961</v>
      </c>
    </row>
    <row r="14" spans="2:8" x14ac:dyDescent="0.25">
      <c r="B14" s="186" t="s">
        <v>147</v>
      </c>
      <c r="C14" s="107">
        <f t="shared" si="0"/>
        <v>1.0000000000000002</v>
      </c>
      <c r="D14" s="202">
        <v>0.56332760958890471</v>
      </c>
      <c r="E14" s="202">
        <v>0.1062702779617682</v>
      </c>
      <c r="F14" s="202">
        <v>0.15866341403346546</v>
      </c>
      <c r="G14" s="202">
        <v>0.1717386984158617</v>
      </c>
      <c r="H14" s="202">
        <v>0</v>
      </c>
    </row>
    <row r="15" spans="2:8" x14ac:dyDescent="0.25">
      <c r="B15" s="186" t="s">
        <v>148</v>
      </c>
      <c r="C15" s="107">
        <f t="shared" si="0"/>
        <v>1</v>
      </c>
      <c r="D15" s="202">
        <v>0.68027410012701406</v>
      </c>
      <c r="E15" s="202">
        <v>0.12796438374893601</v>
      </c>
      <c r="F15" s="202">
        <v>0.1917615161240499</v>
      </c>
      <c r="G15" s="202">
        <v>0</v>
      </c>
      <c r="H15" s="202">
        <v>0</v>
      </c>
    </row>
    <row r="16" spans="2:8" x14ac:dyDescent="0.25">
      <c r="B16" s="186" t="s">
        <v>149</v>
      </c>
      <c r="C16" s="107">
        <f t="shared" si="0"/>
        <v>1</v>
      </c>
      <c r="D16" s="202">
        <v>0.57978721357385066</v>
      </c>
      <c r="E16" s="202">
        <v>0.11054882172395911</v>
      </c>
      <c r="F16" s="202">
        <v>0.16278954241677063</v>
      </c>
      <c r="G16" s="202">
        <v>0.14687442228541964</v>
      </c>
      <c r="H16" s="202">
        <v>0</v>
      </c>
    </row>
    <row r="17" spans="2:8" x14ac:dyDescent="0.25">
      <c r="B17" s="186" t="s">
        <v>150</v>
      </c>
      <c r="C17" s="107">
        <f t="shared" si="0"/>
        <v>0.99999999999999989</v>
      </c>
      <c r="D17" s="202">
        <v>0.6797248542741291</v>
      </c>
      <c r="E17" s="202">
        <v>0.12928860593304359</v>
      </c>
      <c r="F17" s="202">
        <v>0.1909865397928272</v>
      </c>
      <c r="G17" s="202">
        <v>0</v>
      </c>
      <c r="H17" s="202">
        <v>0</v>
      </c>
    </row>
    <row r="18" spans="2:8" x14ac:dyDescent="0.25">
      <c r="B18" s="186"/>
      <c r="C18" s="107"/>
      <c r="D18" s="202"/>
      <c r="E18" s="202"/>
      <c r="F18" s="202"/>
      <c r="G18" s="202"/>
      <c r="H18" s="202"/>
    </row>
    <row r="19" spans="2:8" x14ac:dyDescent="0.25">
      <c r="B19" s="186"/>
      <c r="C19" s="107">
        <f t="shared" ref="C19:C50" si="1">SUM(D19:J19)</f>
        <v>0</v>
      </c>
      <c r="D19" s="202"/>
      <c r="E19" s="202"/>
      <c r="F19" s="202"/>
      <c r="G19" s="202"/>
      <c r="H19" s="202"/>
    </row>
    <row r="20" spans="2:8" x14ac:dyDescent="0.25">
      <c r="B20" s="195" t="s">
        <v>151</v>
      </c>
      <c r="C20" s="107">
        <f t="shared" si="1"/>
        <v>0</v>
      </c>
      <c r="D20" s="202"/>
      <c r="E20" s="202"/>
      <c r="F20" s="202"/>
      <c r="G20" s="202"/>
      <c r="H20" s="202"/>
    </row>
    <row r="21" spans="2:8" x14ac:dyDescent="0.25">
      <c r="B21" s="186" t="s">
        <v>152</v>
      </c>
      <c r="C21" s="107">
        <f t="shared" si="1"/>
        <v>0.99999999999999989</v>
      </c>
      <c r="D21" s="202">
        <v>0.69983694807282415</v>
      </c>
      <c r="E21" s="202">
        <v>8.8862705700972752E-2</v>
      </c>
      <c r="F21" s="202">
        <v>0.10612402872580085</v>
      </c>
      <c r="G21" s="202">
        <v>9.3532684686281745E-2</v>
      </c>
      <c r="H21" s="202">
        <v>1.1643632814120369E-2</v>
      </c>
    </row>
    <row r="22" spans="2:8" x14ac:dyDescent="0.25">
      <c r="B22" s="186" t="s">
        <v>153</v>
      </c>
      <c r="C22" s="107">
        <f t="shared" si="1"/>
        <v>1.0000000000000002</v>
      </c>
      <c r="D22" s="202">
        <v>0.78972418717856396</v>
      </c>
      <c r="E22" s="202">
        <v>0.11287210070514424</v>
      </c>
      <c r="F22" s="202">
        <v>7.5137358132209744E-2</v>
      </c>
      <c r="G22" s="202">
        <v>1.3995336112943572E-2</v>
      </c>
      <c r="H22" s="202">
        <v>8.271017871138606E-3</v>
      </c>
    </row>
    <row r="23" spans="2:8" s="38" customFormat="1" x14ac:dyDescent="0.25">
      <c r="B23" s="186" t="s">
        <v>154</v>
      </c>
      <c r="C23" s="150">
        <f t="shared" ref="C23:C31" si="2">SUM(D23:J23)</f>
        <v>1</v>
      </c>
      <c r="D23" s="202">
        <v>0.70419548075744742</v>
      </c>
      <c r="E23" s="202">
        <v>8.7443404221935556E-2</v>
      </c>
      <c r="F23" s="202">
        <v>0.10360508220503993</v>
      </c>
      <c r="G23" s="202">
        <v>9.4311883972031649E-2</v>
      </c>
      <c r="H23" s="202">
        <v>1.0444148843545513E-2</v>
      </c>
    </row>
    <row r="24" spans="2:8" x14ac:dyDescent="0.25">
      <c r="B24" s="186" t="s">
        <v>155</v>
      </c>
      <c r="C24" s="107">
        <f t="shared" si="2"/>
        <v>1</v>
      </c>
      <c r="D24" s="202">
        <v>0.76094907132668543</v>
      </c>
      <c r="E24" s="202">
        <v>6.8962309582041262E-2</v>
      </c>
      <c r="F24" s="202">
        <v>7.0805222745586455E-2</v>
      </c>
      <c r="G24" s="202">
        <v>0.10445804104716569</v>
      </c>
      <c r="H24" s="202">
        <v>-5.1746447014788819E-3</v>
      </c>
    </row>
    <row r="25" spans="2:8" x14ac:dyDescent="0.25">
      <c r="B25" s="186" t="s">
        <v>156</v>
      </c>
      <c r="C25" s="107">
        <f t="shared" si="2"/>
        <v>0.99999999999999989</v>
      </c>
      <c r="D25" s="202">
        <v>0.42185400219148683</v>
      </c>
      <c r="E25" s="202">
        <v>7.6767592791907507E-2</v>
      </c>
      <c r="F25" s="202">
        <v>0.12003930286353609</v>
      </c>
      <c r="G25" s="202">
        <v>0.2002672082790084</v>
      </c>
      <c r="H25" s="202">
        <v>0.18107189387406111</v>
      </c>
    </row>
    <row r="26" spans="2:8" x14ac:dyDescent="0.25">
      <c r="B26" s="186" t="s">
        <v>157</v>
      </c>
      <c r="C26" s="107">
        <f t="shared" si="2"/>
        <v>1</v>
      </c>
      <c r="D26" s="202">
        <v>0.82096490603211736</v>
      </c>
      <c r="E26" s="202">
        <v>0.11501811370871602</v>
      </c>
      <c r="F26" s="202">
        <v>5.8596981901368021E-2</v>
      </c>
      <c r="G26" s="202">
        <v>5.4199983577985621E-3</v>
      </c>
      <c r="H26" s="202">
        <v>0</v>
      </c>
    </row>
    <row r="27" spans="2:8" x14ac:dyDescent="0.25">
      <c r="B27" s="186" t="s">
        <v>158</v>
      </c>
      <c r="C27" s="107">
        <f t="shared" si="2"/>
        <v>0.99999999999999978</v>
      </c>
      <c r="D27" s="202">
        <v>7.9089952845776315E-2</v>
      </c>
      <c r="E27" s="202">
        <v>4.3917316558253365E-2</v>
      </c>
      <c r="F27" s="202">
        <v>0.17280713889991045</v>
      </c>
      <c r="G27" s="202">
        <v>0.3676057050066654</v>
      </c>
      <c r="H27" s="202">
        <v>0.33657988668939437</v>
      </c>
    </row>
    <row r="28" spans="2:8" x14ac:dyDescent="0.25">
      <c r="B28" s="186" t="s">
        <v>159</v>
      </c>
      <c r="C28" s="107">
        <f t="shared" si="2"/>
        <v>1</v>
      </c>
      <c r="D28" s="202">
        <v>0.14005268004688806</v>
      </c>
      <c r="E28" s="202">
        <v>5.0132657652098039E-2</v>
      </c>
      <c r="F28" s="202">
        <v>0.16586710798132526</v>
      </c>
      <c r="G28" s="202">
        <v>0.33641333181561389</v>
      </c>
      <c r="H28" s="202">
        <v>0.30753422250407469</v>
      </c>
    </row>
    <row r="29" spans="2:8" x14ac:dyDescent="0.25">
      <c r="B29" s="186" t="s">
        <v>160</v>
      </c>
      <c r="C29" s="107">
        <f t="shared" si="2"/>
        <v>1</v>
      </c>
      <c r="D29" s="202">
        <v>0.68188243941006643</v>
      </c>
      <c r="E29" s="202">
        <v>0.12408670575282002</v>
      </c>
      <c r="F29" s="202">
        <v>0.19403085483711352</v>
      </c>
      <c r="G29" s="202">
        <v>0</v>
      </c>
      <c r="H29" s="202">
        <v>0</v>
      </c>
    </row>
    <row r="30" spans="2:8" x14ac:dyDescent="0.25">
      <c r="B30" s="186" t="s">
        <v>158</v>
      </c>
      <c r="C30" s="107">
        <f t="shared" si="2"/>
        <v>0.99999999999999978</v>
      </c>
      <c r="D30" s="202">
        <v>7.9089952845776315E-2</v>
      </c>
      <c r="E30" s="202">
        <v>4.3917316558253365E-2</v>
      </c>
      <c r="F30" s="202">
        <v>0.17280713889991045</v>
      </c>
      <c r="G30" s="202">
        <v>0.3676057050066654</v>
      </c>
      <c r="H30" s="202">
        <v>0.33657988668939437</v>
      </c>
    </row>
    <row r="31" spans="2:8" x14ac:dyDescent="0.25">
      <c r="B31" s="186"/>
      <c r="C31" s="107">
        <f t="shared" si="2"/>
        <v>0</v>
      </c>
      <c r="D31" s="202"/>
      <c r="E31" s="202"/>
      <c r="F31" s="202"/>
      <c r="G31" s="202"/>
      <c r="H31" s="202"/>
    </row>
    <row r="32" spans="2:8" s="16" customFormat="1" x14ac:dyDescent="0.25">
      <c r="B32" s="186"/>
      <c r="C32" s="107">
        <f t="shared" ref="C32" si="3">SUM(D32:J32)</f>
        <v>0</v>
      </c>
      <c r="D32" s="202"/>
      <c r="E32" s="202"/>
      <c r="F32" s="202"/>
      <c r="G32" s="202"/>
      <c r="H32" s="202"/>
    </row>
    <row r="33" spans="2:8" x14ac:dyDescent="0.25">
      <c r="B33" s="195" t="s">
        <v>161</v>
      </c>
      <c r="C33" s="107">
        <f t="shared" si="1"/>
        <v>0</v>
      </c>
      <c r="D33" s="202"/>
      <c r="E33" s="202"/>
      <c r="F33" s="202"/>
      <c r="G33" s="202"/>
      <c r="H33" s="202"/>
    </row>
    <row r="34" spans="2:8" x14ac:dyDescent="0.25">
      <c r="B34" s="186" t="s">
        <v>162</v>
      </c>
      <c r="C34" s="107">
        <f t="shared" si="1"/>
        <v>1</v>
      </c>
      <c r="D34" s="202">
        <v>0.92357635200457289</v>
      </c>
      <c r="E34" s="202">
        <v>6.9063617324208196E-2</v>
      </c>
      <c r="F34" s="202">
        <v>7.0219486720107136E-3</v>
      </c>
      <c r="G34" s="202">
        <v>3.267575498278684E-4</v>
      </c>
      <c r="H34" s="202">
        <v>1.1324449380316015E-5</v>
      </c>
    </row>
    <row r="35" spans="2:8" x14ac:dyDescent="0.25">
      <c r="B35" s="186" t="s">
        <v>163</v>
      </c>
      <c r="C35" s="107">
        <f t="shared" si="1"/>
        <v>1</v>
      </c>
      <c r="D35" s="202">
        <v>0.93042430341495452</v>
      </c>
      <c r="E35" s="202">
        <v>6.957569658504556E-2</v>
      </c>
      <c r="F35" s="202">
        <v>0</v>
      </c>
      <c r="G35" s="202">
        <v>0</v>
      </c>
      <c r="H35" s="202">
        <v>0</v>
      </c>
    </row>
    <row r="36" spans="2:8" x14ac:dyDescent="0.25">
      <c r="B36" s="186" t="s">
        <v>164</v>
      </c>
      <c r="C36" s="107">
        <f t="shared" si="1"/>
        <v>1</v>
      </c>
      <c r="D36" s="202">
        <v>0.92358681111666363</v>
      </c>
      <c r="E36" s="202">
        <v>6.9064399440503646E-2</v>
      </c>
      <c r="F36" s="202">
        <v>7.022028192613528E-3</v>
      </c>
      <c r="G36" s="202">
        <v>3.2676125021910592E-4</v>
      </c>
      <c r="H36" s="202">
        <v>0</v>
      </c>
    </row>
    <row r="37" spans="2:8" x14ac:dyDescent="0.25">
      <c r="B37" s="186" t="s">
        <v>165</v>
      </c>
      <c r="C37" s="107">
        <f t="shared" si="1"/>
        <v>1</v>
      </c>
      <c r="D37" s="202">
        <v>0.92388870214403962</v>
      </c>
      <c r="E37" s="202">
        <v>6.9086974386628072E-2</v>
      </c>
      <c r="F37" s="202">
        <v>7.0243234693323107E-3</v>
      </c>
      <c r="G37" s="202">
        <v>0</v>
      </c>
      <c r="H37" s="202">
        <v>0</v>
      </c>
    </row>
    <row r="38" spans="2:8" x14ac:dyDescent="0.25">
      <c r="B38" s="186" t="s">
        <v>166</v>
      </c>
      <c r="C38" s="107">
        <f t="shared" si="1"/>
        <v>0.99999999999999978</v>
      </c>
      <c r="D38" s="202">
        <v>0.92314953558458357</v>
      </c>
      <c r="E38" s="202">
        <v>6.9031700649605329E-2</v>
      </c>
      <c r="F38" s="202">
        <v>7.4501138304792708E-3</v>
      </c>
      <c r="G38" s="202">
        <v>3.5424571643116059E-4</v>
      </c>
      <c r="H38" s="202">
        <v>1.4404218900558961E-5</v>
      </c>
    </row>
    <row r="39" spans="2:8" x14ac:dyDescent="0.25">
      <c r="B39" s="186" t="s">
        <v>167</v>
      </c>
      <c r="C39" s="107">
        <f t="shared" si="1"/>
        <v>0.99999999999999989</v>
      </c>
      <c r="D39" s="202">
        <v>0.74065699726097589</v>
      </c>
      <c r="E39" s="202">
        <v>0.19197276650717882</v>
      </c>
      <c r="F39" s="202">
        <v>6.1912564074977944E-2</v>
      </c>
      <c r="G39" s="202">
        <v>5.4218354274162559E-3</v>
      </c>
      <c r="H39" s="202">
        <v>3.5836729451074014E-5</v>
      </c>
    </row>
    <row r="40" spans="2:8" x14ac:dyDescent="0.25">
      <c r="B40" s="186" t="s">
        <v>168</v>
      </c>
      <c r="C40" s="107">
        <f t="shared" si="1"/>
        <v>1</v>
      </c>
      <c r="D40" s="202">
        <v>0</v>
      </c>
      <c r="E40" s="202">
        <v>7.2931360338712739E-2</v>
      </c>
      <c r="F40" s="202">
        <v>0.50272388609193308</v>
      </c>
      <c r="G40" s="202">
        <v>0.39722285187650613</v>
      </c>
      <c r="H40" s="202">
        <v>2.7121901692848213E-2</v>
      </c>
    </row>
    <row r="41" spans="2:8" x14ac:dyDescent="0.25">
      <c r="B41" s="186" t="s">
        <v>169</v>
      </c>
      <c r="C41" s="107">
        <f t="shared" si="1"/>
        <v>1</v>
      </c>
      <c r="D41" s="202">
        <v>0.90528057312856425</v>
      </c>
      <c r="E41" s="202">
        <v>7.1360819968663142E-2</v>
      </c>
      <c r="F41" s="202">
        <v>1.3706154024560321E-2</v>
      </c>
      <c r="G41" s="202">
        <v>9.329132753889793E-3</v>
      </c>
      <c r="H41" s="202">
        <v>3.2332012432253441E-4</v>
      </c>
    </row>
    <row r="42" spans="2:8" x14ac:dyDescent="0.25">
      <c r="B42" s="186" t="s">
        <v>170</v>
      </c>
      <c r="C42" s="107">
        <f t="shared" si="1"/>
        <v>1.0000000000000002</v>
      </c>
      <c r="D42" s="202">
        <v>0.9202172133037072</v>
      </c>
      <c r="E42" s="202">
        <v>7.3012879288120558E-2</v>
      </c>
      <c r="F42" s="202">
        <v>6.2477777131563321E-3</v>
      </c>
      <c r="G42" s="202">
        <v>5.0505367670655255E-4</v>
      </c>
      <c r="H42" s="202">
        <v>1.7076018309555678E-5</v>
      </c>
    </row>
    <row r="43" spans="2:8" x14ac:dyDescent="0.25">
      <c r="B43" s="186" t="s">
        <v>171</v>
      </c>
      <c r="C43" s="107">
        <f t="shared" si="1"/>
        <v>1</v>
      </c>
      <c r="D43" s="202">
        <v>0.9111691533752152</v>
      </c>
      <c r="E43" s="202">
        <v>4.0673568607930859E-2</v>
      </c>
      <c r="F43" s="202">
        <v>3.544176376781661E-2</v>
      </c>
      <c r="G43" s="202">
        <v>1.2715514249037418E-2</v>
      </c>
      <c r="H43" s="202">
        <v>0</v>
      </c>
    </row>
    <row r="44" spans="2:8" x14ac:dyDescent="0.25">
      <c r="B44" s="186" t="s">
        <v>172</v>
      </c>
      <c r="C44" s="107">
        <f t="shared" si="1"/>
        <v>1</v>
      </c>
      <c r="D44" s="202">
        <v>0.99042011913341332</v>
      </c>
      <c r="E44" s="202">
        <v>8.6572840152963747E-3</v>
      </c>
      <c r="F44" s="202">
        <v>8.8021749149130466E-4</v>
      </c>
      <c r="G44" s="202">
        <v>4.0959813902053608E-5</v>
      </c>
      <c r="H44" s="202">
        <v>1.4195458969664785E-6</v>
      </c>
    </row>
    <row r="45" spans="2:8" x14ac:dyDescent="0.25">
      <c r="B45" s="186" t="s">
        <v>173</v>
      </c>
      <c r="C45" s="107">
        <f t="shared" si="1"/>
        <v>0.99999999999999989</v>
      </c>
      <c r="D45" s="202">
        <v>0.13690260121771866</v>
      </c>
      <c r="E45" s="202">
        <v>0.7841965529944025</v>
      </c>
      <c r="F45" s="202">
        <v>7.7070333526193011E-2</v>
      </c>
      <c r="G45" s="202">
        <v>1.8305122616857799E-3</v>
      </c>
      <c r="H45" s="202">
        <v>0</v>
      </c>
    </row>
    <row r="46" spans="2:8" x14ac:dyDescent="0.25">
      <c r="B46" s="186" t="s">
        <v>174</v>
      </c>
      <c r="C46" s="107">
        <f t="shared" si="1"/>
        <v>0.99999999999999989</v>
      </c>
      <c r="D46" s="202">
        <v>0.88798380452154013</v>
      </c>
      <c r="E46" s="202">
        <v>6.2088142243133006E-2</v>
      </c>
      <c r="F46" s="202">
        <v>3.5156156898171503E-2</v>
      </c>
      <c r="G46" s="202">
        <v>1.4771896337155246E-2</v>
      </c>
      <c r="H46" s="202">
        <v>0</v>
      </c>
    </row>
    <row r="47" spans="2:8" x14ac:dyDescent="0.25">
      <c r="B47" s="186" t="s">
        <v>175</v>
      </c>
      <c r="C47" s="107">
        <f t="shared" si="1"/>
        <v>1</v>
      </c>
      <c r="D47" s="202">
        <v>0.8847203166143307</v>
      </c>
      <c r="E47" s="202">
        <v>0.1041775961686642</v>
      </c>
      <c r="F47" s="202">
        <v>1.0592114363714395E-2</v>
      </c>
      <c r="G47" s="202">
        <v>4.9289072003325042E-4</v>
      </c>
      <c r="H47" s="202">
        <v>1.7082133257470048E-5</v>
      </c>
    </row>
    <row r="48" spans="2:8" x14ac:dyDescent="0.25">
      <c r="B48" s="186" t="s">
        <v>176</v>
      </c>
      <c r="C48" s="107">
        <f t="shared" si="1"/>
        <v>1</v>
      </c>
      <c r="D48" s="202">
        <v>0.31691186043055286</v>
      </c>
      <c r="E48" s="202">
        <v>0.32752702856373817</v>
      </c>
      <c r="F48" s="202">
        <v>0.32921884474546709</v>
      </c>
      <c r="G48" s="202">
        <v>2.6342266260241973E-2</v>
      </c>
      <c r="H48" s="202">
        <v>0</v>
      </c>
    </row>
    <row r="49" spans="2:8" x14ac:dyDescent="0.25">
      <c r="B49" s="186"/>
      <c r="C49" s="33">
        <f t="shared" si="1"/>
        <v>0</v>
      </c>
      <c r="D49" s="194"/>
      <c r="E49" s="194"/>
      <c r="F49" s="194"/>
      <c r="G49" s="194"/>
      <c r="H49" s="194"/>
    </row>
    <row r="50" spans="2:8" x14ac:dyDescent="0.25">
      <c r="B50" s="186"/>
      <c r="C50" s="33">
        <f t="shared" si="1"/>
        <v>0</v>
      </c>
      <c r="D50" s="194"/>
      <c r="E50" s="194"/>
      <c r="F50" s="194"/>
      <c r="G50" s="194"/>
      <c r="H50" s="194"/>
    </row>
    <row r="51" spans="2:8" x14ac:dyDescent="0.25">
      <c r="B51" s="186"/>
      <c r="C51" s="33">
        <f t="shared" ref="C51:C68" si="4">SUM(D51:J51)</f>
        <v>0</v>
      </c>
      <c r="D51" s="194"/>
      <c r="E51" s="194"/>
      <c r="F51" s="194"/>
      <c r="G51" s="194"/>
      <c r="H51" s="194"/>
    </row>
    <row r="52" spans="2:8" x14ac:dyDescent="0.25">
      <c r="B52" s="186"/>
      <c r="C52" s="33">
        <f t="shared" si="4"/>
        <v>0</v>
      </c>
      <c r="D52" s="194"/>
      <c r="E52" s="194"/>
      <c r="F52" s="194"/>
      <c r="G52" s="194"/>
      <c r="H52" s="194"/>
    </row>
    <row r="53" spans="2:8" x14ac:dyDescent="0.25">
      <c r="B53" s="186"/>
      <c r="C53" s="33">
        <f t="shared" si="4"/>
        <v>0</v>
      </c>
      <c r="D53" s="194"/>
      <c r="E53" s="194"/>
      <c r="F53" s="194"/>
      <c r="G53" s="194"/>
      <c r="H53" s="194"/>
    </row>
    <row r="54" spans="2:8" x14ac:dyDescent="0.25">
      <c r="B54" s="186"/>
      <c r="C54" s="33">
        <f t="shared" si="4"/>
        <v>0</v>
      </c>
      <c r="D54" s="194"/>
      <c r="E54" s="194"/>
      <c r="F54" s="194"/>
      <c r="G54" s="194"/>
      <c r="H54" s="194"/>
    </row>
    <row r="55" spans="2:8" x14ac:dyDescent="0.25">
      <c r="B55" s="186"/>
      <c r="C55" s="33">
        <f t="shared" si="4"/>
        <v>0</v>
      </c>
      <c r="D55" s="194"/>
      <c r="E55" s="194"/>
      <c r="F55" s="194"/>
      <c r="G55" s="194"/>
      <c r="H55" s="194"/>
    </row>
    <row r="56" spans="2:8" x14ac:dyDescent="0.25">
      <c r="B56" s="186"/>
      <c r="C56" s="33">
        <f t="shared" si="4"/>
        <v>0</v>
      </c>
      <c r="D56" s="194"/>
      <c r="E56" s="194"/>
      <c r="F56" s="194"/>
      <c r="G56" s="194"/>
      <c r="H56" s="194"/>
    </row>
    <row r="57" spans="2:8" x14ac:dyDescent="0.25">
      <c r="B57" s="186"/>
      <c r="C57" s="33">
        <f t="shared" si="4"/>
        <v>0</v>
      </c>
      <c r="D57" s="194"/>
      <c r="E57" s="194"/>
      <c r="F57" s="194"/>
      <c r="G57" s="194"/>
      <c r="H57" s="194"/>
    </row>
    <row r="58" spans="2:8" x14ac:dyDescent="0.25">
      <c r="B58" s="186"/>
      <c r="C58" s="33">
        <f t="shared" si="4"/>
        <v>0</v>
      </c>
      <c r="D58" s="194"/>
      <c r="E58" s="194"/>
      <c r="F58" s="194"/>
      <c r="G58" s="194"/>
      <c r="H58" s="194"/>
    </row>
    <row r="59" spans="2:8" x14ac:dyDescent="0.25">
      <c r="B59" s="186"/>
      <c r="C59" s="33">
        <f t="shared" si="4"/>
        <v>0</v>
      </c>
      <c r="D59" s="194"/>
      <c r="E59" s="194"/>
      <c r="F59" s="194"/>
      <c r="G59" s="194"/>
      <c r="H59" s="194"/>
    </row>
    <row r="60" spans="2:8" x14ac:dyDescent="0.25">
      <c r="B60" s="186"/>
      <c r="C60" s="33">
        <f t="shared" si="4"/>
        <v>0</v>
      </c>
      <c r="D60" s="194"/>
      <c r="E60" s="194"/>
      <c r="F60" s="194"/>
      <c r="G60" s="194"/>
      <c r="H60" s="194"/>
    </row>
    <row r="61" spans="2:8" x14ac:dyDescent="0.25">
      <c r="B61" s="186"/>
      <c r="C61" s="33">
        <f t="shared" si="4"/>
        <v>0</v>
      </c>
      <c r="D61" s="194"/>
      <c r="E61" s="194"/>
      <c r="F61" s="194"/>
      <c r="G61" s="194"/>
      <c r="H61" s="194"/>
    </row>
    <row r="62" spans="2:8" x14ac:dyDescent="0.25">
      <c r="B62" s="186"/>
      <c r="C62" s="33">
        <f t="shared" si="4"/>
        <v>0</v>
      </c>
      <c r="D62" s="194"/>
      <c r="E62" s="194"/>
      <c r="F62" s="194"/>
      <c r="G62" s="194"/>
      <c r="H62" s="194"/>
    </row>
    <row r="63" spans="2:8" x14ac:dyDescent="0.25">
      <c r="B63" s="186"/>
      <c r="C63" s="33">
        <f t="shared" si="4"/>
        <v>0</v>
      </c>
      <c r="D63" s="194"/>
      <c r="E63" s="194"/>
      <c r="F63" s="194"/>
      <c r="G63" s="194"/>
      <c r="H63" s="194"/>
    </row>
    <row r="64" spans="2:8" x14ac:dyDescent="0.25">
      <c r="B64" s="186"/>
      <c r="C64" s="33">
        <f t="shared" si="4"/>
        <v>0</v>
      </c>
      <c r="D64" s="194"/>
      <c r="E64" s="194"/>
      <c r="F64" s="194"/>
      <c r="G64" s="194"/>
      <c r="H64" s="194"/>
    </row>
    <row r="65" spans="2:8" x14ac:dyDescent="0.25">
      <c r="B65" s="186"/>
      <c r="C65" s="33">
        <f t="shared" si="4"/>
        <v>0</v>
      </c>
      <c r="D65" s="194"/>
      <c r="E65" s="194"/>
      <c r="F65" s="194"/>
      <c r="G65" s="194"/>
      <c r="H65" s="194"/>
    </row>
    <row r="66" spans="2:8" x14ac:dyDescent="0.25">
      <c r="B66" s="186"/>
      <c r="C66" s="33">
        <f t="shared" si="4"/>
        <v>0</v>
      </c>
      <c r="D66" s="194"/>
      <c r="E66" s="194"/>
      <c r="F66" s="194"/>
      <c r="G66" s="194"/>
      <c r="H66" s="194"/>
    </row>
    <row r="67" spans="2:8" x14ac:dyDescent="0.25">
      <c r="B67" s="186"/>
      <c r="C67" s="33">
        <f t="shared" si="4"/>
        <v>0</v>
      </c>
      <c r="D67" s="186"/>
      <c r="E67" s="186"/>
      <c r="F67" s="186"/>
      <c r="G67" s="186"/>
      <c r="H67" s="186"/>
    </row>
    <row r="68" spans="2:8" x14ac:dyDescent="0.25">
      <c r="B68" s="186"/>
      <c r="C68" s="33">
        <f t="shared" si="4"/>
        <v>0</v>
      </c>
      <c r="D68" s="194"/>
      <c r="E68" s="194"/>
      <c r="F68" s="194"/>
      <c r="G68" s="194"/>
      <c r="H68" s="19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/>
  </sheetPr>
  <dimension ref="A1:AE454"/>
  <sheetViews>
    <sheetView topLeftCell="A443" workbookViewId="0"/>
  </sheetViews>
  <sheetFormatPr defaultColWidth="9.140625" defaultRowHeight="15" outlineLevelRow="1" x14ac:dyDescent="0.25"/>
  <cols>
    <col min="1" max="1" width="5.28515625" style="30" customWidth="1"/>
    <col min="2" max="2" width="66.7109375" customWidth="1"/>
    <col min="3" max="3" width="7.85546875" style="30" bestFit="1" customWidth="1"/>
    <col min="4" max="4" width="15.140625" bestFit="1" customWidth="1"/>
    <col min="5" max="5" width="25.5703125" bestFit="1" customWidth="1"/>
    <col min="6" max="6" width="16.85546875" customWidth="1"/>
    <col min="7" max="7" width="16.5703125" bestFit="1" customWidth="1"/>
    <col min="8" max="8" width="23.28515625" bestFit="1" customWidth="1"/>
    <col min="9" max="9" width="18.7109375" bestFit="1" customWidth="1"/>
    <col min="10" max="10" width="17.42578125" bestFit="1" customWidth="1"/>
    <col min="11" max="11" width="6.140625" customWidth="1"/>
    <col min="12" max="12" width="9.140625" customWidth="1"/>
    <col min="13" max="13" width="6.140625" customWidth="1"/>
    <col min="15" max="15" width="19.42578125" style="239" customWidth="1"/>
    <col min="16" max="16" width="20.85546875" style="239" bestFit="1" customWidth="1"/>
    <col min="17" max="17" width="16.85546875" style="38" bestFit="1" customWidth="1"/>
    <col min="18" max="18" width="14.28515625" style="239" bestFit="1" customWidth="1"/>
    <col min="19" max="19" width="22" bestFit="1" customWidth="1"/>
    <col min="20" max="20" width="3.5703125" customWidth="1"/>
    <col min="21" max="21" width="16.140625" bestFit="1" customWidth="1"/>
    <col min="22" max="22" width="20" bestFit="1" customWidth="1"/>
    <col min="23" max="23" width="15.7109375" bestFit="1" customWidth="1"/>
    <col min="24" max="24" width="18.28515625" bestFit="1" customWidth="1"/>
    <col min="25" max="25" width="3.85546875" customWidth="1"/>
    <col min="26" max="26" width="19.28515625" bestFit="1" customWidth="1"/>
    <col min="27" max="27" width="18.28515625" bestFit="1" customWidth="1"/>
    <col min="28" max="28" width="3.28515625" customWidth="1"/>
    <col min="29" max="29" width="19.28515625" bestFit="1" customWidth="1"/>
    <col min="30" max="30" width="5.5703125" customWidth="1"/>
  </cols>
  <sheetData>
    <row r="1" spans="1:31" x14ac:dyDescent="0.25">
      <c r="B1" s="12" t="str">
        <f>'General Inputs'!$D9</f>
        <v>Peoples Natural Gas Company LLC</v>
      </c>
      <c r="X1" s="222" t="s">
        <v>177</v>
      </c>
      <c r="Y1" s="223"/>
      <c r="Z1" s="224"/>
      <c r="AA1" s="222" t="s">
        <v>178</v>
      </c>
      <c r="AB1" s="223"/>
      <c r="AC1" s="224"/>
    </row>
    <row r="2" spans="1:31" x14ac:dyDescent="0.25">
      <c r="B2" s="12" t="str">
        <f>'General Inputs'!$D10</f>
        <v>Gas Class Cost of Service Study: Average of Customer-Demand and Demand-Commodity Allocation of Distribution Mains</v>
      </c>
      <c r="D2" s="27"/>
      <c r="E2" s="105"/>
      <c r="O2" s="294" t="s">
        <v>179</v>
      </c>
      <c r="P2" s="14" t="s">
        <v>180</v>
      </c>
      <c r="R2" s="295">
        <f>MATCH(P2,O6:Q6,0)</f>
        <v>1</v>
      </c>
      <c r="V2" s="1" t="s">
        <v>181</v>
      </c>
      <c r="W2" s="1" t="s">
        <v>32</v>
      </c>
      <c r="X2" s="226" t="s">
        <v>182</v>
      </c>
      <c r="Z2" s="227" t="s">
        <v>183</v>
      </c>
      <c r="AA2" s="226" t="s">
        <v>182</v>
      </c>
      <c r="AC2" s="227" t="s">
        <v>183</v>
      </c>
      <c r="AE2" s="1" t="s">
        <v>184</v>
      </c>
    </row>
    <row r="3" spans="1:31" x14ac:dyDescent="0.25">
      <c r="B3" s="12" t="str">
        <f>'General Inputs'!$D11</f>
        <v>12 Months Ending December 31, 2027</v>
      </c>
      <c r="D3" s="27"/>
      <c r="E3" s="105"/>
      <c r="O3" s="294" t="s">
        <v>185</v>
      </c>
      <c r="P3" s="296" t="s">
        <v>186</v>
      </c>
      <c r="Q3" s="297" t="s">
        <v>187</v>
      </c>
      <c r="R3" s="260" t="str">
        <f>INDEX(W$3:W$5,MATCH($P$3,$V$3:$V$5,0))</f>
        <v>AVERAGE_STUDY</v>
      </c>
      <c r="S3" s="259" t="str">
        <f>INDEX(AA$3:AA$5,MATCH($P$3,$V$3:$V$5,0))</f>
        <v>AVG_STUDY_DD_P&amp;A_LP</v>
      </c>
      <c r="T3" s="259"/>
      <c r="U3" s="260" t="str">
        <f>INDEX(AC$3:AC$5,MATCH($P$3,$V$3:$V$5,0))</f>
        <v>CUSTOMERS_LP</v>
      </c>
      <c r="V3" t="s">
        <v>188</v>
      </c>
      <c r="W3" s="225" t="s">
        <v>131</v>
      </c>
      <c r="X3" s="228" t="s">
        <v>144</v>
      </c>
      <c r="Z3" s="229" t="s">
        <v>164</v>
      </c>
      <c r="AA3" s="228" t="s">
        <v>145</v>
      </c>
      <c r="AC3" s="229" t="s">
        <v>165</v>
      </c>
      <c r="AE3" t="s">
        <v>189</v>
      </c>
    </row>
    <row r="4" spans="1:31" x14ac:dyDescent="0.25">
      <c r="B4" s="12" t="str" cm="1">
        <f t="array" aca="1" ref="B4" ca="1">VLOOKUP(_xlfn.TEXTAFTER(CELL("filename",A1),"]"),Contents!B:F,5,FALSE)</f>
        <v>Schedule 4 - Account Balances and Allocation Methods</v>
      </c>
      <c r="D4" s="27"/>
      <c r="E4" s="105"/>
      <c r="Q4" s="297" t="s">
        <v>190</v>
      </c>
      <c r="R4" s="260" t="str">
        <f>INDEX(W$3:W$5,MATCH($P$3,$V$3:$V$5,0))</f>
        <v>AVERAGE_STUDY</v>
      </c>
      <c r="S4" s="259" t="str">
        <f>INDEX(X$3:X$5,MATCH($P$3,$V$3:$V$5,0))</f>
        <v>AVG_STUDY_DD_P&amp;A</v>
      </c>
      <c r="T4" s="259"/>
      <c r="U4" s="260" t="str">
        <f>INDEX(Z$3:Z$5,MATCH($P$3,$V$3:$V$5,0))</f>
        <v>CUSTOMERS_DIST</v>
      </c>
      <c r="V4" t="s">
        <v>191</v>
      </c>
      <c r="W4" s="225" t="s">
        <v>129</v>
      </c>
      <c r="X4" s="228" t="s">
        <v>147</v>
      </c>
      <c r="Y4" s="233"/>
      <c r="Z4" s="175"/>
      <c r="AA4" s="228" t="s">
        <v>148</v>
      </c>
      <c r="AC4" s="234"/>
      <c r="AE4" t="s">
        <v>192</v>
      </c>
    </row>
    <row r="5" spans="1:31" x14ac:dyDescent="0.25">
      <c r="B5" s="1"/>
      <c r="D5" s="10"/>
      <c r="L5" s="67"/>
      <c r="N5" s="34"/>
      <c r="O5" s="298"/>
      <c r="P5" s="298"/>
      <c r="Q5" s="190"/>
      <c r="R5" s="298"/>
      <c r="S5" s="34"/>
      <c r="V5" t="s">
        <v>186</v>
      </c>
      <c r="W5" s="225" t="s">
        <v>132</v>
      </c>
      <c r="X5" s="230" t="s">
        <v>149</v>
      </c>
      <c r="Y5" s="231"/>
      <c r="Z5" s="232" t="s">
        <v>164</v>
      </c>
      <c r="AA5" s="230" t="s">
        <v>150</v>
      </c>
      <c r="AB5" s="231"/>
      <c r="AC5" s="232" t="s">
        <v>165</v>
      </c>
      <c r="AE5" t="s">
        <v>193</v>
      </c>
    </row>
    <row r="6" spans="1:31" ht="28.5" customHeight="1" x14ac:dyDescent="0.25">
      <c r="A6" s="10" t="s">
        <v>1</v>
      </c>
      <c r="B6" s="1" t="s">
        <v>194</v>
      </c>
      <c r="C6" s="10" t="s">
        <v>195</v>
      </c>
      <c r="D6" s="10" t="s">
        <v>196</v>
      </c>
      <c r="E6" s="10" t="s">
        <v>197</v>
      </c>
      <c r="F6" s="10" t="s">
        <v>198</v>
      </c>
      <c r="G6" s="10" t="s">
        <v>199</v>
      </c>
      <c r="H6" s="10" t="s">
        <v>200</v>
      </c>
      <c r="I6" s="10" t="str">
        <f>CONCATENATE('Input-Func_Class'!E22,"
Allocation Factor")</f>
        <v>Commodity
Allocation Factor</v>
      </c>
      <c r="J6" s="10" t="s">
        <v>201</v>
      </c>
      <c r="K6" s="6"/>
      <c r="L6" s="63" t="s">
        <v>202</v>
      </c>
      <c r="M6" s="6"/>
      <c r="N6" s="35"/>
      <c r="O6" s="55" t="s">
        <v>180</v>
      </c>
      <c r="P6" s="56" t="s">
        <v>203</v>
      </c>
      <c r="Q6" s="56" t="s">
        <v>204</v>
      </c>
      <c r="R6" s="216" t="s">
        <v>205</v>
      </c>
      <c r="S6" s="34"/>
    </row>
    <row r="7" spans="1:31" x14ac:dyDescent="0.25">
      <c r="A7" s="30" t="str">
        <f>IF(B7="","",MAX(A$1:A6)+1)</f>
        <v/>
      </c>
      <c r="L7" s="63"/>
      <c r="N7" s="35"/>
      <c r="O7" s="62"/>
      <c r="P7" s="62"/>
      <c r="R7" s="216"/>
      <c r="S7" s="34"/>
      <c r="T7" s="38"/>
      <c r="U7" s="38"/>
    </row>
    <row r="8" spans="1:31" x14ac:dyDescent="0.25">
      <c r="A8" s="30">
        <f>IF(B8="","",COUNTA(B$8:B8))</f>
        <v>1</v>
      </c>
      <c r="B8" s="1" t="s">
        <v>206</v>
      </c>
      <c r="L8" s="63"/>
      <c r="N8" s="35"/>
      <c r="O8" s="62"/>
      <c r="P8" s="62"/>
      <c r="R8" s="216"/>
      <c r="S8" s="34"/>
      <c r="T8" s="32"/>
      <c r="U8" s="32"/>
    </row>
    <row r="9" spans="1:31" x14ac:dyDescent="0.25">
      <c r="A9" s="30">
        <f>IF(B9="","",COUNTA(B$8:B9))</f>
        <v>2</v>
      </c>
      <c r="B9" s="1" t="s">
        <v>207</v>
      </c>
      <c r="L9" s="63"/>
      <c r="N9" s="35"/>
      <c r="O9" s="62"/>
      <c r="P9" s="62"/>
      <c r="R9" s="216"/>
      <c r="S9" s="34"/>
    </row>
    <row r="10" spans="1:31" outlineLevel="1" x14ac:dyDescent="0.25">
      <c r="A10" s="30">
        <f>IF(B10="","",COUNTA(B$8:B10))</f>
        <v>3</v>
      </c>
      <c r="B10" s="59" t="s">
        <v>208</v>
      </c>
      <c r="L10" s="63"/>
      <c r="N10" s="35"/>
      <c r="O10" s="62"/>
      <c r="P10" s="62"/>
      <c r="R10" s="216"/>
      <c r="S10" s="34"/>
    </row>
    <row r="11" spans="1:31" outlineLevel="1" x14ac:dyDescent="0.25">
      <c r="A11" s="30">
        <f>IF(B11="","",COUNTA(B$8:B11))</f>
        <v>4</v>
      </c>
      <c r="B11" s="184" t="s">
        <v>209</v>
      </c>
      <c r="C11" s="188">
        <v>301</v>
      </c>
      <c r="D11" s="186">
        <f>CHOOSE($R$2,O11,P11,Q11)</f>
        <v>177885.87</v>
      </c>
      <c r="E11" s="187" t="s">
        <v>210</v>
      </c>
      <c r="F11" s="187"/>
      <c r="G11" s="187"/>
      <c r="H11" s="187"/>
      <c r="I11" s="187"/>
      <c r="J11" s="187"/>
      <c r="L11" s="63"/>
      <c r="N11" s="35"/>
      <c r="O11" s="215">
        <v>177885.87</v>
      </c>
      <c r="P11" s="62"/>
      <c r="R11" s="216"/>
      <c r="S11" s="34"/>
    </row>
    <row r="12" spans="1:31" outlineLevel="1" x14ac:dyDescent="0.25">
      <c r="A12" s="30">
        <f>IF(B12="","",COUNTA(B$8:B12))</f>
        <v>5</v>
      </c>
      <c r="B12" s="184" t="s">
        <v>211</v>
      </c>
      <c r="C12" s="188">
        <v>302</v>
      </c>
      <c r="D12" s="186">
        <f>CHOOSE($R$2,O12,P12,Q12)</f>
        <v>71371.199999999997</v>
      </c>
      <c r="E12" s="187" t="s">
        <v>210</v>
      </c>
      <c r="F12" s="187"/>
      <c r="G12" s="187"/>
      <c r="H12" s="187"/>
      <c r="I12" s="187"/>
      <c r="J12" s="187"/>
      <c r="L12" s="63"/>
      <c r="N12" s="35"/>
      <c r="O12" s="215">
        <v>71371.199999999997</v>
      </c>
      <c r="P12" s="62"/>
      <c r="R12" s="216"/>
      <c r="S12" s="34"/>
    </row>
    <row r="13" spans="1:31" outlineLevel="1" x14ac:dyDescent="0.25">
      <c r="A13" s="30">
        <f>IF(B13="","",COUNTA(B$8:B13))</f>
        <v>6</v>
      </c>
      <c r="B13" s="184" t="s">
        <v>212</v>
      </c>
      <c r="C13" s="188">
        <v>303</v>
      </c>
      <c r="D13" s="186">
        <f>CHOOSE($R$2,O13,P13,Q13)</f>
        <v>18840458.170000002</v>
      </c>
      <c r="E13" s="187" t="s">
        <v>210</v>
      </c>
      <c r="F13" s="187"/>
      <c r="G13" s="187"/>
      <c r="H13" s="187"/>
      <c r="I13" s="187"/>
      <c r="J13" s="187"/>
      <c r="L13" s="63"/>
      <c r="N13" s="35"/>
      <c r="O13" s="215">
        <v>18840458.170000002</v>
      </c>
      <c r="P13" s="62"/>
      <c r="R13" s="216"/>
      <c r="S13" s="34"/>
    </row>
    <row r="14" spans="1:31" outlineLevel="1" x14ac:dyDescent="0.25">
      <c r="A14" s="30">
        <f>IF(B14="","",COUNTA(B$8:B14))</f>
        <v>7</v>
      </c>
      <c r="B14" s="184" t="s">
        <v>213</v>
      </c>
      <c r="C14" s="188">
        <v>303</v>
      </c>
      <c r="D14" s="186">
        <f>CHOOSE($R$2,O14,P14,Q14)</f>
        <v>29679309.049999997</v>
      </c>
      <c r="E14" s="187"/>
      <c r="F14" s="187" t="s">
        <v>214</v>
      </c>
      <c r="G14" s="187" t="s">
        <v>130</v>
      </c>
      <c r="H14" s="187"/>
      <c r="I14" s="187"/>
      <c r="J14" s="187" t="s">
        <v>162</v>
      </c>
      <c r="L14" s="63"/>
      <c r="N14" s="35"/>
      <c r="O14" s="215">
        <v>29679309.049999997</v>
      </c>
      <c r="P14" s="62"/>
      <c r="R14" s="216"/>
      <c r="S14" s="34"/>
    </row>
    <row r="15" spans="1:31" outlineLevel="1" x14ac:dyDescent="0.25">
      <c r="A15" s="30">
        <f>IF(B15="","",COUNTA(B$8:B15))</f>
        <v>8</v>
      </c>
      <c r="B15" s="184" t="s">
        <v>215</v>
      </c>
      <c r="C15" s="188">
        <v>303</v>
      </c>
      <c r="D15" s="186">
        <f>CHOOSE($R$2,O15,P15,Q15)</f>
        <v>68394812.909999996</v>
      </c>
      <c r="E15" s="187" t="s">
        <v>216</v>
      </c>
      <c r="F15" s="187"/>
      <c r="G15" s="187"/>
      <c r="H15" s="187"/>
      <c r="I15" s="187"/>
      <c r="J15" s="187"/>
      <c r="L15" s="63"/>
      <c r="N15" s="35"/>
      <c r="O15" s="215">
        <v>68394812.909999996</v>
      </c>
      <c r="P15" s="62"/>
      <c r="R15" s="216"/>
      <c r="S15" s="34"/>
    </row>
    <row r="16" spans="1:31" outlineLevel="1" x14ac:dyDescent="0.25">
      <c r="A16" s="30">
        <f>IF(B16="","",COUNTA(B$8:B16))</f>
        <v>9</v>
      </c>
      <c r="B16" s="38" t="str">
        <f>"Subtotal - "&amp;B10</f>
        <v>Subtotal - Intangible Plant</v>
      </c>
      <c r="C16" s="17"/>
      <c r="D16" s="32">
        <f>SUBTOTAL(9,D11:D15)</f>
        <v>117163837.19999999</v>
      </c>
      <c r="L16" s="63"/>
      <c r="N16" s="35"/>
      <c r="O16" s="215"/>
      <c r="P16" s="62"/>
      <c r="R16" s="216"/>
      <c r="S16" s="34"/>
    </row>
    <row r="17" spans="1:19" outlineLevel="1" x14ac:dyDescent="0.25">
      <c r="A17" s="30" t="str">
        <f>IF(B17="","",COUNTA(B$8:B17))</f>
        <v/>
      </c>
      <c r="B17" s="38"/>
      <c r="C17" s="17"/>
      <c r="L17" s="63"/>
      <c r="N17" s="35"/>
      <c r="O17" s="215"/>
      <c r="P17" s="62"/>
      <c r="R17" s="216"/>
      <c r="S17" s="34"/>
    </row>
    <row r="18" spans="1:19" outlineLevel="1" x14ac:dyDescent="0.25">
      <c r="A18" s="30">
        <f>IF(B18="","",COUNTA(B$8:B18))</f>
        <v>10</v>
      </c>
      <c r="B18" s="59" t="s">
        <v>217</v>
      </c>
      <c r="C18" s="17"/>
      <c r="L18" s="63"/>
      <c r="N18" s="35"/>
      <c r="O18" s="215"/>
      <c r="P18" s="62"/>
      <c r="R18" s="216"/>
      <c r="S18" s="34"/>
    </row>
    <row r="19" spans="1:19" outlineLevel="1" x14ac:dyDescent="0.25">
      <c r="A19" s="30">
        <f>IF(B19="","",COUNTA(B$8:B19))</f>
        <v>11</v>
      </c>
      <c r="B19" s="184" t="s">
        <v>218</v>
      </c>
      <c r="C19" s="188">
        <v>325</v>
      </c>
      <c r="D19" s="186">
        <f>CHOOSE($R$2,O19,P19,Q19)</f>
        <v>2458968.9</v>
      </c>
      <c r="E19" s="187"/>
      <c r="F19" s="187" t="s">
        <v>219</v>
      </c>
      <c r="G19" s="187" t="s">
        <v>220</v>
      </c>
      <c r="H19" s="187"/>
      <c r="I19" s="187" t="s">
        <v>159</v>
      </c>
      <c r="J19" s="187"/>
      <c r="L19" s="63"/>
      <c r="N19" s="35"/>
      <c r="O19" s="215">
        <v>2458968.9</v>
      </c>
      <c r="P19" s="62"/>
      <c r="R19" s="216"/>
      <c r="S19" s="34"/>
    </row>
    <row r="20" spans="1:19" outlineLevel="1" x14ac:dyDescent="0.25">
      <c r="A20" s="30">
        <f>IF(B20="","",COUNTA(B$8:B20))</f>
        <v>12</v>
      </c>
      <c r="B20" s="184" t="s">
        <v>221</v>
      </c>
      <c r="C20" s="188">
        <v>327</v>
      </c>
      <c r="D20" s="186">
        <f>CHOOSE($R$2,O20,P20,Q20)</f>
        <v>12308841.369999999</v>
      </c>
      <c r="E20" s="187"/>
      <c r="F20" s="187" t="s">
        <v>219</v>
      </c>
      <c r="G20" s="187" t="s">
        <v>220</v>
      </c>
      <c r="H20" s="187"/>
      <c r="I20" s="187" t="s">
        <v>159</v>
      </c>
      <c r="J20" s="187"/>
      <c r="L20" s="63"/>
      <c r="N20" s="35"/>
      <c r="O20" s="215">
        <v>12308841.369999999</v>
      </c>
      <c r="R20" s="216"/>
      <c r="S20" s="34"/>
    </row>
    <row r="21" spans="1:19" outlineLevel="1" x14ac:dyDescent="0.25">
      <c r="A21" s="30">
        <f>IF(B21="","",COUNTA(B$8:B21))</f>
        <v>13</v>
      </c>
      <c r="B21" s="184" t="s">
        <v>222</v>
      </c>
      <c r="C21" s="188">
        <v>328</v>
      </c>
      <c r="D21" s="186">
        <f t="shared" ref="D21:D27" si="0">CHOOSE($R$2,O21,P21,Q21)</f>
        <v>100014.85</v>
      </c>
      <c r="E21" s="187"/>
      <c r="F21" s="187" t="s">
        <v>219</v>
      </c>
      <c r="G21" s="187" t="s">
        <v>220</v>
      </c>
      <c r="H21" s="187"/>
      <c r="I21" s="187" t="s">
        <v>159</v>
      </c>
      <c r="J21" s="187"/>
      <c r="L21" s="63"/>
      <c r="N21" s="35"/>
      <c r="O21" s="215">
        <v>100014.85</v>
      </c>
      <c r="R21" s="216"/>
      <c r="S21" s="34"/>
    </row>
    <row r="22" spans="1:19" outlineLevel="1" x14ac:dyDescent="0.25">
      <c r="A22" s="30">
        <f>IF(B22="","",COUNTA(B$8:B22))</f>
        <v>14</v>
      </c>
      <c r="B22" s="184" t="s">
        <v>223</v>
      </c>
      <c r="C22" s="188">
        <v>329</v>
      </c>
      <c r="D22" s="186">
        <f t="shared" si="0"/>
        <v>1926213.73</v>
      </c>
      <c r="E22" s="187"/>
      <c r="F22" s="187" t="s">
        <v>219</v>
      </c>
      <c r="G22" s="187" t="s">
        <v>220</v>
      </c>
      <c r="H22" s="187"/>
      <c r="I22" s="187" t="s">
        <v>159</v>
      </c>
      <c r="J22" s="187"/>
      <c r="L22" s="63"/>
      <c r="N22" s="35"/>
      <c r="O22" s="215">
        <v>1926213.73</v>
      </c>
      <c r="R22" s="216"/>
      <c r="S22" s="34"/>
    </row>
    <row r="23" spans="1:19" outlineLevel="1" x14ac:dyDescent="0.25">
      <c r="A23" s="30">
        <f>IF(B23="","",COUNTA(B$8:B23))</f>
        <v>15</v>
      </c>
      <c r="B23" s="184" t="s">
        <v>224</v>
      </c>
      <c r="C23" s="188">
        <v>330</v>
      </c>
      <c r="D23" s="186">
        <f t="shared" si="0"/>
        <v>9214.49</v>
      </c>
      <c r="E23" s="187"/>
      <c r="F23" s="187" t="s">
        <v>219</v>
      </c>
      <c r="G23" s="187" t="s">
        <v>220</v>
      </c>
      <c r="H23" s="187"/>
      <c r="I23" s="187" t="s">
        <v>159</v>
      </c>
      <c r="J23" s="187"/>
      <c r="L23" s="63"/>
      <c r="N23" s="35"/>
      <c r="O23" s="215">
        <v>9214.49</v>
      </c>
      <c r="R23" s="216"/>
      <c r="S23" s="34"/>
    </row>
    <row r="24" spans="1:19" outlineLevel="1" x14ac:dyDescent="0.25">
      <c r="A24" s="30">
        <f>IF(B24="","",COUNTA(B$8:B24))</f>
        <v>16</v>
      </c>
      <c r="B24" s="184" t="s">
        <v>225</v>
      </c>
      <c r="C24" s="188">
        <v>331</v>
      </c>
      <c r="D24" s="186">
        <f t="shared" ref="D24" si="1">CHOOSE($R$2,O24,P24,Q24)</f>
        <v>2960.52</v>
      </c>
      <c r="E24" s="187"/>
      <c r="F24" s="187" t="s">
        <v>219</v>
      </c>
      <c r="G24" s="187" t="s">
        <v>220</v>
      </c>
      <c r="H24" s="187"/>
      <c r="I24" s="187" t="s">
        <v>159</v>
      </c>
      <c r="J24" s="187"/>
      <c r="L24" s="63"/>
      <c r="N24" s="35"/>
      <c r="O24" s="215">
        <v>2960.52</v>
      </c>
      <c r="R24" s="216"/>
      <c r="S24" s="34"/>
    </row>
    <row r="25" spans="1:19" outlineLevel="1" x14ac:dyDescent="0.25">
      <c r="A25" s="30">
        <f>IF(B25="","",COUNTA(B$8:B25))</f>
        <v>17</v>
      </c>
      <c r="B25" s="184" t="s">
        <v>226</v>
      </c>
      <c r="C25" s="188">
        <v>332</v>
      </c>
      <c r="D25" s="186">
        <f t="shared" si="0"/>
        <v>116633035.70999999</v>
      </c>
      <c r="E25" s="187"/>
      <c r="F25" s="187" t="s">
        <v>219</v>
      </c>
      <c r="G25" s="187" t="s">
        <v>220</v>
      </c>
      <c r="H25" s="187"/>
      <c r="I25" s="187" t="s">
        <v>159</v>
      </c>
      <c r="J25" s="187"/>
      <c r="L25" s="63"/>
      <c r="N25" s="35"/>
      <c r="O25" s="215">
        <v>116633035.70999999</v>
      </c>
      <c r="R25" s="216"/>
      <c r="S25" s="34"/>
    </row>
    <row r="26" spans="1:19" outlineLevel="1" x14ac:dyDescent="0.25">
      <c r="A26" s="30">
        <f>IF(B26="","",COUNTA(B$8:B26))</f>
        <v>18</v>
      </c>
      <c r="B26" s="184" t="s">
        <v>227</v>
      </c>
      <c r="C26" s="188">
        <v>333</v>
      </c>
      <c r="D26" s="186">
        <f t="shared" si="0"/>
        <v>51277480.670000002</v>
      </c>
      <c r="E26" s="187"/>
      <c r="F26" s="187" t="s">
        <v>219</v>
      </c>
      <c r="G26" s="187" t="s">
        <v>220</v>
      </c>
      <c r="H26" s="187"/>
      <c r="I26" s="187" t="s">
        <v>159</v>
      </c>
      <c r="J26" s="187"/>
      <c r="L26" s="63"/>
      <c r="N26" s="35"/>
      <c r="O26" s="215">
        <v>51277480.670000002</v>
      </c>
      <c r="R26" s="216"/>
      <c r="S26" s="34"/>
    </row>
    <row r="27" spans="1:19" outlineLevel="1" x14ac:dyDescent="0.25">
      <c r="A27" s="30">
        <f>IF(B27="","",COUNTA(B$8:B27))</f>
        <v>19</v>
      </c>
      <c r="B27" s="184" t="s">
        <v>228</v>
      </c>
      <c r="C27" s="188">
        <v>334</v>
      </c>
      <c r="D27" s="186">
        <f t="shared" si="0"/>
        <v>3954071.96</v>
      </c>
      <c r="E27" s="187"/>
      <c r="F27" s="187" t="s">
        <v>219</v>
      </c>
      <c r="G27" s="187" t="s">
        <v>220</v>
      </c>
      <c r="H27" s="187"/>
      <c r="I27" s="187" t="s">
        <v>159</v>
      </c>
      <c r="J27" s="187"/>
      <c r="L27" s="63"/>
      <c r="N27" s="35"/>
      <c r="O27" s="215">
        <v>3954071.96</v>
      </c>
      <c r="R27" s="216"/>
      <c r="S27" s="34"/>
    </row>
    <row r="28" spans="1:19" outlineLevel="1" x14ac:dyDescent="0.25">
      <c r="A28" s="30">
        <f>IF(B28="","",COUNTA(B$8:B28))</f>
        <v>20</v>
      </c>
      <c r="B28" s="184" t="s">
        <v>229</v>
      </c>
      <c r="C28" s="188">
        <v>337</v>
      </c>
      <c r="D28" s="186">
        <f>CHOOSE($R$2,O28,P28,Q28)</f>
        <v>9645.75</v>
      </c>
      <c r="E28" s="187"/>
      <c r="F28" s="187" t="s">
        <v>219</v>
      </c>
      <c r="G28" s="187" t="s">
        <v>220</v>
      </c>
      <c r="H28" s="187"/>
      <c r="I28" s="187" t="s">
        <v>159</v>
      </c>
      <c r="J28" s="187"/>
      <c r="L28" s="63"/>
      <c r="N28" s="35"/>
      <c r="O28" s="215">
        <v>9645.75</v>
      </c>
      <c r="R28" s="216"/>
      <c r="S28" s="34"/>
    </row>
    <row r="29" spans="1:19" outlineLevel="1" x14ac:dyDescent="0.25">
      <c r="A29" s="30">
        <f>IF(B29="","",COUNTA(B$8:B29))</f>
        <v>21</v>
      </c>
      <c r="B29" s="38" t="str">
        <f>"Subtotal - "&amp;B18</f>
        <v>Subtotal - Production Plant</v>
      </c>
      <c r="D29" s="32">
        <f>SUBTOTAL(9,D19:D28)</f>
        <v>188680447.95000002</v>
      </c>
      <c r="L29" s="63"/>
      <c r="N29" s="35"/>
      <c r="O29" s="215"/>
      <c r="R29" s="216"/>
      <c r="S29" s="34"/>
    </row>
    <row r="30" spans="1:19" outlineLevel="1" x14ac:dyDescent="0.25">
      <c r="A30" s="30" t="str">
        <f>IF(B30="","",COUNTA(B$8:B30))</f>
        <v/>
      </c>
      <c r="B30" s="38"/>
      <c r="C30" s="17"/>
      <c r="L30" s="63"/>
      <c r="N30" s="35"/>
      <c r="O30" s="215"/>
      <c r="R30" s="216"/>
      <c r="S30" s="34"/>
    </row>
    <row r="31" spans="1:19" outlineLevel="1" x14ac:dyDescent="0.25">
      <c r="A31" s="30">
        <f>IF(B31="","",COUNTA(B$8:B31))</f>
        <v>22</v>
      </c>
      <c r="B31" s="59" t="s">
        <v>230</v>
      </c>
      <c r="C31" s="17"/>
      <c r="L31" s="63"/>
      <c r="N31" s="35"/>
      <c r="O31" s="215"/>
      <c r="R31" s="216"/>
      <c r="S31" s="34"/>
    </row>
    <row r="32" spans="1:19" outlineLevel="1" x14ac:dyDescent="0.25">
      <c r="A32" s="30">
        <f>IF(B32="","",COUNTA(B$8:B32))</f>
        <v>23</v>
      </c>
      <c r="B32" s="184" t="s">
        <v>231</v>
      </c>
      <c r="C32" s="188">
        <v>350</v>
      </c>
      <c r="D32" s="186">
        <f t="shared" ref="D32:D38" si="2">CHOOSE($R$2,O32,P32,Q32)</f>
        <v>235521.24000000002</v>
      </c>
      <c r="E32" s="187" t="s">
        <v>232</v>
      </c>
      <c r="F32" s="187"/>
      <c r="G32" s="187"/>
      <c r="H32" s="187"/>
      <c r="I32" s="187"/>
      <c r="J32" s="187"/>
      <c r="L32" s="63"/>
      <c r="N32" s="35"/>
      <c r="O32" s="215">
        <v>235521.24000000002</v>
      </c>
      <c r="R32" s="216"/>
      <c r="S32" s="34"/>
    </row>
    <row r="33" spans="1:19" outlineLevel="1" x14ac:dyDescent="0.25">
      <c r="A33" s="30">
        <f>IF(B33="","",COUNTA(B$8:B33))</f>
        <v>24</v>
      </c>
      <c r="B33" s="184" t="s">
        <v>233</v>
      </c>
      <c r="C33" s="188">
        <v>351</v>
      </c>
      <c r="D33" s="186">
        <f t="shared" si="2"/>
        <v>2400554.19</v>
      </c>
      <c r="E33" s="187" t="s">
        <v>232</v>
      </c>
      <c r="F33" s="187"/>
      <c r="G33" s="187"/>
      <c r="H33" s="187"/>
      <c r="I33" s="187"/>
      <c r="J33" s="187"/>
      <c r="L33" s="63"/>
      <c r="N33" s="35"/>
      <c r="O33" s="215">
        <v>2400554.19</v>
      </c>
      <c r="R33" s="216"/>
      <c r="S33" s="34"/>
    </row>
    <row r="34" spans="1:19" outlineLevel="1" x14ac:dyDescent="0.25">
      <c r="A34" s="30">
        <f>IF(B34="","",COUNTA(B$8:B34))</f>
        <v>25</v>
      </c>
      <c r="B34" s="184" t="s">
        <v>234</v>
      </c>
      <c r="C34" s="188">
        <v>352</v>
      </c>
      <c r="D34" s="186">
        <f t="shared" si="2"/>
        <v>10964727.909999998</v>
      </c>
      <c r="E34" s="187"/>
      <c r="F34" s="187" t="s">
        <v>235</v>
      </c>
      <c r="G34" s="187" t="s">
        <v>129</v>
      </c>
      <c r="H34" s="187" t="s">
        <v>143</v>
      </c>
      <c r="I34" s="187"/>
      <c r="J34" s="187"/>
      <c r="L34" s="63"/>
      <c r="N34" s="35"/>
      <c r="O34" s="215">
        <v>10964727.909999998</v>
      </c>
      <c r="R34" s="216"/>
      <c r="S34" s="34"/>
    </row>
    <row r="35" spans="1:19" outlineLevel="1" x14ac:dyDescent="0.25">
      <c r="A35" s="30">
        <f>IF(B35="","",COUNTA(B$8:B35))</f>
        <v>26</v>
      </c>
      <c r="B35" s="184" t="s">
        <v>236</v>
      </c>
      <c r="C35" s="188">
        <v>353</v>
      </c>
      <c r="D35" s="186">
        <f t="shared" si="2"/>
        <v>3688378.84</v>
      </c>
      <c r="E35" s="187"/>
      <c r="F35" s="187" t="s">
        <v>235</v>
      </c>
      <c r="G35" s="187" t="s">
        <v>129</v>
      </c>
      <c r="H35" s="187" t="s">
        <v>146</v>
      </c>
      <c r="I35" s="187"/>
      <c r="J35" s="187"/>
      <c r="L35" s="63"/>
      <c r="N35" s="35"/>
      <c r="O35" s="215">
        <v>3688378.84</v>
      </c>
      <c r="R35" s="216"/>
      <c r="S35" s="34"/>
    </row>
    <row r="36" spans="1:19" outlineLevel="1" x14ac:dyDescent="0.25">
      <c r="A36" s="30">
        <f>IF(B36="","",COUNTA(B$8:B36))</f>
        <v>27</v>
      </c>
      <c r="B36" s="184" t="s">
        <v>237</v>
      </c>
      <c r="C36" s="188">
        <v>354</v>
      </c>
      <c r="D36" s="186">
        <f t="shared" si="2"/>
        <v>16961956.510000002</v>
      </c>
      <c r="E36" s="187"/>
      <c r="F36" s="187" t="s">
        <v>235</v>
      </c>
      <c r="G36" s="187" t="s">
        <v>129</v>
      </c>
      <c r="H36" s="187" t="s">
        <v>143</v>
      </c>
      <c r="I36" s="187"/>
      <c r="J36" s="187"/>
      <c r="L36" s="63"/>
      <c r="N36" s="35"/>
      <c r="O36" s="215">
        <v>16961956.510000002</v>
      </c>
      <c r="R36" s="216"/>
      <c r="S36" s="34"/>
    </row>
    <row r="37" spans="1:19" outlineLevel="1" x14ac:dyDescent="0.25">
      <c r="A37" s="30">
        <f>IF(B37="","",COUNTA(B$8:B37))</f>
        <v>28</v>
      </c>
      <c r="B37" s="184" t="s">
        <v>238</v>
      </c>
      <c r="C37" s="188">
        <v>355</v>
      </c>
      <c r="D37" s="186">
        <f t="shared" si="2"/>
        <v>3204486.26</v>
      </c>
      <c r="E37" s="187"/>
      <c r="F37" s="187" t="s">
        <v>235</v>
      </c>
      <c r="G37" s="187" t="s">
        <v>129</v>
      </c>
      <c r="H37" s="187" t="s">
        <v>146</v>
      </c>
      <c r="I37" s="187"/>
      <c r="J37" s="187"/>
      <c r="L37" s="63"/>
      <c r="N37" s="35"/>
      <c r="O37" s="215">
        <v>3204486.26</v>
      </c>
      <c r="R37" s="216"/>
      <c r="S37" s="34"/>
    </row>
    <row r="38" spans="1:19" outlineLevel="1" x14ac:dyDescent="0.25">
      <c r="A38" s="30">
        <f>IF(B38="","",COUNTA(B$8:B38))</f>
        <v>29</v>
      </c>
      <c r="B38" s="184" t="s">
        <v>239</v>
      </c>
      <c r="C38" s="188">
        <v>357</v>
      </c>
      <c r="D38" s="186">
        <f t="shared" si="2"/>
        <v>30183.87</v>
      </c>
      <c r="E38" s="187" t="s">
        <v>232</v>
      </c>
      <c r="F38" s="187"/>
      <c r="G38" s="187"/>
      <c r="H38" s="187"/>
      <c r="I38" s="187"/>
      <c r="J38" s="187"/>
      <c r="L38" s="63"/>
      <c r="N38" s="35"/>
      <c r="O38" s="215">
        <v>30183.87</v>
      </c>
      <c r="R38" s="216"/>
      <c r="S38" s="34"/>
    </row>
    <row r="39" spans="1:19" outlineLevel="1" x14ac:dyDescent="0.25">
      <c r="A39" s="30">
        <f>IF(B39="","",COUNTA(B$8:B39))</f>
        <v>30</v>
      </c>
      <c r="B39" s="38" t="str">
        <f>"Subtotal - "&amp;B31</f>
        <v>Subtotal - Natural Gas Storage Plant and Processing Plant</v>
      </c>
      <c r="D39" s="32">
        <f>SUBTOTAL(9,D32:D38)</f>
        <v>37485808.819999993</v>
      </c>
      <c r="L39" s="63"/>
      <c r="N39" s="35"/>
      <c r="O39" s="215"/>
      <c r="R39" s="216"/>
      <c r="S39" s="34"/>
    </row>
    <row r="40" spans="1:19" outlineLevel="1" x14ac:dyDescent="0.25">
      <c r="A40" s="30" t="str">
        <f>IF(B40="","",COUNTA(B$8:B40))</f>
        <v/>
      </c>
      <c r="B40" s="38"/>
      <c r="C40" s="17"/>
      <c r="L40" s="63"/>
      <c r="N40" s="35"/>
      <c r="O40" s="215"/>
      <c r="R40" s="216"/>
      <c r="S40" s="34"/>
    </row>
    <row r="41" spans="1:19" outlineLevel="1" x14ac:dyDescent="0.25">
      <c r="A41" s="30">
        <f>IF(B41="","",COUNTA(B$8:B41))</f>
        <v>31</v>
      </c>
      <c r="B41" s="59" t="s">
        <v>240</v>
      </c>
      <c r="L41" s="63"/>
      <c r="N41" s="35"/>
      <c r="O41" s="215"/>
      <c r="R41" s="216"/>
      <c r="S41" s="34"/>
    </row>
    <row r="42" spans="1:19" outlineLevel="1" x14ac:dyDescent="0.25">
      <c r="A42" s="30">
        <f>IF(B42="","",COUNTA(B$8:B42))</f>
        <v>32</v>
      </c>
      <c r="B42" s="184" t="s">
        <v>241</v>
      </c>
      <c r="C42" s="188">
        <v>365</v>
      </c>
      <c r="D42" s="186">
        <f t="shared" ref="D42:D61" si="3">CHOOSE($R$2,O42,P42,Q42)</f>
        <v>8502472.4100000001</v>
      </c>
      <c r="E42" s="187"/>
      <c r="F42" s="187" t="s">
        <v>242</v>
      </c>
      <c r="G42" s="187" t="s">
        <v>129</v>
      </c>
      <c r="H42" s="187" t="s">
        <v>143</v>
      </c>
      <c r="I42" s="187"/>
      <c r="J42" s="187"/>
      <c r="L42" s="63"/>
      <c r="N42" s="35"/>
      <c r="O42" s="215">
        <v>8502472.4100000001</v>
      </c>
      <c r="R42" s="216"/>
      <c r="S42" s="34"/>
    </row>
    <row r="43" spans="1:19" outlineLevel="1" x14ac:dyDescent="0.25">
      <c r="A43" s="30">
        <f>IF(B43="","",COUNTA(B$8:B43))</f>
        <v>33</v>
      </c>
      <c r="B43" s="184" t="s">
        <v>243</v>
      </c>
      <c r="C43" s="188">
        <v>366</v>
      </c>
      <c r="D43" s="186">
        <f t="shared" ref="D43:D47" si="4">CHOOSE($R$2,O43,P43,Q43)</f>
        <v>3987533.2399999998</v>
      </c>
      <c r="E43" s="187"/>
      <c r="F43" s="187" t="s">
        <v>242</v>
      </c>
      <c r="G43" s="187" t="s">
        <v>129</v>
      </c>
      <c r="H43" s="187" t="s">
        <v>143</v>
      </c>
      <c r="I43" s="187"/>
      <c r="J43" s="187"/>
      <c r="L43" s="63"/>
      <c r="N43" s="35"/>
      <c r="O43" s="215">
        <v>3987533.2399999998</v>
      </c>
      <c r="R43" s="216"/>
      <c r="S43" s="34"/>
    </row>
    <row r="44" spans="1:19" outlineLevel="1" x14ac:dyDescent="0.25">
      <c r="A44" s="30">
        <f>IF(B44="","",COUNTA(B$8:B44))</f>
        <v>34</v>
      </c>
      <c r="B44" s="184" t="s">
        <v>244</v>
      </c>
      <c r="C44" s="188">
        <v>367</v>
      </c>
      <c r="D44" s="186">
        <f t="shared" si="4"/>
        <v>340064648.75999999</v>
      </c>
      <c r="E44" s="187"/>
      <c r="F44" s="187" t="s">
        <v>242</v>
      </c>
      <c r="G44" s="187" t="s">
        <v>129</v>
      </c>
      <c r="H44" s="187" t="s">
        <v>143</v>
      </c>
      <c r="I44" s="187"/>
      <c r="J44" s="187"/>
      <c r="L44" s="63"/>
      <c r="N44" s="35"/>
      <c r="O44" s="215">
        <v>340064648.75999999</v>
      </c>
      <c r="R44" s="216"/>
      <c r="S44" s="34"/>
    </row>
    <row r="45" spans="1:19" outlineLevel="1" x14ac:dyDescent="0.25">
      <c r="A45" s="30">
        <f>IF(B45="","",COUNTA(B$8:B45))</f>
        <v>35</v>
      </c>
      <c r="B45" s="184" t="s">
        <v>245</v>
      </c>
      <c r="C45" s="188">
        <v>368</v>
      </c>
      <c r="D45" s="186">
        <f t="shared" si="4"/>
        <v>23699523.149999999</v>
      </c>
      <c r="E45" s="187"/>
      <c r="F45" s="187" t="s">
        <v>242</v>
      </c>
      <c r="G45" s="187" t="s">
        <v>129</v>
      </c>
      <c r="H45" s="187" t="s">
        <v>143</v>
      </c>
      <c r="I45" s="187"/>
      <c r="J45" s="187"/>
      <c r="L45" s="63"/>
      <c r="N45" s="35"/>
      <c r="O45" s="215">
        <v>23699523.149999999</v>
      </c>
      <c r="R45" s="216"/>
      <c r="S45" s="34"/>
    </row>
    <row r="46" spans="1:19" outlineLevel="1" x14ac:dyDescent="0.25">
      <c r="A46" s="30">
        <f>IF(B46="","",COUNTA(B$8:B46))</f>
        <v>36</v>
      </c>
      <c r="B46" s="184" t="s">
        <v>246</v>
      </c>
      <c r="C46" s="188">
        <v>369</v>
      </c>
      <c r="D46" s="186">
        <f t="shared" si="4"/>
        <v>53753938.920000002</v>
      </c>
      <c r="E46" s="187"/>
      <c r="F46" s="187" t="s">
        <v>242</v>
      </c>
      <c r="G46" s="187" t="s">
        <v>129</v>
      </c>
      <c r="H46" s="187" t="s">
        <v>143</v>
      </c>
      <c r="I46" s="187"/>
      <c r="J46" s="187"/>
      <c r="L46" s="63"/>
      <c r="N46" s="35"/>
      <c r="O46" s="215">
        <v>53753938.920000002</v>
      </c>
      <c r="R46" s="216"/>
      <c r="S46" s="34"/>
    </row>
    <row r="47" spans="1:19" outlineLevel="1" x14ac:dyDescent="0.25">
      <c r="A47" s="30">
        <f>IF(B47="","",COUNTA(B$8:B47))</f>
        <v>37</v>
      </c>
      <c r="B47" s="184" t="s">
        <v>247</v>
      </c>
      <c r="C47" s="188">
        <v>371</v>
      </c>
      <c r="D47" s="186">
        <f t="shared" si="4"/>
        <v>2650785.29</v>
      </c>
      <c r="E47" s="187"/>
      <c r="F47" s="187" t="s">
        <v>242</v>
      </c>
      <c r="G47" s="187" t="s">
        <v>129</v>
      </c>
      <c r="H47" s="187" t="s">
        <v>143</v>
      </c>
      <c r="I47" s="187"/>
      <c r="J47" s="187"/>
      <c r="L47" s="63"/>
      <c r="N47" s="35"/>
      <c r="O47" s="215">
        <v>2650785.29</v>
      </c>
      <c r="R47" s="216"/>
      <c r="S47" s="34"/>
    </row>
    <row r="48" spans="1:19" outlineLevel="1" x14ac:dyDescent="0.25">
      <c r="A48" s="30">
        <f>IF(B48="","",COUNTA(B$8:B48))</f>
        <v>38</v>
      </c>
      <c r="B48" s="38" t="str">
        <f>"Subtotal - "&amp;B41</f>
        <v xml:space="preserve">Subtotal - Transmission plant </v>
      </c>
      <c r="D48" s="32">
        <f>SUBTOTAL(9,D42:D47)</f>
        <v>432658901.76999998</v>
      </c>
      <c r="L48" s="63"/>
      <c r="N48" s="35"/>
      <c r="O48" s="215"/>
      <c r="R48" s="216"/>
      <c r="S48" s="34"/>
    </row>
    <row r="49" spans="1:19" outlineLevel="1" x14ac:dyDescent="0.25">
      <c r="A49" s="30" t="str">
        <f>IF(B49="","",COUNTA(B$8:B49))</f>
        <v/>
      </c>
      <c r="B49" s="38"/>
      <c r="L49" s="63"/>
      <c r="N49" s="35"/>
      <c r="O49" s="215"/>
      <c r="R49" s="216"/>
      <c r="S49" s="34"/>
    </row>
    <row r="50" spans="1:19" outlineLevel="1" x14ac:dyDescent="0.25">
      <c r="A50" s="30">
        <f>IF(B50="","",COUNTA(B$8:B50))</f>
        <v>39</v>
      </c>
      <c r="B50" s="59" t="s">
        <v>248</v>
      </c>
      <c r="L50" s="63"/>
      <c r="N50" s="35"/>
      <c r="O50" s="215"/>
      <c r="R50" s="216"/>
      <c r="S50" s="34"/>
    </row>
    <row r="51" spans="1:19" outlineLevel="1" x14ac:dyDescent="0.25">
      <c r="A51" s="30">
        <f>IF(B51="","",COUNTA(B$8:B51))</f>
        <v>40</v>
      </c>
      <c r="B51" s="184" t="s">
        <v>249</v>
      </c>
      <c r="C51" s="188">
        <v>374</v>
      </c>
      <c r="D51" s="186">
        <f t="shared" si="3"/>
        <v>14911195.57</v>
      </c>
      <c r="E51" s="187" t="s">
        <v>250</v>
      </c>
      <c r="F51" s="187"/>
      <c r="G51" s="187"/>
      <c r="H51" s="187"/>
      <c r="I51" s="187"/>
      <c r="J51" s="187"/>
      <c r="L51" s="63"/>
      <c r="N51" s="35"/>
      <c r="O51" s="215">
        <v>14911195.57</v>
      </c>
      <c r="R51" s="216"/>
      <c r="S51" s="34"/>
    </row>
    <row r="52" spans="1:19" outlineLevel="1" x14ac:dyDescent="0.25">
      <c r="A52" s="30">
        <f>IF(B52="","",COUNTA(B$8:B52))</f>
        <v>41</v>
      </c>
      <c r="B52" s="184" t="s">
        <v>243</v>
      </c>
      <c r="C52" s="188">
        <v>375</v>
      </c>
      <c r="D52" s="186">
        <f t="shared" si="3"/>
        <v>33249105.809999999</v>
      </c>
      <c r="E52" s="187" t="s">
        <v>250</v>
      </c>
      <c r="F52" s="187"/>
      <c r="G52" s="187"/>
      <c r="H52" s="187"/>
      <c r="I52" s="187"/>
      <c r="J52" s="187"/>
      <c r="L52" s="63"/>
      <c r="N52" s="35"/>
      <c r="O52" s="215">
        <v>33249105.809999999</v>
      </c>
      <c r="R52" s="216"/>
      <c r="S52" s="34"/>
    </row>
    <row r="53" spans="1:19" outlineLevel="1" x14ac:dyDescent="0.25">
      <c r="A53" s="30">
        <f>IF(B53="","",COUNTA(B$8:B53))</f>
        <v>42</v>
      </c>
      <c r="B53" s="184" t="s">
        <v>251</v>
      </c>
      <c r="C53" s="188">
        <v>376.1</v>
      </c>
      <c r="D53" s="186">
        <f t="shared" si="3"/>
        <v>2362725305.2399998</v>
      </c>
      <c r="E53" s="187"/>
      <c r="F53" s="187" t="s">
        <v>252</v>
      </c>
      <c r="G53" s="235" t="str">
        <f>$R$3</f>
        <v>AVERAGE_STUDY</v>
      </c>
      <c r="H53" s="235" t="str">
        <f>$S$3</f>
        <v>AVG_STUDY_DD_P&amp;A_LP</v>
      </c>
      <c r="I53" s="187"/>
      <c r="J53" s="248" t="str">
        <f>$U$3</f>
        <v>CUSTOMERS_LP</v>
      </c>
      <c r="L53" s="63"/>
      <c r="N53" s="35"/>
      <c r="O53" s="215">
        <v>2362725305.2399998</v>
      </c>
      <c r="R53" s="216"/>
      <c r="S53" s="34"/>
    </row>
    <row r="54" spans="1:19" outlineLevel="1" x14ac:dyDescent="0.25">
      <c r="A54" s="30">
        <f>IF(B54="","",COUNTA(B$8:B54))</f>
        <v>43</v>
      </c>
      <c r="B54" s="184" t="s">
        <v>253</v>
      </c>
      <c r="C54" s="188">
        <v>376.2</v>
      </c>
      <c r="D54" s="186">
        <f t="shared" si="3"/>
        <v>2001957324.1099999</v>
      </c>
      <c r="E54" s="187"/>
      <c r="F54" s="187" t="s">
        <v>252</v>
      </c>
      <c r="G54" s="235" t="str">
        <f>$R$4</f>
        <v>AVERAGE_STUDY</v>
      </c>
      <c r="H54" s="235" t="str">
        <f>$S$4</f>
        <v>AVG_STUDY_DD_P&amp;A</v>
      </c>
      <c r="I54" s="187"/>
      <c r="J54" s="248" t="str">
        <f>$U$4</f>
        <v>CUSTOMERS_DIST</v>
      </c>
      <c r="L54" s="63"/>
      <c r="N54" s="35"/>
      <c r="O54" s="215">
        <v>2001957324.1099999</v>
      </c>
      <c r="R54" s="216"/>
      <c r="S54" s="34"/>
    </row>
    <row r="55" spans="1:19" outlineLevel="1" x14ac:dyDescent="0.25">
      <c r="A55" s="30">
        <f>IF(B55="","",COUNTA(B$8:B55))</f>
        <v>44</v>
      </c>
      <c r="B55" s="184" t="s">
        <v>254</v>
      </c>
      <c r="C55" s="188">
        <v>378</v>
      </c>
      <c r="D55" s="186">
        <f t="shared" si="3"/>
        <v>194519574.81999999</v>
      </c>
      <c r="E55" s="187"/>
      <c r="F55" s="187" t="s">
        <v>252</v>
      </c>
      <c r="G55" s="187" t="s">
        <v>129</v>
      </c>
      <c r="H55" s="187" t="s">
        <v>144</v>
      </c>
      <c r="I55" s="187"/>
      <c r="J55" s="187"/>
      <c r="L55" s="63"/>
      <c r="N55" s="35"/>
      <c r="O55" s="215">
        <v>194519574.81999999</v>
      </c>
      <c r="R55" s="216"/>
      <c r="S55" s="34"/>
    </row>
    <row r="56" spans="1:19" outlineLevel="1" x14ac:dyDescent="0.25">
      <c r="A56" s="30">
        <f>IF(B56="","",COUNTA(B$8:B56))</f>
        <v>45</v>
      </c>
      <c r="B56" s="184" t="s">
        <v>255</v>
      </c>
      <c r="C56" s="188">
        <v>380</v>
      </c>
      <c r="D56" s="186">
        <f t="shared" si="3"/>
        <v>1121478959.05</v>
      </c>
      <c r="E56" s="187"/>
      <c r="F56" s="187" t="s">
        <v>256</v>
      </c>
      <c r="G56" s="187" t="s">
        <v>130</v>
      </c>
      <c r="H56" s="187"/>
      <c r="I56" s="187"/>
      <c r="J56" s="187" t="s">
        <v>166</v>
      </c>
      <c r="L56" s="63"/>
      <c r="N56" s="35"/>
      <c r="O56" s="215">
        <v>1121478959.05</v>
      </c>
      <c r="R56" s="216"/>
      <c r="S56" s="34"/>
    </row>
    <row r="57" spans="1:19" outlineLevel="1" x14ac:dyDescent="0.25">
      <c r="A57" s="30">
        <f>IF(B57="","",COUNTA(B$8:B57))</f>
        <v>46</v>
      </c>
      <c r="B57" s="184" t="s">
        <v>257</v>
      </c>
      <c r="C57" s="188">
        <v>381</v>
      </c>
      <c r="D57" s="186">
        <f t="shared" si="3"/>
        <v>215186366.92000002</v>
      </c>
      <c r="E57" s="187"/>
      <c r="F57" s="187" t="s">
        <v>256</v>
      </c>
      <c r="G57" s="187" t="s">
        <v>130</v>
      </c>
      <c r="H57" s="187"/>
      <c r="I57" s="187"/>
      <c r="J57" s="187" t="s">
        <v>167</v>
      </c>
      <c r="L57" s="63"/>
      <c r="N57" s="35"/>
      <c r="O57" s="215">
        <v>215186366.92000002</v>
      </c>
      <c r="R57" s="216"/>
      <c r="S57" s="34"/>
    </row>
    <row r="58" spans="1:19" outlineLevel="1" x14ac:dyDescent="0.25">
      <c r="A58" s="30">
        <f>IF(B58="","",COUNTA(B$8:B58))</f>
        <v>47</v>
      </c>
      <c r="B58" s="184" t="s">
        <v>258</v>
      </c>
      <c r="C58" s="188">
        <v>382</v>
      </c>
      <c r="D58" s="186">
        <f t="shared" si="3"/>
        <v>55977212.200000003</v>
      </c>
      <c r="E58" s="187"/>
      <c r="F58" s="187" t="s">
        <v>256</v>
      </c>
      <c r="G58" s="187" t="s">
        <v>130</v>
      </c>
      <c r="H58" s="187"/>
      <c r="I58" s="187"/>
      <c r="J58" s="187" t="s">
        <v>167</v>
      </c>
      <c r="L58" s="63"/>
      <c r="N58" s="35"/>
      <c r="O58" s="215">
        <v>55977212.200000003</v>
      </c>
      <c r="R58" s="216"/>
      <c r="S58" s="34"/>
    </row>
    <row r="59" spans="1:19" outlineLevel="1" x14ac:dyDescent="0.25">
      <c r="A59" s="30">
        <f>IF(B59="","",COUNTA(B$8:B59))</f>
        <v>48</v>
      </c>
      <c r="B59" s="184" t="s">
        <v>259</v>
      </c>
      <c r="C59" s="188">
        <v>385</v>
      </c>
      <c r="D59" s="186">
        <f t="shared" si="3"/>
        <v>13415312.119999999</v>
      </c>
      <c r="E59" s="187"/>
      <c r="F59" s="187" t="s">
        <v>256</v>
      </c>
      <c r="G59" s="187" t="s">
        <v>130</v>
      </c>
      <c r="H59" s="187"/>
      <c r="I59" s="187"/>
      <c r="J59" s="187" t="s">
        <v>168</v>
      </c>
      <c r="L59" s="63"/>
      <c r="N59" s="35"/>
      <c r="O59" s="215">
        <v>13415312.119999999</v>
      </c>
      <c r="R59" s="216"/>
      <c r="S59" s="34"/>
    </row>
    <row r="60" spans="1:19" outlineLevel="1" x14ac:dyDescent="0.25">
      <c r="A60" s="30">
        <f>IF(B60="","",COUNTA(B$8:B60))</f>
        <v>49</v>
      </c>
      <c r="B60" s="184" t="s">
        <v>260</v>
      </c>
      <c r="C60" s="188">
        <v>386</v>
      </c>
      <c r="D60" s="186">
        <f t="shared" si="3"/>
        <v>14644532.279999999</v>
      </c>
      <c r="E60" s="187"/>
      <c r="F60" s="187" t="s">
        <v>256</v>
      </c>
      <c r="G60" s="187" t="s">
        <v>130</v>
      </c>
      <c r="H60" s="187"/>
      <c r="I60" s="187"/>
      <c r="J60" s="187" t="s">
        <v>167</v>
      </c>
      <c r="L60" s="63"/>
      <c r="N60" s="35"/>
      <c r="O60" s="215">
        <v>14644532.279999999</v>
      </c>
      <c r="R60" s="216"/>
      <c r="S60" s="34"/>
    </row>
    <row r="61" spans="1:19" outlineLevel="1" x14ac:dyDescent="0.25">
      <c r="A61" s="30">
        <f>IF(B61="","",COUNTA(B$8:B61))</f>
        <v>50</v>
      </c>
      <c r="B61" s="184" t="s">
        <v>247</v>
      </c>
      <c r="C61" s="188">
        <v>387</v>
      </c>
      <c r="D61" s="186">
        <f t="shared" si="3"/>
        <v>16379114.15</v>
      </c>
      <c r="E61" s="187" t="s">
        <v>250</v>
      </c>
      <c r="F61" s="187"/>
      <c r="G61" s="187"/>
      <c r="H61" s="187"/>
      <c r="I61" s="187"/>
      <c r="J61" s="187"/>
      <c r="L61" s="63"/>
      <c r="N61" s="35"/>
      <c r="O61" s="215">
        <v>16379114.15</v>
      </c>
      <c r="R61" s="216"/>
      <c r="S61" s="34"/>
    </row>
    <row r="62" spans="1:19" outlineLevel="1" x14ac:dyDescent="0.25">
      <c r="A62" s="30">
        <f>IF(B62="","",COUNTA(B$8:B62))</f>
        <v>51</v>
      </c>
      <c r="B62" s="38" t="str">
        <f>"Subtotal - "&amp;B50</f>
        <v>Subtotal - Distribution Plant</v>
      </c>
      <c r="D62" s="32">
        <f>SUBTOTAL(9,D51:D61)</f>
        <v>6044444002.2699986</v>
      </c>
      <c r="L62" s="63"/>
      <c r="N62" s="35"/>
      <c r="O62" s="215"/>
      <c r="R62" s="216"/>
      <c r="S62" s="34"/>
    </row>
    <row r="63" spans="1:19" outlineLevel="1" x14ac:dyDescent="0.25">
      <c r="A63" s="30" t="str">
        <f>IF(B63="","",COUNTA(B$8:B63))</f>
        <v/>
      </c>
      <c r="B63" s="38"/>
      <c r="L63" s="63"/>
      <c r="N63" s="35"/>
      <c r="O63" s="215"/>
      <c r="R63" s="216"/>
      <c r="S63" s="34"/>
    </row>
    <row r="64" spans="1:19" outlineLevel="1" x14ac:dyDescent="0.25">
      <c r="A64" s="30">
        <f>IF(B64="","",COUNTA(B$8:B64))</f>
        <v>52</v>
      </c>
      <c r="B64" s="59" t="s">
        <v>261</v>
      </c>
      <c r="L64" s="63"/>
      <c r="N64" s="35"/>
      <c r="O64" s="215"/>
      <c r="R64" s="216"/>
      <c r="S64" s="34"/>
    </row>
    <row r="65" spans="1:19" outlineLevel="1" x14ac:dyDescent="0.25">
      <c r="A65" s="30">
        <f>IF(B65="","",COUNTA(B$8:B65))</f>
        <v>53</v>
      </c>
      <c r="B65" s="184" t="s">
        <v>241</v>
      </c>
      <c r="C65" s="188">
        <v>389</v>
      </c>
      <c r="D65" s="186">
        <f>CHOOSE($R$2,O65,P65,Q65)</f>
        <v>4718890.2700000005</v>
      </c>
      <c r="E65" s="187" t="s">
        <v>210</v>
      </c>
      <c r="F65" s="187"/>
      <c r="G65" s="187"/>
      <c r="H65" s="187"/>
      <c r="I65" s="187"/>
      <c r="J65" s="187"/>
      <c r="L65" s="63"/>
      <c r="N65" s="35"/>
      <c r="O65" s="215">
        <v>4718890.2700000005</v>
      </c>
      <c r="R65" s="216"/>
      <c r="S65" s="34"/>
    </row>
    <row r="66" spans="1:19" outlineLevel="1" x14ac:dyDescent="0.25">
      <c r="A66" s="30">
        <f>IF(B66="","",COUNTA(B$8:B66))</f>
        <v>54</v>
      </c>
      <c r="B66" s="184" t="s">
        <v>262</v>
      </c>
      <c r="C66" s="188">
        <v>390</v>
      </c>
      <c r="D66" s="186">
        <f>CHOOSE($R$2,O66,P66,Q66)</f>
        <v>85917723.930000007</v>
      </c>
      <c r="E66" s="187" t="s">
        <v>210</v>
      </c>
      <c r="F66" s="187"/>
      <c r="G66" s="187"/>
      <c r="H66" s="187"/>
      <c r="I66" s="187"/>
      <c r="J66" s="187"/>
      <c r="L66" s="63"/>
      <c r="N66" s="35"/>
      <c r="O66" s="215">
        <v>85917723.930000007</v>
      </c>
      <c r="R66" s="216"/>
      <c r="S66" s="34"/>
    </row>
    <row r="67" spans="1:19" outlineLevel="1" x14ac:dyDescent="0.25">
      <c r="A67" s="30">
        <f>IF(B67="","",COUNTA(B$8:B67))</f>
        <v>55</v>
      </c>
      <c r="B67" s="184" t="s">
        <v>263</v>
      </c>
      <c r="C67" s="188">
        <v>391</v>
      </c>
      <c r="D67" s="186">
        <f>CHOOSE($R$2,O67,P67,Q67)</f>
        <v>4412449.0600000005</v>
      </c>
      <c r="E67" s="187" t="s">
        <v>210</v>
      </c>
      <c r="F67" s="187"/>
      <c r="G67" s="187"/>
      <c r="H67" s="187"/>
      <c r="I67" s="187"/>
      <c r="J67" s="187"/>
      <c r="L67" s="63"/>
      <c r="N67" s="35"/>
      <c r="O67" s="215">
        <v>4412449.0600000005</v>
      </c>
      <c r="R67" s="216"/>
      <c r="S67" s="34"/>
    </row>
    <row r="68" spans="1:19" outlineLevel="1" x14ac:dyDescent="0.25">
      <c r="A68" s="30">
        <f>IF(B68="","",COUNTA(B$8:B68))</f>
        <v>56</v>
      </c>
      <c r="B68" s="184" t="s">
        <v>264</v>
      </c>
      <c r="C68" s="188">
        <v>392</v>
      </c>
      <c r="D68" s="186">
        <f>CHOOSE($R$2,O68,P68,Q68)</f>
        <v>96307948.169999987</v>
      </c>
      <c r="E68" s="187" t="s">
        <v>210</v>
      </c>
      <c r="F68" s="187"/>
      <c r="G68" s="187"/>
      <c r="H68" s="187"/>
      <c r="I68" s="187"/>
      <c r="J68" s="187"/>
      <c r="L68" s="63"/>
      <c r="N68" s="35"/>
      <c r="O68" s="215">
        <v>96307948.169999987</v>
      </c>
      <c r="R68" s="216"/>
      <c r="S68" s="34"/>
    </row>
    <row r="69" spans="1:19" outlineLevel="1" x14ac:dyDescent="0.25">
      <c r="A69" s="30">
        <f>IF(B69="","",COUNTA(B$8:B69))</f>
        <v>57</v>
      </c>
      <c r="B69" s="184" t="s">
        <v>265</v>
      </c>
      <c r="C69" s="188">
        <v>393</v>
      </c>
      <c r="D69" s="186">
        <f t="shared" ref="D69:D75" si="5">CHOOSE($R$2,O69,P69,Q69)</f>
        <v>456.77</v>
      </c>
      <c r="E69" s="187" t="s">
        <v>210</v>
      </c>
      <c r="F69" s="187"/>
      <c r="G69" s="187"/>
      <c r="H69" s="187"/>
      <c r="I69" s="187"/>
      <c r="J69" s="187"/>
      <c r="L69" s="63"/>
      <c r="N69" s="35"/>
      <c r="O69" s="215">
        <v>456.77</v>
      </c>
      <c r="R69" s="216"/>
      <c r="S69" s="34"/>
    </row>
    <row r="70" spans="1:19" outlineLevel="1" x14ac:dyDescent="0.25">
      <c r="A70" s="30">
        <f>IF(B70="","",COUNTA(B$8:B70))</f>
        <v>58</v>
      </c>
      <c r="B70" s="184" t="s">
        <v>266</v>
      </c>
      <c r="C70" s="188">
        <v>394</v>
      </c>
      <c r="D70" s="186">
        <f t="shared" si="5"/>
        <v>10033365.470000001</v>
      </c>
      <c r="E70" s="187" t="s">
        <v>210</v>
      </c>
      <c r="F70" s="187"/>
      <c r="G70" s="187"/>
      <c r="H70" s="187"/>
      <c r="I70" s="187"/>
      <c r="J70" s="187"/>
      <c r="L70" s="63"/>
      <c r="N70" s="35"/>
      <c r="O70" s="215">
        <v>10033365.470000001</v>
      </c>
      <c r="R70" s="216"/>
      <c r="S70" s="34"/>
    </row>
    <row r="71" spans="1:19" outlineLevel="1" x14ac:dyDescent="0.25">
      <c r="A71" s="30">
        <f>IF(B71="","",COUNTA(B$8:B71))</f>
        <v>59</v>
      </c>
      <c r="B71" s="184" t="s">
        <v>267</v>
      </c>
      <c r="C71" s="188">
        <v>395</v>
      </c>
      <c r="D71" s="186">
        <f t="shared" si="5"/>
        <v>0</v>
      </c>
      <c r="E71" s="187" t="s">
        <v>210</v>
      </c>
      <c r="F71" s="187"/>
      <c r="G71" s="187"/>
      <c r="H71" s="187"/>
      <c r="I71" s="187"/>
      <c r="J71" s="187"/>
      <c r="L71" s="63"/>
      <c r="N71" s="35"/>
      <c r="O71" s="215">
        <v>0</v>
      </c>
      <c r="R71" s="216"/>
      <c r="S71" s="34"/>
    </row>
    <row r="72" spans="1:19" outlineLevel="1" x14ac:dyDescent="0.25">
      <c r="A72" s="30">
        <f>IF(B72="","",COUNTA(B$8:B72))</f>
        <v>60</v>
      </c>
      <c r="B72" s="184" t="s">
        <v>268</v>
      </c>
      <c r="C72" s="188">
        <v>396</v>
      </c>
      <c r="D72" s="186">
        <f t="shared" si="5"/>
        <v>18451516.640000001</v>
      </c>
      <c r="E72" s="187" t="s">
        <v>210</v>
      </c>
      <c r="F72" s="187"/>
      <c r="G72" s="187"/>
      <c r="H72" s="187"/>
      <c r="I72" s="187"/>
      <c r="J72" s="187"/>
      <c r="L72" s="63"/>
      <c r="N72" s="35"/>
      <c r="O72" s="215">
        <v>18451516.640000001</v>
      </c>
      <c r="R72" s="216"/>
      <c r="S72" s="34"/>
    </row>
    <row r="73" spans="1:19" outlineLevel="1" x14ac:dyDescent="0.25">
      <c r="A73" s="30">
        <f>IF(B73="","",COUNTA(B$8:B73))</f>
        <v>61</v>
      </c>
      <c r="B73" s="184" t="s">
        <v>269</v>
      </c>
      <c r="C73" s="188">
        <v>397</v>
      </c>
      <c r="D73" s="186">
        <f t="shared" si="5"/>
        <v>37802637.619999997</v>
      </c>
      <c r="E73" s="187" t="s">
        <v>210</v>
      </c>
      <c r="F73" s="187"/>
      <c r="G73" s="187"/>
      <c r="H73" s="187"/>
      <c r="I73" s="187"/>
      <c r="J73" s="187"/>
      <c r="L73" s="63"/>
      <c r="N73" s="35"/>
      <c r="O73" s="215">
        <v>37802637.619999997</v>
      </c>
      <c r="R73" s="216"/>
      <c r="S73" s="34"/>
    </row>
    <row r="74" spans="1:19" outlineLevel="1" x14ac:dyDescent="0.25">
      <c r="A74" s="30">
        <f>IF(B74="","",COUNTA(B$8:B74))</f>
        <v>62</v>
      </c>
      <c r="B74" s="184" t="s">
        <v>270</v>
      </c>
      <c r="C74" s="188">
        <v>398</v>
      </c>
      <c r="D74" s="186">
        <f t="shared" si="5"/>
        <v>54885.82</v>
      </c>
      <c r="E74" s="187" t="s">
        <v>210</v>
      </c>
      <c r="F74" s="187"/>
      <c r="G74" s="187"/>
      <c r="H74" s="187"/>
      <c r="I74" s="187"/>
      <c r="J74" s="187"/>
      <c r="L74" s="63"/>
      <c r="N74" s="35"/>
      <c r="O74" s="215">
        <v>54885.82</v>
      </c>
      <c r="R74" s="216"/>
      <c r="S74" s="34"/>
    </row>
    <row r="75" spans="1:19" outlineLevel="1" x14ac:dyDescent="0.25">
      <c r="A75" s="30">
        <f>IF(B75="","",COUNTA(B$8:B75))</f>
        <v>63</v>
      </c>
      <c r="B75" s="184" t="s">
        <v>271</v>
      </c>
      <c r="C75" s="188">
        <v>399</v>
      </c>
      <c r="D75" s="186">
        <f t="shared" si="5"/>
        <v>0</v>
      </c>
      <c r="E75" s="187" t="s">
        <v>210</v>
      </c>
      <c r="F75" s="187"/>
      <c r="G75" s="187"/>
      <c r="H75" s="187"/>
      <c r="I75" s="187"/>
      <c r="J75" s="187"/>
      <c r="L75" s="63"/>
      <c r="N75" s="35"/>
      <c r="O75" s="215">
        <v>0</v>
      </c>
      <c r="R75" s="216"/>
      <c r="S75" s="34"/>
    </row>
    <row r="76" spans="1:19" outlineLevel="1" x14ac:dyDescent="0.25">
      <c r="A76" s="30">
        <f>IF(B76="","",COUNTA(B$8:B76))</f>
        <v>64</v>
      </c>
      <c r="B76" t="str">
        <f>"Subtotal - "&amp;B64</f>
        <v>Subtotal - General Plant</v>
      </c>
      <c r="D76" s="32">
        <f>SUBTOTAL(9,D65:D75)</f>
        <v>257699873.75</v>
      </c>
      <c r="L76" s="63"/>
      <c r="N76" s="35"/>
      <c r="O76" s="215"/>
      <c r="R76" s="216"/>
      <c r="S76" s="34"/>
    </row>
    <row r="77" spans="1:19" outlineLevel="1" x14ac:dyDescent="0.25">
      <c r="A77" s="30" t="str">
        <f>IF(B77="","",COUNTA(B$8:B77))</f>
        <v/>
      </c>
      <c r="L77" s="63"/>
      <c r="N77" s="35"/>
      <c r="O77" s="215"/>
      <c r="R77" s="216"/>
      <c r="S77" s="34"/>
    </row>
    <row r="78" spans="1:19" x14ac:dyDescent="0.25">
      <c r="A78" s="30">
        <f>IF(B78="","",COUNTA(B$8:B78))</f>
        <v>65</v>
      </c>
      <c r="B78" s="8" t="str">
        <f>"Total "&amp;B9</f>
        <v>Total Plant in Service</v>
      </c>
      <c r="D78" s="32">
        <f>SUBTOTAL(9,D11:D77)</f>
        <v>7078132871.7600002</v>
      </c>
      <c r="E78" s="13"/>
      <c r="L78" s="63"/>
      <c r="N78" s="35"/>
      <c r="O78" s="215"/>
      <c r="R78" s="216"/>
      <c r="S78" s="34"/>
    </row>
    <row r="79" spans="1:19" x14ac:dyDescent="0.25">
      <c r="A79" s="30" t="str">
        <f>IF(B79="","",COUNTA(B$8:B79))</f>
        <v/>
      </c>
      <c r="L79" s="63"/>
      <c r="N79" s="35"/>
      <c r="O79" s="215"/>
      <c r="R79" s="216"/>
      <c r="S79" s="34"/>
    </row>
    <row r="80" spans="1:19" x14ac:dyDescent="0.25">
      <c r="A80" s="30">
        <f>IF(B80="","",COUNTA(B$8:B80))</f>
        <v>66</v>
      </c>
      <c r="B80" s="1" t="s">
        <v>272</v>
      </c>
      <c r="L80" s="63"/>
      <c r="N80" s="35"/>
      <c r="O80" s="215"/>
      <c r="R80" s="216"/>
      <c r="S80" s="34"/>
    </row>
    <row r="81" spans="1:19" outlineLevel="1" x14ac:dyDescent="0.25">
      <c r="A81" s="30">
        <f>IF(B81="","",COUNTA(B$8:B81))</f>
        <v>67</v>
      </c>
      <c r="B81" s="1" t="str">
        <f t="shared" ref="B81:B87" si="6">B10</f>
        <v>Intangible Plant</v>
      </c>
      <c r="L81" s="63"/>
      <c r="N81" s="35"/>
      <c r="O81" s="215"/>
      <c r="R81" s="216"/>
      <c r="S81" s="34"/>
    </row>
    <row r="82" spans="1:19" outlineLevel="1" x14ac:dyDescent="0.25">
      <c r="A82" s="30">
        <f>IF(B82="","",COUNTA(B$8:B82))</f>
        <v>68</v>
      </c>
      <c r="B82" s="36" t="str">
        <f t="shared" si="6"/>
        <v>Organization</v>
      </c>
      <c r="C82" s="18">
        <f>C11</f>
        <v>301</v>
      </c>
      <c r="D82" s="186">
        <f>CHOOSE($R$2,O82,P82,Q82)</f>
        <v>0</v>
      </c>
      <c r="E82" s="37" t="str">
        <f t="shared" ref="E82:J86" si="7">E11</f>
        <v>INT_PSTD_PLANT</v>
      </c>
      <c r="F82" s="37">
        <f t="shared" si="7"/>
        <v>0</v>
      </c>
      <c r="G82" s="37">
        <f t="shared" si="7"/>
        <v>0</v>
      </c>
      <c r="H82" s="37">
        <f t="shared" si="7"/>
        <v>0</v>
      </c>
      <c r="I82" s="37">
        <f t="shared" si="7"/>
        <v>0</v>
      </c>
      <c r="J82" s="37">
        <f t="shared" si="7"/>
        <v>0</v>
      </c>
      <c r="L82" s="63"/>
      <c r="N82" s="35"/>
      <c r="O82" s="215">
        <v>0</v>
      </c>
      <c r="R82" s="216"/>
      <c r="S82" s="34"/>
    </row>
    <row r="83" spans="1:19" outlineLevel="1" x14ac:dyDescent="0.25">
      <c r="A83" s="30">
        <f>IF(B83="","",COUNTA(B$8:B83))</f>
        <v>69</v>
      </c>
      <c r="B83" s="36" t="str">
        <f t="shared" si="6"/>
        <v>Franchises &amp; Consents</v>
      </c>
      <c r="C83" s="18">
        <f>C12</f>
        <v>302</v>
      </c>
      <c r="D83" s="186">
        <f>CHOOSE($R$2,O83,P83,Q83)</f>
        <v>0</v>
      </c>
      <c r="E83" s="37" t="str">
        <f t="shared" si="7"/>
        <v>INT_PSTD_PLANT</v>
      </c>
      <c r="F83" s="37">
        <f t="shared" si="7"/>
        <v>0</v>
      </c>
      <c r="G83" s="37">
        <f t="shared" si="7"/>
        <v>0</v>
      </c>
      <c r="H83" s="37">
        <f t="shared" si="7"/>
        <v>0</v>
      </c>
      <c r="I83" s="37">
        <f t="shared" si="7"/>
        <v>0</v>
      </c>
      <c r="J83" s="37">
        <f t="shared" si="7"/>
        <v>0</v>
      </c>
      <c r="L83" s="63"/>
      <c r="N83" s="35"/>
      <c r="O83" s="215">
        <v>0</v>
      </c>
      <c r="R83" s="216"/>
      <c r="S83" s="34"/>
    </row>
    <row r="84" spans="1:19" outlineLevel="1" x14ac:dyDescent="0.25">
      <c r="A84" s="30">
        <f>IF(B84="","",COUNTA(B$8:B84))</f>
        <v>70</v>
      </c>
      <c r="B84" s="36" t="str">
        <f t="shared" si="6"/>
        <v>Misc. Intangible Plant - Plant Related</v>
      </c>
      <c r="C84" s="18">
        <f>C13</f>
        <v>303</v>
      </c>
      <c r="D84" s="186">
        <f>CHOOSE($R$2,O84,P84,Q84)</f>
        <v>-1344212</v>
      </c>
      <c r="E84" s="37" t="str">
        <f t="shared" si="7"/>
        <v>INT_PSTD_PLANT</v>
      </c>
      <c r="F84" s="37">
        <f t="shared" si="7"/>
        <v>0</v>
      </c>
      <c r="G84" s="37">
        <f t="shared" si="7"/>
        <v>0</v>
      </c>
      <c r="H84" s="37">
        <f t="shared" si="7"/>
        <v>0</v>
      </c>
      <c r="I84" s="37">
        <f t="shared" si="7"/>
        <v>0</v>
      </c>
      <c r="J84" s="37">
        <f t="shared" si="7"/>
        <v>0</v>
      </c>
      <c r="L84" s="63"/>
      <c r="N84" s="35"/>
      <c r="O84" s="215">
        <v>-1344212</v>
      </c>
      <c r="R84" s="216"/>
      <c r="S84" s="34"/>
    </row>
    <row r="85" spans="1:19" outlineLevel="1" x14ac:dyDescent="0.25">
      <c r="A85" s="30">
        <f>IF(B85="","",COUNTA(B$8:B85))</f>
        <v>71</v>
      </c>
      <c r="B85" s="36" t="str">
        <f t="shared" si="6"/>
        <v>Misc. Intangible Plant - Customer Related</v>
      </c>
      <c r="C85" s="18">
        <f>C14</f>
        <v>303</v>
      </c>
      <c r="D85" s="186">
        <f>CHOOSE($R$2,O85,P85,Q85)</f>
        <v>-15457263</v>
      </c>
      <c r="E85" s="37">
        <f t="shared" si="7"/>
        <v>0</v>
      </c>
      <c r="F85" s="37" t="str">
        <f t="shared" si="7"/>
        <v>ACCTS &amp; SERVICE</v>
      </c>
      <c r="G85" s="37" t="str">
        <f t="shared" si="7"/>
        <v>CUSTOMER</v>
      </c>
      <c r="H85" s="37">
        <f t="shared" si="7"/>
        <v>0</v>
      </c>
      <c r="I85" s="37">
        <f t="shared" si="7"/>
        <v>0</v>
      </c>
      <c r="J85" s="37" t="str">
        <f t="shared" si="7"/>
        <v>CUSTOMERS</v>
      </c>
      <c r="L85" s="63"/>
      <c r="N85" s="35"/>
      <c r="O85" s="215">
        <v>-15457263</v>
      </c>
      <c r="R85" s="216"/>
      <c r="S85" s="34"/>
    </row>
    <row r="86" spans="1:19" outlineLevel="1" x14ac:dyDescent="0.25">
      <c r="A86" s="30">
        <f>IF(B86="","",COUNTA(B$8:B86))</f>
        <v>72</v>
      </c>
      <c r="B86" s="36" t="str">
        <f t="shared" si="6"/>
        <v>Misc. Intangible Plant - Labor Related</v>
      </c>
      <c r="C86" s="18">
        <f>C15</f>
        <v>303</v>
      </c>
      <c r="D86" s="186">
        <f>CHOOSE($R$2,O86,P86,Q86)</f>
        <v>-45886851</v>
      </c>
      <c r="E86" s="37" t="str">
        <f t="shared" si="7"/>
        <v>INT_LABOR</v>
      </c>
      <c r="F86" s="37">
        <f t="shared" si="7"/>
        <v>0</v>
      </c>
      <c r="G86" s="37">
        <f t="shared" si="7"/>
        <v>0</v>
      </c>
      <c r="H86" s="37">
        <f t="shared" si="7"/>
        <v>0</v>
      </c>
      <c r="I86" s="37">
        <f t="shared" si="7"/>
        <v>0</v>
      </c>
      <c r="J86" s="37">
        <f t="shared" si="7"/>
        <v>0</v>
      </c>
      <c r="L86" s="63"/>
      <c r="N86" s="35"/>
      <c r="O86" s="215">
        <v>-45886851</v>
      </c>
      <c r="R86" s="216"/>
      <c r="S86" s="34"/>
    </row>
    <row r="87" spans="1:19" outlineLevel="1" x14ac:dyDescent="0.25">
      <c r="A87" s="30">
        <f>IF(B87="","",COUNTA(B$8:B87))</f>
        <v>73</v>
      </c>
      <c r="B87" t="str">
        <f t="shared" si="6"/>
        <v>Subtotal - Intangible Plant</v>
      </c>
      <c r="C87" s="17"/>
      <c r="D87" s="32">
        <f>SUBTOTAL(9,D82:D86)</f>
        <v>-62688326</v>
      </c>
      <c r="L87" s="63"/>
      <c r="N87" s="35"/>
      <c r="O87" s="215"/>
      <c r="R87" s="216"/>
      <c r="S87" s="34"/>
    </row>
    <row r="88" spans="1:19" outlineLevel="1" x14ac:dyDescent="0.25">
      <c r="A88" s="30" t="str">
        <f>IF(B88="","",COUNTA(B$8:B88))</f>
        <v/>
      </c>
      <c r="C88" s="17"/>
      <c r="L88" s="63"/>
      <c r="N88" s="35"/>
      <c r="O88" s="215"/>
      <c r="R88" s="216"/>
      <c r="S88" s="34"/>
    </row>
    <row r="89" spans="1:19" outlineLevel="1" x14ac:dyDescent="0.25">
      <c r="A89" s="30">
        <f>IF(B89="","",COUNTA(B$8:B89))</f>
        <v>74</v>
      </c>
      <c r="B89" s="1" t="str">
        <f t="shared" ref="B89:B98" si="8">B18</f>
        <v>Production Plant</v>
      </c>
      <c r="C89" s="17"/>
      <c r="L89" s="63"/>
      <c r="N89" s="35"/>
      <c r="O89" s="215"/>
      <c r="R89" s="216"/>
      <c r="S89" s="34"/>
    </row>
    <row r="90" spans="1:19" outlineLevel="1" x14ac:dyDescent="0.25">
      <c r="A90" s="30">
        <f>IF(B90="","",COUNTA(B$8:B90))</f>
        <v>75</v>
      </c>
      <c r="B90" s="36" t="str">
        <f t="shared" si="8"/>
        <v>Other Land &amp; Land Rights-Land</v>
      </c>
      <c r="C90" s="18">
        <f t="shared" ref="C90:C98" si="9">C19</f>
        <v>325</v>
      </c>
      <c r="D90" s="186">
        <f>CHOOSE($R$2,O90,P90,Q90)</f>
        <v>-1177571</v>
      </c>
      <c r="E90" s="37">
        <f t="shared" ref="E90:J98" si="10">E19</f>
        <v>0</v>
      </c>
      <c r="F90" s="37" t="str">
        <f t="shared" si="10"/>
        <v>GATHERING</v>
      </c>
      <c r="G90" s="37" t="str">
        <f t="shared" si="10"/>
        <v>COMMODITY</v>
      </c>
      <c r="H90" s="37">
        <f t="shared" si="10"/>
        <v>0</v>
      </c>
      <c r="I90" s="37" t="str">
        <f t="shared" si="10"/>
        <v>GATHER_VOLUME</v>
      </c>
      <c r="J90" s="37">
        <f t="shared" si="10"/>
        <v>0</v>
      </c>
      <c r="L90" s="63"/>
      <c r="N90" s="35"/>
      <c r="O90" s="215">
        <v>-1177571</v>
      </c>
      <c r="R90" s="216"/>
      <c r="S90" s="34"/>
    </row>
    <row r="91" spans="1:19" outlineLevel="1" x14ac:dyDescent="0.25">
      <c r="A91" s="30">
        <f>IF(B91="","",COUNTA(B$8:B91))</f>
        <v>76</v>
      </c>
      <c r="B91" s="36" t="str">
        <f t="shared" si="8"/>
        <v>Field Compressor Station Structures</v>
      </c>
      <c r="C91" s="18">
        <f t="shared" si="9"/>
        <v>327</v>
      </c>
      <c r="D91" s="186">
        <f t="shared" ref="D91:D99" si="11">CHOOSE($R$2,O91,P91,Q91)</f>
        <v>-5753879</v>
      </c>
      <c r="E91" s="37">
        <f t="shared" si="10"/>
        <v>0</v>
      </c>
      <c r="F91" s="37" t="str">
        <f t="shared" si="10"/>
        <v>GATHERING</v>
      </c>
      <c r="G91" s="37" t="str">
        <f t="shared" si="10"/>
        <v>COMMODITY</v>
      </c>
      <c r="H91" s="37">
        <f t="shared" si="10"/>
        <v>0</v>
      </c>
      <c r="I91" s="37" t="str">
        <f t="shared" si="10"/>
        <v>GATHER_VOLUME</v>
      </c>
      <c r="J91" s="37">
        <f t="shared" si="10"/>
        <v>0</v>
      </c>
      <c r="L91" s="63"/>
      <c r="N91" s="35"/>
      <c r="O91" s="215">
        <v>-5753879</v>
      </c>
      <c r="R91" s="216"/>
      <c r="S91" s="34"/>
    </row>
    <row r="92" spans="1:19" outlineLevel="1" x14ac:dyDescent="0.25">
      <c r="A92" s="30">
        <f>IF(B92="","",COUNTA(B$8:B92))</f>
        <v>77</v>
      </c>
      <c r="B92" s="36" t="str">
        <f t="shared" si="8"/>
        <v>Field M&amp;R Station Structures</v>
      </c>
      <c r="C92" s="18">
        <f t="shared" si="9"/>
        <v>328</v>
      </c>
      <c r="D92" s="186">
        <f t="shared" si="11"/>
        <v>-55565</v>
      </c>
      <c r="E92" s="37">
        <f t="shared" si="10"/>
        <v>0</v>
      </c>
      <c r="F92" s="37" t="str">
        <f t="shared" si="10"/>
        <v>GATHERING</v>
      </c>
      <c r="G92" s="37" t="str">
        <f t="shared" si="10"/>
        <v>COMMODITY</v>
      </c>
      <c r="H92" s="37">
        <f t="shared" si="10"/>
        <v>0</v>
      </c>
      <c r="I92" s="37" t="str">
        <f t="shared" si="10"/>
        <v>GATHER_VOLUME</v>
      </c>
      <c r="J92" s="37">
        <f t="shared" si="10"/>
        <v>0</v>
      </c>
      <c r="L92" s="63"/>
      <c r="N92" s="35"/>
      <c r="O92" s="215">
        <v>-55565</v>
      </c>
      <c r="R92" s="216"/>
      <c r="S92" s="34"/>
    </row>
    <row r="93" spans="1:19" outlineLevel="1" x14ac:dyDescent="0.25">
      <c r="A93" s="30">
        <f>IF(B93="","",COUNTA(B$8:B93))</f>
        <v>78</v>
      </c>
      <c r="B93" s="36" t="str">
        <f t="shared" si="8"/>
        <v>Other Structures</v>
      </c>
      <c r="C93" s="18">
        <f t="shared" si="9"/>
        <v>329</v>
      </c>
      <c r="D93" s="186">
        <f t="shared" si="11"/>
        <v>-1071077</v>
      </c>
      <c r="E93" s="37">
        <f t="shared" si="10"/>
        <v>0</v>
      </c>
      <c r="F93" s="37" t="str">
        <f t="shared" si="10"/>
        <v>GATHERING</v>
      </c>
      <c r="G93" s="37" t="str">
        <f t="shared" si="10"/>
        <v>COMMODITY</v>
      </c>
      <c r="H93" s="37">
        <f t="shared" si="10"/>
        <v>0</v>
      </c>
      <c r="I93" s="37" t="str">
        <f t="shared" si="10"/>
        <v>GATHER_VOLUME</v>
      </c>
      <c r="J93" s="37">
        <f t="shared" si="10"/>
        <v>0</v>
      </c>
      <c r="L93" s="63"/>
      <c r="N93" s="35"/>
      <c r="O93" s="215">
        <v>-1071077</v>
      </c>
      <c r="R93" s="216"/>
      <c r="S93" s="34"/>
    </row>
    <row r="94" spans="1:19" outlineLevel="1" x14ac:dyDescent="0.25">
      <c r="A94" s="30">
        <f>IF(B94="","",COUNTA(B$8:B94))</f>
        <v>79</v>
      </c>
      <c r="B94" s="36" t="str">
        <f t="shared" si="8"/>
        <v>Producing Gas Wells - Construction</v>
      </c>
      <c r="C94" s="18">
        <f t="shared" si="9"/>
        <v>330</v>
      </c>
      <c r="D94" s="186">
        <f t="shared" si="11"/>
        <v>-10461</v>
      </c>
      <c r="E94" s="37">
        <f t="shared" si="10"/>
        <v>0</v>
      </c>
      <c r="F94" s="37" t="str">
        <f t="shared" si="10"/>
        <v>GATHERING</v>
      </c>
      <c r="G94" s="37" t="str">
        <f t="shared" si="10"/>
        <v>COMMODITY</v>
      </c>
      <c r="H94" s="37">
        <f t="shared" si="10"/>
        <v>0</v>
      </c>
      <c r="I94" s="37" t="str">
        <f t="shared" si="10"/>
        <v>GATHER_VOLUME</v>
      </c>
      <c r="J94" s="37">
        <f t="shared" si="10"/>
        <v>0</v>
      </c>
      <c r="L94" s="63"/>
      <c r="N94" s="35"/>
      <c r="O94" s="215">
        <v>-10461</v>
      </c>
      <c r="R94" s="216"/>
      <c r="S94" s="34"/>
    </row>
    <row r="95" spans="1:19" outlineLevel="1" x14ac:dyDescent="0.25">
      <c r="A95" s="30">
        <f>IF(B95="","",COUNTA(B$8:B95))</f>
        <v>80</v>
      </c>
      <c r="B95" s="36" t="str">
        <f t="shared" si="8"/>
        <v>Producing Gas Wells - Equipment</v>
      </c>
      <c r="C95" s="18">
        <f t="shared" si="9"/>
        <v>331</v>
      </c>
      <c r="D95" s="186">
        <f t="shared" ref="D95" si="12">CHOOSE($R$2,O95,P95,Q95)</f>
        <v>-2883</v>
      </c>
      <c r="E95" s="37">
        <f t="shared" si="10"/>
        <v>0</v>
      </c>
      <c r="F95" s="37" t="str">
        <f t="shared" si="10"/>
        <v>GATHERING</v>
      </c>
      <c r="G95" s="37" t="str">
        <f t="shared" si="10"/>
        <v>COMMODITY</v>
      </c>
      <c r="H95" s="37">
        <f t="shared" si="10"/>
        <v>0</v>
      </c>
      <c r="I95" s="37" t="str">
        <f t="shared" si="10"/>
        <v>GATHER_VOLUME</v>
      </c>
      <c r="J95" s="37">
        <f t="shared" si="10"/>
        <v>0</v>
      </c>
      <c r="L95" s="63"/>
      <c r="N95" s="35"/>
      <c r="O95" s="215">
        <v>-2883</v>
      </c>
      <c r="R95" s="216"/>
      <c r="S95" s="34"/>
    </row>
    <row r="96" spans="1:19" outlineLevel="1" x14ac:dyDescent="0.25">
      <c r="A96" s="30">
        <f>IF(B96="","",COUNTA(B$8:B96))</f>
        <v>81</v>
      </c>
      <c r="B96" s="36" t="str">
        <f t="shared" si="8"/>
        <v>Field Lines</v>
      </c>
      <c r="C96" s="18">
        <f t="shared" si="9"/>
        <v>332</v>
      </c>
      <c r="D96" s="186">
        <f t="shared" si="11"/>
        <v>-34247273</v>
      </c>
      <c r="E96" s="37">
        <f t="shared" si="10"/>
        <v>0</v>
      </c>
      <c r="F96" s="37" t="str">
        <f t="shared" si="10"/>
        <v>GATHERING</v>
      </c>
      <c r="G96" s="37" t="str">
        <f t="shared" si="10"/>
        <v>COMMODITY</v>
      </c>
      <c r="H96" s="37">
        <f t="shared" si="10"/>
        <v>0</v>
      </c>
      <c r="I96" s="37" t="str">
        <f t="shared" si="10"/>
        <v>GATHER_VOLUME</v>
      </c>
      <c r="J96" s="37">
        <f t="shared" si="10"/>
        <v>0</v>
      </c>
      <c r="L96" s="63"/>
      <c r="N96" s="35"/>
      <c r="O96" s="215">
        <v>-34247273</v>
      </c>
      <c r="R96" s="216"/>
      <c r="S96" s="34"/>
    </row>
    <row r="97" spans="1:19" outlineLevel="1" x14ac:dyDescent="0.25">
      <c r="A97" s="30">
        <f>IF(B97="","",COUNTA(B$8:B97))</f>
        <v>82</v>
      </c>
      <c r="B97" s="36" t="str">
        <f t="shared" si="8"/>
        <v>Field Compressor Station Equipment</v>
      </c>
      <c r="C97" s="18">
        <f t="shared" si="9"/>
        <v>333</v>
      </c>
      <c r="D97" s="186">
        <f t="shared" si="11"/>
        <v>-20354472</v>
      </c>
      <c r="E97" s="37">
        <f t="shared" si="10"/>
        <v>0</v>
      </c>
      <c r="F97" s="37" t="str">
        <f t="shared" si="10"/>
        <v>GATHERING</v>
      </c>
      <c r="G97" s="37" t="str">
        <f t="shared" si="10"/>
        <v>COMMODITY</v>
      </c>
      <c r="H97" s="37">
        <f t="shared" si="10"/>
        <v>0</v>
      </c>
      <c r="I97" s="37" t="str">
        <f t="shared" si="10"/>
        <v>GATHER_VOLUME</v>
      </c>
      <c r="J97" s="37">
        <f t="shared" si="10"/>
        <v>0</v>
      </c>
      <c r="L97" s="63"/>
      <c r="N97" s="35"/>
      <c r="O97" s="215">
        <v>-20354472</v>
      </c>
      <c r="R97" s="216"/>
      <c r="S97" s="35"/>
    </row>
    <row r="98" spans="1:19" outlineLevel="1" x14ac:dyDescent="0.25">
      <c r="A98" s="30">
        <f>IF(B98="","",COUNTA(B$8:B98))</f>
        <v>83</v>
      </c>
      <c r="B98" s="36" t="str">
        <f t="shared" si="8"/>
        <v>Field M&amp;R Station Equip-Company</v>
      </c>
      <c r="C98" s="18">
        <f t="shared" si="9"/>
        <v>334</v>
      </c>
      <c r="D98" s="186">
        <f t="shared" si="11"/>
        <v>-3130540</v>
      </c>
      <c r="E98" s="37">
        <f t="shared" si="10"/>
        <v>0</v>
      </c>
      <c r="F98" s="37" t="str">
        <f t="shared" si="10"/>
        <v>GATHERING</v>
      </c>
      <c r="G98" s="37" t="str">
        <f t="shared" si="10"/>
        <v>COMMODITY</v>
      </c>
      <c r="H98" s="37">
        <f t="shared" si="10"/>
        <v>0</v>
      </c>
      <c r="I98" s="37" t="str">
        <f t="shared" si="10"/>
        <v>GATHER_VOLUME</v>
      </c>
      <c r="J98" s="37">
        <f t="shared" si="10"/>
        <v>0</v>
      </c>
      <c r="L98" s="63"/>
      <c r="N98" s="35"/>
      <c r="O98" s="215">
        <v>-3130540</v>
      </c>
      <c r="R98" s="216"/>
      <c r="S98" s="35"/>
    </row>
    <row r="99" spans="1:19" outlineLevel="1" x14ac:dyDescent="0.25">
      <c r="A99" s="30">
        <f>IF(B99="","",COUNTA(B$8:B99))</f>
        <v>84</v>
      </c>
      <c r="B99" s="36" t="str">
        <f t="shared" ref="B99:B100" si="13">B28</f>
        <v>Other Equipment-Other</v>
      </c>
      <c r="C99" s="18">
        <f t="shared" ref="C99" si="14">C28</f>
        <v>337</v>
      </c>
      <c r="D99" s="186">
        <f t="shared" si="11"/>
        <v>10458</v>
      </c>
      <c r="E99" s="37">
        <f t="shared" ref="E99:J99" si="15">E28</f>
        <v>0</v>
      </c>
      <c r="F99" s="37" t="str">
        <f t="shared" si="15"/>
        <v>GATHERING</v>
      </c>
      <c r="G99" s="37" t="str">
        <f t="shared" si="15"/>
        <v>COMMODITY</v>
      </c>
      <c r="H99" s="37">
        <f t="shared" si="15"/>
        <v>0</v>
      </c>
      <c r="I99" s="37" t="str">
        <f t="shared" si="15"/>
        <v>GATHER_VOLUME</v>
      </c>
      <c r="J99" s="37">
        <f t="shared" si="15"/>
        <v>0</v>
      </c>
      <c r="L99" s="63"/>
      <c r="N99" s="35"/>
      <c r="O99" s="215">
        <v>10458</v>
      </c>
      <c r="R99" s="216"/>
      <c r="S99" s="35"/>
    </row>
    <row r="100" spans="1:19" outlineLevel="1" x14ac:dyDescent="0.25">
      <c r="A100" s="30">
        <f>IF(B100="","",COUNTA(B$8:B100))</f>
        <v>85</v>
      </c>
      <c r="B100" t="str">
        <f t="shared" si="13"/>
        <v>Subtotal - Production Plant</v>
      </c>
      <c r="C100" s="17"/>
      <c r="D100" s="29">
        <f>SUBTOTAL(9,D90:D99)</f>
        <v>-65793263</v>
      </c>
      <c r="L100" s="63"/>
      <c r="N100" s="35"/>
      <c r="O100" s="215"/>
      <c r="R100" s="216"/>
      <c r="S100" s="35"/>
    </row>
    <row r="101" spans="1:19" outlineLevel="1" x14ac:dyDescent="0.25">
      <c r="A101" s="30" t="str">
        <f>IF(B101="","",COUNTA(B$8:B101))</f>
        <v/>
      </c>
      <c r="C101" s="17"/>
      <c r="L101" s="63"/>
      <c r="N101" s="35"/>
      <c r="O101" s="215"/>
      <c r="R101" s="216"/>
      <c r="S101" s="35"/>
    </row>
    <row r="102" spans="1:19" outlineLevel="1" x14ac:dyDescent="0.25">
      <c r="A102" s="30">
        <f>IF(B102="","",COUNTA(B$8:B102))</f>
        <v>86</v>
      </c>
      <c r="B102" s="1" t="str">
        <f t="shared" ref="B102:B110" si="16">B31</f>
        <v>Natural Gas Storage Plant and Processing Plant</v>
      </c>
      <c r="C102" s="17"/>
      <c r="L102" s="63"/>
      <c r="N102" s="35"/>
      <c r="O102" s="215"/>
      <c r="R102" s="216"/>
      <c r="S102" s="35"/>
    </row>
    <row r="103" spans="1:19" outlineLevel="1" x14ac:dyDescent="0.25">
      <c r="A103" s="30">
        <f>IF(B103="","",COUNTA(B$8:B103))</f>
        <v>87</v>
      </c>
      <c r="B103" s="36" t="str">
        <f t="shared" si="16"/>
        <v>Land &amp; Land Rights</v>
      </c>
      <c r="C103" s="18">
        <f t="shared" ref="C103:C109" si="17">C32</f>
        <v>350</v>
      </c>
      <c r="D103" s="186">
        <f>CHOOSE($R$2,O103,P103,Q103)</f>
        <v>-56755.94</v>
      </c>
      <c r="E103" s="37" t="str">
        <f t="shared" ref="E103:J109" si="18">E32</f>
        <v>INT_STORPT_FERC_352-355</v>
      </c>
      <c r="F103" s="37">
        <f t="shared" si="18"/>
        <v>0</v>
      </c>
      <c r="G103" s="37">
        <f t="shared" si="18"/>
        <v>0</v>
      </c>
      <c r="H103" s="37">
        <f t="shared" si="18"/>
        <v>0</v>
      </c>
      <c r="I103" s="37">
        <f t="shared" si="18"/>
        <v>0</v>
      </c>
      <c r="J103" s="37">
        <f t="shared" si="18"/>
        <v>0</v>
      </c>
      <c r="L103" s="63"/>
      <c r="N103" s="35"/>
      <c r="O103" s="215">
        <v>-56755.94</v>
      </c>
      <c r="R103" s="216"/>
      <c r="S103" s="35"/>
    </row>
    <row r="104" spans="1:19" outlineLevel="1" x14ac:dyDescent="0.25">
      <c r="A104" s="30">
        <f>IF(B104="","",COUNTA(B$8:B104))</f>
        <v>88</v>
      </c>
      <c r="B104" s="36" t="str">
        <f t="shared" si="16"/>
        <v>Structures &amp; improvement</v>
      </c>
      <c r="C104" s="18">
        <f t="shared" si="17"/>
        <v>351</v>
      </c>
      <c r="D104" s="186">
        <f>CHOOSE($R$2,O104,P104,Q104)</f>
        <v>-1152588</v>
      </c>
      <c r="E104" s="37" t="str">
        <f t="shared" si="18"/>
        <v>INT_STORPT_FERC_352-355</v>
      </c>
      <c r="F104" s="37">
        <f t="shared" si="18"/>
        <v>0</v>
      </c>
      <c r="G104" s="37">
        <f t="shared" si="18"/>
        <v>0</v>
      </c>
      <c r="H104" s="37">
        <f t="shared" si="18"/>
        <v>0</v>
      </c>
      <c r="I104" s="37">
        <f t="shared" si="18"/>
        <v>0</v>
      </c>
      <c r="J104" s="37">
        <f t="shared" si="18"/>
        <v>0</v>
      </c>
      <c r="L104" s="63"/>
      <c r="N104" s="35"/>
      <c r="O104" s="215">
        <v>-1152588</v>
      </c>
      <c r="R104" s="216"/>
      <c r="S104" s="35"/>
    </row>
    <row r="105" spans="1:19" outlineLevel="1" x14ac:dyDescent="0.25">
      <c r="A105" s="30">
        <f>IF(B105="","",COUNTA(B$8:B105))</f>
        <v>89</v>
      </c>
      <c r="B105" s="36" t="str">
        <f t="shared" si="16"/>
        <v>Wells</v>
      </c>
      <c r="C105" s="18">
        <f t="shared" si="17"/>
        <v>352</v>
      </c>
      <c r="D105" s="186">
        <f t="shared" ref="D105:D109" si="19">CHOOSE($R$2,O105,P105,Q105)</f>
        <v>-943898</v>
      </c>
      <c r="E105" s="37">
        <f t="shared" si="18"/>
        <v>0</v>
      </c>
      <c r="F105" s="37" t="str">
        <f t="shared" si="18"/>
        <v>STORAGE</v>
      </c>
      <c r="G105" s="37" t="str">
        <f t="shared" si="18"/>
        <v>DEMAND</v>
      </c>
      <c r="H105" s="37" t="str">
        <f t="shared" si="18"/>
        <v>DESIGN_DAY</v>
      </c>
      <c r="I105" s="37">
        <f t="shared" si="18"/>
        <v>0</v>
      </c>
      <c r="J105" s="37">
        <f t="shared" si="18"/>
        <v>0</v>
      </c>
      <c r="L105" s="63"/>
      <c r="N105" s="35"/>
      <c r="O105" s="215">
        <v>-943898</v>
      </c>
      <c r="R105" s="216"/>
      <c r="S105" s="35"/>
    </row>
    <row r="106" spans="1:19" outlineLevel="1" x14ac:dyDescent="0.25">
      <c r="A106" s="30">
        <f>IF(B106="","",COUNTA(B$8:B106))</f>
        <v>90</v>
      </c>
      <c r="B106" s="36" t="str">
        <f t="shared" si="16"/>
        <v>Lines</v>
      </c>
      <c r="C106" s="18">
        <f t="shared" si="17"/>
        <v>353</v>
      </c>
      <c r="D106" s="186">
        <f t="shared" si="19"/>
        <v>-2298382</v>
      </c>
      <c r="E106" s="37">
        <f t="shared" si="18"/>
        <v>0</v>
      </c>
      <c r="F106" s="37" t="str">
        <f t="shared" si="18"/>
        <v>STORAGE</v>
      </c>
      <c r="G106" s="37" t="str">
        <f t="shared" si="18"/>
        <v>DEMAND</v>
      </c>
      <c r="H106" s="37" t="str">
        <f t="shared" si="18"/>
        <v>WINTER_STORAGE</v>
      </c>
      <c r="I106" s="37">
        <f t="shared" si="18"/>
        <v>0</v>
      </c>
      <c r="J106" s="37">
        <f t="shared" si="18"/>
        <v>0</v>
      </c>
      <c r="L106" s="63"/>
      <c r="N106" s="35"/>
      <c r="O106" s="215">
        <v>-2298382</v>
      </c>
      <c r="R106" s="216"/>
      <c r="S106" s="35"/>
    </row>
    <row r="107" spans="1:19" outlineLevel="1" x14ac:dyDescent="0.25">
      <c r="A107" s="30">
        <f>IF(B107="","",COUNTA(B$8:B107))</f>
        <v>91</v>
      </c>
      <c r="B107" s="36" t="str">
        <f t="shared" si="16"/>
        <v>Compressor Station Equipment</v>
      </c>
      <c r="C107" s="18">
        <f t="shared" si="17"/>
        <v>354</v>
      </c>
      <c r="D107" s="186">
        <f t="shared" si="19"/>
        <v>-4652235</v>
      </c>
      <c r="E107" s="37">
        <f t="shared" si="18"/>
        <v>0</v>
      </c>
      <c r="F107" s="37" t="str">
        <f t="shared" si="18"/>
        <v>STORAGE</v>
      </c>
      <c r="G107" s="37" t="str">
        <f t="shared" si="18"/>
        <v>DEMAND</v>
      </c>
      <c r="H107" s="37" t="str">
        <f t="shared" si="18"/>
        <v>DESIGN_DAY</v>
      </c>
      <c r="I107" s="37">
        <f t="shared" si="18"/>
        <v>0</v>
      </c>
      <c r="J107" s="37">
        <f t="shared" si="18"/>
        <v>0</v>
      </c>
      <c r="L107" s="63"/>
      <c r="N107" s="35"/>
      <c r="O107" s="215">
        <v>-4652235</v>
      </c>
      <c r="R107" s="216"/>
      <c r="S107" s="35"/>
    </row>
    <row r="108" spans="1:19" outlineLevel="1" x14ac:dyDescent="0.25">
      <c r="A108" s="30">
        <f>IF(B108="","",COUNTA(B$8:B108))</f>
        <v>92</v>
      </c>
      <c r="B108" s="36" t="str">
        <f t="shared" si="16"/>
        <v>Measuring and Regulating Equipment</v>
      </c>
      <c r="C108" s="18">
        <f t="shared" si="17"/>
        <v>355</v>
      </c>
      <c r="D108" s="186">
        <f t="shared" si="19"/>
        <v>-665764</v>
      </c>
      <c r="E108" s="37">
        <f t="shared" si="18"/>
        <v>0</v>
      </c>
      <c r="F108" s="37" t="str">
        <f t="shared" si="18"/>
        <v>STORAGE</v>
      </c>
      <c r="G108" s="37" t="str">
        <f t="shared" si="18"/>
        <v>DEMAND</v>
      </c>
      <c r="H108" s="37" t="str">
        <f t="shared" si="18"/>
        <v>WINTER_STORAGE</v>
      </c>
      <c r="I108" s="37">
        <f t="shared" si="18"/>
        <v>0</v>
      </c>
      <c r="J108" s="37">
        <f t="shared" si="18"/>
        <v>0</v>
      </c>
      <c r="L108" s="63"/>
      <c r="N108" s="35"/>
      <c r="O108" s="215">
        <v>-665764</v>
      </c>
      <c r="R108" s="216"/>
      <c r="S108" s="35"/>
    </row>
    <row r="109" spans="1:19" outlineLevel="1" x14ac:dyDescent="0.25">
      <c r="A109" s="30">
        <f>IF(B109="","",COUNTA(B$8:B109))</f>
        <v>93</v>
      </c>
      <c r="B109" s="36" t="str">
        <f t="shared" si="16"/>
        <v>Other Equipment</v>
      </c>
      <c r="C109" s="18">
        <f t="shared" si="17"/>
        <v>357</v>
      </c>
      <c r="D109" s="186">
        <f t="shared" si="19"/>
        <v>-30184</v>
      </c>
      <c r="E109" s="37" t="str">
        <f t="shared" si="18"/>
        <v>INT_STORPT_FERC_352-355</v>
      </c>
      <c r="F109" s="37">
        <f t="shared" si="18"/>
        <v>0</v>
      </c>
      <c r="G109" s="37">
        <f t="shared" si="18"/>
        <v>0</v>
      </c>
      <c r="H109" s="37">
        <f t="shared" si="18"/>
        <v>0</v>
      </c>
      <c r="I109" s="37">
        <f t="shared" si="18"/>
        <v>0</v>
      </c>
      <c r="J109" s="37">
        <f t="shared" si="18"/>
        <v>0</v>
      </c>
      <c r="L109" s="63"/>
      <c r="N109" s="35"/>
      <c r="O109" s="215">
        <v>-30184</v>
      </c>
      <c r="R109" s="216"/>
      <c r="S109" s="35"/>
    </row>
    <row r="110" spans="1:19" outlineLevel="1" x14ac:dyDescent="0.25">
      <c r="A110" s="30">
        <f>IF(B110="","",COUNTA(B$8:B110))</f>
        <v>94</v>
      </c>
      <c r="B110" t="str">
        <f t="shared" si="16"/>
        <v>Subtotal - Natural Gas Storage Plant and Processing Plant</v>
      </c>
      <c r="C110" s="17"/>
      <c r="D110" s="29">
        <f>SUBTOTAL(9,D103:D109)</f>
        <v>-9799806.9399999995</v>
      </c>
      <c r="L110" s="63"/>
      <c r="N110" s="35"/>
      <c r="O110" s="215"/>
      <c r="R110" s="216"/>
      <c r="S110" s="35"/>
    </row>
    <row r="111" spans="1:19" outlineLevel="1" x14ac:dyDescent="0.25">
      <c r="A111" s="30" t="str">
        <f>IF(B111="","",COUNTA(B$8:B111))</f>
        <v/>
      </c>
      <c r="C111" s="17"/>
      <c r="L111" s="63"/>
      <c r="N111" s="35"/>
      <c r="O111" s="215"/>
      <c r="R111" s="216"/>
      <c r="S111" s="35"/>
    </row>
    <row r="112" spans="1:19" outlineLevel="1" x14ac:dyDescent="0.25">
      <c r="A112" s="30">
        <f>IF(B112="","",COUNTA(B$8:B112))</f>
        <v>95</v>
      </c>
      <c r="B112" s="1" t="str">
        <f t="shared" ref="B112:B118" si="20">B41</f>
        <v xml:space="preserve">Transmission plant </v>
      </c>
      <c r="L112" s="63"/>
      <c r="N112" s="35"/>
      <c r="O112" s="215"/>
      <c r="R112" s="216"/>
      <c r="S112" s="35"/>
    </row>
    <row r="113" spans="1:19" outlineLevel="1" x14ac:dyDescent="0.25">
      <c r="A113" s="30">
        <f>IF(B113="","",COUNTA(B$8:B113))</f>
        <v>96</v>
      </c>
      <c r="B113" s="36" t="str">
        <f t="shared" si="20"/>
        <v>Land and Land Rights</v>
      </c>
      <c r="C113" s="18">
        <f t="shared" ref="C113:C118" si="21">C42</f>
        <v>365</v>
      </c>
      <c r="D113" s="186">
        <f>CHOOSE($R$2,O113,P113,Q113)</f>
        <v>-3060664</v>
      </c>
      <c r="E113" s="37">
        <f t="shared" ref="E113:J118" si="22">E42</f>
        <v>0</v>
      </c>
      <c r="F113" s="36" t="str">
        <f t="shared" si="22"/>
        <v>TRANSMISSION</v>
      </c>
      <c r="G113" s="36" t="str">
        <f t="shared" si="22"/>
        <v>DEMAND</v>
      </c>
      <c r="H113" s="36" t="str">
        <f t="shared" si="22"/>
        <v>DESIGN_DAY</v>
      </c>
      <c r="I113" s="37">
        <f t="shared" si="22"/>
        <v>0</v>
      </c>
      <c r="J113" s="37">
        <f t="shared" si="22"/>
        <v>0</v>
      </c>
      <c r="L113" s="63"/>
      <c r="N113" s="35"/>
      <c r="O113" s="215">
        <v>-3060664</v>
      </c>
      <c r="R113" s="216"/>
      <c r="S113" s="35"/>
    </row>
    <row r="114" spans="1:19" outlineLevel="1" x14ac:dyDescent="0.25">
      <c r="A114" s="30">
        <f>IF(B114="","",COUNTA(B$8:B114))</f>
        <v>97</v>
      </c>
      <c r="B114" s="36" t="str">
        <f t="shared" si="20"/>
        <v>Structures and improvements</v>
      </c>
      <c r="C114" s="18">
        <f t="shared" si="21"/>
        <v>366</v>
      </c>
      <c r="D114" s="186">
        <f t="shared" ref="D114:D118" si="23">CHOOSE($R$2,O114,P114,Q114)</f>
        <v>-2466820</v>
      </c>
      <c r="E114" s="37">
        <f t="shared" si="22"/>
        <v>0</v>
      </c>
      <c r="F114" s="36" t="str">
        <f t="shared" si="22"/>
        <v>TRANSMISSION</v>
      </c>
      <c r="G114" s="36" t="str">
        <f t="shared" si="22"/>
        <v>DEMAND</v>
      </c>
      <c r="H114" s="36" t="str">
        <f t="shared" si="22"/>
        <v>DESIGN_DAY</v>
      </c>
      <c r="I114" s="37">
        <f t="shared" si="22"/>
        <v>0</v>
      </c>
      <c r="J114" s="37">
        <f t="shared" si="22"/>
        <v>0</v>
      </c>
      <c r="L114" s="63"/>
      <c r="N114" s="35"/>
      <c r="O114" s="215">
        <v>-2466820</v>
      </c>
      <c r="R114" s="216"/>
      <c r="S114" s="35"/>
    </row>
    <row r="115" spans="1:19" outlineLevel="1" x14ac:dyDescent="0.25">
      <c r="A115" s="30">
        <f>IF(B115="","",COUNTA(B$8:B115))</f>
        <v>98</v>
      </c>
      <c r="B115" s="36" t="str">
        <f t="shared" si="20"/>
        <v>Mains</v>
      </c>
      <c r="C115" s="18">
        <f t="shared" si="21"/>
        <v>367</v>
      </c>
      <c r="D115" s="186">
        <f t="shared" si="23"/>
        <v>-107876550</v>
      </c>
      <c r="E115" s="37">
        <f t="shared" si="22"/>
        <v>0</v>
      </c>
      <c r="F115" s="36" t="str">
        <f t="shared" si="22"/>
        <v>TRANSMISSION</v>
      </c>
      <c r="G115" s="36" t="str">
        <f t="shared" si="22"/>
        <v>DEMAND</v>
      </c>
      <c r="H115" s="36" t="str">
        <f t="shared" si="22"/>
        <v>DESIGN_DAY</v>
      </c>
      <c r="I115" s="37">
        <f t="shared" si="22"/>
        <v>0</v>
      </c>
      <c r="J115" s="37">
        <f t="shared" si="22"/>
        <v>0</v>
      </c>
      <c r="L115" s="63"/>
      <c r="N115" s="35"/>
      <c r="O115" s="215">
        <v>-107876550</v>
      </c>
      <c r="R115" s="216"/>
      <c r="S115" s="35"/>
    </row>
    <row r="116" spans="1:19" outlineLevel="1" x14ac:dyDescent="0.25">
      <c r="A116" s="30">
        <f>IF(B116="","",COUNTA(B$8:B116))</f>
        <v>99</v>
      </c>
      <c r="B116" s="36" t="str">
        <f t="shared" si="20"/>
        <v>Compressor station equipment</v>
      </c>
      <c r="C116" s="18">
        <f t="shared" si="21"/>
        <v>368</v>
      </c>
      <c r="D116" s="186">
        <f t="shared" si="23"/>
        <v>-9948125</v>
      </c>
      <c r="E116" s="37">
        <f t="shared" si="22"/>
        <v>0</v>
      </c>
      <c r="F116" s="36" t="str">
        <f t="shared" si="22"/>
        <v>TRANSMISSION</v>
      </c>
      <c r="G116" s="36" t="str">
        <f t="shared" si="22"/>
        <v>DEMAND</v>
      </c>
      <c r="H116" s="36" t="str">
        <f t="shared" si="22"/>
        <v>DESIGN_DAY</v>
      </c>
      <c r="I116" s="37">
        <f t="shared" si="22"/>
        <v>0</v>
      </c>
      <c r="J116" s="37">
        <f t="shared" si="22"/>
        <v>0</v>
      </c>
      <c r="L116" s="63"/>
      <c r="N116" s="35"/>
      <c r="O116" s="215">
        <v>-9948125</v>
      </c>
      <c r="R116" s="216"/>
      <c r="S116" s="35"/>
    </row>
    <row r="117" spans="1:19" outlineLevel="1" x14ac:dyDescent="0.25">
      <c r="A117" s="30">
        <f>IF(B117="","",COUNTA(B$8:B117))</f>
        <v>100</v>
      </c>
      <c r="B117" s="36" t="str">
        <f t="shared" si="20"/>
        <v>Measuring and regulating station equipment</v>
      </c>
      <c r="C117" s="18">
        <f t="shared" si="21"/>
        <v>369</v>
      </c>
      <c r="D117" s="186">
        <f t="shared" si="23"/>
        <v>-20314582</v>
      </c>
      <c r="E117" s="37">
        <f t="shared" si="22"/>
        <v>0</v>
      </c>
      <c r="F117" s="36" t="str">
        <f t="shared" si="22"/>
        <v>TRANSMISSION</v>
      </c>
      <c r="G117" s="36" t="str">
        <f t="shared" si="22"/>
        <v>DEMAND</v>
      </c>
      <c r="H117" s="36" t="str">
        <f t="shared" si="22"/>
        <v>DESIGN_DAY</v>
      </c>
      <c r="I117" s="37">
        <f t="shared" si="22"/>
        <v>0</v>
      </c>
      <c r="J117" s="37">
        <f t="shared" si="22"/>
        <v>0</v>
      </c>
      <c r="L117" s="63"/>
      <c r="N117" s="35"/>
      <c r="O117" s="215">
        <v>-20314582</v>
      </c>
      <c r="R117" s="216"/>
      <c r="S117" s="35"/>
    </row>
    <row r="118" spans="1:19" outlineLevel="1" x14ac:dyDescent="0.25">
      <c r="A118" s="30">
        <f>IF(B118="","",COUNTA(B$8:B118))</f>
        <v>101</v>
      </c>
      <c r="B118" s="36" t="str">
        <f t="shared" si="20"/>
        <v>Other equipment</v>
      </c>
      <c r="C118" s="18">
        <f t="shared" si="21"/>
        <v>371</v>
      </c>
      <c r="D118" s="186">
        <f t="shared" si="23"/>
        <v>-1405570</v>
      </c>
      <c r="E118" s="37">
        <f t="shared" si="22"/>
        <v>0</v>
      </c>
      <c r="F118" s="36" t="str">
        <f t="shared" si="22"/>
        <v>TRANSMISSION</v>
      </c>
      <c r="G118" s="36" t="str">
        <f t="shared" si="22"/>
        <v>DEMAND</v>
      </c>
      <c r="H118" s="36" t="str">
        <f t="shared" si="22"/>
        <v>DESIGN_DAY</v>
      </c>
      <c r="I118" s="37">
        <f t="shared" si="22"/>
        <v>0</v>
      </c>
      <c r="J118" s="37">
        <f t="shared" si="22"/>
        <v>0</v>
      </c>
      <c r="L118" s="63"/>
      <c r="N118" s="35"/>
      <c r="O118" s="215">
        <v>-1405570</v>
      </c>
      <c r="R118" s="216"/>
      <c r="S118" s="35"/>
    </row>
    <row r="119" spans="1:19" outlineLevel="1" x14ac:dyDescent="0.25">
      <c r="A119" s="30">
        <f>IF(B119="","",COUNTA(B$8:B119))</f>
        <v>102</v>
      </c>
      <c r="B119" t="str">
        <f>"Subtotal - "&amp;B112</f>
        <v xml:space="preserve">Subtotal - Transmission plant </v>
      </c>
      <c r="D119" s="32">
        <f>SUBTOTAL(9,D113:D118)</f>
        <v>-145072311</v>
      </c>
      <c r="L119" s="63"/>
      <c r="N119" s="35"/>
      <c r="O119" s="215"/>
      <c r="R119" s="216"/>
      <c r="S119" s="35"/>
    </row>
    <row r="120" spans="1:19" outlineLevel="1" x14ac:dyDescent="0.25">
      <c r="A120" s="30" t="str">
        <f>IF(B120="","",COUNTA(B$8:B120))</f>
        <v/>
      </c>
      <c r="L120" s="63"/>
      <c r="N120" s="35"/>
      <c r="O120" s="215"/>
      <c r="R120" s="216"/>
      <c r="S120" s="35"/>
    </row>
    <row r="121" spans="1:19" outlineLevel="1" x14ac:dyDescent="0.25">
      <c r="A121" s="30">
        <f>IF(B121="","",COUNTA(B$8:B121))</f>
        <v>103</v>
      </c>
      <c r="B121" s="1" t="s">
        <v>248</v>
      </c>
      <c r="L121" s="63"/>
      <c r="N121" s="35"/>
      <c r="O121" s="215"/>
      <c r="R121" s="216"/>
      <c r="S121" s="35"/>
    </row>
    <row r="122" spans="1:19" outlineLevel="1" x14ac:dyDescent="0.25">
      <c r="A122" s="30">
        <f>IF(B122="","",COUNTA(B$8:B122))</f>
        <v>104</v>
      </c>
      <c r="B122" s="36" t="str">
        <f t="shared" ref="B122:C132" si="24">B51</f>
        <v>Land and land rights</v>
      </c>
      <c r="C122" s="18">
        <f t="shared" si="24"/>
        <v>374</v>
      </c>
      <c r="D122" s="186">
        <f t="shared" ref="D122:D132" si="25">CHOOSE($R$2,O122,P122,Q122)</f>
        <v>-3676011.44</v>
      </c>
      <c r="E122" s="36" t="str">
        <f t="shared" ref="E122:J132" si="26">E51</f>
        <v>INT_DISTPT_FERC_376-386</v>
      </c>
      <c r="F122" s="37">
        <f t="shared" si="26"/>
        <v>0</v>
      </c>
      <c r="G122" s="37">
        <f t="shared" si="26"/>
        <v>0</v>
      </c>
      <c r="H122" s="37">
        <f t="shared" si="26"/>
        <v>0</v>
      </c>
      <c r="I122" s="37">
        <f t="shared" si="26"/>
        <v>0</v>
      </c>
      <c r="J122" s="37">
        <f t="shared" si="26"/>
        <v>0</v>
      </c>
      <c r="L122" s="63"/>
      <c r="N122" s="35"/>
      <c r="O122" s="215">
        <v>-3676011.44</v>
      </c>
      <c r="R122" s="216"/>
      <c r="S122" s="35"/>
    </row>
    <row r="123" spans="1:19" outlineLevel="1" x14ac:dyDescent="0.25">
      <c r="A123" s="30">
        <f>IF(B123="","",COUNTA(B$8:B123))</f>
        <v>105</v>
      </c>
      <c r="B123" s="36" t="str">
        <f t="shared" si="24"/>
        <v>Structures and improvements</v>
      </c>
      <c r="C123" s="18">
        <f t="shared" si="24"/>
        <v>375</v>
      </c>
      <c r="D123" s="186">
        <f t="shared" si="25"/>
        <v>-22881517</v>
      </c>
      <c r="E123" s="36" t="str">
        <f t="shared" si="26"/>
        <v>INT_DISTPT_FERC_376-386</v>
      </c>
      <c r="F123" s="37">
        <f t="shared" si="26"/>
        <v>0</v>
      </c>
      <c r="G123" s="37">
        <f t="shared" si="26"/>
        <v>0</v>
      </c>
      <c r="H123" s="37">
        <f t="shared" si="26"/>
        <v>0</v>
      </c>
      <c r="I123" s="37">
        <f t="shared" si="26"/>
        <v>0</v>
      </c>
      <c r="J123" s="37">
        <f t="shared" si="26"/>
        <v>0</v>
      </c>
      <c r="L123" s="63"/>
      <c r="N123" s="35"/>
      <c r="O123" s="215">
        <v>-22881517</v>
      </c>
      <c r="R123" s="216"/>
      <c r="S123" s="35"/>
    </row>
    <row r="124" spans="1:19" outlineLevel="1" x14ac:dyDescent="0.25">
      <c r="A124" s="30">
        <f>IF(B124="","",COUNTA(B$8:B124))</f>
        <v>106</v>
      </c>
      <c r="B124" s="36" t="str">
        <f t="shared" si="24"/>
        <v>Mains - Low Pressure</v>
      </c>
      <c r="C124" s="18">
        <f t="shared" si="24"/>
        <v>376.1</v>
      </c>
      <c r="D124" s="186">
        <f t="shared" si="25"/>
        <v>-390697447</v>
      </c>
      <c r="E124" s="37">
        <f t="shared" si="26"/>
        <v>0</v>
      </c>
      <c r="F124" s="36" t="str">
        <f t="shared" si="26"/>
        <v>DISTRIBUTION</v>
      </c>
      <c r="G124" s="36" t="str">
        <f t="shared" si="26"/>
        <v>AVERAGE_STUDY</v>
      </c>
      <c r="H124" s="36" t="str">
        <f t="shared" si="26"/>
        <v>AVG_STUDY_DD_P&amp;A_LP</v>
      </c>
      <c r="I124" s="37">
        <f t="shared" si="26"/>
        <v>0</v>
      </c>
      <c r="J124" s="37" t="str">
        <f t="shared" si="26"/>
        <v>CUSTOMERS_LP</v>
      </c>
      <c r="L124" s="63"/>
      <c r="N124" s="35"/>
      <c r="O124" s="215">
        <v>-390697447</v>
      </c>
      <c r="R124" s="216"/>
      <c r="S124" s="35"/>
    </row>
    <row r="125" spans="1:19" outlineLevel="1" x14ac:dyDescent="0.25">
      <c r="A125" s="30">
        <f>IF(B125="","",COUNTA(B$8:B125))</f>
        <v>107</v>
      </c>
      <c r="B125" s="36" t="str">
        <f t="shared" si="24"/>
        <v>Mains - Regulated Pressure</v>
      </c>
      <c r="C125" s="18">
        <f t="shared" si="24"/>
        <v>376.2</v>
      </c>
      <c r="D125" s="186">
        <f t="shared" si="25"/>
        <v>-345794022</v>
      </c>
      <c r="E125" s="37">
        <f t="shared" si="26"/>
        <v>0</v>
      </c>
      <c r="F125" s="36" t="str">
        <f t="shared" si="26"/>
        <v>DISTRIBUTION</v>
      </c>
      <c r="G125" s="36" t="str">
        <f t="shared" si="26"/>
        <v>AVERAGE_STUDY</v>
      </c>
      <c r="H125" s="36" t="str">
        <f t="shared" si="26"/>
        <v>AVG_STUDY_DD_P&amp;A</v>
      </c>
      <c r="I125" s="37">
        <f t="shared" si="26"/>
        <v>0</v>
      </c>
      <c r="J125" s="37" t="str">
        <f t="shared" si="26"/>
        <v>CUSTOMERS_DIST</v>
      </c>
      <c r="L125" s="63"/>
      <c r="N125" s="35"/>
      <c r="O125" s="215">
        <v>-345794022</v>
      </c>
      <c r="R125" s="216"/>
      <c r="S125" s="35"/>
    </row>
    <row r="126" spans="1:19" outlineLevel="1" x14ac:dyDescent="0.25">
      <c r="A126" s="30">
        <f>IF(B126="","",COUNTA(B$8:B126))</f>
        <v>108</v>
      </c>
      <c r="B126" s="36" t="str">
        <f t="shared" si="24"/>
        <v>Measuring and regulating station equipment—general</v>
      </c>
      <c r="C126" s="18">
        <f t="shared" si="24"/>
        <v>378</v>
      </c>
      <c r="D126" s="186">
        <f t="shared" si="25"/>
        <v>-42254289</v>
      </c>
      <c r="E126" s="37">
        <f t="shared" si="26"/>
        <v>0</v>
      </c>
      <c r="F126" s="36" t="str">
        <f t="shared" si="26"/>
        <v>DISTRIBUTION</v>
      </c>
      <c r="G126" s="36" t="str">
        <f t="shared" si="26"/>
        <v>DEMAND</v>
      </c>
      <c r="H126" s="36" t="str">
        <f t="shared" si="26"/>
        <v>DESIGN_DAY_DIST</v>
      </c>
      <c r="I126" s="37">
        <f t="shared" si="26"/>
        <v>0</v>
      </c>
      <c r="J126" s="37">
        <f t="shared" si="26"/>
        <v>0</v>
      </c>
      <c r="L126" s="63"/>
      <c r="N126" s="35"/>
      <c r="O126" s="215">
        <v>-42254289</v>
      </c>
      <c r="R126" s="216"/>
      <c r="S126" s="35"/>
    </row>
    <row r="127" spans="1:19" outlineLevel="1" x14ac:dyDescent="0.25">
      <c r="A127" s="30">
        <f>IF(B127="","",COUNTA(B$8:B127))</f>
        <v>109</v>
      </c>
      <c r="B127" s="36" t="str">
        <f t="shared" si="24"/>
        <v>Services</v>
      </c>
      <c r="C127" s="18">
        <f t="shared" si="24"/>
        <v>380</v>
      </c>
      <c r="D127" s="186">
        <f t="shared" si="25"/>
        <v>-350377610</v>
      </c>
      <c r="E127" s="37">
        <f t="shared" si="26"/>
        <v>0</v>
      </c>
      <c r="F127" s="36" t="str">
        <f t="shared" si="26"/>
        <v>DIST ON-SITE</v>
      </c>
      <c r="G127" s="36" t="str">
        <f t="shared" si="26"/>
        <v>CUSTOMER</v>
      </c>
      <c r="H127" s="37">
        <f t="shared" si="26"/>
        <v>0</v>
      </c>
      <c r="I127" s="37">
        <f t="shared" si="26"/>
        <v>0</v>
      </c>
      <c r="J127" s="37" t="str">
        <f t="shared" si="26"/>
        <v>SERVICES</v>
      </c>
      <c r="L127" s="63"/>
      <c r="N127" s="35"/>
      <c r="O127" s="215">
        <v>-350377610</v>
      </c>
      <c r="R127" s="216"/>
      <c r="S127" s="35"/>
    </row>
    <row r="128" spans="1:19" outlineLevel="1" x14ac:dyDescent="0.25">
      <c r="A128" s="30">
        <f>IF(B128="","",COUNTA(B$8:B128))</f>
        <v>110</v>
      </c>
      <c r="B128" s="36" t="str">
        <f t="shared" si="24"/>
        <v>Meters</v>
      </c>
      <c r="C128" s="18">
        <f t="shared" si="24"/>
        <v>381</v>
      </c>
      <c r="D128" s="186">
        <f t="shared" si="25"/>
        <v>-15651417</v>
      </c>
      <c r="E128" s="37">
        <f t="shared" si="26"/>
        <v>0</v>
      </c>
      <c r="F128" s="36" t="str">
        <f t="shared" si="26"/>
        <v>DIST ON-SITE</v>
      </c>
      <c r="G128" s="36" t="str">
        <f t="shared" si="26"/>
        <v>CUSTOMER</v>
      </c>
      <c r="H128" s="37">
        <f t="shared" si="26"/>
        <v>0</v>
      </c>
      <c r="I128" s="37">
        <f t="shared" si="26"/>
        <v>0</v>
      </c>
      <c r="J128" s="37" t="str">
        <f t="shared" si="26"/>
        <v>METERS</v>
      </c>
      <c r="L128" s="63"/>
      <c r="N128" s="35"/>
      <c r="O128" s="215">
        <v>-15651417</v>
      </c>
      <c r="R128" s="216"/>
      <c r="S128" s="35"/>
    </row>
    <row r="129" spans="1:19" outlineLevel="1" x14ac:dyDescent="0.25">
      <c r="A129" s="30">
        <f>IF(B129="","",COUNTA(B$8:B129))</f>
        <v>111</v>
      </c>
      <c r="B129" s="36" t="str">
        <f t="shared" si="24"/>
        <v>Meter installations</v>
      </c>
      <c r="C129" s="18">
        <f t="shared" si="24"/>
        <v>382</v>
      </c>
      <c r="D129" s="186">
        <f t="shared" si="25"/>
        <v>-10124405</v>
      </c>
      <c r="E129" s="37">
        <f t="shared" si="26"/>
        <v>0</v>
      </c>
      <c r="F129" s="36" t="str">
        <f t="shared" si="26"/>
        <v>DIST ON-SITE</v>
      </c>
      <c r="G129" s="36" t="str">
        <f t="shared" si="26"/>
        <v>CUSTOMER</v>
      </c>
      <c r="H129" s="37">
        <f t="shared" si="26"/>
        <v>0</v>
      </c>
      <c r="I129" s="37">
        <f t="shared" si="26"/>
        <v>0</v>
      </c>
      <c r="J129" s="37" t="str">
        <f t="shared" si="26"/>
        <v>METERS</v>
      </c>
      <c r="L129" s="63"/>
      <c r="N129" s="35"/>
      <c r="O129" s="215">
        <v>-10124405</v>
      </c>
      <c r="R129" s="216"/>
      <c r="S129" s="35"/>
    </row>
    <row r="130" spans="1:19" outlineLevel="1" x14ac:dyDescent="0.25">
      <c r="A130" s="30">
        <f>IF(B130="","",COUNTA(B$8:B130))</f>
        <v>112</v>
      </c>
      <c r="B130" s="36" t="str">
        <f t="shared" si="24"/>
        <v>Industrial measuring and regulating station equipment</v>
      </c>
      <c r="C130" s="18">
        <f t="shared" si="24"/>
        <v>385</v>
      </c>
      <c r="D130" s="186">
        <f t="shared" si="25"/>
        <v>-6733920</v>
      </c>
      <c r="E130" s="37">
        <f t="shared" si="26"/>
        <v>0</v>
      </c>
      <c r="F130" s="36" t="str">
        <f t="shared" si="26"/>
        <v>DIST ON-SITE</v>
      </c>
      <c r="G130" s="36" t="str">
        <f t="shared" si="26"/>
        <v>CUSTOMER</v>
      </c>
      <c r="H130" s="37">
        <f t="shared" si="26"/>
        <v>0</v>
      </c>
      <c r="I130" s="37">
        <f t="shared" si="26"/>
        <v>0</v>
      </c>
      <c r="J130" s="37" t="str">
        <f t="shared" si="26"/>
        <v>INDUSTRIAL_M&amp;R</v>
      </c>
      <c r="L130" s="63"/>
      <c r="N130" s="35"/>
      <c r="O130" s="215">
        <v>-6733920</v>
      </c>
      <c r="R130" s="216"/>
      <c r="S130" s="35"/>
    </row>
    <row r="131" spans="1:19" outlineLevel="1" x14ac:dyDescent="0.25">
      <c r="A131" s="30">
        <f>IF(B131="","",COUNTA(B$8:B131))</f>
        <v>113</v>
      </c>
      <c r="B131" s="36" t="str">
        <f t="shared" si="24"/>
        <v>Other property on customers' premises</v>
      </c>
      <c r="C131" s="18">
        <f t="shared" si="24"/>
        <v>386</v>
      </c>
      <c r="D131" s="186">
        <f t="shared" si="25"/>
        <v>-14644532</v>
      </c>
      <c r="E131" s="37">
        <f t="shared" si="26"/>
        <v>0</v>
      </c>
      <c r="F131" s="36" t="str">
        <f t="shared" si="26"/>
        <v>DIST ON-SITE</v>
      </c>
      <c r="G131" s="36" t="str">
        <f t="shared" si="26"/>
        <v>CUSTOMER</v>
      </c>
      <c r="H131" s="37">
        <f t="shared" si="26"/>
        <v>0</v>
      </c>
      <c r="I131" s="37">
        <f t="shared" si="26"/>
        <v>0</v>
      </c>
      <c r="J131" s="37" t="str">
        <f t="shared" si="26"/>
        <v>METERS</v>
      </c>
      <c r="L131" s="63"/>
      <c r="N131" s="35"/>
      <c r="O131" s="215">
        <v>-14644532</v>
      </c>
      <c r="R131" s="216"/>
      <c r="S131" s="35"/>
    </row>
    <row r="132" spans="1:19" outlineLevel="1" x14ac:dyDescent="0.25">
      <c r="A132" s="30">
        <f>IF(B132="","",COUNTA(B$8:B132))</f>
        <v>114</v>
      </c>
      <c r="B132" s="36" t="str">
        <f t="shared" si="24"/>
        <v>Other equipment</v>
      </c>
      <c r="C132" s="18">
        <f t="shared" si="24"/>
        <v>387</v>
      </c>
      <c r="D132" s="186">
        <f t="shared" si="25"/>
        <v>-5621218</v>
      </c>
      <c r="E132" s="36" t="str">
        <f t="shared" si="26"/>
        <v>INT_DISTPT_FERC_376-386</v>
      </c>
      <c r="F132" s="37">
        <f t="shared" si="26"/>
        <v>0</v>
      </c>
      <c r="G132" s="37">
        <f t="shared" si="26"/>
        <v>0</v>
      </c>
      <c r="H132" s="37">
        <f t="shared" si="26"/>
        <v>0</v>
      </c>
      <c r="I132" s="37">
        <f t="shared" si="26"/>
        <v>0</v>
      </c>
      <c r="J132" s="37">
        <f t="shared" si="26"/>
        <v>0</v>
      </c>
      <c r="L132" s="63"/>
      <c r="N132" s="35"/>
      <c r="O132" s="215">
        <v>-5621218</v>
      </c>
      <c r="R132" s="216"/>
      <c r="S132" s="35"/>
    </row>
    <row r="133" spans="1:19" outlineLevel="1" x14ac:dyDescent="0.25">
      <c r="A133" s="30">
        <f>IF(B133="","",COUNTA(B$8:B133))</f>
        <v>115</v>
      </c>
      <c r="B133" t="str">
        <f>"Subtotal - "&amp;B121</f>
        <v>Subtotal - Distribution Plant</v>
      </c>
      <c r="D133" s="32">
        <f>SUBTOTAL(9,D122:D132)</f>
        <v>-1208456388.4400001</v>
      </c>
      <c r="L133" s="63"/>
      <c r="N133" s="35"/>
      <c r="O133" s="215"/>
      <c r="R133" s="216"/>
      <c r="S133" s="35"/>
    </row>
    <row r="134" spans="1:19" outlineLevel="1" x14ac:dyDescent="0.25">
      <c r="A134" s="30" t="str">
        <f>IF(B134="","",COUNTA(B$8:B134))</f>
        <v/>
      </c>
      <c r="L134" s="63"/>
      <c r="N134" s="35"/>
      <c r="O134" s="215"/>
      <c r="R134" s="216"/>
      <c r="S134" s="35"/>
    </row>
    <row r="135" spans="1:19" outlineLevel="1" x14ac:dyDescent="0.25">
      <c r="A135" s="30">
        <f>IF(B135="","",COUNTA(B$8:B135))</f>
        <v>116</v>
      </c>
      <c r="B135" s="1" t="str">
        <f t="shared" ref="B135:B147" si="27">B64</f>
        <v>General Plant</v>
      </c>
      <c r="L135" s="63"/>
      <c r="N135" s="35"/>
      <c r="O135" s="215"/>
      <c r="R135" s="216"/>
      <c r="S135" s="35"/>
    </row>
    <row r="136" spans="1:19" outlineLevel="1" x14ac:dyDescent="0.25">
      <c r="A136" s="30">
        <f>IF(B136="","",COUNTA(B$8:B136))</f>
        <v>117</v>
      </c>
      <c r="B136" s="36" t="str">
        <f t="shared" si="27"/>
        <v>Land and Land Rights</v>
      </c>
      <c r="C136" s="18">
        <f t="shared" ref="C136:C146" si="28">C65</f>
        <v>389</v>
      </c>
      <c r="D136" s="186">
        <f>CHOOSE($R$2,O136,P136,Q136)</f>
        <v>-40422</v>
      </c>
      <c r="E136" s="37" t="str">
        <f t="shared" ref="E136:J146" si="29">E65</f>
        <v>INT_PSTD_PLANT</v>
      </c>
      <c r="F136" s="37">
        <f t="shared" si="29"/>
        <v>0</v>
      </c>
      <c r="G136" s="37">
        <f t="shared" si="29"/>
        <v>0</v>
      </c>
      <c r="H136" s="37">
        <f t="shared" si="29"/>
        <v>0</v>
      </c>
      <c r="I136" s="37">
        <f t="shared" si="29"/>
        <v>0</v>
      </c>
      <c r="J136" s="37">
        <f t="shared" si="29"/>
        <v>0</v>
      </c>
      <c r="L136" s="63"/>
      <c r="N136" s="35"/>
      <c r="O136" s="215">
        <v>-40422</v>
      </c>
      <c r="R136" s="216"/>
      <c r="S136" s="35"/>
    </row>
    <row r="137" spans="1:19" outlineLevel="1" x14ac:dyDescent="0.25">
      <c r="A137" s="30">
        <f>IF(B137="","",COUNTA(B$8:B137))</f>
        <v>118</v>
      </c>
      <c r="B137" s="36" t="str">
        <f t="shared" si="27"/>
        <v>Structures and Improvements</v>
      </c>
      <c r="C137" s="18">
        <f t="shared" si="28"/>
        <v>390</v>
      </c>
      <c r="D137" s="186">
        <f t="shared" ref="D137:D146" si="30">CHOOSE($R$2,O137,P137,Q137)</f>
        <v>-15264067</v>
      </c>
      <c r="E137" s="37" t="str">
        <f t="shared" si="29"/>
        <v>INT_PSTD_PLANT</v>
      </c>
      <c r="F137" s="37">
        <f t="shared" si="29"/>
        <v>0</v>
      </c>
      <c r="G137" s="37">
        <f t="shared" si="29"/>
        <v>0</v>
      </c>
      <c r="H137" s="37">
        <f t="shared" si="29"/>
        <v>0</v>
      </c>
      <c r="I137" s="37">
        <f t="shared" si="29"/>
        <v>0</v>
      </c>
      <c r="J137" s="37">
        <f t="shared" si="29"/>
        <v>0</v>
      </c>
      <c r="L137" s="63"/>
      <c r="N137" s="35"/>
      <c r="O137" s="215">
        <v>-15264067</v>
      </c>
      <c r="R137" s="216"/>
      <c r="S137" s="35"/>
    </row>
    <row r="138" spans="1:19" outlineLevel="1" x14ac:dyDescent="0.25">
      <c r="A138" s="30">
        <f>IF(B138="","",COUNTA(B$8:B138))</f>
        <v>119</v>
      </c>
      <c r="B138" s="36" t="str">
        <f t="shared" si="27"/>
        <v>Office Furniture and Equipment</v>
      </c>
      <c r="C138" s="18">
        <f t="shared" si="28"/>
        <v>391</v>
      </c>
      <c r="D138" s="186">
        <f t="shared" si="30"/>
        <v>-3937073</v>
      </c>
      <c r="E138" s="37" t="str">
        <f t="shared" si="29"/>
        <v>INT_PSTD_PLANT</v>
      </c>
      <c r="F138" s="37">
        <f t="shared" si="29"/>
        <v>0</v>
      </c>
      <c r="G138" s="37">
        <f t="shared" si="29"/>
        <v>0</v>
      </c>
      <c r="H138" s="37">
        <f t="shared" si="29"/>
        <v>0</v>
      </c>
      <c r="I138" s="37">
        <f t="shared" si="29"/>
        <v>0</v>
      </c>
      <c r="J138" s="37">
        <f t="shared" si="29"/>
        <v>0</v>
      </c>
      <c r="L138" s="63"/>
      <c r="N138" s="35"/>
      <c r="O138" s="215">
        <v>-3937073</v>
      </c>
      <c r="R138" s="216"/>
      <c r="S138" s="35"/>
    </row>
    <row r="139" spans="1:19" outlineLevel="1" x14ac:dyDescent="0.25">
      <c r="A139" s="30">
        <f>IF(B139="","",COUNTA(B$8:B139))</f>
        <v>120</v>
      </c>
      <c r="B139" s="36" t="str">
        <f t="shared" si="27"/>
        <v>Transportation Equipment</v>
      </c>
      <c r="C139" s="18">
        <f t="shared" si="28"/>
        <v>392</v>
      </c>
      <c r="D139" s="186">
        <f t="shared" si="30"/>
        <v>-31661830</v>
      </c>
      <c r="E139" s="37" t="str">
        <f t="shared" si="29"/>
        <v>INT_PSTD_PLANT</v>
      </c>
      <c r="F139" s="37">
        <f t="shared" si="29"/>
        <v>0</v>
      </c>
      <c r="G139" s="37">
        <f t="shared" si="29"/>
        <v>0</v>
      </c>
      <c r="H139" s="37">
        <f t="shared" si="29"/>
        <v>0</v>
      </c>
      <c r="I139" s="37">
        <f t="shared" si="29"/>
        <v>0</v>
      </c>
      <c r="J139" s="37">
        <f t="shared" si="29"/>
        <v>0</v>
      </c>
      <c r="L139" s="63"/>
      <c r="N139" s="35"/>
      <c r="O139" s="215">
        <v>-31661830</v>
      </c>
      <c r="R139" s="216"/>
      <c r="S139" s="35"/>
    </row>
    <row r="140" spans="1:19" outlineLevel="1" x14ac:dyDescent="0.25">
      <c r="A140" s="30">
        <f>IF(B140="","",COUNTA(B$8:B140))</f>
        <v>121</v>
      </c>
      <c r="B140" s="36" t="str">
        <f t="shared" si="27"/>
        <v>Stores Equipment</v>
      </c>
      <c r="C140" s="18">
        <f t="shared" si="28"/>
        <v>393</v>
      </c>
      <c r="D140" s="186">
        <f t="shared" si="30"/>
        <v>-53</v>
      </c>
      <c r="E140" s="37" t="str">
        <f t="shared" si="29"/>
        <v>INT_PSTD_PLANT</v>
      </c>
      <c r="F140" s="37">
        <f t="shared" si="29"/>
        <v>0</v>
      </c>
      <c r="G140" s="37">
        <f t="shared" si="29"/>
        <v>0</v>
      </c>
      <c r="H140" s="37">
        <f t="shared" si="29"/>
        <v>0</v>
      </c>
      <c r="I140" s="37">
        <f t="shared" si="29"/>
        <v>0</v>
      </c>
      <c r="J140" s="37">
        <f t="shared" si="29"/>
        <v>0</v>
      </c>
      <c r="L140" s="63"/>
      <c r="N140" s="35"/>
      <c r="O140" s="215">
        <v>-53</v>
      </c>
      <c r="R140" s="216"/>
      <c r="S140" s="35"/>
    </row>
    <row r="141" spans="1:19" outlineLevel="1" x14ac:dyDescent="0.25">
      <c r="A141" s="30">
        <f>IF(B141="","",COUNTA(B$8:B141))</f>
        <v>122</v>
      </c>
      <c r="B141" s="36" t="str">
        <f t="shared" si="27"/>
        <v xml:space="preserve">Tools, Shop, and Garage Equipment </v>
      </c>
      <c r="C141" s="18">
        <f t="shared" si="28"/>
        <v>394</v>
      </c>
      <c r="D141" s="186">
        <f t="shared" si="30"/>
        <v>-4916875</v>
      </c>
      <c r="E141" s="37" t="str">
        <f t="shared" si="29"/>
        <v>INT_PSTD_PLANT</v>
      </c>
      <c r="F141" s="37">
        <f t="shared" si="29"/>
        <v>0</v>
      </c>
      <c r="G141" s="37">
        <f t="shared" si="29"/>
        <v>0</v>
      </c>
      <c r="H141" s="37">
        <f t="shared" si="29"/>
        <v>0</v>
      </c>
      <c r="I141" s="37">
        <f t="shared" si="29"/>
        <v>0</v>
      </c>
      <c r="J141" s="37">
        <f t="shared" si="29"/>
        <v>0</v>
      </c>
      <c r="L141" s="63"/>
      <c r="N141" s="35"/>
      <c r="O141" s="215">
        <v>-4916875</v>
      </c>
      <c r="R141" s="216"/>
      <c r="S141" s="35"/>
    </row>
    <row r="142" spans="1:19" outlineLevel="1" x14ac:dyDescent="0.25">
      <c r="A142" s="30">
        <f>IF(B142="","",COUNTA(B$8:B142))</f>
        <v>123</v>
      </c>
      <c r="B142" s="36" t="str">
        <f t="shared" si="27"/>
        <v>Laboratory Equipment</v>
      </c>
      <c r="C142" s="18">
        <f t="shared" si="28"/>
        <v>395</v>
      </c>
      <c r="D142" s="186">
        <f t="shared" si="30"/>
        <v>0</v>
      </c>
      <c r="E142" s="37" t="str">
        <f t="shared" si="29"/>
        <v>INT_PSTD_PLANT</v>
      </c>
      <c r="F142" s="37">
        <f t="shared" si="29"/>
        <v>0</v>
      </c>
      <c r="G142" s="37">
        <f t="shared" si="29"/>
        <v>0</v>
      </c>
      <c r="H142" s="37">
        <f t="shared" si="29"/>
        <v>0</v>
      </c>
      <c r="I142" s="37">
        <f t="shared" si="29"/>
        <v>0</v>
      </c>
      <c r="J142" s="37">
        <f t="shared" si="29"/>
        <v>0</v>
      </c>
      <c r="L142" s="63"/>
      <c r="N142" s="35"/>
      <c r="O142" s="215">
        <v>0</v>
      </c>
      <c r="R142" s="216"/>
      <c r="S142" s="35"/>
    </row>
    <row r="143" spans="1:19" outlineLevel="1" x14ac:dyDescent="0.25">
      <c r="A143" s="30">
        <f>IF(B143="","",COUNTA(B$8:B143))</f>
        <v>124</v>
      </c>
      <c r="B143" s="36" t="str">
        <f t="shared" si="27"/>
        <v>Power Operated Equipment</v>
      </c>
      <c r="C143" s="18">
        <f t="shared" si="28"/>
        <v>396</v>
      </c>
      <c r="D143" s="186">
        <f t="shared" si="30"/>
        <v>-9115311</v>
      </c>
      <c r="E143" s="37" t="str">
        <f t="shared" si="29"/>
        <v>INT_PSTD_PLANT</v>
      </c>
      <c r="F143" s="37">
        <f t="shared" si="29"/>
        <v>0</v>
      </c>
      <c r="G143" s="37">
        <f t="shared" si="29"/>
        <v>0</v>
      </c>
      <c r="H143" s="37">
        <f t="shared" si="29"/>
        <v>0</v>
      </c>
      <c r="I143" s="37">
        <f t="shared" si="29"/>
        <v>0</v>
      </c>
      <c r="J143" s="37">
        <f t="shared" si="29"/>
        <v>0</v>
      </c>
      <c r="L143" s="63"/>
      <c r="N143" s="35"/>
      <c r="O143" s="215">
        <v>-9115311</v>
      </c>
      <c r="R143" s="216"/>
      <c r="S143" s="35"/>
    </row>
    <row r="144" spans="1:19" outlineLevel="1" x14ac:dyDescent="0.25">
      <c r="A144" s="30">
        <f>IF(B144="","",COUNTA(B$8:B144))</f>
        <v>125</v>
      </c>
      <c r="B144" s="36" t="str">
        <f t="shared" si="27"/>
        <v>Communication Equipment</v>
      </c>
      <c r="C144" s="18">
        <f t="shared" si="28"/>
        <v>397</v>
      </c>
      <c r="D144" s="186">
        <f t="shared" si="30"/>
        <v>-19253196</v>
      </c>
      <c r="E144" s="37" t="str">
        <f t="shared" si="29"/>
        <v>INT_PSTD_PLANT</v>
      </c>
      <c r="F144" s="37">
        <f t="shared" si="29"/>
        <v>0</v>
      </c>
      <c r="G144" s="37">
        <f t="shared" si="29"/>
        <v>0</v>
      </c>
      <c r="H144" s="37">
        <f t="shared" si="29"/>
        <v>0</v>
      </c>
      <c r="I144" s="37">
        <f t="shared" si="29"/>
        <v>0</v>
      </c>
      <c r="J144" s="37">
        <f t="shared" si="29"/>
        <v>0</v>
      </c>
      <c r="L144" s="63"/>
      <c r="N144" s="35"/>
      <c r="O144" s="215">
        <v>-19253196</v>
      </c>
      <c r="R144" s="216"/>
      <c r="S144" s="35"/>
    </row>
    <row r="145" spans="1:19" outlineLevel="1" x14ac:dyDescent="0.25">
      <c r="A145" s="30">
        <f>IF(B145="","",COUNTA(B$8:B145))</f>
        <v>126</v>
      </c>
      <c r="B145" s="36" t="str">
        <f t="shared" si="27"/>
        <v>Misc. Equipment</v>
      </c>
      <c r="C145" s="18">
        <f t="shared" si="28"/>
        <v>398</v>
      </c>
      <c r="D145" s="186">
        <f t="shared" si="30"/>
        <v>-48744</v>
      </c>
      <c r="E145" s="37" t="str">
        <f t="shared" si="29"/>
        <v>INT_PSTD_PLANT</v>
      </c>
      <c r="F145" s="37">
        <f t="shared" si="29"/>
        <v>0</v>
      </c>
      <c r="G145" s="37">
        <f t="shared" si="29"/>
        <v>0</v>
      </c>
      <c r="H145" s="37">
        <f t="shared" si="29"/>
        <v>0</v>
      </c>
      <c r="I145" s="37">
        <f t="shared" si="29"/>
        <v>0</v>
      </c>
      <c r="J145" s="37">
        <f t="shared" si="29"/>
        <v>0</v>
      </c>
      <c r="L145" s="63"/>
      <c r="N145" s="35"/>
      <c r="O145" s="215">
        <v>-48744</v>
      </c>
      <c r="R145" s="216"/>
      <c r="S145" s="35"/>
    </row>
    <row r="146" spans="1:19" outlineLevel="1" x14ac:dyDescent="0.25">
      <c r="A146" s="30">
        <f>IF(B146="","",COUNTA(B$8:B146))</f>
        <v>127</v>
      </c>
      <c r="B146" s="36" t="str">
        <f t="shared" si="27"/>
        <v>Other Intangible Property</v>
      </c>
      <c r="C146" s="18">
        <f t="shared" si="28"/>
        <v>399</v>
      </c>
      <c r="D146" s="186">
        <f t="shared" si="30"/>
        <v>0</v>
      </c>
      <c r="E146" s="37" t="str">
        <f t="shared" si="29"/>
        <v>INT_PSTD_PLANT</v>
      </c>
      <c r="F146" s="37">
        <f t="shared" si="29"/>
        <v>0</v>
      </c>
      <c r="G146" s="37">
        <f t="shared" si="29"/>
        <v>0</v>
      </c>
      <c r="H146" s="37">
        <f t="shared" si="29"/>
        <v>0</v>
      </c>
      <c r="I146" s="37">
        <f t="shared" si="29"/>
        <v>0</v>
      </c>
      <c r="J146" s="37">
        <f t="shared" si="29"/>
        <v>0</v>
      </c>
      <c r="L146" s="63"/>
      <c r="N146" s="35"/>
      <c r="O146" s="215">
        <v>0</v>
      </c>
      <c r="R146" s="216"/>
      <c r="S146" s="35"/>
    </row>
    <row r="147" spans="1:19" outlineLevel="1" x14ac:dyDescent="0.25">
      <c r="A147" s="30">
        <f>IF(B147="","",COUNTA(B$8:B147))</f>
        <v>128</v>
      </c>
      <c r="B147" t="str">
        <f t="shared" si="27"/>
        <v>Subtotal - General Plant</v>
      </c>
      <c r="D147" s="29">
        <f>SUBTOTAL(9,D136:D146)</f>
        <v>-84237571</v>
      </c>
      <c r="L147" s="63"/>
      <c r="N147" s="35"/>
      <c r="O147" s="215"/>
      <c r="R147" s="216"/>
      <c r="S147" s="35"/>
    </row>
    <row r="148" spans="1:19" outlineLevel="1" x14ac:dyDescent="0.25">
      <c r="A148" s="30" t="str">
        <f>IF(B148="","",COUNTA(B$8:B148))</f>
        <v/>
      </c>
      <c r="L148" s="63"/>
      <c r="N148" s="35"/>
      <c r="O148" s="215"/>
      <c r="R148" s="216"/>
      <c r="S148" s="35"/>
    </row>
    <row r="149" spans="1:19" x14ac:dyDescent="0.25">
      <c r="A149" s="30">
        <f>IF(B149="","",COUNTA(B$8:B149))</f>
        <v>129</v>
      </c>
      <c r="B149" s="8" t="str">
        <f>"Total "&amp;B80</f>
        <v>Total Accumulated Depreciation &amp; Amortization</v>
      </c>
      <c r="D149" s="32">
        <f>SUBTOTAL(9,D82:D148)</f>
        <v>-1576047666.3800001</v>
      </c>
      <c r="L149" s="63"/>
      <c r="N149" s="35"/>
      <c r="O149" s="215"/>
      <c r="R149" s="216"/>
      <c r="S149" s="35"/>
    </row>
    <row r="150" spans="1:19" x14ac:dyDescent="0.25">
      <c r="A150" s="30" t="str">
        <f>IF(B150="","",COUNTA(B$8:B150))</f>
        <v/>
      </c>
      <c r="L150" s="63"/>
      <c r="N150" s="35"/>
      <c r="O150" s="215"/>
      <c r="R150" s="216"/>
      <c r="S150" s="35"/>
    </row>
    <row r="151" spans="1:19" x14ac:dyDescent="0.25">
      <c r="A151" s="30">
        <f>IF(B151="","",COUNTA(B$8:B151))</f>
        <v>130</v>
      </c>
      <c r="B151" s="59" t="s">
        <v>273</v>
      </c>
      <c r="L151" s="63"/>
      <c r="N151" s="35"/>
      <c r="O151" s="215"/>
      <c r="R151" s="216"/>
      <c r="S151" s="35"/>
    </row>
    <row r="152" spans="1:19" outlineLevel="1" x14ac:dyDescent="0.25">
      <c r="A152" s="30">
        <f>IF(B152="","",COUNTA(B$8:B152))</f>
        <v>131</v>
      </c>
      <c r="B152" s="184" t="s">
        <v>274</v>
      </c>
      <c r="C152" s="188">
        <v>117.1</v>
      </c>
      <c r="D152" s="186">
        <f t="shared" ref="D152:D158" si="31">CHOOSE($R$2,O152,P152,Q152)</f>
        <v>51833</v>
      </c>
      <c r="E152" s="187"/>
      <c r="F152" s="187" t="s">
        <v>235</v>
      </c>
      <c r="G152" s="187" t="s">
        <v>220</v>
      </c>
      <c r="H152" s="187"/>
      <c r="I152" s="187" t="s">
        <v>146</v>
      </c>
      <c r="J152" s="187"/>
      <c r="L152" s="63"/>
      <c r="N152" s="35"/>
      <c r="O152" s="215">
        <v>51833</v>
      </c>
      <c r="R152" s="216"/>
      <c r="S152" s="35"/>
    </row>
    <row r="153" spans="1:19" outlineLevel="1" x14ac:dyDescent="0.25">
      <c r="A153" s="30">
        <f>IF(B153="","",COUNTA(B$8:B153))</f>
        <v>132</v>
      </c>
      <c r="B153" s="184" t="s">
        <v>275</v>
      </c>
      <c r="C153" s="188">
        <v>117.2</v>
      </c>
      <c r="D153" s="186">
        <f t="shared" si="31"/>
        <v>50819643</v>
      </c>
      <c r="E153" s="187"/>
      <c r="F153" s="187" t="s">
        <v>235</v>
      </c>
      <c r="G153" s="187" t="s">
        <v>220</v>
      </c>
      <c r="H153" s="187"/>
      <c r="I153" s="187" t="s">
        <v>146</v>
      </c>
      <c r="J153" s="187"/>
      <c r="L153" s="63"/>
      <c r="N153" s="35"/>
      <c r="O153" s="215">
        <v>50819643</v>
      </c>
      <c r="R153" s="216"/>
      <c r="S153" s="35"/>
    </row>
    <row r="154" spans="1:19" outlineLevel="1" x14ac:dyDescent="0.25">
      <c r="A154" s="30">
        <f>IF(B154="","",COUNTA(B$8:B154))</f>
        <v>133</v>
      </c>
      <c r="B154" s="184" t="s">
        <v>276</v>
      </c>
      <c r="C154" s="188">
        <v>154</v>
      </c>
      <c r="D154" s="186">
        <f>CHOOSE($R$2,O154,P154,Q154)</f>
        <v>6179262</v>
      </c>
      <c r="E154" s="187" t="s">
        <v>210</v>
      </c>
      <c r="F154" s="187"/>
      <c r="G154" s="187"/>
      <c r="H154" s="187"/>
      <c r="I154" s="187"/>
      <c r="J154" s="187"/>
      <c r="L154" s="63"/>
      <c r="N154" s="35"/>
      <c r="O154" s="215">
        <v>6179262</v>
      </c>
      <c r="R154" s="216"/>
      <c r="S154" s="35"/>
    </row>
    <row r="155" spans="1:19" outlineLevel="1" x14ac:dyDescent="0.25">
      <c r="A155" s="30">
        <f>IF(B155="","",COUNTA(B$8:B155))</f>
        <v>134</v>
      </c>
      <c r="B155" s="184" t="s">
        <v>277</v>
      </c>
      <c r="C155" s="188">
        <v>165</v>
      </c>
      <c r="D155" s="186">
        <f t="shared" si="31"/>
        <v>5055085</v>
      </c>
      <c r="E155" s="187" t="s">
        <v>210</v>
      </c>
      <c r="F155" s="187"/>
      <c r="G155" s="187"/>
      <c r="H155" s="187"/>
      <c r="I155" s="187"/>
      <c r="J155" s="187"/>
      <c r="L155" s="63"/>
      <c r="N155" s="35"/>
      <c r="O155" s="215">
        <v>5055085</v>
      </c>
      <c r="R155" s="216"/>
      <c r="S155" s="35"/>
    </row>
    <row r="156" spans="1:19" outlineLevel="1" x14ac:dyDescent="0.25">
      <c r="A156" s="30">
        <f>IF(B156="","",COUNTA(B$8:B156))</f>
        <v>135</v>
      </c>
      <c r="B156" s="184" t="s">
        <v>278</v>
      </c>
      <c r="C156" s="188"/>
      <c r="D156" s="186">
        <f t="shared" si="31"/>
        <v>47681867.383268781</v>
      </c>
      <c r="E156" s="187" t="s">
        <v>210</v>
      </c>
      <c r="F156" s="187"/>
      <c r="G156" s="187"/>
      <c r="H156" s="187"/>
      <c r="I156" s="187"/>
      <c r="J156" s="187"/>
      <c r="L156" s="63"/>
      <c r="N156" s="35"/>
      <c r="O156" s="215">
        <v>47681867.383268781</v>
      </c>
      <c r="R156" s="216"/>
      <c r="S156" s="35"/>
    </row>
    <row r="157" spans="1:19" outlineLevel="1" x14ac:dyDescent="0.25">
      <c r="A157" s="30">
        <f>IF(B157="","",COUNTA(B$8:B157))</f>
        <v>136</v>
      </c>
      <c r="B157" s="184" t="s">
        <v>279</v>
      </c>
      <c r="C157" s="188">
        <v>190</v>
      </c>
      <c r="D157" s="186">
        <f t="shared" si="31"/>
        <v>120652294.15535301</v>
      </c>
      <c r="E157" s="187" t="s">
        <v>210</v>
      </c>
      <c r="F157" s="187"/>
      <c r="G157" s="187"/>
      <c r="H157" s="187"/>
      <c r="I157" s="187"/>
      <c r="J157" s="187"/>
      <c r="L157" s="63"/>
      <c r="N157" s="35"/>
      <c r="O157" s="215">
        <v>120652294.15535301</v>
      </c>
      <c r="R157" s="216"/>
      <c r="S157" s="35"/>
    </row>
    <row r="158" spans="1:19" outlineLevel="1" x14ac:dyDescent="0.25">
      <c r="A158" s="30">
        <f>IF(B158="","",COUNTA(B$8:B158))</f>
        <v>137</v>
      </c>
      <c r="B158" s="184" t="s">
        <v>280</v>
      </c>
      <c r="C158" s="188" t="s">
        <v>281</v>
      </c>
      <c r="D158" s="186">
        <f t="shared" si="31"/>
        <v>-3757357</v>
      </c>
      <c r="E158" s="187"/>
      <c r="F158" s="187" t="s">
        <v>252</v>
      </c>
      <c r="G158" s="187" t="s">
        <v>130</v>
      </c>
      <c r="H158" s="187"/>
      <c r="I158" s="187"/>
      <c r="J158" s="187" t="s">
        <v>176</v>
      </c>
      <c r="L158" s="63"/>
      <c r="N158" s="35"/>
      <c r="O158" s="215">
        <v>-3757357</v>
      </c>
      <c r="R158" s="216"/>
      <c r="S158" s="35"/>
    </row>
    <row r="159" spans="1:19" x14ac:dyDescent="0.25">
      <c r="A159" s="30">
        <f>IF(B159="","",COUNTA(B$8:B159))</f>
        <v>138</v>
      </c>
      <c r="B159" s="8" t="str">
        <f>"Total "&amp;B151</f>
        <v>Total Other Rate Base Items</v>
      </c>
      <c r="D159" s="32">
        <f>SUBTOTAL(9,D152:D158)</f>
        <v>226682627.53862178</v>
      </c>
      <c r="L159" s="63"/>
      <c r="N159" s="35"/>
      <c r="O159" s="215"/>
      <c r="R159" s="216"/>
      <c r="S159" s="35"/>
    </row>
    <row r="160" spans="1:19" x14ac:dyDescent="0.25">
      <c r="A160" s="30" t="str">
        <f>IF(B160="","",COUNTA(B$8:B160))</f>
        <v/>
      </c>
      <c r="D160" s="33"/>
      <c r="L160" s="63"/>
      <c r="N160" s="35"/>
      <c r="O160" s="215"/>
      <c r="R160" s="216"/>
      <c r="S160" s="35"/>
    </row>
    <row r="161" spans="1:19" x14ac:dyDescent="0.25">
      <c r="A161" s="30">
        <f>IF(B161="","",COUNTA(B$8:B161))</f>
        <v>139</v>
      </c>
      <c r="B161" s="8" t="str">
        <f>"TOTAL "&amp;B8</f>
        <v>TOTAL RATE BASE</v>
      </c>
      <c r="D161" s="29">
        <f>SUBTOTAL(9,D11:D160)</f>
        <v>5728767832.918622</v>
      </c>
      <c r="E161" s="27"/>
      <c r="L161" s="63"/>
      <c r="N161" s="35"/>
      <c r="O161" s="215"/>
      <c r="R161" s="216"/>
      <c r="S161" s="35"/>
    </row>
    <row r="162" spans="1:19" x14ac:dyDescent="0.25">
      <c r="A162" s="30" t="str">
        <f>IF(B162="","",COUNTA(B$8:B162))</f>
        <v/>
      </c>
      <c r="L162" s="63"/>
      <c r="N162" s="35"/>
      <c r="O162" s="215"/>
      <c r="R162" s="216"/>
      <c r="S162" s="35"/>
    </row>
    <row r="163" spans="1:19" x14ac:dyDescent="0.25">
      <c r="A163" s="30">
        <f>IF(B163="","",COUNTA(B$8:B163))</f>
        <v>140</v>
      </c>
      <c r="B163" s="1" t="s">
        <v>282</v>
      </c>
      <c r="L163" s="63"/>
      <c r="N163" s="35"/>
      <c r="O163" s="215"/>
      <c r="R163" s="216"/>
      <c r="S163" s="35"/>
    </row>
    <row r="164" spans="1:19" x14ac:dyDescent="0.25">
      <c r="A164" s="30">
        <f>IF(B164="","",COUNTA(B$8:B164))</f>
        <v>141</v>
      </c>
      <c r="B164" s="1" t="s">
        <v>283</v>
      </c>
      <c r="L164" s="63"/>
      <c r="N164" s="35"/>
      <c r="O164" s="215"/>
      <c r="R164" s="216"/>
      <c r="S164" s="35"/>
    </row>
    <row r="165" spans="1:19" outlineLevel="1" x14ac:dyDescent="0.25">
      <c r="A165" s="30">
        <f>IF(B165="","",COUNTA(B$8:B165))</f>
        <v>142</v>
      </c>
      <c r="B165" s="59" t="s">
        <v>284</v>
      </c>
      <c r="L165" s="63"/>
      <c r="N165" s="35"/>
      <c r="O165" s="215"/>
      <c r="R165" s="216"/>
      <c r="S165" s="35"/>
    </row>
    <row r="166" spans="1:19" outlineLevel="1" x14ac:dyDescent="0.25">
      <c r="A166" s="30">
        <f>IF(B166="","",COUNTA(B$8:B166))</f>
        <v>143</v>
      </c>
      <c r="B166" s="184" t="s">
        <v>285</v>
      </c>
      <c r="C166" s="188">
        <v>756</v>
      </c>
      <c r="D166" s="186">
        <f t="shared" ref="D166:D171" si="32">CHOOSE($R$2,O166,P166,Q166)</f>
        <v>1518601.1344187749</v>
      </c>
      <c r="E166" s="187"/>
      <c r="F166" s="187" t="s">
        <v>219</v>
      </c>
      <c r="G166" s="187" t="s">
        <v>220</v>
      </c>
      <c r="H166" s="187"/>
      <c r="I166" s="187" t="s">
        <v>159</v>
      </c>
      <c r="J166" s="187"/>
      <c r="L166" s="189">
        <f t="shared" ref="L166:L171" si="33">MAX(0,MIN(R166/D166,1))</f>
        <v>0.72723392323663927</v>
      </c>
      <c r="N166" s="35"/>
      <c r="O166" s="215">
        <v>1518601.1344187749</v>
      </c>
      <c r="R166" s="299">
        <v>1104378.2608149766</v>
      </c>
      <c r="S166" s="35"/>
    </row>
    <row r="167" spans="1:19" outlineLevel="1" x14ac:dyDescent="0.25">
      <c r="A167" s="30">
        <f>IF(B167="","",COUNTA(B$8:B167))</f>
        <v>144</v>
      </c>
      <c r="B167" s="184" t="s">
        <v>286</v>
      </c>
      <c r="C167" s="188">
        <v>754</v>
      </c>
      <c r="D167" s="186">
        <f t="shared" si="32"/>
        <v>2798518.8738648947</v>
      </c>
      <c r="E167" s="187"/>
      <c r="F167" s="187" t="s">
        <v>219</v>
      </c>
      <c r="G167" s="187" t="s">
        <v>220</v>
      </c>
      <c r="H167" s="187"/>
      <c r="I167" s="187" t="s">
        <v>159</v>
      </c>
      <c r="J167" s="187"/>
      <c r="L167" s="189">
        <f t="shared" si="33"/>
        <v>0.31602678013638319</v>
      </c>
      <c r="N167" s="35"/>
      <c r="O167" s="215">
        <v>2798518.8738648947</v>
      </c>
      <c r="R167" s="299">
        <v>884406.90885841975</v>
      </c>
      <c r="S167" s="35"/>
    </row>
    <row r="168" spans="1:19" outlineLevel="1" x14ac:dyDescent="0.25">
      <c r="A168" s="30">
        <f>IF(B168="","",COUNTA(B$8:B168))</f>
        <v>145</v>
      </c>
      <c r="B168" s="184" t="s">
        <v>287</v>
      </c>
      <c r="C168" s="188">
        <v>755</v>
      </c>
      <c r="D168" s="186">
        <f t="shared" si="32"/>
        <v>1047131.9575730168</v>
      </c>
      <c r="E168" s="187"/>
      <c r="F168" s="187" t="s">
        <v>219</v>
      </c>
      <c r="G168" s="187" t="s">
        <v>220</v>
      </c>
      <c r="H168" s="187"/>
      <c r="I168" s="187" t="s">
        <v>159</v>
      </c>
      <c r="J168" s="187"/>
      <c r="L168" s="189">
        <f t="shared" si="33"/>
        <v>0</v>
      </c>
      <c r="N168" s="35"/>
      <c r="O168" s="215">
        <v>1047131.9575730168</v>
      </c>
      <c r="R168" s="299">
        <v>0</v>
      </c>
      <c r="S168" s="35"/>
    </row>
    <row r="169" spans="1:19" outlineLevel="1" collapsed="1" x14ac:dyDescent="0.25">
      <c r="A169" s="30">
        <f>IF(B169="","",COUNTA(B$8:B169))</f>
        <v>146</v>
      </c>
      <c r="B169" s="184" t="s">
        <v>288</v>
      </c>
      <c r="C169" s="188">
        <v>756</v>
      </c>
      <c r="D169" s="186">
        <f t="shared" si="32"/>
        <v>348690.4587918577</v>
      </c>
      <c r="E169" s="187"/>
      <c r="F169" s="187" t="s">
        <v>219</v>
      </c>
      <c r="G169" s="187" t="s">
        <v>220</v>
      </c>
      <c r="H169" s="187"/>
      <c r="I169" s="187" t="s">
        <v>159</v>
      </c>
      <c r="J169" s="187"/>
      <c r="L169" s="189">
        <f t="shared" si="33"/>
        <v>0.75004213196389424</v>
      </c>
      <c r="N169" s="35"/>
      <c r="O169" s="215">
        <v>348690.4587918577</v>
      </c>
      <c r="R169" s="299">
        <v>261532.53510771337</v>
      </c>
      <c r="S169" s="35"/>
    </row>
    <row r="170" spans="1:19" outlineLevel="1" x14ac:dyDescent="0.25">
      <c r="A170" s="30">
        <f>IF(B170="","",COUNTA(B$8:B170))</f>
        <v>147</v>
      </c>
      <c r="B170" s="184" t="s">
        <v>289</v>
      </c>
      <c r="C170" s="188">
        <v>759</v>
      </c>
      <c r="D170" s="186">
        <f t="shared" si="32"/>
        <v>73927.992031199203</v>
      </c>
      <c r="E170" s="187"/>
      <c r="F170" s="187" t="s">
        <v>219</v>
      </c>
      <c r="G170" s="187" t="s">
        <v>220</v>
      </c>
      <c r="H170" s="187"/>
      <c r="I170" s="187" t="s">
        <v>159</v>
      </c>
      <c r="J170" s="187"/>
      <c r="L170" s="189">
        <f t="shared" si="33"/>
        <v>0.8163247528611115</v>
      </c>
      <c r="N170" s="35"/>
      <c r="O170" s="215">
        <v>73927.992031199203</v>
      </c>
      <c r="R170" s="299">
        <v>60349.249824386912</v>
      </c>
      <c r="S170" s="35"/>
    </row>
    <row r="171" spans="1:19" outlineLevel="1" x14ac:dyDescent="0.25">
      <c r="A171" s="30">
        <f>IF(B171="","",COUNTA(B$8:B171))</f>
        <v>148</v>
      </c>
      <c r="B171" s="184" t="s">
        <v>290</v>
      </c>
      <c r="C171" s="188">
        <v>760</v>
      </c>
      <c r="D171" s="186">
        <f t="shared" si="32"/>
        <v>19098.568663522372</v>
      </c>
      <c r="E171" s="187"/>
      <c r="F171" s="187" t="s">
        <v>219</v>
      </c>
      <c r="G171" s="187" t="s">
        <v>220</v>
      </c>
      <c r="H171" s="187"/>
      <c r="I171" s="187" t="s">
        <v>159</v>
      </c>
      <c r="J171" s="187"/>
      <c r="L171" s="189">
        <f t="shared" si="33"/>
        <v>0</v>
      </c>
      <c r="N171" s="35"/>
      <c r="O171" s="215">
        <v>19098.568663522372</v>
      </c>
      <c r="R171" s="299">
        <v>0</v>
      </c>
      <c r="S171" s="35"/>
    </row>
    <row r="172" spans="1:19" outlineLevel="1" x14ac:dyDescent="0.25">
      <c r="A172" s="30">
        <f>IF(B172="","",COUNTA(B$8:B172))</f>
        <v>149</v>
      </c>
      <c r="B172" s="59" t="str">
        <f>"Subtotal - "&amp;B165</f>
        <v>Subtotal - Natual Gas Production Operating Expense</v>
      </c>
      <c r="D172" s="29">
        <f>SUBTOTAL(9,D166:D171)</f>
        <v>5805968.9853432653</v>
      </c>
      <c r="L172" s="63"/>
      <c r="N172" s="35"/>
      <c r="O172" s="215"/>
      <c r="R172" s="216"/>
      <c r="S172" s="35"/>
    </row>
    <row r="173" spans="1:19" outlineLevel="1" x14ac:dyDescent="0.25">
      <c r="A173" s="30" t="str">
        <f>IF(B173="","",COUNTA(B$8:B173))</f>
        <v/>
      </c>
      <c r="B173" s="38"/>
      <c r="D173" s="32"/>
      <c r="L173" s="63"/>
      <c r="N173" s="35"/>
      <c r="O173" s="215"/>
      <c r="R173" s="216"/>
      <c r="S173" s="35"/>
    </row>
    <row r="174" spans="1:19" outlineLevel="1" x14ac:dyDescent="0.25">
      <c r="A174" s="30">
        <f>IF(B174="","",COUNTA(B$8:B174))</f>
        <v>150</v>
      </c>
      <c r="B174" s="59" t="s">
        <v>291</v>
      </c>
      <c r="C174"/>
      <c r="L174" s="63"/>
      <c r="N174" s="35"/>
      <c r="O174" s="215"/>
      <c r="R174" s="216"/>
      <c r="S174" s="35"/>
    </row>
    <row r="175" spans="1:19" outlineLevel="1" x14ac:dyDescent="0.25">
      <c r="A175" s="30">
        <f>IF(B175="","",COUNTA(B$8:B175))</f>
        <v>151</v>
      </c>
      <c r="B175" s="184" t="s">
        <v>262</v>
      </c>
      <c r="C175" s="188">
        <v>762</v>
      </c>
      <c r="D175" s="186">
        <f>CHOOSE($R$2,O175,P175,Q175)</f>
        <v>45511.746288264236</v>
      </c>
      <c r="E175" s="187"/>
      <c r="F175" s="187" t="s">
        <v>219</v>
      </c>
      <c r="G175" s="187" t="s">
        <v>220</v>
      </c>
      <c r="H175" s="187"/>
      <c r="I175" s="187" t="s">
        <v>159</v>
      </c>
      <c r="J175" s="187"/>
      <c r="L175" s="189">
        <f t="shared" ref="L175:L180" si="34">MAX(0,MIN(R175/D175,1))</f>
        <v>7.6294309518627867E-2</v>
      </c>
      <c r="N175" s="35"/>
      <c r="O175" s="215">
        <v>45511.746288264236</v>
      </c>
      <c r="R175" s="299">
        <v>3472.2872580500944</v>
      </c>
      <c r="S175" s="35"/>
    </row>
    <row r="176" spans="1:19" outlineLevel="1" x14ac:dyDescent="0.25">
      <c r="A176" s="30">
        <f>IF(B176="","",COUNTA(B$8:B176))</f>
        <v>152</v>
      </c>
      <c r="B176" s="184" t="s">
        <v>292</v>
      </c>
      <c r="C176" s="188">
        <v>763</v>
      </c>
      <c r="D176" s="186">
        <f>CHOOSE($R$2,O176,P176,Q176)</f>
        <v>745.89263083309527</v>
      </c>
      <c r="E176" s="187"/>
      <c r="F176" s="187" t="s">
        <v>219</v>
      </c>
      <c r="G176" s="187" t="s">
        <v>220</v>
      </c>
      <c r="H176" s="187"/>
      <c r="I176" s="187" t="s">
        <v>159</v>
      </c>
      <c r="J176" s="187"/>
      <c r="L176" s="189">
        <f t="shared" si="34"/>
        <v>0.21350866534298954</v>
      </c>
      <c r="N176" s="35"/>
      <c r="O176" s="215">
        <v>745.89263083309527</v>
      </c>
      <c r="R176" s="299">
        <v>159.25454009834539</v>
      </c>
      <c r="S176" s="35"/>
    </row>
    <row r="177" spans="1:19" outlineLevel="1" x14ac:dyDescent="0.25">
      <c r="A177" s="30">
        <f>IF(B177="","",COUNTA(B$8:B177))</f>
        <v>153</v>
      </c>
      <c r="B177" s="184" t="s">
        <v>226</v>
      </c>
      <c r="C177" s="188">
        <v>764</v>
      </c>
      <c r="D177" s="186">
        <f>CHOOSE($R$2,O177,P177,Q177)</f>
        <v>4394872.2717229314</v>
      </c>
      <c r="E177" s="187"/>
      <c r="F177" s="187" t="s">
        <v>219</v>
      </c>
      <c r="G177" s="187" t="s">
        <v>220</v>
      </c>
      <c r="H177" s="187"/>
      <c r="I177" s="187" t="s">
        <v>159</v>
      </c>
      <c r="J177" s="187"/>
      <c r="L177" s="189">
        <f t="shared" si="34"/>
        <v>0.45790406938603484</v>
      </c>
      <c r="N177" s="35"/>
      <c r="O177" s="215">
        <v>4394872.2717229314</v>
      </c>
      <c r="R177" s="299">
        <v>2012429.8976537779</v>
      </c>
      <c r="S177" s="35"/>
    </row>
    <row r="178" spans="1:19" outlineLevel="1" x14ac:dyDescent="0.25">
      <c r="A178" s="30">
        <f>IF(B178="","",COUNTA(B$8:B178))</f>
        <v>154</v>
      </c>
      <c r="B178" s="184" t="s">
        <v>227</v>
      </c>
      <c r="C178" s="188">
        <v>765</v>
      </c>
      <c r="D178" s="186">
        <f>CHOOSE($R$2,O178,P178,Q178)</f>
        <v>1953787.5116783164</v>
      </c>
      <c r="E178" s="187"/>
      <c r="F178" s="187" t="s">
        <v>219</v>
      </c>
      <c r="G178" s="187" t="s">
        <v>220</v>
      </c>
      <c r="H178" s="187"/>
      <c r="I178" s="187" t="s">
        <v>159</v>
      </c>
      <c r="J178" s="187"/>
      <c r="L178" s="189">
        <f t="shared" si="34"/>
        <v>0.4254976529149076</v>
      </c>
      <c r="N178" s="35"/>
      <c r="O178" s="215">
        <v>1953787.5116783164</v>
      </c>
      <c r="R178" s="299">
        <v>831332.00051358121</v>
      </c>
      <c r="S178" s="35"/>
    </row>
    <row r="179" spans="1:19" outlineLevel="1" x14ac:dyDescent="0.25">
      <c r="A179" s="30">
        <f>IF(B179="","",COUNTA(B$8:B179))</f>
        <v>155</v>
      </c>
      <c r="B179" s="184" t="s">
        <v>293</v>
      </c>
      <c r="C179" s="188">
        <v>766</v>
      </c>
      <c r="D179" s="186">
        <f t="shared" ref="D179:D180" si="35">CHOOSE($R$2,O179,P179,Q179)</f>
        <v>178509.30048715053</v>
      </c>
      <c r="E179" s="187"/>
      <c r="F179" s="187" t="s">
        <v>219</v>
      </c>
      <c r="G179" s="187" t="s">
        <v>220</v>
      </c>
      <c r="H179" s="187"/>
      <c r="I179" s="187" t="s">
        <v>159</v>
      </c>
      <c r="J179" s="187"/>
      <c r="L179" s="189">
        <f t="shared" si="34"/>
        <v>0.80352021645482297</v>
      </c>
      <c r="N179" s="35"/>
      <c r="O179" s="215">
        <v>178509.30048715053</v>
      </c>
      <c r="R179" s="299">
        <v>143435.83176663422</v>
      </c>
      <c r="S179" s="35"/>
    </row>
    <row r="180" spans="1:19" outlineLevel="1" x14ac:dyDescent="0.25">
      <c r="A180" s="30">
        <f>IF(B180="","",COUNTA(B$8:B180))</f>
        <v>156</v>
      </c>
      <c r="B180" s="184" t="s">
        <v>239</v>
      </c>
      <c r="C180" s="188">
        <v>769</v>
      </c>
      <c r="D180" s="186">
        <f t="shared" si="35"/>
        <v>37675.724072833546</v>
      </c>
      <c r="E180" s="187"/>
      <c r="F180" s="187" t="s">
        <v>219</v>
      </c>
      <c r="G180" s="187" t="s">
        <v>220</v>
      </c>
      <c r="H180" s="187"/>
      <c r="I180" s="187" t="s">
        <v>159</v>
      </c>
      <c r="J180" s="187"/>
      <c r="L180" s="189">
        <f t="shared" si="34"/>
        <v>0.59480146476818008</v>
      </c>
      <c r="N180" s="35"/>
      <c r="O180" s="215">
        <v>37675.724072833546</v>
      </c>
      <c r="R180" s="299">
        <v>22409.575864723174</v>
      </c>
      <c r="S180" s="35"/>
    </row>
    <row r="181" spans="1:19" outlineLevel="1" x14ac:dyDescent="0.25">
      <c r="A181" s="30">
        <f>IF(B181="","",COUNTA(B$8:B181))</f>
        <v>157</v>
      </c>
      <c r="B181" s="59" t="str">
        <f>"Subtotal - "&amp;B174</f>
        <v>Subtotal - Natual Gas Production Maintenance Expense</v>
      </c>
      <c r="D181" s="29">
        <f>SUBTOTAL(9,D175:D180)</f>
        <v>6611102.4468803294</v>
      </c>
      <c r="L181" s="63"/>
      <c r="N181" s="35"/>
      <c r="O181" s="215"/>
      <c r="R181" s="216"/>
      <c r="S181" s="35"/>
    </row>
    <row r="182" spans="1:19" outlineLevel="1" x14ac:dyDescent="0.25">
      <c r="A182" s="30" t="str">
        <f>IF(B182="","",COUNTA(B$8:B182))</f>
        <v/>
      </c>
      <c r="B182" s="38"/>
      <c r="D182" s="32"/>
      <c r="L182" s="63"/>
      <c r="N182" s="35"/>
      <c r="O182" s="215"/>
      <c r="R182" s="216"/>
      <c r="S182" s="35"/>
    </row>
    <row r="183" spans="1:19" outlineLevel="1" x14ac:dyDescent="0.25">
      <c r="A183" s="30">
        <f>IF(B183="","",COUNTA(B$8:B183))</f>
        <v>158</v>
      </c>
      <c r="B183" s="59" t="s">
        <v>294</v>
      </c>
      <c r="C183"/>
      <c r="D183" s="32"/>
      <c r="L183" s="63"/>
      <c r="N183" s="35"/>
      <c r="O183" s="215"/>
      <c r="R183" s="300"/>
      <c r="S183" s="35"/>
    </row>
    <row r="184" spans="1:19" outlineLevel="1" x14ac:dyDescent="0.25">
      <c r="A184" s="30">
        <f>IF(B184="","",COUNTA(B$8:B184))</f>
        <v>159</v>
      </c>
      <c r="B184" s="184" t="s">
        <v>295</v>
      </c>
      <c r="C184" s="188" t="s">
        <v>296</v>
      </c>
      <c r="D184" s="186">
        <f>D431</f>
        <v>505919390.35720599</v>
      </c>
      <c r="E184" s="187"/>
      <c r="F184" s="187" t="s">
        <v>124</v>
      </c>
      <c r="G184" s="187" t="s">
        <v>220</v>
      </c>
      <c r="H184" s="187"/>
      <c r="I184" s="187" t="s">
        <v>153</v>
      </c>
      <c r="J184" s="187"/>
      <c r="L184" s="189">
        <f t="shared" ref="L184:L187" si="36">MAX(0,MIN(R184/D184,1))</f>
        <v>0</v>
      </c>
      <c r="N184" s="35"/>
      <c r="O184" s="215"/>
      <c r="R184" s="299"/>
      <c r="S184" s="35"/>
    </row>
    <row r="185" spans="1:19" outlineLevel="1" x14ac:dyDescent="0.25">
      <c r="A185" s="30">
        <f>IF(B185="","",COUNTA(B$8:B185))</f>
        <v>160</v>
      </c>
      <c r="B185" s="184" t="s">
        <v>297</v>
      </c>
      <c r="C185" s="188">
        <v>810</v>
      </c>
      <c r="D185" s="186">
        <f>CHOOSE($R$2,O185,P185,Q185)</f>
        <v>-2490289.6673364602</v>
      </c>
      <c r="E185" s="187"/>
      <c r="F185" s="187" t="s">
        <v>124</v>
      </c>
      <c r="G185" s="187" t="s">
        <v>220</v>
      </c>
      <c r="H185" s="187"/>
      <c r="I185" s="187" t="s">
        <v>157</v>
      </c>
      <c r="J185" s="187"/>
      <c r="L185" s="189">
        <f t="shared" si="36"/>
        <v>0</v>
      </c>
      <c r="N185" s="35"/>
      <c r="O185" s="215">
        <v>-2490289.6673364602</v>
      </c>
      <c r="R185" s="299">
        <v>0</v>
      </c>
      <c r="S185" s="35"/>
    </row>
    <row r="186" spans="1:19" outlineLevel="1" x14ac:dyDescent="0.25">
      <c r="A186" s="30">
        <f>IF(B186="","",COUNTA(B$8:B186))</f>
        <v>161</v>
      </c>
      <c r="B186" s="184" t="s">
        <v>298</v>
      </c>
      <c r="C186" s="188">
        <v>812</v>
      </c>
      <c r="D186" s="186">
        <f>CHOOSE($R$2,O186,P186,Q186)</f>
        <v>-782841.89113158116</v>
      </c>
      <c r="E186" s="187"/>
      <c r="F186" s="187" t="s">
        <v>124</v>
      </c>
      <c r="G186" s="187" t="s">
        <v>220</v>
      </c>
      <c r="H186" s="187"/>
      <c r="I186" s="187" t="s">
        <v>157</v>
      </c>
      <c r="J186" s="187"/>
      <c r="L186" s="189">
        <f t="shared" si="36"/>
        <v>0</v>
      </c>
      <c r="N186" s="35"/>
      <c r="O186" s="215">
        <v>-782841.89113158116</v>
      </c>
      <c r="R186" s="299">
        <v>0</v>
      </c>
      <c r="S186" s="35"/>
    </row>
    <row r="187" spans="1:19" outlineLevel="1" x14ac:dyDescent="0.25">
      <c r="A187" s="30">
        <f>IF(B187="","",COUNTA(B$8:B187))</f>
        <v>162</v>
      </c>
      <c r="B187" s="184" t="s">
        <v>299</v>
      </c>
      <c r="C187" s="188">
        <v>813</v>
      </c>
      <c r="D187" s="186">
        <f>CHOOSE($R$2,O187,P187,Q187)</f>
        <v>1459974.6416537324</v>
      </c>
      <c r="E187" s="187"/>
      <c r="F187" s="187" t="s">
        <v>124</v>
      </c>
      <c r="G187" s="187" t="s">
        <v>220</v>
      </c>
      <c r="H187" s="187"/>
      <c r="I187" s="187" t="s">
        <v>157</v>
      </c>
      <c r="J187" s="187"/>
      <c r="L187" s="189">
        <f t="shared" si="36"/>
        <v>0.88671521435501799</v>
      </c>
      <c r="N187" s="35"/>
      <c r="O187" s="215">
        <v>1459974.6416537324</v>
      </c>
      <c r="R187" s="299">
        <v>1294581.72732688</v>
      </c>
      <c r="S187" s="35"/>
    </row>
    <row r="188" spans="1:19" outlineLevel="1" x14ac:dyDescent="0.25">
      <c r="A188" s="30">
        <f>IF(B188="","",COUNTA(B$8:B188))</f>
        <v>163</v>
      </c>
      <c r="B188" s="38" t="str">
        <f>"Subtotal - "&amp;B183</f>
        <v>Subtotal - Gas Supply Expenses</v>
      </c>
      <c r="D188" s="29">
        <f>SUBTOTAL(9,D184:D187)</f>
        <v>504106233.44039166</v>
      </c>
      <c r="L188" s="63"/>
      <c r="N188" s="35"/>
      <c r="O188" s="215"/>
      <c r="R188" s="300"/>
      <c r="S188" s="35"/>
    </row>
    <row r="189" spans="1:19" outlineLevel="1" x14ac:dyDescent="0.25">
      <c r="A189" s="30" t="str">
        <f>IF(B189="","",COUNTA(B$8:B189))</f>
        <v/>
      </c>
      <c r="B189" s="38"/>
      <c r="D189" s="32"/>
      <c r="L189" s="63"/>
      <c r="N189" s="35"/>
      <c r="O189" s="215"/>
      <c r="R189" s="300"/>
      <c r="S189" s="35"/>
    </row>
    <row r="190" spans="1:19" outlineLevel="1" x14ac:dyDescent="0.25">
      <c r="A190" s="30">
        <f>IF(B190="","",COUNTA(B$8:B190))</f>
        <v>164</v>
      </c>
      <c r="B190" s="59" t="s">
        <v>300</v>
      </c>
      <c r="D190" s="32"/>
      <c r="L190" s="63"/>
      <c r="N190" s="35"/>
      <c r="O190" s="215"/>
      <c r="R190" s="300"/>
      <c r="S190" s="35"/>
    </row>
    <row r="191" spans="1:19" outlineLevel="1" x14ac:dyDescent="0.25">
      <c r="A191" s="30">
        <f>IF(B191="","",COUNTA(B$8:B191))</f>
        <v>165</v>
      </c>
      <c r="B191" s="184" t="s">
        <v>301</v>
      </c>
      <c r="C191" s="188">
        <v>814</v>
      </c>
      <c r="D191" s="186">
        <f t="shared" ref="D191:D197" si="37">CHOOSE($R$2,O191,P191,Q191)</f>
        <v>28019.317139885257</v>
      </c>
      <c r="E191" s="187" t="s">
        <v>302</v>
      </c>
      <c r="F191" s="187"/>
      <c r="G191" s="187"/>
      <c r="H191" s="187"/>
      <c r="I191" s="187"/>
      <c r="J191" s="187"/>
      <c r="L191" s="189">
        <f t="shared" ref="L191:L197" si="38">MAX(0,MIN(R191/D191,1))</f>
        <v>0.87167289364712996</v>
      </c>
      <c r="N191" s="35"/>
      <c r="O191" s="215">
        <v>28019.317139885257</v>
      </c>
      <c r="R191" s="299">
        <v>24423.679249340406</v>
      </c>
      <c r="S191" s="35"/>
    </row>
    <row r="192" spans="1:19" outlineLevel="1" x14ac:dyDescent="0.25">
      <c r="A192" s="30">
        <f>IF(B192="","",COUNTA(B$8:B192))</f>
        <v>166</v>
      </c>
      <c r="B192" s="184" t="s">
        <v>303</v>
      </c>
      <c r="C192" s="188">
        <v>817</v>
      </c>
      <c r="D192" s="186">
        <f t="shared" si="37"/>
        <v>8178.933016440752</v>
      </c>
      <c r="E192" s="187" t="s">
        <v>302</v>
      </c>
      <c r="F192" s="187"/>
      <c r="G192" s="187"/>
      <c r="H192" s="187"/>
      <c r="I192" s="187"/>
      <c r="J192" s="187"/>
      <c r="L192" s="189">
        <f t="shared" si="38"/>
        <v>0.73008385494691241</v>
      </c>
      <c r="N192" s="35"/>
      <c r="O192" s="215">
        <v>8178.933016440752</v>
      </c>
      <c r="R192" s="299">
        <v>5971.3069459956432</v>
      </c>
      <c r="S192" s="35"/>
    </row>
    <row r="193" spans="1:19" outlineLevel="1" x14ac:dyDescent="0.25">
      <c r="A193" s="30">
        <f>IF(B193="","",COUNTA(B$8:B193))</f>
        <v>167</v>
      </c>
      <c r="B193" s="184" t="s">
        <v>304</v>
      </c>
      <c r="C193" s="188">
        <v>818</v>
      </c>
      <c r="D193" s="186">
        <f t="shared" ref="D193:D195" si="39">CHOOSE($R$2,O193,P193,Q193)</f>
        <v>1679114.9600971316</v>
      </c>
      <c r="E193" s="187" t="s">
        <v>302</v>
      </c>
      <c r="F193" s="187"/>
      <c r="G193" s="187"/>
      <c r="H193" s="187"/>
      <c r="I193" s="187"/>
      <c r="J193" s="187"/>
      <c r="L193" s="189">
        <f t="shared" si="38"/>
        <v>0.68040803183552057</v>
      </c>
      <c r="N193" s="35"/>
      <c r="O193" s="215">
        <v>1679114.9600971316</v>
      </c>
      <c r="R193" s="299">
        <v>1142483.305225268</v>
      </c>
      <c r="S193" s="35"/>
    </row>
    <row r="194" spans="1:19" outlineLevel="1" x14ac:dyDescent="0.25">
      <c r="A194" s="30">
        <f>IF(B194="","",COUNTA(B$8:B194))</f>
        <v>168</v>
      </c>
      <c r="B194" s="184" t="s">
        <v>305</v>
      </c>
      <c r="C194" s="188">
        <v>819</v>
      </c>
      <c r="D194" s="186">
        <f t="shared" si="39"/>
        <v>336049.49882370874</v>
      </c>
      <c r="E194" s="187" t="s">
        <v>302</v>
      </c>
      <c r="F194" s="187"/>
      <c r="G194" s="187"/>
      <c r="H194" s="187"/>
      <c r="I194" s="187"/>
      <c r="J194" s="187"/>
      <c r="L194" s="189">
        <f t="shared" si="38"/>
        <v>0</v>
      </c>
      <c r="N194" s="35"/>
      <c r="O194" s="215">
        <v>336049.49882370874</v>
      </c>
      <c r="R194" s="299">
        <v>0</v>
      </c>
      <c r="S194" s="35"/>
    </row>
    <row r="195" spans="1:19" outlineLevel="1" x14ac:dyDescent="0.25">
      <c r="A195" s="30">
        <f>IF(B195="","",COUNTA(B$8:B195))</f>
        <v>169</v>
      </c>
      <c r="B195" s="184" t="s">
        <v>306</v>
      </c>
      <c r="C195" s="188">
        <v>820</v>
      </c>
      <c r="D195" s="186">
        <f t="shared" si="39"/>
        <v>1722.4185420222641</v>
      </c>
      <c r="E195" s="187" t="s">
        <v>302</v>
      </c>
      <c r="F195" s="187"/>
      <c r="G195" s="187"/>
      <c r="H195" s="187"/>
      <c r="I195" s="187"/>
      <c r="J195" s="187"/>
      <c r="L195" s="189">
        <f t="shared" si="38"/>
        <v>0.67770441050458796</v>
      </c>
      <c r="N195" s="35"/>
      <c r="O195" s="215">
        <v>1722.4185420222641</v>
      </c>
      <c r="R195" s="299">
        <v>1167.2906426633704</v>
      </c>
      <c r="S195" s="35"/>
    </row>
    <row r="196" spans="1:19" outlineLevel="1" x14ac:dyDescent="0.25">
      <c r="A196" s="30">
        <f>IF(B196="","",COUNTA(B$8:B196))</f>
        <v>170</v>
      </c>
      <c r="B196" s="184" t="s">
        <v>289</v>
      </c>
      <c r="C196" s="188">
        <v>824</v>
      </c>
      <c r="D196" s="186">
        <f t="shared" si="37"/>
        <v>403.49470666972036</v>
      </c>
      <c r="E196" s="187" t="s">
        <v>302</v>
      </c>
      <c r="F196" s="187"/>
      <c r="G196" s="187"/>
      <c r="H196" s="187"/>
      <c r="I196" s="187"/>
      <c r="J196" s="187"/>
      <c r="L196" s="189">
        <f t="shared" si="38"/>
        <v>0.79446316149123231</v>
      </c>
      <c r="N196" s="35"/>
      <c r="O196" s="215">
        <v>403.49470666972036</v>
      </c>
      <c r="R196" s="299">
        <v>320.56168030580346</v>
      </c>
      <c r="S196" s="35"/>
    </row>
    <row r="197" spans="1:19" outlineLevel="1" x14ac:dyDescent="0.25">
      <c r="A197" s="30">
        <f>IF(B197="","",COUNTA(B$8:B197))</f>
        <v>171</v>
      </c>
      <c r="B197" s="184" t="s">
        <v>307</v>
      </c>
      <c r="C197" s="188">
        <v>825</v>
      </c>
      <c r="D197" s="186">
        <f t="shared" si="37"/>
        <v>24814.178735851216</v>
      </c>
      <c r="E197" s="187" t="s">
        <v>302</v>
      </c>
      <c r="F197" s="187"/>
      <c r="G197" s="187"/>
      <c r="H197" s="187"/>
      <c r="I197" s="187"/>
      <c r="J197" s="187"/>
      <c r="L197" s="189">
        <f t="shared" si="38"/>
        <v>0</v>
      </c>
      <c r="N197" s="35"/>
      <c r="O197" s="215">
        <v>24814.178735851216</v>
      </c>
      <c r="R197" s="299">
        <v>0</v>
      </c>
      <c r="S197" s="35"/>
    </row>
    <row r="198" spans="1:19" outlineLevel="1" x14ac:dyDescent="0.25">
      <c r="A198" s="30">
        <f>IF(B198="","",COUNTA(B$8:B198))</f>
        <v>172</v>
      </c>
      <c r="B198" s="38" t="str">
        <f>"Subtotal - "&amp;B190</f>
        <v>Subtotal - Underground Storage Expenses - Operation</v>
      </c>
      <c r="D198" s="29">
        <f>SUBTOTAL(9,D191:D197)</f>
        <v>2078302.8010617099</v>
      </c>
      <c r="L198" s="63"/>
      <c r="N198" s="35"/>
      <c r="O198" s="215"/>
      <c r="R198" s="300"/>
      <c r="S198" s="35"/>
    </row>
    <row r="199" spans="1:19" outlineLevel="1" x14ac:dyDescent="0.25">
      <c r="A199" s="30" t="str">
        <f>IF(B199="","",COUNTA(B$8:B199))</f>
        <v/>
      </c>
      <c r="B199" s="38"/>
      <c r="D199" s="32"/>
      <c r="L199" s="63"/>
      <c r="N199" s="35"/>
      <c r="O199" s="215"/>
      <c r="R199" s="300"/>
      <c r="S199" s="35"/>
    </row>
    <row r="200" spans="1:19" outlineLevel="1" x14ac:dyDescent="0.25">
      <c r="A200" s="30">
        <f>IF(B200="","",COUNTA(B$8:B200))</f>
        <v>173</v>
      </c>
      <c r="B200" s="59" t="s">
        <v>308</v>
      </c>
      <c r="D200" s="32"/>
      <c r="L200" s="63"/>
      <c r="N200" s="35"/>
      <c r="O200" s="215"/>
      <c r="R200" s="300"/>
      <c r="S200" s="35"/>
    </row>
    <row r="201" spans="1:19" outlineLevel="1" x14ac:dyDescent="0.25">
      <c r="A201" s="30">
        <f>IF(B201="","",COUNTA(B$8:B201))</f>
        <v>174</v>
      </c>
      <c r="B201" s="184" t="s">
        <v>262</v>
      </c>
      <c r="C201" s="188">
        <v>831</v>
      </c>
      <c r="D201" s="186">
        <f>CHOOSE($R$2,O201,P201,Q201)</f>
        <v>950.96148803232131</v>
      </c>
      <c r="E201" s="187" t="s">
        <v>302</v>
      </c>
      <c r="F201" s="187"/>
      <c r="G201" s="187"/>
      <c r="H201" s="187"/>
      <c r="I201" s="187"/>
      <c r="J201" s="187"/>
      <c r="L201" s="189">
        <f t="shared" ref="L201:L206" si="40">MAX(0,MIN(R201/D201,1))</f>
        <v>8.7747483946809313E-2</v>
      </c>
      <c r="N201" s="35"/>
      <c r="O201" s="215">
        <v>950.96148803232131</v>
      </c>
      <c r="R201" s="299">
        <v>83.444477905150009</v>
      </c>
      <c r="S201" s="35"/>
    </row>
    <row r="202" spans="1:19" outlineLevel="1" x14ac:dyDescent="0.25">
      <c r="A202" s="30">
        <f>IF(B202="","",COUNTA(B$8:B202))</f>
        <v>175</v>
      </c>
      <c r="B202" s="184" t="s">
        <v>309</v>
      </c>
      <c r="C202" s="188">
        <v>832</v>
      </c>
      <c r="D202" s="186">
        <f>CHOOSE($R$2,O202,P202,Q202)</f>
        <v>747.45231652633709</v>
      </c>
      <c r="E202" s="187" t="s">
        <v>302</v>
      </c>
      <c r="F202" s="187"/>
      <c r="G202" s="187"/>
      <c r="H202" s="187"/>
      <c r="I202" s="187"/>
      <c r="J202" s="187"/>
      <c r="L202" s="189">
        <f t="shared" si="40"/>
        <v>0.68305743189862322</v>
      </c>
      <c r="N202" s="35"/>
      <c r="O202" s="215">
        <v>747.45231652633709</v>
      </c>
      <c r="R202" s="299">
        <v>510.5528597931567</v>
      </c>
      <c r="S202" s="35"/>
    </row>
    <row r="203" spans="1:19" outlineLevel="1" x14ac:dyDescent="0.25">
      <c r="A203" s="30">
        <f>IF(B203="","",COUNTA(B$8:B203))</f>
        <v>176</v>
      </c>
      <c r="B203" s="184" t="s">
        <v>236</v>
      </c>
      <c r="C203" s="188">
        <v>833</v>
      </c>
      <c r="D203" s="186">
        <f>CHOOSE($R$2,O203,P203,Q203)</f>
        <v>44468.892959675337</v>
      </c>
      <c r="E203" s="187" t="s">
        <v>302</v>
      </c>
      <c r="F203" s="187"/>
      <c r="G203" s="187"/>
      <c r="H203" s="187"/>
      <c r="I203" s="187"/>
      <c r="J203" s="187"/>
      <c r="L203" s="189">
        <f t="shared" si="40"/>
        <v>0.47399599608752402</v>
      </c>
      <c r="N203" s="35"/>
      <c r="O203" s="215">
        <v>44468.892959675337</v>
      </c>
      <c r="R203" s="299">
        <v>21078.077213330795</v>
      </c>
      <c r="S203" s="35"/>
    </row>
    <row r="204" spans="1:19" outlineLevel="1" x14ac:dyDescent="0.25">
      <c r="A204" s="30">
        <f>IF(B204="","",COUNTA(B$8:B204))</f>
        <v>177</v>
      </c>
      <c r="B204" s="184" t="s">
        <v>237</v>
      </c>
      <c r="C204" s="188">
        <v>834</v>
      </c>
      <c r="D204" s="186">
        <f t="shared" ref="D204:D205" si="41">CHOOSE($R$2,O204,P204,Q204)</f>
        <v>527998.93241455604</v>
      </c>
      <c r="E204" s="187" t="s">
        <v>302</v>
      </c>
      <c r="F204" s="187"/>
      <c r="G204" s="187"/>
      <c r="H204" s="187"/>
      <c r="I204" s="187"/>
      <c r="J204" s="187"/>
      <c r="L204" s="189">
        <f t="shared" si="40"/>
        <v>0.52056470139742139</v>
      </c>
      <c r="N204" s="35"/>
      <c r="O204" s="215">
        <v>527998.93241455604</v>
      </c>
      <c r="R204" s="299">
        <v>274857.60659054061</v>
      </c>
      <c r="S204" s="35"/>
    </row>
    <row r="205" spans="1:19" outlineLevel="1" x14ac:dyDescent="0.25">
      <c r="A205" s="30">
        <f>IF(B205="","",COUNTA(B$8:B205))</f>
        <v>178</v>
      </c>
      <c r="B205" s="184" t="s">
        <v>310</v>
      </c>
      <c r="C205" s="188">
        <v>835</v>
      </c>
      <c r="D205" s="186">
        <f t="shared" si="41"/>
        <v>1177.9107937379247</v>
      </c>
      <c r="E205" s="187" t="s">
        <v>302</v>
      </c>
      <c r="F205" s="187"/>
      <c r="G205" s="187"/>
      <c r="H205" s="187"/>
      <c r="I205" s="187"/>
      <c r="J205" s="187"/>
      <c r="L205" s="189">
        <f t="shared" si="40"/>
        <v>0.46489461609805416</v>
      </c>
      <c r="N205" s="35"/>
      <c r="O205" s="215">
        <v>1177.9107937379247</v>
      </c>
      <c r="R205" s="299">
        <v>547.60438625254676</v>
      </c>
      <c r="S205" s="35"/>
    </row>
    <row r="206" spans="1:19" outlineLevel="1" x14ac:dyDescent="0.25">
      <c r="A206" s="30">
        <f>IF(B206="","",COUNTA(B$8:B206))</f>
        <v>179</v>
      </c>
      <c r="B206" s="184" t="s">
        <v>239</v>
      </c>
      <c r="C206" s="188">
        <v>837</v>
      </c>
      <c r="D206" s="186">
        <f>CHOOSE($R$2,O206,P206,Q206)</f>
        <v>208.35809687145309</v>
      </c>
      <c r="E206" s="187" t="s">
        <v>302</v>
      </c>
      <c r="F206" s="187"/>
      <c r="G206" s="187"/>
      <c r="H206" s="187"/>
      <c r="I206" s="187"/>
      <c r="J206" s="187"/>
      <c r="L206" s="189">
        <f t="shared" si="40"/>
        <v>0.74126078170350906</v>
      </c>
      <c r="N206" s="35"/>
      <c r="O206" s="215">
        <v>208.35809687145309</v>
      </c>
      <c r="R206" s="299">
        <v>154.44768576118878</v>
      </c>
      <c r="S206" s="35"/>
    </row>
    <row r="207" spans="1:19" outlineLevel="1" x14ac:dyDescent="0.25">
      <c r="A207" s="30">
        <f>IF(B207="","",COUNTA(B$8:B207))</f>
        <v>180</v>
      </c>
      <c r="B207" s="38" t="str">
        <f>"Subtotal - "&amp;B200</f>
        <v>Subtotal - Underground Storage Expenses - Maintenance</v>
      </c>
      <c r="D207" s="32">
        <f>SUBTOTAL(9,D201:D206)</f>
        <v>575552.5080693994</v>
      </c>
      <c r="L207" s="63"/>
      <c r="N207" s="35"/>
      <c r="O207" s="215"/>
      <c r="R207" s="300"/>
      <c r="S207" s="35"/>
    </row>
    <row r="208" spans="1:19" outlineLevel="1" x14ac:dyDescent="0.25">
      <c r="A208" s="30" t="str">
        <f>IF(B208="","",COUNTA(B$8:B208))</f>
        <v/>
      </c>
      <c r="B208" s="38"/>
      <c r="D208" s="32"/>
      <c r="L208" s="63"/>
      <c r="N208" s="35"/>
      <c r="O208" s="215"/>
      <c r="R208" s="300"/>
      <c r="S208" s="35"/>
    </row>
    <row r="209" spans="1:19" outlineLevel="1" x14ac:dyDescent="0.25">
      <c r="A209" s="30">
        <f>IF(B209="","",COUNTA(B$8:B209))</f>
        <v>181</v>
      </c>
      <c r="B209" s="59" t="s">
        <v>311</v>
      </c>
      <c r="L209" s="63"/>
      <c r="N209" s="35"/>
      <c r="O209" s="215"/>
      <c r="R209" s="300"/>
      <c r="S209" s="35"/>
    </row>
    <row r="210" spans="1:19" outlineLevel="1" x14ac:dyDescent="0.25">
      <c r="A210" s="30">
        <f>IF(B210="","",COUNTA(B$8:B210))</f>
        <v>182</v>
      </c>
      <c r="B210" s="184" t="s">
        <v>312</v>
      </c>
      <c r="C210" s="188">
        <v>850</v>
      </c>
      <c r="D210" s="186">
        <f>CHOOSE($R$2,O210,P210,Q210)</f>
        <v>181296.06061050875</v>
      </c>
      <c r="E210" s="187"/>
      <c r="F210" s="187" t="s">
        <v>242</v>
      </c>
      <c r="G210" s="187" t="s">
        <v>129</v>
      </c>
      <c r="H210" s="187" t="s">
        <v>143</v>
      </c>
      <c r="I210" s="187"/>
      <c r="J210" s="187"/>
      <c r="L210" s="189">
        <f t="shared" ref="L210:L216" si="42">MAX(0,MIN(R210/D210,1))</f>
        <v>0</v>
      </c>
      <c r="N210" s="35"/>
      <c r="O210" s="215">
        <v>181296.06061050875</v>
      </c>
      <c r="R210" s="299">
        <v>0</v>
      </c>
      <c r="S210" s="35"/>
    </row>
    <row r="211" spans="1:19" outlineLevel="1" x14ac:dyDescent="0.25">
      <c r="A211" s="30">
        <f>IF(B211="","",COUNTA(B$8:B211))</f>
        <v>183</v>
      </c>
      <c r="B211" s="184" t="s">
        <v>313</v>
      </c>
      <c r="C211" s="188">
        <v>853</v>
      </c>
      <c r="D211" s="186">
        <f t="shared" ref="D211:D216" si="43">CHOOSE($R$2,O211,P211,Q211)</f>
        <v>150509.08110028363</v>
      </c>
      <c r="E211" s="187"/>
      <c r="F211" s="187" t="s">
        <v>242</v>
      </c>
      <c r="G211" s="187" t="s">
        <v>129</v>
      </c>
      <c r="H211" s="187" t="s">
        <v>143</v>
      </c>
      <c r="I211" s="187"/>
      <c r="J211" s="187"/>
      <c r="L211" s="189">
        <f t="shared" si="42"/>
        <v>0.27172272494427191</v>
      </c>
      <c r="N211" s="35"/>
      <c r="O211" s="215">
        <v>150509.08110028363</v>
      </c>
      <c r="R211" s="299">
        <v>40896.737645427485</v>
      </c>
      <c r="S211" s="35"/>
    </row>
    <row r="212" spans="1:19" outlineLevel="1" x14ac:dyDescent="0.25">
      <c r="A212" s="30">
        <f>IF(B212="","",COUNTA(B$8:B212))</f>
        <v>184</v>
      </c>
      <c r="B212" s="184" t="s">
        <v>314</v>
      </c>
      <c r="C212" s="188">
        <v>854</v>
      </c>
      <c r="D212" s="186">
        <f t="shared" si="43"/>
        <v>1107108.2109397349</v>
      </c>
      <c r="E212" s="187"/>
      <c r="F212" s="187" t="s">
        <v>242</v>
      </c>
      <c r="G212" s="187" t="s">
        <v>129</v>
      </c>
      <c r="H212" s="187" t="s">
        <v>143</v>
      </c>
      <c r="I212" s="187"/>
      <c r="J212" s="187"/>
      <c r="L212" s="189">
        <f t="shared" si="42"/>
        <v>0</v>
      </c>
      <c r="N212" s="35"/>
      <c r="O212" s="215">
        <v>1107108.2109397349</v>
      </c>
      <c r="R212" s="299">
        <v>0</v>
      </c>
      <c r="S212" s="35"/>
    </row>
    <row r="213" spans="1:19" outlineLevel="1" x14ac:dyDescent="0.25">
      <c r="A213" s="30">
        <f>IF(B213="","",COUNTA(B$8:B213))</f>
        <v>185</v>
      </c>
      <c r="B213" s="184" t="s">
        <v>315</v>
      </c>
      <c r="C213" s="188">
        <v>856</v>
      </c>
      <c r="D213" s="186">
        <f t="shared" si="43"/>
        <v>2011328.1579080883</v>
      </c>
      <c r="E213" s="187"/>
      <c r="F213" s="187" t="s">
        <v>242</v>
      </c>
      <c r="G213" s="187" t="s">
        <v>129</v>
      </c>
      <c r="H213" s="187" t="s">
        <v>143</v>
      </c>
      <c r="I213" s="187"/>
      <c r="J213" s="187"/>
      <c r="L213" s="189">
        <f t="shared" si="42"/>
        <v>0.70747609777895992</v>
      </c>
      <c r="N213" s="35"/>
      <c r="O213" s="215">
        <v>2011328.1579080883</v>
      </c>
      <c r="R213" s="299">
        <v>1422966.5965097579</v>
      </c>
      <c r="S213" s="35"/>
    </row>
    <row r="214" spans="1:19" outlineLevel="1" x14ac:dyDescent="0.25">
      <c r="A214" s="30">
        <f>IF(B214="","",COUNTA(B$8:B214))</f>
        <v>186</v>
      </c>
      <c r="B214" s="184" t="s">
        <v>316</v>
      </c>
      <c r="C214" s="188">
        <v>857</v>
      </c>
      <c r="D214" s="186">
        <f t="shared" si="43"/>
        <v>430972.1466646021</v>
      </c>
      <c r="E214" s="187"/>
      <c r="F214" s="187" t="s">
        <v>242</v>
      </c>
      <c r="G214" s="187" t="s">
        <v>129</v>
      </c>
      <c r="H214" s="187" t="s">
        <v>143</v>
      </c>
      <c r="I214" s="187"/>
      <c r="J214" s="187"/>
      <c r="L214" s="189">
        <f t="shared" si="42"/>
        <v>0.59037965841827666</v>
      </c>
      <c r="N214" s="35"/>
      <c r="O214" s="215">
        <v>430972.1466646021</v>
      </c>
      <c r="R214" s="299">
        <v>254437.18873563924</v>
      </c>
      <c r="S214" s="35"/>
    </row>
    <row r="215" spans="1:19" outlineLevel="1" x14ac:dyDescent="0.25">
      <c r="A215" s="30">
        <f>IF(B215="","",COUNTA(B$8:B215))</f>
        <v>187</v>
      </c>
      <c r="B215" s="184" t="s">
        <v>317</v>
      </c>
      <c r="C215" s="188">
        <v>859</v>
      </c>
      <c r="D215" s="186">
        <f t="shared" si="43"/>
        <v>48590.965869394371</v>
      </c>
      <c r="E215" s="187"/>
      <c r="F215" s="187" t="s">
        <v>242</v>
      </c>
      <c r="G215" s="187" t="s">
        <v>129</v>
      </c>
      <c r="H215" s="187" t="s">
        <v>143</v>
      </c>
      <c r="I215" s="187"/>
      <c r="J215" s="187"/>
      <c r="L215" s="189">
        <f t="shared" si="42"/>
        <v>1</v>
      </c>
      <c r="N215" s="35"/>
      <c r="O215" s="215">
        <v>48590.965869394371</v>
      </c>
      <c r="R215" s="299">
        <v>197987.9943155112</v>
      </c>
      <c r="S215" s="35"/>
    </row>
    <row r="216" spans="1:19" outlineLevel="1" x14ac:dyDescent="0.25">
      <c r="A216" s="30">
        <f>IF(B216="","",COUNTA(B$8:B216))</f>
        <v>188</v>
      </c>
      <c r="B216" s="184" t="s">
        <v>290</v>
      </c>
      <c r="C216" s="188">
        <v>860</v>
      </c>
      <c r="D216" s="186">
        <f t="shared" si="43"/>
        <v>92939.971112801664</v>
      </c>
      <c r="E216" s="187"/>
      <c r="F216" s="187" t="s">
        <v>242</v>
      </c>
      <c r="G216" s="187" t="s">
        <v>129</v>
      </c>
      <c r="H216" s="187" t="s">
        <v>143</v>
      </c>
      <c r="I216" s="187"/>
      <c r="J216" s="187"/>
      <c r="L216" s="189">
        <f t="shared" si="42"/>
        <v>0</v>
      </c>
      <c r="N216" s="35"/>
      <c r="O216" s="215">
        <v>92939.971112801664</v>
      </c>
      <c r="R216" s="299">
        <v>0</v>
      </c>
      <c r="S216" s="35"/>
    </row>
    <row r="217" spans="1:19" outlineLevel="1" x14ac:dyDescent="0.25">
      <c r="A217" s="30">
        <f>IF(B217="","",COUNTA(B$8:B217))</f>
        <v>189</v>
      </c>
      <c r="B217" t="str">
        <f>"Subtotal - "&amp;B209</f>
        <v>Subtotal - Transmission Operation Expenses</v>
      </c>
      <c r="D217" s="29">
        <f>SUBTOTAL(9,D210:D216)</f>
        <v>4022744.5942054139</v>
      </c>
      <c r="L217" s="63"/>
      <c r="N217" s="35"/>
      <c r="O217" s="215"/>
      <c r="R217" s="300"/>
      <c r="S217" s="35"/>
    </row>
    <row r="218" spans="1:19" outlineLevel="1" x14ac:dyDescent="0.25">
      <c r="A218" s="30" t="str">
        <f>IF(B218="","",COUNTA(B$8:B218))</f>
        <v/>
      </c>
      <c r="C218" s="39"/>
      <c r="D218" s="32"/>
      <c r="L218" s="63"/>
      <c r="N218" s="35"/>
      <c r="O218" s="215"/>
      <c r="R218" s="300"/>
      <c r="S218" s="35"/>
    </row>
    <row r="219" spans="1:19" outlineLevel="1" x14ac:dyDescent="0.25">
      <c r="A219" s="30">
        <f>IF(B219="","",COUNTA(B$8:B219))</f>
        <v>190</v>
      </c>
      <c r="B219" s="59" t="s">
        <v>318</v>
      </c>
      <c r="D219" s="32"/>
      <c r="L219" s="63"/>
      <c r="N219" s="35"/>
      <c r="O219" s="215"/>
      <c r="R219" s="300"/>
      <c r="S219" s="35"/>
    </row>
    <row r="220" spans="1:19" outlineLevel="1" x14ac:dyDescent="0.25">
      <c r="A220" s="30">
        <f>IF(B220="","",COUNTA(B$8:B220))</f>
        <v>191</v>
      </c>
      <c r="B220" s="184" t="s">
        <v>319</v>
      </c>
      <c r="C220" s="188">
        <v>862</v>
      </c>
      <c r="D220" s="186">
        <f t="shared" ref="D220:D225" si="44">CHOOSE($R$2,O220,P220,Q220)</f>
        <v>36347.284870781972</v>
      </c>
      <c r="E220" s="187"/>
      <c r="F220" s="187" t="s">
        <v>242</v>
      </c>
      <c r="G220" s="187" t="s">
        <v>129</v>
      </c>
      <c r="H220" s="187" t="s">
        <v>143</v>
      </c>
      <c r="I220" s="187"/>
      <c r="J220" s="187"/>
      <c r="L220" s="189">
        <f t="shared" ref="L220:L225" si="45">MAX(0,MIN(R220/D220,1))</f>
        <v>7.3297352309935324E-2</v>
      </c>
      <c r="N220" s="35"/>
      <c r="O220" s="215">
        <v>36347.284870781972</v>
      </c>
      <c r="R220" s="299">
        <v>2664.1597446832884</v>
      </c>
      <c r="S220" s="35"/>
    </row>
    <row r="221" spans="1:19" outlineLevel="1" x14ac:dyDescent="0.25">
      <c r="A221" s="30">
        <f>IF(B221="","",COUNTA(B$8:B221))</f>
        <v>192</v>
      </c>
      <c r="B221" s="184" t="s">
        <v>320</v>
      </c>
      <c r="C221" s="188">
        <v>863</v>
      </c>
      <c r="D221" s="186">
        <f t="shared" si="44"/>
        <v>2821625.7410728293</v>
      </c>
      <c r="E221" s="187"/>
      <c r="F221" s="187" t="s">
        <v>242</v>
      </c>
      <c r="G221" s="187" t="s">
        <v>129</v>
      </c>
      <c r="H221" s="187" t="s">
        <v>143</v>
      </c>
      <c r="I221" s="187"/>
      <c r="J221" s="187"/>
      <c r="L221" s="189">
        <f t="shared" si="45"/>
        <v>0.49425151350677649</v>
      </c>
      <c r="N221" s="35"/>
      <c r="O221" s="215">
        <v>2821625.7410728293</v>
      </c>
      <c r="R221" s="299">
        <v>1394592.7930749257</v>
      </c>
      <c r="S221" s="35"/>
    </row>
    <row r="222" spans="1:19" outlineLevel="1" x14ac:dyDescent="0.25">
      <c r="A222" s="30">
        <f>IF(B222="","",COUNTA(B$8:B222))</f>
        <v>193</v>
      </c>
      <c r="B222" s="184" t="s">
        <v>321</v>
      </c>
      <c r="C222" s="188">
        <v>864</v>
      </c>
      <c r="D222" s="186">
        <f t="shared" si="44"/>
        <v>159220.6140353221</v>
      </c>
      <c r="E222" s="187"/>
      <c r="F222" s="187" t="s">
        <v>242</v>
      </c>
      <c r="G222" s="187" t="s">
        <v>129</v>
      </c>
      <c r="H222" s="187" t="s">
        <v>143</v>
      </c>
      <c r="I222" s="187"/>
      <c r="J222" s="187"/>
      <c r="L222" s="189">
        <f t="shared" si="45"/>
        <v>0.52113061291669383</v>
      </c>
      <c r="N222" s="35"/>
      <c r="O222" s="215">
        <v>159220.6140353221</v>
      </c>
      <c r="R222" s="299">
        <v>82974.736181199754</v>
      </c>
      <c r="S222" s="35"/>
    </row>
    <row r="223" spans="1:19" outlineLevel="1" x14ac:dyDescent="0.25">
      <c r="A223" s="30">
        <f>IF(B223="","",COUNTA(B$8:B223))</f>
        <v>194</v>
      </c>
      <c r="B223" s="184" t="s">
        <v>322</v>
      </c>
      <c r="C223" s="188">
        <v>865</v>
      </c>
      <c r="D223" s="186">
        <f t="shared" si="44"/>
        <v>1419322.3869909393</v>
      </c>
      <c r="E223" s="187"/>
      <c r="F223" s="187" t="s">
        <v>242</v>
      </c>
      <c r="G223" s="187" t="s">
        <v>129</v>
      </c>
      <c r="H223" s="187" t="s">
        <v>143</v>
      </c>
      <c r="I223" s="187"/>
      <c r="J223" s="187"/>
      <c r="L223" s="189">
        <f t="shared" si="45"/>
        <v>0.66463546861812395</v>
      </c>
      <c r="N223" s="35"/>
      <c r="O223" s="215">
        <v>1419322.3869909393</v>
      </c>
      <c r="R223" s="299">
        <v>943331.9997979172</v>
      </c>
      <c r="S223" s="35"/>
    </row>
    <row r="224" spans="1:19" outlineLevel="1" x14ac:dyDescent="0.25">
      <c r="A224" s="30">
        <f>IF(B224="","",COUNTA(B$8:B224))</f>
        <v>195</v>
      </c>
      <c r="B224" s="184" t="s">
        <v>323</v>
      </c>
      <c r="C224" s="188">
        <v>866</v>
      </c>
      <c r="D224" s="186">
        <f t="shared" si="44"/>
        <v>192095.58275732494</v>
      </c>
      <c r="E224" s="187"/>
      <c r="F224" s="187" t="s">
        <v>242</v>
      </c>
      <c r="G224" s="187" t="s">
        <v>129</v>
      </c>
      <c r="H224" s="187" t="s">
        <v>143</v>
      </c>
      <c r="I224" s="187"/>
      <c r="J224" s="187"/>
      <c r="L224" s="189">
        <f t="shared" si="45"/>
        <v>0.78429983486767962</v>
      </c>
      <c r="N224" s="35"/>
      <c r="O224" s="215">
        <v>192095.58275732494</v>
      </c>
      <c r="R224" s="299">
        <v>150660.53383538063</v>
      </c>
      <c r="S224" s="35"/>
    </row>
    <row r="225" spans="1:19" outlineLevel="1" x14ac:dyDescent="0.25">
      <c r="A225" s="30">
        <f>IF(B225="","",COUNTA(B$8:B225))</f>
        <v>196</v>
      </c>
      <c r="B225" s="184" t="s">
        <v>324</v>
      </c>
      <c r="C225" s="188">
        <v>867</v>
      </c>
      <c r="D225" s="186">
        <f t="shared" si="44"/>
        <v>13281.998216360467</v>
      </c>
      <c r="E225" s="187"/>
      <c r="F225" s="187" t="s">
        <v>242</v>
      </c>
      <c r="G225" s="187" t="s">
        <v>129</v>
      </c>
      <c r="H225" s="187" t="s">
        <v>143</v>
      </c>
      <c r="I225" s="187"/>
      <c r="J225" s="187"/>
      <c r="L225" s="189">
        <f t="shared" si="45"/>
        <v>0.56636626329276285</v>
      </c>
      <c r="N225" s="35"/>
      <c r="O225" s="215">
        <v>13281.998216360467</v>
      </c>
      <c r="R225" s="299">
        <v>7522.4756988612189</v>
      </c>
      <c r="S225" s="35"/>
    </row>
    <row r="226" spans="1:19" outlineLevel="1" x14ac:dyDescent="0.25">
      <c r="A226" s="30">
        <f>IF(B226="","",COUNTA(B$8:B226))</f>
        <v>197</v>
      </c>
      <c r="B226" t="str">
        <f>"Subtotal - "&amp;B219</f>
        <v>Subtotal - Transmission Maintenance Expenses</v>
      </c>
      <c r="C226" s="39"/>
      <c r="D226" s="29">
        <f>SUBTOTAL(9,D220:D225)</f>
        <v>4641893.6079435581</v>
      </c>
      <c r="L226" s="63"/>
      <c r="N226" s="35"/>
      <c r="O226" s="215"/>
      <c r="R226" s="300"/>
      <c r="S226" s="35"/>
    </row>
    <row r="227" spans="1:19" outlineLevel="1" x14ac:dyDescent="0.25">
      <c r="A227" s="30" t="str">
        <f>IF(B227="","",COUNTA(B$8:B227))</f>
        <v/>
      </c>
      <c r="C227"/>
      <c r="D227" s="32"/>
      <c r="L227" s="63"/>
      <c r="N227" s="35"/>
      <c r="O227" s="215"/>
      <c r="R227" s="300"/>
      <c r="S227" s="35"/>
    </row>
    <row r="228" spans="1:19" outlineLevel="1" x14ac:dyDescent="0.25">
      <c r="A228" s="30">
        <f>IF(B228="","",COUNTA(B$8:B228))</f>
        <v>198</v>
      </c>
      <c r="B228" s="59" t="s">
        <v>325</v>
      </c>
      <c r="L228" s="63"/>
      <c r="N228" s="35"/>
      <c r="O228" s="215"/>
      <c r="R228" s="300"/>
      <c r="S228" s="35"/>
    </row>
    <row r="229" spans="1:19" outlineLevel="1" x14ac:dyDescent="0.25">
      <c r="A229" s="30">
        <f>IF(B229="","",COUNTA(B$8:B229))</f>
        <v>199</v>
      </c>
      <c r="B229" s="184" t="s">
        <v>312</v>
      </c>
      <c r="C229" s="188">
        <v>870</v>
      </c>
      <c r="D229" s="186">
        <f t="shared" ref="D229:D232" si="46">CHOOSE($R$2,O229,P229,Q229)</f>
        <v>-3834761.6781084663</v>
      </c>
      <c r="E229" s="187" t="s">
        <v>326</v>
      </c>
      <c r="F229" s="187"/>
      <c r="G229" s="187"/>
      <c r="H229" s="187"/>
      <c r="I229" s="187"/>
      <c r="J229" s="187"/>
      <c r="L229" s="189">
        <f t="shared" ref="L229:L235" si="47">MAX(0,MIN(R229/D229,1))</f>
        <v>0</v>
      </c>
      <c r="N229" s="35"/>
      <c r="O229" s="215">
        <v>-3834761.6781084663</v>
      </c>
      <c r="R229" s="299">
        <v>1158825.0495766194</v>
      </c>
      <c r="S229" s="35"/>
    </row>
    <row r="230" spans="1:19" outlineLevel="1" x14ac:dyDescent="0.25">
      <c r="A230" s="30">
        <f>IF(B230="","",COUNTA(B$8:B230))</f>
        <v>200</v>
      </c>
      <c r="B230" s="184" t="s">
        <v>327</v>
      </c>
      <c r="C230" s="188">
        <v>874</v>
      </c>
      <c r="D230" s="186">
        <f t="shared" si="46"/>
        <v>18120248.778331265</v>
      </c>
      <c r="E230" s="187" t="s">
        <v>328</v>
      </c>
      <c r="F230" s="187"/>
      <c r="G230" s="187"/>
      <c r="H230" s="187"/>
      <c r="I230" s="187"/>
      <c r="J230" s="187"/>
      <c r="L230" s="189">
        <f t="shared" si="47"/>
        <v>0.73046094741102763</v>
      </c>
      <c r="N230" s="35"/>
      <c r="O230" s="215">
        <v>18120248.778331265</v>
      </c>
      <c r="R230" s="299">
        <v>13236134.089943372</v>
      </c>
      <c r="S230" s="35"/>
    </row>
    <row r="231" spans="1:19" outlineLevel="1" x14ac:dyDescent="0.25">
      <c r="A231" s="30">
        <f>IF(B231="","",COUNTA(B$8:B231))</f>
        <v>201</v>
      </c>
      <c r="B231" s="184" t="s">
        <v>329</v>
      </c>
      <c r="C231" s="188">
        <v>875</v>
      </c>
      <c r="D231" s="186">
        <f t="shared" si="46"/>
        <v>4838355.3969202004</v>
      </c>
      <c r="E231" s="187"/>
      <c r="F231" s="187" t="s">
        <v>252</v>
      </c>
      <c r="G231" s="187" t="s">
        <v>129</v>
      </c>
      <c r="H231" s="187" t="s">
        <v>144</v>
      </c>
      <c r="I231" s="187"/>
      <c r="J231" s="187"/>
      <c r="L231" s="189">
        <f t="shared" si="47"/>
        <v>0.71554521496677237</v>
      </c>
      <c r="N231" s="35"/>
      <c r="O231" s="215">
        <v>4838355.3969202004</v>
      </c>
      <c r="R231" s="299">
        <v>3462062.0525749079</v>
      </c>
      <c r="S231" s="35"/>
    </row>
    <row r="232" spans="1:19" s="38" customFormat="1" outlineLevel="1" x14ac:dyDescent="0.25">
      <c r="A232" s="70">
        <f>IF(B232="","",COUNTA(B$8:B232))</f>
        <v>202</v>
      </c>
      <c r="B232" s="184" t="s">
        <v>330</v>
      </c>
      <c r="C232" s="188">
        <v>878</v>
      </c>
      <c r="D232" s="186">
        <f t="shared" si="46"/>
        <v>9326931.8769016508</v>
      </c>
      <c r="E232" s="186"/>
      <c r="F232" s="187" t="s">
        <v>256</v>
      </c>
      <c r="G232" s="187" t="s">
        <v>130</v>
      </c>
      <c r="H232" s="187"/>
      <c r="I232" s="187"/>
      <c r="J232" s="187" t="s">
        <v>167</v>
      </c>
      <c r="L232" s="189">
        <f t="shared" si="47"/>
        <v>0.72393862609146109</v>
      </c>
      <c r="N232" s="35"/>
      <c r="O232" s="215">
        <v>9326931.8769016508</v>
      </c>
      <c r="P232" s="239"/>
      <c r="R232" s="299">
        <v>6752126.2486128332</v>
      </c>
      <c r="S232" s="35"/>
    </row>
    <row r="233" spans="1:19" outlineLevel="1" x14ac:dyDescent="0.25">
      <c r="A233" s="30">
        <f>IF(B233="","",COUNTA(B$8:B233))</f>
        <v>203</v>
      </c>
      <c r="B233" s="184" t="s">
        <v>331</v>
      </c>
      <c r="C233" s="188">
        <v>879</v>
      </c>
      <c r="D233" s="186">
        <f>CHOOSE($R$2,O233,P233,Q233)</f>
        <v>7412411.119813526</v>
      </c>
      <c r="E233" s="187"/>
      <c r="F233" s="187" t="s">
        <v>256</v>
      </c>
      <c r="G233" s="187" t="s">
        <v>130</v>
      </c>
      <c r="H233" s="187"/>
      <c r="I233" s="187"/>
      <c r="J233" s="187" t="s">
        <v>167</v>
      </c>
      <c r="L233" s="189">
        <f t="shared" si="47"/>
        <v>0.83092975048243278</v>
      </c>
      <c r="N233" s="35"/>
      <c r="O233" s="215">
        <v>7412411.119813526</v>
      </c>
      <c r="R233" s="299">
        <v>6159192.9222598635</v>
      </c>
      <c r="S233" s="35"/>
    </row>
    <row r="234" spans="1:19" outlineLevel="1" x14ac:dyDescent="0.25">
      <c r="A234" s="30">
        <f>IF(B234="","",COUNTA(B$8:B234))</f>
        <v>204</v>
      </c>
      <c r="B234" s="184" t="s">
        <v>317</v>
      </c>
      <c r="C234" s="188">
        <v>880</v>
      </c>
      <c r="D234" s="186">
        <f>CHOOSE($R$2,O234,P234,Q234)</f>
        <v>3485199.8425731324</v>
      </c>
      <c r="E234" s="187" t="s">
        <v>326</v>
      </c>
      <c r="F234" s="187"/>
      <c r="G234" s="187"/>
      <c r="H234" s="187"/>
      <c r="I234" s="187"/>
      <c r="J234" s="187"/>
      <c r="L234" s="189">
        <f t="shared" si="47"/>
        <v>0.61366368633541868</v>
      </c>
      <c r="N234" s="35"/>
      <c r="O234" s="215">
        <v>3485199.8425731324</v>
      </c>
      <c r="R234" s="299">
        <v>2138740.5830090493</v>
      </c>
      <c r="S234" s="35"/>
    </row>
    <row r="235" spans="1:19" outlineLevel="1" x14ac:dyDescent="0.25">
      <c r="A235" s="30">
        <f>IF(B235="","",COUNTA(B$8:B235))</f>
        <v>205</v>
      </c>
      <c r="B235" s="184" t="s">
        <v>290</v>
      </c>
      <c r="C235" s="188">
        <v>881</v>
      </c>
      <c r="D235" s="186">
        <f>CHOOSE($R$2,O235,P235,Q235)</f>
        <v>569441.9318322168</v>
      </c>
      <c r="E235" s="187" t="s">
        <v>326</v>
      </c>
      <c r="F235" s="187"/>
      <c r="G235" s="187"/>
      <c r="H235" s="187"/>
      <c r="I235" s="187"/>
      <c r="J235" s="187"/>
      <c r="L235" s="189">
        <f t="shared" si="47"/>
        <v>0</v>
      </c>
      <c r="N235" s="35"/>
      <c r="O235" s="215">
        <v>569441.9318322168</v>
      </c>
      <c r="R235" s="299">
        <v>0</v>
      </c>
      <c r="S235" s="35"/>
    </row>
    <row r="236" spans="1:19" outlineLevel="1" x14ac:dyDescent="0.25">
      <c r="A236" s="30">
        <f>IF(B236="","",COUNTA(B$8:B236))</f>
        <v>206</v>
      </c>
      <c r="B236" t="str">
        <f>"Subtotal - "&amp;B228</f>
        <v>Subtotal - Distribution Operation Expenses</v>
      </c>
      <c r="D236" s="29">
        <f>SUBTOTAL(9,D229:D235)</f>
        <v>39917827.268263526</v>
      </c>
      <c r="L236" s="63"/>
      <c r="N236" s="35"/>
      <c r="O236" s="215"/>
      <c r="R236" s="300"/>
      <c r="S236" s="35"/>
    </row>
    <row r="237" spans="1:19" s="16" customFormat="1" outlineLevel="1" collapsed="1" x14ac:dyDescent="0.25">
      <c r="A237" s="30" t="str">
        <f>IF(B237="","",COUNTA(B$8:B237))</f>
        <v/>
      </c>
      <c r="B237"/>
      <c r="C237" s="39"/>
      <c r="D237" s="32"/>
      <c r="E237"/>
      <c r="F237"/>
      <c r="G237"/>
      <c r="H237"/>
      <c r="I237"/>
      <c r="J237"/>
      <c r="K237"/>
      <c r="L237" s="63"/>
      <c r="M237"/>
      <c r="N237" s="35"/>
      <c r="O237" s="215"/>
      <c r="P237" s="239"/>
      <c r="Q237" s="38"/>
      <c r="R237" s="300"/>
      <c r="S237" s="35"/>
    </row>
    <row r="238" spans="1:19" outlineLevel="1" x14ac:dyDescent="0.25">
      <c r="A238" s="30">
        <f>IF(B238="","",COUNTA(B$8:B238))</f>
        <v>207</v>
      </c>
      <c r="B238" s="59" t="s">
        <v>332</v>
      </c>
      <c r="D238" s="32"/>
      <c r="L238" s="63"/>
      <c r="N238" s="35"/>
      <c r="O238" s="215"/>
      <c r="R238" s="300"/>
      <c r="S238" s="35"/>
    </row>
    <row r="239" spans="1:19" outlineLevel="1" x14ac:dyDescent="0.25">
      <c r="A239" s="30">
        <f>IF(B239="","",COUNTA(B$8:B239))</f>
        <v>208</v>
      </c>
      <c r="B239" s="184" t="s">
        <v>319</v>
      </c>
      <c r="C239" s="188">
        <v>886</v>
      </c>
      <c r="D239" s="186">
        <f t="shared" ref="D239:D244" si="48">CHOOSE($R$2,O239,P239,Q239)</f>
        <v>6816088.844183526</v>
      </c>
      <c r="E239" s="187" t="str">
        <f>E52</f>
        <v>INT_DISTPT_FERC_376-386</v>
      </c>
      <c r="F239" s="187" t="s">
        <v>252</v>
      </c>
      <c r="G239" s="187"/>
      <c r="H239" s="187"/>
      <c r="I239" s="187"/>
      <c r="J239" s="187"/>
      <c r="L239" s="189">
        <f t="shared" ref="L239:L244" si="49">MAX(0,MIN(R239/D239,1))</f>
        <v>0.17281448302888283</v>
      </c>
      <c r="N239" s="35"/>
      <c r="O239" s="215">
        <v>6816088.844183526</v>
      </c>
      <c r="R239" s="299">
        <v>1177918.8698865115</v>
      </c>
      <c r="S239" s="35"/>
    </row>
    <row r="240" spans="1:19" outlineLevel="1" x14ac:dyDescent="0.25">
      <c r="A240" s="30">
        <f>IF(B240="","",COUNTA(B$8:B240))</f>
        <v>209</v>
      </c>
      <c r="B240" s="184" t="s">
        <v>320</v>
      </c>
      <c r="C240" s="188">
        <v>887</v>
      </c>
      <c r="D240" s="186">
        <f t="shared" si="48"/>
        <v>42710603.237588502</v>
      </c>
      <c r="E240" s="187" t="s">
        <v>333</v>
      </c>
      <c r="F240" s="187"/>
      <c r="G240" s="187"/>
      <c r="H240" s="187"/>
      <c r="I240" s="187"/>
      <c r="J240" s="187"/>
      <c r="L240" s="189">
        <f t="shared" si="49"/>
        <v>0.49323908123378934</v>
      </c>
      <c r="N240" s="35"/>
      <c r="O240" s="215">
        <v>42710603.237588502</v>
      </c>
      <c r="R240" s="299">
        <v>21066538.699849062</v>
      </c>
      <c r="S240" s="35"/>
    </row>
    <row r="241" spans="1:19" outlineLevel="1" x14ac:dyDescent="0.25">
      <c r="A241" s="30">
        <f>IF(B241="","",COUNTA(B$8:B241))</f>
        <v>210</v>
      </c>
      <c r="B241" s="184" t="s">
        <v>334</v>
      </c>
      <c r="C241" s="188">
        <v>889</v>
      </c>
      <c r="D241" s="186">
        <f t="shared" si="48"/>
        <v>2346880.2559241084</v>
      </c>
      <c r="E241" s="187"/>
      <c r="F241" s="187" t="s">
        <v>252</v>
      </c>
      <c r="G241" s="187" t="s">
        <v>129</v>
      </c>
      <c r="H241" s="187" t="s">
        <v>144</v>
      </c>
      <c r="I241" s="187"/>
      <c r="J241" s="187"/>
      <c r="L241" s="189">
        <f t="shared" si="49"/>
        <v>0.70712829384266418</v>
      </c>
      <c r="N241" s="35"/>
      <c r="O241" s="215">
        <v>2346880.2559241084</v>
      </c>
      <c r="R241" s="299">
        <v>1659545.4312246498</v>
      </c>
      <c r="S241" s="35"/>
    </row>
    <row r="242" spans="1:19" outlineLevel="1" x14ac:dyDescent="0.25">
      <c r="A242" s="30">
        <f>IF(B242="","",COUNTA(B$8:B242))</f>
        <v>211</v>
      </c>
      <c r="B242" s="184" t="s">
        <v>335</v>
      </c>
      <c r="C242" s="188">
        <v>892</v>
      </c>
      <c r="D242" s="186">
        <f t="shared" si="48"/>
        <v>1985678.9834303199</v>
      </c>
      <c r="E242" s="187"/>
      <c r="F242" s="187" t="s">
        <v>256</v>
      </c>
      <c r="G242" s="187" t="s">
        <v>130</v>
      </c>
      <c r="H242" s="187"/>
      <c r="I242" s="187"/>
      <c r="J242" s="187" t="s">
        <v>166</v>
      </c>
      <c r="L242" s="189">
        <f t="shared" si="49"/>
        <v>0.82116045250560099</v>
      </c>
      <c r="N242" s="35"/>
      <c r="O242" s="215">
        <v>1985678.9834303199</v>
      </c>
      <c r="R242" s="299">
        <v>1630561.0525645034</v>
      </c>
      <c r="S242" s="35"/>
    </row>
    <row r="243" spans="1:19" outlineLevel="1" x14ac:dyDescent="0.25">
      <c r="A243" s="30">
        <f>IF(B243="","",COUNTA(B$8:B243))</f>
        <v>212</v>
      </c>
      <c r="B243" s="184" t="s">
        <v>336</v>
      </c>
      <c r="C243" s="188">
        <v>893</v>
      </c>
      <c r="D243" s="186">
        <f t="shared" si="48"/>
        <v>340582.01247401367</v>
      </c>
      <c r="E243" s="187"/>
      <c r="F243" s="187" t="s">
        <v>256</v>
      </c>
      <c r="G243" s="187" t="s">
        <v>130</v>
      </c>
      <c r="H243" s="187"/>
      <c r="I243" s="187"/>
      <c r="J243" s="187" t="s">
        <v>167</v>
      </c>
      <c r="L243" s="189">
        <f t="shared" si="49"/>
        <v>0.79960987639627168</v>
      </c>
      <c r="N243" s="35"/>
      <c r="O243" s="215">
        <v>340582.01247401367</v>
      </c>
      <c r="R243" s="299">
        <v>272332.74089713953</v>
      </c>
      <c r="S243" s="35"/>
    </row>
    <row r="244" spans="1:19" outlineLevel="1" x14ac:dyDescent="0.25">
      <c r="A244" s="30">
        <f>IF(B244="","",COUNTA(B$8:B244))</f>
        <v>213</v>
      </c>
      <c r="B244" s="184" t="s">
        <v>324</v>
      </c>
      <c r="C244" s="188">
        <v>894</v>
      </c>
      <c r="D244" s="186">
        <f t="shared" si="48"/>
        <v>633080.15219115198</v>
      </c>
      <c r="E244" s="187" t="s">
        <v>326</v>
      </c>
      <c r="F244" s="187"/>
      <c r="G244" s="187"/>
      <c r="H244" s="187"/>
      <c r="I244" s="187"/>
      <c r="J244" s="187"/>
      <c r="L244" s="189">
        <f t="shared" si="49"/>
        <v>0.57524512288726359</v>
      </c>
      <c r="N244" s="35"/>
      <c r="O244" s="215">
        <v>633080.15219115198</v>
      </c>
      <c r="R244" s="299">
        <v>364176.26994468673</v>
      </c>
      <c r="S244" s="35"/>
    </row>
    <row r="245" spans="1:19" outlineLevel="1" x14ac:dyDescent="0.25">
      <c r="A245" s="30">
        <f>IF(B245="","",COUNTA(B$8:B245))</f>
        <v>214</v>
      </c>
      <c r="B245" t="str">
        <f>"Subtotal - "&amp;B238</f>
        <v>Subtotal - Distribution Maintenance Expenses</v>
      </c>
      <c r="C245" s="39"/>
      <c r="D245" s="29">
        <f>SUBTOTAL(9,D239:D244)</f>
        <v>54832913.485791624</v>
      </c>
      <c r="L245" s="63"/>
      <c r="N245" s="35"/>
      <c r="O245" s="215"/>
      <c r="R245" s="300"/>
      <c r="S245" s="35"/>
    </row>
    <row r="246" spans="1:19" outlineLevel="1" x14ac:dyDescent="0.25">
      <c r="A246" s="30" t="str">
        <f>IF(B246="","",COUNTA(B$8:B246))</f>
        <v/>
      </c>
      <c r="C246" s="39"/>
      <c r="L246" s="63"/>
      <c r="N246" s="35"/>
      <c r="O246" s="215"/>
      <c r="R246" s="300"/>
      <c r="S246" s="35"/>
    </row>
    <row r="247" spans="1:19" x14ac:dyDescent="0.25">
      <c r="A247" s="30">
        <f>IF(B247="","",COUNTA(B$8:B247))</f>
        <v>215</v>
      </c>
      <c r="B247" s="61" t="str">
        <f>"Total "&amp;B164</f>
        <v>Total Production, Storage, LNG, Transmission, and Distribution Expense</v>
      </c>
      <c r="C247" s="60"/>
      <c r="D247" s="62">
        <f>SUBTOTAL(9,D166:D245)</f>
        <v>622592539.13795054</v>
      </c>
      <c r="E247" s="38"/>
      <c r="F247" s="16"/>
      <c r="G247" s="16"/>
      <c r="H247" s="16"/>
      <c r="I247" s="16"/>
      <c r="J247" s="16"/>
      <c r="K247" s="16"/>
      <c r="L247" s="64"/>
      <c r="M247" s="16"/>
      <c r="N247" s="35"/>
      <c r="O247" s="215"/>
      <c r="R247" s="300"/>
      <c r="S247" s="35"/>
    </row>
    <row r="248" spans="1:19" x14ac:dyDescent="0.25">
      <c r="A248" s="30" t="str">
        <f>IF(B248="","",COUNTA(B$8:B248))</f>
        <v/>
      </c>
      <c r="C248" s="39"/>
      <c r="L248" s="63"/>
      <c r="N248" s="35"/>
      <c r="O248" s="215"/>
      <c r="R248" s="300"/>
      <c r="S248" s="35"/>
    </row>
    <row r="249" spans="1:19" x14ac:dyDescent="0.25">
      <c r="A249" s="30">
        <f>IF(B249="","",COUNTA(B$8:B249))</f>
        <v>216</v>
      </c>
      <c r="B249" s="8" t="s">
        <v>337</v>
      </c>
      <c r="C249" s="39"/>
      <c r="L249" s="63"/>
      <c r="N249" s="35"/>
      <c r="O249" s="215"/>
      <c r="R249" s="300"/>
      <c r="S249" s="35"/>
    </row>
    <row r="250" spans="1:19" outlineLevel="1" x14ac:dyDescent="0.25">
      <c r="A250" s="30">
        <f>IF(B250="","",COUNTA(B$8:B250))</f>
        <v>217</v>
      </c>
      <c r="B250" s="59" t="s">
        <v>338</v>
      </c>
      <c r="C250" s="39"/>
      <c r="L250" s="63"/>
      <c r="N250" s="35"/>
      <c r="O250" s="215"/>
      <c r="R250" s="300"/>
      <c r="S250" s="35"/>
    </row>
    <row r="251" spans="1:19" outlineLevel="1" x14ac:dyDescent="0.25">
      <c r="A251" s="30">
        <f>IF(B251="","",COUNTA(B$8:B251))</f>
        <v>218</v>
      </c>
      <c r="B251" s="184" t="s">
        <v>339</v>
      </c>
      <c r="C251" s="188">
        <v>902</v>
      </c>
      <c r="D251" s="186">
        <f>CHOOSE($R$2,O251,P251,Q251)</f>
        <v>2643916.9165618639</v>
      </c>
      <c r="E251" s="187"/>
      <c r="F251" s="187" t="s">
        <v>214</v>
      </c>
      <c r="G251" s="187" t="s">
        <v>130</v>
      </c>
      <c r="H251" s="187"/>
      <c r="I251" s="187"/>
      <c r="J251" s="187" t="s">
        <v>169</v>
      </c>
      <c r="L251" s="189">
        <f t="shared" ref="L251:L253" si="50">MAX(0,MIN(R251/D251,1))</f>
        <v>0.53334531169352228</v>
      </c>
      <c r="N251" s="35"/>
      <c r="O251" s="215">
        <v>2643916.9165618639</v>
      </c>
      <c r="R251" s="299">
        <v>1410120.6919554637</v>
      </c>
      <c r="S251" s="35"/>
    </row>
    <row r="252" spans="1:19" outlineLevel="1" x14ac:dyDescent="0.25">
      <c r="A252" s="30">
        <f>IF(B252="","",COUNTA(B$8:B252))</f>
        <v>219</v>
      </c>
      <c r="B252" s="184" t="s">
        <v>340</v>
      </c>
      <c r="C252" s="188">
        <v>903</v>
      </c>
      <c r="D252" s="186">
        <f>CHOOSE($R$2,O252,P252,Q252)</f>
        <v>23839487.345599264</v>
      </c>
      <c r="E252" s="187"/>
      <c r="F252" s="187" t="s">
        <v>214</v>
      </c>
      <c r="G252" s="187" t="s">
        <v>130</v>
      </c>
      <c r="H252" s="187"/>
      <c r="I252" s="187"/>
      <c r="J252" s="187" t="s">
        <v>170</v>
      </c>
      <c r="L252" s="189">
        <f t="shared" si="50"/>
        <v>0.48419324638392452</v>
      </c>
      <c r="N252" s="35"/>
      <c r="O252" s="215">
        <v>23839487.345599264</v>
      </c>
      <c r="R252" s="299">
        <v>11542918.769994196</v>
      </c>
      <c r="S252" s="35"/>
    </row>
    <row r="253" spans="1:19" outlineLevel="1" x14ac:dyDescent="0.25">
      <c r="A253" s="30">
        <f>IF(B253="","",COUNTA(B$8:B253))</f>
        <v>220</v>
      </c>
      <c r="B253" s="184" t="s">
        <v>341</v>
      </c>
      <c r="C253" s="188">
        <v>904</v>
      </c>
      <c r="D253" s="186">
        <f>CHOOSE($R$2,O253,P253,Q253)</f>
        <v>27224753.238804184</v>
      </c>
      <c r="E253" s="187"/>
      <c r="F253" s="187" t="s">
        <v>214</v>
      </c>
      <c r="G253" s="187" t="s">
        <v>130</v>
      </c>
      <c r="H253" s="187"/>
      <c r="I253" s="187"/>
      <c r="J253" s="187" t="s">
        <v>171</v>
      </c>
      <c r="L253" s="189">
        <f t="shared" si="50"/>
        <v>0</v>
      </c>
      <c r="N253" s="35"/>
      <c r="O253" s="215">
        <v>27224753.238804184</v>
      </c>
      <c r="R253" s="299">
        <v>0</v>
      </c>
      <c r="S253" s="35"/>
    </row>
    <row r="254" spans="1:19" outlineLevel="1" collapsed="1" x14ac:dyDescent="0.25">
      <c r="A254" s="30">
        <f>IF(B254="","",COUNTA(B$8:B254))</f>
        <v>221</v>
      </c>
      <c r="B254" t="str">
        <f>"Subtotal - "&amp;B250</f>
        <v>Subtotal - Customer Account</v>
      </c>
      <c r="C254" s="39"/>
      <c r="D254" s="32">
        <f>SUBTOTAL(9,D251:D253)</f>
        <v>53708157.500965312</v>
      </c>
      <c r="F254" s="38"/>
      <c r="G254" s="38"/>
      <c r="H254" s="38"/>
      <c r="I254" s="38"/>
      <c r="J254" s="38"/>
      <c r="L254" s="65"/>
      <c r="N254" s="35"/>
      <c r="O254" s="215"/>
      <c r="R254" s="300"/>
      <c r="S254" s="35"/>
    </row>
    <row r="255" spans="1:19" outlineLevel="1" x14ac:dyDescent="0.25">
      <c r="A255" s="30" t="str">
        <f>IF(B255="","",COUNTA(B$8:B255))</f>
        <v/>
      </c>
      <c r="C255" s="39"/>
      <c r="F255" s="38"/>
      <c r="G255" s="38"/>
      <c r="H255" s="38"/>
      <c r="I255" s="38"/>
      <c r="J255" s="38"/>
      <c r="L255" s="65"/>
      <c r="N255" s="35"/>
      <c r="O255" s="215"/>
      <c r="R255" s="300"/>
      <c r="S255" s="35"/>
    </row>
    <row r="256" spans="1:19" outlineLevel="1" x14ac:dyDescent="0.25">
      <c r="A256" s="30">
        <f>IF(B256="","",COUNTA(B$8:B256))</f>
        <v>222</v>
      </c>
      <c r="B256" s="59" t="s">
        <v>342</v>
      </c>
      <c r="C256" s="39"/>
      <c r="F256" s="38"/>
      <c r="G256" s="38"/>
      <c r="H256" s="38"/>
      <c r="I256" s="38"/>
      <c r="J256" s="38"/>
      <c r="L256" s="65"/>
      <c r="N256" s="35"/>
      <c r="O256" s="215"/>
      <c r="R256" s="300"/>
      <c r="S256" s="35"/>
    </row>
    <row r="257" spans="1:19" outlineLevel="1" x14ac:dyDescent="0.25">
      <c r="A257" s="30">
        <f>IF(B257="","",COUNTA(B$8:B257))</f>
        <v>223</v>
      </c>
      <c r="B257" s="184" t="s">
        <v>343</v>
      </c>
      <c r="C257" s="188">
        <v>907</v>
      </c>
      <c r="D257" s="186">
        <f>CHOOSE($R$2,O257,P257,Q257)</f>
        <v>361817.04230668675</v>
      </c>
      <c r="E257" s="187"/>
      <c r="F257" s="187" t="s">
        <v>214</v>
      </c>
      <c r="G257" s="187" t="s">
        <v>130</v>
      </c>
      <c r="H257" s="187"/>
      <c r="I257" s="187"/>
      <c r="J257" s="187" t="s">
        <v>172</v>
      </c>
      <c r="L257" s="189">
        <f t="shared" ref="L257:L258" si="51">MAX(0,MIN(R257/D257,1))</f>
        <v>1</v>
      </c>
      <c r="N257" s="35"/>
      <c r="O257" s="215">
        <v>361817.04230668675</v>
      </c>
      <c r="R257" s="299">
        <v>585996.26058318757</v>
      </c>
      <c r="S257" s="35"/>
    </row>
    <row r="258" spans="1:19" outlineLevel="1" x14ac:dyDescent="0.25">
      <c r="A258" s="30">
        <f>IF(B258="","",COUNTA(B$8:B258))</f>
        <v>224</v>
      </c>
      <c r="B258" s="184" t="s">
        <v>344</v>
      </c>
      <c r="C258" s="188">
        <v>908</v>
      </c>
      <c r="D258" s="186">
        <f>CHOOSE($R$2,O258,P258,Q258)</f>
        <v>-4962532.314073992</v>
      </c>
      <c r="E258" s="187"/>
      <c r="F258" s="187" t="s">
        <v>214</v>
      </c>
      <c r="G258" s="187" t="s">
        <v>130</v>
      </c>
      <c r="H258" s="187"/>
      <c r="I258" s="187"/>
      <c r="J258" s="187" t="s">
        <v>172</v>
      </c>
      <c r="L258" s="189">
        <f t="shared" si="51"/>
        <v>0</v>
      </c>
      <c r="N258" s="35"/>
      <c r="O258" s="215">
        <v>-4962532.314073992</v>
      </c>
      <c r="R258" s="299">
        <v>50253.714219358582</v>
      </c>
      <c r="S258" s="35"/>
    </row>
    <row r="259" spans="1:19" outlineLevel="1" x14ac:dyDescent="0.25">
      <c r="A259" s="30">
        <f>IF(B259="","",COUNTA(B$8:B259))</f>
        <v>225</v>
      </c>
      <c r="B259" t="str">
        <f>"Subtotal - "&amp;B256</f>
        <v>Subtotal - Customer Service &amp; Information Expenses</v>
      </c>
      <c r="C259" s="39"/>
      <c r="D259" s="29">
        <f>SUBTOTAL(9,D257:D258)</f>
        <v>-4600715.2717673052</v>
      </c>
      <c r="F259" s="38"/>
      <c r="G259" s="38"/>
      <c r="H259" s="38"/>
      <c r="I259" s="38"/>
      <c r="J259" s="38"/>
      <c r="L259" s="65"/>
      <c r="N259" s="35"/>
      <c r="O259" s="215"/>
      <c r="R259" s="300"/>
      <c r="S259" s="35"/>
    </row>
    <row r="260" spans="1:19" outlineLevel="1" x14ac:dyDescent="0.25">
      <c r="A260" s="30" t="str">
        <f>IF(B260="","",COUNTA(B$8:B260))</f>
        <v/>
      </c>
      <c r="C260" s="39"/>
      <c r="F260" s="38"/>
      <c r="G260" s="38"/>
      <c r="H260" s="38"/>
      <c r="I260" s="38"/>
      <c r="J260" s="38"/>
      <c r="L260" s="65"/>
      <c r="N260" s="35"/>
      <c r="O260" s="215"/>
      <c r="R260" s="300"/>
      <c r="S260" s="35"/>
    </row>
    <row r="261" spans="1:19" outlineLevel="1" x14ac:dyDescent="0.25">
      <c r="A261" s="30">
        <f>IF(B261="","",COUNTA(B$8:B261))</f>
        <v>226</v>
      </c>
      <c r="B261" s="59" t="s">
        <v>345</v>
      </c>
      <c r="C261" s="39"/>
      <c r="F261" s="38"/>
      <c r="G261" s="38"/>
      <c r="H261" s="38"/>
      <c r="I261" s="38"/>
      <c r="J261" s="38"/>
      <c r="L261" s="65"/>
      <c r="N261" s="35"/>
      <c r="O261" s="215"/>
      <c r="R261" s="300"/>
      <c r="S261" s="35"/>
    </row>
    <row r="262" spans="1:19" outlineLevel="1" x14ac:dyDescent="0.25">
      <c r="A262" s="30">
        <f>IF(B262="","",COUNTA(B$8:B262))</f>
        <v>227</v>
      </c>
      <c r="B262" s="184" t="s">
        <v>346</v>
      </c>
      <c r="C262" s="188">
        <v>911</v>
      </c>
      <c r="D262" s="186">
        <f>CHOOSE($R$2,O262,P262,Q262)</f>
        <v>468559.09389007126</v>
      </c>
      <c r="E262" s="187"/>
      <c r="F262" s="187" t="s">
        <v>214</v>
      </c>
      <c r="G262" s="187" t="s">
        <v>130</v>
      </c>
      <c r="H262" s="187"/>
      <c r="I262" s="187"/>
      <c r="J262" s="187" t="s">
        <v>173</v>
      </c>
      <c r="L262" s="189">
        <f>MAX(0,MIN(R262/D262,1))</f>
        <v>6.9884782757530118E-3</v>
      </c>
      <c r="N262" s="35"/>
      <c r="O262" s="215">
        <v>468559.09389007126</v>
      </c>
      <c r="R262" s="299">
        <v>3274.515048557279</v>
      </c>
      <c r="S262" s="35"/>
    </row>
    <row r="263" spans="1:19" outlineLevel="1" x14ac:dyDescent="0.25">
      <c r="A263" s="30">
        <f>IF(B263="","",COUNTA(B$8:B263))</f>
        <v>228</v>
      </c>
      <c r="B263" s="184" t="s">
        <v>347</v>
      </c>
      <c r="C263" s="188">
        <v>912</v>
      </c>
      <c r="D263" s="186">
        <f>CHOOSE($R$2,O263,P263,Q263)</f>
        <v>1083796.4985987903</v>
      </c>
      <c r="E263" s="187"/>
      <c r="F263" s="187" t="s">
        <v>214</v>
      </c>
      <c r="G263" s="187" t="s">
        <v>130</v>
      </c>
      <c r="H263" s="187"/>
      <c r="I263" s="187"/>
      <c r="J263" s="187" t="s">
        <v>173</v>
      </c>
      <c r="L263" s="189">
        <f>MAX(0,MIN(R263/D263,1))</f>
        <v>0.76958125301508473</v>
      </c>
      <c r="N263" s="35"/>
      <c r="O263" s="215">
        <v>1083796.4985987903</v>
      </c>
      <c r="R263" s="299">
        <v>834069.46740501851</v>
      </c>
      <c r="S263" s="35"/>
    </row>
    <row r="264" spans="1:19" outlineLevel="1" x14ac:dyDescent="0.25">
      <c r="A264" s="30">
        <f>IF(B264="","",COUNTA(B$8:B264))</f>
        <v>229</v>
      </c>
      <c r="B264" s="38" t="str">
        <f>"Subtotal - "&amp;B261</f>
        <v>Subtotal - Sales Expenses</v>
      </c>
      <c r="C264" s="39"/>
      <c r="D264" s="29">
        <f>SUBTOTAL(9,D262:D263)</f>
        <v>1552355.5924888616</v>
      </c>
      <c r="F264" s="38"/>
      <c r="G264" s="38"/>
      <c r="H264" s="38"/>
      <c r="I264" s="38"/>
      <c r="J264" s="38"/>
      <c r="L264" s="65"/>
      <c r="N264" s="35"/>
      <c r="O264" s="215"/>
      <c r="R264" s="300"/>
      <c r="S264" s="35"/>
    </row>
    <row r="265" spans="1:19" outlineLevel="1" x14ac:dyDescent="0.25">
      <c r="A265" s="30" t="str">
        <f>IF(B265="","",COUNTA(B$8:B265))</f>
        <v/>
      </c>
      <c r="C265" s="39"/>
      <c r="F265" s="38"/>
      <c r="G265" s="38"/>
      <c r="H265" s="38"/>
      <c r="I265" s="38"/>
      <c r="J265" s="38"/>
      <c r="L265" s="65"/>
      <c r="N265" s="35"/>
      <c r="O265" s="215"/>
      <c r="R265" s="300"/>
      <c r="S265" s="35"/>
    </row>
    <row r="266" spans="1:19" x14ac:dyDescent="0.25">
      <c r="A266" s="30">
        <f>IF(B266="","",COUNTA(B$8:B266))</f>
        <v>230</v>
      </c>
      <c r="B266" s="8" t="str">
        <f>"Total "&amp;B249</f>
        <v>Total Customer Accounts, Service, and Sales Expense</v>
      </c>
      <c r="C266" s="39"/>
      <c r="D266" s="32">
        <f>SUBTOTAL(9,D251:D264)</f>
        <v>50659797.821686864</v>
      </c>
      <c r="F266" s="38"/>
      <c r="G266" s="38"/>
      <c r="H266" s="38"/>
      <c r="I266" s="38"/>
      <c r="J266" s="38"/>
      <c r="L266" s="65"/>
      <c r="N266" s="35"/>
      <c r="O266" s="215"/>
      <c r="R266" s="300"/>
      <c r="S266" s="35"/>
    </row>
    <row r="267" spans="1:19" x14ac:dyDescent="0.25">
      <c r="A267" s="30" t="str">
        <f>IF(B267="","",COUNTA(B$8:B267))</f>
        <v/>
      </c>
      <c r="B267" s="8"/>
      <c r="C267" s="39"/>
      <c r="F267" s="38"/>
      <c r="G267" s="38"/>
      <c r="H267" s="38"/>
      <c r="I267" s="38"/>
      <c r="J267" s="38"/>
      <c r="L267" s="65"/>
      <c r="N267" s="35"/>
      <c r="O267" s="215"/>
      <c r="R267" s="216"/>
      <c r="S267" s="35"/>
    </row>
    <row r="268" spans="1:19" x14ac:dyDescent="0.25">
      <c r="A268" s="30">
        <f>IF(B268="","",COUNTA(B$8:B268))</f>
        <v>231</v>
      </c>
      <c r="B268" s="59" t="s">
        <v>348</v>
      </c>
      <c r="C268" s="39"/>
      <c r="F268" s="38"/>
      <c r="G268" s="38"/>
      <c r="H268" s="38"/>
      <c r="I268" s="38"/>
      <c r="J268" s="38"/>
      <c r="L268" s="65"/>
      <c r="N268" s="35"/>
      <c r="O268" s="215"/>
      <c r="R268" s="216"/>
      <c r="S268" s="35"/>
    </row>
    <row r="269" spans="1:19" outlineLevel="1" collapsed="1" x14ac:dyDescent="0.25">
      <c r="A269" s="30">
        <f>IF(B269="","",COUNTA(B$8:B269))</f>
        <v>232</v>
      </c>
      <c r="B269" s="184" t="s">
        <v>349</v>
      </c>
      <c r="C269" s="188">
        <v>920</v>
      </c>
      <c r="D269" s="186">
        <f>CHOOSE($R$2,O269,P269,Q269)</f>
        <v>14604376.122352732</v>
      </c>
      <c r="E269" s="187" t="s">
        <v>216</v>
      </c>
      <c r="F269" s="187"/>
      <c r="G269" s="187"/>
      <c r="H269" s="187"/>
      <c r="I269" s="187"/>
      <c r="J269" s="187"/>
      <c r="L269" s="65"/>
      <c r="N269" s="35"/>
      <c r="O269" s="215">
        <v>14604376.122352732</v>
      </c>
      <c r="R269" s="216"/>
      <c r="S269" s="35"/>
    </row>
    <row r="270" spans="1:19" outlineLevel="1" x14ac:dyDescent="0.25">
      <c r="A270" s="30">
        <f>IF(B270="","",COUNTA(B$8:B270))</f>
        <v>233</v>
      </c>
      <c r="B270" s="184" t="s">
        <v>350</v>
      </c>
      <c r="C270" s="188">
        <v>921</v>
      </c>
      <c r="D270" s="186">
        <f t="shared" ref="D270:D280" si="52">CHOOSE($R$2,O270,P270,Q270)</f>
        <v>11597491.620085612</v>
      </c>
      <c r="E270" s="187" t="s">
        <v>216</v>
      </c>
      <c r="F270" s="187"/>
      <c r="G270" s="187"/>
      <c r="H270" s="187"/>
      <c r="I270" s="187"/>
      <c r="J270" s="187"/>
      <c r="L270" s="65"/>
      <c r="N270" s="35"/>
      <c r="O270" s="215">
        <v>11597491.620085612</v>
      </c>
      <c r="R270" s="216"/>
      <c r="S270" s="35"/>
    </row>
    <row r="271" spans="1:19" outlineLevel="1" x14ac:dyDescent="0.25">
      <c r="A271" s="30">
        <f>IF(B271="","",COUNTA(B$8:B271))</f>
        <v>234</v>
      </c>
      <c r="B271" s="184" t="s">
        <v>351</v>
      </c>
      <c r="C271" s="188">
        <v>922</v>
      </c>
      <c r="D271" s="186">
        <f t="shared" si="52"/>
        <v>-60144726.537127189</v>
      </c>
      <c r="E271" s="187" t="s">
        <v>216</v>
      </c>
      <c r="F271" s="187"/>
      <c r="G271" s="187"/>
      <c r="H271" s="187"/>
      <c r="I271" s="187"/>
      <c r="J271" s="187"/>
      <c r="L271" s="65"/>
      <c r="N271" s="35"/>
      <c r="O271" s="215">
        <v>-60144726.537127189</v>
      </c>
      <c r="R271" s="216"/>
      <c r="S271" s="35"/>
    </row>
    <row r="272" spans="1:19" outlineLevel="1" x14ac:dyDescent="0.25">
      <c r="A272" s="30">
        <f>IF(B272="","",COUNTA(B$8:B272))</f>
        <v>235</v>
      </c>
      <c r="B272" s="184" t="s">
        <v>352</v>
      </c>
      <c r="C272" s="188">
        <v>923</v>
      </c>
      <c r="D272" s="186">
        <f t="shared" si="52"/>
        <v>37766206.324427478</v>
      </c>
      <c r="E272" s="187" t="s">
        <v>216</v>
      </c>
      <c r="F272" s="187"/>
      <c r="G272" s="187"/>
      <c r="H272" s="187"/>
      <c r="I272" s="187"/>
      <c r="J272" s="187"/>
      <c r="L272" s="65"/>
      <c r="N272" s="35"/>
      <c r="O272" s="215">
        <v>37766206.324427478</v>
      </c>
      <c r="R272" s="216"/>
      <c r="S272" s="35"/>
    </row>
    <row r="273" spans="1:19" outlineLevel="1" x14ac:dyDescent="0.25">
      <c r="A273" s="30">
        <f>IF(B273="","",COUNTA(B$8:B273))</f>
        <v>236</v>
      </c>
      <c r="B273" s="184" t="s">
        <v>353</v>
      </c>
      <c r="C273" s="188">
        <v>924</v>
      </c>
      <c r="D273" s="186">
        <f t="shared" si="52"/>
        <v>1455895.7</v>
      </c>
      <c r="E273" s="187" t="s">
        <v>354</v>
      </c>
      <c r="F273" s="187"/>
      <c r="G273" s="187"/>
      <c r="H273" s="187"/>
      <c r="I273" s="187"/>
      <c r="J273" s="187"/>
      <c r="L273" s="65"/>
      <c r="N273" s="35"/>
      <c r="O273" s="215">
        <v>1455895.7</v>
      </c>
      <c r="R273" s="216"/>
      <c r="S273" s="35"/>
    </row>
    <row r="274" spans="1:19" outlineLevel="1" x14ac:dyDescent="0.25">
      <c r="A274" s="30">
        <f>IF(B274="","",COUNTA(B$8:B274))</f>
        <v>237</v>
      </c>
      <c r="B274" s="184" t="s">
        <v>355</v>
      </c>
      <c r="C274" s="188">
        <v>925</v>
      </c>
      <c r="D274" s="186">
        <f t="shared" si="52"/>
        <v>12860296.901649121</v>
      </c>
      <c r="E274" s="187" t="s">
        <v>356</v>
      </c>
      <c r="F274" s="187"/>
      <c r="G274" s="187"/>
      <c r="H274" s="187"/>
      <c r="I274" s="187"/>
      <c r="J274" s="187"/>
      <c r="L274" s="65"/>
      <c r="N274" s="35"/>
      <c r="O274" s="215">
        <v>12860296.901649121</v>
      </c>
      <c r="R274" s="216"/>
      <c r="S274" s="35"/>
    </row>
    <row r="275" spans="1:19" outlineLevel="1" x14ac:dyDescent="0.25">
      <c r="A275" s="30">
        <f>IF(B275="","",COUNTA(B$8:B275))</f>
        <v>238</v>
      </c>
      <c r="B275" s="184" t="s">
        <v>357</v>
      </c>
      <c r="C275" s="188">
        <v>926</v>
      </c>
      <c r="D275" s="186">
        <f t="shared" si="52"/>
        <v>23014551.384235851</v>
      </c>
      <c r="E275" s="187" t="s">
        <v>216</v>
      </c>
      <c r="F275" s="187"/>
      <c r="G275" s="187"/>
      <c r="H275" s="187"/>
      <c r="I275" s="187"/>
      <c r="J275" s="187"/>
      <c r="L275" s="65"/>
      <c r="N275" s="35"/>
      <c r="O275" s="215">
        <v>23014551.384235851</v>
      </c>
      <c r="R275" s="216"/>
      <c r="S275" s="35"/>
    </row>
    <row r="276" spans="1:19" outlineLevel="1" x14ac:dyDescent="0.25">
      <c r="A276" s="30">
        <f>IF(B276="","",COUNTA(B$8:B276))</f>
        <v>239</v>
      </c>
      <c r="B276" s="184" t="s">
        <v>358</v>
      </c>
      <c r="C276" s="188">
        <v>928</v>
      </c>
      <c r="D276" s="186">
        <f t="shared" si="52"/>
        <v>992499.94</v>
      </c>
      <c r="E276" s="187" t="s">
        <v>359</v>
      </c>
      <c r="F276" s="187"/>
      <c r="G276" s="187"/>
      <c r="H276" s="187"/>
      <c r="I276" s="187"/>
      <c r="J276" s="187"/>
      <c r="L276" s="65"/>
      <c r="N276" s="35"/>
      <c r="O276" s="215">
        <v>992499.94</v>
      </c>
      <c r="R276" s="216"/>
      <c r="S276" s="35"/>
    </row>
    <row r="277" spans="1:19" outlineLevel="1" x14ac:dyDescent="0.25">
      <c r="A277" s="30">
        <f>IF(B277="","",COUNTA(B$8:B277))</f>
        <v>240</v>
      </c>
      <c r="B277" s="184" t="s">
        <v>360</v>
      </c>
      <c r="C277" s="188">
        <v>929</v>
      </c>
      <c r="D277" s="186">
        <f t="shared" si="52"/>
        <v>2028331.1882791193</v>
      </c>
      <c r="E277" s="187" t="s">
        <v>216</v>
      </c>
      <c r="F277" s="187"/>
      <c r="G277" s="187"/>
      <c r="H277" s="187"/>
      <c r="I277" s="187"/>
      <c r="J277" s="187"/>
      <c r="L277" s="65"/>
      <c r="N277" s="35"/>
      <c r="O277" s="215">
        <v>2028331.1882791193</v>
      </c>
      <c r="R277" s="216"/>
      <c r="S277" s="35"/>
    </row>
    <row r="278" spans="1:19" outlineLevel="1" x14ac:dyDescent="0.25">
      <c r="A278" s="30">
        <f>IF(B278="","",COUNTA(B$8:B278))</f>
        <v>241</v>
      </c>
      <c r="B278" s="184" t="s">
        <v>361</v>
      </c>
      <c r="C278" s="188">
        <v>930</v>
      </c>
      <c r="D278" s="186">
        <f t="shared" si="52"/>
        <v>1915987.458857002</v>
      </c>
      <c r="E278" s="187" t="s">
        <v>216</v>
      </c>
      <c r="F278" s="187"/>
      <c r="G278" s="187"/>
      <c r="H278" s="187"/>
      <c r="I278" s="187"/>
      <c r="J278" s="187"/>
      <c r="L278" s="65"/>
      <c r="N278" s="35"/>
      <c r="O278" s="215">
        <v>1915987.458857002</v>
      </c>
      <c r="R278" s="216"/>
      <c r="S278" s="35"/>
    </row>
    <row r="279" spans="1:19" outlineLevel="1" x14ac:dyDescent="0.25">
      <c r="A279" s="30">
        <f>IF(B279="","",COUNTA(B$8:B279))</f>
        <v>242</v>
      </c>
      <c r="B279" s="184" t="s">
        <v>290</v>
      </c>
      <c r="C279" s="188">
        <v>931</v>
      </c>
      <c r="D279" s="186">
        <f t="shared" si="52"/>
        <v>5765127.5704047903</v>
      </c>
      <c r="E279" s="187" t="s">
        <v>216</v>
      </c>
      <c r="F279" s="187"/>
      <c r="G279" s="187"/>
      <c r="H279" s="187"/>
      <c r="I279" s="187"/>
      <c r="J279" s="187"/>
      <c r="L279" s="65"/>
      <c r="N279" s="35"/>
      <c r="O279" s="215">
        <v>5765127.5704047903</v>
      </c>
      <c r="R279" s="216"/>
      <c r="S279" s="35"/>
    </row>
    <row r="280" spans="1:19" outlineLevel="1" x14ac:dyDescent="0.25">
      <c r="A280" s="30">
        <f>IF(B280="","",COUNTA(B$8:B280))</f>
        <v>243</v>
      </c>
      <c r="B280" s="184" t="s">
        <v>362</v>
      </c>
      <c r="C280" s="188">
        <v>932</v>
      </c>
      <c r="D280" s="186">
        <f t="shared" si="52"/>
        <v>156161.7009722759</v>
      </c>
      <c r="E280" s="187" t="s">
        <v>216</v>
      </c>
      <c r="F280" s="187"/>
      <c r="G280" s="187"/>
      <c r="H280" s="187"/>
      <c r="I280" s="187"/>
      <c r="J280" s="187"/>
      <c r="L280" s="65"/>
      <c r="N280" s="35"/>
      <c r="O280" s="215">
        <v>156161.7009722759</v>
      </c>
      <c r="R280" s="216"/>
      <c r="S280" s="35"/>
    </row>
    <row r="281" spans="1:19" x14ac:dyDescent="0.25">
      <c r="A281" s="30">
        <f>IF(B281="","",COUNTA(B$8:B281))</f>
        <v>244</v>
      </c>
      <c r="B281" s="8" t="str">
        <f>"Total "&amp;B268</f>
        <v>Total Administrative and General Expenses</v>
      </c>
      <c r="C281" s="39"/>
      <c r="D281" s="32">
        <f>SUBTOTAL(9,D269:D280)</f>
        <v>52012199.374136791</v>
      </c>
      <c r="F281" s="38"/>
      <c r="G281" s="38"/>
      <c r="H281" s="38"/>
      <c r="I281" s="38"/>
      <c r="J281" s="38"/>
      <c r="L281" s="65"/>
      <c r="N281" s="35"/>
      <c r="O281" s="215"/>
      <c r="R281" s="216"/>
      <c r="S281" s="35"/>
    </row>
    <row r="282" spans="1:19" x14ac:dyDescent="0.25">
      <c r="A282" s="30" t="str">
        <f>IF(B282="","",COUNTA(B$8:B282))</f>
        <v/>
      </c>
      <c r="B282" s="7"/>
      <c r="C282" s="39"/>
      <c r="D282" s="32"/>
      <c r="F282" s="38"/>
      <c r="G282" s="38"/>
      <c r="H282" s="38"/>
      <c r="I282" s="38"/>
      <c r="J282" s="38"/>
      <c r="L282" s="65"/>
      <c r="N282" s="35"/>
      <c r="O282" s="215"/>
      <c r="R282" s="216"/>
      <c r="S282" s="35"/>
    </row>
    <row r="283" spans="1:19" x14ac:dyDescent="0.25">
      <c r="A283" s="30">
        <f>IF(B283="","",COUNTA(B$8:B283))</f>
        <v>245</v>
      </c>
      <c r="B283" s="8" t="str">
        <f>"TOTAL "&amp;B163</f>
        <v>TOTAL OPERATION AND MAINTENANCE EXPENSE</v>
      </c>
      <c r="C283" s="39"/>
      <c r="D283" s="29">
        <f>SUBTOTAL(9,D164:D282)</f>
        <v>725264536.33377445</v>
      </c>
      <c r="F283" s="38"/>
      <c r="G283" s="38"/>
      <c r="H283" s="38"/>
      <c r="I283" s="38"/>
      <c r="J283" s="38"/>
      <c r="L283" s="65"/>
      <c r="N283" s="35"/>
      <c r="O283" s="215"/>
      <c r="R283" s="216"/>
      <c r="S283" s="35"/>
    </row>
    <row r="284" spans="1:19" x14ac:dyDescent="0.25">
      <c r="A284" s="30" t="str">
        <f>IF(B284="","",COUNTA(B$8:B284))</f>
        <v/>
      </c>
      <c r="C284" s="39"/>
      <c r="D284" s="32"/>
      <c r="F284" s="38"/>
      <c r="G284" s="38"/>
      <c r="H284" s="38"/>
      <c r="I284" s="38"/>
      <c r="J284" s="38"/>
      <c r="L284" s="65"/>
      <c r="N284" s="35"/>
      <c r="O284" s="215"/>
      <c r="R284" s="216"/>
      <c r="S284" s="35"/>
    </row>
    <row r="285" spans="1:19" x14ac:dyDescent="0.25">
      <c r="A285" s="30">
        <f>IF(B285="","",COUNTA(B$8:B285))</f>
        <v>246</v>
      </c>
      <c r="B285" s="8" t="s">
        <v>363</v>
      </c>
      <c r="C285" s="39"/>
      <c r="D285" s="32"/>
      <c r="F285" s="38"/>
      <c r="G285" s="38"/>
      <c r="H285" s="38"/>
      <c r="I285" s="38"/>
      <c r="J285" s="38"/>
      <c r="L285" s="65"/>
      <c r="N285" s="35"/>
      <c r="O285" s="215"/>
      <c r="R285" s="216"/>
      <c r="S285" s="35"/>
    </row>
    <row r="286" spans="1:19" x14ac:dyDescent="0.25">
      <c r="A286" s="30">
        <f>IF(B286="","",COUNTA(B$8:B286))</f>
        <v>247</v>
      </c>
      <c r="B286" s="59" t="s">
        <v>364</v>
      </c>
      <c r="C286" s="39"/>
      <c r="D286" s="32"/>
      <c r="F286" s="38"/>
      <c r="G286" s="38"/>
      <c r="H286" s="38"/>
      <c r="I286" s="38"/>
      <c r="J286" s="38"/>
      <c r="L286" s="65"/>
      <c r="N286" s="35"/>
      <c r="O286" s="215"/>
      <c r="R286" s="216"/>
      <c r="S286" s="35"/>
    </row>
    <row r="287" spans="1:19" outlineLevel="1" x14ac:dyDescent="0.25">
      <c r="A287" s="30">
        <f>IF(B287="","",COUNTA(B$8:B287))</f>
        <v>248</v>
      </c>
      <c r="B287" s="1" t="str">
        <f t="shared" ref="B287:B293" si="53">B10</f>
        <v>Intangible Plant</v>
      </c>
      <c r="C287" s="30" t="s">
        <v>365</v>
      </c>
      <c r="L287" s="65"/>
      <c r="N287" s="35"/>
      <c r="O287" s="215"/>
      <c r="R287" s="216"/>
      <c r="S287" s="35"/>
    </row>
    <row r="288" spans="1:19" outlineLevel="1" x14ac:dyDescent="0.25">
      <c r="A288" s="30">
        <f>IF(B288="","",COUNTA(B$8:B288))</f>
        <v>249</v>
      </c>
      <c r="B288" s="36" t="str">
        <f t="shared" si="53"/>
        <v>Organization</v>
      </c>
      <c r="C288" s="18">
        <f>C11</f>
        <v>301</v>
      </c>
      <c r="D288" s="186">
        <f>CHOOSE($R$2,O288,P288,Q288)</f>
        <v>0</v>
      </c>
      <c r="E288" s="37" t="str">
        <f t="shared" ref="E288:J292" si="54">E11</f>
        <v>INT_PSTD_PLANT</v>
      </c>
      <c r="F288" s="37">
        <f t="shared" si="54"/>
        <v>0</v>
      </c>
      <c r="G288" s="37">
        <f t="shared" si="54"/>
        <v>0</v>
      </c>
      <c r="H288" s="37">
        <f t="shared" si="54"/>
        <v>0</v>
      </c>
      <c r="I288" s="37">
        <f t="shared" si="54"/>
        <v>0</v>
      </c>
      <c r="J288" s="37">
        <f t="shared" si="54"/>
        <v>0</v>
      </c>
      <c r="L288" s="65"/>
      <c r="N288" s="35"/>
      <c r="O288" s="215">
        <v>0</v>
      </c>
      <c r="R288" s="216"/>
      <c r="S288" s="35"/>
    </row>
    <row r="289" spans="1:19" outlineLevel="1" x14ac:dyDescent="0.25">
      <c r="A289" s="30">
        <f>IF(B289="","",COUNTA(B$8:B289))</f>
        <v>250</v>
      </c>
      <c r="B289" s="36" t="str">
        <f t="shared" si="53"/>
        <v>Franchises &amp; Consents</v>
      </c>
      <c r="C289" s="18">
        <f>C12</f>
        <v>302</v>
      </c>
      <c r="D289" s="186">
        <f>CHOOSE($R$2,O289,P289,Q289)</f>
        <v>0</v>
      </c>
      <c r="E289" s="37" t="str">
        <f t="shared" si="54"/>
        <v>INT_PSTD_PLANT</v>
      </c>
      <c r="F289" s="37">
        <f t="shared" si="54"/>
        <v>0</v>
      </c>
      <c r="G289" s="37">
        <f t="shared" si="54"/>
        <v>0</v>
      </c>
      <c r="H289" s="37">
        <f t="shared" si="54"/>
        <v>0</v>
      </c>
      <c r="I289" s="37">
        <f t="shared" si="54"/>
        <v>0</v>
      </c>
      <c r="J289" s="37">
        <f t="shared" si="54"/>
        <v>0</v>
      </c>
      <c r="L289" s="65"/>
      <c r="N289" s="35"/>
      <c r="O289" s="215">
        <v>0</v>
      </c>
      <c r="R289" s="216"/>
      <c r="S289" s="35"/>
    </row>
    <row r="290" spans="1:19" outlineLevel="1" x14ac:dyDescent="0.25">
      <c r="A290" s="30">
        <f>IF(B290="","",COUNTA(B$8:B290))</f>
        <v>251</v>
      </c>
      <c r="B290" s="36" t="str">
        <f t="shared" si="53"/>
        <v>Misc. Intangible Plant - Plant Related</v>
      </c>
      <c r="C290" s="18">
        <f>C13</f>
        <v>303</v>
      </c>
      <c r="D290" s="186">
        <f>CHOOSE($R$2,O290,P290,Q290)</f>
        <v>515683</v>
      </c>
      <c r="E290" s="37" t="str">
        <f t="shared" si="54"/>
        <v>INT_PSTD_PLANT</v>
      </c>
      <c r="F290" s="37">
        <f t="shared" si="54"/>
        <v>0</v>
      </c>
      <c r="G290" s="37">
        <f t="shared" si="54"/>
        <v>0</v>
      </c>
      <c r="H290" s="37">
        <f t="shared" si="54"/>
        <v>0</v>
      </c>
      <c r="I290" s="37">
        <f t="shared" si="54"/>
        <v>0</v>
      </c>
      <c r="J290" s="37">
        <f t="shared" si="54"/>
        <v>0</v>
      </c>
      <c r="L290" s="65"/>
      <c r="N290" s="35"/>
      <c r="O290" s="215">
        <v>515683</v>
      </c>
      <c r="R290" s="216"/>
      <c r="S290" s="35"/>
    </row>
    <row r="291" spans="1:19" outlineLevel="1" x14ac:dyDescent="0.25">
      <c r="A291" s="30">
        <f>IF(B291="","",COUNTA(B$8:B291))</f>
        <v>252</v>
      </c>
      <c r="B291" s="36" t="str">
        <f t="shared" si="53"/>
        <v>Misc. Intangible Plant - Customer Related</v>
      </c>
      <c r="C291" s="18">
        <f>C14</f>
        <v>303</v>
      </c>
      <c r="D291" s="186">
        <f>CHOOSE($R$2,O291,P291,Q291)</f>
        <v>1843668</v>
      </c>
      <c r="E291" s="37">
        <f t="shared" si="54"/>
        <v>0</v>
      </c>
      <c r="F291" s="37" t="str">
        <f t="shared" si="54"/>
        <v>ACCTS &amp; SERVICE</v>
      </c>
      <c r="G291" s="37" t="str">
        <f t="shared" si="54"/>
        <v>CUSTOMER</v>
      </c>
      <c r="H291" s="37">
        <f t="shared" si="54"/>
        <v>0</v>
      </c>
      <c r="I291" s="37">
        <f t="shared" si="54"/>
        <v>0</v>
      </c>
      <c r="J291" s="37" t="str">
        <f t="shared" si="54"/>
        <v>CUSTOMERS</v>
      </c>
      <c r="L291" s="65"/>
      <c r="N291" s="35"/>
      <c r="O291" s="215">
        <v>1843668</v>
      </c>
      <c r="R291" s="216"/>
      <c r="S291" s="35"/>
    </row>
    <row r="292" spans="1:19" outlineLevel="1" x14ac:dyDescent="0.25">
      <c r="A292" s="30">
        <f>IF(B292="","",COUNTA(B$8:B292))</f>
        <v>253</v>
      </c>
      <c r="B292" s="36" t="str">
        <f t="shared" si="53"/>
        <v>Misc. Intangible Plant - Labor Related</v>
      </c>
      <c r="C292" s="18">
        <f>C15</f>
        <v>303</v>
      </c>
      <c r="D292" s="186">
        <f>CHOOSE($R$2,O292,P292,Q292)</f>
        <v>12995172</v>
      </c>
      <c r="E292" s="37" t="str">
        <f t="shared" si="54"/>
        <v>INT_LABOR</v>
      </c>
      <c r="F292" s="37">
        <f t="shared" si="54"/>
        <v>0</v>
      </c>
      <c r="G292" s="37">
        <f t="shared" si="54"/>
        <v>0</v>
      </c>
      <c r="H292" s="37">
        <f t="shared" si="54"/>
        <v>0</v>
      </c>
      <c r="I292" s="37">
        <f t="shared" si="54"/>
        <v>0</v>
      </c>
      <c r="J292" s="37">
        <f t="shared" si="54"/>
        <v>0</v>
      </c>
      <c r="L292" s="65"/>
      <c r="N292" s="35"/>
      <c r="O292" s="215">
        <v>12995172</v>
      </c>
      <c r="R292" s="216"/>
      <c r="S292" s="35"/>
    </row>
    <row r="293" spans="1:19" outlineLevel="1" x14ac:dyDescent="0.25">
      <c r="A293" s="30">
        <f>IF(B293="","",COUNTA(B$8:B293))</f>
        <v>254</v>
      </c>
      <c r="B293" t="str">
        <f t="shared" si="53"/>
        <v>Subtotal - Intangible Plant</v>
      </c>
      <c r="C293" s="17"/>
      <c r="D293" s="32">
        <f>SUBTOTAL(9,D288:D292)</f>
        <v>15354523</v>
      </c>
      <c r="L293" s="65"/>
      <c r="N293" s="35"/>
      <c r="O293" s="215"/>
      <c r="R293" s="216"/>
      <c r="S293" s="35"/>
    </row>
    <row r="294" spans="1:19" outlineLevel="1" x14ac:dyDescent="0.25">
      <c r="A294" s="30" t="str">
        <f>IF(B294="","",COUNTA(B$8:B294))</f>
        <v/>
      </c>
      <c r="C294" s="17"/>
      <c r="L294" s="65"/>
      <c r="N294" s="35"/>
      <c r="O294" s="215"/>
      <c r="R294" s="216"/>
      <c r="S294" s="35"/>
    </row>
    <row r="295" spans="1:19" outlineLevel="1" x14ac:dyDescent="0.25">
      <c r="A295" s="30">
        <f>IF(B295="","",COUNTA(B$8:B295))</f>
        <v>255</v>
      </c>
      <c r="B295" s="1" t="str">
        <f t="shared" ref="B295:B304" si="55">B18</f>
        <v>Production Plant</v>
      </c>
      <c r="C295" s="17"/>
      <c r="L295" s="65"/>
      <c r="N295" s="35"/>
      <c r="O295" s="215"/>
      <c r="R295" s="216"/>
      <c r="S295" s="35"/>
    </row>
    <row r="296" spans="1:19" outlineLevel="1" x14ac:dyDescent="0.25">
      <c r="A296" s="30">
        <f>IF(B296="","",COUNTA(B$8:B296))</f>
        <v>256</v>
      </c>
      <c r="B296" s="36" t="str">
        <f t="shared" si="55"/>
        <v>Other Land &amp; Land Rights-Land</v>
      </c>
      <c r="C296" s="18">
        <f t="shared" ref="C296:C304" si="56">C19</f>
        <v>325</v>
      </c>
      <c r="D296" s="186">
        <f>CHOOSE($R$2,O296,P296,Q296)</f>
        <v>26470</v>
      </c>
      <c r="E296" s="37">
        <f t="shared" ref="E296:J304" si="57">E19</f>
        <v>0</v>
      </c>
      <c r="F296" s="37" t="str">
        <f t="shared" si="57"/>
        <v>GATHERING</v>
      </c>
      <c r="G296" s="37" t="str">
        <f t="shared" si="57"/>
        <v>COMMODITY</v>
      </c>
      <c r="H296" s="37">
        <f t="shared" si="57"/>
        <v>0</v>
      </c>
      <c r="I296" s="37" t="str">
        <f t="shared" si="57"/>
        <v>GATHER_VOLUME</v>
      </c>
      <c r="J296" s="37">
        <f t="shared" si="57"/>
        <v>0</v>
      </c>
      <c r="L296" s="65"/>
      <c r="N296" s="35"/>
      <c r="O296" s="215">
        <v>26470</v>
      </c>
      <c r="R296" s="216"/>
      <c r="S296" s="35"/>
    </row>
    <row r="297" spans="1:19" outlineLevel="1" x14ac:dyDescent="0.25">
      <c r="A297" s="30">
        <f>IF(B297="","",COUNTA(B$8:B297))</f>
        <v>257</v>
      </c>
      <c r="B297" s="36" t="str">
        <f t="shared" si="55"/>
        <v>Field Compressor Station Structures</v>
      </c>
      <c r="C297" s="18">
        <f t="shared" si="56"/>
        <v>327</v>
      </c>
      <c r="D297" s="186">
        <f t="shared" ref="D297:D305" si="58">CHOOSE($R$2,O297,P297,Q297)</f>
        <v>238870</v>
      </c>
      <c r="E297" s="37">
        <f t="shared" si="57"/>
        <v>0</v>
      </c>
      <c r="F297" s="37" t="str">
        <f t="shared" si="57"/>
        <v>GATHERING</v>
      </c>
      <c r="G297" s="37" t="str">
        <f t="shared" si="57"/>
        <v>COMMODITY</v>
      </c>
      <c r="H297" s="37">
        <f t="shared" si="57"/>
        <v>0</v>
      </c>
      <c r="I297" s="37" t="str">
        <f t="shared" si="57"/>
        <v>GATHER_VOLUME</v>
      </c>
      <c r="J297" s="37">
        <f t="shared" si="57"/>
        <v>0</v>
      </c>
      <c r="L297" s="65"/>
      <c r="N297" s="35"/>
      <c r="O297" s="215">
        <v>238870</v>
      </c>
      <c r="R297" s="216"/>
      <c r="S297" s="35"/>
    </row>
    <row r="298" spans="1:19" outlineLevel="1" x14ac:dyDescent="0.25">
      <c r="A298" s="30">
        <f>IF(B298="","",COUNTA(B$8:B298))</f>
        <v>258</v>
      </c>
      <c r="B298" s="36" t="str">
        <f t="shared" si="55"/>
        <v>Field M&amp;R Station Structures</v>
      </c>
      <c r="C298" s="18">
        <f t="shared" si="56"/>
        <v>328</v>
      </c>
      <c r="D298" s="186">
        <f t="shared" si="58"/>
        <v>2328</v>
      </c>
      <c r="E298" s="37">
        <f t="shared" si="57"/>
        <v>0</v>
      </c>
      <c r="F298" s="37" t="str">
        <f t="shared" si="57"/>
        <v>GATHERING</v>
      </c>
      <c r="G298" s="37" t="str">
        <f t="shared" si="57"/>
        <v>COMMODITY</v>
      </c>
      <c r="H298" s="37">
        <f t="shared" si="57"/>
        <v>0</v>
      </c>
      <c r="I298" s="37" t="str">
        <f t="shared" si="57"/>
        <v>GATHER_VOLUME</v>
      </c>
      <c r="J298" s="37">
        <f t="shared" si="57"/>
        <v>0</v>
      </c>
      <c r="L298" s="65"/>
      <c r="N298" s="35"/>
      <c r="O298" s="215">
        <v>2328</v>
      </c>
      <c r="R298" s="216"/>
      <c r="S298" s="35"/>
    </row>
    <row r="299" spans="1:19" outlineLevel="1" x14ac:dyDescent="0.25">
      <c r="A299" s="30">
        <f>IF(B299="","",COUNTA(B$8:B299))</f>
        <v>259</v>
      </c>
      <c r="B299" s="36" t="str">
        <f t="shared" si="55"/>
        <v>Other Structures</v>
      </c>
      <c r="C299" s="18">
        <f t="shared" si="56"/>
        <v>329</v>
      </c>
      <c r="D299" s="186">
        <f t="shared" si="58"/>
        <v>23418</v>
      </c>
      <c r="E299" s="37">
        <f t="shared" si="57"/>
        <v>0</v>
      </c>
      <c r="F299" s="37" t="str">
        <f t="shared" si="57"/>
        <v>GATHERING</v>
      </c>
      <c r="G299" s="37" t="str">
        <f t="shared" si="57"/>
        <v>COMMODITY</v>
      </c>
      <c r="H299" s="37">
        <f t="shared" si="57"/>
        <v>0</v>
      </c>
      <c r="I299" s="37" t="str">
        <f t="shared" si="57"/>
        <v>GATHER_VOLUME</v>
      </c>
      <c r="J299" s="37">
        <f t="shared" si="57"/>
        <v>0</v>
      </c>
      <c r="L299" s="65"/>
      <c r="N299" s="35"/>
      <c r="O299" s="215">
        <v>23418</v>
      </c>
      <c r="R299" s="216"/>
      <c r="S299" s="35"/>
    </row>
    <row r="300" spans="1:19" outlineLevel="1" x14ac:dyDescent="0.25">
      <c r="A300" s="30">
        <f>IF(B300="","",COUNTA(B$8:B300))</f>
        <v>260</v>
      </c>
      <c r="B300" s="36" t="str">
        <f t="shared" si="55"/>
        <v>Producing Gas Wells - Construction</v>
      </c>
      <c r="C300" s="18">
        <f t="shared" si="56"/>
        <v>330</v>
      </c>
      <c r="D300" s="186">
        <f t="shared" si="58"/>
        <v>0</v>
      </c>
      <c r="E300" s="37">
        <f t="shared" si="57"/>
        <v>0</v>
      </c>
      <c r="F300" s="37" t="str">
        <f t="shared" si="57"/>
        <v>GATHERING</v>
      </c>
      <c r="G300" s="37" t="str">
        <f t="shared" si="57"/>
        <v>COMMODITY</v>
      </c>
      <c r="H300" s="37">
        <f t="shared" si="57"/>
        <v>0</v>
      </c>
      <c r="I300" s="37" t="str">
        <f t="shared" si="57"/>
        <v>GATHER_VOLUME</v>
      </c>
      <c r="J300" s="37">
        <f t="shared" si="57"/>
        <v>0</v>
      </c>
      <c r="L300" s="65"/>
      <c r="N300" s="35"/>
      <c r="O300" s="215">
        <v>0</v>
      </c>
      <c r="R300" s="216"/>
      <c r="S300" s="35"/>
    </row>
    <row r="301" spans="1:19" outlineLevel="1" x14ac:dyDescent="0.25">
      <c r="A301" s="30">
        <f>IF(B301="","",COUNTA(B$8:B301))</f>
        <v>261</v>
      </c>
      <c r="B301" s="36" t="str">
        <f t="shared" si="55"/>
        <v>Producing Gas Wells - Equipment</v>
      </c>
      <c r="C301" s="18">
        <f t="shared" si="56"/>
        <v>331</v>
      </c>
      <c r="D301" s="186">
        <f t="shared" ref="D301" si="59">CHOOSE($R$2,O301,P301,Q301)</f>
        <v>42</v>
      </c>
      <c r="E301" s="37">
        <f t="shared" si="57"/>
        <v>0</v>
      </c>
      <c r="F301" s="37" t="str">
        <f t="shared" si="57"/>
        <v>GATHERING</v>
      </c>
      <c r="G301" s="37" t="str">
        <f t="shared" si="57"/>
        <v>COMMODITY</v>
      </c>
      <c r="H301" s="37">
        <f t="shared" si="57"/>
        <v>0</v>
      </c>
      <c r="I301" s="37" t="str">
        <f t="shared" si="57"/>
        <v>GATHER_VOLUME</v>
      </c>
      <c r="J301" s="37">
        <f t="shared" si="57"/>
        <v>0</v>
      </c>
      <c r="L301" s="65"/>
      <c r="N301" s="35"/>
      <c r="O301" s="215">
        <v>42</v>
      </c>
      <c r="R301" s="216"/>
      <c r="S301" s="35"/>
    </row>
    <row r="302" spans="1:19" outlineLevel="1" x14ac:dyDescent="0.25">
      <c r="A302" s="30">
        <f>IF(B302="","",COUNTA(B$8:B302))</f>
        <v>262</v>
      </c>
      <c r="B302" s="36" t="str">
        <f t="shared" si="55"/>
        <v>Field Lines</v>
      </c>
      <c r="C302" s="18">
        <f t="shared" si="56"/>
        <v>332</v>
      </c>
      <c r="D302" s="186">
        <f t="shared" si="58"/>
        <v>2244167</v>
      </c>
      <c r="E302" s="37">
        <f t="shared" si="57"/>
        <v>0</v>
      </c>
      <c r="F302" s="37" t="str">
        <f t="shared" si="57"/>
        <v>GATHERING</v>
      </c>
      <c r="G302" s="37" t="str">
        <f t="shared" si="57"/>
        <v>COMMODITY</v>
      </c>
      <c r="H302" s="37">
        <f t="shared" si="57"/>
        <v>0</v>
      </c>
      <c r="I302" s="37" t="str">
        <f t="shared" si="57"/>
        <v>GATHER_VOLUME</v>
      </c>
      <c r="J302" s="37">
        <f t="shared" si="57"/>
        <v>0</v>
      </c>
      <c r="L302" s="65"/>
      <c r="N302" s="35"/>
      <c r="O302" s="215">
        <v>2244167</v>
      </c>
      <c r="R302" s="216"/>
      <c r="S302" s="35"/>
    </row>
    <row r="303" spans="1:19" outlineLevel="1" x14ac:dyDescent="0.25">
      <c r="A303" s="30">
        <f>IF(B303="","",COUNTA(B$8:B303))</f>
        <v>263</v>
      </c>
      <c r="B303" s="36" t="str">
        <f t="shared" si="55"/>
        <v>Field Compressor Station Equipment</v>
      </c>
      <c r="C303" s="18">
        <f t="shared" si="56"/>
        <v>333</v>
      </c>
      <c r="D303" s="186">
        <f t="shared" si="58"/>
        <v>1656831</v>
      </c>
      <c r="E303" s="37">
        <f t="shared" si="57"/>
        <v>0</v>
      </c>
      <c r="F303" s="37" t="str">
        <f t="shared" si="57"/>
        <v>GATHERING</v>
      </c>
      <c r="G303" s="37" t="str">
        <f t="shared" si="57"/>
        <v>COMMODITY</v>
      </c>
      <c r="H303" s="37">
        <f t="shared" si="57"/>
        <v>0</v>
      </c>
      <c r="I303" s="37" t="str">
        <f t="shared" si="57"/>
        <v>GATHER_VOLUME</v>
      </c>
      <c r="J303" s="37">
        <f t="shared" si="57"/>
        <v>0</v>
      </c>
      <c r="L303" s="65"/>
      <c r="N303" s="35"/>
      <c r="O303" s="215">
        <v>1656831</v>
      </c>
      <c r="R303" s="216"/>
      <c r="S303" s="35"/>
    </row>
    <row r="304" spans="1:19" outlineLevel="1" x14ac:dyDescent="0.25">
      <c r="A304" s="30">
        <f>IF(B304="","",COUNTA(B$8:B304))</f>
        <v>264</v>
      </c>
      <c r="B304" s="36" t="str">
        <f t="shared" si="55"/>
        <v>Field M&amp;R Station Equip-Company</v>
      </c>
      <c r="C304" s="18">
        <f t="shared" si="56"/>
        <v>334</v>
      </c>
      <c r="D304" s="186">
        <f t="shared" si="58"/>
        <v>85340</v>
      </c>
      <c r="E304" s="37">
        <f t="shared" si="57"/>
        <v>0</v>
      </c>
      <c r="F304" s="37" t="str">
        <f t="shared" si="57"/>
        <v>GATHERING</v>
      </c>
      <c r="G304" s="37" t="str">
        <f t="shared" si="57"/>
        <v>COMMODITY</v>
      </c>
      <c r="H304" s="37">
        <f t="shared" si="57"/>
        <v>0</v>
      </c>
      <c r="I304" s="37" t="str">
        <f t="shared" si="57"/>
        <v>GATHER_VOLUME</v>
      </c>
      <c r="J304" s="37">
        <f t="shared" si="57"/>
        <v>0</v>
      </c>
      <c r="L304" s="65"/>
      <c r="N304" s="35"/>
      <c r="O304" s="215">
        <v>85340</v>
      </c>
      <c r="R304" s="216"/>
      <c r="S304" s="35"/>
    </row>
    <row r="305" spans="1:19" outlineLevel="1" x14ac:dyDescent="0.25">
      <c r="A305" s="30">
        <f>IF(B305="","",COUNTA(B$8:B305))</f>
        <v>265</v>
      </c>
      <c r="B305" s="36" t="str">
        <f>B28</f>
        <v>Other Equipment-Other</v>
      </c>
      <c r="C305" s="18">
        <f>C28</f>
        <v>337</v>
      </c>
      <c r="D305" s="186">
        <f t="shared" si="58"/>
        <v>2179</v>
      </c>
      <c r="E305" s="37">
        <f t="shared" ref="E305:J305" si="60">E28</f>
        <v>0</v>
      </c>
      <c r="F305" s="37" t="str">
        <f t="shared" si="60"/>
        <v>GATHERING</v>
      </c>
      <c r="G305" s="37" t="str">
        <f t="shared" si="60"/>
        <v>COMMODITY</v>
      </c>
      <c r="H305" s="37">
        <f t="shared" si="60"/>
        <v>0</v>
      </c>
      <c r="I305" s="37" t="str">
        <f t="shared" si="60"/>
        <v>GATHER_VOLUME</v>
      </c>
      <c r="J305" s="37">
        <f t="shared" si="60"/>
        <v>0</v>
      </c>
      <c r="L305" s="65"/>
      <c r="N305" s="35"/>
      <c r="O305" s="215">
        <v>2179</v>
      </c>
      <c r="R305" s="216"/>
      <c r="S305" s="35"/>
    </row>
    <row r="306" spans="1:19" outlineLevel="1" x14ac:dyDescent="0.25">
      <c r="A306" s="30">
        <f>IF(B306="","",COUNTA(B$8:B306))</f>
        <v>266</v>
      </c>
      <c r="B306" t="str">
        <f>B29</f>
        <v>Subtotal - Production Plant</v>
      </c>
      <c r="C306" s="17"/>
      <c r="D306" s="32">
        <f>SUBTOTAL(9,D296:D305)</f>
        <v>4279645</v>
      </c>
      <c r="L306" s="65"/>
      <c r="N306" s="35"/>
      <c r="O306" s="215"/>
      <c r="R306" s="216"/>
      <c r="S306" s="35"/>
    </row>
    <row r="307" spans="1:19" outlineLevel="1" x14ac:dyDescent="0.25">
      <c r="A307" s="30" t="str">
        <f>IF(B307="","",COUNTA(B$8:B307))</f>
        <v/>
      </c>
      <c r="C307" s="17"/>
      <c r="L307" s="65"/>
      <c r="N307" s="35"/>
      <c r="O307" s="215"/>
      <c r="R307" s="216"/>
      <c r="S307" s="35"/>
    </row>
    <row r="308" spans="1:19" outlineLevel="1" x14ac:dyDescent="0.25">
      <c r="A308" s="30">
        <f>IF(B308="","",COUNTA(B$8:B308))</f>
        <v>267</v>
      </c>
      <c r="B308" s="1" t="str">
        <f t="shared" ref="B308:B316" si="61">B31</f>
        <v>Natural Gas Storage Plant and Processing Plant</v>
      </c>
      <c r="C308" s="17"/>
      <c r="L308" s="65"/>
      <c r="N308" s="35"/>
      <c r="O308" s="215"/>
      <c r="R308" s="216"/>
      <c r="S308" s="35"/>
    </row>
    <row r="309" spans="1:19" outlineLevel="1" x14ac:dyDescent="0.25">
      <c r="A309" s="30">
        <f>IF(B309="","",COUNTA(B$8:B309))</f>
        <v>268</v>
      </c>
      <c r="B309" s="36" t="str">
        <f t="shared" si="61"/>
        <v>Land &amp; Land Rights</v>
      </c>
      <c r="C309" s="18">
        <f t="shared" ref="C309:C315" si="62">C32</f>
        <v>350</v>
      </c>
      <c r="D309" s="186">
        <f>CHOOSE($R$2,O309,P309,Q309)</f>
        <v>2826</v>
      </c>
      <c r="E309" s="37" t="str">
        <f t="shared" ref="E309:J315" si="63">E32</f>
        <v>INT_STORPT_FERC_352-355</v>
      </c>
      <c r="F309" s="37">
        <f t="shared" si="63"/>
        <v>0</v>
      </c>
      <c r="G309" s="37">
        <f t="shared" si="63"/>
        <v>0</v>
      </c>
      <c r="H309" s="37">
        <f t="shared" si="63"/>
        <v>0</v>
      </c>
      <c r="I309" s="37">
        <f t="shared" si="63"/>
        <v>0</v>
      </c>
      <c r="J309" s="37">
        <f t="shared" si="63"/>
        <v>0</v>
      </c>
      <c r="L309" s="65"/>
      <c r="N309" s="35"/>
      <c r="O309" s="215">
        <v>2826</v>
      </c>
      <c r="R309" s="216"/>
      <c r="S309" s="35"/>
    </row>
    <row r="310" spans="1:19" outlineLevel="1" x14ac:dyDescent="0.25">
      <c r="A310" s="30">
        <f>IF(B310="","",COUNTA(B$8:B310))</f>
        <v>269</v>
      </c>
      <c r="B310" s="36" t="str">
        <f t="shared" si="61"/>
        <v>Structures &amp; improvement</v>
      </c>
      <c r="C310" s="18">
        <f t="shared" si="62"/>
        <v>351</v>
      </c>
      <c r="D310" s="186">
        <f>CHOOSE($R$2,O310,P310,Q310)</f>
        <v>37397</v>
      </c>
      <c r="E310" s="37" t="str">
        <f t="shared" si="63"/>
        <v>INT_STORPT_FERC_352-355</v>
      </c>
      <c r="F310" s="37">
        <f t="shared" si="63"/>
        <v>0</v>
      </c>
      <c r="G310" s="37">
        <f t="shared" si="63"/>
        <v>0</v>
      </c>
      <c r="H310" s="37">
        <f t="shared" si="63"/>
        <v>0</v>
      </c>
      <c r="I310" s="37">
        <f t="shared" si="63"/>
        <v>0</v>
      </c>
      <c r="J310" s="37">
        <f t="shared" si="63"/>
        <v>0</v>
      </c>
      <c r="L310" s="65"/>
      <c r="N310" s="35"/>
      <c r="O310" s="215">
        <v>37397</v>
      </c>
      <c r="R310" s="216"/>
      <c r="S310" s="35"/>
    </row>
    <row r="311" spans="1:19" outlineLevel="1" x14ac:dyDescent="0.25">
      <c r="A311" s="30">
        <f>IF(B311="","",COUNTA(B$8:B311))</f>
        <v>270</v>
      </c>
      <c r="B311" s="36" t="str">
        <f t="shared" si="61"/>
        <v>Wells</v>
      </c>
      <c r="C311" s="18">
        <f t="shared" si="62"/>
        <v>352</v>
      </c>
      <c r="D311" s="186">
        <f t="shared" ref="D311:D315" si="64">CHOOSE($R$2,O311,P311,Q311)</f>
        <v>336917</v>
      </c>
      <c r="E311" s="37">
        <f t="shared" si="63"/>
        <v>0</v>
      </c>
      <c r="F311" s="37" t="str">
        <f t="shared" si="63"/>
        <v>STORAGE</v>
      </c>
      <c r="G311" s="37" t="str">
        <f t="shared" si="63"/>
        <v>DEMAND</v>
      </c>
      <c r="H311" s="37" t="str">
        <f t="shared" si="63"/>
        <v>DESIGN_DAY</v>
      </c>
      <c r="I311" s="37">
        <f t="shared" si="63"/>
        <v>0</v>
      </c>
      <c r="J311" s="37">
        <f t="shared" si="63"/>
        <v>0</v>
      </c>
      <c r="L311" s="65"/>
      <c r="N311" s="35"/>
      <c r="O311" s="215">
        <v>336917</v>
      </c>
      <c r="R311" s="216"/>
      <c r="S311" s="35"/>
    </row>
    <row r="312" spans="1:19" outlineLevel="1" x14ac:dyDescent="0.25">
      <c r="A312" s="30">
        <f>IF(B312="","",COUNTA(B$8:B312))</f>
        <v>271</v>
      </c>
      <c r="B312" s="36" t="str">
        <f t="shared" si="61"/>
        <v>Lines</v>
      </c>
      <c r="C312" s="18">
        <f t="shared" si="62"/>
        <v>353</v>
      </c>
      <c r="D312" s="186">
        <f t="shared" si="64"/>
        <v>50055</v>
      </c>
      <c r="E312" s="37">
        <f t="shared" si="63"/>
        <v>0</v>
      </c>
      <c r="F312" s="37" t="str">
        <f t="shared" si="63"/>
        <v>STORAGE</v>
      </c>
      <c r="G312" s="37" t="str">
        <f t="shared" si="63"/>
        <v>DEMAND</v>
      </c>
      <c r="H312" s="37" t="str">
        <f t="shared" si="63"/>
        <v>WINTER_STORAGE</v>
      </c>
      <c r="I312" s="37">
        <f t="shared" si="63"/>
        <v>0</v>
      </c>
      <c r="J312" s="37">
        <f t="shared" si="63"/>
        <v>0</v>
      </c>
      <c r="L312" s="65"/>
      <c r="N312" s="35"/>
      <c r="O312" s="215">
        <v>50055</v>
      </c>
      <c r="R312" s="216"/>
      <c r="S312" s="35"/>
    </row>
    <row r="313" spans="1:19" outlineLevel="1" x14ac:dyDescent="0.25">
      <c r="A313" s="30">
        <f>IF(B313="","",COUNTA(B$8:B313))</f>
        <v>272</v>
      </c>
      <c r="B313" s="36" t="str">
        <f t="shared" si="61"/>
        <v>Compressor Station Equipment</v>
      </c>
      <c r="C313" s="18">
        <f t="shared" si="62"/>
        <v>354</v>
      </c>
      <c r="D313" s="186">
        <f t="shared" si="64"/>
        <v>482407</v>
      </c>
      <c r="E313" s="37">
        <f t="shared" si="63"/>
        <v>0</v>
      </c>
      <c r="F313" s="37" t="str">
        <f t="shared" si="63"/>
        <v>STORAGE</v>
      </c>
      <c r="G313" s="37" t="str">
        <f t="shared" si="63"/>
        <v>DEMAND</v>
      </c>
      <c r="H313" s="37" t="str">
        <f t="shared" si="63"/>
        <v>DESIGN_DAY</v>
      </c>
      <c r="I313" s="37">
        <f t="shared" si="63"/>
        <v>0</v>
      </c>
      <c r="J313" s="37">
        <f t="shared" si="63"/>
        <v>0</v>
      </c>
      <c r="L313" s="65"/>
      <c r="N313" s="35"/>
      <c r="O313" s="215">
        <v>482407</v>
      </c>
      <c r="R313" s="216"/>
      <c r="S313" s="35"/>
    </row>
    <row r="314" spans="1:19" outlineLevel="1" x14ac:dyDescent="0.25">
      <c r="A314" s="30">
        <f>IF(B314="","",COUNTA(B$8:B314))</f>
        <v>273</v>
      </c>
      <c r="B314" s="36" t="str">
        <f t="shared" si="61"/>
        <v>Measuring and Regulating Equipment</v>
      </c>
      <c r="C314" s="18">
        <f t="shared" si="62"/>
        <v>355</v>
      </c>
      <c r="D314" s="186">
        <f t="shared" si="64"/>
        <v>58732</v>
      </c>
      <c r="E314" s="37">
        <f t="shared" si="63"/>
        <v>0</v>
      </c>
      <c r="F314" s="37" t="str">
        <f t="shared" si="63"/>
        <v>STORAGE</v>
      </c>
      <c r="G314" s="37" t="str">
        <f t="shared" si="63"/>
        <v>DEMAND</v>
      </c>
      <c r="H314" s="37" t="str">
        <f t="shared" si="63"/>
        <v>WINTER_STORAGE</v>
      </c>
      <c r="I314" s="37">
        <f t="shared" si="63"/>
        <v>0</v>
      </c>
      <c r="J314" s="37">
        <f t="shared" si="63"/>
        <v>0</v>
      </c>
      <c r="L314" s="65"/>
      <c r="N314" s="35"/>
      <c r="O314" s="215">
        <v>58732</v>
      </c>
      <c r="R314" s="216"/>
      <c r="S314" s="35"/>
    </row>
    <row r="315" spans="1:19" outlineLevel="1" x14ac:dyDescent="0.25">
      <c r="A315" s="30">
        <f>IF(B315="","",COUNTA(B$8:B315))</f>
        <v>274</v>
      </c>
      <c r="B315" s="36" t="str">
        <f t="shared" si="61"/>
        <v>Other Equipment</v>
      </c>
      <c r="C315" s="18">
        <f t="shared" si="62"/>
        <v>357</v>
      </c>
      <c r="D315" s="186">
        <f t="shared" si="64"/>
        <v>0</v>
      </c>
      <c r="E315" s="37" t="str">
        <f t="shared" si="63"/>
        <v>INT_STORPT_FERC_352-355</v>
      </c>
      <c r="F315" s="37">
        <f t="shared" si="63"/>
        <v>0</v>
      </c>
      <c r="G315" s="37">
        <f t="shared" si="63"/>
        <v>0</v>
      </c>
      <c r="H315" s="37">
        <f t="shared" si="63"/>
        <v>0</v>
      </c>
      <c r="I315" s="37">
        <f t="shared" si="63"/>
        <v>0</v>
      </c>
      <c r="J315" s="37">
        <f t="shared" si="63"/>
        <v>0</v>
      </c>
      <c r="L315" s="65"/>
      <c r="N315" s="35"/>
      <c r="O315" s="215">
        <v>0</v>
      </c>
      <c r="R315" s="216"/>
      <c r="S315" s="35"/>
    </row>
    <row r="316" spans="1:19" outlineLevel="1" x14ac:dyDescent="0.25">
      <c r="A316" s="30">
        <f>IF(B316="","",COUNTA(B$8:B316))</f>
        <v>275</v>
      </c>
      <c r="B316" t="str">
        <f t="shared" si="61"/>
        <v>Subtotal - Natural Gas Storage Plant and Processing Plant</v>
      </c>
      <c r="C316" s="17"/>
      <c r="D316" s="32">
        <f>SUBTOTAL(9,D309:D315)</f>
        <v>968334</v>
      </c>
      <c r="L316" s="65"/>
      <c r="N316" s="35"/>
      <c r="O316" s="215"/>
      <c r="R316" s="216"/>
      <c r="S316" s="35"/>
    </row>
    <row r="317" spans="1:19" outlineLevel="1" x14ac:dyDescent="0.25">
      <c r="A317" s="30" t="str">
        <f>IF(B317="","",COUNTA(B$8:B317))</f>
        <v/>
      </c>
      <c r="C317" s="17"/>
      <c r="L317" s="65"/>
      <c r="N317" s="35"/>
      <c r="O317" s="215"/>
      <c r="R317" s="216"/>
      <c r="S317" s="35"/>
    </row>
    <row r="318" spans="1:19" outlineLevel="1" x14ac:dyDescent="0.25">
      <c r="A318" s="30">
        <f>IF(B318="","",COUNTA(B$8:B318))</f>
        <v>276</v>
      </c>
      <c r="B318" s="1" t="str">
        <f t="shared" ref="B318:B325" si="65">B41</f>
        <v xml:space="preserve">Transmission plant </v>
      </c>
      <c r="L318" s="65"/>
      <c r="N318" s="35"/>
      <c r="O318" s="215"/>
      <c r="R318" s="216"/>
      <c r="S318" s="35"/>
    </row>
    <row r="319" spans="1:19" outlineLevel="1" x14ac:dyDescent="0.25">
      <c r="A319" s="30">
        <f>IF(B319="","",COUNTA(B$8:B319))</f>
        <v>277</v>
      </c>
      <c r="B319" s="36" t="str">
        <f t="shared" si="65"/>
        <v>Land and Land Rights</v>
      </c>
      <c r="C319" s="18">
        <f t="shared" ref="C319:C324" si="66">C42</f>
        <v>365</v>
      </c>
      <c r="D319" s="186">
        <f t="shared" ref="D319:D324" si="67">CHOOSE($R$2,O319,P319,Q319)</f>
        <v>87382</v>
      </c>
      <c r="E319" s="37">
        <f t="shared" ref="E319:J324" si="68">E42</f>
        <v>0</v>
      </c>
      <c r="F319" s="37" t="str">
        <f t="shared" si="68"/>
        <v>TRANSMISSION</v>
      </c>
      <c r="G319" s="37" t="str">
        <f t="shared" si="68"/>
        <v>DEMAND</v>
      </c>
      <c r="H319" s="37" t="str">
        <f t="shared" si="68"/>
        <v>DESIGN_DAY</v>
      </c>
      <c r="I319" s="37">
        <f t="shared" si="68"/>
        <v>0</v>
      </c>
      <c r="J319" s="37">
        <f t="shared" si="68"/>
        <v>0</v>
      </c>
      <c r="L319" s="65"/>
      <c r="N319" s="35"/>
      <c r="O319" s="215">
        <v>87382</v>
      </c>
      <c r="R319" s="216"/>
      <c r="S319" s="35"/>
    </row>
    <row r="320" spans="1:19" outlineLevel="1" x14ac:dyDescent="0.25">
      <c r="A320" s="30">
        <f>IF(B320="","",COUNTA(B$8:B320))</f>
        <v>278</v>
      </c>
      <c r="B320" s="36" t="str">
        <f t="shared" si="65"/>
        <v>Structures and improvements</v>
      </c>
      <c r="C320" s="18">
        <f t="shared" si="66"/>
        <v>366</v>
      </c>
      <c r="D320" s="186">
        <f t="shared" si="67"/>
        <v>44636</v>
      </c>
      <c r="E320" s="37">
        <f t="shared" si="68"/>
        <v>0</v>
      </c>
      <c r="F320" s="37" t="str">
        <f t="shared" si="68"/>
        <v>TRANSMISSION</v>
      </c>
      <c r="G320" s="37" t="str">
        <f t="shared" si="68"/>
        <v>DEMAND</v>
      </c>
      <c r="H320" s="37" t="str">
        <f t="shared" si="68"/>
        <v>DESIGN_DAY</v>
      </c>
      <c r="I320" s="37">
        <f t="shared" si="68"/>
        <v>0</v>
      </c>
      <c r="J320" s="37">
        <f t="shared" si="68"/>
        <v>0</v>
      </c>
      <c r="L320" s="65"/>
      <c r="N320" s="35"/>
      <c r="O320" s="215">
        <v>44636</v>
      </c>
      <c r="R320" s="216"/>
      <c r="S320" s="35"/>
    </row>
    <row r="321" spans="1:19" outlineLevel="1" x14ac:dyDescent="0.25">
      <c r="A321" s="30">
        <f>IF(B321="","",COUNTA(B$8:B321))</f>
        <v>279</v>
      </c>
      <c r="B321" s="36" t="str">
        <f t="shared" si="65"/>
        <v>Mains</v>
      </c>
      <c r="C321" s="18">
        <f t="shared" si="66"/>
        <v>367</v>
      </c>
      <c r="D321" s="186">
        <f t="shared" si="67"/>
        <v>4344630</v>
      </c>
      <c r="E321" s="37">
        <f t="shared" si="68"/>
        <v>0</v>
      </c>
      <c r="F321" s="37" t="str">
        <f t="shared" si="68"/>
        <v>TRANSMISSION</v>
      </c>
      <c r="G321" s="37" t="str">
        <f t="shared" si="68"/>
        <v>DEMAND</v>
      </c>
      <c r="H321" s="37" t="str">
        <f t="shared" si="68"/>
        <v>DESIGN_DAY</v>
      </c>
      <c r="I321" s="37">
        <f t="shared" si="68"/>
        <v>0</v>
      </c>
      <c r="J321" s="37">
        <f t="shared" si="68"/>
        <v>0</v>
      </c>
      <c r="L321" s="65"/>
      <c r="N321" s="35"/>
      <c r="O321" s="215">
        <v>4344630</v>
      </c>
      <c r="R321" s="216"/>
      <c r="S321" s="35"/>
    </row>
    <row r="322" spans="1:19" outlineLevel="1" x14ac:dyDescent="0.25">
      <c r="A322" s="30">
        <f>IF(B322="","",COUNTA(B$8:B322))</f>
        <v>280</v>
      </c>
      <c r="B322" s="36" t="str">
        <f t="shared" si="65"/>
        <v>Compressor station equipment</v>
      </c>
      <c r="C322" s="18">
        <f t="shared" si="66"/>
        <v>368</v>
      </c>
      <c r="D322" s="186">
        <f t="shared" si="67"/>
        <v>572947</v>
      </c>
      <c r="E322" s="37">
        <f t="shared" si="68"/>
        <v>0</v>
      </c>
      <c r="F322" s="37" t="str">
        <f t="shared" si="68"/>
        <v>TRANSMISSION</v>
      </c>
      <c r="G322" s="37" t="str">
        <f t="shared" si="68"/>
        <v>DEMAND</v>
      </c>
      <c r="H322" s="37" t="str">
        <f t="shared" si="68"/>
        <v>DESIGN_DAY</v>
      </c>
      <c r="I322" s="37">
        <f t="shared" si="68"/>
        <v>0</v>
      </c>
      <c r="J322" s="37">
        <f t="shared" si="68"/>
        <v>0</v>
      </c>
      <c r="L322" s="65"/>
      <c r="N322" s="35"/>
      <c r="O322" s="215">
        <v>572947</v>
      </c>
      <c r="R322" s="216"/>
      <c r="S322" s="35"/>
    </row>
    <row r="323" spans="1:19" outlineLevel="1" x14ac:dyDescent="0.25">
      <c r="A323" s="30">
        <f>IF(B323="","",COUNTA(B$8:B323))</f>
        <v>281</v>
      </c>
      <c r="B323" s="36" t="str">
        <f t="shared" si="65"/>
        <v>Measuring and regulating station equipment</v>
      </c>
      <c r="C323" s="18">
        <f t="shared" si="66"/>
        <v>369</v>
      </c>
      <c r="D323" s="186">
        <f t="shared" si="67"/>
        <v>1170894</v>
      </c>
      <c r="E323" s="37">
        <f t="shared" si="68"/>
        <v>0</v>
      </c>
      <c r="F323" s="37" t="str">
        <f t="shared" si="68"/>
        <v>TRANSMISSION</v>
      </c>
      <c r="G323" s="37" t="str">
        <f t="shared" si="68"/>
        <v>DEMAND</v>
      </c>
      <c r="H323" s="37" t="str">
        <f t="shared" si="68"/>
        <v>DESIGN_DAY</v>
      </c>
      <c r="I323" s="37">
        <f t="shared" si="68"/>
        <v>0</v>
      </c>
      <c r="J323" s="37">
        <f t="shared" si="68"/>
        <v>0</v>
      </c>
      <c r="L323" s="65"/>
      <c r="N323" s="35"/>
      <c r="O323" s="215">
        <v>1170894</v>
      </c>
      <c r="R323" s="216"/>
      <c r="S323" s="35"/>
    </row>
    <row r="324" spans="1:19" outlineLevel="1" x14ac:dyDescent="0.25">
      <c r="A324" s="30">
        <f>IF(B324="","",COUNTA(B$8:B324))</f>
        <v>282</v>
      </c>
      <c r="B324" s="36" t="str">
        <f t="shared" si="65"/>
        <v>Other equipment</v>
      </c>
      <c r="C324" s="18">
        <f t="shared" si="66"/>
        <v>371</v>
      </c>
      <c r="D324" s="186">
        <f t="shared" si="67"/>
        <v>61241</v>
      </c>
      <c r="E324" s="37">
        <f t="shared" si="68"/>
        <v>0</v>
      </c>
      <c r="F324" s="37" t="str">
        <f t="shared" si="68"/>
        <v>TRANSMISSION</v>
      </c>
      <c r="G324" s="37" t="str">
        <f t="shared" si="68"/>
        <v>DEMAND</v>
      </c>
      <c r="H324" s="37" t="str">
        <f t="shared" si="68"/>
        <v>DESIGN_DAY</v>
      </c>
      <c r="I324" s="37">
        <f t="shared" si="68"/>
        <v>0</v>
      </c>
      <c r="J324" s="37">
        <f t="shared" si="68"/>
        <v>0</v>
      </c>
      <c r="L324" s="65"/>
      <c r="N324" s="35"/>
      <c r="O324" s="215">
        <v>61241</v>
      </c>
      <c r="R324" s="216"/>
      <c r="S324" s="35"/>
    </row>
    <row r="325" spans="1:19" outlineLevel="1" x14ac:dyDescent="0.25">
      <c r="A325" s="30">
        <f>IF(B325="","",COUNTA(B$8:B325))</f>
        <v>283</v>
      </c>
      <c r="B325" t="str">
        <f t="shared" si="65"/>
        <v xml:space="preserve">Subtotal - Transmission plant </v>
      </c>
      <c r="D325" s="32">
        <f>SUBTOTAL(9,D319:D324)</f>
        <v>6281730</v>
      </c>
      <c r="L325" s="65"/>
      <c r="N325" s="35"/>
      <c r="O325" s="215"/>
      <c r="R325" s="216"/>
      <c r="S325" s="35"/>
    </row>
    <row r="326" spans="1:19" outlineLevel="1" x14ac:dyDescent="0.25">
      <c r="A326" s="30" t="str">
        <f>IF(B326="","",COUNTA(B$8:B326))</f>
        <v/>
      </c>
      <c r="L326" s="65"/>
      <c r="N326" s="35"/>
      <c r="O326" s="215"/>
      <c r="R326" s="216"/>
      <c r="S326" s="35"/>
    </row>
    <row r="327" spans="1:19" outlineLevel="1" x14ac:dyDescent="0.25">
      <c r="A327" s="30">
        <f>IF(B327="","",COUNTA(B$8:B327))</f>
        <v>284</v>
      </c>
      <c r="B327" s="1" t="str">
        <f t="shared" ref="B327:B339" si="69">B50</f>
        <v>Distribution Plant</v>
      </c>
      <c r="L327" s="65"/>
      <c r="N327" s="35"/>
      <c r="O327" s="215"/>
      <c r="R327" s="216"/>
      <c r="S327" s="35"/>
    </row>
    <row r="328" spans="1:19" outlineLevel="1" x14ac:dyDescent="0.25">
      <c r="A328" s="30">
        <f>IF(B328="","",COUNTA(B$8:B328))</f>
        <v>285</v>
      </c>
      <c r="B328" s="36" t="str">
        <f t="shared" si="69"/>
        <v>Land and land rights</v>
      </c>
      <c r="C328" s="18">
        <f t="shared" ref="C328:C338" si="70">C51</f>
        <v>374</v>
      </c>
      <c r="D328" s="186">
        <f t="shared" ref="D328:D338" si="71">CHOOSE($R$2,O328,P328,Q328)</f>
        <v>184997</v>
      </c>
      <c r="E328" s="37" t="str">
        <f t="shared" ref="E328:J338" si="72">E51</f>
        <v>INT_DISTPT_FERC_376-386</v>
      </c>
      <c r="F328" s="37">
        <f t="shared" si="72"/>
        <v>0</v>
      </c>
      <c r="G328" s="37">
        <f t="shared" si="72"/>
        <v>0</v>
      </c>
      <c r="H328" s="37">
        <f t="shared" si="72"/>
        <v>0</v>
      </c>
      <c r="I328" s="37">
        <f t="shared" si="72"/>
        <v>0</v>
      </c>
      <c r="J328" s="37">
        <f t="shared" si="72"/>
        <v>0</v>
      </c>
      <c r="L328" s="65"/>
      <c r="N328" s="35"/>
      <c r="O328" s="215">
        <v>184997</v>
      </c>
      <c r="R328" s="216"/>
      <c r="S328" s="35"/>
    </row>
    <row r="329" spans="1:19" outlineLevel="1" x14ac:dyDescent="0.25">
      <c r="A329" s="30">
        <f>IF(B329="","",COUNTA(B$8:B329))</f>
        <v>286</v>
      </c>
      <c r="B329" s="36" t="str">
        <f t="shared" si="69"/>
        <v>Structures and improvements</v>
      </c>
      <c r="C329" s="18">
        <f t="shared" si="70"/>
        <v>375</v>
      </c>
      <c r="D329" s="186">
        <f t="shared" si="71"/>
        <v>1251439</v>
      </c>
      <c r="E329" s="37" t="str">
        <f t="shared" si="72"/>
        <v>INT_DISTPT_FERC_376-386</v>
      </c>
      <c r="F329" s="37">
        <f t="shared" si="72"/>
        <v>0</v>
      </c>
      <c r="G329" s="37">
        <f t="shared" si="72"/>
        <v>0</v>
      </c>
      <c r="H329" s="37">
        <f t="shared" si="72"/>
        <v>0</v>
      </c>
      <c r="I329" s="37">
        <f t="shared" si="72"/>
        <v>0</v>
      </c>
      <c r="J329" s="37">
        <f t="shared" si="72"/>
        <v>0</v>
      </c>
      <c r="L329" s="65"/>
      <c r="N329" s="35"/>
      <c r="O329" s="215">
        <v>1251439</v>
      </c>
      <c r="R329" s="216"/>
      <c r="S329" s="35"/>
    </row>
    <row r="330" spans="1:19" outlineLevel="1" x14ac:dyDescent="0.25">
      <c r="A330" s="30">
        <f>IF(B330="","",COUNTA(B$8:B330))</f>
        <v>287</v>
      </c>
      <c r="B330" s="36" t="str">
        <f t="shared" si="69"/>
        <v>Mains - Low Pressure</v>
      </c>
      <c r="C330" s="18">
        <f t="shared" si="70"/>
        <v>376.1</v>
      </c>
      <c r="D330" s="186">
        <f t="shared" si="71"/>
        <v>44796238</v>
      </c>
      <c r="E330" s="37">
        <f t="shared" si="72"/>
        <v>0</v>
      </c>
      <c r="F330" s="37" t="str">
        <f t="shared" si="72"/>
        <v>DISTRIBUTION</v>
      </c>
      <c r="G330" s="37" t="str">
        <f t="shared" si="72"/>
        <v>AVERAGE_STUDY</v>
      </c>
      <c r="H330" s="37" t="str">
        <f t="shared" si="72"/>
        <v>AVG_STUDY_DD_P&amp;A_LP</v>
      </c>
      <c r="I330" s="37">
        <f t="shared" si="72"/>
        <v>0</v>
      </c>
      <c r="J330" s="37" t="str">
        <f t="shared" si="72"/>
        <v>CUSTOMERS_LP</v>
      </c>
      <c r="L330" s="65"/>
      <c r="N330" s="35"/>
      <c r="O330" s="215">
        <v>44796238</v>
      </c>
      <c r="R330" s="216"/>
      <c r="S330" s="35"/>
    </row>
    <row r="331" spans="1:19" outlineLevel="1" x14ac:dyDescent="0.25">
      <c r="A331" s="30">
        <f>IF(B331="","",COUNTA(B$8:B331))</f>
        <v>288</v>
      </c>
      <c r="B331" s="36" t="str">
        <f t="shared" si="69"/>
        <v>Mains - Regulated Pressure</v>
      </c>
      <c r="C331" s="18">
        <f t="shared" si="70"/>
        <v>376.2</v>
      </c>
      <c r="D331" s="186">
        <f t="shared" si="71"/>
        <v>38300721</v>
      </c>
      <c r="E331" s="37">
        <f t="shared" si="72"/>
        <v>0</v>
      </c>
      <c r="F331" s="37" t="str">
        <f t="shared" si="72"/>
        <v>DISTRIBUTION</v>
      </c>
      <c r="G331" s="37" t="str">
        <f t="shared" si="72"/>
        <v>AVERAGE_STUDY</v>
      </c>
      <c r="H331" s="37" t="str">
        <f t="shared" si="72"/>
        <v>AVG_STUDY_DD_P&amp;A</v>
      </c>
      <c r="I331" s="37">
        <f t="shared" si="72"/>
        <v>0</v>
      </c>
      <c r="J331" s="37" t="str">
        <f t="shared" si="72"/>
        <v>CUSTOMERS_DIST</v>
      </c>
      <c r="L331" s="65"/>
      <c r="N331" s="35"/>
      <c r="O331" s="215">
        <v>38300721</v>
      </c>
      <c r="R331" s="216"/>
      <c r="S331" s="35"/>
    </row>
    <row r="332" spans="1:19" outlineLevel="1" x14ac:dyDescent="0.25">
      <c r="A332" s="30">
        <f>IF(B332="","",COUNTA(B$8:B332))</f>
        <v>289</v>
      </c>
      <c r="B332" s="36" t="str">
        <f t="shared" si="69"/>
        <v>Measuring and regulating station equipment—general</v>
      </c>
      <c r="C332" s="18">
        <f t="shared" si="70"/>
        <v>378</v>
      </c>
      <c r="D332" s="186">
        <f t="shared" si="71"/>
        <v>4670074</v>
      </c>
      <c r="E332" s="37">
        <f t="shared" si="72"/>
        <v>0</v>
      </c>
      <c r="F332" s="37" t="str">
        <f t="shared" si="72"/>
        <v>DISTRIBUTION</v>
      </c>
      <c r="G332" s="37" t="str">
        <f t="shared" si="72"/>
        <v>DEMAND</v>
      </c>
      <c r="H332" s="37" t="str">
        <f t="shared" si="72"/>
        <v>DESIGN_DAY_DIST</v>
      </c>
      <c r="I332" s="37">
        <f t="shared" si="72"/>
        <v>0</v>
      </c>
      <c r="J332" s="37">
        <f t="shared" si="72"/>
        <v>0</v>
      </c>
      <c r="L332" s="65"/>
      <c r="N332" s="35"/>
      <c r="O332" s="215">
        <v>4670074</v>
      </c>
      <c r="R332" s="216"/>
      <c r="S332" s="35"/>
    </row>
    <row r="333" spans="1:19" outlineLevel="1" x14ac:dyDescent="0.25">
      <c r="A333" s="30">
        <f>IF(B333="","",COUNTA(B$8:B333))</f>
        <v>290</v>
      </c>
      <c r="B333" s="36" t="str">
        <f t="shared" si="69"/>
        <v>Services</v>
      </c>
      <c r="C333" s="18">
        <f t="shared" si="70"/>
        <v>380</v>
      </c>
      <c r="D333" s="186">
        <f t="shared" si="71"/>
        <v>22700627</v>
      </c>
      <c r="E333" s="37">
        <f t="shared" si="72"/>
        <v>0</v>
      </c>
      <c r="F333" s="37" t="str">
        <f t="shared" si="72"/>
        <v>DIST ON-SITE</v>
      </c>
      <c r="G333" s="37" t="str">
        <f t="shared" si="72"/>
        <v>CUSTOMER</v>
      </c>
      <c r="H333" s="37">
        <f t="shared" si="72"/>
        <v>0</v>
      </c>
      <c r="I333" s="37">
        <f t="shared" si="72"/>
        <v>0</v>
      </c>
      <c r="J333" s="37" t="str">
        <f t="shared" si="72"/>
        <v>SERVICES</v>
      </c>
      <c r="L333" s="65"/>
      <c r="N333" s="35"/>
      <c r="O333" s="215">
        <v>22700627</v>
      </c>
      <c r="R333" s="216"/>
      <c r="S333" s="35"/>
    </row>
    <row r="334" spans="1:19" outlineLevel="1" x14ac:dyDescent="0.25">
      <c r="A334" s="30">
        <f>IF(B334="","",COUNTA(B$8:B334))</f>
        <v>291</v>
      </c>
      <c r="B334" s="36" t="str">
        <f t="shared" si="69"/>
        <v>Meters</v>
      </c>
      <c r="C334" s="18">
        <f t="shared" si="70"/>
        <v>381</v>
      </c>
      <c r="D334" s="186">
        <f t="shared" si="71"/>
        <v>11783749</v>
      </c>
      <c r="E334" s="37">
        <f t="shared" si="72"/>
        <v>0</v>
      </c>
      <c r="F334" s="37" t="str">
        <f t="shared" si="72"/>
        <v>DIST ON-SITE</v>
      </c>
      <c r="G334" s="37" t="str">
        <f t="shared" si="72"/>
        <v>CUSTOMER</v>
      </c>
      <c r="H334" s="37">
        <f t="shared" si="72"/>
        <v>0</v>
      </c>
      <c r="I334" s="37">
        <f t="shared" si="72"/>
        <v>0</v>
      </c>
      <c r="J334" s="37" t="str">
        <f t="shared" si="72"/>
        <v>METERS</v>
      </c>
      <c r="L334" s="65"/>
      <c r="N334" s="35"/>
      <c r="O334" s="215">
        <v>11783749</v>
      </c>
      <c r="R334" s="216"/>
      <c r="S334" s="35"/>
    </row>
    <row r="335" spans="1:19" outlineLevel="1" x14ac:dyDescent="0.25">
      <c r="A335" s="30">
        <f>IF(B335="","",COUNTA(B$8:B335))</f>
        <v>292</v>
      </c>
      <c r="B335" s="36" t="str">
        <f t="shared" si="69"/>
        <v>Meter installations</v>
      </c>
      <c r="C335" s="18">
        <f t="shared" si="70"/>
        <v>382</v>
      </c>
      <c r="D335" s="186">
        <f t="shared" si="71"/>
        <v>1744941</v>
      </c>
      <c r="E335" s="37">
        <f t="shared" si="72"/>
        <v>0</v>
      </c>
      <c r="F335" s="37" t="str">
        <f t="shared" si="72"/>
        <v>DIST ON-SITE</v>
      </c>
      <c r="G335" s="37" t="str">
        <f t="shared" si="72"/>
        <v>CUSTOMER</v>
      </c>
      <c r="H335" s="37">
        <f t="shared" si="72"/>
        <v>0</v>
      </c>
      <c r="I335" s="37">
        <f t="shared" si="72"/>
        <v>0</v>
      </c>
      <c r="J335" s="37" t="str">
        <f t="shared" si="72"/>
        <v>METERS</v>
      </c>
      <c r="L335" s="65"/>
      <c r="N335" s="35"/>
      <c r="O335" s="215">
        <v>1744941</v>
      </c>
      <c r="R335" s="216"/>
      <c r="S335" s="35"/>
    </row>
    <row r="336" spans="1:19" outlineLevel="1" x14ac:dyDescent="0.25">
      <c r="A336" s="30">
        <f>IF(B336="","",COUNTA(B$8:B336))</f>
        <v>293</v>
      </c>
      <c r="B336" s="36" t="str">
        <f t="shared" si="69"/>
        <v>Industrial measuring and regulating station equipment</v>
      </c>
      <c r="C336" s="18">
        <f t="shared" si="70"/>
        <v>385</v>
      </c>
      <c r="D336" s="186">
        <f t="shared" si="71"/>
        <v>235854</v>
      </c>
      <c r="E336" s="37">
        <f t="shared" si="72"/>
        <v>0</v>
      </c>
      <c r="F336" s="37" t="str">
        <f t="shared" si="72"/>
        <v>DIST ON-SITE</v>
      </c>
      <c r="G336" s="37" t="str">
        <f t="shared" si="72"/>
        <v>CUSTOMER</v>
      </c>
      <c r="H336" s="37">
        <f t="shared" si="72"/>
        <v>0</v>
      </c>
      <c r="I336" s="37">
        <f t="shared" si="72"/>
        <v>0</v>
      </c>
      <c r="J336" s="37" t="str">
        <f t="shared" si="72"/>
        <v>INDUSTRIAL_M&amp;R</v>
      </c>
      <c r="L336" s="65"/>
      <c r="N336" s="35"/>
      <c r="O336" s="215">
        <v>235854</v>
      </c>
      <c r="R336" s="216"/>
      <c r="S336" s="35"/>
    </row>
    <row r="337" spans="1:19" outlineLevel="1" x14ac:dyDescent="0.25">
      <c r="A337" s="30">
        <f>IF(B337="","",COUNTA(B$8:B337))</f>
        <v>294</v>
      </c>
      <c r="B337" s="36" t="str">
        <f t="shared" si="69"/>
        <v>Other property on customers' premises</v>
      </c>
      <c r="C337" s="18">
        <f t="shared" si="70"/>
        <v>386</v>
      </c>
      <c r="D337" s="186">
        <f t="shared" si="71"/>
        <v>0</v>
      </c>
      <c r="E337" s="37">
        <f t="shared" si="72"/>
        <v>0</v>
      </c>
      <c r="F337" s="37" t="str">
        <f t="shared" si="72"/>
        <v>DIST ON-SITE</v>
      </c>
      <c r="G337" s="37" t="str">
        <f t="shared" si="72"/>
        <v>CUSTOMER</v>
      </c>
      <c r="H337" s="37">
        <f t="shared" si="72"/>
        <v>0</v>
      </c>
      <c r="I337" s="37">
        <f t="shared" si="72"/>
        <v>0</v>
      </c>
      <c r="J337" s="37" t="str">
        <f t="shared" si="72"/>
        <v>METERS</v>
      </c>
      <c r="L337" s="65"/>
      <c r="N337" s="35"/>
      <c r="O337" s="215">
        <v>0</v>
      </c>
      <c r="R337" s="216"/>
      <c r="S337" s="35"/>
    </row>
    <row r="338" spans="1:19" outlineLevel="1" x14ac:dyDescent="0.25">
      <c r="A338" s="30">
        <f>IF(B338="","",COUNTA(B$8:B338))</f>
        <v>295</v>
      </c>
      <c r="B338" s="36" t="str">
        <f t="shared" si="69"/>
        <v>Other equipment</v>
      </c>
      <c r="C338" s="18">
        <f t="shared" si="70"/>
        <v>387</v>
      </c>
      <c r="D338" s="186">
        <f t="shared" si="71"/>
        <v>696632</v>
      </c>
      <c r="E338" s="37" t="str">
        <f t="shared" si="72"/>
        <v>INT_DISTPT_FERC_376-386</v>
      </c>
      <c r="F338" s="37">
        <f t="shared" si="72"/>
        <v>0</v>
      </c>
      <c r="G338" s="37">
        <f t="shared" si="72"/>
        <v>0</v>
      </c>
      <c r="H338" s="37">
        <f t="shared" si="72"/>
        <v>0</v>
      </c>
      <c r="I338" s="37">
        <f t="shared" si="72"/>
        <v>0</v>
      </c>
      <c r="J338" s="37">
        <f t="shared" si="72"/>
        <v>0</v>
      </c>
      <c r="L338" s="65"/>
      <c r="N338" s="35"/>
      <c r="O338" s="215">
        <v>696632</v>
      </c>
      <c r="R338" s="216"/>
      <c r="S338" s="35"/>
    </row>
    <row r="339" spans="1:19" outlineLevel="1" x14ac:dyDescent="0.25">
      <c r="A339" s="30">
        <f>IF(B339="","",COUNTA(B$8:B339))</f>
        <v>296</v>
      </c>
      <c r="B339" t="str">
        <f t="shared" si="69"/>
        <v>Subtotal - Distribution Plant</v>
      </c>
      <c r="D339" s="32">
        <f>SUBTOTAL(9,D328:D338)</f>
        <v>126365272</v>
      </c>
      <c r="L339" s="65"/>
      <c r="N339" s="35"/>
      <c r="O339" s="215"/>
      <c r="R339" s="216"/>
      <c r="S339" s="35"/>
    </row>
    <row r="340" spans="1:19" outlineLevel="1" x14ac:dyDescent="0.25">
      <c r="A340" s="30" t="str">
        <f>IF(B340="","",COUNTA(B$8:B340))</f>
        <v/>
      </c>
      <c r="L340" s="65"/>
      <c r="N340" s="35"/>
      <c r="O340" s="215"/>
      <c r="R340" s="216"/>
      <c r="S340" s="35"/>
    </row>
    <row r="341" spans="1:19" outlineLevel="1" x14ac:dyDescent="0.25">
      <c r="A341" s="30">
        <f>IF(B341="","",COUNTA(B$8:B341))</f>
        <v>297</v>
      </c>
      <c r="B341" s="1" t="str">
        <f t="shared" ref="B341:B353" si="73">B64</f>
        <v>General Plant</v>
      </c>
      <c r="L341" s="65"/>
      <c r="N341" s="35"/>
      <c r="O341" s="215"/>
      <c r="R341" s="216"/>
      <c r="S341" s="35"/>
    </row>
    <row r="342" spans="1:19" outlineLevel="1" x14ac:dyDescent="0.25">
      <c r="A342" s="30">
        <f>IF(B342="","",COUNTA(B$8:B342))</f>
        <v>298</v>
      </c>
      <c r="B342" s="36" t="str">
        <f t="shared" si="73"/>
        <v>Land and Land Rights</v>
      </c>
      <c r="C342" s="18">
        <f t="shared" ref="C342:C352" si="74">C65</f>
        <v>389</v>
      </c>
      <c r="D342" s="186">
        <f t="shared" ref="D342:D352" si="75">CHOOSE($R$2,O342,P342,Q342)</f>
        <v>491</v>
      </c>
      <c r="E342" s="37" t="str">
        <f t="shared" ref="E342:J352" si="76">E65</f>
        <v>INT_PSTD_PLANT</v>
      </c>
      <c r="F342" s="37">
        <f t="shared" si="76"/>
        <v>0</v>
      </c>
      <c r="G342" s="37">
        <f t="shared" si="76"/>
        <v>0</v>
      </c>
      <c r="H342" s="37">
        <f t="shared" si="76"/>
        <v>0</v>
      </c>
      <c r="I342" s="37">
        <f t="shared" si="76"/>
        <v>0</v>
      </c>
      <c r="J342" s="37">
        <f t="shared" si="76"/>
        <v>0</v>
      </c>
      <c r="L342" s="65"/>
      <c r="N342" s="35"/>
      <c r="O342" s="215">
        <v>491</v>
      </c>
      <c r="R342" s="216"/>
      <c r="S342" s="35"/>
    </row>
    <row r="343" spans="1:19" outlineLevel="1" x14ac:dyDescent="0.25">
      <c r="A343" s="30">
        <f>IF(B343="","",COUNTA(B$8:B343))</f>
        <v>299</v>
      </c>
      <c r="B343" s="36" t="str">
        <f t="shared" si="73"/>
        <v>Structures and Improvements</v>
      </c>
      <c r="C343" s="18">
        <f t="shared" si="74"/>
        <v>390</v>
      </c>
      <c r="D343" s="186">
        <f t="shared" si="75"/>
        <v>2951921</v>
      </c>
      <c r="E343" s="37" t="str">
        <f t="shared" si="76"/>
        <v>INT_PSTD_PLANT</v>
      </c>
      <c r="F343" s="37">
        <f t="shared" si="76"/>
        <v>0</v>
      </c>
      <c r="G343" s="37">
        <f t="shared" si="76"/>
        <v>0</v>
      </c>
      <c r="H343" s="37">
        <f t="shared" si="76"/>
        <v>0</v>
      </c>
      <c r="I343" s="37">
        <f t="shared" si="76"/>
        <v>0</v>
      </c>
      <c r="J343" s="37">
        <f t="shared" si="76"/>
        <v>0</v>
      </c>
      <c r="L343" s="65"/>
      <c r="N343" s="35"/>
      <c r="O343" s="215">
        <v>2951921</v>
      </c>
      <c r="R343" s="216"/>
      <c r="S343" s="35"/>
    </row>
    <row r="344" spans="1:19" outlineLevel="1" x14ac:dyDescent="0.25">
      <c r="A344" s="30">
        <f>IF(B344="","",COUNTA(B$8:B344))</f>
        <v>300</v>
      </c>
      <c r="B344" s="36" t="str">
        <f t="shared" si="73"/>
        <v>Office Furniture and Equipment</v>
      </c>
      <c r="C344" s="18">
        <f t="shared" si="74"/>
        <v>391</v>
      </c>
      <c r="D344" s="186">
        <f t="shared" si="75"/>
        <v>94510</v>
      </c>
      <c r="E344" s="37" t="str">
        <f t="shared" si="76"/>
        <v>INT_PSTD_PLANT</v>
      </c>
      <c r="F344" s="37">
        <f t="shared" si="76"/>
        <v>0</v>
      </c>
      <c r="G344" s="37">
        <f t="shared" si="76"/>
        <v>0</v>
      </c>
      <c r="H344" s="37">
        <f t="shared" si="76"/>
        <v>0</v>
      </c>
      <c r="I344" s="37">
        <f t="shared" si="76"/>
        <v>0</v>
      </c>
      <c r="J344" s="37">
        <f t="shared" si="76"/>
        <v>0</v>
      </c>
      <c r="L344" s="65"/>
      <c r="N344" s="35"/>
      <c r="O344" s="215">
        <v>94510</v>
      </c>
      <c r="R344" s="216"/>
      <c r="S344" s="35"/>
    </row>
    <row r="345" spans="1:19" outlineLevel="1" x14ac:dyDescent="0.25">
      <c r="A345" s="30">
        <f>IF(B345="","",COUNTA(B$8:B345))</f>
        <v>301</v>
      </c>
      <c r="B345" s="36" t="str">
        <f t="shared" si="73"/>
        <v>Transportation Equipment</v>
      </c>
      <c r="C345" s="18">
        <f t="shared" si="74"/>
        <v>392</v>
      </c>
      <c r="D345" s="186">
        <f t="shared" si="75"/>
        <v>12533859</v>
      </c>
      <c r="E345" s="37" t="str">
        <f t="shared" si="76"/>
        <v>INT_PSTD_PLANT</v>
      </c>
      <c r="F345" s="37">
        <f t="shared" si="76"/>
        <v>0</v>
      </c>
      <c r="G345" s="37">
        <f t="shared" si="76"/>
        <v>0</v>
      </c>
      <c r="H345" s="37">
        <f t="shared" si="76"/>
        <v>0</v>
      </c>
      <c r="I345" s="37">
        <f t="shared" si="76"/>
        <v>0</v>
      </c>
      <c r="J345" s="37">
        <f t="shared" si="76"/>
        <v>0</v>
      </c>
      <c r="L345" s="65"/>
      <c r="N345" s="35"/>
      <c r="O345" s="215">
        <v>12533859</v>
      </c>
      <c r="R345" s="216"/>
      <c r="S345" s="35"/>
    </row>
    <row r="346" spans="1:19" outlineLevel="1" x14ac:dyDescent="0.25">
      <c r="A346" s="30">
        <f>IF(B346="","",COUNTA(B$8:B346))</f>
        <v>302</v>
      </c>
      <c r="B346" s="36" t="str">
        <f t="shared" si="73"/>
        <v>Stores Equipment</v>
      </c>
      <c r="C346" s="18">
        <f t="shared" si="74"/>
        <v>393</v>
      </c>
      <c r="D346" s="186">
        <f t="shared" si="75"/>
        <v>53</v>
      </c>
      <c r="E346" s="37" t="str">
        <f t="shared" si="76"/>
        <v>INT_PSTD_PLANT</v>
      </c>
      <c r="F346" s="37">
        <f t="shared" si="76"/>
        <v>0</v>
      </c>
      <c r="G346" s="37">
        <f t="shared" si="76"/>
        <v>0</v>
      </c>
      <c r="H346" s="37">
        <f t="shared" si="76"/>
        <v>0</v>
      </c>
      <c r="I346" s="37">
        <f t="shared" si="76"/>
        <v>0</v>
      </c>
      <c r="J346" s="37">
        <f t="shared" si="76"/>
        <v>0</v>
      </c>
      <c r="L346" s="65"/>
      <c r="N346" s="35"/>
      <c r="O346" s="215">
        <v>53</v>
      </c>
      <c r="R346" s="216"/>
      <c r="S346" s="35"/>
    </row>
    <row r="347" spans="1:19" outlineLevel="1" x14ac:dyDescent="0.25">
      <c r="A347" s="30">
        <f>IF(B347="","",COUNTA(B$8:B347))</f>
        <v>303</v>
      </c>
      <c r="B347" s="36" t="str">
        <f t="shared" si="73"/>
        <v xml:space="preserve">Tools, Shop, and Garage Equipment </v>
      </c>
      <c r="C347" s="18">
        <f t="shared" si="74"/>
        <v>394</v>
      </c>
      <c r="D347" s="186">
        <f t="shared" si="75"/>
        <v>373421</v>
      </c>
      <c r="E347" s="37" t="str">
        <f t="shared" si="76"/>
        <v>INT_PSTD_PLANT</v>
      </c>
      <c r="F347" s="37">
        <f t="shared" si="76"/>
        <v>0</v>
      </c>
      <c r="G347" s="37">
        <f t="shared" si="76"/>
        <v>0</v>
      </c>
      <c r="H347" s="37">
        <f t="shared" si="76"/>
        <v>0</v>
      </c>
      <c r="I347" s="37">
        <f t="shared" si="76"/>
        <v>0</v>
      </c>
      <c r="J347" s="37">
        <f t="shared" si="76"/>
        <v>0</v>
      </c>
      <c r="L347" s="65"/>
      <c r="N347" s="35"/>
      <c r="O347" s="215">
        <v>373421</v>
      </c>
      <c r="R347" s="216"/>
      <c r="S347" s="35"/>
    </row>
    <row r="348" spans="1:19" outlineLevel="1" x14ac:dyDescent="0.25">
      <c r="A348" s="30">
        <f>IF(B348="","",COUNTA(B$8:B348))</f>
        <v>304</v>
      </c>
      <c r="B348" s="36" t="str">
        <f t="shared" si="73"/>
        <v>Laboratory Equipment</v>
      </c>
      <c r="C348" s="18">
        <f t="shared" si="74"/>
        <v>395</v>
      </c>
      <c r="D348" s="186">
        <f t="shared" si="75"/>
        <v>0</v>
      </c>
      <c r="E348" s="37" t="str">
        <f t="shared" si="76"/>
        <v>INT_PSTD_PLANT</v>
      </c>
      <c r="F348" s="37">
        <f t="shared" si="76"/>
        <v>0</v>
      </c>
      <c r="G348" s="37">
        <f t="shared" si="76"/>
        <v>0</v>
      </c>
      <c r="H348" s="37">
        <f t="shared" si="76"/>
        <v>0</v>
      </c>
      <c r="I348" s="37">
        <f t="shared" si="76"/>
        <v>0</v>
      </c>
      <c r="J348" s="37">
        <f t="shared" si="76"/>
        <v>0</v>
      </c>
      <c r="L348" s="65"/>
      <c r="N348" s="35"/>
      <c r="O348" s="215">
        <v>0</v>
      </c>
      <c r="R348" s="216"/>
      <c r="S348" s="35"/>
    </row>
    <row r="349" spans="1:19" outlineLevel="1" x14ac:dyDescent="0.25">
      <c r="A349" s="30">
        <f>IF(B349="","",COUNTA(B$8:B349))</f>
        <v>305</v>
      </c>
      <c r="B349" s="36" t="str">
        <f t="shared" si="73"/>
        <v>Power Operated Equipment</v>
      </c>
      <c r="C349" s="18">
        <f t="shared" si="74"/>
        <v>396</v>
      </c>
      <c r="D349" s="186">
        <f t="shared" si="75"/>
        <v>1266292</v>
      </c>
      <c r="E349" s="37" t="str">
        <f t="shared" si="76"/>
        <v>INT_PSTD_PLANT</v>
      </c>
      <c r="F349" s="37">
        <f t="shared" si="76"/>
        <v>0</v>
      </c>
      <c r="G349" s="37">
        <f t="shared" si="76"/>
        <v>0</v>
      </c>
      <c r="H349" s="37">
        <f t="shared" si="76"/>
        <v>0</v>
      </c>
      <c r="I349" s="37">
        <f t="shared" si="76"/>
        <v>0</v>
      </c>
      <c r="J349" s="37">
        <f t="shared" si="76"/>
        <v>0</v>
      </c>
      <c r="L349" s="65"/>
      <c r="N349" s="35"/>
      <c r="O349" s="215">
        <v>1266292</v>
      </c>
      <c r="R349" s="216"/>
      <c r="S349" s="35"/>
    </row>
    <row r="350" spans="1:19" outlineLevel="1" x14ac:dyDescent="0.25">
      <c r="A350" s="30">
        <f>IF(B350="","",COUNTA(B$8:B350))</f>
        <v>306</v>
      </c>
      <c r="B350" s="36" t="str">
        <f t="shared" si="73"/>
        <v>Communication Equipment</v>
      </c>
      <c r="C350" s="18">
        <f t="shared" si="74"/>
        <v>397</v>
      </c>
      <c r="D350" s="186">
        <f t="shared" si="75"/>
        <v>2642190</v>
      </c>
      <c r="E350" s="37" t="str">
        <f t="shared" si="76"/>
        <v>INT_PSTD_PLANT</v>
      </c>
      <c r="F350" s="37">
        <f t="shared" si="76"/>
        <v>0</v>
      </c>
      <c r="G350" s="37">
        <f t="shared" si="76"/>
        <v>0</v>
      </c>
      <c r="H350" s="37">
        <f t="shared" si="76"/>
        <v>0</v>
      </c>
      <c r="I350" s="37">
        <f t="shared" si="76"/>
        <v>0</v>
      </c>
      <c r="J350" s="37">
        <f t="shared" si="76"/>
        <v>0</v>
      </c>
      <c r="L350" s="65"/>
      <c r="N350" s="35"/>
      <c r="O350" s="215">
        <v>2642190</v>
      </c>
      <c r="R350" s="216"/>
      <c r="S350" s="35"/>
    </row>
    <row r="351" spans="1:19" outlineLevel="1" x14ac:dyDescent="0.25">
      <c r="A351" s="30">
        <f>IF(B351="","",COUNTA(B$8:B351))</f>
        <v>307</v>
      </c>
      <c r="B351" s="36" t="str">
        <f t="shared" si="73"/>
        <v>Misc. Equipment</v>
      </c>
      <c r="C351" s="18">
        <f t="shared" si="74"/>
        <v>398</v>
      </c>
      <c r="D351" s="186">
        <f t="shared" si="75"/>
        <v>1072</v>
      </c>
      <c r="E351" s="37" t="str">
        <f t="shared" si="76"/>
        <v>INT_PSTD_PLANT</v>
      </c>
      <c r="F351" s="37">
        <f t="shared" si="76"/>
        <v>0</v>
      </c>
      <c r="G351" s="37">
        <f t="shared" si="76"/>
        <v>0</v>
      </c>
      <c r="H351" s="37">
        <f t="shared" si="76"/>
        <v>0</v>
      </c>
      <c r="I351" s="37">
        <f t="shared" si="76"/>
        <v>0</v>
      </c>
      <c r="J351" s="37">
        <f t="shared" si="76"/>
        <v>0</v>
      </c>
      <c r="L351" s="65"/>
      <c r="N351" s="35"/>
      <c r="O351" s="215">
        <v>1072</v>
      </c>
      <c r="R351" s="216"/>
      <c r="S351" s="35"/>
    </row>
    <row r="352" spans="1:19" outlineLevel="1" x14ac:dyDescent="0.25">
      <c r="A352" s="30">
        <f>IF(B352="","",COUNTA(B$8:B352))</f>
        <v>308</v>
      </c>
      <c r="B352" s="36" t="str">
        <f t="shared" si="73"/>
        <v>Other Intangible Property</v>
      </c>
      <c r="C352" s="18">
        <f t="shared" si="74"/>
        <v>399</v>
      </c>
      <c r="D352" s="186">
        <f t="shared" si="75"/>
        <v>0</v>
      </c>
      <c r="E352" s="37" t="str">
        <f t="shared" si="76"/>
        <v>INT_PSTD_PLANT</v>
      </c>
      <c r="F352" s="37">
        <f t="shared" si="76"/>
        <v>0</v>
      </c>
      <c r="G352" s="37">
        <f t="shared" si="76"/>
        <v>0</v>
      </c>
      <c r="H352" s="37">
        <f t="shared" si="76"/>
        <v>0</v>
      </c>
      <c r="I352" s="37">
        <f t="shared" si="76"/>
        <v>0</v>
      </c>
      <c r="J352" s="37">
        <f t="shared" si="76"/>
        <v>0</v>
      </c>
      <c r="L352" s="65"/>
      <c r="N352" s="35"/>
      <c r="O352" s="215">
        <v>0</v>
      </c>
      <c r="R352" s="216"/>
      <c r="S352" s="35"/>
    </row>
    <row r="353" spans="1:19" outlineLevel="1" x14ac:dyDescent="0.25">
      <c r="A353" s="30">
        <f>IF(B353="","",COUNTA(B$8:B353))</f>
        <v>309</v>
      </c>
      <c r="B353" t="str">
        <f t="shared" si="73"/>
        <v>Subtotal - General Plant</v>
      </c>
      <c r="D353" s="32">
        <f>SUBTOTAL(9,D342:D352)</f>
        <v>19863809</v>
      </c>
      <c r="L353" s="65"/>
      <c r="N353" s="35"/>
      <c r="O353" s="215"/>
      <c r="R353" s="216"/>
      <c r="S353" s="35"/>
    </row>
    <row r="354" spans="1:19" outlineLevel="1" x14ac:dyDescent="0.25">
      <c r="A354" s="30" t="str">
        <f>IF(B354="","",COUNTA(B$8:B354))</f>
        <v/>
      </c>
      <c r="L354" s="65"/>
      <c r="N354" s="35"/>
      <c r="O354" s="215"/>
      <c r="R354" s="216"/>
      <c r="S354" s="35"/>
    </row>
    <row r="355" spans="1:19" s="16" customFormat="1" outlineLevel="1" x14ac:dyDescent="0.25">
      <c r="A355" s="30">
        <f>IF(B355="","",COUNTA(B$8:B355))</f>
        <v>310</v>
      </c>
      <c r="B355" s="1" t="str">
        <f>"Total - "&amp;B286</f>
        <v>Total - Depreciation Expense</v>
      </c>
      <c r="C355" s="39"/>
      <c r="D355" s="32">
        <f>SUBTOTAL(9,D288:D354)</f>
        <v>173113313</v>
      </c>
      <c r="E355"/>
      <c r="F355"/>
      <c r="G355"/>
      <c r="H355"/>
      <c r="I355"/>
      <c r="J355"/>
      <c r="K355"/>
      <c r="L355" s="65"/>
      <c r="M355"/>
      <c r="N355" s="35"/>
      <c r="O355" s="215"/>
      <c r="Q355" s="38"/>
      <c r="R355" s="216"/>
      <c r="S355" s="35"/>
    </row>
    <row r="356" spans="1:19" s="16" customFormat="1" outlineLevel="1" x14ac:dyDescent="0.25">
      <c r="A356" s="30" t="str">
        <f>IF(B356="","",COUNTA(B$8:B356))</f>
        <v/>
      </c>
      <c r="B356" s="1"/>
      <c r="C356" s="39"/>
      <c r="D356" s="32"/>
      <c r="E356"/>
      <c r="F356"/>
      <c r="G356"/>
      <c r="H356"/>
      <c r="I356"/>
      <c r="J356"/>
      <c r="K356"/>
      <c r="L356" s="65"/>
      <c r="M356"/>
      <c r="N356" s="35"/>
      <c r="O356" s="215"/>
      <c r="Q356" s="38"/>
      <c r="R356" s="216"/>
      <c r="S356" s="35"/>
    </row>
    <row r="357" spans="1:19" x14ac:dyDescent="0.25">
      <c r="A357" s="30">
        <f>IF(B357="","",COUNTA(B$8:B357))</f>
        <v>311</v>
      </c>
      <c r="B357" s="59" t="s">
        <v>366</v>
      </c>
      <c r="C357" s="39"/>
      <c r="F357" s="38"/>
      <c r="G357" s="38"/>
      <c r="H357" s="38"/>
      <c r="I357" s="38"/>
      <c r="J357" s="38"/>
      <c r="L357" s="65"/>
      <c r="N357" s="35"/>
      <c r="O357" s="215"/>
      <c r="R357" s="216"/>
      <c r="S357" s="35"/>
    </row>
    <row r="358" spans="1:19" outlineLevel="1" collapsed="1" x14ac:dyDescent="0.25">
      <c r="A358" s="30">
        <f>IF(B358="","",COUNTA(B$8:B358))</f>
        <v>312</v>
      </c>
      <c r="B358" s="184" t="s">
        <v>367</v>
      </c>
      <c r="C358" s="188">
        <v>920</v>
      </c>
      <c r="D358" s="186">
        <f>CHOOSE($R$2,O358,P358,Q358)</f>
        <v>8068283</v>
      </c>
      <c r="E358" s="187" t="s">
        <v>210</v>
      </c>
      <c r="F358" s="187"/>
      <c r="G358" s="187"/>
      <c r="H358" s="187"/>
      <c r="I358" s="187"/>
      <c r="J358" s="187"/>
      <c r="L358" s="65"/>
      <c r="N358" s="35"/>
      <c r="O358" s="215">
        <v>8068283</v>
      </c>
      <c r="R358" s="216"/>
      <c r="S358" s="35"/>
    </row>
    <row r="359" spans="1:19" outlineLevel="1" x14ac:dyDescent="0.25">
      <c r="A359" s="30">
        <f>IF(B359="","",COUNTA(B$8:B359))</f>
        <v>313</v>
      </c>
      <c r="B359" s="38" t="str">
        <f>"Subtotal - "&amp;B357</f>
        <v>Subtotal - Amortization Expense</v>
      </c>
      <c r="C359" s="17"/>
      <c r="D359" s="32">
        <f>SUBTOTAL(9,D358)</f>
        <v>8068283</v>
      </c>
      <c r="L359" s="65"/>
      <c r="N359" s="35"/>
      <c r="O359" s="215"/>
      <c r="R359" s="216"/>
      <c r="S359" s="35"/>
    </row>
    <row r="360" spans="1:19" s="16" customFormat="1" outlineLevel="1" x14ac:dyDescent="0.25">
      <c r="A360" s="30" t="str">
        <f>IF(B360="","",COUNTA(B$8:B360))</f>
        <v/>
      </c>
      <c r="B360"/>
      <c r="C360" s="39"/>
      <c r="D360"/>
      <c r="E360"/>
      <c r="F360"/>
      <c r="G360"/>
      <c r="H360"/>
      <c r="I360"/>
      <c r="J360"/>
      <c r="K360"/>
      <c r="L360" s="65"/>
      <c r="M360"/>
      <c r="N360" s="35"/>
      <c r="O360" s="215"/>
      <c r="Q360" s="38"/>
      <c r="R360" s="216"/>
      <c r="S360" s="35"/>
    </row>
    <row r="361" spans="1:19" x14ac:dyDescent="0.25">
      <c r="A361" s="30">
        <f>IF(B361="","",COUNTA(B$8:B361))</f>
        <v>314</v>
      </c>
      <c r="B361" s="61" t="str">
        <f>"Total "&amp;B285</f>
        <v>Total Adjustments, Depreciation and Amortization Expense</v>
      </c>
      <c r="C361" s="39"/>
      <c r="D361" s="32">
        <f>SUBTOTAL(9,D287:D360)</f>
        <v>181181596</v>
      </c>
      <c r="L361" s="65"/>
      <c r="N361" s="35"/>
      <c r="O361" s="215"/>
      <c r="R361" s="216"/>
      <c r="S361" s="35"/>
    </row>
    <row r="362" spans="1:19" collapsed="1" x14ac:dyDescent="0.25">
      <c r="A362" s="30" t="str">
        <f>IF(B362="","",COUNTA(B$8:B362))</f>
        <v/>
      </c>
      <c r="B362" s="38"/>
      <c r="C362" s="39"/>
      <c r="L362" s="65"/>
      <c r="N362" s="35"/>
      <c r="O362" s="215"/>
      <c r="R362" s="216"/>
      <c r="S362" s="35"/>
    </row>
    <row r="363" spans="1:19" x14ac:dyDescent="0.25">
      <c r="A363" s="30">
        <f>IF(B363="","",COUNTA(B$8:B363))</f>
        <v>315</v>
      </c>
      <c r="B363" s="61" t="s">
        <v>368</v>
      </c>
      <c r="C363" s="39"/>
      <c r="L363" s="65"/>
      <c r="N363" s="35"/>
      <c r="O363" s="215"/>
      <c r="R363" s="216"/>
      <c r="S363" s="35"/>
    </row>
    <row r="364" spans="1:19" outlineLevel="1" x14ac:dyDescent="0.25">
      <c r="A364" s="30">
        <f>IF(B364="","",COUNTA(B$8:B364))</f>
        <v>316</v>
      </c>
      <c r="B364" s="59" t="s">
        <v>369</v>
      </c>
      <c r="C364" s="39"/>
      <c r="L364" s="65"/>
      <c r="N364" s="35"/>
      <c r="O364" s="215"/>
      <c r="R364" s="216"/>
      <c r="S364" s="35"/>
    </row>
    <row r="365" spans="1:19" outlineLevel="1" x14ac:dyDescent="0.25">
      <c r="A365" s="30">
        <f>IF(B365="","",COUNTA(B$8:B365))</f>
        <v>317</v>
      </c>
      <c r="B365" s="184" t="s">
        <v>370</v>
      </c>
      <c r="C365" s="191">
        <v>408</v>
      </c>
      <c r="D365" s="186">
        <f t="shared" ref="D365:D369" si="77">CHOOSE($R$2,O365,P365,Q365)</f>
        <v>5951012.7048903843</v>
      </c>
      <c r="E365" s="187" t="s">
        <v>216</v>
      </c>
      <c r="F365" s="187"/>
      <c r="G365" s="187"/>
      <c r="H365" s="187"/>
      <c r="I365" s="187"/>
      <c r="J365" s="187"/>
      <c r="L365" s="65"/>
      <c r="N365" s="35"/>
      <c r="O365" s="215">
        <v>5951012.7048903843</v>
      </c>
      <c r="R365" s="216"/>
      <c r="S365" s="35"/>
    </row>
    <row r="366" spans="1:19" outlineLevel="1" x14ac:dyDescent="0.25">
      <c r="A366" s="30">
        <f>IF(B366="","",COUNTA(B$8:B366))</f>
        <v>318</v>
      </c>
      <c r="B366" s="184" t="s">
        <v>371</v>
      </c>
      <c r="C366" s="191">
        <v>408</v>
      </c>
      <c r="D366" s="186">
        <f t="shared" si="77"/>
        <v>1523452.4000000001</v>
      </c>
      <c r="E366" s="187" t="s">
        <v>210</v>
      </c>
      <c r="F366" s="187"/>
      <c r="G366" s="187"/>
      <c r="H366" s="187"/>
      <c r="I366" s="187"/>
      <c r="J366" s="187"/>
      <c r="L366" s="65"/>
      <c r="N366" s="35"/>
      <c r="O366" s="215">
        <v>1523452.4000000001</v>
      </c>
      <c r="R366" s="216"/>
      <c r="S366" s="35"/>
    </row>
    <row r="367" spans="1:19" outlineLevel="1" x14ac:dyDescent="0.25">
      <c r="A367" s="30">
        <f>IF(B367="","",COUNTA(B$8:B367))</f>
        <v>319</v>
      </c>
      <c r="B367" s="184" t="s">
        <v>372</v>
      </c>
      <c r="C367" s="191">
        <v>408</v>
      </c>
      <c r="D367" s="186">
        <f t="shared" ref="D367" si="78">CHOOSE($R$2,O367,P367,Q367)</f>
        <v>3858846.5681558503</v>
      </c>
      <c r="E367" s="187" t="s">
        <v>373</v>
      </c>
      <c r="F367" s="187"/>
      <c r="G367" s="187"/>
      <c r="H367" s="187"/>
      <c r="I367" s="187"/>
      <c r="J367" s="187"/>
      <c r="L367" s="65"/>
      <c r="N367" s="35"/>
      <c r="O367" s="215">
        <v>3858846.5681558503</v>
      </c>
      <c r="R367" s="216"/>
      <c r="S367" s="35"/>
    </row>
    <row r="368" spans="1:19" outlineLevel="1" x14ac:dyDescent="0.25">
      <c r="A368" s="30">
        <f>IF(B368="","",COUNTA(B$8:B368))</f>
        <v>320</v>
      </c>
      <c r="B368" s="184" t="s">
        <v>374</v>
      </c>
      <c r="C368" s="191">
        <v>408</v>
      </c>
      <c r="D368" s="186">
        <f t="shared" si="77"/>
        <v>2425742.87</v>
      </c>
      <c r="E368" s="187" t="s">
        <v>373</v>
      </c>
      <c r="F368" s="187"/>
      <c r="G368" s="187"/>
      <c r="H368" s="187"/>
      <c r="I368" s="187"/>
      <c r="J368" s="187"/>
      <c r="L368" s="65"/>
      <c r="N368" s="35"/>
      <c r="O368" s="215">
        <v>2425742.87</v>
      </c>
      <c r="R368" s="216"/>
      <c r="S368" s="35"/>
    </row>
    <row r="369" spans="1:19" s="16" customFormat="1" outlineLevel="1" x14ac:dyDescent="0.25">
      <c r="A369" s="70">
        <f>IF(B369="","",COUNTA(B$8:B369))</f>
        <v>321</v>
      </c>
      <c r="B369" s="184" t="s">
        <v>375</v>
      </c>
      <c r="C369" s="191">
        <v>408</v>
      </c>
      <c r="D369" s="186">
        <f t="shared" si="77"/>
        <v>0</v>
      </c>
      <c r="E369" s="187"/>
      <c r="F369" s="187"/>
      <c r="G369" s="187"/>
      <c r="H369" s="187"/>
      <c r="I369" s="187"/>
      <c r="J369" s="187"/>
      <c r="L369" s="65"/>
      <c r="N369" s="35"/>
      <c r="O369" s="215">
        <v>0</v>
      </c>
      <c r="Q369" s="38"/>
      <c r="R369" s="216"/>
      <c r="S369" s="35"/>
    </row>
    <row r="370" spans="1:19" outlineLevel="1" x14ac:dyDescent="0.25">
      <c r="A370" s="30">
        <f>IF(B370="","",COUNTA(B$8:B370))</f>
        <v>322</v>
      </c>
      <c r="B370" s="38" t="str">
        <f>"Subtotal - "&amp;B364</f>
        <v>Subtotal - Taxes Other Than Income Taxes</v>
      </c>
      <c r="C370" s="39"/>
      <c r="D370" s="32">
        <f>SUBTOTAL(9,D365:D369)</f>
        <v>13759054.543046236</v>
      </c>
      <c r="L370" s="65"/>
      <c r="N370" s="35"/>
      <c r="O370" s="215"/>
      <c r="R370" s="216"/>
      <c r="S370" s="35"/>
    </row>
    <row r="371" spans="1:19" outlineLevel="1" x14ac:dyDescent="0.25">
      <c r="A371" s="30" t="str">
        <f>IF(B371="","",COUNTA(B$8:B371))</f>
        <v/>
      </c>
      <c r="B371" s="110"/>
      <c r="C371" s="39"/>
      <c r="L371" s="65"/>
      <c r="N371" s="35"/>
      <c r="O371" s="215"/>
      <c r="R371" s="216"/>
      <c r="S371" s="35"/>
    </row>
    <row r="372" spans="1:19" outlineLevel="1" x14ac:dyDescent="0.25">
      <c r="A372" s="30">
        <f>IF(B372="","",COUNTA(B$8:B372))</f>
        <v>323</v>
      </c>
      <c r="B372" s="59" t="s">
        <v>376</v>
      </c>
      <c r="C372" s="39"/>
      <c r="L372" s="65"/>
      <c r="N372" s="35"/>
      <c r="O372" s="215"/>
      <c r="R372" s="216"/>
      <c r="S372" s="35"/>
    </row>
    <row r="373" spans="1:19" outlineLevel="1" x14ac:dyDescent="0.25">
      <c r="A373" s="30">
        <f>IF(B373="","",COUNTA(B$8:B373))</f>
        <v>324</v>
      </c>
      <c r="B373" s="184" t="s">
        <v>377</v>
      </c>
      <c r="C373" s="188">
        <v>409.1</v>
      </c>
      <c r="D373" s="186">
        <f>CHOOSE($R$2,O373,P373,Q373)</f>
        <v>-80556296.873648018</v>
      </c>
      <c r="E373" s="187" t="s">
        <v>359</v>
      </c>
      <c r="F373" s="187"/>
      <c r="G373" s="187"/>
      <c r="H373" s="187"/>
      <c r="I373" s="187"/>
      <c r="J373" s="187"/>
      <c r="L373" s="65"/>
      <c r="N373" s="35"/>
      <c r="O373" s="215">
        <v>-80556296.873648018</v>
      </c>
      <c r="R373" s="216"/>
      <c r="S373" s="35"/>
    </row>
    <row r="374" spans="1:19" outlineLevel="1" x14ac:dyDescent="0.25">
      <c r="A374" s="30">
        <f>IF(B374="","",COUNTA(B$8:B374))</f>
        <v>325</v>
      </c>
      <c r="B374" s="184" t="s">
        <v>378</v>
      </c>
      <c r="C374" s="188">
        <v>409.1</v>
      </c>
      <c r="D374" s="186">
        <f>CHOOSE($R$2,O374,P374,Q374)</f>
        <v>0</v>
      </c>
      <c r="E374" s="187" t="s">
        <v>359</v>
      </c>
      <c r="F374" s="187"/>
      <c r="G374" s="187"/>
      <c r="H374" s="187"/>
      <c r="I374" s="187"/>
      <c r="J374" s="187"/>
      <c r="L374" s="65"/>
      <c r="N374" s="35"/>
      <c r="O374" s="215">
        <v>0</v>
      </c>
      <c r="R374" s="216"/>
      <c r="S374" s="35"/>
    </row>
    <row r="375" spans="1:19" outlineLevel="1" x14ac:dyDescent="0.25">
      <c r="A375" s="30">
        <f>IF(B375="","",COUNTA(B$8:B375))</f>
        <v>326</v>
      </c>
      <c r="B375" s="38" t="str">
        <f>"Subtotal - "&amp;B372</f>
        <v>Subtotal - Income Taxes</v>
      </c>
      <c r="C375" s="39"/>
      <c r="D375" s="32">
        <f>SUBTOTAL(9,D373:D374)</f>
        <v>-80556296.873648018</v>
      </c>
      <c r="L375" s="65"/>
      <c r="N375" s="35"/>
      <c r="O375" s="215">
        <v>-80556296.873648018</v>
      </c>
      <c r="R375" s="216"/>
      <c r="S375" s="35"/>
    </row>
    <row r="376" spans="1:19" outlineLevel="1" x14ac:dyDescent="0.25">
      <c r="A376" s="30" t="str">
        <f>IF(B376="","",COUNTA(B$8:B376))</f>
        <v/>
      </c>
      <c r="C376" s="39"/>
      <c r="L376" s="65"/>
      <c r="N376" s="35"/>
      <c r="O376" s="215">
        <v>0</v>
      </c>
      <c r="R376" s="216"/>
      <c r="S376" s="35"/>
    </row>
    <row r="377" spans="1:19" x14ac:dyDescent="0.25">
      <c r="A377" s="30">
        <f>IF(B377="","",COUNTA(B$8:B377))</f>
        <v>327</v>
      </c>
      <c r="B377" s="8" t="str">
        <f>"Total "&amp;B363</f>
        <v>Total Taxes</v>
      </c>
      <c r="C377" s="39"/>
      <c r="D377" s="32">
        <f>SUBTOTAL(9,D365:D375)</f>
        <v>-66797242.330601782</v>
      </c>
      <c r="L377" s="65"/>
      <c r="N377" s="35"/>
      <c r="O377" s="215">
        <v>-66797242.330601782</v>
      </c>
      <c r="R377" s="216"/>
      <c r="S377" s="35"/>
    </row>
    <row r="378" spans="1:19" x14ac:dyDescent="0.25">
      <c r="A378" s="30" t="str">
        <f>IF(B378="","",COUNTA(B$8:B378))</f>
        <v/>
      </c>
      <c r="C378" s="39"/>
      <c r="L378" s="65"/>
      <c r="N378" s="35"/>
      <c r="O378" s="215">
        <v>0</v>
      </c>
      <c r="R378" s="216"/>
      <c r="S378" s="35"/>
    </row>
    <row r="379" spans="1:19" x14ac:dyDescent="0.25">
      <c r="A379" s="30">
        <f>IF(B379="","",COUNTA(B$8:B379))</f>
        <v>328</v>
      </c>
      <c r="B379" s="1" t="s">
        <v>379</v>
      </c>
      <c r="C379" s="39"/>
      <c r="L379" s="65"/>
      <c r="N379" s="35"/>
      <c r="O379" s="215">
        <v>0</v>
      </c>
      <c r="R379" s="216"/>
      <c r="S379" s="35"/>
    </row>
    <row r="380" spans="1:19" x14ac:dyDescent="0.25">
      <c r="A380" s="30">
        <f>IF(B380="","",COUNTA(B$8:B380))</f>
        <v>329</v>
      </c>
      <c r="B380" s="1" t="s">
        <v>380</v>
      </c>
      <c r="C380" s="39"/>
      <c r="D380" s="27">
        <f>SUBTOTAL(9,D164:D377)</f>
        <v>839648890.00317264</v>
      </c>
      <c r="L380" s="65"/>
      <c r="N380" s="35"/>
      <c r="O380" s="215">
        <v>333729499.64596641</v>
      </c>
      <c r="R380" s="216"/>
      <c r="S380" s="35"/>
    </row>
    <row r="381" spans="1:19" x14ac:dyDescent="0.25">
      <c r="A381" s="30">
        <f>IF(B381="","",COUNTA(B$8:B381))</f>
        <v>330</v>
      </c>
      <c r="B381" s="1" t="s">
        <v>381</v>
      </c>
      <c r="C381" s="39"/>
      <c r="D381" s="27">
        <f>D161*ROR_System</f>
        <v>471404689.99115169</v>
      </c>
      <c r="E381" s="187" t="s">
        <v>359</v>
      </c>
      <c r="F381" s="187"/>
      <c r="G381" s="187"/>
      <c r="H381" s="187"/>
      <c r="I381" s="187"/>
      <c r="J381" s="187"/>
      <c r="L381" s="65"/>
      <c r="N381" s="35"/>
      <c r="O381" s="215">
        <v>471404690.01560521</v>
      </c>
      <c r="R381" s="216"/>
      <c r="S381" s="35"/>
    </row>
    <row r="382" spans="1:19" s="16" customFormat="1" x14ac:dyDescent="0.25">
      <c r="A382" s="30">
        <f>IF(B382="","",COUNTA(B$8:B382))</f>
        <v>331</v>
      </c>
      <c r="B382" s="1" t="s">
        <v>382</v>
      </c>
      <c r="C382" s="39"/>
      <c r="D382" s="32"/>
      <c r="E382" s="32"/>
      <c r="F382" s="32"/>
      <c r="G382" s="32"/>
      <c r="H382" s="32"/>
      <c r="I382" s="32"/>
      <c r="J382" s="32"/>
      <c r="K382" s="32"/>
      <c r="L382" s="65"/>
      <c r="M382" s="32"/>
      <c r="N382" s="35"/>
      <c r="O382" s="215">
        <v>0</v>
      </c>
      <c r="Q382" s="38"/>
      <c r="R382" s="216"/>
      <c r="S382" s="35"/>
    </row>
    <row r="383" spans="1:19" x14ac:dyDescent="0.25">
      <c r="A383" s="30">
        <f>IF(B383="","",COUNTA(B$8:B383))</f>
        <v>332</v>
      </c>
      <c r="B383" s="184" t="str">
        <f>'General Inputs'!C25</f>
        <v>Gross-up Federal Income Tax</v>
      </c>
      <c r="C383" s="39"/>
      <c r="D383" s="186">
        <f>'General Inputs'!E25</f>
        <v>33610504.121776499</v>
      </c>
      <c r="E383" s="187" t="s">
        <v>359</v>
      </c>
      <c r="F383" s="187"/>
      <c r="G383" s="187"/>
      <c r="H383" s="187"/>
      <c r="I383" s="187"/>
      <c r="J383" s="187"/>
      <c r="L383" s="65"/>
      <c r="N383" s="35"/>
      <c r="O383" s="215">
        <v>33610504.121776499</v>
      </c>
      <c r="R383" s="216"/>
      <c r="S383" s="35"/>
    </row>
    <row r="384" spans="1:19" s="16" customFormat="1" x14ac:dyDescent="0.25">
      <c r="A384" s="30">
        <f>IF(B384="","",COUNTA(B$8:B384))</f>
        <v>333</v>
      </c>
      <c r="B384" s="184" t="str">
        <f>'General Inputs'!C26</f>
        <v>Gross-up Bad Debts</v>
      </c>
      <c r="C384" s="39"/>
      <c r="D384" s="186">
        <f>'General Inputs'!E26</f>
        <v>3121918.4694303884</v>
      </c>
      <c r="E384" s="187"/>
      <c r="F384" s="187" t="s">
        <v>214</v>
      </c>
      <c r="G384" s="187" t="s">
        <v>130</v>
      </c>
      <c r="H384" s="187"/>
      <c r="I384" s="187"/>
      <c r="J384" s="187" t="s">
        <v>171</v>
      </c>
      <c r="K384"/>
      <c r="L384" s="65"/>
      <c r="M384"/>
      <c r="N384" s="35"/>
      <c r="O384" s="215">
        <v>3121918.4694303884</v>
      </c>
      <c r="Q384" s="38"/>
      <c r="R384" s="216"/>
      <c r="S384" s="35"/>
    </row>
    <row r="385" spans="1:19" s="16" customFormat="1" x14ac:dyDescent="0.25">
      <c r="A385" s="30" t="str">
        <f>IF(B385="","",COUNTA(B$8:B385))</f>
        <v/>
      </c>
      <c r="B385" s="184"/>
      <c r="C385" s="39"/>
      <c r="D385" s="186"/>
      <c r="E385" s="187"/>
      <c r="F385" s="187"/>
      <c r="G385" s="187"/>
      <c r="H385" s="187"/>
      <c r="I385" s="187"/>
      <c r="J385" s="187"/>
      <c r="K385"/>
      <c r="L385" s="65"/>
      <c r="M385"/>
      <c r="N385" s="35"/>
      <c r="O385" s="215">
        <v>0</v>
      </c>
      <c r="Q385" s="38"/>
      <c r="R385" s="216"/>
      <c r="S385" s="35"/>
    </row>
    <row r="386" spans="1:19" x14ac:dyDescent="0.25">
      <c r="A386" s="30" t="str">
        <f>IF(B386="","",COUNTA(B$8:B386))</f>
        <v/>
      </c>
      <c r="B386" s="184"/>
      <c r="C386" s="39"/>
      <c r="D386" s="186"/>
      <c r="E386" s="187"/>
      <c r="F386" s="187"/>
      <c r="G386" s="187"/>
      <c r="H386" s="187"/>
      <c r="I386" s="187"/>
      <c r="J386" s="187"/>
      <c r="L386" s="65"/>
      <c r="N386" s="35"/>
      <c r="O386" s="215">
        <v>0</v>
      </c>
      <c r="R386" s="216"/>
      <c r="S386" s="35"/>
    </row>
    <row r="387" spans="1:19" x14ac:dyDescent="0.25">
      <c r="A387" s="30">
        <f>IF(B387="","",COUNTA(B$8:B387))</f>
        <v>334</v>
      </c>
      <c r="B387" s="8" t="str">
        <f>"TOTAL "&amp;B379</f>
        <v>TOTAL REVENUE REQUIREMENT AT EQUAL RATES OF RETURN</v>
      </c>
      <c r="C387" s="39"/>
      <c r="D387" s="51">
        <f>SUM(D380:D386)</f>
        <v>1347786002.5855312</v>
      </c>
      <c r="E387" s="1"/>
      <c r="F387" s="1"/>
      <c r="G387" s="1"/>
      <c r="H387" s="1"/>
      <c r="I387" s="1"/>
      <c r="J387" s="1"/>
      <c r="K387" s="1"/>
      <c r="L387" s="65"/>
      <c r="M387" s="1"/>
      <c r="N387" s="35"/>
      <c r="R387" s="216"/>
      <c r="S387" s="35"/>
    </row>
    <row r="388" spans="1:19" x14ac:dyDescent="0.25">
      <c r="A388" s="30" t="str">
        <f>IF(B388="","",COUNTA(B$8:B388))</f>
        <v/>
      </c>
      <c r="C388" s="39"/>
      <c r="L388" s="65"/>
      <c r="N388" s="35"/>
      <c r="R388" s="216"/>
      <c r="S388" s="35"/>
    </row>
    <row r="389" spans="1:19" x14ac:dyDescent="0.25">
      <c r="A389" s="30" t="str">
        <f>IF(B389="","",COUNTA(B$8:B389))</f>
        <v/>
      </c>
      <c r="B389" s="8"/>
      <c r="C389" s="39"/>
      <c r="L389" s="65"/>
      <c r="N389" s="35"/>
      <c r="R389" s="216"/>
      <c r="S389" s="35"/>
    </row>
    <row r="390" spans="1:19" x14ac:dyDescent="0.25">
      <c r="A390" s="30">
        <f>IF(B390="","",COUNTA(B$8:B390))</f>
        <v>335</v>
      </c>
      <c r="B390" s="8" t="s">
        <v>383</v>
      </c>
      <c r="L390" s="65"/>
      <c r="N390" s="35"/>
      <c r="R390" s="216"/>
      <c r="S390" s="35"/>
    </row>
    <row r="391" spans="1:19" outlineLevel="1" x14ac:dyDescent="0.25">
      <c r="A391" s="30" t="str">
        <f>IF(B391="","",COUNTA(B$8:B391))</f>
        <v/>
      </c>
      <c r="B391" s="192"/>
      <c r="L391" s="65"/>
      <c r="N391" s="35"/>
      <c r="R391" s="216"/>
      <c r="S391" s="35"/>
    </row>
    <row r="392" spans="1:19" outlineLevel="1" x14ac:dyDescent="0.25">
      <c r="A392" s="30">
        <f>IF(B392="","",COUNTA(B$8:B392))</f>
        <v>336</v>
      </c>
      <c r="B392" s="42" t="s">
        <v>384</v>
      </c>
      <c r="D392" s="44">
        <f>D$16</f>
        <v>117163837.19999999</v>
      </c>
      <c r="L392" s="65"/>
      <c r="N392" s="35"/>
      <c r="R392" s="216"/>
      <c r="S392" s="35"/>
    </row>
    <row r="393" spans="1:19" outlineLevel="1" x14ac:dyDescent="0.25">
      <c r="A393" s="30">
        <f>IF(B393="","",COUNTA(B$8:B393))</f>
        <v>337</v>
      </c>
      <c r="B393" s="42" t="s">
        <v>385</v>
      </c>
      <c r="D393" s="44">
        <f>D$29</f>
        <v>188680447.95000002</v>
      </c>
      <c r="L393" s="65"/>
      <c r="N393" s="35"/>
      <c r="R393" s="216"/>
      <c r="S393" s="35"/>
    </row>
    <row r="394" spans="1:19" outlineLevel="1" x14ac:dyDescent="0.25">
      <c r="A394" s="30">
        <f>IF(B394="","",COUNTA(B$8:B394))</f>
        <v>338</v>
      </c>
      <c r="B394" s="42" t="s">
        <v>302</v>
      </c>
      <c r="D394" s="44">
        <f>D$39</f>
        <v>37485808.819999993</v>
      </c>
      <c r="L394" s="65"/>
      <c r="N394" s="35"/>
      <c r="R394" s="216"/>
      <c r="S394" s="35"/>
    </row>
    <row r="395" spans="1:19" outlineLevel="1" x14ac:dyDescent="0.25">
      <c r="A395" s="30">
        <f>IF(B395="","",COUNTA(B$8:B395))</f>
        <v>339</v>
      </c>
      <c r="B395" s="42" t="s">
        <v>386</v>
      </c>
      <c r="D395" s="44">
        <f>D$48</f>
        <v>432658901.76999998</v>
      </c>
      <c r="G395" s="33"/>
      <c r="L395" s="65"/>
      <c r="N395" s="35"/>
      <c r="R395" s="216"/>
      <c r="S395" s="35"/>
    </row>
    <row r="396" spans="1:19" outlineLevel="1" x14ac:dyDescent="0.25">
      <c r="A396" s="30">
        <f>IF(B396="","",COUNTA(B$8:B396))</f>
        <v>340</v>
      </c>
      <c r="B396" s="42" t="s">
        <v>387</v>
      </c>
      <c r="D396" s="44">
        <f>D$62</f>
        <v>6044444002.2699986</v>
      </c>
      <c r="L396" s="65"/>
      <c r="N396" s="35"/>
      <c r="R396" s="216"/>
      <c r="S396" s="35"/>
    </row>
    <row r="397" spans="1:19" outlineLevel="1" x14ac:dyDescent="0.25">
      <c r="A397" s="30">
        <f>IF(B397="","",COUNTA(B$8:B397))</f>
        <v>341</v>
      </c>
      <c r="B397" s="42" t="s">
        <v>388</v>
      </c>
      <c r="D397" s="44">
        <f>D$76</f>
        <v>257699873.75</v>
      </c>
      <c r="L397" s="65"/>
      <c r="N397" s="35"/>
      <c r="R397" s="216"/>
      <c r="S397" s="35"/>
    </row>
    <row r="398" spans="1:19" outlineLevel="1" x14ac:dyDescent="0.25">
      <c r="A398" s="30">
        <f>IF(B398="","",COUNTA(B$8:B398))</f>
        <v>342</v>
      </c>
      <c r="B398" s="42" t="s">
        <v>210</v>
      </c>
      <c r="D398" s="44">
        <f>SUM(D$29,D$39,D$48,D$62)</f>
        <v>6703269160.8099985</v>
      </c>
      <c r="F398" s="16"/>
      <c r="G398" s="16"/>
      <c r="H398" s="16"/>
      <c r="I398" s="16"/>
      <c r="J398" s="16"/>
      <c r="K398" s="16"/>
      <c r="L398" s="65"/>
      <c r="M398" s="16"/>
      <c r="N398" s="35"/>
      <c r="R398" s="216"/>
      <c r="S398" s="35"/>
    </row>
    <row r="399" spans="1:19" outlineLevel="1" x14ac:dyDescent="0.25">
      <c r="A399" s="30">
        <f>IF(B399="","",COUNTA(B$8:B399))</f>
        <v>343</v>
      </c>
      <c r="B399" s="42" t="s">
        <v>354</v>
      </c>
      <c r="D399" s="44">
        <f>D$78</f>
        <v>7078132871.7600002</v>
      </c>
      <c r="F399" s="33"/>
      <c r="L399" s="65"/>
      <c r="N399" s="35"/>
      <c r="R399" s="216"/>
      <c r="S399" s="35"/>
    </row>
    <row r="400" spans="1:19" outlineLevel="1" x14ac:dyDescent="0.25">
      <c r="A400" s="30">
        <f>IF(B400="","",COUNTA(B$8:B400))</f>
        <v>344</v>
      </c>
      <c r="B400" s="42" t="s">
        <v>359</v>
      </c>
      <c r="D400" s="44">
        <f>D$161</f>
        <v>5728767832.918622</v>
      </c>
      <c r="F400" s="16"/>
      <c r="G400" s="16"/>
      <c r="H400" s="16"/>
      <c r="I400" s="16"/>
      <c r="J400" s="16"/>
      <c r="K400" s="16"/>
      <c r="L400" s="65"/>
      <c r="M400" s="16"/>
      <c r="N400" s="35"/>
      <c r="R400" s="216"/>
      <c r="S400" s="35"/>
    </row>
    <row r="401" spans="1:19" outlineLevel="1" x14ac:dyDescent="0.25">
      <c r="A401" s="30">
        <f>IF(B401="","",COUNTA(B$8:B401))</f>
        <v>345</v>
      </c>
      <c r="B401" s="42" t="s">
        <v>328</v>
      </c>
      <c r="D401" s="44">
        <f>SUM(D$53:D$54,D$56)</f>
        <v>5486161588.3999996</v>
      </c>
      <c r="F401" s="16"/>
      <c r="G401" s="16"/>
      <c r="H401" s="16"/>
      <c r="I401" s="16"/>
      <c r="J401" s="16"/>
      <c r="L401" s="65"/>
      <c r="N401" s="35"/>
      <c r="R401" s="216"/>
      <c r="S401" s="35"/>
    </row>
    <row r="402" spans="1:19" outlineLevel="1" x14ac:dyDescent="0.25">
      <c r="A402" s="30">
        <f>IF(B402="","",COUNTA(B$8:B402))</f>
        <v>346</v>
      </c>
      <c r="B402" s="42" t="s">
        <v>333</v>
      </c>
      <c r="D402" s="44">
        <f>SUM(D$53:D$54)</f>
        <v>4364682629.3499994</v>
      </c>
      <c r="L402" s="65"/>
      <c r="N402" s="35"/>
      <c r="R402" s="216"/>
      <c r="S402" s="35"/>
    </row>
    <row r="403" spans="1:19" outlineLevel="1" x14ac:dyDescent="0.25">
      <c r="A403" s="30">
        <f>IF(B403="","",COUNTA(B$8:B403))</f>
        <v>347</v>
      </c>
      <c r="B403" s="42" t="s">
        <v>216</v>
      </c>
      <c r="D403" s="44">
        <f>SUMPRODUCT('Input-Accounts'!$L$166:$L$263,D$166:D$263)</f>
        <v>84510253.041056082</v>
      </c>
      <c r="L403" s="65"/>
      <c r="N403" s="35"/>
      <c r="R403" s="216"/>
      <c r="S403" s="35"/>
    </row>
    <row r="404" spans="1:19" outlineLevel="1" x14ac:dyDescent="0.25">
      <c r="A404" s="30">
        <f>IF(B404="","",COUNTA(B$8:B404))</f>
        <v>348</v>
      </c>
      <c r="B404" s="42" t="s">
        <v>356</v>
      </c>
      <c r="D404" s="44">
        <f>D399/$D$399+D403/$D$403</f>
        <v>2</v>
      </c>
      <c r="F404" s="33"/>
      <c r="L404" s="65"/>
      <c r="N404" s="35"/>
      <c r="R404" s="216"/>
      <c r="S404" s="35"/>
    </row>
    <row r="405" spans="1:19" s="16" customFormat="1" outlineLevel="1" x14ac:dyDescent="0.25">
      <c r="A405" s="30">
        <f>IF(B405="","",COUNTA(B$8:B405))</f>
        <v>349</v>
      </c>
      <c r="B405" s="42" t="s">
        <v>389</v>
      </c>
      <c r="C405" s="30"/>
      <c r="D405" s="44">
        <f>D$387</f>
        <v>1347786002.5855312</v>
      </c>
      <c r="E405"/>
      <c r="F405"/>
      <c r="G405"/>
      <c r="H405"/>
      <c r="I405"/>
      <c r="J405"/>
      <c r="L405" s="65"/>
      <c r="N405" s="35"/>
      <c r="Q405" s="38"/>
      <c r="R405" s="216"/>
      <c r="S405" s="35"/>
    </row>
    <row r="406" spans="1:19" outlineLevel="1" x14ac:dyDescent="0.25">
      <c r="A406" s="30">
        <f>IF(B406="","",COUNTA(B$8:B406))</f>
        <v>350</v>
      </c>
      <c r="B406" s="42" t="s">
        <v>373</v>
      </c>
      <c r="C406" s="70"/>
      <c r="D406" s="44">
        <f>D$381+D$361+D$283</f>
        <v>1377850822.3249261</v>
      </c>
      <c r="L406" s="65"/>
      <c r="N406" s="35"/>
      <c r="R406" s="216"/>
      <c r="S406" s="35"/>
    </row>
    <row r="407" spans="1:19" s="16" customFormat="1" outlineLevel="1" x14ac:dyDescent="0.25">
      <c r="A407" s="30">
        <f>IF(B407="","",COUNTA(B$8:B407))</f>
        <v>351</v>
      </c>
      <c r="B407" s="42" t="s">
        <v>232</v>
      </c>
      <c r="C407" s="30"/>
      <c r="D407" s="44">
        <f>SUM(D$34:D$37)</f>
        <v>34819549.519999996</v>
      </c>
      <c r="E407"/>
      <c r="F407"/>
      <c r="G407"/>
      <c r="H407"/>
      <c r="I407"/>
      <c r="J407"/>
      <c r="L407" s="65"/>
      <c r="N407" s="35"/>
      <c r="Q407" s="38"/>
      <c r="R407" s="216"/>
      <c r="S407" s="35"/>
    </row>
    <row r="408" spans="1:19" s="16" customFormat="1" outlineLevel="1" x14ac:dyDescent="0.25">
      <c r="A408" s="30">
        <f>IF(B408="","",COUNTA(B$8:B408))</f>
        <v>352</v>
      </c>
      <c r="B408" s="42" t="s">
        <v>250</v>
      </c>
      <c r="C408" s="30"/>
      <c r="D408" s="44">
        <f>SUM(D$53:D$60)</f>
        <v>5979904586.7399988</v>
      </c>
      <c r="E408"/>
      <c r="F408"/>
      <c r="G408"/>
      <c r="H408"/>
      <c r="I408"/>
      <c r="J408"/>
      <c r="L408" s="65"/>
      <c r="N408" s="35"/>
      <c r="Q408" s="38"/>
      <c r="R408" s="216"/>
      <c r="S408" s="35"/>
    </row>
    <row r="409" spans="1:19" s="16" customFormat="1" outlineLevel="1" x14ac:dyDescent="0.25">
      <c r="A409" s="30">
        <f>IF(B409="","",COUNTA(B$8:B409))</f>
        <v>353</v>
      </c>
      <c r="B409" s="42" t="s">
        <v>326</v>
      </c>
      <c r="C409" s="30"/>
      <c r="D409" s="44">
        <f>SUM(D$230:D$233,D$239:D$243)</f>
        <v>93897780.505567119</v>
      </c>
      <c r="E409"/>
      <c r="F409"/>
      <c r="G409"/>
      <c r="H409"/>
      <c r="I409"/>
      <c r="J409"/>
      <c r="L409" s="65"/>
      <c r="N409" s="35"/>
      <c r="Q409" s="38"/>
      <c r="R409" s="216"/>
      <c r="S409" s="35"/>
    </row>
    <row r="410" spans="1:19" s="38" customFormat="1" outlineLevel="1" x14ac:dyDescent="0.25">
      <c r="A410" s="70" t="str">
        <f>IF(B410="","",COUNTA(B$8:B410))</f>
        <v/>
      </c>
      <c r="B410" s="42"/>
      <c r="C410" s="70"/>
      <c r="D410" s="44"/>
      <c r="E410"/>
      <c r="L410" s="65"/>
      <c r="N410" s="35"/>
      <c r="R410" s="216"/>
      <c r="S410" s="35"/>
    </row>
    <row r="411" spans="1:19" outlineLevel="1" x14ac:dyDescent="0.25">
      <c r="A411" s="30" t="str">
        <f>IF(B411="","",COUNTA(B$8:B411))</f>
        <v/>
      </c>
      <c r="B411" s="42"/>
      <c r="D411" s="44"/>
      <c r="L411" s="65"/>
      <c r="N411" s="35"/>
      <c r="R411" s="216"/>
      <c r="S411" s="35"/>
    </row>
    <row r="412" spans="1:19" outlineLevel="1" x14ac:dyDescent="0.25">
      <c r="A412" s="30" t="str">
        <f>IF(B412="","",COUNTA(B$8:B412))</f>
        <v/>
      </c>
      <c r="B412" s="42"/>
      <c r="D412" s="44"/>
      <c r="L412" s="65"/>
      <c r="N412" s="35"/>
      <c r="R412" s="216"/>
      <c r="S412" s="35"/>
    </row>
    <row r="413" spans="1:19" outlineLevel="1" x14ac:dyDescent="0.25">
      <c r="A413" s="30" t="str">
        <f>IF(B413="","",COUNTA(B$8:B413))</f>
        <v/>
      </c>
      <c r="B413" s="42"/>
      <c r="D413" s="44"/>
      <c r="L413" s="65"/>
      <c r="N413" s="35"/>
      <c r="R413" s="216"/>
      <c r="S413" s="35"/>
    </row>
    <row r="414" spans="1:19" outlineLevel="1" x14ac:dyDescent="0.25">
      <c r="A414" s="30" t="str">
        <f>IF(B414="","",COUNTA(B$8:B414))</f>
        <v/>
      </c>
      <c r="B414" s="42"/>
      <c r="D414" s="44"/>
      <c r="L414" s="65"/>
      <c r="N414" s="35"/>
      <c r="R414" s="216"/>
      <c r="S414" s="35"/>
    </row>
    <row r="415" spans="1:19" outlineLevel="1" x14ac:dyDescent="0.25">
      <c r="A415" s="30" t="str">
        <f>IF(B415="","",COUNTA(B$8:B415))</f>
        <v/>
      </c>
      <c r="B415" s="42"/>
      <c r="D415" s="44"/>
      <c r="L415" s="65"/>
      <c r="N415" s="35"/>
      <c r="R415" s="216"/>
      <c r="S415" s="35"/>
    </row>
    <row r="416" spans="1:19" outlineLevel="1" x14ac:dyDescent="0.25">
      <c r="A416" s="30" t="str">
        <f>IF(B416="","",COUNTA(B$8:B416))</f>
        <v/>
      </c>
      <c r="B416" s="42"/>
      <c r="D416" s="44"/>
      <c r="L416" s="65"/>
      <c r="N416" s="35"/>
      <c r="R416" s="216"/>
      <c r="S416" s="35"/>
    </row>
    <row r="417" spans="1:19" outlineLevel="1" x14ac:dyDescent="0.25">
      <c r="A417" s="30" t="str">
        <f>IF(B417="","",COUNTA(B$8:B417))</f>
        <v/>
      </c>
      <c r="B417" s="42"/>
      <c r="D417" s="44"/>
      <c r="L417" s="65"/>
      <c r="N417" s="35"/>
      <c r="R417" s="216"/>
      <c r="S417" s="35"/>
    </row>
    <row r="418" spans="1:19" outlineLevel="1" x14ac:dyDescent="0.25">
      <c r="A418" s="30" t="str">
        <f>IF(B418="","",COUNTA(B$8:B418))</f>
        <v/>
      </c>
      <c r="B418" s="42"/>
      <c r="D418" s="44"/>
      <c r="L418" s="65"/>
      <c r="N418" s="35"/>
      <c r="R418" s="216"/>
      <c r="S418" s="35"/>
    </row>
    <row r="419" spans="1:19" outlineLevel="1" x14ac:dyDescent="0.25">
      <c r="A419" s="30" t="str">
        <f>IF(B419="","",COUNTA(B$8:B419))</f>
        <v/>
      </c>
      <c r="B419" s="42"/>
      <c r="D419" s="44"/>
      <c r="L419" s="65"/>
      <c r="N419" s="35"/>
      <c r="R419" s="216"/>
      <c r="S419" s="35"/>
    </row>
    <row r="420" spans="1:19" outlineLevel="1" x14ac:dyDescent="0.25">
      <c r="A420" s="30" t="str">
        <f>IF(B420="","",COUNTA(B$8:B420))</f>
        <v/>
      </c>
      <c r="B420" s="42"/>
      <c r="D420" s="44"/>
      <c r="L420" s="65"/>
      <c r="N420" s="35"/>
      <c r="R420" s="216"/>
      <c r="S420" s="35"/>
    </row>
    <row r="421" spans="1:19" outlineLevel="1" x14ac:dyDescent="0.25">
      <c r="A421" s="30" t="str">
        <f>IF(B421="","",COUNTA(B$8:B421))</f>
        <v/>
      </c>
      <c r="B421" s="42"/>
      <c r="D421" s="44"/>
      <c r="F421" s="16"/>
      <c r="G421" s="16"/>
      <c r="H421" s="16"/>
      <c r="I421" s="16"/>
      <c r="J421" s="16"/>
      <c r="K421" s="16"/>
      <c r="L421" s="65"/>
      <c r="M421" s="16"/>
      <c r="N421" s="35"/>
      <c r="R421" s="216"/>
      <c r="S421" s="35"/>
    </row>
    <row r="422" spans="1:19" outlineLevel="1" x14ac:dyDescent="0.25">
      <c r="A422" s="30" t="str">
        <f>IF(B422="","",COUNTA(B$8:B422))</f>
        <v/>
      </c>
      <c r="B422" s="42"/>
      <c r="D422" s="44"/>
      <c r="L422" s="65"/>
      <c r="N422" s="35"/>
      <c r="R422" s="216"/>
      <c r="S422" s="35"/>
    </row>
    <row r="423" spans="1:19" outlineLevel="1" x14ac:dyDescent="0.25">
      <c r="A423" s="30" t="str">
        <f>IF(B423="","",COUNTA(B$8:B423))</f>
        <v/>
      </c>
      <c r="B423" s="42"/>
      <c r="D423" s="44"/>
      <c r="E423" s="16"/>
      <c r="F423" s="16"/>
      <c r="G423" s="16"/>
      <c r="H423" s="16"/>
      <c r="I423" s="16"/>
      <c r="J423" s="16"/>
      <c r="K423" s="16"/>
      <c r="L423" s="65"/>
      <c r="M423" s="16"/>
      <c r="N423" s="35"/>
      <c r="R423" s="216"/>
      <c r="S423" s="35"/>
    </row>
    <row r="424" spans="1:19" outlineLevel="1" x14ac:dyDescent="0.25">
      <c r="A424" s="30" t="str">
        <f>IF(B424="","",COUNTA(B$8:B424))</f>
        <v/>
      </c>
      <c r="B424" s="42"/>
      <c r="D424" s="44"/>
      <c r="E424" s="16"/>
      <c r="F424" s="16"/>
      <c r="G424" s="16"/>
      <c r="H424" s="16"/>
      <c r="I424" s="16"/>
      <c r="J424" s="16"/>
      <c r="K424" s="16"/>
      <c r="L424" s="65"/>
      <c r="M424" s="16"/>
      <c r="N424" s="35"/>
      <c r="R424" s="216"/>
      <c r="S424" s="35"/>
    </row>
    <row r="425" spans="1:19" outlineLevel="1" x14ac:dyDescent="0.25">
      <c r="A425" s="30" t="str">
        <f>IF(B425="","",COUNTA(B$8:B425))</f>
        <v/>
      </c>
      <c r="B425" s="42"/>
      <c r="D425" s="44"/>
      <c r="E425" s="16"/>
      <c r="F425" s="16"/>
      <c r="G425" s="16"/>
      <c r="H425" s="16"/>
      <c r="I425" s="16"/>
      <c r="J425" s="16"/>
      <c r="K425" s="16"/>
      <c r="L425" s="65"/>
      <c r="M425" s="16"/>
      <c r="N425" s="35"/>
      <c r="R425" s="216"/>
      <c r="S425" s="35"/>
    </row>
    <row r="426" spans="1:19" outlineLevel="1" x14ac:dyDescent="0.25">
      <c r="A426" s="30">
        <f>IF(B426="","",COUNTA(B$8:B426))</f>
        <v>354</v>
      </c>
      <c r="B426" s="192" t="s">
        <v>390</v>
      </c>
      <c r="D426" s="193"/>
      <c r="E426" s="16"/>
      <c r="F426" s="16"/>
      <c r="G426" s="16"/>
      <c r="H426" s="16"/>
      <c r="I426" s="16"/>
      <c r="J426" s="16"/>
      <c r="K426" s="16"/>
      <c r="L426" s="65"/>
      <c r="M426" s="16"/>
      <c r="N426" s="35"/>
      <c r="R426" s="216"/>
      <c r="S426" s="35"/>
    </row>
    <row r="427" spans="1:19" outlineLevel="1" x14ac:dyDescent="0.25">
      <c r="A427" s="30" t="str">
        <f>IF(B427="","",COUNTA(B$8:B427))</f>
        <v/>
      </c>
      <c r="B427" s="38"/>
      <c r="D427" s="84"/>
      <c r="L427" s="65"/>
      <c r="N427" s="35"/>
      <c r="R427" s="216"/>
      <c r="S427" s="35"/>
    </row>
    <row r="428" spans="1:19" x14ac:dyDescent="0.25">
      <c r="A428" s="30" t="str">
        <f>IF(B428="","",COUNTA(B$8:B428))</f>
        <v/>
      </c>
      <c r="D428" s="84"/>
      <c r="E428" s="10" t="s">
        <v>391</v>
      </c>
      <c r="L428" s="65"/>
      <c r="N428" s="35"/>
      <c r="R428" s="216"/>
      <c r="S428" s="35"/>
    </row>
    <row r="429" spans="1:19" ht="30" x14ac:dyDescent="0.25">
      <c r="A429" s="30">
        <f>IF(B429="","",COUNTA(B$8:B429))</f>
        <v>355</v>
      </c>
      <c r="B429" s="8" t="s">
        <v>392</v>
      </c>
      <c r="C429" s="39"/>
      <c r="D429" s="27"/>
      <c r="E429" s="10" t="s">
        <v>393</v>
      </c>
      <c r="F429" s="10" t="s">
        <v>394</v>
      </c>
      <c r="L429" s="65"/>
      <c r="N429" s="35"/>
      <c r="R429" s="216"/>
      <c r="S429" s="35"/>
    </row>
    <row r="430" spans="1:19" outlineLevel="1" x14ac:dyDescent="0.25">
      <c r="A430" s="30">
        <f>IF(B430="","",COUNTA(B$8:B430))</f>
        <v>356</v>
      </c>
      <c r="B430" s="184" t="s">
        <v>395</v>
      </c>
      <c r="C430" s="185">
        <v>480</v>
      </c>
      <c r="D430" s="186">
        <f t="shared" ref="D430:D439" si="79">CHOOSE($R$2,O430,P430,Q430)</f>
        <v>616555782.19513726</v>
      </c>
      <c r="E430" s="187" t="s">
        <v>152</v>
      </c>
      <c r="F430" s="187" t="s">
        <v>396</v>
      </c>
      <c r="L430" s="65"/>
      <c r="N430" s="35"/>
      <c r="O430" s="215">
        <v>616555782.19513726</v>
      </c>
      <c r="R430" s="216"/>
      <c r="S430" s="35"/>
    </row>
    <row r="431" spans="1:19" outlineLevel="1" x14ac:dyDescent="0.25">
      <c r="A431" s="30">
        <f>IF(B431="","",COUNTA(B$8:B431))</f>
        <v>357</v>
      </c>
      <c r="B431" s="184" t="s">
        <v>397</v>
      </c>
      <c r="C431" s="185">
        <v>481</v>
      </c>
      <c r="D431" s="186">
        <f t="shared" si="79"/>
        <v>505919390.35720599</v>
      </c>
      <c r="E431" s="187" t="s">
        <v>153</v>
      </c>
      <c r="F431" s="187" t="s">
        <v>398</v>
      </c>
      <c r="L431" s="65"/>
      <c r="N431" s="35"/>
      <c r="O431" s="215">
        <v>505919390.35720599</v>
      </c>
      <c r="R431" s="216"/>
      <c r="S431" s="35"/>
    </row>
    <row r="432" spans="1:19" outlineLevel="1" x14ac:dyDescent="0.25">
      <c r="A432" s="30">
        <f>IF(B432="","",COUNTA(B$8:B432))</f>
        <v>358</v>
      </c>
      <c r="B432" s="184" t="s">
        <v>399</v>
      </c>
      <c r="C432" s="185">
        <v>482</v>
      </c>
      <c r="D432" s="186">
        <f t="shared" si="79"/>
        <v>47349929.786600299</v>
      </c>
      <c r="E432" s="187" t="s">
        <v>155</v>
      </c>
      <c r="F432" s="187" t="s">
        <v>399</v>
      </c>
      <c r="L432" s="65"/>
      <c r="N432" s="35"/>
      <c r="O432" s="215">
        <v>47349929.786600299</v>
      </c>
      <c r="R432" s="216"/>
      <c r="S432" s="35"/>
    </row>
    <row r="433" spans="1:19" outlineLevel="1" x14ac:dyDescent="0.25">
      <c r="A433" s="30">
        <f>IF(B433="","",COUNTA(B$8:B433))</f>
        <v>359</v>
      </c>
      <c r="B433" s="184" t="s">
        <v>400</v>
      </c>
      <c r="C433" s="185">
        <v>483</v>
      </c>
      <c r="D433" s="186">
        <f t="shared" si="79"/>
        <v>36072.599999999627</v>
      </c>
      <c r="E433" s="187" t="s">
        <v>389</v>
      </c>
      <c r="F433" s="187" t="s">
        <v>401</v>
      </c>
      <c r="L433" s="65"/>
      <c r="N433" s="35"/>
      <c r="O433" s="215">
        <v>36072.599999999627</v>
      </c>
      <c r="R433" s="216"/>
      <c r="S433" s="35"/>
    </row>
    <row r="434" spans="1:19" outlineLevel="1" x14ac:dyDescent="0.25">
      <c r="A434" s="30">
        <f>IF(B434="","",COUNTA(B$8:B434))</f>
        <v>360</v>
      </c>
      <c r="B434" s="184" t="s">
        <v>402</v>
      </c>
      <c r="C434" s="185">
        <v>487</v>
      </c>
      <c r="D434" s="186">
        <f t="shared" si="79"/>
        <v>6931494.9290427295</v>
      </c>
      <c r="E434" s="187" t="s">
        <v>174</v>
      </c>
      <c r="F434" s="187" t="s">
        <v>402</v>
      </c>
      <c r="L434" s="65"/>
      <c r="N434" s="35"/>
      <c r="O434" s="215">
        <v>6931494.9290427295</v>
      </c>
      <c r="R434" s="216"/>
      <c r="S434" s="35"/>
    </row>
    <row r="435" spans="1:19" outlineLevel="1" x14ac:dyDescent="0.25">
      <c r="A435" s="30">
        <f>IF(B435="","",COUNTA(B$8:B435))</f>
        <v>361</v>
      </c>
      <c r="B435" s="184" t="s">
        <v>403</v>
      </c>
      <c r="C435" s="185">
        <v>488</v>
      </c>
      <c r="D435" s="186">
        <f t="shared" si="79"/>
        <v>1125013</v>
      </c>
      <c r="E435" s="187" t="s">
        <v>175</v>
      </c>
      <c r="F435" s="187" t="s">
        <v>401</v>
      </c>
      <c r="L435" s="65"/>
      <c r="N435" s="35"/>
      <c r="O435" s="215">
        <v>1125013</v>
      </c>
      <c r="R435" s="216"/>
      <c r="S435" s="35"/>
    </row>
    <row r="436" spans="1:19" outlineLevel="1" x14ac:dyDescent="0.25">
      <c r="A436" s="30">
        <f>IF(B436="","",COUNTA(B$8:B436))</f>
        <v>362</v>
      </c>
      <c r="B436" s="184" t="s">
        <v>46</v>
      </c>
      <c r="C436" s="185">
        <v>489.1</v>
      </c>
      <c r="D436" s="186">
        <f t="shared" si="79"/>
        <v>7404749.3775214348</v>
      </c>
      <c r="E436" s="187" t="s">
        <v>159</v>
      </c>
      <c r="F436" s="187" t="s">
        <v>404</v>
      </c>
      <c r="L436" s="65"/>
      <c r="N436" s="35"/>
      <c r="O436" s="215">
        <v>7404749.3775214348</v>
      </c>
      <c r="R436" s="216"/>
      <c r="S436" s="35"/>
    </row>
    <row r="437" spans="1:19" outlineLevel="1" x14ac:dyDescent="0.25">
      <c r="A437" s="30">
        <f>IF(B437="","",COUNTA(B$8:B437))</f>
        <v>363</v>
      </c>
      <c r="B437" s="184" t="s">
        <v>405</v>
      </c>
      <c r="C437" s="185">
        <v>493</v>
      </c>
      <c r="D437" s="186">
        <f t="shared" si="79"/>
        <v>0</v>
      </c>
      <c r="E437" s="187"/>
      <c r="F437" s="187" t="s">
        <v>401</v>
      </c>
      <c r="L437" s="65"/>
      <c r="N437" s="35"/>
      <c r="O437" s="215">
        <v>0</v>
      </c>
      <c r="R437" s="216"/>
      <c r="S437" s="35"/>
    </row>
    <row r="438" spans="1:19" s="38" customFormat="1" outlineLevel="1" x14ac:dyDescent="0.25">
      <c r="A438" s="70">
        <f>IF(B438="","",COUNTA(B$8:B438))</f>
        <v>364</v>
      </c>
      <c r="B438" s="184" t="s">
        <v>406</v>
      </c>
      <c r="C438" s="185">
        <v>495</v>
      </c>
      <c r="D438" s="186">
        <f t="shared" si="79"/>
        <v>-708367.73247855064</v>
      </c>
      <c r="E438" s="187" t="s">
        <v>159</v>
      </c>
      <c r="F438" s="187" t="s">
        <v>404</v>
      </c>
      <c r="L438" s="65"/>
      <c r="N438" s="35"/>
      <c r="O438" s="215">
        <v>-708367.73247855064</v>
      </c>
      <c r="R438" s="216"/>
      <c r="S438" s="35"/>
    </row>
    <row r="439" spans="1:19" s="38" customFormat="1" outlineLevel="1" x14ac:dyDescent="0.25">
      <c r="A439" s="70">
        <f>IF(B439="","",COUNTA(B$8:B439))</f>
        <v>365</v>
      </c>
      <c r="B439" s="184" t="s">
        <v>407</v>
      </c>
      <c r="C439" s="185">
        <v>496</v>
      </c>
      <c r="D439" s="186">
        <f t="shared" si="79"/>
        <v>0</v>
      </c>
      <c r="E439" s="187"/>
      <c r="F439" s="187" t="s">
        <v>401</v>
      </c>
      <c r="L439" s="65"/>
      <c r="N439" s="35"/>
      <c r="O439" s="215">
        <v>0</v>
      </c>
      <c r="R439" s="216"/>
      <c r="S439" s="35"/>
    </row>
    <row r="440" spans="1:19" s="16" customFormat="1" outlineLevel="1" x14ac:dyDescent="0.25">
      <c r="A440" s="211" t="str">
        <f>IF(B440="","",COUNTA(B$8:B440))</f>
        <v/>
      </c>
      <c r="B440" s="212"/>
      <c r="C440" s="214"/>
      <c r="D440" s="213"/>
      <c r="E440" s="213"/>
      <c r="F440" s="213"/>
      <c r="L440" s="64"/>
      <c r="N440" s="35"/>
      <c r="O440" s="215">
        <v>0</v>
      </c>
      <c r="Q440" s="38"/>
      <c r="R440" s="216"/>
      <c r="S440" s="35"/>
    </row>
    <row r="441" spans="1:19" s="16" customFormat="1" outlineLevel="1" x14ac:dyDescent="0.25">
      <c r="A441" s="211" t="str">
        <f>IF(B441="","",COUNTA(B$8:B441))</f>
        <v/>
      </c>
      <c r="B441" s="212"/>
      <c r="C441" s="214"/>
      <c r="D441" s="213"/>
      <c r="E441" s="213"/>
      <c r="F441" s="213"/>
      <c r="L441" s="64"/>
      <c r="N441" s="35"/>
      <c r="O441" s="215">
        <v>0</v>
      </c>
      <c r="Q441" s="38"/>
      <c r="R441" s="216"/>
      <c r="S441" s="35"/>
    </row>
    <row r="442" spans="1:19" s="16" customFormat="1" outlineLevel="1" x14ac:dyDescent="0.25">
      <c r="A442" s="211" t="str">
        <f>IF(B442="","",COUNTA(B$8:B442))</f>
        <v/>
      </c>
      <c r="B442" s="212"/>
      <c r="C442" s="214"/>
      <c r="D442" s="213"/>
      <c r="E442" s="213"/>
      <c r="F442" s="213"/>
      <c r="L442" s="64"/>
      <c r="N442" s="35"/>
      <c r="O442" s="215">
        <v>0</v>
      </c>
      <c r="Q442" s="38"/>
      <c r="R442" s="216"/>
      <c r="S442" s="35"/>
    </row>
    <row r="443" spans="1:19" s="16" customFormat="1" outlineLevel="1" x14ac:dyDescent="0.25">
      <c r="A443" s="211" t="str">
        <f>IF(B443="","",COUNTA(B$8:B443))</f>
        <v/>
      </c>
      <c r="B443" s="212"/>
      <c r="C443" s="214"/>
      <c r="D443" s="213"/>
      <c r="E443" s="213"/>
      <c r="F443" s="213"/>
      <c r="L443" s="64"/>
      <c r="N443" s="35"/>
      <c r="O443" s="215">
        <v>0</v>
      </c>
      <c r="Q443" s="38"/>
      <c r="R443" s="216"/>
      <c r="S443" s="35"/>
    </row>
    <row r="444" spans="1:19" s="16" customFormat="1" outlineLevel="1" x14ac:dyDescent="0.25">
      <c r="A444" s="211" t="str">
        <f>IF(B444="","",COUNTA(B$8:B444))</f>
        <v/>
      </c>
      <c r="B444" s="212"/>
      <c r="C444" s="214"/>
      <c r="D444" s="213"/>
      <c r="E444" s="213"/>
      <c r="F444" s="213"/>
      <c r="L444" s="64"/>
      <c r="N444" s="35"/>
      <c r="O444" s="215">
        <v>0</v>
      </c>
      <c r="Q444" s="38"/>
      <c r="R444" s="216"/>
      <c r="S444" s="35"/>
    </row>
    <row r="445" spans="1:19" s="16" customFormat="1" outlineLevel="1" x14ac:dyDescent="0.25">
      <c r="A445" s="211" t="str">
        <f>IF(B445="","",COUNTA(B$8:B445))</f>
        <v/>
      </c>
      <c r="B445" s="212"/>
      <c r="C445" s="214"/>
      <c r="D445" s="213"/>
      <c r="E445" s="213"/>
      <c r="F445" s="213"/>
      <c r="L445" s="64"/>
      <c r="N445" s="35"/>
      <c r="O445" s="215">
        <v>0</v>
      </c>
      <c r="Q445" s="38"/>
      <c r="R445" s="216"/>
      <c r="S445" s="35"/>
    </row>
    <row r="446" spans="1:19" s="16" customFormat="1" outlineLevel="1" x14ac:dyDescent="0.25">
      <c r="A446" s="211" t="str">
        <f>IF(B446="","",COUNTA(B$8:B446))</f>
        <v/>
      </c>
      <c r="B446" s="212"/>
      <c r="C446" s="214"/>
      <c r="D446" s="213"/>
      <c r="E446" s="213"/>
      <c r="F446" s="213"/>
      <c r="L446" s="64"/>
      <c r="N446" s="35"/>
      <c r="O446" s="215">
        <v>0</v>
      </c>
      <c r="Q446" s="38"/>
      <c r="R446" s="216"/>
      <c r="S446" s="35"/>
    </row>
    <row r="447" spans="1:19" x14ac:dyDescent="0.25">
      <c r="A447" s="30">
        <f>IF(B447="","",COUNTA(B$8:B447))</f>
        <v>366</v>
      </c>
      <c r="B447" s="8" t="str">
        <f>"Total "&amp;B429</f>
        <v>Total Operating Revenue</v>
      </c>
      <c r="C447" s="39"/>
      <c r="D447" s="29">
        <f>SUM(D430:D446)</f>
        <v>1184614064.5130293</v>
      </c>
      <c r="E447" s="54"/>
      <c r="L447" s="63"/>
      <c r="N447" s="35"/>
      <c r="O447" s="215">
        <v>1184614064.5130293</v>
      </c>
      <c r="R447" s="216"/>
      <c r="S447" s="35"/>
    </row>
    <row r="448" spans="1:19" x14ac:dyDescent="0.25">
      <c r="A448" s="30" t="str">
        <f>IF(B448="","",COUNTA(B$8:B448))</f>
        <v/>
      </c>
      <c r="B448" s="8"/>
      <c r="C448" s="39"/>
      <c r="L448" s="63"/>
      <c r="N448" s="35"/>
      <c r="O448" s="215">
        <v>0</v>
      </c>
      <c r="R448" s="216"/>
      <c r="S448" s="35"/>
    </row>
    <row r="449" spans="1:19" x14ac:dyDescent="0.25">
      <c r="A449" s="30">
        <f>IF(B449="","",COUNTA(B$8:B449))</f>
        <v>367</v>
      </c>
      <c r="B449" s="8" t="s">
        <v>408</v>
      </c>
      <c r="C449" s="39"/>
      <c r="D449" s="27">
        <f>D447-D283-D361-D377</f>
        <v>344965174.5098567</v>
      </c>
      <c r="L449" s="66"/>
      <c r="N449" s="35"/>
      <c r="O449" s="35"/>
      <c r="P449" s="35"/>
      <c r="Q449" s="35"/>
      <c r="R449" s="35"/>
      <c r="S449" s="35"/>
    </row>
    <row r="450" spans="1:19" x14ac:dyDescent="0.25">
      <c r="A450" s="30" t="str">
        <f>IF(B450="","",COUNTA(B$8:B450))</f>
        <v/>
      </c>
    </row>
    <row r="451" spans="1:19" x14ac:dyDescent="0.25">
      <c r="A451" s="30">
        <f>IF(B451="","",COUNTA(B$8:B451))</f>
        <v>368</v>
      </c>
      <c r="B451" s="1" t="s">
        <v>409</v>
      </c>
      <c r="D451" s="27">
        <f>D449-D381</f>
        <v>-126439515.48129499</v>
      </c>
    </row>
    <row r="452" spans="1:19" x14ac:dyDescent="0.25">
      <c r="A452" s="30">
        <f>IF(B452="","",COUNTA(B$8:B452))</f>
        <v>369</v>
      </c>
      <c r="B452" s="1" t="s">
        <v>410</v>
      </c>
      <c r="D452" s="27">
        <f>-D451</f>
        <v>126439515.48129499</v>
      </c>
    </row>
    <row r="453" spans="1:19" x14ac:dyDescent="0.25">
      <c r="A453" s="30">
        <f>IF(B453="","",COUNTA(B$8:B453))</f>
        <v>370</v>
      </c>
      <c r="B453" s="1" t="s">
        <v>411</v>
      </c>
      <c r="D453" s="128">
        <f>SUM(D383:D386)</f>
        <v>36732422.591206886</v>
      </c>
    </row>
    <row r="454" spans="1:19" x14ac:dyDescent="0.25">
      <c r="A454" s="30">
        <f>IF(B454="","",COUNTA(B$8:B454))</f>
        <v>371</v>
      </c>
      <c r="B454" s="1" t="s">
        <v>412</v>
      </c>
      <c r="D454" s="27">
        <f>D452+D453</f>
        <v>163171938.07250187</v>
      </c>
    </row>
  </sheetData>
  <phoneticPr fontId="15" type="noConversion"/>
  <dataValidations count="6">
    <dataValidation type="list" allowBlank="1" showInputMessage="1" showErrorMessage="1" sqref="P2" xr:uid="{489FBCE1-2521-408E-BDDB-C6C0240B56F5}">
      <formula1>$O$6:$Q$6</formula1>
    </dataValidation>
    <dataValidation type="list" allowBlank="1" showInputMessage="1" showErrorMessage="1" sqref="F316:F318 F257:F258 F381 F65:F75 F373:F374 F42:F47 F383:F386 F262:F263 F175:F180 F358:F359 F306:F308 F325:F327 F339:F341 F353:F354 F269:F280 F32:F38 F11:F15 F152:F158 F220:F225 F293:F295 F201:F206 F239:F244 F210:F216 F19:F28 F251:F253 F51:F61 F191:F197 F229:F235 F184:F187 F166:F171 F365:F369" xr:uid="{31FC423F-7027-4EEA-86D2-B1152453580D}">
      <formula1>Func_Factor_Name</formula1>
    </dataValidation>
    <dataValidation type="list" allowBlank="1" showInputMessage="1" showErrorMessage="1" sqref="G262:G263 G381 G316:G318 G65:G75 G257:G258 G239:G244 G373:G374 G42:G47 G383:G386 G175:G180 W3:W5 G306:G308 G325:G327 G339:G341 G353:G354 G152:G158 G11:G15 G32:G38 G220:G225 G293:G295 G201:G206 G269:G280 G210:G216 G19:G28 G251:G253 G51:G61 G191:G197 G229:G235 G184:G187 G166:G171 G358:G359 G365:G369" xr:uid="{1459454F-7535-4BCF-A1DA-4BB74D58DE4E}">
      <formula1>Class_Factor_Names</formula1>
    </dataValidation>
    <dataValidation type="list" allowBlank="1" showInputMessage="1" showErrorMessage="1" sqref="H383:J386 H373:J374 Z5 H316:J318 H65:J75 H262:J263 H381:J381 H220:J225 H166:J171 H201:J206 H306:J308 H325:J327 H339:J341 H353:J354 H257:J258 H32:J38 H11:J15 H152:J158 H239:J244 H293:J295 H184:J187 H365:J369 H269:J280 H210:J216 H19:J28 H251:J253 H51:J61 H191:J197 H229:J235 H358:J359 H175:J180 E430:E432 E434:E446 X3:X5 AC5 AC3 AA3:AA5 Z3 H42:J47" xr:uid="{C67F9AC6-CD80-4E4B-8301-A36FDAE16DD7}">
      <formula1>Alloc_Factor_Name</formula1>
    </dataValidation>
    <dataValidation type="list" allowBlank="1" showInputMessage="1" showErrorMessage="1" sqref="E175:E180 E365:E369 E293:E295 E19:E28 E220:E225 E65:E75 E269:E280 E191:E197 E42:E47 E239:E244 E32:E38 E381 E210:E216 E201:E206 E229:E235 E251:E253 E166:E171 E51:E61 E262:E263 E373:E374 E383:E386 E152:E158 E257:E258 E11:E15 E306:E308 E316:E318 E325:E327 E339:E341 E353:E354 E184:E187 E358:E359" xr:uid="{02D9A765-E027-479E-90C1-E903E1B00482}">
      <formula1>$B$391:$B$426</formula1>
    </dataValidation>
    <dataValidation type="list" allowBlank="1" showInputMessage="1" showErrorMessage="1" sqref="P3" xr:uid="{940CC335-2289-4134-812F-C59D2F039D0B}">
      <formula1>$V$3:$V$5</formula1>
    </dataValidation>
  </dataValidations>
  <pageMargins left="0.45" right="0.45" top="0.75" bottom="0.75" header="0.3" footer="0.3"/>
  <pageSetup scale="60" orientation="landscape" blackAndWhite="1" r:id="rId1"/>
  <rowBreaks count="9" manualBreakCount="9">
    <brk id="48" max="9" man="1"/>
    <brk id="78" max="9" man="1"/>
    <brk id="119" max="9" man="1"/>
    <brk id="161" max="9" man="1"/>
    <brk id="207" max="9" man="1"/>
    <brk id="247" max="9" man="1"/>
    <brk id="283" max="9" man="1"/>
    <brk id="325" max="9" man="1"/>
    <brk id="361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/>
  </sheetPr>
  <dimension ref="A1:M428"/>
  <sheetViews>
    <sheetView topLeftCell="A405" workbookViewId="0"/>
  </sheetViews>
  <sheetFormatPr defaultColWidth="9.140625" defaultRowHeight="15" outlineLevelRow="1" outlineLevelCol="1" x14ac:dyDescent="0.25"/>
  <cols>
    <col min="1" max="1" width="4.85546875" style="30" customWidth="1"/>
    <col min="2" max="2" width="60.7109375" bestFit="1" customWidth="1"/>
    <col min="3" max="3" width="10.85546875" style="30" customWidth="1"/>
    <col min="4" max="4" width="17.42578125" bestFit="1" customWidth="1"/>
    <col min="5" max="5" width="6.28515625" customWidth="1" outlineLevel="1"/>
    <col min="6" max="6" width="31" bestFit="1" customWidth="1"/>
    <col min="7" max="7" width="14.85546875" customWidth="1"/>
    <col min="8" max="8" width="17.5703125" customWidth="1"/>
    <col min="9" max="9" width="12.7109375" bestFit="1" customWidth="1"/>
    <col min="10" max="10" width="17.28515625" bestFit="1" customWidth="1"/>
    <col min="11" max="11" width="15.7109375" bestFit="1" customWidth="1"/>
    <col min="12" max="13" width="14.140625" customWidth="1"/>
    <col min="14" max="14" width="3.28515625" customWidth="1"/>
  </cols>
  <sheetData>
    <row r="1" spans="1:13" x14ac:dyDescent="0.25">
      <c r="B1" s="12" t="str">
        <f>'General Inputs'!$D9</f>
        <v>Peoples Natural Gas Company LLC</v>
      </c>
    </row>
    <row r="2" spans="1:13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3" x14ac:dyDescent="0.25">
      <c r="B3" s="12" t="str">
        <f>'General Inputs'!$D11</f>
        <v>12 Months Ending December 31, 2027</v>
      </c>
    </row>
    <row r="4" spans="1:13" x14ac:dyDescent="0.25">
      <c r="B4" s="12" t="str" cm="1">
        <f t="array" aca="1" ref="B4" ca="1">VLOOKUP(_xlfn.TEXTAFTER(CELL("filename",A1),"]"),Contents!B:F,5,FALSE)</f>
        <v>Functionalization</v>
      </c>
      <c r="I4" s="103"/>
    </row>
    <row r="5" spans="1:13" x14ac:dyDescent="0.25">
      <c r="B5" s="30"/>
    </row>
    <row r="6" spans="1:13" ht="40.5" customHeight="1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">
        <v>393</v>
      </c>
      <c r="G6" s="20" t="str">
        <f>'General Inputs'!D$14</f>
        <v>Gas Supply</v>
      </c>
      <c r="H6" s="20" t="str">
        <f>'General Inputs'!E$14</f>
        <v>Gathering</v>
      </c>
      <c r="I6" s="20" t="str">
        <f>'General Inputs'!F$14</f>
        <v>Storage</v>
      </c>
      <c r="J6" s="20" t="str">
        <f>'General Inputs'!G$14</f>
        <v>Transmission</v>
      </c>
      <c r="K6" s="20" t="str">
        <f>'General Inputs'!H$14</f>
        <v>Distribution</v>
      </c>
      <c r="L6" s="20" t="str">
        <f>'General Inputs'!I$14</f>
        <v>Dist On-Site</v>
      </c>
      <c r="M6" s="20" t="str">
        <f>'General Inputs'!J$14</f>
        <v>Accts &amp; Service</v>
      </c>
    </row>
    <row r="7" spans="1:13" x14ac:dyDescent="0.25">
      <c r="A7" s="30" t="str">
        <f>IF(B7="","",MAX(A$1:A6)+1)</f>
        <v/>
      </c>
      <c r="E7" s="11"/>
      <c r="G7" s="11"/>
      <c r="H7" s="11"/>
      <c r="I7" s="11"/>
      <c r="J7" s="11"/>
      <c r="K7" s="11"/>
      <c r="L7" s="11"/>
      <c r="M7" s="11"/>
    </row>
    <row r="8" spans="1:13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  <c r="L8" s="11"/>
      <c r="M8" s="11"/>
    </row>
    <row r="9" spans="1:13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  <c r="L9" s="11"/>
      <c r="M9" s="11"/>
    </row>
    <row r="10" spans="1:13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  <c r="L10" s="11"/>
      <c r="M10" s="11"/>
    </row>
    <row r="11" spans="1:13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>'Input-Accounts'!$D11</f>
        <v>177885.87</v>
      </c>
      <c r="E11" s="11">
        <f t="shared" ref="E11:E42" si="0">IFERROR(IF(D11="",0,IF(D11=0,0,IF(ABS(D11-SUM($G11:$M11))&lt;Check_Limit,0,1))),1)</f>
        <v>0</v>
      </c>
      <c r="F11" s="3" t="str">
        <f>IF(D11=0,"-",IF('Input-Accounts'!$E11&lt;&gt;0,'Input-Accounts'!$E11,'Input-Accounts'!$F11))</f>
        <v>INT_PSTD_PLANT</v>
      </c>
      <c r="G11" s="11">
        <f>IF($D11=0,0,$D11*
IFERROR(INDEX(G$391:G$427,MATCH($F11,$B$391:$B$427,0))/INDEX($D$391:$D$427,MATCH($F11,$B$391:$B$427,0)),
INDEX('Input-Func_Class'!D$9:D$21,MATCH($F11,'Input-Func_Class'!$B$9:$B$21,0)))
)</f>
        <v>0</v>
      </c>
      <c r="H11" s="11">
        <f>IF($D11=0,0,$D11*
IFERROR(INDEX(H$391:H$427,MATCH($F11,$B$391:$B$427,0))/INDEX($D$391:$D$427,MATCH($F11,$B$391:$B$427,0)),
INDEX('Input-Func_Class'!E$9:E$21,MATCH($F11,'Input-Func_Class'!$B$9:$B$21,0)))
)</f>
        <v>5007.0472825112947</v>
      </c>
      <c r="I11" s="11">
        <f>IF($D11=0,0,$D11*
IFERROR(INDEX(I$391:I$427,MATCH($F11,$B$391:$B$427,0))/INDEX($D$391:$D$427,MATCH($F11,$B$391:$B$427,0)),
INDEX('Input-Func_Class'!F$9:F$21,MATCH($F11,'Input-Func_Class'!$B$9:$B$21,0)))
)</f>
        <v>994.76771029639087</v>
      </c>
      <c r="J11" s="11">
        <f>IF($D11=0,0,$D11*
IFERROR(INDEX(J$391:J$427,MATCH($F11,$B$391:$B$427,0))/INDEX($D$391:$D$427,MATCH($F11,$B$391:$B$427,0)),
INDEX('Input-Func_Class'!G$9:G$21,MATCH($F11,'Input-Func_Class'!$B$9:$B$21,0)))
)</f>
        <v>11481.547780381976</v>
      </c>
      <c r="K11" s="11">
        <f>IF($D11=0,0,$D11*
IFERROR(INDEX(K$391:K$427,MATCH($F11,$B$391:$B$427,0))/INDEX($D$391:$D$427,MATCH($F11,$B$391:$B$427,0)),
INDEX('Input-Func_Class'!H$9:H$21,MATCH($F11,'Input-Func_Class'!$B$9:$B$21,0)))
)</f>
        <v>122294.16939602832</v>
      </c>
      <c r="L11" s="11">
        <f>IF($D11=0,0,$D11*
IFERROR(INDEX(L$391:L$427,MATCH($F11,$B$391:$B$427,0))/INDEX($D$391:$D$427,MATCH($F11,$B$391:$B$427,0)),
INDEX('Input-Func_Class'!I$9:I$21,MATCH($F11,'Input-Func_Class'!$B$9:$B$21,0)))
)</f>
        <v>38108.33783078206</v>
      </c>
      <c r="M11" s="11">
        <f>IF($D11=0,0,$D11*
IFERROR(INDEX(M$391:M$427,MATCH($F11,$B$391:$B$427,0))/INDEX($D$391:$D$427,MATCH($F11,$B$391:$B$427,0)),
INDEX('Input-Func_Class'!J$9:J$21,MATCH($F11,'Input-Func_Class'!$B$9:$B$21,0)))
)</f>
        <v>0</v>
      </c>
    </row>
    <row r="12" spans="1:13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>'Input-Accounts'!$D12</f>
        <v>71371.199999999997</v>
      </c>
      <c r="E12" s="11">
        <f t="shared" si="0"/>
        <v>0</v>
      </c>
      <c r="F12" s="3" t="str">
        <f>IF(D12=0,"-",IF('Input-Accounts'!$E12&lt;&gt;0,'Input-Accounts'!$E12,'Input-Accounts'!$F12))</f>
        <v>INT_PSTD_PLANT</v>
      </c>
      <c r="G12" s="11">
        <f>IF($D12=0,0,$D12*
IFERROR(INDEX(G$391:G$427,MATCH($F12,$B$391:$B$427,0))/INDEX($D$391:$D$427,MATCH($F12,$B$391:$B$427,0)),
INDEX('Input-Func_Class'!D$9:D$21,MATCH($F12,'Input-Func_Class'!$B$9:$B$21,0)))
)</f>
        <v>0</v>
      </c>
      <c r="H12" s="11">
        <f>IF($D12=0,0,$D12*
IFERROR(INDEX(H$391:H$427,MATCH($F12,$B$391:$B$427,0))/INDEX($D$391:$D$427,MATCH($F12,$B$391:$B$427,0)),
INDEX('Input-Func_Class'!E$9:E$21,MATCH($F12,'Input-Func_Class'!$B$9:$B$21,0)))
)</f>
        <v>2008.9227604731623</v>
      </c>
      <c r="I12" s="11">
        <f>IF($D12=0,0,$D12*
IFERROR(INDEX(I$391:I$427,MATCH($F12,$B$391:$B$427,0))/INDEX($D$391:$D$427,MATCH($F12,$B$391:$B$427,0)),
INDEX('Input-Func_Class'!F$9:F$21,MATCH($F12,'Input-Func_Class'!$B$9:$B$21,0)))
)</f>
        <v>399.11975698297886</v>
      </c>
      <c r="J12" s="11">
        <f>IF($D12=0,0,$D12*
IFERROR(INDEX(J$391:J$427,MATCH($F12,$B$391:$B$427,0))/INDEX($D$391:$D$427,MATCH($F12,$B$391:$B$427,0)),
INDEX('Input-Func_Class'!G$9:G$21,MATCH($F12,'Input-Func_Class'!$B$9:$B$21,0)))
)</f>
        <v>4606.6157078310825</v>
      </c>
      <c r="K12" s="11">
        <f>IF($D12=0,0,$D12*
IFERROR(INDEX(K$391:K$427,MATCH($F12,$B$391:$B$427,0))/INDEX($D$391:$D$427,MATCH($F12,$B$391:$B$427,0)),
INDEX('Input-Func_Class'!H$9:H$21,MATCH($F12,'Input-Func_Class'!$B$9:$B$21,0)))
)</f>
        <v>49066.750623856839</v>
      </c>
      <c r="L12" s="11">
        <f>IF($D12=0,0,$D12*
IFERROR(INDEX(L$391:L$427,MATCH($F12,$B$391:$B$427,0))/INDEX($D$391:$D$427,MATCH($F12,$B$391:$B$427,0)),
INDEX('Input-Func_Class'!I$9:I$21,MATCH($F12,'Input-Func_Class'!$B$9:$B$21,0)))
)</f>
        <v>15289.791150855955</v>
      </c>
      <c r="M12" s="11">
        <f>IF($D12=0,0,$D12*
IFERROR(INDEX(M$391:M$427,MATCH($F12,$B$391:$B$427,0))/INDEX($D$391:$D$427,MATCH($F12,$B$391:$B$427,0)),
INDEX('Input-Func_Class'!J$9:J$21,MATCH($F12,'Input-Func_Class'!$B$9:$B$21,0)))
)</f>
        <v>0</v>
      </c>
    </row>
    <row r="13" spans="1:13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>'Input-Accounts'!$D13</f>
        <v>18840458.170000002</v>
      </c>
      <c r="E13" s="11">
        <f t="shared" si="0"/>
        <v>0</v>
      </c>
      <c r="F13" s="3" t="str">
        <f>IF(D13=0,"-",IF('Input-Accounts'!$E13&lt;&gt;0,'Input-Accounts'!$E13,'Input-Accounts'!$F13))</f>
        <v>INT_PSTD_PLANT</v>
      </c>
      <c r="G13" s="11">
        <f>IF($D13=0,0,$D13*
IFERROR(INDEX(G$391:G$427,MATCH($F13,$B$391:$B$427,0))/INDEX($D$391:$D$427,MATCH($F13,$B$391:$B$427,0)),
INDEX('Input-Func_Class'!D$9:D$21,MATCH($F13,'Input-Func_Class'!$B$9:$B$21,0)))
)</f>
        <v>0</v>
      </c>
      <c r="H13" s="11">
        <f>IF($D13=0,0,$D13*
IFERROR(INDEX(H$391:H$427,MATCH($F13,$B$391:$B$427,0))/INDEX($D$391:$D$427,MATCH($F13,$B$391:$B$427,0)),
INDEX('Input-Func_Class'!E$9:E$21,MATCH($F13,'Input-Func_Class'!$B$9:$B$21,0)))
)</f>
        <v>530312.30013584683</v>
      </c>
      <c r="I13" s="11">
        <f>IF($D13=0,0,$D13*
IFERROR(INDEX(I$391:I$427,MATCH($F13,$B$391:$B$427,0))/INDEX($D$391:$D$427,MATCH($F13,$B$391:$B$427,0)),
INDEX('Input-Func_Class'!F$9:F$21,MATCH($F13,'Input-Func_Class'!$B$9:$B$21,0)))
)</f>
        <v>105359.0115657069</v>
      </c>
      <c r="J13" s="11">
        <f>IF($D13=0,0,$D13*
IFERROR(INDEX(J$391:J$427,MATCH($F13,$B$391:$B$427,0))/INDEX($D$391:$D$427,MATCH($F13,$B$391:$B$427,0)),
INDEX('Input-Func_Class'!G$9:G$21,MATCH($F13,'Input-Func_Class'!$B$9:$B$21,0)))
)</f>
        <v>1216047.2368218058</v>
      </c>
      <c r="K13" s="11">
        <f>IF($D13=0,0,$D13*
IFERROR(INDEX(K$391:K$427,MATCH($F13,$B$391:$B$427,0))/INDEX($D$391:$D$427,MATCH($F13,$B$391:$B$427,0)),
INDEX('Input-Func_Class'!H$9:H$21,MATCH($F13,'Input-Func_Class'!$B$9:$B$21,0)))
)</f>
        <v>12952564.377039986</v>
      </c>
      <c r="L13" s="11">
        <f>IF($D13=0,0,$D13*
IFERROR(INDEX(L$391:L$427,MATCH($F13,$B$391:$B$427,0))/INDEX($D$391:$D$427,MATCH($F13,$B$391:$B$427,0)),
INDEX('Input-Func_Class'!I$9:I$21,MATCH($F13,'Input-Func_Class'!$B$9:$B$21,0)))
)</f>
        <v>4036175.2444366608</v>
      </c>
      <c r="M13" s="11">
        <f>IF($D13=0,0,$D13*
IFERROR(INDEX(M$391:M$427,MATCH($F13,$B$391:$B$427,0))/INDEX($D$391:$D$427,MATCH($F13,$B$391:$B$427,0)),
INDEX('Input-Func_Class'!J$9:J$21,MATCH($F13,'Input-Func_Class'!$B$9:$B$21,0)))
)</f>
        <v>0</v>
      </c>
    </row>
    <row r="14" spans="1:13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>'Input-Accounts'!$D14</f>
        <v>29679309.049999997</v>
      </c>
      <c r="E14" s="11">
        <f t="shared" si="0"/>
        <v>0</v>
      </c>
      <c r="F14" s="3" t="str">
        <f>IF(D14=0,"-",IF('Input-Accounts'!$E14&lt;&gt;0,'Input-Accounts'!$E14,'Input-Accounts'!$F14))</f>
        <v>ACCTS &amp; SERVICE</v>
      </c>
      <c r="G14" s="11">
        <f>IF($D14=0,0,$D14*
IFERROR(INDEX(G$391:G$427,MATCH($F14,$B$391:$B$427,0))/INDEX($D$391:$D$427,MATCH($F14,$B$391:$B$427,0)),
INDEX('Input-Func_Class'!D$9:D$21,MATCH($F14,'Input-Func_Class'!$B$9:$B$21,0)))
)</f>
        <v>0</v>
      </c>
      <c r="H14" s="11">
        <f>IF($D14=0,0,$D14*
IFERROR(INDEX(H$391:H$427,MATCH($F14,$B$391:$B$427,0))/INDEX($D$391:$D$427,MATCH($F14,$B$391:$B$427,0)),
INDEX('Input-Func_Class'!E$9:E$21,MATCH($F14,'Input-Func_Class'!$B$9:$B$21,0)))
)</f>
        <v>0</v>
      </c>
      <c r="I14" s="11">
        <f>IF($D14=0,0,$D14*
IFERROR(INDEX(I$391:I$427,MATCH($F14,$B$391:$B$427,0))/INDEX($D$391:$D$427,MATCH($F14,$B$391:$B$427,0)),
INDEX('Input-Func_Class'!F$9:F$21,MATCH($F14,'Input-Func_Class'!$B$9:$B$21,0)))
)</f>
        <v>0</v>
      </c>
      <c r="J14" s="11">
        <f>IF($D14=0,0,$D14*
IFERROR(INDEX(J$391:J$427,MATCH($F14,$B$391:$B$427,0))/INDEX($D$391:$D$427,MATCH($F14,$B$391:$B$427,0)),
INDEX('Input-Func_Class'!G$9:G$21,MATCH($F14,'Input-Func_Class'!$B$9:$B$21,0)))
)</f>
        <v>0</v>
      </c>
      <c r="K14" s="11">
        <f>IF($D14=0,0,$D14*
IFERROR(INDEX(K$391:K$427,MATCH($F14,$B$391:$B$427,0))/INDEX($D$391:$D$427,MATCH($F14,$B$391:$B$427,0)),
INDEX('Input-Func_Class'!H$9:H$21,MATCH($F14,'Input-Func_Class'!$B$9:$B$21,0)))
)</f>
        <v>0</v>
      </c>
      <c r="L14" s="11">
        <f>IF($D14=0,0,$D14*
IFERROR(INDEX(L$391:L$427,MATCH($F14,$B$391:$B$427,0))/INDEX($D$391:$D$427,MATCH($F14,$B$391:$B$427,0)),
INDEX('Input-Func_Class'!I$9:I$21,MATCH($F14,'Input-Func_Class'!$B$9:$B$21,0)))
)</f>
        <v>0</v>
      </c>
      <c r="M14" s="11">
        <f>IF($D14=0,0,$D14*
IFERROR(INDEX(M$391:M$427,MATCH($F14,$B$391:$B$427,0))/INDEX($D$391:$D$427,MATCH($F14,$B$391:$B$427,0)),
INDEX('Input-Func_Class'!J$9:J$21,MATCH($F14,'Input-Func_Class'!$B$9:$B$21,0)))
)</f>
        <v>29679309.049999997</v>
      </c>
    </row>
    <row r="15" spans="1:13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>'Input-Accounts'!$D15</f>
        <v>68394812.909999996</v>
      </c>
      <c r="E15" s="11">
        <f t="shared" si="0"/>
        <v>0</v>
      </c>
      <c r="F15" s="3" t="str">
        <f>IF(D15=0,"-",IF('Input-Accounts'!$E15&lt;&gt;0,'Input-Accounts'!$E15,'Input-Accounts'!$F15))</f>
        <v>INT_LABOR</v>
      </c>
      <c r="G15" s="11">
        <f>IF($D15=0,0,$D15*
IFERROR(INDEX(G$391:G$427,MATCH($F15,$B$391:$B$427,0))/INDEX($D$391:$D$427,MATCH($F15,$B$391:$B$427,0)),
INDEX('Input-Func_Class'!D$9:D$21,MATCH($F15,'Input-Func_Class'!$B$9:$B$21,0)))
)</f>
        <v>1047715.1807155459</v>
      </c>
      <c r="H15" s="11">
        <f>IF($D15=0,0,$D15*
IFERROR(INDEX(H$391:H$427,MATCH($F15,$B$391:$B$427,0))/INDEX($D$391:$D$427,MATCH($F15,$B$391:$B$427,0)),
INDEX('Input-Func_Class'!E$9:E$21,MATCH($F15,'Input-Func_Class'!$B$9:$B$21,0)))
)</f>
        <v>4308678.8666364131</v>
      </c>
      <c r="I15" s="11">
        <f>IF($D15=0,0,$D15*
IFERROR(INDEX(I$391:I$427,MATCH($F15,$B$391:$B$427,0))/INDEX($D$391:$D$427,MATCH($F15,$B$391:$B$427,0)),
INDEX('Input-Func_Class'!F$9:F$21,MATCH($F15,'Input-Func_Class'!$B$9:$B$21,0)))
)</f>
        <v>1190975.7437874565</v>
      </c>
      <c r="J15" s="11">
        <f>IF($D15=0,0,$D15*
IFERROR(INDEX(J$391:J$427,MATCH($F15,$B$391:$B$427,0))/INDEX($D$391:$D$427,MATCH($F15,$B$391:$B$427,0)),
INDEX('Input-Func_Class'!G$9:G$21,MATCH($F15,'Input-Func_Class'!$B$9:$B$21,0)))
)</f>
        <v>3519387.1100472012</v>
      </c>
      <c r="K15" s="11">
        <f>IF($D15=0,0,$D15*
IFERROR(INDEX(K$391:K$427,MATCH($F15,$B$391:$B$427,0))/INDEX($D$391:$D$427,MATCH($F15,$B$391:$B$427,0)),
INDEX('Input-Func_Class'!H$9:H$21,MATCH($F15,'Input-Func_Class'!$B$9:$B$21,0)))
)</f>
        <v>31942921.469681907</v>
      </c>
      <c r="L15" s="11">
        <f>IF($D15=0,0,$D15*
IFERROR(INDEX(L$391:L$427,MATCH($F15,$B$391:$B$427,0))/INDEX($D$391:$D$427,MATCH($F15,$B$391:$B$427,0)),
INDEX('Input-Func_Class'!I$9:I$21,MATCH($F15,'Input-Func_Class'!$B$9:$B$21,0)))
)</f>
        <v>14931647.302699933</v>
      </c>
      <c r="M15" s="11">
        <f>IF($D15=0,0,$D15*
IFERROR(INDEX(M$391:M$427,MATCH($F15,$B$391:$B$427,0))/INDEX($D$391:$D$427,MATCH($F15,$B$391:$B$427,0)),
INDEX('Input-Func_Class'!J$9:J$21,MATCH($F15,'Input-Func_Class'!$B$9:$B$21,0)))
)</f>
        <v>11453487.236431547</v>
      </c>
    </row>
    <row r="16" spans="1:13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>SUBTOTAL(9,D11:D15)</f>
        <v>117163837.19999999</v>
      </c>
      <c r="E16" s="11">
        <f t="shared" si="0"/>
        <v>0</v>
      </c>
      <c r="G16" s="111">
        <f t="shared" ref="G16:M16" si="1">SUBTOTAL(9,G11:G15)</f>
        <v>1047715.1807155459</v>
      </c>
      <c r="H16" s="111">
        <f t="shared" si="1"/>
        <v>4846007.1368152443</v>
      </c>
      <c r="I16" s="111">
        <f t="shared" si="1"/>
        <v>1297728.6428204428</v>
      </c>
      <c r="J16" s="111">
        <f t="shared" si="1"/>
        <v>4751522.5103572197</v>
      </c>
      <c r="K16" s="111">
        <f t="shared" si="1"/>
        <v>45066846.766741782</v>
      </c>
      <c r="L16" s="111">
        <f t="shared" si="1"/>
        <v>19021220.676118232</v>
      </c>
      <c r="M16" s="111">
        <f t="shared" si="1"/>
        <v>41132796.286431544</v>
      </c>
    </row>
    <row r="17" spans="1:13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>
        <f t="shared" si="0"/>
        <v>0</v>
      </c>
      <c r="G17" s="11"/>
      <c r="H17" s="11"/>
      <c r="I17" s="11"/>
      <c r="J17" s="11"/>
      <c r="K17" s="11"/>
      <c r="L17" s="11"/>
      <c r="M17" s="11"/>
    </row>
    <row r="18" spans="1:13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>
        <f t="shared" si="0"/>
        <v>0</v>
      </c>
      <c r="G18" s="11"/>
      <c r="H18" s="11"/>
      <c r="I18" s="11"/>
      <c r="J18" s="11"/>
      <c r="K18" s="11"/>
      <c r="L18" s="11"/>
      <c r="M18" s="11"/>
    </row>
    <row r="19" spans="1:13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>'Input-Accounts'!$D19</f>
        <v>2458968.9</v>
      </c>
      <c r="E19" s="11">
        <f t="shared" si="0"/>
        <v>0</v>
      </c>
      <c r="F19" s="3" t="str">
        <f>IF(D19=0,"-",IF('Input-Accounts'!$E19&lt;&gt;0,'Input-Accounts'!$E19,'Input-Accounts'!$F19))</f>
        <v>GATHERING</v>
      </c>
      <c r="G19" s="11">
        <f>IF($D19=0,0,$D19*
IFERROR(INDEX(G$391:G$427,MATCH($F19,$B$391:$B$427,0))/INDEX($D$391:$D$427,MATCH($F19,$B$391:$B$427,0)),
INDEX('Input-Func_Class'!D$9:D$21,MATCH($F19,'Input-Func_Class'!$B$9:$B$21,0)))
)</f>
        <v>0</v>
      </c>
      <c r="H19" s="11">
        <f>IF($D19=0,0,$D19*
IFERROR(INDEX(H$391:H$427,MATCH($F19,$B$391:$B$427,0))/INDEX($D$391:$D$427,MATCH($F19,$B$391:$B$427,0)),
INDEX('Input-Func_Class'!E$9:E$21,MATCH($F19,'Input-Func_Class'!$B$9:$B$21,0)))
)</f>
        <v>2458968.9</v>
      </c>
      <c r="I19" s="11">
        <f>IF($D19=0,0,$D19*
IFERROR(INDEX(I$391:I$427,MATCH($F19,$B$391:$B$427,0))/INDEX($D$391:$D$427,MATCH($F19,$B$391:$B$427,0)),
INDEX('Input-Func_Class'!F$9:F$21,MATCH($F19,'Input-Func_Class'!$B$9:$B$21,0)))
)</f>
        <v>0</v>
      </c>
      <c r="J19" s="11">
        <f>IF($D19=0,0,$D19*
IFERROR(INDEX(J$391:J$427,MATCH($F19,$B$391:$B$427,0))/INDEX($D$391:$D$427,MATCH($F19,$B$391:$B$427,0)),
INDEX('Input-Func_Class'!G$9:G$21,MATCH($F19,'Input-Func_Class'!$B$9:$B$21,0)))
)</f>
        <v>0</v>
      </c>
      <c r="K19" s="11">
        <f>IF($D19=0,0,$D19*
IFERROR(INDEX(K$391:K$427,MATCH($F19,$B$391:$B$427,0))/INDEX($D$391:$D$427,MATCH($F19,$B$391:$B$427,0)),
INDEX('Input-Func_Class'!H$9:H$21,MATCH($F19,'Input-Func_Class'!$B$9:$B$21,0)))
)</f>
        <v>0</v>
      </c>
      <c r="L19" s="11">
        <f>IF($D19=0,0,$D19*
IFERROR(INDEX(L$391:L$427,MATCH($F19,$B$391:$B$427,0))/INDEX($D$391:$D$427,MATCH($F19,$B$391:$B$427,0)),
INDEX('Input-Func_Class'!I$9:I$21,MATCH($F19,'Input-Func_Class'!$B$9:$B$21,0)))
)</f>
        <v>0</v>
      </c>
      <c r="M19" s="11">
        <f>IF($D19=0,0,$D19*
IFERROR(INDEX(M$391:M$427,MATCH($F19,$B$391:$B$427,0))/INDEX($D$391:$D$427,MATCH($F19,$B$391:$B$427,0)),
INDEX('Input-Func_Class'!J$9:J$21,MATCH($F19,'Input-Func_Class'!$B$9:$B$21,0)))
)</f>
        <v>0</v>
      </c>
    </row>
    <row r="20" spans="1:13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>'Input-Accounts'!$D20</f>
        <v>12308841.369999999</v>
      </c>
      <c r="E20" s="11">
        <f t="shared" si="0"/>
        <v>0</v>
      </c>
      <c r="F20" s="3" t="str">
        <f>IF(D20=0,"-",IF('Input-Accounts'!$E20&lt;&gt;0,'Input-Accounts'!$E20,'Input-Accounts'!$F20))</f>
        <v>GATHERING</v>
      </c>
      <c r="G20" s="11">
        <f>IF($D20=0,0,$D20*
IFERROR(INDEX(G$391:G$427,MATCH($F20,$B$391:$B$427,0))/INDEX($D$391:$D$427,MATCH($F20,$B$391:$B$427,0)),
INDEX('Input-Func_Class'!D$9:D$21,MATCH($F20,'Input-Func_Class'!$B$9:$B$21,0)))
)</f>
        <v>0</v>
      </c>
      <c r="H20" s="11">
        <f>IF($D20=0,0,$D20*
IFERROR(INDEX(H$391:H$427,MATCH($F20,$B$391:$B$427,0))/INDEX($D$391:$D$427,MATCH($F20,$B$391:$B$427,0)),
INDEX('Input-Func_Class'!E$9:E$21,MATCH($F20,'Input-Func_Class'!$B$9:$B$21,0)))
)</f>
        <v>12308841.369999999</v>
      </c>
      <c r="I20" s="11">
        <f>IF($D20=0,0,$D20*
IFERROR(INDEX(I$391:I$427,MATCH($F20,$B$391:$B$427,0))/INDEX($D$391:$D$427,MATCH($F20,$B$391:$B$427,0)),
INDEX('Input-Func_Class'!F$9:F$21,MATCH($F20,'Input-Func_Class'!$B$9:$B$21,0)))
)</f>
        <v>0</v>
      </c>
      <c r="J20" s="11">
        <f>IF($D20=0,0,$D20*
IFERROR(INDEX(J$391:J$427,MATCH($F20,$B$391:$B$427,0))/INDEX($D$391:$D$427,MATCH($F20,$B$391:$B$427,0)),
INDEX('Input-Func_Class'!G$9:G$21,MATCH($F20,'Input-Func_Class'!$B$9:$B$21,0)))
)</f>
        <v>0</v>
      </c>
      <c r="K20" s="11">
        <f>IF($D20=0,0,$D20*
IFERROR(INDEX(K$391:K$427,MATCH($F20,$B$391:$B$427,0))/INDEX($D$391:$D$427,MATCH($F20,$B$391:$B$427,0)),
INDEX('Input-Func_Class'!H$9:H$21,MATCH($F20,'Input-Func_Class'!$B$9:$B$21,0)))
)</f>
        <v>0</v>
      </c>
      <c r="L20" s="11">
        <f>IF($D20=0,0,$D20*
IFERROR(INDEX(L$391:L$427,MATCH($F20,$B$391:$B$427,0))/INDEX($D$391:$D$427,MATCH($F20,$B$391:$B$427,0)),
INDEX('Input-Func_Class'!I$9:I$21,MATCH($F20,'Input-Func_Class'!$B$9:$B$21,0)))
)</f>
        <v>0</v>
      </c>
      <c r="M20" s="11">
        <f>IF($D20=0,0,$D20*
IFERROR(INDEX(M$391:M$427,MATCH($F20,$B$391:$B$427,0))/INDEX($D$391:$D$427,MATCH($F20,$B$391:$B$427,0)),
INDEX('Input-Func_Class'!J$9:J$21,MATCH($F20,'Input-Func_Class'!$B$9:$B$21,0)))
)</f>
        <v>0</v>
      </c>
    </row>
    <row r="21" spans="1:13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>'Input-Accounts'!$D21</f>
        <v>100014.85</v>
      </c>
      <c r="E21" s="11">
        <f t="shared" si="0"/>
        <v>0</v>
      </c>
      <c r="F21" s="3" t="str">
        <f>IF(D21=0,"-",IF('Input-Accounts'!$E21&lt;&gt;0,'Input-Accounts'!$E21,'Input-Accounts'!$F21))</f>
        <v>GATHERING</v>
      </c>
      <c r="G21" s="11">
        <f>IF($D21=0,0,$D21*
IFERROR(INDEX(G$391:G$427,MATCH($F21,$B$391:$B$427,0))/INDEX($D$391:$D$427,MATCH($F21,$B$391:$B$427,0)),
INDEX('Input-Func_Class'!D$9:D$21,MATCH($F21,'Input-Func_Class'!$B$9:$B$21,0)))
)</f>
        <v>0</v>
      </c>
      <c r="H21" s="11">
        <f>IF($D21=0,0,$D21*
IFERROR(INDEX(H$391:H$427,MATCH($F21,$B$391:$B$427,0))/INDEX($D$391:$D$427,MATCH($F21,$B$391:$B$427,0)),
INDEX('Input-Func_Class'!E$9:E$21,MATCH($F21,'Input-Func_Class'!$B$9:$B$21,0)))
)</f>
        <v>100014.85</v>
      </c>
      <c r="I21" s="11">
        <f>IF($D21=0,0,$D21*
IFERROR(INDEX(I$391:I$427,MATCH($F21,$B$391:$B$427,0))/INDEX($D$391:$D$427,MATCH($F21,$B$391:$B$427,0)),
INDEX('Input-Func_Class'!F$9:F$21,MATCH($F21,'Input-Func_Class'!$B$9:$B$21,0)))
)</f>
        <v>0</v>
      </c>
      <c r="J21" s="11">
        <f>IF($D21=0,0,$D21*
IFERROR(INDEX(J$391:J$427,MATCH($F21,$B$391:$B$427,0))/INDEX($D$391:$D$427,MATCH($F21,$B$391:$B$427,0)),
INDEX('Input-Func_Class'!G$9:G$21,MATCH($F21,'Input-Func_Class'!$B$9:$B$21,0)))
)</f>
        <v>0</v>
      </c>
      <c r="K21" s="11">
        <f>IF($D21=0,0,$D21*
IFERROR(INDEX(K$391:K$427,MATCH($F21,$B$391:$B$427,0))/INDEX($D$391:$D$427,MATCH($F21,$B$391:$B$427,0)),
INDEX('Input-Func_Class'!H$9:H$21,MATCH($F21,'Input-Func_Class'!$B$9:$B$21,0)))
)</f>
        <v>0</v>
      </c>
      <c r="L21" s="11">
        <f>IF($D21=0,0,$D21*
IFERROR(INDEX(L$391:L$427,MATCH($F21,$B$391:$B$427,0))/INDEX($D$391:$D$427,MATCH($F21,$B$391:$B$427,0)),
INDEX('Input-Func_Class'!I$9:I$21,MATCH($F21,'Input-Func_Class'!$B$9:$B$21,0)))
)</f>
        <v>0</v>
      </c>
      <c r="M21" s="11">
        <f>IF($D21=0,0,$D21*
IFERROR(INDEX(M$391:M$427,MATCH($F21,$B$391:$B$427,0))/INDEX($D$391:$D$427,MATCH($F21,$B$391:$B$427,0)),
INDEX('Input-Func_Class'!J$9:J$21,MATCH($F21,'Input-Func_Class'!$B$9:$B$21,0)))
)</f>
        <v>0</v>
      </c>
    </row>
    <row r="22" spans="1:13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>'Input-Accounts'!$D22</f>
        <v>1926213.73</v>
      </c>
      <c r="E22" s="11">
        <f t="shared" si="0"/>
        <v>0</v>
      </c>
      <c r="F22" s="3" t="str">
        <f>IF(D22=0,"-",IF('Input-Accounts'!$E22&lt;&gt;0,'Input-Accounts'!$E22,'Input-Accounts'!$F22))</f>
        <v>GATHERING</v>
      </c>
      <c r="G22" s="11">
        <f>IF($D22=0,0,$D22*
IFERROR(INDEX(G$391:G$427,MATCH($F22,$B$391:$B$427,0))/INDEX($D$391:$D$427,MATCH($F22,$B$391:$B$427,0)),
INDEX('Input-Func_Class'!D$9:D$21,MATCH($F22,'Input-Func_Class'!$B$9:$B$21,0)))
)</f>
        <v>0</v>
      </c>
      <c r="H22" s="11">
        <f>IF($D22=0,0,$D22*
IFERROR(INDEX(H$391:H$427,MATCH($F22,$B$391:$B$427,0))/INDEX($D$391:$D$427,MATCH($F22,$B$391:$B$427,0)),
INDEX('Input-Func_Class'!E$9:E$21,MATCH($F22,'Input-Func_Class'!$B$9:$B$21,0)))
)</f>
        <v>1926213.73</v>
      </c>
      <c r="I22" s="11">
        <f>IF($D22=0,0,$D22*
IFERROR(INDEX(I$391:I$427,MATCH($F22,$B$391:$B$427,0))/INDEX($D$391:$D$427,MATCH($F22,$B$391:$B$427,0)),
INDEX('Input-Func_Class'!F$9:F$21,MATCH($F22,'Input-Func_Class'!$B$9:$B$21,0)))
)</f>
        <v>0</v>
      </c>
      <c r="J22" s="11">
        <f>IF($D22=0,0,$D22*
IFERROR(INDEX(J$391:J$427,MATCH($F22,$B$391:$B$427,0))/INDEX($D$391:$D$427,MATCH($F22,$B$391:$B$427,0)),
INDEX('Input-Func_Class'!G$9:G$21,MATCH($F22,'Input-Func_Class'!$B$9:$B$21,0)))
)</f>
        <v>0</v>
      </c>
      <c r="K22" s="11">
        <f>IF($D22=0,0,$D22*
IFERROR(INDEX(K$391:K$427,MATCH($F22,$B$391:$B$427,0))/INDEX($D$391:$D$427,MATCH($F22,$B$391:$B$427,0)),
INDEX('Input-Func_Class'!H$9:H$21,MATCH($F22,'Input-Func_Class'!$B$9:$B$21,0)))
)</f>
        <v>0</v>
      </c>
      <c r="L22" s="11">
        <f>IF($D22=0,0,$D22*
IFERROR(INDEX(L$391:L$427,MATCH($F22,$B$391:$B$427,0))/INDEX($D$391:$D$427,MATCH($F22,$B$391:$B$427,0)),
INDEX('Input-Func_Class'!I$9:I$21,MATCH($F22,'Input-Func_Class'!$B$9:$B$21,0)))
)</f>
        <v>0</v>
      </c>
      <c r="M22" s="11">
        <f>IF($D22=0,0,$D22*
IFERROR(INDEX(M$391:M$427,MATCH($F22,$B$391:$B$427,0))/INDEX($D$391:$D$427,MATCH($F22,$B$391:$B$427,0)),
INDEX('Input-Func_Class'!J$9:J$21,MATCH($F22,'Input-Func_Class'!$B$9:$B$21,0)))
)</f>
        <v>0</v>
      </c>
    </row>
    <row r="23" spans="1:13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>'Input-Accounts'!$D23</f>
        <v>9214.49</v>
      </c>
      <c r="E23" s="11">
        <f t="shared" si="0"/>
        <v>0</v>
      </c>
      <c r="F23" s="3" t="str">
        <f>IF(D23=0,"-",IF('Input-Accounts'!$E23&lt;&gt;0,'Input-Accounts'!$E23,'Input-Accounts'!$F23))</f>
        <v>GATHERING</v>
      </c>
      <c r="G23" s="11">
        <f>IF($D23=0,0,$D23*
IFERROR(INDEX(G$391:G$427,MATCH($F23,$B$391:$B$427,0))/INDEX($D$391:$D$427,MATCH($F23,$B$391:$B$427,0)),
INDEX('Input-Func_Class'!D$9:D$21,MATCH($F23,'Input-Func_Class'!$B$9:$B$21,0)))
)</f>
        <v>0</v>
      </c>
      <c r="H23" s="11">
        <f>IF($D23=0,0,$D23*
IFERROR(INDEX(H$391:H$427,MATCH($F23,$B$391:$B$427,0))/INDEX($D$391:$D$427,MATCH($F23,$B$391:$B$427,0)),
INDEX('Input-Func_Class'!E$9:E$21,MATCH($F23,'Input-Func_Class'!$B$9:$B$21,0)))
)</f>
        <v>9214.49</v>
      </c>
      <c r="I23" s="11">
        <f>IF($D23=0,0,$D23*
IFERROR(INDEX(I$391:I$427,MATCH($F23,$B$391:$B$427,0))/INDEX($D$391:$D$427,MATCH($F23,$B$391:$B$427,0)),
INDEX('Input-Func_Class'!F$9:F$21,MATCH($F23,'Input-Func_Class'!$B$9:$B$21,0)))
)</f>
        <v>0</v>
      </c>
      <c r="J23" s="11">
        <f>IF($D23=0,0,$D23*
IFERROR(INDEX(J$391:J$427,MATCH($F23,$B$391:$B$427,0))/INDEX($D$391:$D$427,MATCH($F23,$B$391:$B$427,0)),
INDEX('Input-Func_Class'!G$9:G$21,MATCH($F23,'Input-Func_Class'!$B$9:$B$21,0)))
)</f>
        <v>0</v>
      </c>
      <c r="K23" s="11">
        <f>IF($D23=0,0,$D23*
IFERROR(INDEX(K$391:K$427,MATCH($F23,$B$391:$B$427,0))/INDEX($D$391:$D$427,MATCH($F23,$B$391:$B$427,0)),
INDEX('Input-Func_Class'!H$9:H$21,MATCH($F23,'Input-Func_Class'!$B$9:$B$21,0)))
)</f>
        <v>0</v>
      </c>
      <c r="L23" s="11">
        <f>IF($D23=0,0,$D23*
IFERROR(INDEX(L$391:L$427,MATCH($F23,$B$391:$B$427,0))/INDEX($D$391:$D$427,MATCH($F23,$B$391:$B$427,0)),
INDEX('Input-Func_Class'!I$9:I$21,MATCH($F23,'Input-Func_Class'!$B$9:$B$21,0)))
)</f>
        <v>0</v>
      </c>
      <c r="M23" s="11">
        <f>IF($D23=0,0,$D23*
IFERROR(INDEX(M$391:M$427,MATCH($F23,$B$391:$B$427,0))/INDEX($D$391:$D$427,MATCH($F23,$B$391:$B$427,0)),
INDEX('Input-Func_Class'!J$9:J$21,MATCH($F23,'Input-Func_Class'!$B$9:$B$21,0)))
)</f>
        <v>0</v>
      </c>
    </row>
    <row r="24" spans="1:13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>'Input-Accounts'!$D24</f>
        <v>2960.52</v>
      </c>
      <c r="E24" s="11">
        <f t="shared" si="0"/>
        <v>0</v>
      </c>
      <c r="F24" s="3" t="str">
        <f>IF(D24=0,"-",IF('Input-Accounts'!$E24&lt;&gt;0,'Input-Accounts'!$E24,'Input-Accounts'!$F24))</f>
        <v>GATHERING</v>
      </c>
      <c r="G24" s="11">
        <f>IF($D24=0,0,$D24*
IFERROR(INDEX(G$391:G$427,MATCH($F24,$B$391:$B$427,0))/INDEX($D$391:$D$427,MATCH($F24,$B$391:$B$427,0)),
INDEX('Input-Func_Class'!D$9:D$21,MATCH($F24,'Input-Func_Class'!$B$9:$B$21,0)))
)</f>
        <v>0</v>
      </c>
      <c r="H24" s="11">
        <f>IF($D24=0,0,$D24*
IFERROR(INDEX(H$391:H$427,MATCH($F24,$B$391:$B$427,0))/INDEX($D$391:$D$427,MATCH($F24,$B$391:$B$427,0)),
INDEX('Input-Func_Class'!E$9:E$21,MATCH($F24,'Input-Func_Class'!$B$9:$B$21,0)))
)</f>
        <v>2960.52</v>
      </c>
      <c r="I24" s="11">
        <f>IF($D24=0,0,$D24*
IFERROR(INDEX(I$391:I$427,MATCH($F24,$B$391:$B$427,0))/INDEX($D$391:$D$427,MATCH($F24,$B$391:$B$427,0)),
INDEX('Input-Func_Class'!F$9:F$21,MATCH($F24,'Input-Func_Class'!$B$9:$B$21,0)))
)</f>
        <v>0</v>
      </c>
      <c r="J24" s="11">
        <f>IF($D24=0,0,$D24*
IFERROR(INDEX(J$391:J$427,MATCH($F24,$B$391:$B$427,0))/INDEX($D$391:$D$427,MATCH($F24,$B$391:$B$427,0)),
INDEX('Input-Func_Class'!G$9:G$21,MATCH($F24,'Input-Func_Class'!$B$9:$B$21,0)))
)</f>
        <v>0</v>
      </c>
      <c r="K24" s="11">
        <f>IF($D24=0,0,$D24*
IFERROR(INDEX(K$391:K$427,MATCH($F24,$B$391:$B$427,0))/INDEX($D$391:$D$427,MATCH($F24,$B$391:$B$427,0)),
INDEX('Input-Func_Class'!H$9:H$21,MATCH($F24,'Input-Func_Class'!$B$9:$B$21,0)))
)</f>
        <v>0</v>
      </c>
      <c r="L24" s="11">
        <f>IF($D24=0,0,$D24*
IFERROR(INDEX(L$391:L$427,MATCH($F24,$B$391:$B$427,0))/INDEX($D$391:$D$427,MATCH($F24,$B$391:$B$427,0)),
INDEX('Input-Func_Class'!I$9:I$21,MATCH($F24,'Input-Func_Class'!$B$9:$B$21,0)))
)</f>
        <v>0</v>
      </c>
      <c r="M24" s="11">
        <f>IF($D24=0,0,$D24*
IFERROR(INDEX(M$391:M$427,MATCH($F24,$B$391:$B$427,0))/INDEX($D$391:$D$427,MATCH($F24,$B$391:$B$427,0)),
INDEX('Input-Func_Class'!J$9:J$21,MATCH($F24,'Input-Func_Class'!$B$9:$B$21,0)))
)</f>
        <v>0</v>
      </c>
    </row>
    <row r="25" spans="1:13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>'Input-Accounts'!$D25</f>
        <v>116633035.70999999</v>
      </c>
      <c r="E25" s="11">
        <f t="shared" si="0"/>
        <v>0</v>
      </c>
      <c r="F25" s="3" t="str">
        <f>IF(D25=0,"-",IF('Input-Accounts'!$E25&lt;&gt;0,'Input-Accounts'!$E25,'Input-Accounts'!$F25))</f>
        <v>GATHERING</v>
      </c>
      <c r="G25" s="11">
        <f>IF($D25=0,0,$D25*
IFERROR(INDEX(G$391:G$427,MATCH($F25,$B$391:$B$427,0))/INDEX($D$391:$D$427,MATCH($F25,$B$391:$B$427,0)),
INDEX('Input-Func_Class'!D$9:D$21,MATCH($F25,'Input-Func_Class'!$B$9:$B$21,0)))
)</f>
        <v>0</v>
      </c>
      <c r="H25" s="11">
        <f>IF($D25=0,0,$D25*
IFERROR(INDEX(H$391:H$427,MATCH($F25,$B$391:$B$427,0))/INDEX($D$391:$D$427,MATCH($F25,$B$391:$B$427,0)),
INDEX('Input-Func_Class'!E$9:E$21,MATCH($F25,'Input-Func_Class'!$B$9:$B$21,0)))
)</f>
        <v>116633035.70999999</v>
      </c>
      <c r="I25" s="11">
        <f>IF($D25=0,0,$D25*
IFERROR(INDEX(I$391:I$427,MATCH($F25,$B$391:$B$427,0))/INDEX($D$391:$D$427,MATCH($F25,$B$391:$B$427,0)),
INDEX('Input-Func_Class'!F$9:F$21,MATCH($F25,'Input-Func_Class'!$B$9:$B$21,0)))
)</f>
        <v>0</v>
      </c>
      <c r="J25" s="11">
        <f>IF($D25=0,0,$D25*
IFERROR(INDEX(J$391:J$427,MATCH($F25,$B$391:$B$427,0))/INDEX($D$391:$D$427,MATCH($F25,$B$391:$B$427,0)),
INDEX('Input-Func_Class'!G$9:G$21,MATCH($F25,'Input-Func_Class'!$B$9:$B$21,0)))
)</f>
        <v>0</v>
      </c>
      <c r="K25" s="11">
        <f>IF($D25=0,0,$D25*
IFERROR(INDEX(K$391:K$427,MATCH($F25,$B$391:$B$427,0))/INDEX($D$391:$D$427,MATCH($F25,$B$391:$B$427,0)),
INDEX('Input-Func_Class'!H$9:H$21,MATCH($F25,'Input-Func_Class'!$B$9:$B$21,0)))
)</f>
        <v>0</v>
      </c>
      <c r="L25" s="11">
        <f>IF($D25=0,0,$D25*
IFERROR(INDEX(L$391:L$427,MATCH($F25,$B$391:$B$427,0))/INDEX($D$391:$D$427,MATCH($F25,$B$391:$B$427,0)),
INDEX('Input-Func_Class'!I$9:I$21,MATCH($F25,'Input-Func_Class'!$B$9:$B$21,0)))
)</f>
        <v>0</v>
      </c>
      <c r="M25" s="11">
        <f>IF($D25=0,0,$D25*
IFERROR(INDEX(M$391:M$427,MATCH($F25,$B$391:$B$427,0))/INDEX($D$391:$D$427,MATCH($F25,$B$391:$B$427,0)),
INDEX('Input-Func_Class'!J$9:J$21,MATCH($F25,'Input-Func_Class'!$B$9:$B$21,0)))
)</f>
        <v>0</v>
      </c>
    </row>
    <row r="26" spans="1:13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>'Input-Accounts'!$D26</f>
        <v>51277480.670000002</v>
      </c>
      <c r="E26" s="11">
        <f t="shared" si="0"/>
        <v>0</v>
      </c>
      <c r="F26" s="3" t="str">
        <f>IF(D26=0,"-",IF('Input-Accounts'!$E26&lt;&gt;0,'Input-Accounts'!$E26,'Input-Accounts'!$F26))</f>
        <v>GATHERING</v>
      </c>
      <c r="G26" s="11">
        <f>IF($D26=0,0,$D26*
IFERROR(INDEX(G$391:G$427,MATCH($F26,$B$391:$B$427,0))/INDEX($D$391:$D$427,MATCH($F26,$B$391:$B$427,0)),
INDEX('Input-Func_Class'!D$9:D$21,MATCH($F26,'Input-Func_Class'!$B$9:$B$21,0)))
)</f>
        <v>0</v>
      </c>
      <c r="H26" s="11">
        <f>IF($D26=0,0,$D26*
IFERROR(INDEX(H$391:H$427,MATCH($F26,$B$391:$B$427,0))/INDEX($D$391:$D$427,MATCH($F26,$B$391:$B$427,0)),
INDEX('Input-Func_Class'!E$9:E$21,MATCH($F26,'Input-Func_Class'!$B$9:$B$21,0)))
)</f>
        <v>51277480.670000002</v>
      </c>
      <c r="I26" s="11">
        <f>IF($D26=0,0,$D26*
IFERROR(INDEX(I$391:I$427,MATCH($F26,$B$391:$B$427,0))/INDEX($D$391:$D$427,MATCH($F26,$B$391:$B$427,0)),
INDEX('Input-Func_Class'!F$9:F$21,MATCH($F26,'Input-Func_Class'!$B$9:$B$21,0)))
)</f>
        <v>0</v>
      </c>
      <c r="J26" s="11">
        <f>IF($D26=0,0,$D26*
IFERROR(INDEX(J$391:J$427,MATCH($F26,$B$391:$B$427,0))/INDEX($D$391:$D$427,MATCH($F26,$B$391:$B$427,0)),
INDEX('Input-Func_Class'!G$9:G$21,MATCH($F26,'Input-Func_Class'!$B$9:$B$21,0)))
)</f>
        <v>0</v>
      </c>
      <c r="K26" s="11">
        <f>IF($D26=0,0,$D26*
IFERROR(INDEX(K$391:K$427,MATCH($F26,$B$391:$B$427,0))/INDEX($D$391:$D$427,MATCH($F26,$B$391:$B$427,0)),
INDEX('Input-Func_Class'!H$9:H$21,MATCH($F26,'Input-Func_Class'!$B$9:$B$21,0)))
)</f>
        <v>0</v>
      </c>
      <c r="L26" s="11">
        <f>IF($D26=0,0,$D26*
IFERROR(INDEX(L$391:L$427,MATCH($F26,$B$391:$B$427,0))/INDEX($D$391:$D$427,MATCH($F26,$B$391:$B$427,0)),
INDEX('Input-Func_Class'!I$9:I$21,MATCH($F26,'Input-Func_Class'!$B$9:$B$21,0)))
)</f>
        <v>0</v>
      </c>
      <c r="M26" s="11">
        <f>IF($D26=0,0,$D26*
IFERROR(INDEX(M$391:M$427,MATCH($F26,$B$391:$B$427,0))/INDEX($D$391:$D$427,MATCH($F26,$B$391:$B$427,0)),
INDEX('Input-Func_Class'!J$9:J$21,MATCH($F26,'Input-Func_Class'!$B$9:$B$21,0)))
)</f>
        <v>0</v>
      </c>
    </row>
    <row r="27" spans="1:13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>'Input-Accounts'!$D27</f>
        <v>3954071.96</v>
      </c>
      <c r="E27" s="11">
        <f t="shared" si="0"/>
        <v>0</v>
      </c>
      <c r="F27" s="3" t="str">
        <f>IF(D27=0,"-",IF('Input-Accounts'!$E27&lt;&gt;0,'Input-Accounts'!$E27,'Input-Accounts'!$F27))</f>
        <v>GATHERING</v>
      </c>
      <c r="G27" s="11">
        <f>IF($D27=0,0,$D27*
IFERROR(INDEX(G$391:G$427,MATCH($F27,$B$391:$B$427,0))/INDEX($D$391:$D$427,MATCH($F27,$B$391:$B$427,0)),
INDEX('Input-Func_Class'!D$9:D$21,MATCH($F27,'Input-Func_Class'!$B$9:$B$21,0)))
)</f>
        <v>0</v>
      </c>
      <c r="H27" s="11">
        <f>IF($D27=0,0,$D27*
IFERROR(INDEX(H$391:H$427,MATCH($F27,$B$391:$B$427,0))/INDEX($D$391:$D$427,MATCH($F27,$B$391:$B$427,0)),
INDEX('Input-Func_Class'!E$9:E$21,MATCH($F27,'Input-Func_Class'!$B$9:$B$21,0)))
)</f>
        <v>3954071.96</v>
      </c>
      <c r="I27" s="11">
        <f>IF($D27=0,0,$D27*
IFERROR(INDEX(I$391:I$427,MATCH($F27,$B$391:$B$427,0))/INDEX($D$391:$D$427,MATCH($F27,$B$391:$B$427,0)),
INDEX('Input-Func_Class'!F$9:F$21,MATCH($F27,'Input-Func_Class'!$B$9:$B$21,0)))
)</f>
        <v>0</v>
      </c>
      <c r="J27" s="11">
        <f>IF($D27=0,0,$D27*
IFERROR(INDEX(J$391:J$427,MATCH($F27,$B$391:$B$427,0))/INDEX($D$391:$D$427,MATCH($F27,$B$391:$B$427,0)),
INDEX('Input-Func_Class'!G$9:G$21,MATCH($F27,'Input-Func_Class'!$B$9:$B$21,0)))
)</f>
        <v>0</v>
      </c>
      <c r="K27" s="11">
        <f>IF($D27=0,0,$D27*
IFERROR(INDEX(K$391:K$427,MATCH($F27,$B$391:$B$427,0))/INDEX($D$391:$D$427,MATCH($F27,$B$391:$B$427,0)),
INDEX('Input-Func_Class'!H$9:H$21,MATCH($F27,'Input-Func_Class'!$B$9:$B$21,0)))
)</f>
        <v>0</v>
      </c>
      <c r="L27" s="11">
        <f>IF($D27=0,0,$D27*
IFERROR(INDEX(L$391:L$427,MATCH($F27,$B$391:$B$427,0))/INDEX($D$391:$D$427,MATCH($F27,$B$391:$B$427,0)),
INDEX('Input-Func_Class'!I$9:I$21,MATCH($F27,'Input-Func_Class'!$B$9:$B$21,0)))
)</f>
        <v>0</v>
      </c>
      <c r="M27" s="11">
        <f>IF($D27=0,0,$D27*
IFERROR(INDEX(M$391:M$427,MATCH($F27,$B$391:$B$427,0))/INDEX($D$391:$D$427,MATCH($F27,$B$391:$B$427,0)),
INDEX('Input-Func_Class'!J$9:J$21,MATCH($F27,'Input-Func_Class'!$B$9:$B$21,0)))
)</f>
        <v>0</v>
      </c>
    </row>
    <row r="28" spans="1:13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>'Input-Accounts'!$D28</f>
        <v>9645.75</v>
      </c>
      <c r="E28" s="11">
        <f t="shared" si="0"/>
        <v>0</v>
      </c>
      <c r="F28" s="3" t="str">
        <f>IF(D28=0,"-",IF('Input-Accounts'!$E28&lt;&gt;0,'Input-Accounts'!$E28,'Input-Accounts'!$F28))</f>
        <v>GATHERING</v>
      </c>
      <c r="G28" s="11">
        <f>IF($D28=0,0,$D28*
IFERROR(INDEX(G$391:G$427,MATCH($F28,$B$391:$B$427,0))/INDEX($D$391:$D$427,MATCH($F28,$B$391:$B$427,0)),
INDEX('Input-Func_Class'!D$9:D$21,MATCH($F28,'Input-Func_Class'!$B$9:$B$21,0)))
)</f>
        <v>0</v>
      </c>
      <c r="H28" s="11">
        <f>IF($D28=0,0,$D28*
IFERROR(INDEX(H$391:H$427,MATCH($F28,$B$391:$B$427,0))/INDEX($D$391:$D$427,MATCH($F28,$B$391:$B$427,0)),
INDEX('Input-Func_Class'!E$9:E$21,MATCH($F28,'Input-Func_Class'!$B$9:$B$21,0)))
)</f>
        <v>9645.75</v>
      </c>
      <c r="I28" s="11">
        <f>IF($D28=0,0,$D28*
IFERROR(INDEX(I$391:I$427,MATCH($F28,$B$391:$B$427,0))/INDEX($D$391:$D$427,MATCH($F28,$B$391:$B$427,0)),
INDEX('Input-Func_Class'!F$9:F$21,MATCH($F28,'Input-Func_Class'!$B$9:$B$21,0)))
)</f>
        <v>0</v>
      </c>
      <c r="J28" s="11">
        <f>IF($D28=0,0,$D28*
IFERROR(INDEX(J$391:J$427,MATCH($F28,$B$391:$B$427,0))/INDEX($D$391:$D$427,MATCH($F28,$B$391:$B$427,0)),
INDEX('Input-Func_Class'!G$9:G$21,MATCH($F28,'Input-Func_Class'!$B$9:$B$21,0)))
)</f>
        <v>0</v>
      </c>
      <c r="K28" s="11">
        <f>IF($D28=0,0,$D28*
IFERROR(INDEX(K$391:K$427,MATCH($F28,$B$391:$B$427,0))/INDEX($D$391:$D$427,MATCH($F28,$B$391:$B$427,0)),
INDEX('Input-Func_Class'!H$9:H$21,MATCH($F28,'Input-Func_Class'!$B$9:$B$21,0)))
)</f>
        <v>0</v>
      </c>
      <c r="L28" s="11">
        <f>IF($D28=0,0,$D28*
IFERROR(INDEX(L$391:L$427,MATCH($F28,$B$391:$B$427,0))/INDEX($D$391:$D$427,MATCH($F28,$B$391:$B$427,0)),
INDEX('Input-Func_Class'!I$9:I$21,MATCH($F28,'Input-Func_Class'!$B$9:$B$21,0)))
)</f>
        <v>0</v>
      </c>
      <c r="M28" s="11">
        <f>IF($D28=0,0,$D28*
IFERROR(INDEX(M$391:M$427,MATCH($F28,$B$391:$B$427,0))/INDEX($D$391:$D$427,MATCH($F28,$B$391:$B$427,0)),
INDEX('Input-Func_Class'!J$9:J$21,MATCH($F28,'Input-Func_Class'!$B$9:$B$21,0)))
)</f>
        <v>0</v>
      </c>
    </row>
    <row r="29" spans="1:13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>SUBTOTAL(9,D19:D28)</f>
        <v>188680447.95000002</v>
      </c>
      <c r="E29" s="11">
        <f t="shared" si="0"/>
        <v>0</v>
      </c>
      <c r="G29" s="111">
        <f t="shared" ref="G29:M29" si="2">SUBTOTAL(9,G19:G28)</f>
        <v>0</v>
      </c>
      <c r="H29" s="111">
        <f t="shared" si="2"/>
        <v>188680447.95000002</v>
      </c>
      <c r="I29" s="111">
        <f t="shared" si="2"/>
        <v>0</v>
      </c>
      <c r="J29" s="111">
        <f t="shared" si="2"/>
        <v>0</v>
      </c>
      <c r="K29" s="111">
        <f t="shared" si="2"/>
        <v>0</v>
      </c>
      <c r="L29" s="111">
        <f t="shared" si="2"/>
        <v>0</v>
      </c>
      <c r="M29" s="111">
        <f t="shared" si="2"/>
        <v>0</v>
      </c>
    </row>
    <row r="30" spans="1:13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>
        <f t="shared" si="0"/>
        <v>0</v>
      </c>
      <c r="G30" s="11"/>
      <c r="H30" s="11"/>
      <c r="I30" s="11"/>
      <c r="J30" s="11"/>
      <c r="K30" s="11"/>
      <c r="L30" s="11"/>
      <c r="M30" s="11"/>
    </row>
    <row r="31" spans="1:13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>
        <f t="shared" si="0"/>
        <v>0</v>
      </c>
      <c r="G31" s="11"/>
      <c r="H31" s="11"/>
      <c r="I31" s="11"/>
      <c r="J31" s="11"/>
      <c r="K31" s="11"/>
      <c r="L31" s="11"/>
      <c r="M31" s="11"/>
    </row>
    <row r="32" spans="1:13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>'Input-Accounts'!$D32</f>
        <v>235521.24000000002</v>
      </c>
      <c r="E32" s="11">
        <f t="shared" si="0"/>
        <v>0</v>
      </c>
      <c r="F32" s="3" t="str">
        <f>IF(D32=0,"-",IF('Input-Accounts'!$E32&lt;&gt;0,'Input-Accounts'!$E32,'Input-Accounts'!$F32))</f>
        <v>INT_STORPT_FERC_352-355</v>
      </c>
      <c r="G32" s="11">
        <f>IF($D32=0,0,$D32*
IFERROR(INDEX(G$391:G$427,MATCH($F32,$B$391:$B$427,0))/INDEX($D$391:$D$427,MATCH($F32,$B$391:$B$427,0)),
INDEX('Input-Func_Class'!D$9:D$21,MATCH($F32,'Input-Func_Class'!$B$9:$B$21,0)))
)</f>
        <v>0</v>
      </c>
      <c r="H32" s="11">
        <f>IF($D32=0,0,$D32*
IFERROR(INDEX(H$391:H$427,MATCH($F32,$B$391:$B$427,0))/INDEX($D$391:$D$427,MATCH($F32,$B$391:$B$427,0)),
INDEX('Input-Func_Class'!E$9:E$21,MATCH($F32,'Input-Func_Class'!$B$9:$B$21,0)))
)</f>
        <v>0</v>
      </c>
      <c r="I32" s="11">
        <f>IF($D32=0,0,$D32*
IFERROR(INDEX(I$391:I$427,MATCH($F32,$B$391:$B$427,0))/INDEX($D$391:$D$427,MATCH($F32,$B$391:$B$427,0)),
INDEX('Input-Func_Class'!F$9:F$21,MATCH($F32,'Input-Func_Class'!$B$9:$B$21,0)))
)</f>
        <v>235521.24000000002</v>
      </c>
      <c r="J32" s="11">
        <f>IF($D32=0,0,$D32*
IFERROR(INDEX(J$391:J$427,MATCH($F32,$B$391:$B$427,0))/INDEX($D$391:$D$427,MATCH($F32,$B$391:$B$427,0)),
INDEX('Input-Func_Class'!G$9:G$21,MATCH($F32,'Input-Func_Class'!$B$9:$B$21,0)))
)</f>
        <v>0</v>
      </c>
      <c r="K32" s="11">
        <f>IF($D32=0,0,$D32*
IFERROR(INDEX(K$391:K$427,MATCH($F32,$B$391:$B$427,0))/INDEX($D$391:$D$427,MATCH($F32,$B$391:$B$427,0)),
INDEX('Input-Func_Class'!H$9:H$21,MATCH($F32,'Input-Func_Class'!$B$9:$B$21,0)))
)</f>
        <v>0</v>
      </c>
      <c r="L32" s="11">
        <f>IF($D32=0,0,$D32*
IFERROR(INDEX(L$391:L$427,MATCH($F32,$B$391:$B$427,0))/INDEX($D$391:$D$427,MATCH($F32,$B$391:$B$427,0)),
INDEX('Input-Func_Class'!I$9:I$21,MATCH($F32,'Input-Func_Class'!$B$9:$B$21,0)))
)</f>
        <v>0</v>
      </c>
      <c r="M32" s="11">
        <f>IF($D32=0,0,$D32*
IFERROR(INDEX(M$391:M$427,MATCH($F32,$B$391:$B$427,0))/INDEX($D$391:$D$427,MATCH($F32,$B$391:$B$427,0)),
INDEX('Input-Func_Class'!J$9:J$21,MATCH($F32,'Input-Func_Class'!$B$9:$B$21,0)))
)</f>
        <v>0</v>
      </c>
    </row>
    <row r="33" spans="1:13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>'Input-Accounts'!$D33</f>
        <v>2400554.19</v>
      </c>
      <c r="E33" s="11">
        <f t="shared" si="0"/>
        <v>0</v>
      </c>
      <c r="F33" s="3" t="str">
        <f>IF(D33=0,"-",IF('Input-Accounts'!$E33&lt;&gt;0,'Input-Accounts'!$E33,'Input-Accounts'!$F33))</f>
        <v>INT_STORPT_FERC_352-355</v>
      </c>
      <c r="G33" s="11">
        <f>IF($D33=0,0,$D33*
IFERROR(INDEX(G$391:G$427,MATCH($F33,$B$391:$B$427,0))/INDEX($D$391:$D$427,MATCH($F33,$B$391:$B$427,0)),
INDEX('Input-Func_Class'!D$9:D$21,MATCH($F33,'Input-Func_Class'!$B$9:$B$21,0)))
)</f>
        <v>0</v>
      </c>
      <c r="H33" s="11">
        <f>IF($D33=0,0,$D33*
IFERROR(INDEX(H$391:H$427,MATCH($F33,$B$391:$B$427,0))/INDEX($D$391:$D$427,MATCH($F33,$B$391:$B$427,0)),
INDEX('Input-Func_Class'!E$9:E$21,MATCH($F33,'Input-Func_Class'!$B$9:$B$21,0)))
)</f>
        <v>0</v>
      </c>
      <c r="I33" s="11">
        <f>IF($D33=0,0,$D33*
IFERROR(INDEX(I$391:I$427,MATCH($F33,$B$391:$B$427,0))/INDEX($D$391:$D$427,MATCH($F33,$B$391:$B$427,0)),
INDEX('Input-Func_Class'!F$9:F$21,MATCH($F33,'Input-Func_Class'!$B$9:$B$21,0)))
)</f>
        <v>2400554.19</v>
      </c>
      <c r="J33" s="11">
        <f>IF($D33=0,0,$D33*
IFERROR(INDEX(J$391:J$427,MATCH($F33,$B$391:$B$427,0))/INDEX($D$391:$D$427,MATCH($F33,$B$391:$B$427,0)),
INDEX('Input-Func_Class'!G$9:G$21,MATCH($F33,'Input-Func_Class'!$B$9:$B$21,0)))
)</f>
        <v>0</v>
      </c>
      <c r="K33" s="11">
        <f>IF($D33=0,0,$D33*
IFERROR(INDEX(K$391:K$427,MATCH($F33,$B$391:$B$427,0))/INDEX($D$391:$D$427,MATCH($F33,$B$391:$B$427,0)),
INDEX('Input-Func_Class'!H$9:H$21,MATCH($F33,'Input-Func_Class'!$B$9:$B$21,0)))
)</f>
        <v>0</v>
      </c>
      <c r="L33" s="11">
        <f>IF($D33=0,0,$D33*
IFERROR(INDEX(L$391:L$427,MATCH($F33,$B$391:$B$427,0))/INDEX($D$391:$D$427,MATCH($F33,$B$391:$B$427,0)),
INDEX('Input-Func_Class'!I$9:I$21,MATCH($F33,'Input-Func_Class'!$B$9:$B$21,0)))
)</f>
        <v>0</v>
      </c>
      <c r="M33" s="11">
        <f>IF($D33=0,0,$D33*
IFERROR(INDEX(M$391:M$427,MATCH($F33,$B$391:$B$427,0))/INDEX($D$391:$D$427,MATCH($F33,$B$391:$B$427,0)),
INDEX('Input-Func_Class'!J$9:J$21,MATCH($F33,'Input-Func_Class'!$B$9:$B$21,0)))
)</f>
        <v>0</v>
      </c>
    </row>
    <row r="34" spans="1:13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>'Input-Accounts'!$D34</f>
        <v>10964727.909999998</v>
      </c>
      <c r="E34" s="11">
        <f t="shared" si="0"/>
        <v>0</v>
      </c>
      <c r="F34" s="3" t="str">
        <f>IF(D34=0,"-",IF('Input-Accounts'!$E34&lt;&gt;0,'Input-Accounts'!$E34,'Input-Accounts'!$F34))</f>
        <v>STORAGE</v>
      </c>
      <c r="G34" s="11">
        <f>IF($D34=0,0,$D34*
IFERROR(INDEX(G$391:G$427,MATCH($F34,$B$391:$B$427,0))/INDEX($D$391:$D$427,MATCH($F34,$B$391:$B$427,0)),
INDEX('Input-Func_Class'!D$9:D$21,MATCH($F34,'Input-Func_Class'!$B$9:$B$21,0)))
)</f>
        <v>0</v>
      </c>
      <c r="H34" s="11">
        <f>IF($D34=0,0,$D34*
IFERROR(INDEX(H$391:H$427,MATCH($F34,$B$391:$B$427,0))/INDEX($D$391:$D$427,MATCH($F34,$B$391:$B$427,0)),
INDEX('Input-Func_Class'!E$9:E$21,MATCH($F34,'Input-Func_Class'!$B$9:$B$21,0)))
)</f>
        <v>0</v>
      </c>
      <c r="I34" s="11">
        <f>IF($D34=0,0,$D34*
IFERROR(INDEX(I$391:I$427,MATCH($F34,$B$391:$B$427,0))/INDEX($D$391:$D$427,MATCH($F34,$B$391:$B$427,0)),
INDEX('Input-Func_Class'!F$9:F$21,MATCH($F34,'Input-Func_Class'!$B$9:$B$21,0)))
)</f>
        <v>10964727.909999998</v>
      </c>
      <c r="J34" s="11">
        <f>IF($D34=0,0,$D34*
IFERROR(INDEX(J$391:J$427,MATCH($F34,$B$391:$B$427,0))/INDEX($D$391:$D$427,MATCH($F34,$B$391:$B$427,0)),
INDEX('Input-Func_Class'!G$9:G$21,MATCH($F34,'Input-Func_Class'!$B$9:$B$21,0)))
)</f>
        <v>0</v>
      </c>
      <c r="K34" s="11">
        <f>IF($D34=0,0,$D34*
IFERROR(INDEX(K$391:K$427,MATCH($F34,$B$391:$B$427,0))/INDEX($D$391:$D$427,MATCH($F34,$B$391:$B$427,0)),
INDEX('Input-Func_Class'!H$9:H$21,MATCH($F34,'Input-Func_Class'!$B$9:$B$21,0)))
)</f>
        <v>0</v>
      </c>
      <c r="L34" s="11">
        <f>IF($D34=0,0,$D34*
IFERROR(INDEX(L$391:L$427,MATCH($F34,$B$391:$B$427,0))/INDEX($D$391:$D$427,MATCH($F34,$B$391:$B$427,0)),
INDEX('Input-Func_Class'!I$9:I$21,MATCH($F34,'Input-Func_Class'!$B$9:$B$21,0)))
)</f>
        <v>0</v>
      </c>
      <c r="M34" s="11">
        <f>IF($D34=0,0,$D34*
IFERROR(INDEX(M$391:M$427,MATCH($F34,$B$391:$B$427,0))/INDEX($D$391:$D$427,MATCH($F34,$B$391:$B$427,0)),
INDEX('Input-Func_Class'!J$9:J$21,MATCH($F34,'Input-Func_Class'!$B$9:$B$21,0)))
)</f>
        <v>0</v>
      </c>
    </row>
    <row r="35" spans="1:13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>'Input-Accounts'!$D35</f>
        <v>3688378.84</v>
      </c>
      <c r="E35" s="11">
        <f t="shared" si="0"/>
        <v>0</v>
      </c>
      <c r="F35" s="3" t="str">
        <f>IF(D35=0,"-",IF('Input-Accounts'!$E35&lt;&gt;0,'Input-Accounts'!$E35,'Input-Accounts'!$F35))</f>
        <v>STORAGE</v>
      </c>
      <c r="G35" s="11">
        <f>IF($D35=0,0,$D35*
IFERROR(INDEX(G$391:G$427,MATCH($F35,$B$391:$B$427,0))/INDEX($D$391:$D$427,MATCH($F35,$B$391:$B$427,0)),
INDEX('Input-Func_Class'!D$9:D$21,MATCH($F35,'Input-Func_Class'!$B$9:$B$21,0)))
)</f>
        <v>0</v>
      </c>
      <c r="H35" s="11">
        <f>IF($D35=0,0,$D35*
IFERROR(INDEX(H$391:H$427,MATCH($F35,$B$391:$B$427,0))/INDEX($D$391:$D$427,MATCH($F35,$B$391:$B$427,0)),
INDEX('Input-Func_Class'!E$9:E$21,MATCH($F35,'Input-Func_Class'!$B$9:$B$21,0)))
)</f>
        <v>0</v>
      </c>
      <c r="I35" s="11">
        <f>IF($D35=0,0,$D35*
IFERROR(INDEX(I$391:I$427,MATCH($F35,$B$391:$B$427,0))/INDEX($D$391:$D$427,MATCH($F35,$B$391:$B$427,0)),
INDEX('Input-Func_Class'!F$9:F$21,MATCH($F35,'Input-Func_Class'!$B$9:$B$21,0)))
)</f>
        <v>3688378.84</v>
      </c>
      <c r="J35" s="11">
        <f>IF($D35=0,0,$D35*
IFERROR(INDEX(J$391:J$427,MATCH($F35,$B$391:$B$427,0))/INDEX($D$391:$D$427,MATCH($F35,$B$391:$B$427,0)),
INDEX('Input-Func_Class'!G$9:G$21,MATCH($F35,'Input-Func_Class'!$B$9:$B$21,0)))
)</f>
        <v>0</v>
      </c>
      <c r="K35" s="11">
        <f>IF($D35=0,0,$D35*
IFERROR(INDEX(K$391:K$427,MATCH($F35,$B$391:$B$427,0))/INDEX($D$391:$D$427,MATCH($F35,$B$391:$B$427,0)),
INDEX('Input-Func_Class'!H$9:H$21,MATCH($F35,'Input-Func_Class'!$B$9:$B$21,0)))
)</f>
        <v>0</v>
      </c>
      <c r="L35" s="11">
        <f>IF($D35=0,0,$D35*
IFERROR(INDEX(L$391:L$427,MATCH($F35,$B$391:$B$427,0))/INDEX($D$391:$D$427,MATCH($F35,$B$391:$B$427,0)),
INDEX('Input-Func_Class'!I$9:I$21,MATCH($F35,'Input-Func_Class'!$B$9:$B$21,0)))
)</f>
        <v>0</v>
      </c>
      <c r="M35" s="11">
        <f>IF($D35=0,0,$D35*
IFERROR(INDEX(M$391:M$427,MATCH($F35,$B$391:$B$427,0))/INDEX($D$391:$D$427,MATCH($F35,$B$391:$B$427,0)),
INDEX('Input-Func_Class'!J$9:J$21,MATCH($F35,'Input-Func_Class'!$B$9:$B$21,0)))
)</f>
        <v>0</v>
      </c>
    </row>
    <row r="36" spans="1:13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>'Input-Accounts'!$D36</f>
        <v>16961956.510000002</v>
      </c>
      <c r="E36" s="11">
        <f t="shared" si="0"/>
        <v>0</v>
      </c>
      <c r="F36" s="3" t="str">
        <f>IF(D36=0,"-",IF('Input-Accounts'!$E36&lt;&gt;0,'Input-Accounts'!$E36,'Input-Accounts'!$F36))</f>
        <v>STORAGE</v>
      </c>
      <c r="G36" s="11">
        <f>IF($D36=0,0,$D36*
IFERROR(INDEX(G$391:G$427,MATCH($F36,$B$391:$B$427,0))/INDEX($D$391:$D$427,MATCH($F36,$B$391:$B$427,0)),
INDEX('Input-Func_Class'!D$9:D$21,MATCH($F36,'Input-Func_Class'!$B$9:$B$21,0)))
)</f>
        <v>0</v>
      </c>
      <c r="H36" s="11">
        <f>IF($D36=0,0,$D36*
IFERROR(INDEX(H$391:H$427,MATCH($F36,$B$391:$B$427,0))/INDEX($D$391:$D$427,MATCH($F36,$B$391:$B$427,0)),
INDEX('Input-Func_Class'!E$9:E$21,MATCH($F36,'Input-Func_Class'!$B$9:$B$21,0)))
)</f>
        <v>0</v>
      </c>
      <c r="I36" s="11">
        <f>IF($D36=0,0,$D36*
IFERROR(INDEX(I$391:I$427,MATCH($F36,$B$391:$B$427,0))/INDEX($D$391:$D$427,MATCH($F36,$B$391:$B$427,0)),
INDEX('Input-Func_Class'!F$9:F$21,MATCH($F36,'Input-Func_Class'!$B$9:$B$21,0)))
)</f>
        <v>16961956.510000002</v>
      </c>
      <c r="J36" s="11">
        <f>IF($D36=0,0,$D36*
IFERROR(INDEX(J$391:J$427,MATCH($F36,$B$391:$B$427,0))/INDEX($D$391:$D$427,MATCH($F36,$B$391:$B$427,0)),
INDEX('Input-Func_Class'!G$9:G$21,MATCH($F36,'Input-Func_Class'!$B$9:$B$21,0)))
)</f>
        <v>0</v>
      </c>
      <c r="K36" s="11">
        <f>IF($D36=0,0,$D36*
IFERROR(INDEX(K$391:K$427,MATCH($F36,$B$391:$B$427,0))/INDEX($D$391:$D$427,MATCH($F36,$B$391:$B$427,0)),
INDEX('Input-Func_Class'!H$9:H$21,MATCH($F36,'Input-Func_Class'!$B$9:$B$21,0)))
)</f>
        <v>0</v>
      </c>
      <c r="L36" s="11">
        <f>IF($D36=0,0,$D36*
IFERROR(INDEX(L$391:L$427,MATCH($F36,$B$391:$B$427,0))/INDEX($D$391:$D$427,MATCH($F36,$B$391:$B$427,0)),
INDEX('Input-Func_Class'!I$9:I$21,MATCH($F36,'Input-Func_Class'!$B$9:$B$21,0)))
)</f>
        <v>0</v>
      </c>
      <c r="M36" s="11">
        <f>IF($D36=0,0,$D36*
IFERROR(INDEX(M$391:M$427,MATCH($F36,$B$391:$B$427,0))/INDEX($D$391:$D$427,MATCH($F36,$B$391:$B$427,0)),
INDEX('Input-Func_Class'!J$9:J$21,MATCH($F36,'Input-Func_Class'!$B$9:$B$21,0)))
)</f>
        <v>0</v>
      </c>
    </row>
    <row r="37" spans="1:13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>'Input-Accounts'!$D37</f>
        <v>3204486.26</v>
      </c>
      <c r="E37" s="11">
        <f t="shared" si="0"/>
        <v>0</v>
      </c>
      <c r="F37" s="3" t="str">
        <f>IF(D37=0,"-",IF('Input-Accounts'!$E37&lt;&gt;0,'Input-Accounts'!$E37,'Input-Accounts'!$F37))</f>
        <v>STORAGE</v>
      </c>
      <c r="G37" s="11">
        <f>IF($D37=0,0,$D37*
IFERROR(INDEX(G$391:G$427,MATCH($F37,$B$391:$B$427,0))/INDEX($D$391:$D$427,MATCH($F37,$B$391:$B$427,0)),
INDEX('Input-Func_Class'!D$9:D$21,MATCH($F37,'Input-Func_Class'!$B$9:$B$21,0)))
)</f>
        <v>0</v>
      </c>
      <c r="H37" s="11">
        <f>IF($D37=0,0,$D37*
IFERROR(INDEX(H$391:H$427,MATCH($F37,$B$391:$B$427,0))/INDEX($D$391:$D$427,MATCH($F37,$B$391:$B$427,0)),
INDEX('Input-Func_Class'!E$9:E$21,MATCH($F37,'Input-Func_Class'!$B$9:$B$21,0)))
)</f>
        <v>0</v>
      </c>
      <c r="I37" s="11">
        <f>IF($D37=0,0,$D37*
IFERROR(INDEX(I$391:I$427,MATCH($F37,$B$391:$B$427,0))/INDEX($D$391:$D$427,MATCH($F37,$B$391:$B$427,0)),
INDEX('Input-Func_Class'!F$9:F$21,MATCH($F37,'Input-Func_Class'!$B$9:$B$21,0)))
)</f>
        <v>3204486.26</v>
      </c>
      <c r="J37" s="11">
        <f>IF($D37=0,0,$D37*
IFERROR(INDEX(J$391:J$427,MATCH($F37,$B$391:$B$427,0))/INDEX($D$391:$D$427,MATCH($F37,$B$391:$B$427,0)),
INDEX('Input-Func_Class'!G$9:G$21,MATCH($F37,'Input-Func_Class'!$B$9:$B$21,0)))
)</f>
        <v>0</v>
      </c>
      <c r="K37" s="11">
        <f>IF($D37=0,0,$D37*
IFERROR(INDEX(K$391:K$427,MATCH($F37,$B$391:$B$427,0))/INDEX($D$391:$D$427,MATCH($F37,$B$391:$B$427,0)),
INDEX('Input-Func_Class'!H$9:H$21,MATCH($F37,'Input-Func_Class'!$B$9:$B$21,0)))
)</f>
        <v>0</v>
      </c>
      <c r="L37" s="11">
        <f>IF($D37=0,0,$D37*
IFERROR(INDEX(L$391:L$427,MATCH($F37,$B$391:$B$427,0))/INDEX($D$391:$D$427,MATCH($F37,$B$391:$B$427,0)),
INDEX('Input-Func_Class'!I$9:I$21,MATCH($F37,'Input-Func_Class'!$B$9:$B$21,0)))
)</f>
        <v>0</v>
      </c>
      <c r="M37" s="11">
        <f>IF($D37=0,0,$D37*
IFERROR(INDEX(M$391:M$427,MATCH($F37,$B$391:$B$427,0))/INDEX($D$391:$D$427,MATCH($F37,$B$391:$B$427,0)),
INDEX('Input-Func_Class'!J$9:J$21,MATCH($F37,'Input-Func_Class'!$B$9:$B$21,0)))
)</f>
        <v>0</v>
      </c>
    </row>
    <row r="38" spans="1:13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>'Input-Accounts'!$D38</f>
        <v>30183.87</v>
      </c>
      <c r="E38" s="11">
        <f t="shared" si="0"/>
        <v>0</v>
      </c>
      <c r="F38" s="3" t="str">
        <f>IF(D38=0,"-",IF('Input-Accounts'!$E38&lt;&gt;0,'Input-Accounts'!$E38,'Input-Accounts'!$F38))</f>
        <v>INT_STORPT_FERC_352-355</v>
      </c>
      <c r="G38" s="11">
        <f>IF($D38=0,0,$D38*
IFERROR(INDEX(G$391:G$427,MATCH($F38,$B$391:$B$427,0))/INDEX($D$391:$D$427,MATCH($F38,$B$391:$B$427,0)),
INDEX('Input-Func_Class'!D$9:D$21,MATCH($F38,'Input-Func_Class'!$B$9:$B$21,0)))
)</f>
        <v>0</v>
      </c>
      <c r="H38" s="11">
        <f>IF($D38=0,0,$D38*
IFERROR(INDEX(H$391:H$427,MATCH($F38,$B$391:$B$427,0))/INDEX($D$391:$D$427,MATCH($F38,$B$391:$B$427,0)),
INDEX('Input-Func_Class'!E$9:E$21,MATCH($F38,'Input-Func_Class'!$B$9:$B$21,0)))
)</f>
        <v>0</v>
      </c>
      <c r="I38" s="11">
        <f>IF($D38=0,0,$D38*
IFERROR(INDEX(I$391:I$427,MATCH($F38,$B$391:$B$427,0))/INDEX($D$391:$D$427,MATCH($F38,$B$391:$B$427,0)),
INDEX('Input-Func_Class'!F$9:F$21,MATCH($F38,'Input-Func_Class'!$B$9:$B$21,0)))
)</f>
        <v>30183.87</v>
      </c>
      <c r="J38" s="11">
        <f>IF($D38=0,0,$D38*
IFERROR(INDEX(J$391:J$427,MATCH($F38,$B$391:$B$427,0))/INDEX($D$391:$D$427,MATCH($F38,$B$391:$B$427,0)),
INDEX('Input-Func_Class'!G$9:G$21,MATCH($F38,'Input-Func_Class'!$B$9:$B$21,0)))
)</f>
        <v>0</v>
      </c>
      <c r="K38" s="11">
        <f>IF($D38=0,0,$D38*
IFERROR(INDEX(K$391:K$427,MATCH($F38,$B$391:$B$427,0))/INDEX($D$391:$D$427,MATCH($F38,$B$391:$B$427,0)),
INDEX('Input-Func_Class'!H$9:H$21,MATCH($F38,'Input-Func_Class'!$B$9:$B$21,0)))
)</f>
        <v>0</v>
      </c>
      <c r="L38" s="11">
        <f>IF($D38=0,0,$D38*
IFERROR(INDEX(L$391:L$427,MATCH($F38,$B$391:$B$427,0))/INDEX($D$391:$D$427,MATCH($F38,$B$391:$B$427,0)),
INDEX('Input-Func_Class'!I$9:I$21,MATCH($F38,'Input-Func_Class'!$B$9:$B$21,0)))
)</f>
        <v>0</v>
      </c>
      <c r="M38" s="11">
        <f>IF($D38=0,0,$D38*
IFERROR(INDEX(M$391:M$427,MATCH($F38,$B$391:$B$427,0))/INDEX($D$391:$D$427,MATCH($F38,$B$391:$B$427,0)),
INDEX('Input-Func_Class'!J$9:J$21,MATCH($F38,'Input-Func_Class'!$B$9:$B$21,0)))
)</f>
        <v>0</v>
      </c>
    </row>
    <row r="39" spans="1:13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>SUBTOTAL(9,D32:D38)</f>
        <v>37485808.819999993</v>
      </c>
      <c r="E39" s="11">
        <f t="shared" si="0"/>
        <v>0</v>
      </c>
      <c r="G39" s="111">
        <f t="shared" ref="G39:M39" si="3">SUBTOTAL(9,G32:G38)</f>
        <v>0</v>
      </c>
      <c r="H39" s="111">
        <f t="shared" si="3"/>
        <v>0</v>
      </c>
      <c r="I39" s="111">
        <f t="shared" si="3"/>
        <v>37485808.819999993</v>
      </c>
      <c r="J39" s="111">
        <f t="shared" si="3"/>
        <v>0</v>
      </c>
      <c r="K39" s="111">
        <f t="shared" si="3"/>
        <v>0</v>
      </c>
      <c r="L39" s="111">
        <f t="shared" si="3"/>
        <v>0</v>
      </c>
      <c r="M39" s="111">
        <f t="shared" si="3"/>
        <v>0</v>
      </c>
    </row>
    <row r="40" spans="1:13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>
        <f t="shared" si="0"/>
        <v>0</v>
      </c>
      <c r="G40" s="11"/>
      <c r="H40" s="11"/>
      <c r="I40" s="11"/>
      <c r="J40" s="11"/>
      <c r="K40" s="11"/>
      <c r="L40" s="11"/>
      <c r="M40" s="11"/>
    </row>
    <row r="41" spans="1:13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>
        <f t="shared" si="0"/>
        <v>0</v>
      </c>
      <c r="G41" s="11"/>
      <c r="H41" s="11"/>
      <c r="I41" s="11"/>
      <c r="J41" s="11"/>
      <c r="K41" s="11"/>
      <c r="L41" s="11"/>
      <c r="M41" s="11"/>
    </row>
    <row r="42" spans="1:13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>'Input-Accounts'!$D42</f>
        <v>8502472.4100000001</v>
      </c>
      <c r="E42" s="11">
        <f t="shared" si="0"/>
        <v>0</v>
      </c>
      <c r="F42" s="3" t="str">
        <f>IF(D42=0,"-",IF('Input-Accounts'!$E42&lt;&gt;0,'Input-Accounts'!$E42,'Input-Accounts'!$F42))</f>
        <v>TRANSMISSION</v>
      </c>
      <c r="G42" s="11">
        <f>IF($D42=0,0,$D42*
IFERROR(INDEX(G$391:G$427,MATCH($F42,$B$391:$B$427,0))/INDEX($D$391:$D$427,MATCH($F42,$B$391:$B$427,0)),
INDEX('Input-Func_Class'!D$9:D$21,MATCH($F42,'Input-Func_Class'!$B$9:$B$21,0)))
)</f>
        <v>0</v>
      </c>
      <c r="H42" s="11">
        <f>IF($D42=0,0,$D42*
IFERROR(INDEX(H$391:H$427,MATCH($F42,$B$391:$B$427,0))/INDEX($D$391:$D$427,MATCH($F42,$B$391:$B$427,0)),
INDEX('Input-Func_Class'!E$9:E$21,MATCH($F42,'Input-Func_Class'!$B$9:$B$21,0)))
)</f>
        <v>0</v>
      </c>
      <c r="I42" s="11">
        <f>IF($D42=0,0,$D42*
IFERROR(INDEX(I$391:I$427,MATCH($F42,$B$391:$B$427,0))/INDEX($D$391:$D$427,MATCH($F42,$B$391:$B$427,0)),
INDEX('Input-Func_Class'!F$9:F$21,MATCH($F42,'Input-Func_Class'!$B$9:$B$21,0)))
)</f>
        <v>0</v>
      </c>
      <c r="J42" s="11">
        <f>IF($D42=0,0,$D42*
IFERROR(INDEX(J$391:J$427,MATCH($F42,$B$391:$B$427,0))/INDEX($D$391:$D$427,MATCH($F42,$B$391:$B$427,0)),
INDEX('Input-Func_Class'!G$9:G$21,MATCH($F42,'Input-Func_Class'!$B$9:$B$21,0)))
)</f>
        <v>8502472.4100000001</v>
      </c>
      <c r="K42" s="11">
        <f>IF($D42=0,0,$D42*
IFERROR(INDEX(K$391:K$427,MATCH($F42,$B$391:$B$427,0))/INDEX($D$391:$D$427,MATCH($F42,$B$391:$B$427,0)),
INDEX('Input-Func_Class'!H$9:H$21,MATCH($F42,'Input-Func_Class'!$B$9:$B$21,0)))
)</f>
        <v>0</v>
      </c>
      <c r="L42" s="11">
        <f>IF($D42=0,0,$D42*
IFERROR(INDEX(L$391:L$427,MATCH($F42,$B$391:$B$427,0))/INDEX($D$391:$D$427,MATCH($F42,$B$391:$B$427,0)),
INDEX('Input-Func_Class'!I$9:I$21,MATCH($F42,'Input-Func_Class'!$B$9:$B$21,0)))
)</f>
        <v>0</v>
      </c>
      <c r="M42" s="11">
        <f>IF($D42=0,0,$D42*
IFERROR(INDEX(M$391:M$427,MATCH($F42,$B$391:$B$427,0))/INDEX($D$391:$D$427,MATCH($F42,$B$391:$B$427,0)),
INDEX('Input-Func_Class'!J$9:J$21,MATCH($F42,'Input-Func_Class'!$B$9:$B$21,0)))
)</f>
        <v>0</v>
      </c>
    </row>
    <row r="43" spans="1:13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>'Input-Accounts'!$D43</f>
        <v>3987533.2399999998</v>
      </c>
      <c r="E43" s="11">
        <f t="shared" ref="E43:E74" si="4">IFERROR(IF(D43="",0,IF(D43=0,0,IF(ABS(D43-SUM($G43:$M43))&lt;Check_Limit,0,1))),1)</f>
        <v>0</v>
      </c>
      <c r="F43" s="3" t="str">
        <f>IF(D43=0,"-",IF('Input-Accounts'!$E43&lt;&gt;0,'Input-Accounts'!$E43,'Input-Accounts'!$F43))</f>
        <v>TRANSMISSION</v>
      </c>
      <c r="G43" s="11">
        <f>IF($D43=0,0,$D43*
IFERROR(INDEX(G$391:G$427,MATCH($F43,$B$391:$B$427,0))/INDEX($D$391:$D$427,MATCH($F43,$B$391:$B$427,0)),
INDEX('Input-Func_Class'!D$9:D$21,MATCH($F43,'Input-Func_Class'!$B$9:$B$21,0)))
)</f>
        <v>0</v>
      </c>
      <c r="H43" s="11">
        <f>IF($D43=0,0,$D43*
IFERROR(INDEX(H$391:H$427,MATCH($F43,$B$391:$B$427,0))/INDEX($D$391:$D$427,MATCH($F43,$B$391:$B$427,0)),
INDEX('Input-Func_Class'!E$9:E$21,MATCH($F43,'Input-Func_Class'!$B$9:$B$21,0)))
)</f>
        <v>0</v>
      </c>
      <c r="I43" s="11">
        <f>IF($D43=0,0,$D43*
IFERROR(INDEX(I$391:I$427,MATCH($F43,$B$391:$B$427,0))/INDEX($D$391:$D$427,MATCH($F43,$B$391:$B$427,0)),
INDEX('Input-Func_Class'!F$9:F$21,MATCH($F43,'Input-Func_Class'!$B$9:$B$21,0)))
)</f>
        <v>0</v>
      </c>
      <c r="J43" s="11">
        <f>IF($D43=0,0,$D43*
IFERROR(INDEX(J$391:J$427,MATCH($F43,$B$391:$B$427,0))/INDEX($D$391:$D$427,MATCH($F43,$B$391:$B$427,0)),
INDEX('Input-Func_Class'!G$9:G$21,MATCH($F43,'Input-Func_Class'!$B$9:$B$21,0)))
)</f>
        <v>3987533.2399999998</v>
      </c>
      <c r="K43" s="11">
        <f>IF($D43=0,0,$D43*
IFERROR(INDEX(K$391:K$427,MATCH($F43,$B$391:$B$427,0))/INDEX($D$391:$D$427,MATCH($F43,$B$391:$B$427,0)),
INDEX('Input-Func_Class'!H$9:H$21,MATCH($F43,'Input-Func_Class'!$B$9:$B$21,0)))
)</f>
        <v>0</v>
      </c>
      <c r="L43" s="11">
        <f>IF($D43=0,0,$D43*
IFERROR(INDEX(L$391:L$427,MATCH($F43,$B$391:$B$427,0))/INDEX($D$391:$D$427,MATCH($F43,$B$391:$B$427,0)),
INDEX('Input-Func_Class'!I$9:I$21,MATCH($F43,'Input-Func_Class'!$B$9:$B$21,0)))
)</f>
        <v>0</v>
      </c>
      <c r="M43" s="11">
        <f>IF($D43=0,0,$D43*
IFERROR(INDEX(M$391:M$427,MATCH($F43,$B$391:$B$427,0))/INDEX($D$391:$D$427,MATCH($F43,$B$391:$B$427,0)),
INDEX('Input-Func_Class'!J$9:J$21,MATCH($F43,'Input-Func_Class'!$B$9:$B$21,0)))
)</f>
        <v>0</v>
      </c>
    </row>
    <row r="44" spans="1:13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>'Input-Accounts'!$D44</f>
        <v>340064648.75999999</v>
      </c>
      <c r="E44" s="11">
        <f t="shared" si="4"/>
        <v>0</v>
      </c>
      <c r="F44" s="3" t="str">
        <f>IF(D44=0,"-",IF('Input-Accounts'!$E44&lt;&gt;0,'Input-Accounts'!$E44,'Input-Accounts'!$F44))</f>
        <v>TRANSMISSION</v>
      </c>
      <c r="G44" s="11">
        <f>IF($D44=0,0,$D44*
IFERROR(INDEX(G$391:G$427,MATCH($F44,$B$391:$B$427,0))/INDEX($D$391:$D$427,MATCH($F44,$B$391:$B$427,0)),
INDEX('Input-Func_Class'!D$9:D$21,MATCH($F44,'Input-Func_Class'!$B$9:$B$21,0)))
)</f>
        <v>0</v>
      </c>
      <c r="H44" s="11">
        <f>IF($D44=0,0,$D44*
IFERROR(INDEX(H$391:H$427,MATCH($F44,$B$391:$B$427,0))/INDEX($D$391:$D$427,MATCH($F44,$B$391:$B$427,0)),
INDEX('Input-Func_Class'!E$9:E$21,MATCH($F44,'Input-Func_Class'!$B$9:$B$21,0)))
)</f>
        <v>0</v>
      </c>
      <c r="I44" s="11">
        <f>IF($D44=0,0,$D44*
IFERROR(INDEX(I$391:I$427,MATCH($F44,$B$391:$B$427,0))/INDEX($D$391:$D$427,MATCH($F44,$B$391:$B$427,0)),
INDEX('Input-Func_Class'!F$9:F$21,MATCH($F44,'Input-Func_Class'!$B$9:$B$21,0)))
)</f>
        <v>0</v>
      </c>
      <c r="J44" s="11">
        <f>IF($D44=0,0,$D44*
IFERROR(INDEX(J$391:J$427,MATCH($F44,$B$391:$B$427,0))/INDEX($D$391:$D$427,MATCH($F44,$B$391:$B$427,0)),
INDEX('Input-Func_Class'!G$9:G$21,MATCH($F44,'Input-Func_Class'!$B$9:$B$21,0)))
)</f>
        <v>340064648.75999999</v>
      </c>
      <c r="K44" s="11">
        <f>IF($D44=0,0,$D44*
IFERROR(INDEX(K$391:K$427,MATCH($F44,$B$391:$B$427,0))/INDEX($D$391:$D$427,MATCH($F44,$B$391:$B$427,0)),
INDEX('Input-Func_Class'!H$9:H$21,MATCH($F44,'Input-Func_Class'!$B$9:$B$21,0)))
)</f>
        <v>0</v>
      </c>
      <c r="L44" s="11">
        <f>IF($D44=0,0,$D44*
IFERROR(INDEX(L$391:L$427,MATCH($F44,$B$391:$B$427,0))/INDEX($D$391:$D$427,MATCH($F44,$B$391:$B$427,0)),
INDEX('Input-Func_Class'!I$9:I$21,MATCH($F44,'Input-Func_Class'!$B$9:$B$21,0)))
)</f>
        <v>0</v>
      </c>
      <c r="M44" s="11">
        <f>IF($D44=0,0,$D44*
IFERROR(INDEX(M$391:M$427,MATCH($F44,$B$391:$B$427,0))/INDEX($D$391:$D$427,MATCH($F44,$B$391:$B$427,0)),
INDEX('Input-Func_Class'!J$9:J$21,MATCH($F44,'Input-Func_Class'!$B$9:$B$21,0)))
)</f>
        <v>0</v>
      </c>
    </row>
    <row r="45" spans="1:13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>'Input-Accounts'!$D45</f>
        <v>23699523.149999999</v>
      </c>
      <c r="E45" s="11">
        <f t="shared" si="4"/>
        <v>0</v>
      </c>
      <c r="F45" s="3" t="str">
        <f>IF(D45=0,"-",IF('Input-Accounts'!$E45&lt;&gt;0,'Input-Accounts'!$E45,'Input-Accounts'!$F45))</f>
        <v>TRANSMISSION</v>
      </c>
      <c r="G45" s="11">
        <f>IF($D45=0,0,$D45*
IFERROR(INDEX(G$391:G$427,MATCH($F45,$B$391:$B$427,0))/INDEX($D$391:$D$427,MATCH($F45,$B$391:$B$427,0)),
INDEX('Input-Func_Class'!D$9:D$21,MATCH($F45,'Input-Func_Class'!$B$9:$B$21,0)))
)</f>
        <v>0</v>
      </c>
      <c r="H45" s="11">
        <f>IF($D45=0,0,$D45*
IFERROR(INDEX(H$391:H$427,MATCH($F45,$B$391:$B$427,0))/INDEX($D$391:$D$427,MATCH($F45,$B$391:$B$427,0)),
INDEX('Input-Func_Class'!E$9:E$21,MATCH($F45,'Input-Func_Class'!$B$9:$B$21,0)))
)</f>
        <v>0</v>
      </c>
      <c r="I45" s="11">
        <f>IF($D45=0,0,$D45*
IFERROR(INDEX(I$391:I$427,MATCH($F45,$B$391:$B$427,0))/INDEX($D$391:$D$427,MATCH($F45,$B$391:$B$427,0)),
INDEX('Input-Func_Class'!F$9:F$21,MATCH($F45,'Input-Func_Class'!$B$9:$B$21,0)))
)</f>
        <v>0</v>
      </c>
      <c r="J45" s="11">
        <f>IF($D45=0,0,$D45*
IFERROR(INDEX(J$391:J$427,MATCH($F45,$B$391:$B$427,0))/INDEX($D$391:$D$427,MATCH($F45,$B$391:$B$427,0)),
INDEX('Input-Func_Class'!G$9:G$21,MATCH($F45,'Input-Func_Class'!$B$9:$B$21,0)))
)</f>
        <v>23699523.149999999</v>
      </c>
      <c r="K45" s="11">
        <f>IF($D45=0,0,$D45*
IFERROR(INDEX(K$391:K$427,MATCH($F45,$B$391:$B$427,0))/INDEX($D$391:$D$427,MATCH($F45,$B$391:$B$427,0)),
INDEX('Input-Func_Class'!H$9:H$21,MATCH($F45,'Input-Func_Class'!$B$9:$B$21,0)))
)</f>
        <v>0</v>
      </c>
      <c r="L45" s="11">
        <f>IF($D45=0,0,$D45*
IFERROR(INDEX(L$391:L$427,MATCH($F45,$B$391:$B$427,0))/INDEX($D$391:$D$427,MATCH($F45,$B$391:$B$427,0)),
INDEX('Input-Func_Class'!I$9:I$21,MATCH($F45,'Input-Func_Class'!$B$9:$B$21,0)))
)</f>
        <v>0</v>
      </c>
      <c r="M45" s="11">
        <f>IF($D45=0,0,$D45*
IFERROR(INDEX(M$391:M$427,MATCH($F45,$B$391:$B$427,0))/INDEX($D$391:$D$427,MATCH($F45,$B$391:$B$427,0)),
INDEX('Input-Func_Class'!J$9:J$21,MATCH($F45,'Input-Func_Class'!$B$9:$B$21,0)))
)</f>
        <v>0</v>
      </c>
    </row>
    <row r="46" spans="1:13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>'Input-Accounts'!$D46</f>
        <v>53753938.920000002</v>
      </c>
      <c r="E46" s="11">
        <f t="shared" si="4"/>
        <v>0</v>
      </c>
      <c r="F46" s="3" t="str">
        <f>IF(D46=0,"-",IF('Input-Accounts'!$E46&lt;&gt;0,'Input-Accounts'!$E46,'Input-Accounts'!$F46))</f>
        <v>TRANSMISSION</v>
      </c>
      <c r="G46" s="11">
        <f>IF($D46=0,0,$D46*
IFERROR(INDEX(G$391:G$427,MATCH($F46,$B$391:$B$427,0))/INDEX($D$391:$D$427,MATCH($F46,$B$391:$B$427,0)),
INDEX('Input-Func_Class'!D$9:D$21,MATCH($F46,'Input-Func_Class'!$B$9:$B$21,0)))
)</f>
        <v>0</v>
      </c>
      <c r="H46" s="11">
        <f>IF($D46=0,0,$D46*
IFERROR(INDEX(H$391:H$427,MATCH($F46,$B$391:$B$427,0))/INDEX($D$391:$D$427,MATCH($F46,$B$391:$B$427,0)),
INDEX('Input-Func_Class'!E$9:E$21,MATCH($F46,'Input-Func_Class'!$B$9:$B$21,0)))
)</f>
        <v>0</v>
      </c>
      <c r="I46" s="11">
        <f>IF($D46=0,0,$D46*
IFERROR(INDEX(I$391:I$427,MATCH($F46,$B$391:$B$427,0))/INDEX($D$391:$D$427,MATCH($F46,$B$391:$B$427,0)),
INDEX('Input-Func_Class'!F$9:F$21,MATCH($F46,'Input-Func_Class'!$B$9:$B$21,0)))
)</f>
        <v>0</v>
      </c>
      <c r="J46" s="11">
        <f>IF($D46=0,0,$D46*
IFERROR(INDEX(J$391:J$427,MATCH($F46,$B$391:$B$427,0))/INDEX($D$391:$D$427,MATCH($F46,$B$391:$B$427,0)),
INDEX('Input-Func_Class'!G$9:G$21,MATCH($F46,'Input-Func_Class'!$B$9:$B$21,0)))
)</f>
        <v>53753938.920000002</v>
      </c>
      <c r="K46" s="11">
        <f>IF($D46=0,0,$D46*
IFERROR(INDEX(K$391:K$427,MATCH($F46,$B$391:$B$427,0))/INDEX($D$391:$D$427,MATCH($F46,$B$391:$B$427,0)),
INDEX('Input-Func_Class'!H$9:H$21,MATCH($F46,'Input-Func_Class'!$B$9:$B$21,0)))
)</f>
        <v>0</v>
      </c>
      <c r="L46" s="11">
        <f>IF($D46=0,0,$D46*
IFERROR(INDEX(L$391:L$427,MATCH($F46,$B$391:$B$427,0))/INDEX($D$391:$D$427,MATCH($F46,$B$391:$B$427,0)),
INDEX('Input-Func_Class'!I$9:I$21,MATCH($F46,'Input-Func_Class'!$B$9:$B$21,0)))
)</f>
        <v>0</v>
      </c>
      <c r="M46" s="11">
        <f>IF($D46=0,0,$D46*
IFERROR(INDEX(M$391:M$427,MATCH($F46,$B$391:$B$427,0))/INDEX($D$391:$D$427,MATCH($F46,$B$391:$B$427,0)),
INDEX('Input-Func_Class'!J$9:J$21,MATCH($F46,'Input-Func_Class'!$B$9:$B$21,0)))
)</f>
        <v>0</v>
      </c>
    </row>
    <row r="47" spans="1:13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>'Input-Accounts'!$D47</f>
        <v>2650785.29</v>
      </c>
      <c r="E47" s="11">
        <f t="shared" si="4"/>
        <v>0</v>
      </c>
      <c r="F47" s="3" t="str">
        <f>IF(D47=0,"-",IF('Input-Accounts'!$E47&lt;&gt;0,'Input-Accounts'!$E47,'Input-Accounts'!$F47))</f>
        <v>TRANSMISSION</v>
      </c>
      <c r="G47" s="11">
        <f>IF($D47=0,0,$D47*
IFERROR(INDEX(G$391:G$427,MATCH($F47,$B$391:$B$427,0))/INDEX($D$391:$D$427,MATCH($F47,$B$391:$B$427,0)),
INDEX('Input-Func_Class'!D$9:D$21,MATCH($F47,'Input-Func_Class'!$B$9:$B$21,0)))
)</f>
        <v>0</v>
      </c>
      <c r="H47" s="11">
        <f>IF($D47=0,0,$D47*
IFERROR(INDEX(H$391:H$427,MATCH($F47,$B$391:$B$427,0))/INDEX($D$391:$D$427,MATCH($F47,$B$391:$B$427,0)),
INDEX('Input-Func_Class'!E$9:E$21,MATCH($F47,'Input-Func_Class'!$B$9:$B$21,0)))
)</f>
        <v>0</v>
      </c>
      <c r="I47" s="11">
        <f>IF($D47=0,0,$D47*
IFERROR(INDEX(I$391:I$427,MATCH($F47,$B$391:$B$427,0))/INDEX($D$391:$D$427,MATCH($F47,$B$391:$B$427,0)),
INDEX('Input-Func_Class'!F$9:F$21,MATCH($F47,'Input-Func_Class'!$B$9:$B$21,0)))
)</f>
        <v>0</v>
      </c>
      <c r="J47" s="11">
        <f>IF($D47=0,0,$D47*
IFERROR(INDEX(J$391:J$427,MATCH($F47,$B$391:$B$427,0))/INDEX($D$391:$D$427,MATCH($F47,$B$391:$B$427,0)),
INDEX('Input-Func_Class'!G$9:G$21,MATCH($F47,'Input-Func_Class'!$B$9:$B$21,0)))
)</f>
        <v>2650785.29</v>
      </c>
      <c r="K47" s="11">
        <f>IF($D47=0,0,$D47*
IFERROR(INDEX(K$391:K$427,MATCH($F47,$B$391:$B$427,0))/INDEX($D$391:$D$427,MATCH($F47,$B$391:$B$427,0)),
INDEX('Input-Func_Class'!H$9:H$21,MATCH($F47,'Input-Func_Class'!$B$9:$B$21,0)))
)</f>
        <v>0</v>
      </c>
      <c r="L47" s="11">
        <f>IF($D47=0,0,$D47*
IFERROR(INDEX(L$391:L$427,MATCH($F47,$B$391:$B$427,0))/INDEX($D$391:$D$427,MATCH($F47,$B$391:$B$427,0)),
INDEX('Input-Func_Class'!I$9:I$21,MATCH($F47,'Input-Func_Class'!$B$9:$B$21,0)))
)</f>
        <v>0</v>
      </c>
      <c r="M47" s="11">
        <f>IF($D47=0,0,$D47*
IFERROR(INDEX(M$391:M$427,MATCH($F47,$B$391:$B$427,0))/INDEX($D$391:$D$427,MATCH($F47,$B$391:$B$427,0)),
INDEX('Input-Func_Class'!J$9:J$21,MATCH($F47,'Input-Func_Class'!$B$9:$B$21,0)))
)</f>
        <v>0</v>
      </c>
    </row>
    <row r="48" spans="1:13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>SUBTOTAL(9,D42:D47)</f>
        <v>432658901.76999998</v>
      </c>
      <c r="E48" s="11">
        <f t="shared" si="4"/>
        <v>0</v>
      </c>
      <c r="G48" s="111">
        <f t="shared" ref="G48:M48" si="5">SUBTOTAL(9,G42:G47)</f>
        <v>0</v>
      </c>
      <c r="H48" s="111">
        <f t="shared" si="5"/>
        <v>0</v>
      </c>
      <c r="I48" s="111">
        <f t="shared" si="5"/>
        <v>0</v>
      </c>
      <c r="J48" s="111">
        <f t="shared" si="5"/>
        <v>432658901.76999998</v>
      </c>
      <c r="K48" s="111">
        <f t="shared" si="5"/>
        <v>0</v>
      </c>
      <c r="L48" s="111">
        <f t="shared" si="5"/>
        <v>0</v>
      </c>
      <c r="M48" s="111">
        <f t="shared" si="5"/>
        <v>0</v>
      </c>
    </row>
    <row r="49" spans="1:13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>
        <f t="shared" si="4"/>
        <v>0</v>
      </c>
      <c r="F49" s="3"/>
      <c r="G49" s="11"/>
      <c r="H49" s="11"/>
      <c r="I49" s="11"/>
      <c r="J49" s="11"/>
      <c r="K49" s="11"/>
      <c r="L49" s="11">
        <f>IF($D49=0,0,$D49*
IFERROR(INDEX(L$391:L$427,MATCH($F49,$B$391:$B$427,0))/INDEX($D$391:$D$427,MATCH($F49,$B$391:$B$427,0)),
INDEX('Input-Func_Class'!I$9:I$21,MATCH($F49,'Input-Func_Class'!$B$9:$B$21,0)))
)</f>
        <v>0</v>
      </c>
      <c r="M49" s="11">
        <f>IF($D49=0,0,$D49*
IFERROR(INDEX(M$391:M$427,MATCH($F49,$B$391:$B$427,0))/INDEX($D$391:$D$427,MATCH($F49,$B$391:$B$427,0)),
INDEX('Input-Func_Class'!J$9:J$21,MATCH($F49,'Input-Func_Class'!$B$9:$B$21,0)))
)</f>
        <v>0</v>
      </c>
    </row>
    <row r="50" spans="1:13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>
        <f t="shared" si="4"/>
        <v>0</v>
      </c>
      <c r="F50" s="3"/>
      <c r="G50" s="11"/>
      <c r="H50" s="11"/>
      <c r="I50" s="11"/>
      <c r="J50" s="11"/>
      <c r="K50" s="11"/>
      <c r="L50" s="11">
        <f>IF($D50=0,0,$D50*
IFERROR(INDEX(L$391:L$427,MATCH($F50,$B$391:$B$427,0))/INDEX($D$391:$D$427,MATCH($F50,$B$391:$B$427,0)),
INDEX('Input-Func_Class'!I$9:I$21,MATCH($F50,'Input-Func_Class'!$B$9:$B$21,0)))
)</f>
        <v>0</v>
      </c>
      <c r="M50" s="11">
        <f>IF($D50=0,0,$D50*
IFERROR(INDEX(M$391:M$427,MATCH($F50,$B$391:$B$427,0))/INDEX($D$391:$D$427,MATCH($F50,$B$391:$B$427,0)),
INDEX('Input-Func_Class'!J$9:J$21,MATCH($F50,'Input-Func_Class'!$B$9:$B$21,0)))
)</f>
        <v>0</v>
      </c>
    </row>
    <row r="51" spans="1:13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>'Input-Accounts'!$D51</f>
        <v>14911195.57</v>
      </c>
      <c r="E51" s="11">
        <f t="shared" si="4"/>
        <v>0</v>
      </c>
      <c r="F51" s="3" t="str">
        <f>IF(D51=0,"-",IF('Input-Accounts'!$E51&lt;&gt;0,'Input-Accounts'!$E51,'Input-Accounts'!$F51))</f>
        <v>INT_DISTPT_FERC_376-386</v>
      </c>
      <c r="G51" s="11">
        <f>IF($D51=0,0,$D51*
IFERROR(INDEX(G$391:G$427,MATCH($F51,$B$391:$B$427,0))/INDEX($D$391:$D$427,MATCH($F51,$B$391:$B$427,0)),
INDEX('Input-Func_Class'!D$9:D$21,MATCH($F51,'Input-Func_Class'!$B$9:$B$21,0)))
)</f>
        <v>0</v>
      </c>
      <c r="H51" s="11">
        <f>IF($D51=0,0,$D51*
IFERROR(INDEX(H$391:H$427,MATCH($F51,$B$391:$B$427,0))/INDEX($D$391:$D$427,MATCH($F51,$B$391:$B$427,0)),
INDEX('Input-Func_Class'!E$9:E$21,MATCH($F51,'Input-Func_Class'!$B$9:$B$21,0)))
)</f>
        <v>0</v>
      </c>
      <c r="I51" s="11">
        <f>IF($D51=0,0,$D51*
IFERROR(INDEX(I$391:I$427,MATCH($F51,$B$391:$B$427,0))/INDEX($D$391:$D$427,MATCH($F51,$B$391:$B$427,0)),
INDEX('Input-Func_Class'!F$9:F$21,MATCH($F51,'Input-Func_Class'!$B$9:$B$21,0)))
)</f>
        <v>0</v>
      </c>
      <c r="J51" s="11">
        <f>IF($D51=0,0,$D51*
IFERROR(INDEX(J$391:J$427,MATCH($F51,$B$391:$B$427,0))/INDEX($D$391:$D$427,MATCH($F51,$B$391:$B$427,0)),
INDEX('Input-Func_Class'!G$9:G$21,MATCH($F51,'Input-Func_Class'!$B$9:$B$21,0)))
)</f>
        <v>0</v>
      </c>
      <c r="K51" s="11">
        <f>IF($D51=0,0,$D51*
IFERROR(INDEX(K$391:K$427,MATCH($F51,$B$391:$B$427,0))/INDEX($D$391:$D$427,MATCH($F51,$B$391:$B$427,0)),
INDEX('Input-Func_Class'!H$9:H$21,MATCH($F51,'Input-Func_Class'!$B$9:$B$21,0)))
)</f>
        <v>11368602.077749135</v>
      </c>
      <c r="L51" s="11">
        <f>IF($D51=0,0,$D51*
IFERROR(INDEX(L$391:L$427,MATCH($F51,$B$391:$B$427,0))/INDEX($D$391:$D$427,MATCH($F51,$B$391:$B$427,0)),
INDEX('Input-Func_Class'!I$9:I$21,MATCH($F51,'Input-Func_Class'!$B$9:$B$21,0)))
)</f>
        <v>3542593.4922508667</v>
      </c>
      <c r="M51" s="11">
        <f>IF($D51=0,0,$D51*
IFERROR(INDEX(M$391:M$427,MATCH($F51,$B$391:$B$427,0))/INDEX($D$391:$D$427,MATCH($F51,$B$391:$B$427,0)),
INDEX('Input-Func_Class'!J$9:J$21,MATCH($F51,'Input-Func_Class'!$B$9:$B$21,0)))
)</f>
        <v>0</v>
      </c>
    </row>
    <row r="52" spans="1:13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>'Input-Accounts'!$D52</f>
        <v>33249105.809999999</v>
      </c>
      <c r="E52" s="11">
        <f t="shared" si="4"/>
        <v>0</v>
      </c>
      <c r="F52" s="3" t="str">
        <f>IF(D52=0,"-",IF('Input-Accounts'!$E52&lt;&gt;0,'Input-Accounts'!$E52,'Input-Accounts'!$F52))</f>
        <v>INT_DISTPT_FERC_376-386</v>
      </c>
      <c r="G52" s="11">
        <f>IF($D52=0,0,$D52*
IFERROR(INDEX(G$391:G$427,MATCH($F52,$B$391:$B$427,0))/INDEX($D$391:$D$427,MATCH($F52,$B$391:$B$427,0)),
INDEX('Input-Func_Class'!D$9:D$21,MATCH($F52,'Input-Func_Class'!$B$9:$B$21,0)))
)</f>
        <v>0</v>
      </c>
      <c r="H52" s="11">
        <f>IF($D52=0,0,$D52*
IFERROR(INDEX(H$391:H$427,MATCH($F52,$B$391:$B$427,0))/INDEX($D$391:$D$427,MATCH($F52,$B$391:$B$427,0)),
INDEX('Input-Func_Class'!E$9:E$21,MATCH($F52,'Input-Func_Class'!$B$9:$B$21,0)))
)</f>
        <v>0</v>
      </c>
      <c r="I52" s="11">
        <f>IF($D52=0,0,$D52*
IFERROR(INDEX(I$391:I$427,MATCH($F52,$B$391:$B$427,0))/INDEX($D$391:$D$427,MATCH($F52,$B$391:$B$427,0)),
INDEX('Input-Func_Class'!F$9:F$21,MATCH($F52,'Input-Func_Class'!$B$9:$B$21,0)))
)</f>
        <v>0</v>
      </c>
      <c r="J52" s="11">
        <f>IF($D52=0,0,$D52*
IFERROR(INDEX(J$391:J$427,MATCH($F52,$B$391:$B$427,0))/INDEX($D$391:$D$427,MATCH($F52,$B$391:$B$427,0)),
INDEX('Input-Func_Class'!G$9:G$21,MATCH($F52,'Input-Func_Class'!$B$9:$B$21,0)))
)</f>
        <v>0</v>
      </c>
      <c r="K52" s="11">
        <f>IF($D52=0,0,$D52*
IFERROR(INDEX(K$391:K$427,MATCH($F52,$B$391:$B$427,0))/INDEX($D$391:$D$427,MATCH($F52,$B$391:$B$427,0)),
INDEX('Input-Func_Class'!H$9:H$21,MATCH($F52,'Input-Func_Class'!$B$9:$B$21,0)))
)</f>
        <v>25349801.87338974</v>
      </c>
      <c r="L52" s="11">
        <f>IF($D52=0,0,$D52*
IFERROR(INDEX(L$391:L$427,MATCH($F52,$B$391:$B$427,0))/INDEX($D$391:$D$427,MATCH($F52,$B$391:$B$427,0)),
INDEX('Input-Func_Class'!I$9:I$21,MATCH($F52,'Input-Func_Class'!$B$9:$B$21,0)))
)</f>
        <v>7899303.93661026</v>
      </c>
      <c r="M52" s="11">
        <f>IF($D52=0,0,$D52*
IFERROR(INDEX(M$391:M$427,MATCH($F52,$B$391:$B$427,0))/INDEX($D$391:$D$427,MATCH($F52,$B$391:$B$427,0)),
INDEX('Input-Func_Class'!J$9:J$21,MATCH($F52,'Input-Func_Class'!$B$9:$B$21,0)))
)</f>
        <v>0</v>
      </c>
    </row>
    <row r="53" spans="1:13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>'Input-Accounts'!$D53</f>
        <v>2362725305.2399998</v>
      </c>
      <c r="E53" s="11">
        <f t="shared" si="4"/>
        <v>0</v>
      </c>
      <c r="F53" s="3" t="str">
        <f>IF(D53=0,"-",IF('Input-Accounts'!$E53&lt;&gt;0,'Input-Accounts'!$E53,'Input-Accounts'!$F53))</f>
        <v>DISTRIBUTION</v>
      </c>
      <c r="G53" s="11">
        <f>IF($D53=0,0,$D53*
IFERROR(INDEX(G$391:G$427,MATCH($F53,$B$391:$B$427,0))/INDEX($D$391:$D$427,MATCH($F53,$B$391:$B$427,0)),
INDEX('Input-Func_Class'!D$9:D$21,MATCH($F53,'Input-Func_Class'!$B$9:$B$21,0)))
)</f>
        <v>0</v>
      </c>
      <c r="H53" s="11">
        <f>IF($D53=0,0,$D53*
IFERROR(INDEX(H$391:H$427,MATCH($F53,$B$391:$B$427,0))/INDEX($D$391:$D$427,MATCH($F53,$B$391:$B$427,0)),
INDEX('Input-Func_Class'!E$9:E$21,MATCH($F53,'Input-Func_Class'!$B$9:$B$21,0)))
)</f>
        <v>0</v>
      </c>
      <c r="I53" s="11">
        <f>IF($D53=0,0,$D53*
IFERROR(INDEX(I$391:I$427,MATCH($F53,$B$391:$B$427,0))/INDEX($D$391:$D$427,MATCH($F53,$B$391:$B$427,0)),
INDEX('Input-Func_Class'!F$9:F$21,MATCH($F53,'Input-Func_Class'!$B$9:$B$21,0)))
)</f>
        <v>0</v>
      </c>
      <c r="J53" s="11">
        <f>IF($D53=0,0,$D53*
IFERROR(INDEX(J$391:J$427,MATCH($F53,$B$391:$B$427,0))/INDEX($D$391:$D$427,MATCH($F53,$B$391:$B$427,0)),
INDEX('Input-Func_Class'!G$9:G$21,MATCH($F53,'Input-Func_Class'!$B$9:$B$21,0)))
)</f>
        <v>0</v>
      </c>
      <c r="K53" s="11">
        <f>IF($D53=0,0,$D53*
IFERROR(INDEX(K$391:K$427,MATCH($F53,$B$391:$B$427,0))/INDEX($D$391:$D$427,MATCH($F53,$B$391:$B$427,0)),
INDEX('Input-Func_Class'!H$9:H$21,MATCH($F53,'Input-Func_Class'!$B$9:$B$21,0)))
)</f>
        <v>2362725305.2399998</v>
      </c>
      <c r="L53" s="11">
        <f>IF($D53=0,0,$D53*
IFERROR(INDEX(L$391:L$427,MATCH($F53,$B$391:$B$427,0))/INDEX($D$391:$D$427,MATCH($F53,$B$391:$B$427,0)),
INDEX('Input-Func_Class'!I$9:I$21,MATCH($F53,'Input-Func_Class'!$B$9:$B$21,0)))
)</f>
        <v>0</v>
      </c>
      <c r="M53" s="11">
        <f>IF($D53=0,0,$D53*
IFERROR(INDEX(M$391:M$427,MATCH($F53,$B$391:$B$427,0))/INDEX($D$391:$D$427,MATCH($F53,$B$391:$B$427,0)),
INDEX('Input-Func_Class'!J$9:J$21,MATCH($F53,'Input-Func_Class'!$B$9:$B$21,0)))
)</f>
        <v>0</v>
      </c>
    </row>
    <row r="54" spans="1:13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>'Input-Accounts'!$D54</f>
        <v>2001957324.1099999</v>
      </c>
      <c r="E54" s="11">
        <f t="shared" si="4"/>
        <v>0</v>
      </c>
      <c r="F54" s="3" t="str">
        <f>IF(D54=0,"-",IF('Input-Accounts'!$E54&lt;&gt;0,'Input-Accounts'!$E54,'Input-Accounts'!$F54))</f>
        <v>DISTRIBUTION</v>
      </c>
      <c r="G54" s="11">
        <f>IF($D54=0,0,$D54*
IFERROR(INDEX(G$391:G$427,MATCH($F54,$B$391:$B$427,0))/INDEX($D$391:$D$427,MATCH($F54,$B$391:$B$427,0)),
INDEX('Input-Func_Class'!D$9:D$21,MATCH($F54,'Input-Func_Class'!$B$9:$B$21,0)))
)</f>
        <v>0</v>
      </c>
      <c r="H54" s="11">
        <f>IF($D54=0,0,$D54*
IFERROR(INDEX(H$391:H$427,MATCH($F54,$B$391:$B$427,0))/INDEX($D$391:$D$427,MATCH($F54,$B$391:$B$427,0)),
INDEX('Input-Func_Class'!E$9:E$21,MATCH($F54,'Input-Func_Class'!$B$9:$B$21,0)))
)</f>
        <v>0</v>
      </c>
      <c r="I54" s="11">
        <f>IF($D54=0,0,$D54*
IFERROR(INDEX(I$391:I$427,MATCH($F54,$B$391:$B$427,0))/INDEX($D$391:$D$427,MATCH($F54,$B$391:$B$427,0)),
INDEX('Input-Func_Class'!F$9:F$21,MATCH($F54,'Input-Func_Class'!$B$9:$B$21,0)))
)</f>
        <v>0</v>
      </c>
      <c r="J54" s="11">
        <f>IF($D54=0,0,$D54*
IFERROR(INDEX(J$391:J$427,MATCH($F54,$B$391:$B$427,0))/INDEX($D$391:$D$427,MATCH($F54,$B$391:$B$427,0)),
INDEX('Input-Func_Class'!G$9:G$21,MATCH($F54,'Input-Func_Class'!$B$9:$B$21,0)))
)</f>
        <v>0</v>
      </c>
      <c r="K54" s="11">
        <f>IF($D54=0,0,$D54*
IFERROR(INDEX(K$391:K$427,MATCH($F54,$B$391:$B$427,0))/INDEX($D$391:$D$427,MATCH($F54,$B$391:$B$427,0)),
INDEX('Input-Func_Class'!H$9:H$21,MATCH($F54,'Input-Func_Class'!$B$9:$B$21,0)))
)</f>
        <v>2001957324.1099999</v>
      </c>
      <c r="L54" s="11">
        <f>IF($D54=0,0,$D54*
IFERROR(INDEX(L$391:L$427,MATCH($F54,$B$391:$B$427,0))/INDEX($D$391:$D$427,MATCH($F54,$B$391:$B$427,0)),
INDEX('Input-Func_Class'!I$9:I$21,MATCH($F54,'Input-Func_Class'!$B$9:$B$21,0)))
)</f>
        <v>0</v>
      </c>
      <c r="M54" s="11">
        <f>IF($D54=0,0,$D54*
IFERROR(INDEX(M$391:M$427,MATCH($F54,$B$391:$B$427,0))/INDEX($D$391:$D$427,MATCH($F54,$B$391:$B$427,0)),
INDEX('Input-Func_Class'!J$9:J$21,MATCH($F54,'Input-Func_Class'!$B$9:$B$21,0)))
)</f>
        <v>0</v>
      </c>
    </row>
    <row r="55" spans="1:13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>'Input-Accounts'!$D55</f>
        <v>194519574.81999999</v>
      </c>
      <c r="E55" s="11">
        <f t="shared" si="4"/>
        <v>0</v>
      </c>
      <c r="F55" s="3" t="str">
        <f>IF(D55=0,"-",IF('Input-Accounts'!$E55&lt;&gt;0,'Input-Accounts'!$E55,'Input-Accounts'!$F55))</f>
        <v>DISTRIBUTION</v>
      </c>
      <c r="G55" s="11">
        <f>IF($D55=0,0,$D55*
IFERROR(INDEX(G$391:G$427,MATCH($F55,$B$391:$B$427,0))/INDEX($D$391:$D$427,MATCH($F55,$B$391:$B$427,0)),
INDEX('Input-Func_Class'!D$9:D$21,MATCH($F55,'Input-Func_Class'!$B$9:$B$21,0)))
)</f>
        <v>0</v>
      </c>
      <c r="H55" s="11">
        <f>IF($D55=0,0,$D55*
IFERROR(INDEX(H$391:H$427,MATCH($F55,$B$391:$B$427,0))/INDEX($D$391:$D$427,MATCH($F55,$B$391:$B$427,0)),
INDEX('Input-Func_Class'!E$9:E$21,MATCH($F55,'Input-Func_Class'!$B$9:$B$21,0)))
)</f>
        <v>0</v>
      </c>
      <c r="I55" s="11">
        <f>IF($D55=0,0,$D55*
IFERROR(INDEX(I$391:I$427,MATCH($F55,$B$391:$B$427,0))/INDEX($D$391:$D$427,MATCH($F55,$B$391:$B$427,0)),
INDEX('Input-Func_Class'!F$9:F$21,MATCH($F55,'Input-Func_Class'!$B$9:$B$21,0)))
)</f>
        <v>0</v>
      </c>
      <c r="J55" s="11">
        <f>IF($D55=0,0,$D55*
IFERROR(INDEX(J$391:J$427,MATCH($F55,$B$391:$B$427,0))/INDEX($D$391:$D$427,MATCH($F55,$B$391:$B$427,0)),
INDEX('Input-Func_Class'!G$9:G$21,MATCH($F55,'Input-Func_Class'!$B$9:$B$21,0)))
)</f>
        <v>0</v>
      </c>
      <c r="K55" s="11">
        <f>IF($D55=0,0,$D55*
IFERROR(INDEX(K$391:K$427,MATCH($F55,$B$391:$B$427,0))/INDEX($D$391:$D$427,MATCH($F55,$B$391:$B$427,0)),
INDEX('Input-Func_Class'!H$9:H$21,MATCH($F55,'Input-Func_Class'!$B$9:$B$21,0)))
)</f>
        <v>194519574.81999999</v>
      </c>
      <c r="L55" s="11">
        <f>IF($D55=0,0,$D55*
IFERROR(INDEX(L$391:L$427,MATCH($F55,$B$391:$B$427,0))/INDEX($D$391:$D$427,MATCH($F55,$B$391:$B$427,0)),
INDEX('Input-Func_Class'!I$9:I$21,MATCH($F55,'Input-Func_Class'!$B$9:$B$21,0)))
)</f>
        <v>0</v>
      </c>
      <c r="M55" s="11">
        <f>IF($D55=0,0,$D55*
IFERROR(INDEX(M$391:M$427,MATCH($F55,$B$391:$B$427,0))/INDEX($D$391:$D$427,MATCH($F55,$B$391:$B$427,0)),
INDEX('Input-Func_Class'!J$9:J$21,MATCH($F55,'Input-Func_Class'!$B$9:$B$21,0)))
)</f>
        <v>0</v>
      </c>
    </row>
    <row r="56" spans="1:13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>'Input-Accounts'!$D56</f>
        <v>1121478959.05</v>
      </c>
      <c r="E56" s="11">
        <f t="shared" si="4"/>
        <v>0</v>
      </c>
      <c r="F56" s="3" t="str">
        <f>IF(D56=0,"-",IF('Input-Accounts'!$E56&lt;&gt;0,'Input-Accounts'!$E56,'Input-Accounts'!$F56))</f>
        <v>DIST ON-SITE</v>
      </c>
      <c r="G56" s="11">
        <f>IF($D56=0,0,$D56*
IFERROR(INDEX(G$391:G$427,MATCH($F56,$B$391:$B$427,0))/INDEX($D$391:$D$427,MATCH($F56,$B$391:$B$427,0)),
INDEX('Input-Func_Class'!D$9:D$21,MATCH($F56,'Input-Func_Class'!$B$9:$B$21,0)))
)</f>
        <v>0</v>
      </c>
      <c r="H56" s="11">
        <f>IF($D56=0,0,$D56*
IFERROR(INDEX(H$391:H$427,MATCH($F56,$B$391:$B$427,0))/INDEX($D$391:$D$427,MATCH($F56,$B$391:$B$427,0)),
INDEX('Input-Func_Class'!E$9:E$21,MATCH($F56,'Input-Func_Class'!$B$9:$B$21,0)))
)</f>
        <v>0</v>
      </c>
      <c r="I56" s="11">
        <f>IF($D56=0,0,$D56*
IFERROR(INDEX(I$391:I$427,MATCH($F56,$B$391:$B$427,0))/INDEX($D$391:$D$427,MATCH($F56,$B$391:$B$427,0)),
INDEX('Input-Func_Class'!F$9:F$21,MATCH($F56,'Input-Func_Class'!$B$9:$B$21,0)))
)</f>
        <v>0</v>
      </c>
      <c r="J56" s="11">
        <f>IF($D56=0,0,$D56*
IFERROR(INDEX(J$391:J$427,MATCH($F56,$B$391:$B$427,0))/INDEX($D$391:$D$427,MATCH($F56,$B$391:$B$427,0)),
INDEX('Input-Func_Class'!G$9:G$21,MATCH($F56,'Input-Func_Class'!$B$9:$B$21,0)))
)</f>
        <v>0</v>
      </c>
      <c r="K56" s="11">
        <f>IF($D56=0,0,$D56*
IFERROR(INDEX(K$391:K$427,MATCH($F56,$B$391:$B$427,0))/INDEX($D$391:$D$427,MATCH($F56,$B$391:$B$427,0)),
INDEX('Input-Func_Class'!H$9:H$21,MATCH($F56,'Input-Func_Class'!$B$9:$B$21,0)))
)</f>
        <v>0</v>
      </c>
      <c r="L56" s="11">
        <f>IF($D56=0,0,$D56*
IFERROR(INDEX(L$391:L$427,MATCH($F56,$B$391:$B$427,0))/INDEX($D$391:$D$427,MATCH($F56,$B$391:$B$427,0)),
INDEX('Input-Func_Class'!I$9:I$21,MATCH($F56,'Input-Func_Class'!$B$9:$B$21,0)))
)</f>
        <v>1121478959.05</v>
      </c>
      <c r="M56" s="11">
        <f>IF($D56=0,0,$D56*
IFERROR(INDEX(M$391:M$427,MATCH($F56,$B$391:$B$427,0))/INDEX($D$391:$D$427,MATCH($F56,$B$391:$B$427,0)),
INDEX('Input-Func_Class'!J$9:J$21,MATCH($F56,'Input-Func_Class'!$B$9:$B$21,0)))
)</f>
        <v>0</v>
      </c>
    </row>
    <row r="57" spans="1:13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>'Input-Accounts'!$D57</f>
        <v>215186366.92000002</v>
      </c>
      <c r="E57" s="11">
        <f t="shared" si="4"/>
        <v>0</v>
      </c>
      <c r="F57" s="3" t="str">
        <f>IF(D57=0,"-",IF('Input-Accounts'!$E57&lt;&gt;0,'Input-Accounts'!$E57,'Input-Accounts'!$F57))</f>
        <v>DIST ON-SITE</v>
      </c>
      <c r="G57" s="11">
        <f>IF($D57=0,0,$D57*
IFERROR(INDEX(G$391:G$427,MATCH($F57,$B$391:$B$427,0))/INDEX($D$391:$D$427,MATCH($F57,$B$391:$B$427,0)),
INDEX('Input-Func_Class'!D$9:D$21,MATCH($F57,'Input-Func_Class'!$B$9:$B$21,0)))
)</f>
        <v>0</v>
      </c>
      <c r="H57" s="11">
        <f>IF($D57=0,0,$D57*
IFERROR(INDEX(H$391:H$427,MATCH($F57,$B$391:$B$427,0))/INDEX($D$391:$D$427,MATCH($F57,$B$391:$B$427,0)),
INDEX('Input-Func_Class'!E$9:E$21,MATCH($F57,'Input-Func_Class'!$B$9:$B$21,0)))
)</f>
        <v>0</v>
      </c>
      <c r="I57" s="11">
        <f>IF($D57=0,0,$D57*
IFERROR(INDEX(I$391:I$427,MATCH($F57,$B$391:$B$427,0))/INDEX($D$391:$D$427,MATCH($F57,$B$391:$B$427,0)),
INDEX('Input-Func_Class'!F$9:F$21,MATCH($F57,'Input-Func_Class'!$B$9:$B$21,0)))
)</f>
        <v>0</v>
      </c>
      <c r="J57" s="11">
        <f>IF($D57=0,0,$D57*
IFERROR(INDEX(J$391:J$427,MATCH($F57,$B$391:$B$427,0))/INDEX($D$391:$D$427,MATCH($F57,$B$391:$B$427,0)),
INDEX('Input-Func_Class'!G$9:G$21,MATCH($F57,'Input-Func_Class'!$B$9:$B$21,0)))
)</f>
        <v>0</v>
      </c>
      <c r="K57" s="11">
        <f>IF($D57=0,0,$D57*
IFERROR(INDEX(K$391:K$427,MATCH($F57,$B$391:$B$427,0))/INDEX($D$391:$D$427,MATCH($F57,$B$391:$B$427,0)),
INDEX('Input-Func_Class'!H$9:H$21,MATCH($F57,'Input-Func_Class'!$B$9:$B$21,0)))
)</f>
        <v>0</v>
      </c>
      <c r="L57" s="11">
        <f>IF($D57=0,0,$D57*
IFERROR(INDEX(L$391:L$427,MATCH($F57,$B$391:$B$427,0))/INDEX($D$391:$D$427,MATCH($F57,$B$391:$B$427,0)),
INDEX('Input-Func_Class'!I$9:I$21,MATCH($F57,'Input-Func_Class'!$B$9:$B$21,0)))
)</f>
        <v>215186366.92000002</v>
      </c>
      <c r="M57" s="11">
        <f>IF($D57=0,0,$D57*
IFERROR(INDEX(M$391:M$427,MATCH($F57,$B$391:$B$427,0))/INDEX($D$391:$D$427,MATCH($F57,$B$391:$B$427,0)),
INDEX('Input-Func_Class'!J$9:J$21,MATCH($F57,'Input-Func_Class'!$B$9:$B$21,0)))
)</f>
        <v>0</v>
      </c>
    </row>
    <row r="58" spans="1:13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>'Input-Accounts'!$D58</f>
        <v>55977212.200000003</v>
      </c>
      <c r="E58" s="11">
        <f t="shared" si="4"/>
        <v>0</v>
      </c>
      <c r="F58" s="3" t="str">
        <f>IF(D58=0,"-",IF('Input-Accounts'!$E58&lt;&gt;0,'Input-Accounts'!$E58,'Input-Accounts'!$F58))</f>
        <v>DIST ON-SITE</v>
      </c>
      <c r="G58" s="11">
        <f>IF($D58=0,0,$D58*
IFERROR(INDEX(G$391:G$427,MATCH($F58,$B$391:$B$427,0))/INDEX($D$391:$D$427,MATCH($F58,$B$391:$B$427,0)),
INDEX('Input-Func_Class'!D$9:D$21,MATCH($F58,'Input-Func_Class'!$B$9:$B$21,0)))
)</f>
        <v>0</v>
      </c>
      <c r="H58" s="11">
        <f>IF($D58=0,0,$D58*
IFERROR(INDEX(H$391:H$427,MATCH($F58,$B$391:$B$427,0))/INDEX($D$391:$D$427,MATCH($F58,$B$391:$B$427,0)),
INDEX('Input-Func_Class'!E$9:E$21,MATCH($F58,'Input-Func_Class'!$B$9:$B$21,0)))
)</f>
        <v>0</v>
      </c>
      <c r="I58" s="11">
        <f>IF($D58=0,0,$D58*
IFERROR(INDEX(I$391:I$427,MATCH($F58,$B$391:$B$427,0))/INDEX($D$391:$D$427,MATCH($F58,$B$391:$B$427,0)),
INDEX('Input-Func_Class'!F$9:F$21,MATCH($F58,'Input-Func_Class'!$B$9:$B$21,0)))
)</f>
        <v>0</v>
      </c>
      <c r="J58" s="11">
        <f>IF($D58=0,0,$D58*
IFERROR(INDEX(J$391:J$427,MATCH($F58,$B$391:$B$427,0))/INDEX($D$391:$D$427,MATCH($F58,$B$391:$B$427,0)),
INDEX('Input-Func_Class'!G$9:G$21,MATCH($F58,'Input-Func_Class'!$B$9:$B$21,0)))
)</f>
        <v>0</v>
      </c>
      <c r="K58" s="11">
        <f>IF($D58=0,0,$D58*
IFERROR(INDEX(K$391:K$427,MATCH($F58,$B$391:$B$427,0))/INDEX($D$391:$D$427,MATCH($F58,$B$391:$B$427,0)),
INDEX('Input-Func_Class'!H$9:H$21,MATCH($F58,'Input-Func_Class'!$B$9:$B$21,0)))
)</f>
        <v>0</v>
      </c>
      <c r="L58" s="11">
        <f>IF($D58=0,0,$D58*
IFERROR(INDEX(L$391:L$427,MATCH($F58,$B$391:$B$427,0))/INDEX($D$391:$D$427,MATCH($F58,$B$391:$B$427,0)),
INDEX('Input-Func_Class'!I$9:I$21,MATCH($F58,'Input-Func_Class'!$B$9:$B$21,0)))
)</f>
        <v>55977212.200000003</v>
      </c>
      <c r="M58" s="11">
        <f>IF($D58=0,0,$D58*
IFERROR(INDEX(M$391:M$427,MATCH($F58,$B$391:$B$427,0))/INDEX($D$391:$D$427,MATCH($F58,$B$391:$B$427,0)),
INDEX('Input-Func_Class'!J$9:J$21,MATCH($F58,'Input-Func_Class'!$B$9:$B$21,0)))
)</f>
        <v>0</v>
      </c>
    </row>
    <row r="59" spans="1:13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>'Input-Accounts'!$D59</f>
        <v>13415312.119999999</v>
      </c>
      <c r="E59" s="11">
        <f t="shared" si="4"/>
        <v>0</v>
      </c>
      <c r="F59" s="3" t="str">
        <f>IF(D59=0,"-",IF('Input-Accounts'!$E59&lt;&gt;0,'Input-Accounts'!$E59,'Input-Accounts'!$F59))</f>
        <v>DIST ON-SITE</v>
      </c>
      <c r="G59" s="11">
        <f>IF($D59=0,0,$D59*
IFERROR(INDEX(G$391:G$427,MATCH($F59,$B$391:$B$427,0))/INDEX($D$391:$D$427,MATCH($F59,$B$391:$B$427,0)),
INDEX('Input-Func_Class'!D$9:D$21,MATCH($F59,'Input-Func_Class'!$B$9:$B$21,0)))
)</f>
        <v>0</v>
      </c>
      <c r="H59" s="11">
        <f>IF($D59=0,0,$D59*
IFERROR(INDEX(H$391:H$427,MATCH($F59,$B$391:$B$427,0))/INDEX($D$391:$D$427,MATCH($F59,$B$391:$B$427,0)),
INDEX('Input-Func_Class'!E$9:E$21,MATCH($F59,'Input-Func_Class'!$B$9:$B$21,0)))
)</f>
        <v>0</v>
      </c>
      <c r="I59" s="11">
        <f>IF($D59=0,0,$D59*
IFERROR(INDEX(I$391:I$427,MATCH($F59,$B$391:$B$427,0))/INDEX($D$391:$D$427,MATCH($F59,$B$391:$B$427,0)),
INDEX('Input-Func_Class'!F$9:F$21,MATCH($F59,'Input-Func_Class'!$B$9:$B$21,0)))
)</f>
        <v>0</v>
      </c>
      <c r="J59" s="11">
        <f>IF($D59=0,0,$D59*
IFERROR(INDEX(J$391:J$427,MATCH($F59,$B$391:$B$427,0))/INDEX($D$391:$D$427,MATCH($F59,$B$391:$B$427,0)),
INDEX('Input-Func_Class'!G$9:G$21,MATCH($F59,'Input-Func_Class'!$B$9:$B$21,0)))
)</f>
        <v>0</v>
      </c>
      <c r="K59" s="11">
        <f>IF($D59=0,0,$D59*
IFERROR(INDEX(K$391:K$427,MATCH($F59,$B$391:$B$427,0))/INDEX($D$391:$D$427,MATCH($F59,$B$391:$B$427,0)),
INDEX('Input-Func_Class'!H$9:H$21,MATCH($F59,'Input-Func_Class'!$B$9:$B$21,0)))
)</f>
        <v>0</v>
      </c>
      <c r="L59" s="11">
        <f>IF($D59=0,0,$D59*
IFERROR(INDEX(L$391:L$427,MATCH($F59,$B$391:$B$427,0))/INDEX($D$391:$D$427,MATCH($F59,$B$391:$B$427,0)),
INDEX('Input-Func_Class'!I$9:I$21,MATCH($F59,'Input-Func_Class'!$B$9:$B$21,0)))
)</f>
        <v>13415312.119999999</v>
      </c>
      <c r="M59" s="11">
        <f>IF($D59=0,0,$D59*
IFERROR(INDEX(M$391:M$427,MATCH($F59,$B$391:$B$427,0))/INDEX($D$391:$D$427,MATCH($F59,$B$391:$B$427,0)),
INDEX('Input-Func_Class'!J$9:J$21,MATCH($F59,'Input-Func_Class'!$B$9:$B$21,0)))
)</f>
        <v>0</v>
      </c>
    </row>
    <row r="60" spans="1:13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>'Input-Accounts'!$D60</f>
        <v>14644532.279999999</v>
      </c>
      <c r="E60" s="11">
        <f t="shared" si="4"/>
        <v>0</v>
      </c>
      <c r="F60" s="3" t="str">
        <f>IF(D60=0,"-",IF('Input-Accounts'!$E60&lt;&gt;0,'Input-Accounts'!$E60,'Input-Accounts'!$F60))</f>
        <v>DIST ON-SITE</v>
      </c>
      <c r="G60" s="11">
        <f>IF($D60=0,0,$D60*
IFERROR(INDEX(G$391:G$427,MATCH($F60,$B$391:$B$427,0))/INDEX($D$391:$D$427,MATCH($F60,$B$391:$B$427,0)),
INDEX('Input-Func_Class'!D$9:D$21,MATCH($F60,'Input-Func_Class'!$B$9:$B$21,0)))
)</f>
        <v>0</v>
      </c>
      <c r="H60" s="11">
        <f>IF($D60=0,0,$D60*
IFERROR(INDEX(H$391:H$427,MATCH($F60,$B$391:$B$427,0))/INDEX($D$391:$D$427,MATCH($F60,$B$391:$B$427,0)),
INDEX('Input-Func_Class'!E$9:E$21,MATCH($F60,'Input-Func_Class'!$B$9:$B$21,0)))
)</f>
        <v>0</v>
      </c>
      <c r="I60" s="11">
        <f>IF($D60=0,0,$D60*
IFERROR(INDEX(I$391:I$427,MATCH($F60,$B$391:$B$427,0))/INDEX($D$391:$D$427,MATCH($F60,$B$391:$B$427,0)),
INDEX('Input-Func_Class'!F$9:F$21,MATCH($F60,'Input-Func_Class'!$B$9:$B$21,0)))
)</f>
        <v>0</v>
      </c>
      <c r="J60" s="11">
        <f>IF($D60=0,0,$D60*
IFERROR(INDEX(J$391:J$427,MATCH($F60,$B$391:$B$427,0))/INDEX($D$391:$D$427,MATCH($F60,$B$391:$B$427,0)),
INDEX('Input-Func_Class'!G$9:G$21,MATCH($F60,'Input-Func_Class'!$B$9:$B$21,0)))
)</f>
        <v>0</v>
      </c>
      <c r="K60" s="11">
        <f>IF($D60=0,0,$D60*
IFERROR(INDEX(K$391:K$427,MATCH($F60,$B$391:$B$427,0))/INDEX($D$391:$D$427,MATCH($F60,$B$391:$B$427,0)),
INDEX('Input-Func_Class'!H$9:H$21,MATCH($F60,'Input-Func_Class'!$B$9:$B$21,0)))
)</f>
        <v>0</v>
      </c>
      <c r="L60" s="11">
        <f>IF($D60=0,0,$D60*
IFERROR(INDEX(L$391:L$427,MATCH($F60,$B$391:$B$427,0))/INDEX($D$391:$D$427,MATCH($F60,$B$391:$B$427,0)),
INDEX('Input-Func_Class'!I$9:I$21,MATCH($F60,'Input-Func_Class'!$B$9:$B$21,0)))
)</f>
        <v>14644532.279999999</v>
      </c>
      <c r="M60" s="11">
        <f>IF($D60=0,0,$D60*
IFERROR(INDEX(M$391:M$427,MATCH($F60,$B$391:$B$427,0))/INDEX($D$391:$D$427,MATCH($F60,$B$391:$B$427,0)),
INDEX('Input-Func_Class'!J$9:J$21,MATCH($F60,'Input-Func_Class'!$B$9:$B$21,0)))
)</f>
        <v>0</v>
      </c>
    </row>
    <row r="61" spans="1:13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>'Input-Accounts'!$D61</f>
        <v>16379114.15</v>
      </c>
      <c r="E61" s="11">
        <f t="shared" si="4"/>
        <v>0</v>
      </c>
      <c r="F61" s="3" t="str">
        <f>IF(D61=0,"-",IF('Input-Accounts'!$E61&lt;&gt;0,'Input-Accounts'!$E61,'Input-Accounts'!$F61))</f>
        <v>INT_DISTPT_FERC_376-386</v>
      </c>
      <c r="G61" s="11">
        <f>IF($D61=0,0,$D61*
IFERROR(INDEX(G$391:G$427,MATCH($F61,$B$391:$B$427,0))/INDEX($D$391:$D$427,MATCH($F61,$B$391:$B$427,0)),
INDEX('Input-Func_Class'!D$9:D$21,MATCH($F61,'Input-Func_Class'!$B$9:$B$21,0)))
)</f>
        <v>0</v>
      </c>
      <c r="H61" s="11">
        <f>IF($D61=0,0,$D61*
IFERROR(INDEX(H$391:H$427,MATCH($F61,$B$391:$B$427,0))/INDEX($D$391:$D$427,MATCH($F61,$B$391:$B$427,0)),
INDEX('Input-Func_Class'!E$9:E$21,MATCH($F61,'Input-Func_Class'!$B$9:$B$21,0)))
)</f>
        <v>0</v>
      </c>
      <c r="I61" s="11">
        <f>IF($D61=0,0,$D61*
IFERROR(INDEX(I$391:I$427,MATCH($F61,$B$391:$B$427,0))/INDEX($D$391:$D$427,MATCH($F61,$B$391:$B$427,0)),
INDEX('Input-Func_Class'!F$9:F$21,MATCH($F61,'Input-Func_Class'!$B$9:$B$21,0)))
)</f>
        <v>0</v>
      </c>
      <c r="J61" s="11">
        <f>IF($D61=0,0,$D61*
IFERROR(INDEX(J$391:J$427,MATCH($F61,$B$391:$B$427,0))/INDEX($D$391:$D$427,MATCH($F61,$B$391:$B$427,0)),
INDEX('Input-Func_Class'!G$9:G$21,MATCH($F61,'Input-Func_Class'!$B$9:$B$21,0)))
)</f>
        <v>0</v>
      </c>
      <c r="K61" s="11">
        <f>IF($D61=0,0,$D61*
IFERROR(INDEX(K$391:K$427,MATCH($F61,$B$391:$B$427,0))/INDEX($D$391:$D$427,MATCH($F61,$B$391:$B$427,0)),
INDEX('Input-Func_Class'!H$9:H$21,MATCH($F61,'Input-Func_Class'!$B$9:$B$21,0)))
)</f>
        <v>12487773.383645605</v>
      </c>
      <c r="L61" s="11">
        <f>IF($D61=0,0,$D61*
IFERROR(INDEX(L$391:L$427,MATCH($F61,$B$391:$B$427,0))/INDEX($D$391:$D$427,MATCH($F61,$B$391:$B$427,0)),
INDEX('Input-Func_Class'!I$9:I$21,MATCH($F61,'Input-Func_Class'!$B$9:$B$21,0)))
)</f>
        <v>3891340.7663543969</v>
      </c>
      <c r="M61" s="11">
        <f>IF($D61=0,0,$D61*
IFERROR(INDEX(M$391:M$427,MATCH($F61,$B$391:$B$427,0))/INDEX($D$391:$D$427,MATCH($F61,$B$391:$B$427,0)),
INDEX('Input-Func_Class'!J$9:J$21,MATCH($F61,'Input-Func_Class'!$B$9:$B$21,0)))
)</f>
        <v>0</v>
      </c>
    </row>
    <row r="62" spans="1:13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>SUBTOTAL(9,D51:D61)</f>
        <v>6044444002.2699986</v>
      </c>
      <c r="E62" s="11">
        <f t="shared" si="4"/>
        <v>0</v>
      </c>
      <c r="G62" s="111">
        <f t="shared" ref="G62:M62" si="6">SUBTOTAL(9,G51:G61)</f>
        <v>0</v>
      </c>
      <c r="H62" s="111">
        <f t="shared" si="6"/>
        <v>0</v>
      </c>
      <c r="I62" s="111">
        <f t="shared" si="6"/>
        <v>0</v>
      </c>
      <c r="J62" s="111">
        <f t="shared" si="6"/>
        <v>0</v>
      </c>
      <c r="K62" s="111">
        <f t="shared" si="6"/>
        <v>4608408381.5047846</v>
      </c>
      <c r="L62" s="111">
        <f t="shared" si="6"/>
        <v>1436035620.7652154</v>
      </c>
      <c r="M62" s="111">
        <f t="shared" si="6"/>
        <v>0</v>
      </c>
    </row>
    <row r="63" spans="1:13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>
        <f t="shared" si="4"/>
        <v>0</v>
      </c>
      <c r="G63" s="11"/>
      <c r="H63" s="11"/>
      <c r="I63" s="11"/>
      <c r="J63" s="11"/>
      <c r="K63" s="11"/>
      <c r="L63" s="11"/>
      <c r="M63" s="11"/>
    </row>
    <row r="64" spans="1:13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>
        <f t="shared" si="4"/>
        <v>0</v>
      </c>
      <c r="G64" s="11"/>
      <c r="H64" s="11"/>
      <c r="I64" s="11"/>
      <c r="J64" s="11"/>
      <c r="K64" s="11"/>
      <c r="L64" s="11"/>
      <c r="M64" s="11"/>
    </row>
    <row r="65" spans="1:13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>'Input-Accounts'!$D65</f>
        <v>4718890.2700000005</v>
      </c>
      <c r="E65" s="11">
        <f t="shared" si="4"/>
        <v>0</v>
      </c>
      <c r="F65" s="3" t="str">
        <f>IF(D65=0,"-",IF('Input-Accounts'!$E65&lt;&gt;0,'Input-Accounts'!$E65,'Input-Accounts'!$F65))</f>
        <v>INT_PSTD_PLANT</v>
      </c>
      <c r="G65" s="11">
        <f>IF($D65=0,0,$D65*
IFERROR(INDEX(G$391:G$427,MATCH($F65,$B$391:$B$427,0))/INDEX($D$391:$D$427,MATCH($F65,$B$391:$B$427,0)),
INDEX('Input-Func_Class'!D$9:D$21,MATCH($F65,'Input-Func_Class'!$B$9:$B$21,0)))
)</f>
        <v>0</v>
      </c>
      <c r="H65" s="11">
        <f>IF($D65=0,0,$D65*
IFERROR(INDEX(H$391:H$427,MATCH($F65,$B$391:$B$427,0))/INDEX($D$391:$D$427,MATCH($F65,$B$391:$B$427,0)),
INDEX('Input-Func_Class'!E$9:E$21,MATCH($F65,'Input-Func_Class'!$B$9:$B$21,0)))
)</f>
        <v>132825.09005843179</v>
      </c>
      <c r="I65" s="11">
        <f>IF($D65=0,0,$D65*
IFERROR(INDEX(I$391:I$427,MATCH($F65,$B$391:$B$427,0))/INDEX($D$391:$D$427,MATCH($F65,$B$391:$B$427,0)),
INDEX('Input-Func_Class'!F$9:F$21,MATCH($F65,'Input-Func_Class'!$B$9:$B$21,0)))
)</f>
        <v>26388.828235923505</v>
      </c>
      <c r="J65" s="11">
        <f>IF($D65=0,0,$D65*
IFERROR(INDEX(J$391:J$427,MATCH($F65,$B$391:$B$427,0))/INDEX($D$391:$D$427,MATCH($F65,$B$391:$B$427,0)),
INDEX('Input-Func_Class'!G$9:G$21,MATCH($F65,'Input-Func_Class'!$B$9:$B$21,0)))
)</f>
        <v>304578.23381578655</v>
      </c>
      <c r="K65" s="11">
        <f>IF($D65=0,0,$D65*
IFERROR(INDEX(K$391:K$427,MATCH($F65,$B$391:$B$427,0))/INDEX($D$391:$D$427,MATCH($F65,$B$391:$B$427,0)),
INDEX('Input-Func_Class'!H$9:H$21,MATCH($F65,'Input-Func_Class'!$B$9:$B$21,0)))
)</f>
        <v>3244174.2901819572</v>
      </c>
      <c r="L65" s="11">
        <f>IF($D65=0,0,$D65*
IFERROR(INDEX(L$391:L$427,MATCH($F65,$B$391:$B$427,0))/INDEX($D$391:$D$427,MATCH($F65,$B$391:$B$427,0)),
INDEX('Input-Func_Class'!I$9:I$21,MATCH($F65,'Input-Func_Class'!$B$9:$B$21,0)))
)</f>
        <v>1010923.8277079029</v>
      </c>
      <c r="M65" s="11">
        <f>IF($D65=0,0,$D65*
IFERROR(INDEX(M$391:M$427,MATCH($F65,$B$391:$B$427,0))/INDEX($D$391:$D$427,MATCH($F65,$B$391:$B$427,0)),
INDEX('Input-Func_Class'!J$9:J$21,MATCH($F65,'Input-Func_Class'!$B$9:$B$21,0)))
)</f>
        <v>0</v>
      </c>
    </row>
    <row r="66" spans="1:13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>'Input-Accounts'!$D66</f>
        <v>85917723.930000007</v>
      </c>
      <c r="E66" s="11">
        <f t="shared" si="4"/>
        <v>0</v>
      </c>
      <c r="F66" s="3" t="str">
        <f>IF(D66=0,"-",IF('Input-Accounts'!$E66&lt;&gt;0,'Input-Accounts'!$E66,'Input-Accounts'!$F66))</f>
        <v>INT_PSTD_PLANT</v>
      </c>
      <c r="G66" s="11">
        <f>IF($D66=0,0,$D66*
IFERROR(INDEX(G$391:G$427,MATCH($F66,$B$391:$B$427,0))/INDEX($D$391:$D$427,MATCH($F66,$B$391:$B$427,0)),
INDEX('Input-Func_Class'!D$9:D$21,MATCH($F66,'Input-Func_Class'!$B$9:$B$21,0)))
)</f>
        <v>0</v>
      </c>
      <c r="H66" s="11">
        <f>IF($D66=0,0,$D66*
IFERROR(INDEX(H$391:H$427,MATCH($F66,$B$391:$B$427,0))/INDEX($D$391:$D$427,MATCH($F66,$B$391:$B$427,0)),
INDEX('Input-Func_Class'!E$9:E$21,MATCH($F66,'Input-Func_Class'!$B$9:$B$21,0)))
)</f>
        <v>2418371.4317683703</v>
      </c>
      <c r="I66" s="11">
        <f>IF($D66=0,0,$D66*
IFERROR(INDEX(I$391:I$427,MATCH($F66,$B$391:$B$427,0))/INDEX($D$391:$D$427,MATCH($F66,$B$391:$B$427,0)),
INDEX('Input-Func_Class'!F$9:F$21,MATCH($F66,'Input-Func_Class'!$B$9:$B$21,0)))
)</f>
        <v>480466.36592172016</v>
      </c>
      <c r="J66" s="11">
        <f>IF($D66=0,0,$D66*
IFERROR(INDEX(J$391:J$427,MATCH($F66,$B$391:$B$427,0))/INDEX($D$391:$D$427,MATCH($F66,$B$391:$B$427,0)),
INDEX('Input-Func_Class'!G$9:G$21,MATCH($F66,'Input-Func_Class'!$B$9:$B$21,0)))
)</f>
        <v>5545513.2691762587</v>
      </c>
      <c r="K66" s="11">
        <f>IF($D66=0,0,$D66*
IFERROR(INDEX(K$391:K$427,MATCH($F66,$B$391:$B$427,0))/INDEX($D$391:$D$427,MATCH($F66,$B$391:$B$427,0)),
INDEX('Input-Func_Class'!H$9:H$21,MATCH($F66,'Input-Func_Class'!$B$9:$B$21,0)))
)</f>
        <v>59067292.328595951</v>
      </c>
      <c r="L66" s="11">
        <f>IF($D66=0,0,$D66*
IFERROR(INDEX(L$391:L$427,MATCH($F66,$B$391:$B$427,0))/INDEX($D$391:$D$427,MATCH($F66,$B$391:$B$427,0)),
INDEX('Input-Func_Class'!I$9:I$21,MATCH($F66,'Input-Func_Class'!$B$9:$B$21,0)))
)</f>
        <v>18406080.534537729</v>
      </c>
      <c r="M66" s="11">
        <f>IF($D66=0,0,$D66*
IFERROR(INDEX(M$391:M$427,MATCH($F66,$B$391:$B$427,0))/INDEX($D$391:$D$427,MATCH($F66,$B$391:$B$427,0)),
INDEX('Input-Func_Class'!J$9:J$21,MATCH($F66,'Input-Func_Class'!$B$9:$B$21,0)))
)</f>
        <v>0</v>
      </c>
    </row>
    <row r="67" spans="1:13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>'Input-Accounts'!$D67</f>
        <v>4412449.0600000005</v>
      </c>
      <c r="E67" s="11">
        <f t="shared" si="4"/>
        <v>0</v>
      </c>
      <c r="F67" s="3" t="str">
        <f>IF(D67=0,"-",IF('Input-Accounts'!$E67&lt;&gt;0,'Input-Accounts'!$E67,'Input-Accounts'!$F67))</f>
        <v>INT_PSTD_PLANT</v>
      </c>
      <c r="G67" s="11">
        <f>IF($D67=0,0,$D67*
IFERROR(INDEX(G$391:G$427,MATCH($F67,$B$391:$B$427,0))/INDEX($D$391:$D$427,MATCH($F67,$B$391:$B$427,0)),
INDEX('Input-Func_Class'!D$9:D$21,MATCH($F67,'Input-Func_Class'!$B$9:$B$21,0)))
)</f>
        <v>0</v>
      </c>
      <c r="H67" s="11">
        <f>IF($D67=0,0,$D67*
IFERROR(INDEX(H$391:H$427,MATCH($F67,$B$391:$B$427,0))/INDEX($D$391:$D$427,MATCH($F67,$B$391:$B$427,0)),
INDEX('Input-Func_Class'!E$9:E$21,MATCH($F67,'Input-Func_Class'!$B$9:$B$21,0)))
)</f>
        <v>124199.52790568762</v>
      </c>
      <c r="I67" s="11">
        <f>IF($D67=0,0,$D67*
IFERROR(INDEX(I$391:I$427,MATCH($F67,$B$391:$B$427,0))/INDEX($D$391:$D$427,MATCH($F67,$B$391:$B$427,0)),
INDEX('Input-Func_Class'!F$9:F$21,MATCH($F67,'Input-Func_Class'!$B$9:$B$21,0)))
)</f>
        <v>24675.157437831702</v>
      </c>
      <c r="J67" s="11">
        <f>IF($D67=0,0,$D67*
IFERROR(INDEX(J$391:J$427,MATCH($F67,$B$391:$B$427,0))/INDEX($D$391:$D$427,MATCH($F67,$B$391:$B$427,0)),
INDEX('Input-Func_Class'!G$9:G$21,MATCH($F67,'Input-Func_Class'!$B$9:$B$21,0)))
)</f>
        <v>284799.15077510959</v>
      </c>
      <c r="K67" s="11">
        <f>IF($D67=0,0,$D67*
IFERROR(INDEX(K$391:K$427,MATCH($F67,$B$391:$B$427,0))/INDEX($D$391:$D$427,MATCH($F67,$B$391:$B$427,0)),
INDEX('Input-Func_Class'!H$9:H$21,MATCH($F67,'Input-Func_Class'!$B$9:$B$21,0)))
)</f>
        <v>3033500.0345726502</v>
      </c>
      <c r="L67" s="11">
        <f>IF($D67=0,0,$D67*
IFERROR(INDEX(L$391:L$427,MATCH($F67,$B$391:$B$427,0))/INDEX($D$391:$D$427,MATCH($F67,$B$391:$B$427,0)),
INDEX('Input-Func_Class'!I$9:I$21,MATCH($F67,'Input-Func_Class'!$B$9:$B$21,0)))
)</f>
        <v>945275.18930872239</v>
      </c>
      <c r="M67" s="11">
        <f>IF($D67=0,0,$D67*
IFERROR(INDEX(M$391:M$427,MATCH($F67,$B$391:$B$427,0))/INDEX($D$391:$D$427,MATCH($F67,$B$391:$B$427,0)),
INDEX('Input-Func_Class'!J$9:J$21,MATCH($F67,'Input-Func_Class'!$B$9:$B$21,0)))
)</f>
        <v>0</v>
      </c>
    </row>
    <row r="68" spans="1:13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>'Input-Accounts'!$D68</f>
        <v>96307948.169999987</v>
      </c>
      <c r="E68" s="11">
        <f t="shared" si="4"/>
        <v>0</v>
      </c>
      <c r="F68" s="3" t="str">
        <f>IF(D68=0,"-",IF('Input-Accounts'!$E68&lt;&gt;0,'Input-Accounts'!$E68,'Input-Accounts'!$F68))</f>
        <v>INT_PSTD_PLANT</v>
      </c>
      <c r="G68" s="11">
        <f>IF($D68=0,0,$D68*
IFERROR(INDEX(G$391:G$427,MATCH($F68,$B$391:$B$427,0))/INDEX($D$391:$D$427,MATCH($F68,$B$391:$B$427,0)),
INDEX('Input-Func_Class'!D$9:D$21,MATCH($F68,'Input-Func_Class'!$B$9:$B$21,0)))
)</f>
        <v>0</v>
      </c>
      <c r="H68" s="11">
        <f>IF($D68=0,0,$D68*
IFERROR(INDEX(H$391:H$427,MATCH($F68,$B$391:$B$427,0))/INDEX($D$391:$D$427,MATCH($F68,$B$391:$B$427,0)),
INDEX('Input-Func_Class'!E$9:E$21,MATCH($F68,'Input-Func_Class'!$B$9:$B$21,0)))
)</f>
        <v>2710830.5463994248</v>
      </c>
      <c r="I68" s="11">
        <f>IF($D68=0,0,$D68*
IFERROR(INDEX(I$391:I$427,MATCH($F68,$B$391:$B$427,0))/INDEX($D$391:$D$427,MATCH($F68,$B$391:$B$427,0)),
INDEX('Input-Func_Class'!F$9:F$21,MATCH($F68,'Input-Func_Class'!$B$9:$B$21,0)))
)</f>
        <v>538570.24779098178</v>
      </c>
      <c r="J68" s="11">
        <f>IF($D68=0,0,$D68*
IFERROR(INDEX(J$391:J$427,MATCH($F68,$B$391:$B$427,0))/INDEX($D$391:$D$427,MATCH($F68,$B$391:$B$427,0)),
INDEX('Input-Func_Class'!G$9:G$21,MATCH($F68,'Input-Func_Class'!$B$9:$B$21,0)))
)</f>
        <v>6216144.7030301262</v>
      </c>
      <c r="K68" s="11">
        <f>IF($D68=0,0,$D68*
IFERROR(INDEX(K$391:K$427,MATCH($F68,$B$391:$B$427,0))/INDEX($D$391:$D$427,MATCH($F68,$B$391:$B$427,0)),
INDEX('Input-Func_Class'!H$9:H$21,MATCH($F68,'Input-Func_Class'!$B$9:$B$21,0)))
)</f>
        <v>66210433.28335125</v>
      </c>
      <c r="L68" s="11">
        <f>IF($D68=0,0,$D68*
IFERROR(INDEX(L$391:L$427,MATCH($F68,$B$391:$B$427,0))/INDEX($D$391:$D$427,MATCH($F68,$B$391:$B$427,0)),
INDEX('Input-Func_Class'!I$9:I$21,MATCH($F68,'Input-Func_Class'!$B$9:$B$21,0)))
)</f>
        <v>20631969.389428228</v>
      </c>
      <c r="M68" s="11">
        <f>IF($D68=0,0,$D68*
IFERROR(INDEX(M$391:M$427,MATCH($F68,$B$391:$B$427,0))/INDEX($D$391:$D$427,MATCH($F68,$B$391:$B$427,0)),
INDEX('Input-Func_Class'!J$9:J$21,MATCH($F68,'Input-Func_Class'!$B$9:$B$21,0)))
)</f>
        <v>0</v>
      </c>
    </row>
    <row r="69" spans="1:13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>'Input-Accounts'!$D69</f>
        <v>456.77</v>
      </c>
      <c r="E69" s="11">
        <f t="shared" si="4"/>
        <v>0</v>
      </c>
      <c r="F69" s="3" t="str">
        <f>IF(D69=0,"-",IF('Input-Accounts'!$E69&lt;&gt;0,'Input-Accounts'!$E69,'Input-Accounts'!$F69))</f>
        <v>INT_PSTD_PLANT</v>
      </c>
      <c r="G69" s="11">
        <f>IF($D69=0,0,$D69*
IFERROR(INDEX(G$391:G$427,MATCH($F69,$B$391:$B$427,0))/INDEX($D$391:$D$427,MATCH($F69,$B$391:$B$427,0)),
INDEX('Input-Func_Class'!D$9:D$21,MATCH($F69,'Input-Func_Class'!$B$9:$B$21,0)))
)</f>
        <v>0</v>
      </c>
      <c r="H69" s="11">
        <f>IF($D69=0,0,$D69*
IFERROR(INDEX(H$391:H$427,MATCH($F69,$B$391:$B$427,0))/INDEX($D$391:$D$427,MATCH($F69,$B$391:$B$427,0)),
INDEX('Input-Func_Class'!E$9:E$21,MATCH($F69,'Input-Func_Class'!$B$9:$B$21,0)))
)</f>
        <v>12.856945789076354</v>
      </c>
      <c r="I69" s="11">
        <f>IF($D69=0,0,$D69*
IFERROR(INDEX(I$391:I$427,MATCH($F69,$B$391:$B$427,0))/INDEX($D$391:$D$427,MATCH($F69,$B$391:$B$427,0)),
INDEX('Input-Func_Class'!F$9:F$21,MATCH($F69,'Input-Func_Class'!$B$9:$B$21,0)))
)</f>
        <v>2.5543346811755336</v>
      </c>
      <c r="J69" s="11">
        <f>IF($D69=0,0,$D69*
IFERROR(INDEX(J$391:J$427,MATCH($F69,$B$391:$B$427,0))/INDEX($D$391:$D$427,MATCH($F69,$B$391:$B$427,0)),
INDEX('Input-Func_Class'!G$9:G$21,MATCH($F69,'Input-Func_Class'!$B$9:$B$21,0)))
)</f>
        <v>29.481973917574649</v>
      </c>
      <c r="K69" s="11">
        <f>IF($D69=0,0,$D69*
IFERROR(INDEX(K$391:K$427,MATCH($F69,$B$391:$B$427,0))/INDEX($D$391:$D$427,MATCH($F69,$B$391:$B$427,0)),
INDEX('Input-Func_Class'!H$9:H$21,MATCH($F69,'Input-Func_Class'!$B$9:$B$21,0)))
)</f>
        <v>314.02329906823883</v>
      </c>
      <c r="L69" s="11">
        <f>IF($D69=0,0,$D69*
IFERROR(INDEX(L$391:L$427,MATCH($F69,$B$391:$B$427,0))/INDEX($D$391:$D$427,MATCH($F69,$B$391:$B$427,0)),
INDEX('Input-Func_Class'!I$9:I$21,MATCH($F69,'Input-Func_Class'!$B$9:$B$21,0)))
)</f>
        <v>97.853446543934737</v>
      </c>
      <c r="M69" s="11">
        <f>IF($D69=0,0,$D69*
IFERROR(INDEX(M$391:M$427,MATCH($F69,$B$391:$B$427,0))/INDEX($D$391:$D$427,MATCH($F69,$B$391:$B$427,0)),
INDEX('Input-Func_Class'!J$9:J$21,MATCH($F69,'Input-Func_Class'!$B$9:$B$21,0)))
)</f>
        <v>0</v>
      </c>
    </row>
    <row r="70" spans="1:13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>'Input-Accounts'!$D70</f>
        <v>10033365.470000001</v>
      </c>
      <c r="E70" s="11">
        <f t="shared" si="4"/>
        <v>0</v>
      </c>
      <c r="F70" s="3" t="str">
        <f>IF(D70=0,"-",IF('Input-Accounts'!$E70&lt;&gt;0,'Input-Accounts'!$E70,'Input-Accounts'!$F70))</f>
        <v>INT_PSTD_PLANT</v>
      </c>
      <c r="G70" s="11">
        <f>IF($D70=0,0,$D70*
IFERROR(INDEX(G$391:G$427,MATCH($F70,$B$391:$B$427,0))/INDEX($D$391:$D$427,MATCH($F70,$B$391:$B$427,0)),
INDEX('Input-Func_Class'!D$9:D$21,MATCH($F70,'Input-Func_Class'!$B$9:$B$21,0)))
)</f>
        <v>0</v>
      </c>
      <c r="H70" s="11">
        <f>IF($D70=0,0,$D70*
IFERROR(INDEX(H$391:H$427,MATCH($F70,$B$391:$B$427,0))/INDEX($D$391:$D$427,MATCH($F70,$B$391:$B$427,0)),
INDEX('Input-Func_Class'!E$9:E$21,MATCH($F70,'Input-Func_Class'!$B$9:$B$21,0)))
)</f>
        <v>282414.42286004033</v>
      </c>
      <c r="I70" s="11">
        <f>IF($D70=0,0,$D70*
IFERROR(INDEX(I$391:I$427,MATCH($F70,$B$391:$B$427,0))/INDEX($D$391:$D$427,MATCH($F70,$B$391:$B$427,0)),
INDEX('Input-Func_Class'!F$9:F$21,MATCH($F70,'Input-Func_Class'!$B$9:$B$21,0)))
)</f>
        <v>56108.267594040903</v>
      </c>
      <c r="J70" s="11">
        <f>IF($D70=0,0,$D70*
IFERROR(INDEX(J$391:J$427,MATCH($F70,$B$391:$B$427,0))/INDEX($D$391:$D$427,MATCH($F70,$B$391:$B$427,0)),
INDEX('Input-Func_Class'!G$9:G$21,MATCH($F70,'Input-Func_Class'!$B$9:$B$21,0)))
)</f>
        <v>647598.17652655416</v>
      </c>
      <c r="K70" s="11">
        <f>IF($D70=0,0,$D70*
IFERROR(INDEX(K$391:K$427,MATCH($F70,$B$391:$B$427,0))/INDEX($D$391:$D$427,MATCH($F70,$B$391:$B$427,0)),
INDEX('Input-Func_Class'!H$9:H$21,MATCH($F70,'Input-Func_Class'!$B$9:$B$21,0)))
)</f>
        <v>6897805.2972978763</v>
      </c>
      <c r="L70" s="11">
        <f>IF($D70=0,0,$D70*
IFERROR(INDEX(L$391:L$427,MATCH($F70,$B$391:$B$427,0))/INDEX($D$391:$D$427,MATCH($F70,$B$391:$B$427,0)),
INDEX('Input-Func_Class'!I$9:I$21,MATCH($F70,'Input-Func_Class'!$B$9:$B$21,0)))
)</f>
        <v>2149439.3057214916</v>
      </c>
      <c r="M70" s="11">
        <f>IF($D70=0,0,$D70*
IFERROR(INDEX(M$391:M$427,MATCH($F70,$B$391:$B$427,0))/INDEX($D$391:$D$427,MATCH($F70,$B$391:$B$427,0)),
INDEX('Input-Func_Class'!J$9:J$21,MATCH($F70,'Input-Func_Class'!$B$9:$B$21,0)))
)</f>
        <v>0</v>
      </c>
    </row>
    <row r="71" spans="1:13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>'Input-Accounts'!$D71</f>
        <v>0</v>
      </c>
      <c r="E71" s="11">
        <f t="shared" si="4"/>
        <v>0</v>
      </c>
      <c r="F71" s="3" t="str">
        <f>IF(D71=0,"-",IF('Input-Accounts'!$E71&lt;&gt;0,'Input-Accounts'!$E71,'Input-Accounts'!$F71))</f>
        <v>-</v>
      </c>
      <c r="G71" s="11">
        <f>IF($D71=0,0,$D71*
IFERROR(INDEX(G$391:G$427,MATCH($F71,$B$391:$B$427,0))/INDEX($D$391:$D$427,MATCH($F71,$B$391:$B$427,0)),
INDEX('Input-Func_Class'!D$9:D$21,MATCH($F71,'Input-Func_Class'!$B$9:$B$21,0)))
)</f>
        <v>0</v>
      </c>
      <c r="H71" s="11">
        <f>IF($D71=0,0,$D71*
IFERROR(INDEX(H$391:H$427,MATCH($F71,$B$391:$B$427,0))/INDEX($D$391:$D$427,MATCH($F71,$B$391:$B$427,0)),
INDEX('Input-Func_Class'!E$9:E$21,MATCH($F71,'Input-Func_Class'!$B$9:$B$21,0)))
)</f>
        <v>0</v>
      </c>
      <c r="I71" s="11">
        <f>IF($D71=0,0,$D71*
IFERROR(INDEX(I$391:I$427,MATCH($F71,$B$391:$B$427,0))/INDEX($D$391:$D$427,MATCH($F71,$B$391:$B$427,0)),
INDEX('Input-Func_Class'!F$9:F$21,MATCH($F71,'Input-Func_Class'!$B$9:$B$21,0)))
)</f>
        <v>0</v>
      </c>
      <c r="J71" s="11">
        <f>IF($D71=0,0,$D71*
IFERROR(INDEX(J$391:J$427,MATCH($F71,$B$391:$B$427,0))/INDEX($D$391:$D$427,MATCH($F71,$B$391:$B$427,0)),
INDEX('Input-Func_Class'!G$9:G$21,MATCH($F71,'Input-Func_Class'!$B$9:$B$21,0)))
)</f>
        <v>0</v>
      </c>
      <c r="K71" s="11">
        <f>IF($D71=0,0,$D71*
IFERROR(INDEX(K$391:K$427,MATCH($F71,$B$391:$B$427,0))/INDEX($D$391:$D$427,MATCH($F71,$B$391:$B$427,0)),
INDEX('Input-Func_Class'!H$9:H$21,MATCH($F71,'Input-Func_Class'!$B$9:$B$21,0)))
)</f>
        <v>0</v>
      </c>
      <c r="L71" s="11">
        <f>IF($D71=0,0,$D71*
IFERROR(INDEX(L$391:L$427,MATCH($F71,$B$391:$B$427,0))/INDEX($D$391:$D$427,MATCH($F71,$B$391:$B$427,0)),
INDEX('Input-Func_Class'!I$9:I$21,MATCH($F71,'Input-Func_Class'!$B$9:$B$21,0)))
)</f>
        <v>0</v>
      </c>
      <c r="M71" s="11">
        <f>IF($D71=0,0,$D71*
IFERROR(INDEX(M$391:M$427,MATCH($F71,$B$391:$B$427,0))/INDEX($D$391:$D$427,MATCH($F71,$B$391:$B$427,0)),
INDEX('Input-Func_Class'!J$9:J$21,MATCH($F71,'Input-Func_Class'!$B$9:$B$21,0)))
)</f>
        <v>0</v>
      </c>
    </row>
    <row r="72" spans="1:13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>'Input-Accounts'!$D72</f>
        <v>18451516.640000001</v>
      </c>
      <c r="E72" s="11">
        <f t="shared" si="4"/>
        <v>0</v>
      </c>
      <c r="F72" s="3" t="str">
        <f>IF(D72=0,"-",IF('Input-Accounts'!$E72&lt;&gt;0,'Input-Accounts'!$E72,'Input-Accounts'!$F72))</f>
        <v>INT_PSTD_PLANT</v>
      </c>
      <c r="G72" s="11">
        <f>IF($D72=0,0,$D72*
IFERROR(INDEX(G$391:G$427,MATCH($F72,$B$391:$B$427,0))/INDEX($D$391:$D$427,MATCH($F72,$B$391:$B$427,0)),
INDEX('Input-Func_Class'!D$9:D$21,MATCH($F72,'Input-Func_Class'!$B$9:$B$21,0)))
)</f>
        <v>0</v>
      </c>
      <c r="H72" s="11">
        <f>IF($D72=0,0,$D72*
IFERROR(INDEX(H$391:H$427,MATCH($F72,$B$391:$B$427,0))/INDEX($D$391:$D$427,MATCH($F72,$B$391:$B$427,0)),
INDEX('Input-Func_Class'!E$9:E$21,MATCH($F72,'Input-Func_Class'!$B$9:$B$21,0)))
)</f>
        <v>519364.55801983562</v>
      </c>
      <c r="I72" s="11">
        <f>IF($D72=0,0,$D72*
IFERROR(INDEX(I$391:I$427,MATCH($F72,$B$391:$B$427,0))/INDEX($D$391:$D$427,MATCH($F72,$B$391:$B$427,0)),
INDEX('Input-Func_Class'!F$9:F$21,MATCH($F72,'Input-Func_Class'!$B$9:$B$21,0)))
)</f>
        <v>103183.98509937049</v>
      </c>
      <c r="J72" s="11">
        <f>IF($D72=0,0,$D72*
IFERROR(INDEX(J$391:J$427,MATCH($F72,$B$391:$B$427,0))/INDEX($D$391:$D$427,MATCH($F72,$B$391:$B$427,0)),
INDEX('Input-Func_Class'!G$9:G$21,MATCH($F72,'Input-Func_Class'!$B$9:$B$21,0)))
)</f>
        <v>1190943.2150101247</v>
      </c>
      <c r="K72" s="11">
        <f>IF($D72=0,0,$D72*
IFERROR(INDEX(K$391:K$427,MATCH($F72,$B$391:$B$427,0))/INDEX($D$391:$D$427,MATCH($F72,$B$391:$B$427,0)),
INDEX('Input-Func_Class'!H$9:H$21,MATCH($F72,'Input-Func_Class'!$B$9:$B$21,0)))
)</f>
        <v>12685172.248845821</v>
      </c>
      <c r="L72" s="11">
        <f>IF($D72=0,0,$D72*
IFERROR(INDEX(L$391:L$427,MATCH($F72,$B$391:$B$427,0))/INDEX($D$391:$D$427,MATCH($F72,$B$391:$B$427,0)),
INDEX('Input-Func_Class'!I$9:I$21,MATCH($F72,'Input-Func_Class'!$B$9:$B$21,0)))
)</f>
        <v>3952852.6330248537</v>
      </c>
      <c r="M72" s="11">
        <f>IF($D72=0,0,$D72*
IFERROR(INDEX(M$391:M$427,MATCH($F72,$B$391:$B$427,0))/INDEX($D$391:$D$427,MATCH($F72,$B$391:$B$427,0)),
INDEX('Input-Func_Class'!J$9:J$21,MATCH($F72,'Input-Func_Class'!$B$9:$B$21,0)))
)</f>
        <v>0</v>
      </c>
    </row>
    <row r="73" spans="1:13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>'Input-Accounts'!$D73</f>
        <v>37802637.619999997</v>
      </c>
      <c r="E73" s="11">
        <f t="shared" si="4"/>
        <v>0</v>
      </c>
      <c r="F73" s="3" t="str">
        <f>IF(D73=0,"-",IF('Input-Accounts'!$E73&lt;&gt;0,'Input-Accounts'!$E73,'Input-Accounts'!$F73))</f>
        <v>INT_PSTD_PLANT</v>
      </c>
      <c r="G73" s="11">
        <f>IF($D73=0,0,$D73*
IFERROR(INDEX(G$391:G$427,MATCH($F73,$B$391:$B$427,0))/INDEX($D$391:$D$427,MATCH($F73,$B$391:$B$427,0)),
INDEX('Input-Func_Class'!D$9:D$21,MATCH($F73,'Input-Func_Class'!$B$9:$B$21,0)))
)</f>
        <v>0</v>
      </c>
      <c r="H73" s="11">
        <f>IF($D73=0,0,$D73*
IFERROR(INDEX(H$391:H$427,MATCH($F73,$B$391:$B$427,0))/INDEX($D$391:$D$427,MATCH($F73,$B$391:$B$427,0)),
INDEX('Input-Func_Class'!E$9:E$21,MATCH($F73,'Input-Func_Class'!$B$9:$B$21,0)))
)</f>
        <v>1064050.7532553328</v>
      </c>
      <c r="I73" s="11">
        <f>IF($D73=0,0,$D73*
IFERROR(INDEX(I$391:I$427,MATCH($F73,$B$391:$B$427,0))/INDEX($D$391:$D$427,MATCH($F73,$B$391:$B$427,0)),
INDEX('Input-Func_Class'!F$9:F$21,MATCH($F73,'Input-Func_Class'!$B$9:$B$21,0)))
)</f>
        <v>211398.70900601384</v>
      </c>
      <c r="J73" s="11">
        <f>IF($D73=0,0,$D73*
IFERROR(INDEX(J$391:J$427,MATCH($F73,$B$391:$B$427,0))/INDEX($D$391:$D$427,MATCH($F73,$B$391:$B$427,0)),
INDEX('Input-Func_Class'!G$9:G$21,MATCH($F73,'Input-Func_Class'!$B$9:$B$21,0)))
)</f>
        <v>2439950.9081777832</v>
      </c>
      <c r="K73" s="11">
        <f>IF($D73=0,0,$D73*
IFERROR(INDEX(K$391:K$427,MATCH($F73,$B$391:$B$427,0))/INDEX($D$391:$D$427,MATCH($F73,$B$391:$B$427,0)),
INDEX('Input-Func_Class'!H$9:H$21,MATCH($F73,'Input-Func_Class'!$B$9:$B$21,0)))
)</f>
        <v>25988810.514949571</v>
      </c>
      <c r="L73" s="11">
        <f>IF($D73=0,0,$D73*
IFERROR(INDEX(L$391:L$427,MATCH($F73,$B$391:$B$427,0))/INDEX($D$391:$D$427,MATCH($F73,$B$391:$B$427,0)),
INDEX('Input-Func_Class'!I$9:I$21,MATCH($F73,'Input-Func_Class'!$B$9:$B$21,0)))
)</f>
        <v>8098426.7346113054</v>
      </c>
      <c r="M73" s="11">
        <f>IF($D73=0,0,$D73*
IFERROR(INDEX(M$391:M$427,MATCH($F73,$B$391:$B$427,0))/INDEX($D$391:$D$427,MATCH($F73,$B$391:$B$427,0)),
INDEX('Input-Func_Class'!J$9:J$21,MATCH($F73,'Input-Func_Class'!$B$9:$B$21,0)))
)</f>
        <v>0</v>
      </c>
    </row>
    <row r="74" spans="1:13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>'Input-Accounts'!$D74</f>
        <v>54885.82</v>
      </c>
      <c r="E74" s="11">
        <f t="shared" si="4"/>
        <v>0</v>
      </c>
      <c r="F74" s="3" t="str">
        <f>IF(D74=0,"-",IF('Input-Accounts'!$E74&lt;&gt;0,'Input-Accounts'!$E74,'Input-Accounts'!$F74))</f>
        <v>INT_PSTD_PLANT</v>
      </c>
      <c r="G74" s="11">
        <f>IF($D74=0,0,$D74*
IFERROR(INDEX(G$391:G$427,MATCH($F74,$B$391:$B$427,0))/INDEX($D$391:$D$427,MATCH($F74,$B$391:$B$427,0)),
INDEX('Input-Func_Class'!D$9:D$21,MATCH($F74,'Input-Func_Class'!$B$9:$B$21,0)))
)</f>
        <v>0</v>
      </c>
      <c r="H74" s="11">
        <f>IF($D74=0,0,$D74*
IFERROR(INDEX(H$391:H$427,MATCH($F74,$B$391:$B$427,0))/INDEX($D$391:$D$427,MATCH($F74,$B$391:$B$427,0)),
INDEX('Input-Func_Class'!E$9:E$21,MATCH($F74,'Input-Func_Class'!$B$9:$B$21,0)))
)</f>
        <v>1544.900086102421</v>
      </c>
      <c r="I74" s="11">
        <f>IF($D74=0,0,$D74*
IFERROR(INDEX(I$391:I$427,MATCH($F74,$B$391:$B$427,0))/INDEX($D$391:$D$427,MATCH($F74,$B$391:$B$427,0)),
INDEX('Input-Func_Class'!F$9:F$21,MATCH($F74,'Input-Func_Class'!$B$9:$B$21,0)))
)</f>
        <v>306.93073873231111</v>
      </c>
      <c r="J74" s="11">
        <f>IF($D74=0,0,$D74*
IFERROR(INDEX(J$391:J$427,MATCH($F74,$B$391:$B$427,0))/INDEX($D$391:$D$427,MATCH($F74,$B$391:$B$427,0)),
INDEX('Input-Func_Class'!G$9:G$21,MATCH($F74,'Input-Func_Class'!$B$9:$B$21,0)))
)</f>
        <v>3542.5757245105788</v>
      </c>
      <c r="K74" s="11">
        <f>IF($D74=0,0,$D74*
IFERROR(INDEX(K$391:K$427,MATCH($F74,$B$391:$B$427,0))/INDEX($D$391:$D$427,MATCH($F74,$B$391:$B$427,0)),
INDEX('Input-Func_Class'!H$9:H$21,MATCH($F74,'Input-Func_Class'!$B$9:$B$21,0)))
)</f>
        <v>37733.271161559482</v>
      </c>
      <c r="L74" s="11">
        <f>IF($D74=0,0,$D74*
IFERROR(INDEX(L$391:L$427,MATCH($F74,$B$391:$B$427,0))/INDEX($D$391:$D$427,MATCH($F74,$B$391:$B$427,0)),
INDEX('Input-Func_Class'!I$9:I$21,MATCH($F74,'Input-Func_Class'!$B$9:$B$21,0)))
)</f>
        <v>11758.142289095222</v>
      </c>
      <c r="M74" s="11">
        <f>IF($D74=0,0,$D74*
IFERROR(INDEX(M$391:M$427,MATCH($F74,$B$391:$B$427,0))/INDEX($D$391:$D$427,MATCH($F74,$B$391:$B$427,0)),
INDEX('Input-Func_Class'!J$9:J$21,MATCH($F74,'Input-Func_Class'!$B$9:$B$21,0)))
)</f>
        <v>0</v>
      </c>
    </row>
    <row r="75" spans="1:13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>'Input-Accounts'!$D75</f>
        <v>0</v>
      </c>
      <c r="E75" s="11">
        <f t="shared" ref="E75:E106" si="7">IFERROR(IF(D75="",0,IF(D75=0,0,IF(ABS(D75-SUM($G75:$M75))&lt;Check_Limit,0,1))),1)</f>
        <v>0</v>
      </c>
      <c r="F75" s="3" t="str">
        <f>IF(D75=0,"-",IF('Input-Accounts'!$E75&lt;&gt;0,'Input-Accounts'!$E75,'Input-Accounts'!$F75))</f>
        <v>-</v>
      </c>
      <c r="G75" s="11">
        <f>IF($D75=0,0,$D75*
IFERROR(INDEX(G$391:G$427,MATCH($F75,$B$391:$B$427,0))/INDEX($D$391:$D$427,MATCH($F75,$B$391:$B$427,0)),
INDEX('Input-Func_Class'!D$9:D$21,MATCH($F75,'Input-Func_Class'!$B$9:$B$21,0)))
)</f>
        <v>0</v>
      </c>
      <c r="H75" s="11">
        <f>IF($D75=0,0,$D75*
IFERROR(INDEX(H$391:H$427,MATCH($F75,$B$391:$B$427,0))/INDEX($D$391:$D$427,MATCH($F75,$B$391:$B$427,0)),
INDEX('Input-Func_Class'!E$9:E$21,MATCH($F75,'Input-Func_Class'!$B$9:$B$21,0)))
)</f>
        <v>0</v>
      </c>
      <c r="I75" s="11">
        <f>IF($D75=0,0,$D75*
IFERROR(INDEX(I$391:I$427,MATCH($F75,$B$391:$B$427,0))/INDEX($D$391:$D$427,MATCH($F75,$B$391:$B$427,0)),
INDEX('Input-Func_Class'!F$9:F$21,MATCH($F75,'Input-Func_Class'!$B$9:$B$21,0)))
)</f>
        <v>0</v>
      </c>
      <c r="J75" s="11">
        <f>IF($D75=0,0,$D75*
IFERROR(INDEX(J$391:J$427,MATCH($F75,$B$391:$B$427,0))/INDEX($D$391:$D$427,MATCH($F75,$B$391:$B$427,0)),
INDEX('Input-Func_Class'!G$9:G$21,MATCH($F75,'Input-Func_Class'!$B$9:$B$21,0)))
)</f>
        <v>0</v>
      </c>
      <c r="K75" s="11">
        <f>IF($D75=0,0,$D75*
IFERROR(INDEX(K$391:K$427,MATCH($F75,$B$391:$B$427,0))/INDEX($D$391:$D$427,MATCH($F75,$B$391:$B$427,0)),
INDEX('Input-Func_Class'!H$9:H$21,MATCH($F75,'Input-Func_Class'!$B$9:$B$21,0)))
)</f>
        <v>0</v>
      </c>
      <c r="L75" s="11">
        <f>IF($D75=0,0,$D75*
IFERROR(INDEX(L$391:L$427,MATCH($F75,$B$391:$B$427,0))/INDEX($D$391:$D$427,MATCH($F75,$B$391:$B$427,0)),
INDEX('Input-Func_Class'!I$9:I$21,MATCH($F75,'Input-Func_Class'!$B$9:$B$21,0)))
)</f>
        <v>0</v>
      </c>
      <c r="M75" s="11">
        <f>IF($D75=0,0,$D75*
IFERROR(INDEX(M$391:M$427,MATCH($F75,$B$391:$B$427,0))/INDEX($D$391:$D$427,MATCH($F75,$B$391:$B$427,0)),
INDEX('Input-Func_Class'!J$9:J$21,MATCH($F75,'Input-Func_Class'!$B$9:$B$21,0)))
)</f>
        <v>0</v>
      </c>
    </row>
    <row r="76" spans="1:13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>SUBTOTAL(9,D65:D75)</f>
        <v>257699873.75</v>
      </c>
      <c r="E76" s="11">
        <f t="shared" si="7"/>
        <v>0</v>
      </c>
      <c r="G76" s="111">
        <f t="shared" ref="G76:M76" si="8">SUBTOTAL(9,G65:G75)</f>
        <v>0</v>
      </c>
      <c r="H76" s="111">
        <f t="shared" si="8"/>
        <v>7253614.0872990154</v>
      </c>
      <c r="I76" s="111">
        <f t="shared" si="8"/>
        <v>1441101.0461592958</v>
      </c>
      <c r="J76" s="111">
        <f t="shared" si="8"/>
        <v>16633099.714210173</v>
      </c>
      <c r="K76" s="111">
        <f t="shared" si="8"/>
        <v>177165235.29225567</v>
      </c>
      <c r="L76" s="111">
        <f t="shared" si="8"/>
        <v>55206823.610075869</v>
      </c>
      <c r="M76" s="111">
        <f t="shared" si="8"/>
        <v>0</v>
      </c>
    </row>
    <row r="77" spans="1:13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>
        <f t="shared" si="7"/>
        <v>0</v>
      </c>
      <c r="G77" s="11"/>
      <c r="H77" s="11"/>
      <c r="I77" s="11"/>
      <c r="J77" s="11"/>
      <c r="K77" s="11"/>
      <c r="L77" s="11"/>
      <c r="M77" s="11"/>
    </row>
    <row r="78" spans="1:13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>SUBTOTAL(9,D11:D77)</f>
        <v>7078132871.7600002</v>
      </c>
      <c r="E78" s="11">
        <f t="shared" si="7"/>
        <v>0</v>
      </c>
      <c r="F78" s="3"/>
      <c r="G78" s="11">
        <f t="shared" ref="G78:M78" si="9">SUBTOTAL(9,G11:G77)</f>
        <v>1047715.1807155459</v>
      </c>
      <c r="H78" s="11">
        <f t="shared" si="9"/>
        <v>200780069.17411426</v>
      </c>
      <c r="I78" s="11">
        <f t="shared" si="9"/>
        <v>40224638.50897973</v>
      </c>
      <c r="J78" s="11">
        <f t="shared" si="9"/>
        <v>454043523.99456739</v>
      </c>
      <c r="K78" s="11">
        <f t="shared" si="9"/>
        <v>4830640463.5637827</v>
      </c>
      <c r="L78" s="11">
        <f t="shared" si="9"/>
        <v>1510263665.0514095</v>
      </c>
      <c r="M78" s="11">
        <f t="shared" si="9"/>
        <v>41132796.286431544</v>
      </c>
    </row>
    <row r="79" spans="1:13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>
        <f t="shared" si="7"/>
        <v>0</v>
      </c>
      <c r="G79" s="111"/>
      <c r="H79" s="111"/>
      <c r="I79" s="111"/>
      <c r="J79" s="111"/>
      <c r="K79" s="111"/>
      <c r="L79" s="111"/>
      <c r="M79" s="111"/>
    </row>
    <row r="80" spans="1:13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>
        <f t="shared" si="7"/>
        <v>0</v>
      </c>
      <c r="G80" s="11"/>
      <c r="H80" s="11"/>
      <c r="I80" s="11"/>
      <c r="J80" s="11"/>
      <c r="K80" s="11"/>
      <c r="L80" s="11"/>
      <c r="M80" s="11"/>
    </row>
    <row r="81" spans="1:13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>
        <f t="shared" si="7"/>
        <v>0</v>
      </c>
      <c r="G81" s="11"/>
      <c r="H81" s="11"/>
      <c r="I81" s="11"/>
      <c r="J81" s="11"/>
      <c r="K81" s="11"/>
      <c r="L81" s="11"/>
      <c r="M81" s="11"/>
    </row>
    <row r="82" spans="1:13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>'Input-Accounts'!$D82</f>
        <v>0</v>
      </c>
      <c r="E82" s="11">
        <f t="shared" si="7"/>
        <v>0</v>
      </c>
      <c r="F82" s="3" t="str">
        <f>IF(D82=0,"-",IF('Input-Accounts'!$E82&lt;&gt;0,'Input-Accounts'!$E82,'Input-Accounts'!$F82))</f>
        <v>-</v>
      </c>
      <c r="G82" s="11">
        <f>IF($D82=0,0,$D82*
IFERROR(INDEX(G$391:G$427,MATCH($F82,$B$391:$B$427,0))/INDEX($D$391:$D$427,MATCH($F82,$B$391:$B$427,0)),
INDEX('Input-Func_Class'!D$9:D$21,MATCH($F82,'Input-Func_Class'!$B$9:$B$21,0)))
)</f>
        <v>0</v>
      </c>
      <c r="H82" s="11">
        <f>IF($D82=0,0,$D82*
IFERROR(INDEX(H$391:H$427,MATCH($F82,$B$391:$B$427,0))/INDEX($D$391:$D$427,MATCH($F82,$B$391:$B$427,0)),
INDEX('Input-Func_Class'!E$9:E$21,MATCH($F82,'Input-Func_Class'!$B$9:$B$21,0)))
)</f>
        <v>0</v>
      </c>
      <c r="I82" s="11">
        <f>IF($D82=0,0,$D82*
IFERROR(INDEX(I$391:I$427,MATCH($F82,$B$391:$B$427,0))/INDEX($D$391:$D$427,MATCH($F82,$B$391:$B$427,0)),
INDEX('Input-Func_Class'!F$9:F$21,MATCH($F82,'Input-Func_Class'!$B$9:$B$21,0)))
)</f>
        <v>0</v>
      </c>
      <c r="J82" s="11">
        <f>IF($D82=0,0,$D82*
IFERROR(INDEX(J$391:J$427,MATCH($F82,$B$391:$B$427,0))/INDEX($D$391:$D$427,MATCH($F82,$B$391:$B$427,0)),
INDEX('Input-Func_Class'!G$9:G$21,MATCH($F82,'Input-Func_Class'!$B$9:$B$21,0)))
)</f>
        <v>0</v>
      </c>
      <c r="K82" s="11">
        <f>IF($D82=0,0,$D82*
IFERROR(INDEX(K$391:K$427,MATCH($F82,$B$391:$B$427,0))/INDEX($D$391:$D$427,MATCH($F82,$B$391:$B$427,0)),
INDEX('Input-Func_Class'!H$9:H$21,MATCH($F82,'Input-Func_Class'!$B$9:$B$21,0)))
)</f>
        <v>0</v>
      </c>
      <c r="L82" s="11">
        <f>IF($D82=0,0,$D82*
IFERROR(INDEX(L$391:L$427,MATCH($F82,$B$391:$B$427,0))/INDEX($D$391:$D$427,MATCH($F82,$B$391:$B$427,0)),
INDEX('Input-Func_Class'!I$9:I$21,MATCH($F82,'Input-Func_Class'!$B$9:$B$21,0)))
)</f>
        <v>0</v>
      </c>
      <c r="M82" s="11">
        <f>IF($D82=0,0,$D82*
IFERROR(INDEX(M$391:M$427,MATCH($F82,$B$391:$B$427,0))/INDEX($D$391:$D$427,MATCH($F82,$B$391:$B$427,0)),
INDEX('Input-Func_Class'!J$9:J$21,MATCH($F82,'Input-Func_Class'!$B$9:$B$21,0)))
)</f>
        <v>0</v>
      </c>
    </row>
    <row r="83" spans="1:13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>'Input-Accounts'!$D83</f>
        <v>0</v>
      </c>
      <c r="E83" s="11">
        <f t="shared" si="7"/>
        <v>0</v>
      </c>
      <c r="F83" s="3" t="str">
        <f>IF(D83=0,"-",IF('Input-Accounts'!$E83&lt;&gt;0,'Input-Accounts'!$E83,'Input-Accounts'!$F83))</f>
        <v>-</v>
      </c>
      <c r="G83" s="11">
        <f>IF($D83=0,0,$D83*
IFERROR(INDEX(G$391:G$427,MATCH($F83,$B$391:$B$427,0))/INDEX($D$391:$D$427,MATCH($F83,$B$391:$B$427,0)),
INDEX('Input-Func_Class'!D$9:D$21,MATCH($F83,'Input-Func_Class'!$B$9:$B$21,0)))
)</f>
        <v>0</v>
      </c>
      <c r="H83" s="11">
        <f>IF($D83=0,0,$D83*
IFERROR(INDEX(H$391:H$427,MATCH($F83,$B$391:$B$427,0))/INDEX($D$391:$D$427,MATCH($F83,$B$391:$B$427,0)),
INDEX('Input-Func_Class'!E$9:E$21,MATCH($F83,'Input-Func_Class'!$B$9:$B$21,0)))
)</f>
        <v>0</v>
      </c>
      <c r="I83" s="11">
        <f>IF($D83=0,0,$D83*
IFERROR(INDEX(I$391:I$427,MATCH($F83,$B$391:$B$427,0))/INDEX($D$391:$D$427,MATCH($F83,$B$391:$B$427,0)),
INDEX('Input-Func_Class'!F$9:F$21,MATCH($F83,'Input-Func_Class'!$B$9:$B$21,0)))
)</f>
        <v>0</v>
      </c>
      <c r="J83" s="11">
        <f>IF($D83=0,0,$D83*
IFERROR(INDEX(J$391:J$427,MATCH($F83,$B$391:$B$427,0))/INDEX($D$391:$D$427,MATCH($F83,$B$391:$B$427,0)),
INDEX('Input-Func_Class'!G$9:G$21,MATCH($F83,'Input-Func_Class'!$B$9:$B$21,0)))
)</f>
        <v>0</v>
      </c>
      <c r="K83" s="11">
        <f>IF($D83=0,0,$D83*
IFERROR(INDEX(K$391:K$427,MATCH($F83,$B$391:$B$427,0))/INDEX($D$391:$D$427,MATCH($F83,$B$391:$B$427,0)),
INDEX('Input-Func_Class'!H$9:H$21,MATCH($F83,'Input-Func_Class'!$B$9:$B$21,0)))
)</f>
        <v>0</v>
      </c>
      <c r="L83" s="11">
        <f>IF($D83=0,0,$D83*
IFERROR(INDEX(L$391:L$427,MATCH($F83,$B$391:$B$427,0))/INDEX($D$391:$D$427,MATCH($F83,$B$391:$B$427,0)),
INDEX('Input-Func_Class'!I$9:I$21,MATCH($F83,'Input-Func_Class'!$B$9:$B$21,0)))
)</f>
        <v>0</v>
      </c>
      <c r="M83" s="11">
        <f>IF($D83=0,0,$D83*
IFERROR(INDEX(M$391:M$427,MATCH($F83,$B$391:$B$427,0))/INDEX($D$391:$D$427,MATCH($F83,$B$391:$B$427,0)),
INDEX('Input-Func_Class'!J$9:J$21,MATCH($F83,'Input-Func_Class'!$B$9:$B$21,0)))
)</f>
        <v>0</v>
      </c>
    </row>
    <row r="84" spans="1:13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>'Input-Accounts'!$D84</f>
        <v>-1344212</v>
      </c>
      <c r="E84" s="11">
        <f t="shared" si="7"/>
        <v>0</v>
      </c>
      <c r="F84" s="3" t="str">
        <f>IF(D84=0,"-",IF('Input-Accounts'!$E84&lt;&gt;0,'Input-Accounts'!$E84,'Input-Accounts'!$F84))</f>
        <v>INT_PSTD_PLANT</v>
      </c>
      <c r="G84" s="11">
        <f>IF($D84=0,0,$D84*
IFERROR(INDEX(G$391:G$427,MATCH($F84,$B$391:$B$427,0))/INDEX($D$391:$D$427,MATCH($F84,$B$391:$B$427,0)),
INDEX('Input-Func_Class'!D$9:D$21,MATCH($F84,'Input-Func_Class'!$B$9:$B$21,0)))
)</f>
        <v>0</v>
      </c>
      <c r="H84" s="11">
        <f>IF($D84=0,0,$D84*
IFERROR(INDEX(H$391:H$427,MATCH($F84,$B$391:$B$427,0))/INDEX($D$391:$D$427,MATCH($F84,$B$391:$B$427,0)),
INDEX('Input-Func_Class'!E$9:E$21,MATCH($F84,'Input-Func_Class'!$B$9:$B$21,0)))
)</f>
        <v>-37836.243214365888</v>
      </c>
      <c r="I84" s="11">
        <f>IF($D84=0,0,$D84*
IFERROR(INDEX(I$391:I$427,MATCH($F84,$B$391:$B$427,0))/INDEX($D$391:$D$427,MATCH($F84,$B$391:$B$427,0)),
INDEX('Input-Func_Class'!F$9:F$21,MATCH($F84,'Input-Func_Class'!$B$9:$B$21,0)))
)</f>
        <v>-7517.0596371309994</v>
      </c>
      <c r="J84" s="11">
        <f>IF($D84=0,0,$D84*
IFERROR(INDEX(J$391:J$427,MATCH($F84,$B$391:$B$427,0))/INDEX($D$391:$D$427,MATCH($F84,$B$391:$B$427,0)),
INDEX('Input-Func_Class'!G$9:G$21,MATCH($F84,'Input-Func_Class'!$B$9:$B$21,0)))
)</f>
        <v>-86761.440382886038</v>
      </c>
      <c r="K84" s="11">
        <f>IF($D84=0,0,$D84*
IFERROR(INDEX(K$391:K$427,MATCH($F84,$B$391:$B$427,0))/INDEX($D$391:$D$427,MATCH($F84,$B$391:$B$427,0)),
INDEX('Input-Func_Class'!H$9:H$21,MATCH($F84,'Input-Func_Class'!$B$9:$B$21,0)))
)</f>
        <v>-924127.86935901106</v>
      </c>
      <c r="L84" s="11">
        <f>IF($D84=0,0,$D84*
IFERROR(INDEX(L$391:L$427,MATCH($F84,$B$391:$B$427,0))/INDEX($D$391:$D$427,MATCH($F84,$B$391:$B$427,0)),
INDEX('Input-Func_Class'!I$9:I$21,MATCH($F84,'Input-Func_Class'!$B$9:$B$21,0)))
)</f>
        <v>-287969.3874066064</v>
      </c>
      <c r="M84" s="11">
        <f>IF($D84=0,0,$D84*
IFERROR(INDEX(M$391:M$427,MATCH($F84,$B$391:$B$427,0))/INDEX($D$391:$D$427,MATCH($F84,$B$391:$B$427,0)),
INDEX('Input-Func_Class'!J$9:J$21,MATCH($F84,'Input-Func_Class'!$B$9:$B$21,0)))
)</f>
        <v>0</v>
      </c>
    </row>
    <row r="85" spans="1:13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>'Input-Accounts'!$D85</f>
        <v>-15457263</v>
      </c>
      <c r="E85" s="11">
        <f t="shared" si="7"/>
        <v>0</v>
      </c>
      <c r="F85" s="3" t="str">
        <f>IF(D85=0,"-",IF('Input-Accounts'!$E85&lt;&gt;0,'Input-Accounts'!$E85,'Input-Accounts'!$F85))</f>
        <v>ACCTS &amp; SERVICE</v>
      </c>
      <c r="G85" s="11">
        <f>IF($D85=0,0,$D85*
IFERROR(INDEX(G$391:G$427,MATCH($F85,$B$391:$B$427,0))/INDEX($D$391:$D$427,MATCH($F85,$B$391:$B$427,0)),
INDEX('Input-Func_Class'!D$9:D$21,MATCH($F85,'Input-Func_Class'!$B$9:$B$21,0)))
)</f>
        <v>0</v>
      </c>
      <c r="H85" s="11">
        <f>IF($D85=0,0,$D85*
IFERROR(INDEX(H$391:H$427,MATCH($F85,$B$391:$B$427,0))/INDEX($D$391:$D$427,MATCH($F85,$B$391:$B$427,0)),
INDEX('Input-Func_Class'!E$9:E$21,MATCH($F85,'Input-Func_Class'!$B$9:$B$21,0)))
)</f>
        <v>0</v>
      </c>
      <c r="I85" s="11">
        <f>IF($D85=0,0,$D85*
IFERROR(INDEX(I$391:I$427,MATCH($F85,$B$391:$B$427,0))/INDEX($D$391:$D$427,MATCH($F85,$B$391:$B$427,0)),
INDEX('Input-Func_Class'!F$9:F$21,MATCH($F85,'Input-Func_Class'!$B$9:$B$21,0)))
)</f>
        <v>0</v>
      </c>
      <c r="J85" s="11">
        <f>IF($D85=0,0,$D85*
IFERROR(INDEX(J$391:J$427,MATCH($F85,$B$391:$B$427,0))/INDEX($D$391:$D$427,MATCH($F85,$B$391:$B$427,0)),
INDEX('Input-Func_Class'!G$9:G$21,MATCH($F85,'Input-Func_Class'!$B$9:$B$21,0)))
)</f>
        <v>0</v>
      </c>
      <c r="K85" s="11">
        <f>IF($D85=0,0,$D85*
IFERROR(INDEX(K$391:K$427,MATCH($F85,$B$391:$B$427,0))/INDEX($D$391:$D$427,MATCH($F85,$B$391:$B$427,0)),
INDEX('Input-Func_Class'!H$9:H$21,MATCH($F85,'Input-Func_Class'!$B$9:$B$21,0)))
)</f>
        <v>0</v>
      </c>
      <c r="L85" s="11">
        <f>IF($D85=0,0,$D85*
IFERROR(INDEX(L$391:L$427,MATCH($F85,$B$391:$B$427,0))/INDEX($D$391:$D$427,MATCH($F85,$B$391:$B$427,0)),
INDEX('Input-Func_Class'!I$9:I$21,MATCH($F85,'Input-Func_Class'!$B$9:$B$21,0)))
)</f>
        <v>0</v>
      </c>
      <c r="M85" s="11">
        <f>IF($D85=0,0,$D85*
IFERROR(INDEX(M$391:M$427,MATCH($F85,$B$391:$B$427,0))/INDEX($D$391:$D$427,MATCH($F85,$B$391:$B$427,0)),
INDEX('Input-Func_Class'!J$9:J$21,MATCH($F85,'Input-Func_Class'!$B$9:$B$21,0)))
)</f>
        <v>-15457263</v>
      </c>
    </row>
    <row r="86" spans="1:13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>'Input-Accounts'!$D86</f>
        <v>-45886851</v>
      </c>
      <c r="E86" s="11">
        <f t="shared" si="7"/>
        <v>0</v>
      </c>
      <c r="F86" s="3" t="str">
        <f>IF(D86=0,"-",IF('Input-Accounts'!$E86&lt;&gt;0,'Input-Accounts'!$E86,'Input-Accounts'!$F86))</f>
        <v>INT_LABOR</v>
      </c>
      <c r="G86" s="11">
        <f>IF($D86=0,0,$D86*
IFERROR(INDEX(G$391:G$427,MATCH($F86,$B$391:$B$427,0))/INDEX($D$391:$D$427,MATCH($F86,$B$391:$B$427,0)),
INDEX('Input-Func_Class'!D$9:D$21,MATCH($F86,'Input-Func_Class'!$B$9:$B$21,0)))
)</f>
        <v>-702923.92569587822</v>
      </c>
      <c r="H86" s="11">
        <f>IF($D86=0,0,$D86*
IFERROR(INDEX(H$391:H$427,MATCH($F86,$B$391:$B$427,0))/INDEX($D$391:$D$427,MATCH($F86,$B$391:$B$427,0)),
INDEX('Input-Func_Class'!E$9:E$21,MATCH($F86,'Input-Func_Class'!$B$9:$B$21,0)))
)</f>
        <v>-2890741.2236123909</v>
      </c>
      <c r="I86" s="11">
        <f>IF($D86=0,0,$D86*
IFERROR(INDEX(I$391:I$427,MATCH($F86,$B$391:$B$427,0))/INDEX($D$391:$D$427,MATCH($F86,$B$391:$B$427,0)),
INDEX('Input-Func_Class'!F$9:F$21,MATCH($F86,'Input-Func_Class'!$B$9:$B$21,0)))
)</f>
        <v>-799039.05244543497</v>
      </c>
      <c r="J86" s="11">
        <f>IF($D86=0,0,$D86*
IFERROR(INDEX(J$391:J$427,MATCH($F86,$B$391:$B$427,0))/INDEX($D$391:$D$427,MATCH($F86,$B$391:$B$427,0)),
INDEX('Input-Func_Class'!G$9:G$21,MATCH($F86,'Input-Func_Class'!$B$9:$B$21,0)))
)</f>
        <v>-2361196.4863850744</v>
      </c>
      <c r="K86" s="11">
        <f>IF($D86=0,0,$D86*
IFERROR(INDEX(K$391:K$427,MATCH($F86,$B$391:$B$427,0))/INDEX($D$391:$D$427,MATCH($F86,$B$391:$B$427,0)),
INDEX('Input-Func_Class'!H$9:H$21,MATCH($F86,'Input-Func_Class'!$B$9:$B$21,0)))
)</f>
        <v>-21430866.108410481</v>
      </c>
      <c r="L86" s="11">
        <f>IF($D86=0,0,$D86*
IFERROR(INDEX(L$391:L$427,MATCH($F86,$B$391:$B$427,0))/INDEX($D$391:$D$427,MATCH($F86,$B$391:$B$427,0)),
INDEX('Input-Func_Class'!I$9:I$21,MATCH($F86,'Input-Func_Class'!$B$9:$B$21,0)))
)</f>
        <v>-10017810.500704881</v>
      </c>
      <c r="M86" s="11">
        <f>IF($D86=0,0,$D86*
IFERROR(INDEX(M$391:M$427,MATCH($F86,$B$391:$B$427,0))/INDEX($D$391:$D$427,MATCH($F86,$B$391:$B$427,0)),
INDEX('Input-Func_Class'!J$9:J$21,MATCH($F86,'Input-Func_Class'!$B$9:$B$21,0)))
)</f>
        <v>-7684273.7027458614</v>
      </c>
    </row>
    <row r="87" spans="1:13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>SUBTOTAL(9,D82:D86)</f>
        <v>-62688326</v>
      </c>
      <c r="E87" s="11">
        <f t="shared" si="7"/>
        <v>0</v>
      </c>
      <c r="G87" s="111">
        <f t="shared" ref="G87:M87" si="10">SUBTOTAL(9,G82:G86)</f>
        <v>-702923.92569587822</v>
      </c>
      <c r="H87" s="111">
        <f t="shared" si="10"/>
        <v>-2928577.466826757</v>
      </c>
      <c r="I87" s="111">
        <f t="shared" si="10"/>
        <v>-806556.11208256602</v>
      </c>
      <c r="J87" s="111">
        <f t="shared" si="10"/>
        <v>-2447957.9267679607</v>
      </c>
      <c r="K87" s="111">
        <f t="shared" si="10"/>
        <v>-22354993.977769494</v>
      </c>
      <c r="L87" s="111">
        <f t="shared" si="10"/>
        <v>-10305779.888111487</v>
      </c>
      <c r="M87" s="111">
        <f t="shared" si="10"/>
        <v>-23141536.702745862</v>
      </c>
    </row>
    <row r="88" spans="1:13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>
        <f t="shared" si="7"/>
        <v>0</v>
      </c>
      <c r="G88" s="11"/>
      <c r="H88" s="11"/>
      <c r="I88" s="11"/>
      <c r="J88" s="11"/>
      <c r="K88" s="11"/>
      <c r="L88" s="11"/>
      <c r="M88" s="11"/>
    </row>
    <row r="89" spans="1:13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>
        <f t="shared" si="7"/>
        <v>0</v>
      </c>
      <c r="G89" s="11"/>
      <c r="H89" s="11"/>
      <c r="I89" s="11"/>
      <c r="J89" s="11"/>
      <c r="K89" s="11"/>
      <c r="L89" s="11"/>
      <c r="M89" s="11"/>
    </row>
    <row r="90" spans="1:13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>'Input-Accounts'!$D90</f>
        <v>-1177571</v>
      </c>
      <c r="E90" s="11">
        <f t="shared" si="7"/>
        <v>0</v>
      </c>
      <c r="F90" s="3" t="str">
        <f>IF(D90=0,"-",IF('Input-Accounts'!$E90&lt;&gt;0,'Input-Accounts'!$E90,'Input-Accounts'!$F90))</f>
        <v>GATHERING</v>
      </c>
      <c r="G90" s="11">
        <f>IF($D90=0,0,$D90*
IFERROR(INDEX(G$391:G$427,MATCH($F90,$B$391:$B$427,0))/INDEX($D$391:$D$427,MATCH($F90,$B$391:$B$427,0)),
INDEX('Input-Func_Class'!D$9:D$21,MATCH($F90,'Input-Func_Class'!$B$9:$B$21,0)))
)</f>
        <v>0</v>
      </c>
      <c r="H90" s="11">
        <f>IF($D90=0,0,$D90*
IFERROR(INDEX(H$391:H$427,MATCH($F90,$B$391:$B$427,0))/INDEX($D$391:$D$427,MATCH($F90,$B$391:$B$427,0)),
INDEX('Input-Func_Class'!E$9:E$21,MATCH($F90,'Input-Func_Class'!$B$9:$B$21,0)))
)</f>
        <v>-1177571</v>
      </c>
      <c r="I90" s="11">
        <f>IF($D90=0,0,$D90*
IFERROR(INDEX(I$391:I$427,MATCH($F90,$B$391:$B$427,0))/INDEX($D$391:$D$427,MATCH($F90,$B$391:$B$427,0)),
INDEX('Input-Func_Class'!F$9:F$21,MATCH($F90,'Input-Func_Class'!$B$9:$B$21,0)))
)</f>
        <v>0</v>
      </c>
      <c r="J90" s="11">
        <f>IF($D90=0,0,$D90*
IFERROR(INDEX(J$391:J$427,MATCH($F90,$B$391:$B$427,0))/INDEX($D$391:$D$427,MATCH($F90,$B$391:$B$427,0)),
INDEX('Input-Func_Class'!G$9:G$21,MATCH($F90,'Input-Func_Class'!$B$9:$B$21,0)))
)</f>
        <v>0</v>
      </c>
      <c r="K90" s="11">
        <f>IF($D90=0,0,$D90*
IFERROR(INDEX(K$391:K$427,MATCH($F90,$B$391:$B$427,0))/INDEX($D$391:$D$427,MATCH($F90,$B$391:$B$427,0)),
INDEX('Input-Func_Class'!H$9:H$21,MATCH($F90,'Input-Func_Class'!$B$9:$B$21,0)))
)</f>
        <v>0</v>
      </c>
      <c r="L90" s="11">
        <f>IF($D90=0,0,$D90*
IFERROR(INDEX(L$391:L$427,MATCH($F90,$B$391:$B$427,0))/INDEX($D$391:$D$427,MATCH($F90,$B$391:$B$427,0)),
INDEX('Input-Func_Class'!I$9:I$21,MATCH($F90,'Input-Func_Class'!$B$9:$B$21,0)))
)</f>
        <v>0</v>
      </c>
      <c r="M90" s="11">
        <f>IF($D90=0,0,$D90*
IFERROR(INDEX(M$391:M$427,MATCH($F90,$B$391:$B$427,0))/INDEX($D$391:$D$427,MATCH($F90,$B$391:$B$427,0)),
INDEX('Input-Func_Class'!J$9:J$21,MATCH($F90,'Input-Func_Class'!$B$9:$B$21,0)))
)</f>
        <v>0</v>
      </c>
    </row>
    <row r="91" spans="1:13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>'Input-Accounts'!$D91</f>
        <v>-5753879</v>
      </c>
      <c r="E91" s="11">
        <f t="shared" si="7"/>
        <v>0</v>
      </c>
      <c r="F91" s="3" t="str">
        <f>IF(D91=0,"-",IF('Input-Accounts'!$E91&lt;&gt;0,'Input-Accounts'!$E91,'Input-Accounts'!$F91))</f>
        <v>GATHERING</v>
      </c>
      <c r="G91" s="11">
        <f>IF($D91=0,0,$D91*
IFERROR(INDEX(G$391:G$427,MATCH($F91,$B$391:$B$427,0))/INDEX($D$391:$D$427,MATCH($F91,$B$391:$B$427,0)),
INDEX('Input-Func_Class'!D$9:D$21,MATCH($F91,'Input-Func_Class'!$B$9:$B$21,0)))
)</f>
        <v>0</v>
      </c>
      <c r="H91" s="11">
        <f>IF($D91=0,0,$D91*
IFERROR(INDEX(H$391:H$427,MATCH($F91,$B$391:$B$427,0))/INDEX($D$391:$D$427,MATCH($F91,$B$391:$B$427,0)),
INDEX('Input-Func_Class'!E$9:E$21,MATCH($F91,'Input-Func_Class'!$B$9:$B$21,0)))
)</f>
        <v>-5753879</v>
      </c>
      <c r="I91" s="11">
        <f>IF($D91=0,0,$D91*
IFERROR(INDEX(I$391:I$427,MATCH($F91,$B$391:$B$427,0))/INDEX($D$391:$D$427,MATCH($F91,$B$391:$B$427,0)),
INDEX('Input-Func_Class'!F$9:F$21,MATCH($F91,'Input-Func_Class'!$B$9:$B$21,0)))
)</f>
        <v>0</v>
      </c>
      <c r="J91" s="11">
        <f>IF($D91=0,0,$D91*
IFERROR(INDEX(J$391:J$427,MATCH($F91,$B$391:$B$427,0))/INDEX($D$391:$D$427,MATCH($F91,$B$391:$B$427,0)),
INDEX('Input-Func_Class'!G$9:G$21,MATCH($F91,'Input-Func_Class'!$B$9:$B$21,0)))
)</f>
        <v>0</v>
      </c>
      <c r="K91" s="11">
        <f>IF($D91=0,0,$D91*
IFERROR(INDEX(K$391:K$427,MATCH($F91,$B$391:$B$427,0))/INDEX($D$391:$D$427,MATCH($F91,$B$391:$B$427,0)),
INDEX('Input-Func_Class'!H$9:H$21,MATCH($F91,'Input-Func_Class'!$B$9:$B$21,0)))
)</f>
        <v>0</v>
      </c>
      <c r="L91" s="11">
        <f>IF($D91=0,0,$D91*
IFERROR(INDEX(L$391:L$427,MATCH($F91,$B$391:$B$427,0))/INDEX($D$391:$D$427,MATCH($F91,$B$391:$B$427,0)),
INDEX('Input-Func_Class'!I$9:I$21,MATCH($F91,'Input-Func_Class'!$B$9:$B$21,0)))
)</f>
        <v>0</v>
      </c>
      <c r="M91" s="11">
        <f>IF($D91=0,0,$D91*
IFERROR(INDEX(M$391:M$427,MATCH($F91,$B$391:$B$427,0))/INDEX($D$391:$D$427,MATCH($F91,$B$391:$B$427,0)),
INDEX('Input-Func_Class'!J$9:J$21,MATCH($F91,'Input-Func_Class'!$B$9:$B$21,0)))
)</f>
        <v>0</v>
      </c>
    </row>
    <row r="92" spans="1:13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>'Input-Accounts'!$D92</f>
        <v>-55565</v>
      </c>
      <c r="E92" s="11">
        <f t="shared" si="7"/>
        <v>0</v>
      </c>
      <c r="F92" s="3" t="str">
        <f>IF(D92=0,"-",IF('Input-Accounts'!$E92&lt;&gt;0,'Input-Accounts'!$E92,'Input-Accounts'!$F92))</f>
        <v>GATHERING</v>
      </c>
      <c r="G92" s="11">
        <f>IF($D92=0,0,$D92*
IFERROR(INDEX(G$391:G$427,MATCH($F92,$B$391:$B$427,0))/INDEX($D$391:$D$427,MATCH($F92,$B$391:$B$427,0)),
INDEX('Input-Func_Class'!D$9:D$21,MATCH($F92,'Input-Func_Class'!$B$9:$B$21,0)))
)</f>
        <v>0</v>
      </c>
      <c r="H92" s="11">
        <f>IF($D92=0,0,$D92*
IFERROR(INDEX(H$391:H$427,MATCH($F92,$B$391:$B$427,0))/INDEX($D$391:$D$427,MATCH($F92,$B$391:$B$427,0)),
INDEX('Input-Func_Class'!E$9:E$21,MATCH($F92,'Input-Func_Class'!$B$9:$B$21,0)))
)</f>
        <v>-55565</v>
      </c>
      <c r="I92" s="11">
        <f>IF($D92=0,0,$D92*
IFERROR(INDEX(I$391:I$427,MATCH($F92,$B$391:$B$427,0))/INDEX($D$391:$D$427,MATCH($F92,$B$391:$B$427,0)),
INDEX('Input-Func_Class'!F$9:F$21,MATCH($F92,'Input-Func_Class'!$B$9:$B$21,0)))
)</f>
        <v>0</v>
      </c>
      <c r="J92" s="11">
        <f>IF($D92=0,0,$D92*
IFERROR(INDEX(J$391:J$427,MATCH($F92,$B$391:$B$427,0))/INDEX($D$391:$D$427,MATCH($F92,$B$391:$B$427,0)),
INDEX('Input-Func_Class'!G$9:G$21,MATCH($F92,'Input-Func_Class'!$B$9:$B$21,0)))
)</f>
        <v>0</v>
      </c>
      <c r="K92" s="11">
        <f>IF($D92=0,0,$D92*
IFERROR(INDEX(K$391:K$427,MATCH($F92,$B$391:$B$427,0))/INDEX($D$391:$D$427,MATCH($F92,$B$391:$B$427,0)),
INDEX('Input-Func_Class'!H$9:H$21,MATCH($F92,'Input-Func_Class'!$B$9:$B$21,0)))
)</f>
        <v>0</v>
      </c>
      <c r="L92" s="11">
        <f>IF($D92=0,0,$D92*
IFERROR(INDEX(L$391:L$427,MATCH($F92,$B$391:$B$427,0))/INDEX($D$391:$D$427,MATCH($F92,$B$391:$B$427,0)),
INDEX('Input-Func_Class'!I$9:I$21,MATCH($F92,'Input-Func_Class'!$B$9:$B$21,0)))
)</f>
        <v>0</v>
      </c>
      <c r="M92" s="11">
        <f>IF($D92=0,0,$D92*
IFERROR(INDEX(M$391:M$427,MATCH($F92,$B$391:$B$427,0))/INDEX($D$391:$D$427,MATCH($F92,$B$391:$B$427,0)),
INDEX('Input-Func_Class'!J$9:J$21,MATCH($F92,'Input-Func_Class'!$B$9:$B$21,0)))
)</f>
        <v>0</v>
      </c>
    </row>
    <row r="93" spans="1:13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>'Input-Accounts'!$D93</f>
        <v>-1071077</v>
      </c>
      <c r="E93" s="11">
        <f t="shared" si="7"/>
        <v>0</v>
      </c>
      <c r="F93" s="3" t="str">
        <f>IF(D93=0,"-",IF('Input-Accounts'!$E93&lt;&gt;0,'Input-Accounts'!$E93,'Input-Accounts'!$F93))</f>
        <v>GATHERING</v>
      </c>
      <c r="G93" s="11">
        <f>IF($D93=0,0,$D93*
IFERROR(INDEX(G$391:G$427,MATCH($F93,$B$391:$B$427,0))/INDEX($D$391:$D$427,MATCH($F93,$B$391:$B$427,0)),
INDEX('Input-Func_Class'!D$9:D$21,MATCH($F93,'Input-Func_Class'!$B$9:$B$21,0)))
)</f>
        <v>0</v>
      </c>
      <c r="H93" s="11">
        <f>IF($D93=0,0,$D93*
IFERROR(INDEX(H$391:H$427,MATCH($F93,$B$391:$B$427,0))/INDEX($D$391:$D$427,MATCH($F93,$B$391:$B$427,0)),
INDEX('Input-Func_Class'!E$9:E$21,MATCH($F93,'Input-Func_Class'!$B$9:$B$21,0)))
)</f>
        <v>-1071077</v>
      </c>
      <c r="I93" s="11">
        <f>IF($D93=0,0,$D93*
IFERROR(INDEX(I$391:I$427,MATCH($F93,$B$391:$B$427,0))/INDEX($D$391:$D$427,MATCH($F93,$B$391:$B$427,0)),
INDEX('Input-Func_Class'!F$9:F$21,MATCH($F93,'Input-Func_Class'!$B$9:$B$21,0)))
)</f>
        <v>0</v>
      </c>
      <c r="J93" s="11">
        <f>IF($D93=0,0,$D93*
IFERROR(INDEX(J$391:J$427,MATCH($F93,$B$391:$B$427,0))/INDEX($D$391:$D$427,MATCH($F93,$B$391:$B$427,0)),
INDEX('Input-Func_Class'!G$9:G$21,MATCH($F93,'Input-Func_Class'!$B$9:$B$21,0)))
)</f>
        <v>0</v>
      </c>
      <c r="K93" s="11">
        <f>IF($D93=0,0,$D93*
IFERROR(INDEX(K$391:K$427,MATCH($F93,$B$391:$B$427,0))/INDEX($D$391:$D$427,MATCH($F93,$B$391:$B$427,0)),
INDEX('Input-Func_Class'!H$9:H$21,MATCH($F93,'Input-Func_Class'!$B$9:$B$21,0)))
)</f>
        <v>0</v>
      </c>
      <c r="L93" s="11">
        <f>IF($D93=0,0,$D93*
IFERROR(INDEX(L$391:L$427,MATCH($F93,$B$391:$B$427,0))/INDEX($D$391:$D$427,MATCH($F93,$B$391:$B$427,0)),
INDEX('Input-Func_Class'!I$9:I$21,MATCH($F93,'Input-Func_Class'!$B$9:$B$21,0)))
)</f>
        <v>0</v>
      </c>
      <c r="M93" s="11">
        <f>IF($D93=0,0,$D93*
IFERROR(INDEX(M$391:M$427,MATCH($F93,$B$391:$B$427,0))/INDEX($D$391:$D$427,MATCH($F93,$B$391:$B$427,0)),
INDEX('Input-Func_Class'!J$9:J$21,MATCH($F93,'Input-Func_Class'!$B$9:$B$21,0)))
)</f>
        <v>0</v>
      </c>
    </row>
    <row r="94" spans="1:13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>'Input-Accounts'!$D94</f>
        <v>-10461</v>
      </c>
      <c r="E94" s="11">
        <f t="shared" si="7"/>
        <v>0</v>
      </c>
      <c r="F94" s="3" t="str">
        <f>IF(D94=0,"-",IF('Input-Accounts'!$E94&lt;&gt;0,'Input-Accounts'!$E94,'Input-Accounts'!$F94))</f>
        <v>GATHERING</v>
      </c>
      <c r="G94" s="11">
        <f>IF($D94=0,0,$D94*
IFERROR(INDEX(G$391:G$427,MATCH($F94,$B$391:$B$427,0))/INDEX($D$391:$D$427,MATCH($F94,$B$391:$B$427,0)),
INDEX('Input-Func_Class'!D$9:D$21,MATCH($F94,'Input-Func_Class'!$B$9:$B$21,0)))
)</f>
        <v>0</v>
      </c>
      <c r="H94" s="11">
        <f>IF($D94=0,0,$D94*
IFERROR(INDEX(H$391:H$427,MATCH($F94,$B$391:$B$427,0))/INDEX($D$391:$D$427,MATCH($F94,$B$391:$B$427,0)),
INDEX('Input-Func_Class'!E$9:E$21,MATCH($F94,'Input-Func_Class'!$B$9:$B$21,0)))
)</f>
        <v>-10461</v>
      </c>
      <c r="I94" s="11">
        <f>IF($D94=0,0,$D94*
IFERROR(INDEX(I$391:I$427,MATCH($F94,$B$391:$B$427,0))/INDEX($D$391:$D$427,MATCH($F94,$B$391:$B$427,0)),
INDEX('Input-Func_Class'!F$9:F$21,MATCH($F94,'Input-Func_Class'!$B$9:$B$21,0)))
)</f>
        <v>0</v>
      </c>
      <c r="J94" s="11">
        <f>IF($D94=0,0,$D94*
IFERROR(INDEX(J$391:J$427,MATCH($F94,$B$391:$B$427,0))/INDEX($D$391:$D$427,MATCH($F94,$B$391:$B$427,0)),
INDEX('Input-Func_Class'!G$9:G$21,MATCH($F94,'Input-Func_Class'!$B$9:$B$21,0)))
)</f>
        <v>0</v>
      </c>
      <c r="K94" s="11">
        <f>IF($D94=0,0,$D94*
IFERROR(INDEX(K$391:K$427,MATCH($F94,$B$391:$B$427,0))/INDEX($D$391:$D$427,MATCH($F94,$B$391:$B$427,0)),
INDEX('Input-Func_Class'!H$9:H$21,MATCH($F94,'Input-Func_Class'!$B$9:$B$21,0)))
)</f>
        <v>0</v>
      </c>
      <c r="L94" s="11">
        <f>IF($D94=0,0,$D94*
IFERROR(INDEX(L$391:L$427,MATCH($F94,$B$391:$B$427,0))/INDEX($D$391:$D$427,MATCH($F94,$B$391:$B$427,0)),
INDEX('Input-Func_Class'!I$9:I$21,MATCH($F94,'Input-Func_Class'!$B$9:$B$21,0)))
)</f>
        <v>0</v>
      </c>
      <c r="M94" s="11">
        <f>IF($D94=0,0,$D94*
IFERROR(INDEX(M$391:M$427,MATCH($F94,$B$391:$B$427,0))/INDEX($D$391:$D$427,MATCH($F94,$B$391:$B$427,0)),
INDEX('Input-Func_Class'!J$9:J$21,MATCH($F94,'Input-Func_Class'!$B$9:$B$21,0)))
)</f>
        <v>0</v>
      </c>
    </row>
    <row r="95" spans="1:13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>'Input-Accounts'!$D95</f>
        <v>-2883</v>
      </c>
      <c r="E95" s="11">
        <f t="shared" si="7"/>
        <v>0</v>
      </c>
      <c r="F95" s="3" t="str">
        <f>IF(D95=0,"-",IF('Input-Accounts'!$E95&lt;&gt;0,'Input-Accounts'!$E95,'Input-Accounts'!$F95))</f>
        <v>GATHERING</v>
      </c>
      <c r="G95" s="11">
        <f>IF($D95=0,0,$D95*
IFERROR(INDEX(G$391:G$427,MATCH($F95,$B$391:$B$427,0))/INDEX($D$391:$D$427,MATCH($F95,$B$391:$B$427,0)),
INDEX('Input-Func_Class'!D$9:D$21,MATCH($F95,'Input-Func_Class'!$B$9:$B$21,0)))
)</f>
        <v>0</v>
      </c>
      <c r="H95" s="11">
        <f>IF($D95=0,0,$D95*
IFERROR(INDEX(H$391:H$427,MATCH($F95,$B$391:$B$427,0))/INDEX($D$391:$D$427,MATCH($F95,$B$391:$B$427,0)),
INDEX('Input-Func_Class'!E$9:E$21,MATCH($F95,'Input-Func_Class'!$B$9:$B$21,0)))
)</f>
        <v>-2883</v>
      </c>
      <c r="I95" s="11">
        <f>IF($D95=0,0,$D95*
IFERROR(INDEX(I$391:I$427,MATCH($F95,$B$391:$B$427,0))/INDEX($D$391:$D$427,MATCH($F95,$B$391:$B$427,0)),
INDEX('Input-Func_Class'!F$9:F$21,MATCH($F95,'Input-Func_Class'!$B$9:$B$21,0)))
)</f>
        <v>0</v>
      </c>
      <c r="J95" s="11">
        <f>IF($D95=0,0,$D95*
IFERROR(INDEX(J$391:J$427,MATCH($F95,$B$391:$B$427,0))/INDEX($D$391:$D$427,MATCH($F95,$B$391:$B$427,0)),
INDEX('Input-Func_Class'!G$9:G$21,MATCH($F95,'Input-Func_Class'!$B$9:$B$21,0)))
)</f>
        <v>0</v>
      </c>
      <c r="K95" s="11">
        <f>IF($D95=0,0,$D95*
IFERROR(INDEX(K$391:K$427,MATCH($F95,$B$391:$B$427,0))/INDEX($D$391:$D$427,MATCH($F95,$B$391:$B$427,0)),
INDEX('Input-Func_Class'!H$9:H$21,MATCH($F95,'Input-Func_Class'!$B$9:$B$21,0)))
)</f>
        <v>0</v>
      </c>
      <c r="L95" s="11">
        <f>IF($D95=0,0,$D95*
IFERROR(INDEX(L$391:L$427,MATCH($F95,$B$391:$B$427,0))/INDEX($D$391:$D$427,MATCH($F95,$B$391:$B$427,0)),
INDEX('Input-Func_Class'!I$9:I$21,MATCH($F95,'Input-Func_Class'!$B$9:$B$21,0)))
)</f>
        <v>0</v>
      </c>
      <c r="M95" s="11">
        <f>IF($D95=0,0,$D95*
IFERROR(INDEX(M$391:M$427,MATCH($F95,$B$391:$B$427,0))/INDEX($D$391:$D$427,MATCH($F95,$B$391:$B$427,0)),
INDEX('Input-Func_Class'!J$9:J$21,MATCH($F95,'Input-Func_Class'!$B$9:$B$21,0)))
)</f>
        <v>0</v>
      </c>
    </row>
    <row r="96" spans="1:13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>'Input-Accounts'!$D96</f>
        <v>-34247273</v>
      </c>
      <c r="E96" s="11">
        <f t="shared" si="7"/>
        <v>0</v>
      </c>
      <c r="F96" s="3" t="str">
        <f>IF(D96=0,"-",IF('Input-Accounts'!$E96&lt;&gt;0,'Input-Accounts'!$E96,'Input-Accounts'!$F96))</f>
        <v>GATHERING</v>
      </c>
      <c r="G96" s="11">
        <f>IF($D96=0,0,$D96*
IFERROR(INDEX(G$391:G$427,MATCH($F96,$B$391:$B$427,0))/INDEX($D$391:$D$427,MATCH($F96,$B$391:$B$427,0)),
INDEX('Input-Func_Class'!D$9:D$21,MATCH($F96,'Input-Func_Class'!$B$9:$B$21,0)))
)</f>
        <v>0</v>
      </c>
      <c r="H96" s="11">
        <f>IF($D96=0,0,$D96*
IFERROR(INDEX(H$391:H$427,MATCH($F96,$B$391:$B$427,0))/INDEX($D$391:$D$427,MATCH($F96,$B$391:$B$427,0)),
INDEX('Input-Func_Class'!E$9:E$21,MATCH($F96,'Input-Func_Class'!$B$9:$B$21,0)))
)</f>
        <v>-34247273</v>
      </c>
      <c r="I96" s="11">
        <f>IF($D96=0,0,$D96*
IFERROR(INDEX(I$391:I$427,MATCH($F96,$B$391:$B$427,0))/INDEX($D$391:$D$427,MATCH($F96,$B$391:$B$427,0)),
INDEX('Input-Func_Class'!F$9:F$21,MATCH($F96,'Input-Func_Class'!$B$9:$B$21,0)))
)</f>
        <v>0</v>
      </c>
      <c r="J96" s="11">
        <f>IF($D96=0,0,$D96*
IFERROR(INDEX(J$391:J$427,MATCH($F96,$B$391:$B$427,0))/INDEX($D$391:$D$427,MATCH($F96,$B$391:$B$427,0)),
INDEX('Input-Func_Class'!G$9:G$21,MATCH($F96,'Input-Func_Class'!$B$9:$B$21,0)))
)</f>
        <v>0</v>
      </c>
      <c r="K96" s="11">
        <f>IF($D96=0,0,$D96*
IFERROR(INDEX(K$391:K$427,MATCH($F96,$B$391:$B$427,0))/INDEX($D$391:$D$427,MATCH($F96,$B$391:$B$427,0)),
INDEX('Input-Func_Class'!H$9:H$21,MATCH($F96,'Input-Func_Class'!$B$9:$B$21,0)))
)</f>
        <v>0</v>
      </c>
      <c r="L96" s="11">
        <f>IF($D96=0,0,$D96*
IFERROR(INDEX(L$391:L$427,MATCH($F96,$B$391:$B$427,0))/INDEX($D$391:$D$427,MATCH($F96,$B$391:$B$427,0)),
INDEX('Input-Func_Class'!I$9:I$21,MATCH($F96,'Input-Func_Class'!$B$9:$B$21,0)))
)</f>
        <v>0</v>
      </c>
      <c r="M96" s="11">
        <f>IF($D96=0,0,$D96*
IFERROR(INDEX(M$391:M$427,MATCH($F96,$B$391:$B$427,0))/INDEX($D$391:$D$427,MATCH($F96,$B$391:$B$427,0)),
INDEX('Input-Func_Class'!J$9:J$21,MATCH($F96,'Input-Func_Class'!$B$9:$B$21,0)))
)</f>
        <v>0</v>
      </c>
    </row>
    <row r="97" spans="1:13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>'Input-Accounts'!$D97</f>
        <v>-20354472</v>
      </c>
      <c r="E97" s="11">
        <f t="shared" si="7"/>
        <v>0</v>
      </c>
      <c r="F97" s="3" t="str">
        <f>IF(D97=0,"-",IF('Input-Accounts'!$E97&lt;&gt;0,'Input-Accounts'!$E97,'Input-Accounts'!$F97))</f>
        <v>GATHERING</v>
      </c>
      <c r="G97" s="11">
        <f>IF($D97=0,0,$D97*
IFERROR(INDEX(G$391:G$427,MATCH($F97,$B$391:$B$427,0))/INDEX($D$391:$D$427,MATCH($F97,$B$391:$B$427,0)),
INDEX('Input-Func_Class'!D$9:D$21,MATCH($F97,'Input-Func_Class'!$B$9:$B$21,0)))
)</f>
        <v>0</v>
      </c>
      <c r="H97" s="11">
        <f>IF($D97=0,0,$D97*
IFERROR(INDEX(H$391:H$427,MATCH($F97,$B$391:$B$427,0))/INDEX($D$391:$D$427,MATCH($F97,$B$391:$B$427,0)),
INDEX('Input-Func_Class'!E$9:E$21,MATCH($F97,'Input-Func_Class'!$B$9:$B$21,0)))
)</f>
        <v>-20354472</v>
      </c>
      <c r="I97" s="11">
        <f>IF($D97=0,0,$D97*
IFERROR(INDEX(I$391:I$427,MATCH($F97,$B$391:$B$427,0))/INDEX($D$391:$D$427,MATCH($F97,$B$391:$B$427,0)),
INDEX('Input-Func_Class'!F$9:F$21,MATCH($F97,'Input-Func_Class'!$B$9:$B$21,0)))
)</f>
        <v>0</v>
      </c>
      <c r="J97" s="11">
        <f>IF($D97=0,0,$D97*
IFERROR(INDEX(J$391:J$427,MATCH($F97,$B$391:$B$427,0))/INDEX($D$391:$D$427,MATCH($F97,$B$391:$B$427,0)),
INDEX('Input-Func_Class'!G$9:G$21,MATCH($F97,'Input-Func_Class'!$B$9:$B$21,0)))
)</f>
        <v>0</v>
      </c>
      <c r="K97" s="11">
        <f>IF($D97=0,0,$D97*
IFERROR(INDEX(K$391:K$427,MATCH($F97,$B$391:$B$427,0))/INDEX($D$391:$D$427,MATCH($F97,$B$391:$B$427,0)),
INDEX('Input-Func_Class'!H$9:H$21,MATCH($F97,'Input-Func_Class'!$B$9:$B$21,0)))
)</f>
        <v>0</v>
      </c>
      <c r="L97" s="11">
        <f>IF($D97=0,0,$D97*
IFERROR(INDEX(L$391:L$427,MATCH($F97,$B$391:$B$427,0))/INDEX($D$391:$D$427,MATCH($F97,$B$391:$B$427,0)),
INDEX('Input-Func_Class'!I$9:I$21,MATCH($F97,'Input-Func_Class'!$B$9:$B$21,0)))
)</f>
        <v>0</v>
      </c>
      <c r="M97" s="11">
        <f>IF($D97=0,0,$D97*
IFERROR(INDEX(M$391:M$427,MATCH($F97,$B$391:$B$427,0))/INDEX($D$391:$D$427,MATCH($F97,$B$391:$B$427,0)),
INDEX('Input-Func_Class'!J$9:J$21,MATCH($F97,'Input-Func_Class'!$B$9:$B$21,0)))
)</f>
        <v>0</v>
      </c>
    </row>
    <row r="98" spans="1:13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>'Input-Accounts'!$D98</f>
        <v>-3130540</v>
      </c>
      <c r="E98" s="11">
        <f t="shared" si="7"/>
        <v>0</v>
      </c>
      <c r="F98" s="3" t="str">
        <f>IF(D98=0,"-",IF('Input-Accounts'!$E98&lt;&gt;0,'Input-Accounts'!$E98,'Input-Accounts'!$F98))</f>
        <v>GATHERING</v>
      </c>
      <c r="G98" s="11">
        <f>IF($D98=0,0,$D98*
IFERROR(INDEX(G$391:G$427,MATCH($F98,$B$391:$B$427,0))/INDEX($D$391:$D$427,MATCH($F98,$B$391:$B$427,0)),
INDEX('Input-Func_Class'!D$9:D$21,MATCH($F98,'Input-Func_Class'!$B$9:$B$21,0)))
)</f>
        <v>0</v>
      </c>
      <c r="H98" s="11">
        <f>IF($D98=0,0,$D98*
IFERROR(INDEX(H$391:H$427,MATCH($F98,$B$391:$B$427,0))/INDEX($D$391:$D$427,MATCH($F98,$B$391:$B$427,0)),
INDEX('Input-Func_Class'!E$9:E$21,MATCH($F98,'Input-Func_Class'!$B$9:$B$21,0)))
)</f>
        <v>-3130540</v>
      </c>
      <c r="I98" s="11">
        <f>IF($D98=0,0,$D98*
IFERROR(INDEX(I$391:I$427,MATCH($F98,$B$391:$B$427,0))/INDEX($D$391:$D$427,MATCH($F98,$B$391:$B$427,0)),
INDEX('Input-Func_Class'!F$9:F$21,MATCH($F98,'Input-Func_Class'!$B$9:$B$21,0)))
)</f>
        <v>0</v>
      </c>
      <c r="J98" s="11">
        <f>IF($D98=0,0,$D98*
IFERROR(INDEX(J$391:J$427,MATCH($F98,$B$391:$B$427,0))/INDEX($D$391:$D$427,MATCH($F98,$B$391:$B$427,0)),
INDEX('Input-Func_Class'!G$9:G$21,MATCH($F98,'Input-Func_Class'!$B$9:$B$21,0)))
)</f>
        <v>0</v>
      </c>
      <c r="K98" s="11">
        <f>IF($D98=0,0,$D98*
IFERROR(INDEX(K$391:K$427,MATCH($F98,$B$391:$B$427,0))/INDEX($D$391:$D$427,MATCH($F98,$B$391:$B$427,0)),
INDEX('Input-Func_Class'!H$9:H$21,MATCH($F98,'Input-Func_Class'!$B$9:$B$21,0)))
)</f>
        <v>0</v>
      </c>
      <c r="L98" s="11">
        <f>IF($D98=0,0,$D98*
IFERROR(INDEX(L$391:L$427,MATCH($F98,$B$391:$B$427,0))/INDEX($D$391:$D$427,MATCH($F98,$B$391:$B$427,0)),
INDEX('Input-Func_Class'!I$9:I$21,MATCH($F98,'Input-Func_Class'!$B$9:$B$21,0)))
)</f>
        <v>0</v>
      </c>
      <c r="M98" s="11">
        <f>IF($D98=0,0,$D98*
IFERROR(INDEX(M$391:M$427,MATCH($F98,$B$391:$B$427,0))/INDEX($D$391:$D$427,MATCH($F98,$B$391:$B$427,0)),
INDEX('Input-Func_Class'!J$9:J$21,MATCH($F98,'Input-Func_Class'!$B$9:$B$21,0)))
)</f>
        <v>0</v>
      </c>
    </row>
    <row r="99" spans="1:13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>'Input-Accounts'!$D99</f>
        <v>10458</v>
      </c>
      <c r="E99" s="11">
        <f t="shared" si="7"/>
        <v>0</v>
      </c>
      <c r="F99" s="3" t="str">
        <f>IF(D99=0,"-",IF('Input-Accounts'!$E99&lt;&gt;0,'Input-Accounts'!$E99,'Input-Accounts'!$F99))</f>
        <v>GATHERING</v>
      </c>
      <c r="G99" s="11">
        <f>IF($D99=0,0,$D99*
IFERROR(INDEX(G$391:G$427,MATCH($F99,$B$391:$B$427,0))/INDEX($D$391:$D$427,MATCH($F99,$B$391:$B$427,0)),
INDEX('Input-Func_Class'!D$9:D$21,MATCH($F99,'Input-Func_Class'!$B$9:$B$21,0)))
)</f>
        <v>0</v>
      </c>
      <c r="H99" s="11">
        <f>IF($D99=0,0,$D99*
IFERROR(INDEX(H$391:H$427,MATCH($F99,$B$391:$B$427,0))/INDEX($D$391:$D$427,MATCH($F99,$B$391:$B$427,0)),
INDEX('Input-Func_Class'!E$9:E$21,MATCH($F99,'Input-Func_Class'!$B$9:$B$21,0)))
)</f>
        <v>10458</v>
      </c>
      <c r="I99" s="11">
        <f>IF($D99=0,0,$D99*
IFERROR(INDEX(I$391:I$427,MATCH($F99,$B$391:$B$427,0))/INDEX($D$391:$D$427,MATCH($F99,$B$391:$B$427,0)),
INDEX('Input-Func_Class'!F$9:F$21,MATCH($F99,'Input-Func_Class'!$B$9:$B$21,0)))
)</f>
        <v>0</v>
      </c>
      <c r="J99" s="11">
        <f>IF($D99=0,0,$D99*
IFERROR(INDEX(J$391:J$427,MATCH($F99,$B$391:$B$427,0))/INDEX($D$391:$D$427,MATCH($F99,$B$391:$B$427,0)),
INDEX('Input-Func_Class'!G$9:G$21,MATCH($F99,'Input-Func_Class'!$B$9:$B$21,0)))
)</f>
        <v>0</v>
      </c>
      <c r="K99" s="11">
        <f>IF($D99=0,0,$D99*
IFERROR(INDEX(K$391:K$427,MATCH($F99,$B$391:$B$427,0))/INDEX($D$391:$D$427,MATCH($F99,$B$391:$B$427,0)),
INDEX('Input-Func_Class'!H$9:H$21,MATCH($F99,'Input-Func_Class'!$B$9:$B$21,0)))
)</f>
        <v>0</v>
      </c>
      <c r="L99" s="11">
        <f>IF($D99=0,0,$D99*
IFERROR(INDEX(L$391:L$427,MATCH($F99,$B$391:$B$427,0))/INDEX($D$391:$D$427,MATCH($F99,$B$391:$B$427,0)),
INDEX('Input-Func_Class'!I$9:I$21,MATCH($F99,'Input-Func_Class'!$B$9:$B$21,0)))
)</f>
        <v>0</v>
      </c>
      <c r="M99" s="11">
        <f>IF($D99=0,0,$D99*
IFERROR(INDEX(M$391:M$427,MATCH($F99,$B$391:$B$427,0))/INDEX($D$391:$D$427,MATCH($F99,$B$391:$B$427,0)),
INDEX('Input-Func_Class'!J$9:J$21,MATCH($F99,'Input-Func_Class'!$B$9:$B$21,0)))
)</f>
        <v>0</v>
      </c>
    </row>
    <row r="100" spans="1:13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>SUBTOTAL(9,D90:D99)</f>
        <v>-65793263</v>
      </c>
      <c r="E100" s="11">
        <f t="shared" si="7"/>
        <v>0</v>
      </c>
      <c r="G100" s="111">
        <f t="shared" ref="G100:M100" si="11">SUBTOTAL(9,G90:G99)</f>
        <v>0</v>
      </c>
      <c r="H100" s="111">
        <f t="shared" si="11"/>
        <v>-65793263</v>
      </c>
      <c r="I100" s="111">
        <f t="shared" si="11"/>
        <v>0</v>
      </c>
      <c r="J100" s="111">
        <f t="shared" si="11"/>
        <v>0</v>
      </c>
      <c r="K100" s="111">
        <f t="shared" si="11"/>
        <v>0</v>
      </c>
      <c r="L100" s="111">
        <f t="shared" si="11"/>
        <v>0</v>
      </c>
      <c r="M100" s="111">
        <f t="shared" si="11"/>
        <v>0</v>
      </c>
    </row>
    <row r="101" spans="1:13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>
        <f t="shared" si="7"/>
        <v>0</v>
      </c>
      <c r="G101" s="11"/>
      <c r="H101" s="11"/>
      <c r="I101" s="11"/>
      <c r="J101" s="11"/>
      <c r="K101" s="11"/>
      <c r="L101" s="11"/>
      <c r="M101" s="11"/>
    </row>
    <row r="102" spans="1:13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>
        <f t="shared" si="7"/>
        <v>0</v>
      </c>
      <c r="G102" s="11"/>
      <c r="H102" s="11"/>
      <c r="I102" s="11"/>
      <c r="J102" s="11"/>
      <c r="K102" s="11"/>
      <c r="L102" s="11"/>
      <c r="M102" s="11"/>
    </row>
    <row r="103" spans="1:13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>'Input-Accounts'!$D103</f>
        <v>-56755.94</v>
      </c>
      <c r="E103" s="11">
        <f t="shared" si="7"/>
        <v>0</v>
      </c>
      <c r="F103" s="3" t="str">
        <f>IF(D103=0,"-",IF('Input-Accounts'!$E103&lt;&gt;0,'Input-Accounts'!$E103,'Input-Accounts'!$F103))</f>
        <v>INT_STORPT_FERC_352-355</v>
      </c>
      <c r="G103" s="11">
        <f>IF($D103=0,0,$D103*
IFERROR(INDEX(G$391:G$427,MATCH($F103,$B$391:$B$427,0))/INDEX($D$391:$D$427,MATCH($F103,$B$391:$B$427,0)),
INDEX('Input-Func_Class'!D$9:D$21,MATCH($F103,'Input-Func_Class'!$B$9:$B$21,0)))
)</f>
        <v>0</v>
      </c>
      <c r="H103" s="11">
        <f>IF($D103=0,0,$D103*
IFERROR(INDEX(H$391:H$427,MATCH($F103,$B$391:$B$427,0))/INDEX($D$391:$D$427,MATCH($F103,$B$391:$B$427,0)),
INDEX('Input-Func_Class'!E$9:E$21,MATCH($F103,'Input-Func_Class'!$B$9:$B$21,0)))
)</f>
        <v>0</v>
      </c>
      <c r="I103" s="11">
        <f>IF($D103=0,0,$D103*
IFERROR(INDEX(I$391:I$427,MATCH($F103,$B$391:$B$427,0))/INDEX($D$391:$D$427,MATCH($F103,$B$391:$B$427,0)),
INDEX('Input-Func_Class'!F$9:F$21,MATCH($F103,'Input-Func_Class'!$B$9:$B$21,0)))
)</f>
        <v>-56755.94</v>
      </c>
      <c r="J103" s="11">
        <f>IF($D103=0,0,$D103*
IFERROR(INDEX(J$391:J$427,MATCH($F103,$B$391:$B$427,0))/INDEX($D$391:$D$427,MATCH($F103,$B$391:$B$427,0)),
INDEX('Input-Func_Class'!G$9:G$21,MATCH($F103,'Input-Func_Class'!$B$9:$B$21,0)))
)</f>
        <v>0</v>
      </c>
      <c r="K103" s="11">
        <f>IF($D103=0,0,$D103*
IFERROR(INDEX(K$391:K$427,MATCH($F103,$B$391:$B$427,0))/INDEX($D$391:$D$427,MATCH($F103,$B$391:$B$427,0)),
INDEX('Input-Func_Class'!H$9:H$21,MATCH($F103,'Input-Func_Class'!$B$9:$B$21,0)))
)</f>
        <v>0</v>
      </c>
      <c r="L103" s="11">
        <f>IF($D103=0,0,$D103*
IFERROR(INDEX(L$391:L$427,MATCH($F103,$B$391:$B$427,0))/INDEX($D$391:$D$427,MATCH($F103,$B$391:$B$427,0)),
INDEX('Input-Func_Class'!I$9:I$21,MATCH($F103,'Input-Func_Class'!$B$9:$B$21,0)))
)</f>
        <v>0</v>
      </c>
      <c r="M103" s="11">
        <f>IF($D103=0,0,$D103*
IFERROR(INDEX(M$391:M$427,MATCH($F103,$B$391:$B$427,0))/INDEX($D$391:$D$427,MATCH($F103,$B$391:$B$427,0)),
INDEX('Input-Func_Class'!J$9:J$21,MATCH($F103,'Input-Func_Class'!$B$9:$B$21,0)))
)</f>
        <v>0</v>
      </c>
    </row>
    <row r="104" spans="1:13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>'Input-Accounts'!$D104</f>
        <v>-1152588</v>
      </c>
      <c r="E104" s="11">
        <f t="shared" si="7"/>
        <v>0</v>
      </c>
      <c r="F104" s="3" t="str">
        <f>IF(D104=0,"-",IF('Input-Accounts'!$E104&lt;&gt;0,'Input-Accounts'!$E104,'Input-Accounts'!$F104))</f>
        <v>INT_STORPT_FERC_352-355</v>
      </c>
      <c r="G104" s="11">
        <f>IF($D104=0,0,$D104*
IFERROR(INDEX(G$391:G$427,MATCH($F104,$B$391:$B$427,0))/INDEX($D$391:$D$427,MATCH($F104,$B$391:$B$427,0)),
INDEX('Input-Func_Class'!D$9:D$21,MATCH($F104,'Input-Func_Class'!$B$9:$B$21,0)))
)</f>
        <v>0</v>
      </c>
      <c r="H104" s="11">
        <f>IF($D104=0,0,$D104*
IFERROR(INDEX(H$391:H$427,MATCH($F104,$B$391:$B$427,0))/INDEX($D$391:$D$427,MATCH($F104,$B$391:$B$427,0)),
INDEX('Input-Func_Class'!E$9:E$21,MATCH($F104,'Input-Func_Class'!$B$9:$B$21,0)))
)</f>
        <v>0</v>
      </c>
      <c r="I104" s="11">
        <f>IF($D104=0,0,$D104*
IFERROR(INDEX(I$391:I$427,MATCH($F104,$B$391:$B$427,0))/INDEX($D$391:$D$427,MATCH($F104,$B$391:$B$427,0)),
INDEX('Input-Func_Class'!F$9:F$21,MATCH($F104,'Input-Func_Class'!$B$9:$B$21,0)))
)</f>
        <v>-1152588</v>
      </c>
      <c r="J104" s="11">
        <f>IF($D104=0,0,$D104*
IFERROR(INDEX(J$391:J$427,MATCH($F104,$B$391:$B$427,0))/INDEX($D$391:$D$427,MATCH($F104,$B$391:$B$427,0)),
INDEX('Input-Func_Class'!G$9:G$21,MATCH($F104,'Input-Func_Class'!$B$9:$B$21,0)))
)</f>
        <v>0</v>
      </c>
      <c r="K104" s="11">
        <f>IF($D104=0,0,$D104*
IFERROR(INDEX(K$391:K$427,MATCH($F104,$B$391:$B$427,0))/INDEX($D$391:$D$427,MATCH($F104,$B$391:$B$427,0)),
INDEX('Input-Func_Class'!H$9:H$21,MATCH($F104,'Input-Func_Class'!$B$9:$B$21,0)))
)</f>
        <v>0</v>
      </c>
      <c r="L104" s="11">
        <f>IF($D104=0,0,$D104*
IFERROR(INDEX(L$391:L$427,MATCH($F104,$B$391:$B$427,0))/INDEX($D$391:$D$427,MATCH($F104,$B$391:$B$427,0)),
INDEX('Input-Func_Class'!I$9:I$21,MATCH($F104,'Input-Func_Class'!$B$9:$B$21,0)))
)</f>
        <v>0</v>
      </c>
      <c r="M104" s="11">
        <f>IF($D104=0,0,$D104*
IFERROR(INDEX(M$391:M$427,MATCH($F104,$B$391:$B$427,0))/INDEX($D$391:$D$427,MATCH($F104,$B$391:$B$427,0)),
INDEX('Input-Func_Class'!J$9:J$21,MATCH($F104,'Input-Func_Class'!$B$9:$B$21,0)))
)</f>
        <v>0</v>
      </c>
    </row>
    <row r="105" spans="1:13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>'Input-Accounts'!$D105</f>
        <v>-943898</v>
      </c>
      <c r="E105" s="11">
        <f t="shared" si="7"/>
        <v>0</v>
      </c>
      <c r="F105" s="3" t="str">
        <f>IF(D105=0,"-",IF('Input-Accounts'!$E105&lt;&gt;0,'Input-Accounts'!$E105,'Input-Accounts'!$F105))</f>
        <v>STORAGE</v>
      </c>
      <c r="G105" s="11">
        <f>IF($D105=0,0,$D105*
IFERROR(INDEX(G$391:G$427,MATCH($F105,$B$391:$B$427,0))/INDEX($D$391:$D$427,MATCH($F105,$B$391:$B$427,0)),
INDEX('Input-Func_Class'!D$9:D$21,MATCH($F105,'Input-Func_Class'!$B$9:$B$21,0)))
)</f>
        <v>0</v>
      </c>
      <c r="H105" s="11">
        <f>IF($D105=0,0,$D105*
IFERROR(INDEX(H$391:H$427,MATCH($F105,$B$391:$B$427,0))/INDEX($D$391:$D$427,MATCH($F105,$B$391:$B$427,0)),
INDEX('Input-Func_Class'!E$9:E$21,MATCH($F105,'Input-Func_Class'!$B$9:$B$21,0)))
)</f>
        <v>0</v>
      </c>
      <c r="I105" s="11">
        <f>IF($D105=0,0,$D105*
IFERROR(INDEX(I$391:I$427,MATCH($F105,$B$391:$B$427,0))/INDEX($D$391:$D$427,MATCH($F105,$B$391:$B$427,0)),
INDEX('Input-Func_Class'!F$9:F$21,MATCH($F105,'Input-Func_Class'!$B$9:$B$21,0)))
)</f>
        <v>-943898</v>
      </c>
      <c r="J105" s="11">
        <f>IF($D105=0,0,$D105*
IFERROR(INDEX(J$391:J$427,MATCH($F105,$B$391:$B$427,0))/INDEX($D$391:$D$427,MATCH($F105,$B$391:$B$427,0)),
INDEX('Input-Func_Class'!G$9:G$21,MATCH($F105,'Input-Func_Class'!$B$9:$B$21,0)))
)</f>
        <v>0</v>
      </c>
      <c r="K105" s="11">
        <f>IF($D105=0,0,$D105*
IFERROR(INDEX(K$391:K$427,MATCH($F105,$B$391:$B$427,0))/INDEX($D$391:$D$427,MATCH($F105,$B$391:$B$427,0)),
INDEX('Input-Func_Class'!H$9:H$21,MATCH($F105,'Input-Func_Class'!$B$9:$B$21,0)))
)</f>
        <v>0</v>
      </c>
      <c r="L105" s="11">
        <f>IF($D105=0,0,$D105*
IFERROR(INDEX(L$391:L$427,MATCH($F105,$B$391:$B$427,0))/INDEX($D$391:$D$427,MATCH($F105,$B$391:$B$427,0)),
INDEX('Input-Func_Class'!I$9:I$21,MATCH($F105,'Input-Func_Class'!$B$9:$B$21,0)))
)</f>
        <v>0</v>
      </c>
      <c r="M105" s="11">
        <f>IF($D105=0,0,$D105*
IFERROR(INDEX(M$391:M$427,MATCH($F105,$B$391:$B$427,0))/INDEX($D$391:$D$427,MATCH($F105,$B$391:$B$427,0)),
INDEX('Input-Func_Class'!J$9:J$21,MATCH($F105,'Input-Func_Class'!$B$9:$B$21,0)))
)</f>
        <v>0</v>
      </c>
    </row>
    <row r="106" spans="1:13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>'Input-Accounts'!$D106</f>
        <v>-2298382</v>
      </c>
      <c r="E106" s="11">
        <f t="shared" si="7"/>
        <v>0</v>
      </c>
      <c r="F106" s="3" t="str">
        <f>IF(D106=0,"-",IF('Input-Accounts'!$E106&lt;&gt;0,'Input-Accounts'!$E106,'Input-Accounts'!$F106))</f>
        <v>STORAGE</v>
      </c>
      <c r="G106" s="11">
        <f>IF($D106=0,0,$D106*
IFERROR(INDEX(G$391:G$427,MATCH($F106,$B$391:$B$427,0))/INDEX($D$391:$D$427,MATCH($F106,$B$391:$B$427,0)),
INDEX('Input-Func_Class'!D$9:D$21,MATCH($F106,'Input-Func_Class'!$B$9:$B$21,0)))
)</f>
        <v>0</v>
      </c>
      <c r="H106" s="11">
        <f>IF($D106=0,0,$D106*
IFERROR(INDEX(H$391:H$427,MATCH($F106,$B$391:$B$427,0))/INDEX($D$391:$D$427,MATCH($F106,$B$391:$B$427,0)),
INDEX('Input-Func_Class'!E$9:E$21,MATCH($F106,'Input-Func_Class'!$B$9:$B$21,0)))
)</f>
        <v>0</v>
      </c>
      <c r="I106" s="11">
        <f>IF($D106=0,0,$D106*
IFERROR(INDEX(I$391:I$427,MATCH($F106,$B$391:$B$427,0))/INDEX($D$391:$D$427,MATCH($F106,$B$391:$B$427,0)),
INDEX('Input-Func_Class'!F$9:F$21,MATCH($F106,'Input-Func_Class'!$B$9:$B$21,0)))
)</f>
        <v>-2298382</v>
      </c>
      <c r="J106" s="11">
        <f>IF($D106=0,0,$D106*
IFERROR(INDEX(J$391:J$427,MATCH($F106,$B$391:$B$427,0))/INDEX($D$391:$D$427,MATCH($F106,$B$391:$B$427,0)),
INDEX('Input-Func_Class'!G$9:G$21,MATCH($F106,'Input-Func_Class'!$B$9:$B$21,0)))
)</f>
        <v>0</v>
      </c>
      <c r="K106" s="11">
        <f>IF($D106=0,0,$D106*
IFERROR(INDEX(K$391:K$427,MATCH($F106,$B$391:$B$427,0))/INDEX($D$391:$D$427,MATCH($F106,$B$391:$B$427,0)),
INDEX('Input-Func_Class'!H$9:H$21,MATCH($F106,'Input-Func_Class'!$B$9:$B$21,0)))
)</f>
        <v>0</v>
      </c>
      <c r="L106" s="11">
        <f>IF($D106=0,0,$D106*
IFERROR(INDEX(L$391:L$427,MATCH($F106,$B$391:$B$427,0))/INDEX($D$391:$D$427,MATCH($F106,$B$391:$B$427,0)),
INDEX('Input-Func_Class'!I$9:I$21,MATCH($F106,'Input-Func_Class'!$B$9:$B$21,0)))
)</f>
        <v>0</v>
      </c>
      <c r="M106" s="11">
        <f>IF($D106=0,0,$D106*
IFERROR(INDEX(M$391:M$427,MATCH($F106,$B$391:$B$427,0))/INDEX($D$391:$D$427,MATCH($F106,$B$391:$B$427,0)),
INDEX('Input-Func_Class'!J$9:J$21,MATCH($F106,'Input-Func_Class'!$B$9:$B$21,0)))
)</f>
        <v>0</v>
      </c>
    </row>
    <row r="107" spans="1:13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>'Input-Accounts'!$D107</f>
        <v>-4652235</v>
      </c>
      <c r="E107" s="11">
        <f t="shared" ref="E107:E138" si="12">IFERROR(IF(D107="",0,IF(D107=0,0,IF(ABS(D107-SUM($G107:$M107))&lt;Check_Limit,0,1))),1)</f>
        <v>0</v>
      </c>
      <c r="F107" s="3" t="str">
        <f>IF(D107=0,"-",IF('Input-Accounts'!$E107&lt;&gt;0,'Input-Accounts'!$E107,'Input-Accounts'!$F107))</f>
        <v>STORAGE</v>
      </c>
      <c r="G107" s="11">
        <f>IF($D107=0,0,$D107*
IFERROR(INDEX(G$391:G$427,MATCH($F107,$B$391:$B$427,0))/INDEX($D$391:$D$427,MATCH($F107,$B$391:$B$427,0)),
INDEX('Input-Func_Class'!D$9:D$21,MATCH($F107,'Input-Func_Class'!$B$9:$B$21,0)))
)</f>
        <v>0</v>
      </c>
      <c r="H107" s="11">
        <f>IF($D107=0,0,$D107*
IFERROR(INDEX(H$391:H$427,MATCH($F107,$B$391:$B$427,0))/INDEX($D$391:$D$427,MATCH($F107,$B$391:$B$427,0)),
INDEX('Input-Func_Class'!E$9:E$21,MATCH($F107,'Input-Func_Class'!$B$9:$B$21,0)))
)</f>
        <v>0</v>
      </c>
      <c r="I107" s="11">
        <f>IF($D107=0,0,$D107*
IFERROR(INDEX(I$391:I$427,MATCH($F107,$B$391:$B$427,0))/INDEX($D$391:$D$427,MATCH($F107,$B$391:$B$427,0)),
INDEX('Input-Func_Class'!F$9:F$21,MATCH($F107,'Input-Func_Class'!$B$9:$B$21,0)))
)</f>
        <v>-4652235</v>
      </c>
      <c r="J107" s="11">
        <f>IF($D107=0,0,$D107*
IFERROR(INDEX(J$391:J$427,MATCH($F107,$B$391:$B$427,0))/INDEX($D$391:$D$427,MATCH($F107,$B$391:$B$427,0)),
INDEX('Input-Func_Class'!G$9:G$21,MATCH($F107,'Input-Func_Class'!$B$9:$B$21,0)))
)</f>
        <v>0</v>
      </c>
      <c r="K107" s="11">
        <f>IF($D107=0,0,$D107*
IFERROR(INDEX(K$391:K$427,MATCH($F107,$B$391:$B$427,0))/INDEX($D$391:$D$427,MATCH($F107,$B$391:$B$427,0)),
INDEX('Input-Func_Class'!H$9:H$21,MATCH($F107,'Input-Func_Class'!$B$9:$B$21,0)))
)</f>
        <v>0</v>
      </c>
      <c r="L107" s="11">
        <f>IF($D107=0,0,$D107*
IFERROR(INDEX(L$391:L$427,MATCH($F107,$B$391:$B$427,0))/INDEX($D$391:$D$427,MATCH($F107,$B$391:$B$427,0)),
INDEX('Input-Func_Class'!I$9:I$21,MATCH($F107,'Input-Func_Class'!$B$9:$B$21,0)))
)</f>
        <v>0</v>
      </c>
      <c r="M107" s="11">
        <f>IF($D107=0,0,$D107*
IFERROR(INDEX(M$391:M$427,MATCH($F107,$B$391:$B$427,0))/INDEX($D$391:$D$427,MATCH($F107,$B$391:$B$427,0)),
INDEX('Input-Func_Class'!J$9:J$21,MATCH($F107,'Input-Func_Class'!$B$9:$B$21,0)))
)</f>
        <v>0</v>
      </c>
    </row>
    <row r="108" spans="1:13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>'Input-Accounts'!$D108</f>
        <v>-665764</v>
      </c>
      <c r="E108" s="11">
        <f t="shared" si="12"/>
        <v>0</v>
      </c>
      <c r="F108" s="3" t="str">
        <f>IF(D108=0,"-",IF('Input-Accounts'!$E108&lt;&gt;0,'Input-Accounts'!$E108,'Input-Accounts'!$F108))</f>
        <v>STORAGE</v>
      </c>
      <c r="G108" s="11">
        <f>IF($D108=0,0,$D108*
IFERROR(INDEX(G$391:G$427,MATCH($F108,$B$391:$B$427,0))/INDEX($D$391:$D$427,MATCH($F108,$B$391:$B$427,0)),
INDEX('Input-Func_Class'!D$9:D$21,MATCH($F108,'Input-Func_Class'!$B$9:$B$21,0)))
)</f>
        <v>0</v>
      </c>
      <c r="H108" s="11">
        <f>IF($D108=0,0,$D108*
IFERROR(INDEX(H$391:H$427,MATCH($F108,$B$391:$B$427,0))/INDEX($D$391:$D$427,MATCH($F108,$B$391:$B$427,0)),
INDEX('Input-Func_Class'!E$9:E$21,MATCH($F108,'Input-Func_Class'!$B$9:$B$21,0)))
)</f>
        <v>0</v>
      </c>
      <c r="I108" s="11">
        <f>IF($D108=0,0,$D108*
IFERROR(INDEX(I$391:I$427,MATCH($F108,$B$391:$B$427,0))/INDEX($D$391:$D$427,MATCH($F108,$B$391:$B$427,0)),
INDEX('Input-Func_Class'!F$9:F$21,MATCH($F108,'Input-Func_Class'!$B$9:$B$21,0)))
)</f>
        <v>-665764</v>
      </c>
      <c r="J108" s="11">
        <f>IF($D108=0,0,$D108*
IFERROR(INDEX(J$391:J$427,MATCH($F108,$B$391:$B$427,0))/INDEX($D$391:$D$427,MATCH($F108,$B$391:$B$427,0)),
INDEX('Input-Func_Class'!G$9:G$21,MATCH($F108,'Input-Func_Class'!$B$9:$B$21,0)))
)</f>
        <v>0</v>
      </c>
      <c r="K108" s="11">
        <f>IF($D108=0,0,$D108*
IFERROR(INDEX(K$391:K$427,MATCH($F108,$B$391:$B$427,0))/INDEX($D$391:$D$427,MATCH($F108,$B$391:$B$427,0)),
INDEX('Input-Func_Class'!H$9:H$21,MATCH($F108,'Input-Func_Class'!$B$9:$B$21,0)))
)</f>
        <v>0</v>
      </c>
      <c r="L108" s="11">
        <f>IF($D108=0,0,$D108*
IFERROR(INDEX(L$391:L$427,MATCH($F108,$B$391:$B$427,0))/INDEX($D$391:$D$427,MATCH($F108,$B$391:$B$427,0)),
INDEX('Input-Func_Class'!I$9:I$21,MATCH($F108,'Input-Func_Class'!$B$9:$B$21,0)))
)</f>
        <v>0</v>
      </c>
      <c r="M108" s="11">
        <f>IF($D108=0,0,$D108*
IFERROR(INDEX(M$391:M$427,MATCH($F108,$B$391:$B$427,0))/INDEX($D$391:$D$427,MATCH($F108,$B$391:$B$427,0)),
INDEX('Input-Func_Class'!J$9:J$21,MATCH($F108,'Input-Func_Class'!$B$9:$B$21,0)))
)</f>
        <v>0</v>
      </c>
    </row>
    <row r="109" spans="1:13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>'Input-Accounts'!$D109</f>
        <v>-30184</v>
      </c>
      <c r="E109" s="11">
        <f t="shared" si="12"/>
        <v>0</v>
      </c>
      <c r="F109" s="3" t="str">
        <f>IF(D109=0,"-",IF('Input-Accounts'!$E109&lt;&gt;0,'Input-Accounts'!$E109,'Input-Accounts'!$F109))</f>
        <v>INT_STORPT_FERC_352-355</v>
      </c>
      <c r="G109" s="11">
        <f>IF($D109=0,0,$D109*
IFERROR(INDEX(G$391:G$427,MATCH($F109,$B$391:$B$427,0))/INDEX($D$391:$D$427,MATCH($F109,$B$391:$B$427,0)),
INDEX('Input-Func_Class'!D$9:D$21,MATCH($F109,'Input-Func_Class'!$B$9:$B$21,0)))
)</f>
        <v>0</v>
      </c>
      <c r="H109" s="11">
        <f>IF($D109=0,0,$D109*
IFERROR(INDEX(H$391:H$427,MATCH($F109,$B$391:$B$427,0))/INDEX($D$391:$D$427,MATCH($F109,$B$391:$B$427,0)),
INDEX('Input-Func_Class'!E$9:E$21,MATCH($F109,'Input-Func_Class'!$B$9:$B$21,0)))
)</f>
        <v>0</v>
      </c>
      <c r="I109" s="11">
        <f>IF($D109=0,0,$D109*
IFERROR(INDEX(I$391:I$427,MATCH($F109,$B$391:$B$427,0))/INDEX($D$391:$D$427,MATCH($F109,$B$391:$B$427,0)),
INDEX('Input-Func_Class'!F$9:F$21,MATCH($F109,'Input-Func_Class'!$B$9:$B$21,0)))
)</f>
        <v>-30184</v>
      </c>
      <c r="J109" s="11">
        <f>IF($D109=0,0,$D109*
IFERROR(INDEX(J$391:J$427,MATCH($F109,$B$391:$B$427,0))/INDEX($D$391:$D$427,MATCH($F109,$B$391:$B$427,0)),
INDEX('Input-Func_Class'!G$9:G$21,MATCH($F109,'Input-Func_Class'!$B$9:$B$21,0)))
)</f>
        <v>0</v>
      </c>
      <c r="K109" s="11">
        <f>IF($D109=0,0,$D109*
IFERROR(INDEX(K$391:K$427,MATCH($F109,$B$391:$B$427,0))/INDEX($D$391:$D$427,MATCH($F109,$B$391:$B$427,0)),
INDEX('Input-Func_Class'!H$9:H$21,MATCH($F109,'Input-Func_Class'!$B$9:$B$21,0)))
)</f>
        <v>0</v>
      </c>
      <c r="L109" s="11">
        <f>IF($D109=0,0,$D109*
IFERROR(INDEX(L$391:L$427,MATCH($F109,$B$391:$B$427,0))/INDEX($D$391:$D$427,MATCH($F109,$B$391:$B$427,0)),
INDEX('Input-Func_Class'!I$9:I$21,MATCH($F109,'Input-Func_Class'!$B$9:$B$21,0)))
)</f>
        <v>0</v>
      </c>
      <c r="M109" s="11">
        <f>IF($D109=0,0,$D109*
IFERROR(INDEX(M$391:M$427,MATCH($F109,$B$391:$B$427,0))/INDEX($D$391:$D$427,MATCH($F109,$B$391:$B$427,0)),
INDEX('Input-Func_Class'!J$9:J$21,MATCH($F109,'Input-Func_Class'!$B$9:$B$21,0)))
)</f>
        <v>0</v>
      </c>
    </row>
    <row r="110" spans="1:13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>SUBTOTAL(9,D103:D109)</f>
        <v>-9799806.9399999995</v>
      </c>
      <c r="E110" s="11">
        <f t="shared" si="12"/>
        <v>0</v>
      </c>
      <c r="G110" s="111">
        <f t="shared" ref="G110:M110" si="13">SUBTOTAL(9,G103:G109)</f>
        <v>0</v>
      </c>
      <c r="H110" s="111">
        <f t="shared" si="13"/>
        <v>0</v>
      </c>
      <c r="I110" s="111">
        <f t="shared" si="13"/>
        <v>-9799806.9399999995</v>
      </c>
      <c r="J110" s="111">
        <f t="shared" si="13"/>
        <v>0</v>
      </c>
      <c r="K110" s="111">
        <f t="shared" si="13"/>
        <v>0</v>
      </c>
      <c r="L110" s="111">
        <f t="shared" si="13"/>
        <v>0</v>
      </c>
      <c r="M110" s="111">
        <f t="shared" si="13"/>
        <v>0</v>
      </c>
    </row>
    <row r="111" spans="1:13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>
        <f t="shared" si="12"/>
        <v>0</v>
      </c>
      <c r="G111" s="11"/>
      <c r="H111" s="11"/>
      <c r="I111" s="11"/>
      <c r="J111" s="11"/>
      <c r="K111" s="11"/>
      <c r="L111" s="11"/>
      <c r="M111" s="11"/>
    </row>
    <row r="112" spans="1:13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>
        <f t="shared" si="12"/>
        <v>0</v>
      </c>
      <c r="G112" s="11"/>
      <c r="H112" s="11"/>
      <c r="I112" s="11"/>
      <c r="J112" s="11"/>
      <c r="K112" s="11"/>
      <c r="L112" s="11"/>
      <c r="M112" s="11"/>
    </row>
    <row r="113" spans="1:13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>'Input-Accounts'!$D113</f>
        <v>-3060664</v>
      </c>
      <c r="E113" s="11">
        <f t="shared" si="12"/>
        <v>0</v>
      </c>
      <c r="F113" s="3" t="str">
        <f>IF(D113=0,"-",IF('Input-Accounts'!$E113&lt;&gt;0,'Input-Accounts'!$E113,'Input-Accounts'!$F113))</f>
        <v>TRANSMISSION</v>
      </c>
      <c r="G113" s="11">
        <f>IF($D113=0,0,$D113*
IFERROR(INDEX(G$391:G$427,MATCH($F113,$B$391:$B$427,0))/INDEX($D$391:$D$427,MATCH($F113,$B$391:$B$427,0)),
INDEX('Input-Func_Class'!D$9:D$21,MATCH($F113,'Input-Func_Class'!$B$9:$B$21,0)))
)</f>
        <v>0</v>
      </c>
      <c r="H113" s="11">
        <f>IF($D113=0,0,$D113*
IFERROR(INDEX(H$391:H$427,MATCH($F113,$B$391:$B$427,0))/INDEX($D$391:$D$427,MATCH($F113,$B$391:$B$427,0)),
INDEX('Input-Func_Class'!E$9:E$21,MATCH($F113,'Input-Func_Class'!$B$9:$B$21,0)))
)</f>
        <v>0</v>
      </c>
      <c r="I113" s="11">
        <f>IF($D113=0,0,$D113*
IFERROR(INDEX(I$391:I$427,MATCH($F113,$B$391:$B$427,0))/INDEX($D$391:$D$427,MATCH($F113,$B$391:$B$427,0)),
INDEX('Input-Func_Class'!F$9:F$21,MATCH($F113,'Input-Func_Class'!$B$9:$B$21,0)))
)</f>
        <v>0</v>
      </c>
      <c r="J113" s="11">
        <f>IF($D113=0,0,$D113*
IFERROR(INDEX(J$391:J$427,MATCH($F113,$B$391:$B$427,0))/INDEX($D$391:$D$427,MATCH($F113,$B$391:$B$427,0)),
INDEX('Input-Func_Class'!G$9:G$21,MATCH($F113,'Input-Func_Class'!$B$9:$B$21,0)))
)</f>
        <v>-3060664</v>
      </c>
      <c r="K113" s="11">
        <f>IF($D113=0,0,$D113*
IFERROR(INDEX(K$391:K$427,MATCH($F113,$B$391:$B$427,0))/INDEX($D$391:$D$427,MATCH($F113,$B$391:$B$427,0)),
INDEX('Input-Func_Class'!H$9:H$21,MATCH($F113,'Input-Func_Class'!$B$9:$B$21,0)))
)</f>
        <v>0</v>
      </c>
      <c r="L113" s="11">
        <f>IF($D113=0,0,$D113*
IFERROR(INDEX(L$391:L$427,MATCH($F113,$B$391:$B$427,0))/INDEX($D$391:$D$427,MATCH($F113,$B$391:$B$427,0)),
INDEX('Input-Func_Class'!I$9:I$21,MATCH($F113,'Input-Func_Class'!$B$9:$B$21,0)))
)</f>
        <v>0</v>
      </c>
      <c r="M113" s="11">
        <f>IF($D113=0,0,$D113*
IFERROR(INDEX(M$391:M$427,MATCH($F113,$B$391:$B$427,0))/INDEX($D$391:$D$427,MATCH($F113,$B$391:$B$427,0)),
INDEX('Input-Func_Class'!J$9:J$21,MATCH($F113,'Input-Func_Class'!$B$9:$B$21,0)))
)</f>
        <v>0</v>
      </c>
    </row>
    <row r="114" spans="1:13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>'Input-Accounts'!$D114</f>
        <v>-2466820</v>
      </c>
      <c r="E114" s="11">
        <f t="shared" si="12"/>
        <v>0</v>
      </c>
      <c r="F114" s="3" t="str">
        <f>IF(D114=0,"-",IF('Input-Accounts'!$E114&lt;&gt;0,'Input-Accounts'!$E114,'Input-Accounts'!$F114))</f>
        <v>TRANSMISSION</v>
      </c>
      <c r="G114" s="11">
        <f>IF($D114=0,0,$D114*
IFERROR(INDEX(G$391:G$427,MATCH($F114,$B$391:$B$427,0))/INDEX($D$391:$D$427,MATCH($F114,$B$391:$B$427,0)),
INDEX('Input-Func_Class'!D$9:D$21,MATCH($F114,'Input-Func_Class'!$B$9:$B$21,0)))
)</f>
        <v>0</v>
      </c>
      <c r="H114" s="11">
        <f>IF($D114=0,0,$D114*
IFERROR(INDEX(H$391:H$427,MATCH($F114,$B$391:$B$427,0))/INDEX($D$391:$D$427,MATCH($F114,$B$391:$B$427,0)),
INDEX('Input-Func_Class'!E$9:E$21,MATCH($F114,'Input-Func_Class'!$B$9:$B$21,0)))
)</f>
        <v>0</v>
      </c>
      <c r="I114" s="11">
        <f>IF($D114=0,0,$D114*
IFERROR(INDEX(I$391:I$427,MATCH($F114,$B$391:$B$427,0))/INDEX($D$391:$D$427,MATCH($F114,$B$391:$B$427,0)),
INDEX('Input-Func_Class'!F$9:F$21,MATCH($F114,'Input-Func_Class'!$B$9:$B$21,0)))
)</f>
        <v>0</v>
      </c>
      <c r="J114" s="11">
        <f>IF($D114=0,0,$D114*
IFERROR(INDEX(J$391:J$427,MATCH($F114,$B$391:$B$427,0))/INDEX($D$391:$D$427,MATCH($F114,$B$391:$B$427,0)),
INDEX('Input-Func_Class'!G$9:G$21,MATCH($F114,'Input-Func_Class'!$B$9:$B$21,0)))
)</f>
        <v>-2466820</v>
      </c>
      <c r="K114" s="11">
        <f>IF($D114=0,0,$D114*
IFERROR(INDEX(K$391:K$427,MATCH($F114,$B$391:$B$427,0))/INDEX($D$391:$D$427,MATCH($F114,$B$391:$B$427,0)),
INDEX('Input-Func_Class'!H$9:H$21,MATCH($F114,'Input-Func_Class'!$B$9:$B$21,0)))
)</f>
        <v>0</v>
      </c>
      <c r="L114" s="11">
        <f>IF($D114=0,0,$D114*
IFERROR(INDEX(L$391:L$427,MATCH($F114,$B$391:$B$427,0))/INDEX($D$391:$D$427,MATCH($F114,$B$391:$B$427,0)),
INDEX('Input-Func_Class'!I$9:I$21,MATCH($F114,'Input-Func_Class'!$B$9:$B$21,0)))
)</f>
        <v>0</v>
      </c>
      <c r="M114" s="11">
        <f>IF($D114=0,0,$D114*
IFERROR(INDEX(M$391:M$427,MATCH($F114,$B$391:$B$427,0))/INDEX($D$391:$D$427,MATCH($F114,$B$391:$B$427,0)),
INDEX('Input-Func_Class'!J$9:J$21,MATCH($F114,'Input-Func_Class'!$B$9:$B$21,0)))
)</f>
        <v>0</v>
      </c>
    </row>
    <row r="115" spans="1:13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>'Input-Accounts'!$D115</f>
        <v>-107876550</v>
      </c>
      <c r="E115" s="11">
        <f t="shared" si="12"/>
        <v>0</v>
      </c>
      <c r="F115" s="3" t="str">
        <f>IF(D115=0,"-",IF('Input-Accounts'!$E115&lt;&gt;0,'Input-Accounts'!$E115,'Input-Accounts'!$F115))</f>
        <v>TRANSMISSION</v>
      </c>
      <c r="G115" s="11">
        <f>IF($D115=0,0,$D115*
IFERROR(INDEX(G$391:G$427,MATCH($F115,$B$391:$B$427,0))/INDEX($D$391:$D$427,MATCH($F115,$B$391:$B$427,0)),
INDEX('Input-Func_Class'!D$9:D$21,MATCH($F115,'Input-Func_Class'!$B$9:$B$21,0)))
)</f>
        <v>0</v>
      </c>
      <c r="H115" s="11">
        <f>IF($D115=0,0,$D115*
IFERROR(INDEX(H$391:H$427,MATCH($F115,$B$391:$B$427,0))/INDEX($D$391:$D$427,MATCH($F115,$B$391:$B$427,0)),
INDEX('Input-Func_Class'!E$9:E$21,MATCH($F115,'Input-Func_Class'!$B$9:$B$21,0)))
)</f>
        <v>0</v>
      </c>
      <c r="I115" s="11">
        <f>IF($D115=0,0,$D115*
IFERROR(INDEX(I$391:I$427,MATCH($F115,$B$391:$B$427,0))/INDEX($D$391:$D$427,MATCH($F115,$B$391:$B$427,0)),
INDEX('Input-Func_Class'!F$9:F$21,MATCH($F115,'Input-Func_Class'!$B$9:$B$21,0)))
)</f>
        <v>0</v>
      </c>
      <c r="J115" s="11">
        <f>IF($D115=0,0,$D115*
IFERROR(INDEX(J$391:J$427,MATCH($F115,$B$391:$B$427,0))/INDEX($D$391:$D$427,MATCH($F115,$B$391:$B$427,0)),
INDEX('Input-Func_Class'!G$9:G$21,MATCH($F115,'Input-Func_Class'!$B$9:$B$21,0)))
)</f>
        <v>-107876550</v>
      </c>
      <c r="K115" s="11">
        <f>IF($D115=0,0,$D115*
IFERROR(INDEX(K$391:K$427,MATCH($F115,$B$391:$B$427,0))/INDEX($D$391:$D$427,MATCH($F115,$B$391:$B$427,0)),
INDEX('Input-Func_Class'!H$9:H$21,MATCH($F115,'Input-Func_Class'!$B$9:$B$21,0)))
)</f>
        <v>0</v>
      </c>
      <c r="L115" s="11">
        <f>IF($D115=0,0,$D115*
IFERROR(INDEX(L$391:L$427,MATCH($F115,$B$391:$B$427,0))/INDEX($D$391:$D$427,MATCH($F115,$B$391:$B$427,0)),
INDEX('Input-Func_Class'!I$9:I$21,MATCH($F115,'Input-Func_Class'!$B$9:$B$21,0)))
)</f>
        <v>0</v>
      </c>
      <c r="M115" s="11">
        <f>IF($D115=0,0,$D115*
IFERROR(INDEX(M$391:M$427,MATCH($F115,$B$391:$B$427,0))/INDEX($D$391:$D$427,MATCH($F115,$B$391:$B$427,0)),
INDEX('Input-Func_Class'!J$9:J$21,MATCH($F115,'Input-Func_Class'!$B$9:$B$21,0)))
)</f>
        <v>0</v>
      </c>
    </row>
    <row r="116" spans="1:13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>'Input-Accounts'!$D116</f>
        <v>-9948125</v>
      </c>
      <c r="E116" s="11">
        <f t="shared" si="12"/>
        <v>0</v>
      </c>
      <c r="F116" s="3" t="str">
        <f>IF(D116=0,"-",IF('Input-Accounts'!$E116&lt;&gt;0,'Input-Accounts'!$E116,'Input-Accounts'!$F116))</f>
        <v>TRANSMISSION</v>
      </c>
      <c r="G116" s="11">
        <f>IF($D116=0,0,$D116*
IFERROR(INDEX(G$391:G$427,MATCH($F116,$B$391:$B$427,0))/INDEX($D$391:$D$427,MATCH($F116,$B$391:$B$427,0)),
INDEX('Input-Func_Class'!D$9:D$21,MATCH($F116,'Input-Func_Class'!$B$9:$B$21,0)))
)</f>
        <v>0</v>
      </c>
      <c r="H116" s="11">
        <f>IF($D116=0,0,$D116*
IFERROR(INDEX(H$391:H$427,MATCH($F116,$B$391:$B$427,0))/INDEX($D$391:$D$427,MATCH($F116,$B$391:$B$427,0)),
INDEX('Input-Func_Class'!E$9:E$21,MATCH($F116,'Input-Func_Class'!$B$9:$B$21,0)))
)</f>
        <v>0</v>
      </c>
      <c r="I116" s="11">
        <f>IF($D116=0,0,$D116*
IFERROR(INDEX(I$391:I$427,MATCH($F116,$B$391:$B$427,0))/INDEX($D$391:$D$427,MATCH($F116,$B$391:$B$427,0)),
INDEX('Input-Func_Class'!F$9:F$21,MATCH($F116,'Input-Func_Class'!$B$9:$B$21,0)))
)</f>
        <v>0</v>
      </c>
      <c r="J116" s="11">
        <f>IF($D116=0,0,$D116*
IFERROR(INDEX(J$391:J$427,MATCH($F116,$B$391:$B$427,0))/INDEX($D$391:$D$427,MATCH($F116,$B$391:$B$427,0)),
INDEX('Input-Func_Class'!G$9:G$21,MATCH($F116,'Input-Func_Class'!$B$9:$B$21,0)))
)</f>
        <v>-9948125</v>
      </c>
      <c r="K116" s="11">
        <f>IF($D116=0,0,$D116*
IFERROR(INDEX(K$391:K$427,MATCH($F116,$B$391:$B$427,0))/INDEX($D$391:$D$427,MATCH($F116,$B$391:$B$427,0)),
INDEX('Input-Func_Class'!H$9:H$21,MATCH($F116,'Input-Func_Class'!$B$9:$B$21,0)))
)</f>
        <v>0</v>
      </c>
      <c r="L116" s="11">
        <f>IF($D116=0,0,$D116*
IFERROR(INDEX(L$391:L$427,MATCH($F116,$B$391:$B$427,0))/INDEX($D$391:$D$427,MATCH($F116,$B$391:$B$427,0)),
INDEX('Input-Func_Class'!I$9:I$21,MATCH($F116,'Input-Func_Class'!$B$9:$B$21,0)))
)</f>
        <v>0</v>
      </c>
      <c r="M116" s="11">
        <f>IF($D116=0,0,$D116*
IFERROR(INDEX(M$391:M$427,MATCH($F116,$B$391:$B$427,0))/INDEX($D$391:$D$427,MATCH($F116,$B$391:$B$427,0)),
INDEX('Input-Func_Class'!J$9:J$21,MATCH($F116,'Input-Func_Class'!$B$9:$B$21,0)))
)</f>
        <v>0</v>
      </c>
    </row>
    <row r="117" spans="1:13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>'Input-Accounts'!$D117</f>
        <v>-20314582</v>
      </c>
      <c r="E117" s="11">
        <f t="shared" si="12"/>
        <v>0</v>
      </c>
      <c r="F117" s="3" t="str">
        <f>IF(D117=0,"-",IF('Input-Accounts'!$E117&lt;&gt;0,'Input-Accounts'!$E117,'Input-Accounts'!$F117))</f>
        <v>TRANSMISSION</v>
      </c>
      <c r="G117" s="11">
        <f>IF($D117=0,0,$D117*
IFERROR(INDEX(G$391:G$427,MATCH($F117,$B$391:$B$427,0))/INDEX($D$391:$D$427,MATCH($F117,$B$391:$B$427,0)),
INDEX('Input-Func_Class'!D$9:D$21,MATCH($F117,'Input-Func_Class'!$B$9:$B$21,0)))
)</f>
        <v>0</v>
      </c>
      <c r="H117" s="11">
        <f>IF($D117=0,0,$D117*
IFERROR(INDEX(H$391:H$427,MATCH($F117,$B$391:$B$427,0))/INDEX($D$391:$D$427,MATCH($F117,$B$391:$B$427,0)),
INDEX('Input-Func_Class'!E$9:E$21,MATCH($F117,'Input-Func_Class'!$B$9:$B$21,0)))
)</f>
        <v>0</v>
      </c>
      <c r="I117" s="11">
        <f>IF($D117=0,0,$D117*
IFERROR(INDEX(I$391:I$427,MATCH($F117,$B$391:$B$427,0))/INDEX($D$391:$D$427,MATCH($F117,$B$391:$B$427,0)),
INDEX('Input-Func_Class'!F$9:F$21,MATCH($F117,'Input-Func_Class'!$B$9:$B$21,0)))
)</f>
        <v>0</v>
      </c>
      <c r="J117" s="11">
        <f>IF($D117=0,0,$D117*
IFERROR(INDEX(J$391:J$427,MATCH($F117,$B$391:$B$427,0))/INDEX($D$391:$D$427,MATCH($F117,$B$391:$B$427,0)),
INDEX('Input-Func_Class'!G$9:G$21,MATCH($F117,'Input-Func_Class'!$B$9:$B$21,0)))
)</f>
        <v>-20314582</v>
      </c>
      <c r="K117" s="11">
        <f>IF($D117=0,0,$D117*
IFERROR(INDEX(K$391:K$427,MATCH($F117,$B$391:$B$427,0))/INDEX($D$391:$D$427,MATCH($F117,$B$391:$B$427,0)),
INDEX('Input-Func_Class'!H$9:H$21,MATCH($F117,'Input-Func_Class'!$B$9:$B$21,0)))
)</f>
        <v>0</v>
      </c>
      <c r="L117" s="11">
        <f>IF($D117=0,0,$D117*
IFERROR(INDEX(L$391:L$427,MATCH($F117,$B$391:$B$427,0))/INDEX($D$391:$D$427,MATCH($F117,$B$391:$B$427,0)),
INDEX('Input-Func_Class'!I$9:I$21,MATCH($F117,'Input-Func_Class'!$B$9:$B$21,0)))
)</f>
        <v>0</v>
      </c>
      <c r="M117" s="11">
        <f>IF($D117=0,0,$D117*
IFERROR(INDEX(M$391:M$427,MATCH($F117,$B$391:$B$427,0))/INDEX($D$391:$D$427,MATCH($F117,$B$391:$B$427,0)),
INDEX('Input-Func_Class'!J$9:J$21,MATCH($F117,'Input-Func_Class'!$B$9:$B$21,0)))
)</f>
        <v>0</v>
      </c>
    </row>
    <row r="118" spans="1:13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>'Input-Accounts'!$D118</f>
        <v>-1405570</v>
      </c>
      <c r="E118" s="11">
        <f t="shared" si="12"/>
        <v>0</v>
      </c>
      <c r="F118" s="3" t="str">
        <f>IF(D118=0,"-",IF('Input-Accounts'!$E118&lt;&gt;0,'Input-Accounts'!$E118,'Input-Accounts'!$F118))</f>
        <v>TRANSMISSION</v>
      </c>
      <c r="G118" s="11">
        <f>IF($D118=0,0,$D118*
IFERROR(INDEX(G$391:G$427,MATCH($F118,$B$391:$B$427,0))/INDEX($D$391:$D$427,MATCH($F118,$B$391:$B$427,0)),
INDEX('Input-Func_Class'!D$9:D$21,MATCH($F118,'Input-Func_Class'!$B$9:$B$21,0)))
)</f>
        <v>0</v>
      </c>
      <c r="H118" s="11">
        <f>IF($D118=0,0,$D118*
IFERROR(INDEX(H$391:H$427,MATCH($F118,$B$391:$B$427,0))/INDEX($D$391:$D$427,MATCH($F118,$B$391:$B$427,0)),
INDEX('Input-Func_Class'!E$9:E$21,MATCH($F118,'Input-Func_Class'!$B$9:$B$21,0)))
)</f>
        <v>0</v>
      </c>
      <c r="I118" s="11">
        <f>IF($D118=0,0,$D118*
IFERROR(INDEX(I$391:I$427,MATCH($F118,$B$391:$B$427,0))/INDEX($D$391:$D$427,MATCH($F118,$B$391:$B$427,0)),
INDEX('Input-Func_Class'!F$9:F$21,MATCH($F118,'Input-Func_Class'!$B$9:$B$21,0)))
)</f>
        <v>0</v>
      </c>
      <c r="J118" s="11">
        <f>IF($D118=0,0,$D118*
IFERROR(INDEX(J$391:J$427,MATCH($F118,$B$391:$B$427,0))/INDEX($D$391:$D$427,MATCH($F118,$B$391:$B$427,0)),
INDEX('Input-Func_Class'!G$9:G$21,MATCH($F118,'Input-Func_Class'!$B$9:$B$21,0)))
)</f>
        <v>-1405570</v>
      </c>
      <c r="K118" s="11">
        <f>IF($D118=0,0,$D118*
IFERROR(INDEX(K$391:K$427,MATCH($F118,$B$391:$B$427,0))/INDEX($D$391:$D$427,MATCH($F118,$B$391:$B$427,0)),
INDEX('Input-Func_Class'!H$9:H$21,MATCH($F118,'Input-Func_Class'!$B$9:$B$21,0)))
)</f>
        <v>0</v>
      </c>
      <c r="L118" s="11">
        <f>IF($D118=0,0,$D118*
IFERROR(INDEX(L$391:L$427,MATCH($F118,$B$391:$B$427,0))/INDEX($D$391:$D$427,MATCH($F118,$B$391:$B$427,0)),
INDEX('Input-Func_Class'!I$9:I$21,MATCH($F118,'Input-Func_Class'!$B$9:$B$21,0)))
)</f>
        <v>0</v>
      </c>
      <c r="M118" s="11">
        <f>IF($D118=0,0,$D118*
IFERROR(INDEX(M$391:M$427,MATCH($F118,$B$391:$B$427,0))/INDEX($D$391:$D$427,MATCH($F118,$B$391:$B$427,0)),
INDEX('Input-Func_Class'!J$9:J$21,MATCH($F118,'Input-Func_Class'!$B$9:$B$21,0)))
)</f>
        <v>0</v>
      </c>
    </row>
    <row r="119" spans="1:13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>SUBTOTAL(9,D113:D118)</f>
        <v>-145072311</v>
      </c>
      <c r="E119" s="11">
        <f t="shared" si="12"/>
        <v>0</v>
      </c>
      <c r="G119" s="111">
        <f t="shared" ref="G119:M119" si="14">SUBTOTAL(9,G113:G118)</f>
        <v>0</v>
      </c>
      <c r="H119" s="111">
        <f t="shared" si="14"/>
        <v>0</v>
      </c>
      <c r="I119" s="111">
        <f t="shared" si="14"/>
        <v>0</v>
      </c>
      <c r="J119" s="111">
        <f t="shared" si="14"/>
        <v>-145072311</v>
      </c>
      <c r="K119" s="111">
        <f t="shared" si="14"/>
        <v>0</v>
      </c>
      <c r="L119" s="111">
        <f t="shared" si="14"/>
        <v>0</v>
      </c>
      <c r="M119" s="111">
        <f t="shared" si="14"/>
        <v>0</v>
      </c>
    </row>
    <row r="120" spans="1:13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>
        <f t="shared" si="12"/>
        <v>0</v>
      </c>
      <c r="F120" s="3"/>
      <c r="G120" s="11"/>
      <c r="H120" s="11"/>
      <c r="I120" s="11"/>
      <c r="J120" s="11"/>
      <c r="K120" s="11"/>
      <c r="L120" s="11">
        <f>IF($D120=0,0,$D120*
IFERROR(INDEX(L$391:L$427,MATCH($F120,$B$391:$B$427,0))/INDEX($D$391:$D$427,MATCH($F120,$B$391:$B$427,0)),
INDEX('Input-Func_Class'!I$9:I$21,MATCH($F120,'Input-Func_Class'!$B$9:$B$21,0)))
)</f>
        <v>0</v>
      </c>
      <c r="M120" s="11">
        <f>IF($D120=0,0,$D120*
IFERROR(INDEX(M$391:M$427,MATCH($F120,$B$391:$B$427,0))/INDEX($D$391:$D$427,MATCH($F120,$B$391:$B$427,0)),
INDEX('Input-Func_Class'!J$9:J$21,MATCH($F120,'Input-Func_Class'!$B$9:$B$21,0)))
)</f>
        <v>0</v>
      </c>
    </row>
    <row r="121" spans="1:13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>
        <f t="shared" si="12"/>
        <v>0</v>
      </c>
      <c r="F121" s="3"/>
      <c r="G121" s="11"/>
      <c r="H121" s="11"/>
      <c r="I121" s="11"/>
      <c r="J121" s="11"/>
      <c r="K121" s="11"/>
      <c r="L121" s="11">
        <f>IF($D121=0,0,$D121*
IFERROR(INDEX(L$391:L$427,MATCH($F121,$B$391:$B$427,0))/INDEX($D$391:$D$427,MATCH($F121,$B$391:$B$427,0)),
INDEX('Input-Func_Class'!I$9:I$21,MATCH($F121,'Input-Func_Class'!$B$9:$B$21,0)))
)</f>
        <v>0</v>
      </c>
      <c r="M121" s="11">
        <f>IF($D121=0,0,$D121*
IFERROR(INDEX(M$391:M$427,MATCH($F121,$B$391:$B$427,0))/INDEX($D$391:$D$427,MATCH($F121,$B$391:$B$427,0)),
INDEX('Input-Func_Class'!J$9:J$21,MATCH($F121,'Input-Func_Class'!$B$9:$B$21,0)))
)</f>
        <v>0</v>
      </c>
    </row>
    <row r="122" spans="1:13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>'Input-Accounts'!$D122</f>
        <v>-3676011.44</v>
      </c>
      <c r="E122" s="11">
        <f t="shared" si="12"/>
        <v>0</v>
      </c>
      <c r="F122" s="3" t="str">
        <f>IF(D122=0,"-",IF('Input-Accounts'!$E122&lt;&gt;0,'Input-Accounts'!$E122,'Input-Accounts'!$F122))</f>
        <v>INT_DISTPT_FERC_376-386</v>
      </c>
      <c r="G122" s="11">
        <f>IF($D122=0,0,$D122*
IFERROR(INDEX(G$391:G$427,MATCH($F122,$B$391:$B$427,0))/INDEX($D$391:$D$427,MATCH($F122,$B$391:$B$427,0)),
INDEX('Input-Func_Class'!D$9:D$21,MATCH($F122,'Input-Func_Class'!$B$9:$B$21,0)))
)</f>
        <v>0</v>
      </c>
      <c r="H122" s="11">
        <f>IF($D122=0,0,$D122*
IFERROR(INDEX(H$391:H$427,MATCH($F122,$B$391:$B$427,0))/INDEX($D$391:$D$427,MATCH($F122,$B$391:$B$427,0)),
INDEX('Input-Func_Class'!E$9:E$21,MATCH($F122,'Input-Func_Class'!$B$9:$B$21,0)))
)</f>
        <v>0</v>
      </c>
      <c r="I122" s="11">
        <f>IF($D122=0,0,$D122*
IFERROR(INDEX(I$391:I$427,MATCH($F122,$B$391:$B$427,0))/INDEX($D$391:$D$427,MATCH($F122,$B$391:$B$427,0)),
INDEX('Input-Func_Class'!F$9:F$21,MATCH($F122,'Input-Func_Class'!$B$9:$B$21,0)))
)</f>
        <v>0</v>
      </c>
      <c r="J122" s="11">
        <f>IF($D122=0,0,$D122*
IFERROR(INDEX(J$391:J$427,MATCH($F122,$B$391:$B$427,0))/INDEX($D$391:$D$427,MATCH($F122,$B$391:$B$427,0)),
INDEX('Input-Func_Class'!G$9:G$21,MATCH($F122,'Input-Func_Class'!$B$9:$B$21,0)))
)</f>
        <v>0</v>
      </c>
      <c r="K122" s="11">
        <f>IF($D122=0,0,$D122*
IFERROR(INDEX(K$391:K$427,MATCH($F122,$B$391:$B$427,0))/INDEX($D$391:$D$427,MATCH($F122,$B$391:$B$427,0)),
INDEX('Input-Func_Class'!H$9:H$21,MATCH($F122,'Input-Func_Class'!$B$9:$B$21,0)))
)</f>
        <v>-2802666.7008977863</v>
      </c>
      <c r="L122" s="11">
        <f>IF($D122=0,0,$D122*
IFERROR(INDEX(L$391:L$427,MATCH($F122,$B$391:$B$427,0))/INDEX($D$391:$D$427,MATCH($F122,$B$391:$B$427,0)),
INDEX('Input-Func_Class'!I$9:I$21,MATCH($F122,'Input-Func_Class'!$B$9:$B$21,0)))
)</f>
        <v>-873344.73910221388</v>
      </c>
      <c r="M122" s="11">
        <f>IF($D122=0,0,$D122*
IFERROR(INDEX(M$391:M$427,MATCH($F122,$B$391:$B$427,0))/INDEX($D$391:$D$427,MATCH($F122,$B$391:$B$427,0)),
INDEX('Input-Func_Class'!J$9:J$21,MATCH($F122,'Input-Func_Class'!$B$9:$B$21,0)))
)</f>
        <v>0</v>
      </c>
    </row>
    <row r="123" spans="1:13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>'Input-Accounts'!$D123</f>
        <v>-22881517</v>
      </c>
      <c r="E123" s="11">
        <f t="shared" si="12"/>
        <v>0</v>
      </c>
      <c r="F123" s="3" t="str">
        <f>IF(D123=0,"-",IF('Input-Accounts'!$E123&lt;&gt;0,'Input-Accounts'!$E123,'Input-Accounts'!$F123))</f>
        <v>INT_DISTPT_FERC_376-386</v>
      </c>
      <c r="G123" s="11">
        <f>IF($D123=0,0,$D123*
IFERROR(INDEX(G$391:G$427,MATCH($F123,$B$391:$B$427,0))/INDEX($D$391:$D$427,MATCH($F123,$B$391:$B$427,0)),
INDEX('Input-Func_Class'!D$9:D$21,MATCH($F123,'Input-Func_Class'!$B$9:$B$21,0)))
)</f>
        <v>0</v>
      </c>
      <c r="H123" s="11">
        <f>IF($D123=0,0,$D123*
IFERROR(INDEX(H$391:H$427,MATCH($F123,$B$391:$B$427,0))/INDEX($D$391:$D$427,MATCH($F123,$B$391:$B$427,0)),
INDEX('Input-Func_Class'!E$9:E$21,MATCH($F123,'Input-Func_Class'!$B$9:$B$21,0)))
)</f>
        <v>0</v>
      </c>
      <c r="I123" s="11">
        <f>IF($D123=0,0,$D123*
IFERROR(INDEX(I$391:I$427,MATCH($F123,$B$391:$B$427,0))/INDEX($D$391:$D$427,MATCH($F123,$B$391:$B$427,0)),
INDEX('Input-Func_Class'!F$9:F$21,MATCH($F123,'Input-Func_Class'!$B$9:$B$21,0)))
)</f>
        <v>0</v>
      </c>
      <c r="J123" s="11">
        <f>IF($D123=0,0,$D123*
IFERROR(INDEX(J$391:J$427,MATCH($F123,$B$391:$B$427,0))/INDEX($D$391:$D$427,MATCH($F123,$B$391:$B$427,0)),
INDEX('Input-Func_Class'!G$9:G$21,MATCH($F123,'Input-Func_Class'!$B$9:$B$21,0)))
)</f>
        <v>0</v>
      </c>
      <c r="K123" s="11">
        <f>IF($D123=0,0,$D123*
IFERROR(INDEX(K$391:K$427,MATCH($F123,$B$391:$B$427,0))/INDEX($D$391:$D$427,MATCH($F123,$B$391:$B$427,0)),
INDEX('Input-Func_Class'!H$9:H$21,MATCH($F123,'Input-Func_Class'!$B$9:$B$21,0)))
)</f>
        <v>-17445339.006324369</v>
      </c>
      <c r="L123" s="11">
        <f>IF($D123=0,0,$D123*
IFERROR(INDEX(L$391:L$427,MATCH($F123,$B$391:$B$427,0))/INDEX($D$391:$D$427,MATCH($F123,$B$391:$B$427,0)),
INDEX('Input-Func_Class'!I$9:I$21,MATCH($F123,'Input-Func_Class'!$B$9:$B$21,0)))
)</f>
        <v>-5436177.9936756324</v>
      </c>
      <c r="M123" s="11">
        <f>IF($D123=0,0,$D123*
IFERROR(INDEX(M$391:M$427,MATCH($F123,$B$391:$B$427,0))/INDEX($D$391:$D$427,MATCH($F123,$B$391:$B$427,0)),
INDEX('Input-Func_Class'!J$9:J$21,MATCH($F123,'Input-Func_Class'!$B$9:$B$21,0)))
)</f>
        <v>0</v>
      </c>
    </row>
    <row r="124" spans="1:13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>'Input-Accounts'!$D124</f>
        <v>-390697447</v>
      </c>
      <c r="E124" s="11">
        <f t="shared" si="12"/>
        <v>0</v>
      </c>
      <c r="F124" s="3" t="str">
        <f>IF(D124=0,"-",IF('Input-Accounts'!$E124&lt;&gt;0,'Input-Accounts'!$E124,'Input-Accounts'!$F124))</f>
        <v>DISTRIBUTION</v>
      </c>
      <c r="G124" s="11">
        <f>IF($D124=0,0,$D124*
IFERROR(INDEX(G$391:G$427,MATCH($F124,$B$391:$B$427,0))/INDEX($D$391:$D$427,MATCH($F124,$B$391:$B$427,0)),
INDEX('Input-Func_Class'!D$9:D$21,MATCH($F124,'Input-Func_Class'!$B$9:$B$21,0)))
)</f>
        <v>0</v>
      </c>
      <c r="H124" s="11">
        <f>IF($D124=0,0,$D124*
IFERROR(INDEX(H$391:H$427,MATCH($F124,$B$391:$B$427,0))/INDEX($D$391:$D$427,MATCH($F124,$B$391:$B$427,0)),
INDEX('Input-Func_Class'!E$9:E$21,MATCH($F124,'Input-Func_Class'!$B$9:$B$21,0)))
)</f>
        <v>0</v>
      </c>
      <c r="I124" s="11">
        <f>IF($D124=0,0,$D124*
IFERROR(INDEX(I$391:I$427,MATCH($F124,$B$391:$B$427,0))/INDEX($D$391:$D$427,MATCH($F124,$B$391:$B$427,0)),
INDEX('Input-Func_Class'!F$9:F$21,MATCH($F124,'Input-Func_Class'!$B$9:$B$21,0)))
)</f>
        <v>0</v>
      </c>
      <c r="J124" s="11">
        <f>IF($D124=0,0,$D124*
IFERROR(INDEX(J$391:J$427,MATCH($F124,$B$391:$B$427,0))/INDEX($D$391:$D$427,MATCH($F124,$B$391:$B$427,0)),
INDEX('Input-Func_Class'!G$9:G$21,MATCH($F124,'Input-Func_Class'!$B$9:$B$21,0)))
)</f>
        <v>0</v>
      </c>
      <c r="K124" s="11">
        <f>IF($D124=0,0,$D124*
IFERROR(INDEX(K$391:K$427,MATCH($F124,$B$391:$B$427,0))/INDEX($D$391:$D$427,MATCH($F124,$B$391:$B$427,0)),
INDEX('Input-Func_Class'!H$9:H$21,MATCH($F124,'Input-Func_Class'!$B$9:$B$21,0)))
)</f>
        <v>-390697447</v>
      </c>
      <c r="L124" s="11">
        <f>IF($D124=0,0,$D124*
IFERROR(INDEX(L$391:L$427,MATCH($F124,$B$391:$B$427,0))/INDEX($D$391:$D$427,MATCH($F124,$B$391:$B$427,0)),
INDEX('Input-Func_Class'!I$9:I$21,MATCH($F124,'Input-Func_Class'!$B$9:$B$21,0)))
)</f>
        <v>0</v>
      </c>
      <c r="M124" s="11">
        <f>IF($D124=0,0,$D124*
IFERROR(INDEX(M$391:M$427,MATCH($F124,$B$391:$B$427,0))/INDEX($D$391:$D$427,MATCH($F124,$B$391:$B$427,0)),
INDEX('Input-Func_Class'!J$9:J$21,MATCH($F124,'Input-Func_Class'!$B$9:$B$21,0)))
)</f>
        <v>0</v>
      </c>
    </row>
    <row r="125" spans="1:13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>'Input-Accounts'!$D125</f>
        <v>-345794022</v>
      </c>
      <c r="E125" s="11">
        <f t="shared" si="12"/>
        <v>0</v>
      </c>
      <c r="F125" s="3" t="str">
        <f>IF(D125=0,"-",IF('Input-Accounts'!$E125&lt;&gt;0,'Input-Accounts'!$E125,'Input-Accounts'!$F125))</f>
        <v>DISTRIBUTION</v>
      </c>
      <c r="G125" s="11">
        <f>IF($D125=0,0,$D125*
IFERROR(INDEX(G$391:G$427,MATCH($F125,$B$391:$B$427,0))/INDEX($D$391:$D$427,MATCH($F125,$B$391:$B$427,0)),
INDEX('Input-Func_Class'!D$9:D$21,MATCH($F125,'Input-Func_Class'!$B$9:$B$21,0)))
)</f>
        <v>0</v>
      </c>
      <c r="H125" s="11">
        <f>IF($D125=0,0,$D125*
IFERROR(INDEX(H$391:H$427,MATCH($F125,$B$391:$B$427,0))/INDEX($D$391:$D$427,MATCH($F125,$B$391:$B$427,0)),
INDEX('Input-Func_Class'!E$9:E$21,MATCH($F125,'Input-Func_Class'!$B$9:$B$21,0)))
)</f>
        <v>0</v>
      </c>
      <c r="I125" s="11">
        <f>IF($D125=0,0,$D125*
IFERROR(INDEX(I$391:I$427,MATCH($F125,$B$391:$B$427,0))/INDEX($D$391:$D$427,MATCH($F125,$B$391:$B$427,0)),
INDEX('Input-Func_Class'!F$9:F$21,MATCH($F125,'Input-Func_Class'!$B$9:$B$21,0)))
)</f>
        <v>0</v>
      </c>
      <c r="J125" s="11">
        <f>IF($D125=0,0,$D125*
IFERROR(INDEX(J$391:J$427,MATCH($F125,$B$391:$B$427,0))/INDEX($D$391:$D$427,MATCH($F125,$B$391:$B$427,0)),
INDEX('Input-Func_Class'!G$9:G$21,MATCH($F125,'Input-Func_Class'!$B$9:$B$21,0)))
)</f>
        <v>0</v>
      </c>
      <c r="K125" s="11">
        <f>IF($D125=0,0,$D125*
IFERROR(INDEX(K$391:K$427,MATCH($F125,$B$391:$B$427,0))/INDEX($D$391:$D$427,MATCH($F125,$B$391:$B$427,0)),
INDEX('Input-Func_Class'!H$9:H$21,MATCH($F125,'Input-Func_Class'!$B$9:$B$21,0)))
)</f>
        <v>-345794022</v>
      </c>
      <c r="L125" s="11">
        <f>IF($D125=0,0,$D125*
IFERROR(INDEX(L$391:L$427,MATCH($F125,$B$391:$B$427,0))/INDEX($D$391:$D$427,MATCH($F125,$B$391:$B$427,0)),
INDEX('Input-Func_Class'!I$9:I$21,MATCH($F125,'Input-Func_Class'!$B$9:$B$21,0)))
)</f>
        <v>0</v>
      </c>
      <c r="M125" s="11">
        <f>IF($D125=0,0,$D125*
IFERROR(INDEX(M$391:M$427,MATCH($F125,$B$391:$B$427,0))/INDEX($D$391:$D$427,MATCH($F125,$B$391:$B$427,0)),
INDEX('Input-Func_Class'!J$9:J$21,MATCH($F125,'Input-Func_Class'!$B$9:$B$21,0)))
)</f>
        <v>0</v>
      </c>
    </row>
    <row r="126" spans="1:13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>'Input-Accounts'!$D126</f>
        <v>-42254289</v>
      </c>
      <c r="E126" s="11">
        <f t="shared" si="12"/>
        <v>0</v>
      </c>
      <c r="F126" s="3" t="str">
        <f>IF(D126=0,"-",IF('Input-Accounts'!$E126&lt;&gt;0,'Input-Accounts'!$E126,'Input-Accounts'!$F126))</f>
        <v>DISTRIBUTION</v>
      </c>
      <c r="G126" s="11">
        <f>IF($D126=0,0,$D126*
IFERROR(INDEX(G$391:G$427,MATCH($F126,$B$391:$B$427,0))/INDEX($D$391:$D$427,MATCH($F126,$B$391:$B$427,0)),
INDEX('Input-Func_Class'!D$9:D$21,MATCH($F126,'Input-Func_Class'!$B$9:$B$21,0)))
)</f>
        <v>0</v>
      </c>
      <c r="H126" s="11">
        <f>IF($D126=0,0,$D126*
IFERROR(INDEX(H$391:H$427,MATCH($F126,$B$391:$B$427,0))/INDEX($D$391:$D$427,MATCH($F126,$B$391:$B$427,0)),
INDEX('Input-Func_Class'!E$9:E$21,MATCH($F126,'Input-Func_Class'!$B$9:$B$21,0)))
)</f>
        <v>0</v>
      </c>
      <c r="I126" s="11">
        <f>IF($D126=0,0,$D126*
IFERROR(INDEX(I$391:I$427,MATCH($F126,$B$391:$B$427,0))/INDEX($D$391:$D$427,MATCH($F126,$B$391:$B$427,0)),
INDEX('Input-Func_Class'!F$9:F$21,MATCH($F126,'Input-Func_Class'!$B$9:$B$21,0)))
)</f>
        <v>0</v>
      </c>
      <c r="J126" s="11">
        <f>IF($D126=0,0,$D126*
IFERROR(INDEX(J$391:J$427,MATCH($F126,$B$391:$B$427,0))/INDEX($D$391:$D$427,MATCH($F126,$B$391:$B$427,0)),
INDEX('Input-Func_Class'!G$9:G$21,MATCH($F126,'Input-Func_Class'!$B$9:$B$21,0)))
)</f>
        <v>0</v>
      </c>
      <c r="K126" s="11">
        <f>IF($D126=0,0,$D126*
IFERROR(INDEX(K$391:K$427,MATCH($F126,$B$391:$B$427,0))/INDEX($D$391:$D$427,MATCH($F126,$B$391:$B$427,0)),
INDEX('Input-Func_Class'!H$9:H$21,MATCH($F126,'Input-Func_Class'!$B$9:$B$21,0)))
)</f>
        <v>-42254289</v>
      </c>
      <c r="L126" s="11">
        <f>IF($D126=0,0,$D126*
IFERROR(INDEX(L$391:L$427,MATCH($F126,$B$391:$B$427,0))/INDEX($D$391:$D$427,MATCH($F126,$B$391:$B$427,0)),
INDEX('Input-Func_Class'!I$9:I$21,MATCH($F126,'Input-Func_Class'!$B$9:$B$21,0)))
)</f>
        <v>0</v>
      </c>
      <c r="M126" s="11">
        <f>IF($D126=0,0,$D126*
IFERROR(INDEX(M$391:M$427,MATCH($F126,$B$391:$B$427,0))/INDEX($D$391:$D$427,MATCH($F126,$B$391:$B$427,0)),
INDEX('Input-Func_Class'!J$9:J$21,MATCH($F126,'Input-Func_Class'!$B$9:$B$21,0)))
)</f>
        <v>0</v>
      </c>
    </row>
    <row r="127" spans="1:13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>'Input-Accounts'!$D127</f>
        <v>-350377610</v>
      </c>
      <c r="E127" s="11">
        <f t="shared" si="12"/>
        <v>0</v>
      </c>
      <c r="F127" s="3" t="str">
        <f>IF(D127=0,"-",IF('Input-Accounts'!$E127&lt;&gt;0,'Input-Accounts'!$E127,'Input-Accounts'!$F127))</f>
        <v>DIST ON-SITE</v>
      </c>
      <c r="G127" s="11">
        <f>IF($D127=0,0,$D127*
IFERROR(INDEX(G$391:G$427,MATCH($F127,$B$391:$B$427,0))/INDEX($D$391:$D$427,MATCH($F127,$B$391:$B$427,0)),
INDEX('Input-Func_Class'!D$9:D$21,MATCH($F127,'Input-Func_Class'!$B$9:$B$21,0)))
)</f>
        <v>0</v>
      </c>
      <c r="H127" s="11">
        <f>IF($D127=0,0,$D127*
IFERROR(INDEX(H$391:H$427,MATCH($F127,$B$391:$B$427,0))/INDEX($D$391:$D$427,MATCH($F127,$B$391:$B$427,0)),
INDEX('Input-Func_Class'!E$9:E$21,MATCH($F127,'Input-Func_Class'!$B$9:$B$21,0)))
)</f>
        <v>0</v>
      </c>
      <c r="I127" s="11">
        <f>IF($D127=0,0,$D127*
IFERROR(INDEX(I$391:I$427,MATCH($F127,$B$391:$B$427,0))/INDEX($D$391:$D$427,MATCH($F127,$B$391:$B$427,0)),
INDEX('Input-Func_Class'!F$9:F$21,MATCH($F127,'Input-Func_Class'!$B$9:$B$21,0)))
)</f>
        <v>0</v>
      </c>
      <c r="J127" s="11">
        <f>IF($D127=0,0,$D127*
IFERROR(INDEX(J$391:J$427,MATCH($F127,$B$391:$B$427,0))/INDEX($D$391:$D$427,MATCH($F127,$B$391:$B$427,0)),
INDEX('Input-Func_Class'!G$9:G$21,MATCH($F127,'Input-Func_Class'!$B$9:$B$21,0)))
)</f>
        <v>0</v>
      </c>
      <c r="K127" s="11">
        <f>IF($D127=0,0,$D127*
IFERROR(INDEX(K$391:K$427,MATCH($F127,$B$391:$B$427,0))/INDEX($D$391:$D$427,MATCH($F127,$B$391:$B$427,0)),
INDEX('Input-Func_Class'!H$9:H$21,MATCH($F127,'Input-Func_Class'!$B$9:$B$21,0)))
)</f>
        <v>0</v>
      </c>
      <c r="L127" s="11">
        <f>IF($D127=0,0,$D127*
IFERROR(INDEX(L$391:L$427,MATCH($F127,$B$391:$B$427,0))/INDEX($D$391:$D$427,MATCH($F127,$B$391:$B$427,0)),
INDEX('Input-Func_Class'!I$9:I$21,MATCH($F127,'Input-Func_Class'!$B$9:$B$21,0)))
)</f>
        <v>-350377610</v>
      </c>
      <c r="M127" s="11">
        <f>IF($D127=0,0,$D127*
IFERROR(INDEX(M$391:M$427,MATCH($F127,$B$391:$B$427,0))/INDEX($D$391:$D$427,MATCH($F127,$B$391:$B$427,0)),
INDEX('Input-Func_Class'!J$9:J$21,MATCH($F127,'Input-Func_Class'!$B$9:$B$21,0)))
)</f>
        <v>0</v>
      </c>
    </row>
    <row r="128" spans="1:13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>'Input-Accounts'!$D128</f>
        <v>-15651417</v>
      </c>
      <c r="E128" s="11">
        <f t="shared" si="12"/>
        <v>0</v>
      </c>
      <c r="F128" s="3" t="str">
        <f>IF(D128=0,"-",IF('Input-Accounts'!$E128&lt;&gt;0,'Input-Accounts'!$E128,'Input-Accounts'!$F128))</f>
        <v>DIST ON-SITE</v>
      </c>
      <c r="G128" s="11">
        <f>IF($D128=0,0,$D128*
IFERROR(INDEX(G$391:G$427,MATCH($F128,$B$391:$B$427,0))/INDEX($D$391:$D$427,MATCH($F128,$B$391:$B$427,0)),
INDEX('Input-Func_Class'!D$9:D$21,MATCH($F128,'Input-Func_Class'!$B$9:$B$21,0)))
)</f>
        <v>0</v>
      </c>
      <c r="H128" s="11">
        <f>IF($D128=0,0,$D128*
IFERROR(INDEX(H$391:H$427,MATCH($F128,$B$391:$B$427,0))/INDEX($D$391:$D$427,MATCH($F128,$B$391:$B$427,0)),
INDEX('Input-Func_Class'!E$9:E$21,MATCH($F128,'Input-Func_Class'!$B$9:$B$21,0)))
)</f>
        <v>0</v>
      </c>
      <c r="I128" s="11">
        <f>IF($D128=0,0,$D128*
IFERROR(INDEX(I$391:I$427,MATCH($F128,$B$391:$B$427,0))/INDEX($D$391:$D$427,MATCH($F128,$B$391:$B$427,0)),
INDEX('Input-Func_Class'!F$9:F$21,MATCH($F128,'Input-Func_Class'!$B$9:$B$21,0)))
)</f>
        <v>0</v>
      </c>
      <c r="J128" s="11">
        <f>IF($D128=0,0,$D128*
IFERROR(INDEX(J$391:J$427,MATCH($F128,$B$391:$B$427,0))/INDEX($D$391:$D$427,MATCH($F128,$B$391:$B$427,0)),
INDEX('Input-Func_Class'!G$9:G$21,MATCH($F128,'Input-Func_Class'!$B$9:$B$21,0)))
)</f>
        <v>0</v>
      </c>
      <c r="K128" s="11">
        <f>IF($D128=0,0,$D128*
IFERROR(INDEX(K$391:K$427,MATCH($F128,$B$391:$B$427,0))/INDEX($D$391:$D$427,MATCH($F128,$B$391:$B$427,0)),
INDEX('Input-Func_Class'!H$9:H$21,MATCH($F128,'Input-Func_Class'!$B$9:$B$21,0)))
)</f>
        <v>0</v>
      </c>
      <c r="L128" s="11">
        <f>IF($D128=0,0,$D128*
IFERROR(INDEX(L$391:L$427,MATCH($F128,$B$391:$B$427,0))/INDEX($D$391:$D$427,MATCH($F128,$B$391:$B$427,0)),
INDEX('Input-Func_Class'!I$9:I$21,MATCH($F128,'Input-Func_Class'!$B$9:$B$21,0)))
)</f>
        <v>-15651417</v>
      </c>
      <c r="M128" s="11">
        <f>IF($D128=0,0,$D128*
IFERROR(INDEX(M$391:M$427,MATCH($F128,$B$391:$B$427,0))/INDEX($D$391:$D$427,MATCH($F128,$B$391:$B$427,0)),
INDEX('Input-Func_Class'!J$9:J$21,MATCH($F128,'Input-Func_Class'!$B$9:$B$21,0)))
)</f>
        <v>0</v>
      </c>
    </row>
    <row r="129" spans="1:13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>'Input-Accounts'!$D129</f>
        <v>-10124405</v>
      </c>
      <c r="E129" s="11">
        <f t="shared" si="12"/>
        <v>0</v>
      </c>
      <c r="F129" s="3" t="str">
        <f>IF(D129=0,"-",IF('Input-Accounts'!$E129&lt;&gt;0,'Input-Accounts'!$E129,'Input-Accounts'!$F129))</f>
        <v>DIST ON-SITE</v>
      </c>
      <c r="G129" s="11">
        <f>IF($D129=0,0,$D129*
IFERROR(INDEX(G$391:G$427,MATCH($F129,$B$391:$B$427,0))/INDEX($D$391:$D$427,MATCH($F129,$B$391:$B$427,0)),
INDEX('Input-Func_Class'!D$9:D$21,MATCH($F129,'Input-Func_Class'!$B$9:$B$21,0)))
)</f>
        <v>0</v>
      </c>
      <c r="H129" s="11">
        <f>IF($D129=0,0,$D129*
IFERROR(INDEX(H$391:H$427,MATCH($F129,$B$391:$B$427,0))/INDEX($D$391:$D$427,MATCH($F129,$B$391:$B$427,0)),
INDEX('Input-Func_Class'!E$9:E$21,MATCH($F129,'Input-Func_Class'!$B$9:$B$21,0)))
)</f>
        <v>0</v>
      </c>
      <c r="I129" s="11">
        <f>IF($D129=0,0,$D129*
IFERROR(INDEX(I$391:I$427,MATCH($F129,$B$391:$B$427,0))/INDEX($D$391:$D$427,MATCH($F129,$B$391:$B$427,0)),
INDEX('Input-Func_Class'!F$9:F$21,MATCH($F129,'Input-Func_Class'!$B$9:$B$21,0)))
)</f>
        <v>0</v>
      </c>
      <c r="J129" s="11">
        <f>IF($D129=0,0,$D129*
IFERROR(INDEX(J$391:J$427,MATCH($F129,$B$391:$B$427,0))/INDEX($D$391:$D$427,MATCH($F129,$B$391:$B$427,0)),
INDEX('Input-Func_Class'!G$9:G$21,MATCH($F129,'Input-Func_Class'!$B$9:$B$21,0)))
)</f>
        <v>0</v>
      </c>
      <c r="K129" s="11">
        <f>IF($D129=0,0,$D129*
IFERROR(INDEX(K$391:K$427,MATCH($F129,$B$391:$B$427,0))/INDEX($D$391:$D$427,MATCH($F129,$B$391:$B$427,0)),
INDEX('Input-Func_Class'!H$9:H$21,MATCH($F129,'Input-Func_Class'!$B$9:$B$21,0)))
)</f>
        <v>0</v>
      </c>
      <c r="L129" s="11">
        <f>IF($D129=0,0,$D129*
IFERROR(INDEX(L$391:L$427,MATCH($F129,$B$391:$B$427,0))/INDEX($D$391:$D$427,MATCH($F129,$B$391:$B$427,0)),
INDEX('Input-Func_Class'!I$9:I$21,MATCH($F129,'Input-Func_Class'!$B$9:$B$21,0)))
)</f>
        <v>-10124405</v>
      </c>
      <c r="M129" s="11">
        <f>IF($D129=0,0,$D129*
IFERROR(INDEX(M$391:M$427,MATCH($F129,$B$391:$B$427,0))/INDEX($D$391:$D$427,MATCH($F129,$B$391:$B$427,0)),
INDEX('Input-Func_Class'!J$9:J$21,MATCH($F129,'Input-Func_Class'!$B$9:$B$21,0)))
)</f>
        <v>0</v>
      </c>
    </row>
    <row r="130" spans="1:13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>'Input-Accounts'!$D130</f>
        <v>-6733920</v>
      </c>
      <c r="E130" s="11">
        <f t="shared" si="12"/>
        <v>0</v>
      </c>
      <c r="F130" s="3" t="str">
        <f>IF(D130=0,"-",IF('Input-Accounts'!$E130&lt;&gt;0,'Input-Accounts'!$E130,'Input-Accounts'!$F130))</f>
        <v>DIST ON-SITE</v>
      </c>
      <c r="G130" s="11">
        <f>IF($D130=0,0,$D130*
IFERROR(INDEX(G$391:G$427,MATCH($F130,$B$391:$B$427,0))/INDEX($D$391:$D$427,MATCH($F130,$B$391:$B$427,0)),
INDEX('Input-Func_Class'!D$9:D$21,MATCH($F130,'Input-Func_Class'!$B$9:$B$21,0)))
)</f>
        <v>0</v>
      </c>
      <c r="H130" s="11">
        <f>IF($D130=0,0,$D130*
IFERROR(INDEX(H$391:H$427,MATCH($F130,$B$391:$B$427,0))/INDEX($D$391:$D$427,MATCH($F130,$B$391:$B$427,0)),
INDEX('Input-Func_Class'!E$9:E$21,MATCH($F130,'Input-Func_Class'!$B$9:$B$21,0)))
)</f>
        <v>0</v>
      </c>
      <c r="I130" s="11">
        <f>IF($D130=0,0,$D130*
IFERROR(INDEX(I$391:I$427,MATCH($F130,$B$391:$B$427,0))/INDEX($D$391:$D$427,MATCH($F130,$B$391:$B$427,0)),
INDEX('Input-Func_Class'!F$9:F$21,MATCH($F130,'Input-Func_Class'!$B$9:$B$21,0)))
)</f>
        <v>0</v>
      </c>
      <c r="J130" s="11">
        <f>IF($D130=0,0,$D130*
IFERROR(INDEX(J$391:J$427,MATCH($F130,$B$391:$B$427,0))/INDEX($D$391:$D$427,MATCH($F130,$B$391:$B$427,0)),
INDEX('Input-Func_Class'!G$9:G$21,MATCH($F130,'Input-Func_Class'!$B$9:$B$21,0)))
)</f>
        <v>0</v>
      </c>
      <c r="K130" s="11">
        <f>IF($D130=0,0,$D130*
IFERROR(INDEX(K$391:K$427,MATCH($F130,$B$391:$B$427,0))/INDEX($D$391:$D$427,MATCH($F130,$B$391:$B$427,0)),
INDEX('Input-Func_Class'!H$9:H$21,MATCH($F130,'Input-Func_Class'!$B$9:$B$21,0)))
)</f>
        <v>0</v>
      </c>
      <c r="L130" s="11">
        <f>IF($D130=0,0,$D130*
IFERROR(INDEX(L$391:L$427,MATCH($F130,$B$391:$B$427,0))/INDEX($D$391:$D$427,MATCH($F130,$B$391:$B$427,0)),
INDEX('Input-Func_Class'!I$9:I$21,MATCH($F130,'Input-Func_Class'!$B$9:$B$21,0)))
)</f>
        <v>-6733920</v>
      </c>
      <c r="M130" s="11">
        <f>IF($D130=0,0,$D130*
IFERROR(INDEX(M$391:M$427,MATCH($F130,$B$391:$B$427,0))/INDEX($D$391:$D$427,MATCH($F130,$B$391:$B$427,0)),
INDEX('Input-Func_Class'!J$9:J$21,MATCH($F130,'Input-Func_Class'!$B$9:$B$21,0)))
)</f>
        <v>0</v>
      </c>
    </row>
    <row r="131" spans="1:13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>'Input-Accounts'!$D131</f>
        <v>-14644532</v>
      </c>
      <c r="E131" s="11">
        <f t="shared" si="12"/>
        <v>0</v>
      </c>
      <c r="F131" s="3" t="str">
        <f>IF(D131=0,"-",IF('Input-Accounts'!$E131&lt;&gt;0,'Input-Accounts'!$E131,'Input-Accounts'!$F131))</f>
        <v>DIST ON-SITE</v>
      </c>
      <c r="G131" s="11">
        <f>IF($D131=0,0,$D131*
IFERROR(INDEX(G$391:G$427,MATCH($F131,$B$391:$B$427,0))/INDEX($D$391:$D$427,MATCH($F131,$B$391:$B$427,0)),
INDEX('Input-Func_Class'!D$9:D$21,MATCH($F131,'Input-Func_Class'!$B$9:$B$21,0)))
)</f>
        <v>0</v>
      </c>
      <c r="H131" s="11">
        <f>IF($D131=0,0,$D131*
IFERROR(INDEX(H$391:H$427,MATCH($F131,$B$391:$B$427,0))/INDEX($D$391:$D$427,MATCH($F131,$B$391:$B$427,0)),
INDEX('Input-Func_Class'!E$9:E$21,MATCH($F131,'Input-Func_Class'!$B$9:$B$21,0)))
)</f>
        <v>0</v>
      </c>
      <c r="I131" s="11">
        <f>IF($D131=0,0,$D131*
IFERROR(INDEX(I$391:I$427,MATCH($F131,$B$391:$B$427,0))/INDEX($D$391:$D$427,MATCH($F131,$B$391:$B$427,0)),
INDEX('Input-Func_Class'!F$9:F$21,MATCH($F131,'Input-Func_Class'!$B$9:$B$21,0)))
)</f>
        <v>0</v>
      </c>
      <c r="J131" s="11">
        <f>IF($D131=0,0,$D131*
IFERROR(INDEX(J$391:J$427,MATCH($F131,$B$391:$B$427,0))/INDEX($D$391:$D$427,MATCH($F131,$B$391:$B$427,0)),
INDEX('Input-Func_Class'!G$9:G$21,MATCH($F131,'Input-Func_Class'!$B$9:$B$21,0)))
)</f>
        <v>0</v>
      </c>
      <c r="K131" s="11">
        <f>IF($D131=0,0,$D131*
IFERROR(INDEX(K$391:K$427,MATCH($F131,$B$391:$B$427,0))/INDEX($D$391:$D$427,MATCH($F131,$B$391:$B$427,0)),
INDEX('Input-Func_Class'!H$9:H$21,MATCH($F131,'Input-Func_Class'!$B$9:$B$21,0)))
)</f>
        <v>0</v>
      </c>
      <c r="L131" s="11">
        <f>IF($D131=0,0,$D131*
IFERROR(INDEX(L$391:L$427,MATCH($F131,$B$391:$B$427,0))/INDEX($D$391:$D$427,MATCH($F131,$B$391:$B$427,0)),
INDEX('Input-Func_Class'!I$9:I$21,MATCH($F131,'Input-Func_Class'!$B$9:$B$21,0)))
)</f>
        <v>-14644532</v>
      </c>
      <c r="M131" s="11">
        <f>IF($D131=0,0,$D131*
IFERROR(INDEX(M$391:M$427,MATCH($F131,$B$391:$B$427,0))/INDEX($D$391:$D$427,MATCH($F131,$B$391:$B$427,0)),
INDEX('Input-Func_Class'!J$9:J$21,MATCH($F131,'Input-Func_Class'!$B$9:$B$21,0)))
)</f>
        <v>0</v>
      </c>
    </row>
    <row r="132" spans="1:13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>'Input-Accounts'!$D132</f>
        <v>-5621218</v>
      </c>
      <c r="E132" s="11">
        <f t="shared" si="12"/>
        <v>0</v>
      </c>
      <c r="F132" s="3" t="str">
        <f>IF(D132=0,"-",IF('Input-Accounts'!$E132&lt;&gt;0,'Input-Accounts'!$E132,'Input-Accounts'!$F132))</f>
        <v>INT_DISTPT_FERC_376-386</v>
      </c>
      <c r="G132" s="11">
        <f>IF($D132=0,0,$D132*
IFERROR(INDEX(G$391:G$427,MATCH($F132,$B$391:$B$427,0))/INDEX($D$391:$D$427,MATCH($F132,$B$391:$B$427,0)),
INDEX('Input-Func_Class'!D$9:D$21,MATCH($F132,'Input-Func_Class'!$B$9:$B$21,0)))
)</f>
        <v>0</v>
      </c>
      <c r="H132" s="11">
        <f>IF($D132=0,0,$D132*
IFERROR(INDEX(H$391:H$427,MATCH($F132,$B$391:$B$427,0))/INDEX($D$391:$D$427,MATCH($F132,$B$391:$B$427,0)),
INDEX('Input-Func_Class'!E$9:E$21,MATCH($F132,'Input-Func_Class'!$B$9:$B$21,0)))
)</f>
        <v>0</v>
      </c>
      <c r="I132" s="11">
        <f>IF($D132=0,0,$D132*
IFERROR(INDEX(I$391:I$427,MATCH($F132,$B$391:$B$427,0))/INDEX($D$391:$D$427,MATCH($F132,$B$391:$B$427,0)),
INDEX('Input-Func_Class'!F$9:F$21,MATCH($F132,'Input-Func_Class'!$B$9:$B$21,0)))
)</f>
        <v>0</v>
      </c>
      <c r="J132" s="11">
        <f>IF($D132=0,0,$D132*
IFERROR(INDEX(J$391:J$427,MATCH($F132,$B$391:$B$427,0))/INDEX($D$391:$D$427,MATCH($F132,$B$391:$B$427,0)),
INDEX('Input-Func_Class'!G$9:G$21,MATCH($F132,'Input-Func_Class'!$B$9:$B$21,0)))
)</f>
        <v>0</v>
      </c>
      <c r="K132" s="11">
        <f>IF($D132=0,0,$D132*
IFERROR(INDEX(K$391:K$427,MATCH($F132,$B$391:$B$427,0))/INDEX($D$391:$D$427,MATCH($F132,$B$391:$B$427,0)),
INDEX('Input-Func_Class'!H$9:H$21,MATCH($F132,'Input-Func_Class'!$B$9:$B$21,0)))
)</f>
        <v>-4285732.1758191409</v>
      </c>
      <c r="L132" s="11">
        <f>IF($D132=0,0,$D132*
IFERROR(INDEX(L$391:L$427,MATCH($F132,$B$391:$B$427,0))/INDEX($D$391:$D$427,MATCH($F132,$B$391:$B$427,0)),
INDEX('Input-Func_Class'!I$9:I$21,MATCH($F132,'Input-Func_Class'!$B$9:$B$21,0)))
)</f>
        <v>-1335485.8241808596</v>
      </c>
      <c r="M132" s="11">
        <f>IF($D132=0,0,$D132*
IFERROR(INDEX(M$391:M$427,MATCH($F132,$B$391:$B$427,0))/INDEX($D$391:$D$427,MATCH($F132,$B$391:$B$427,0)),
INDEX('Input-Func_Class'!J$9:J$21,MATCH($F132,'Input-Func_Class'!$B$9:$B$21,0)))
)</f>
        <v>0</v>
      </c>
    </row>
    <row r="133" spans="1:13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>SUBTOTAL(9,D122:D132)</f>
        <v>-1208456388.4400001</v>
      </c>
      <c r="E133" s="11">
        <f t="shared" si="12"/>
        <v>0</v>
      </c>
      <c r="G133" s="111">
        <f t="shared" ref="G133:M133" si="15">SUBTOTAL(9,G122:G132)</f>
        <v>0</v>
      </c>
      <c r="H133" s="111">
        <f t="shared" si="15"/>
        <v>0</v>
      </c>
      <c r="I133" s="111">
        <f t="shared" si="15"/>
        <v>0</v>
      </c>
      <c r="J133" s="111">
        <f t="shared" si="15"/>
        <v>0</v>
      </c>
      <c r="K133" s="111">
        <f t="shared" si="15"/>
        <v>-803279495.88304138</v>
      </c>
      <c r="L133" s="111">
        <f t="shared" si="15"/>
        <v>-405176892.55695868</v>
      </c>
      <c r="M133" s="111">
        <f t="shared" si="15"/>
        <v>0</v>
      </c>
    </row>
    <row r="134" spans="1:13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>
        <f t="shared" si="12"/>
        <v>0</v>
      </c>
      <c r="G134" s="11"/>
      <c r="H134" s="11"/>
      <c r="I134" s="11"/>
      <c r="J134" s="11"/>
      <c r="K134" s="11"/>
      <c r="L134" s="11"/>
      <c r="M134" s="11"/>
    </row>
    <row r="135" spans="1:13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>
        <f t="shared" si="12"/>
        <v>0</v>
      </c>
      <c r="G135" s="11"/>
      <c r="H135" s="11"/>
      <c r="I135" s="11"/>
      <c r="J135" s="11"/>
      <c r="K135" s="11"/>
      <c r="L135" s="11"/>
      <c r="M135" s="11"/>
    </row>
    <row r="136" spans="1:13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>'Input-Accounts'!$D136</f>
        <v>-40422</v>
      </c>
      <c r="E136" s="11">
        <f t="shared" si="12"/>
        <v>0</v>
      </c>
      <c r="F136" s="3" t="str">
        <f>IF(D136=0,"-",IF('Input-Accounts'!$E136&lt;&gt;0,'Input-Accounts'!$E136,'Input-Accounts'!$F136))</f>
        <v>INT_PSTD_PLANT</v>
      </c>
      <c r="G136" s="11">
        <f>IF($D136=0,0,$D136*
IFERROR(INDEX(G$391:G$427,MATCH($F136,$B$391:$B$427,0))/INDEX($D$391:$D$427,MATCH($F136,$B$391:$B$427,0)),
INDEX('Input-Func_Class'!D$9:D$21,MATCH($F136,'Input-Func_Class'!$B$9:$B$21,0)))
)</f>
        <v>0</v>
      </c>
      <c r="H136" s="11">
        <f>IF($D136=0,0,$D136*
IFERROR(INDEX(H$391:H$427,MATCH($F136,$B$391:$B$427,0))/INDEX($D$391:$D$427,MATCH($F136,$B$391:$B$427,0)),
INDEX('Input-Func_Class'!E$9:E$21,MATCH($F136,'Input-Func_Class'!$B$9:$B$21,0)))
)</f>
        <v>-1137.7793258883999</v>
      </c>
      <c r="I136" s="11">
        <f>IF($D136=0,0,$D136*
IFERROR(INDEX(I$391:I$427,MATCH($F136,$B$391:$B$427,0))/INDEX($D$391:$D$427,MATCH($F136,$B$391:$B$427,0)),
INDEX('Input-Func_Class'!F$9:F$21,MATCH($F136,'Input-Func_Class'!$B$9:$B$21,0)))
)</f>
        <v>-226.04662408318723</v>
      </c>
      <c r="J136" s="11">
        <f>IF($D136=0,0,$D136*
IFERROR(INDEX(J$391:J$427,MATCH($F136,$B$391:$B$427,0))/INDEX($D$391:$D$427,MATCH($F136,$B$391:$B$427,0)),
INDEX('Input-Func_Class'!G$9:G$21,MATCH($F136,'Input-Func_Class'!$B$9:$B$21,0)))
)</f>
        <v>-2609.0162438343204</v>
      </c>
      <c r="K136" s="11">
        <f>IF($D136=0,0,$D136*
IFERROR(INDEX(K$391:K$427,MATCH($F136,$B$391:$B$427,0))/INDEX($D$391:$D$427,MATCH($F136,$B$391:$B$427,0)),
INDEX('Input-Func_Class'!H$9:H$21,MATCH($F136,'Input-Func_Class'!$B$9:$B$21,0)))
)</f>
        <v>-27789.587308571819</v>
      </c>
      <c r="L136" s="11">
        <f>IF($D136=0,0,$D136*
IFERROR(INDEX(L$391:L$427,MATCH($F136,$B$391:$B$427,0))/INDEX($D$391:$D$427,MATCH($F136,$B$391:$B$427,0)),
INDEX('Input-Func_Class'!I$9:I$21,MATCH($F136,'Input-Func_Class'!$B$9:$B$21,0)))
)</f>
        <v>-8659.5704976222823</v>
      </c>
      <c r="M136" s="11">
        <f>IF($D136=0,0,$D136*
IFERROR(INDEX(M$391:M$427,MATCH($F136,$B$391:$B$427,0))/INDEX($D$391:$D$427,MATCH($F136,$B$391:$B$427,0)),
INDEX('Input-Func_Class'!J$9:J$21,MATCH($F136,'Input-Func_Class'!$B$9:$B$21,0)))
)</f>
        <v>0</v>
      </c>
    </row>
    <row r="137" spans="1:13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>'Input-Accounts'!$D137</f>
        <v>-15264067</v>
      </c>
      <c r="E137" s="11">
        <f t="shared" si="12"/>
        <v>0</v>
      </c>
      <c r="F137" s="3" t="str">
        <f>IF(D137=0,"-",IF('Input-Accounts'!$E137&lt;&gt;0,'Input-Accounts'!$E137,'Input-Accounts'!$F137))</f>
        <v>INT_PSTD_PLANT</v>
      </c>
      <c r="G137" s="11">
        <f>IF($D137=0,0,$D137*
IFERROR(INDEX(G$391:G$427,MATCH($F137,$B$391:$B$427,0))/INDEX($D$391:$D$427,MATCH($F137,$B$391:$B$427,0)),
INDEX('Input-Func_Class'!D$9:D$21,MATCH($F137,'Input-Func_Class'!$B$9:$B$21,0)))
)</f>
        <v>0</v>
      </c>
      <c r="H137" s="11">
        <f>IF($D137=0,0,$D137*
IFERROR(INDEX(H$391:H$427,MATCH($F137,$B$391:$B$427,0))/INDEX($D$391:$D$427,MATCH($F137,$B$391:$B$427,0)),
INDEX('Input-Func_Class'!E$9:E$21,MATCH($F137,'Input-Func_Class'!$B$9:$B$21,0)))
)</f>
        <v>-429645.73404520733</v>
      </c>
      <c r="I137" s="11">
        <f>IF($D137=0,0,$D137*
IFERROR(INDEX(I$391:I$427,MATCH($F137,$B$391:$B$427,0))/INDEX($D$391:$D$427,MATCH($F137,$B$391:$B$427,0)),
INDEX('Input-Func_Class'!F$9:F$21,MATCH($F137,'Input-Func_Class'!$B$9:$B$21,0)))
)</f>
        <v>-85359.230496501492</v>
      </c>
      <c r="J137" s="11">
        <f>IF($D137=0,0,$D137*
IFERROR(INDEX(J$391:J$427,MATCH($F137,$B$391:$B$427,0))/INDEX($D$391:$D$427,MATCH($F137,$B$391:$B$427,0)),
INDEX('Input-Func_Class'!G$9:G$21,MATCH($F137,'Input-Func_Class'!$B$9:$B$21,0)))
)</f>
        <v>-985210.9927756025</v>
      </c>
      <c r="K137" s="11">
        <f>IF($D137=0,0,$D137*
IFERROR(INDEX(K$391:K$427,MATCH($F137,$B$391:$B$427,0))/INDEX($D$391:$D$427,MATCH($F137,$B$391:$B$427,0)),
INDEX('Input-Func_Class'!H$9:H$21,MATCH($F137,'Input-Func_Class'!$B$9:$B$21,0)))
)</f>
        <v>-10493843.020641975</v>
      </c>
      <c r="L137" s="11">
        <f>IF($D137=0,0,$D137*
IFERROR(INDEX(L$391:L$427,MATCH($F137,$B$391:$B$427,0))/INDEX($D$391:$D$427,MATCH($F137,$B$391:$B$427,0)),
INDEX('Input-Func_Class'!I$9:I$21,MATCH($F137,'Input-Func_Class'!$B$9:$B$21,0)))
)</f>
        <v>-3270008.0220407168</v>
      </c>
      <c r="M137" s="11">
        <f>IF($D137=0,0,$D137*
IFERROR(INDEX(M$391:M$427,MATCH($F137,$B$391:$B$427,0))/INDEX($D$391:$D$427,MATCH($F137,$B$391:$B$427,0)),
INDEX('Input-Func_Class'!J$9:J$21,MATCH($F137,'Input-Func_Class'!$B$9:$B$21,0)))
)</f>
        <v>0</v>
      </c>
    </row>
    <row r="138" spans="1:13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>'Input-Accounts'!$D138</f>
        <v>-3937073</v>
      </c>
      <c r="E138" s="11">
        <f t="shared" si="12"/>
        <v>0</v>
      </c>
      <c r="F138" s="3" t="str">
        <f>IF(D138=0,"-",IF('Input-Accounts'!$E138&lt;&gt;0,'Input-Accounts'!$E138,'Input-Accounts'!$F138))</f>
        <v>INT_PSTD_PLANT</v>
      </c>
      <c r="G138" s="11">
        <f>IF($D138=0,0,$D138*
IFERROR(INDEX(G$391:G$427,MATCH($F138,$B$391:$B$427,0))/INDEX($D$391:$D$427,MATCH($F138,$B$391:$B$427,0)),
INDEX('Input-Func_Class'!D$9:D$21,MATCH($F138,'Input-Func_Class'!$B$9:$B$21,0)))
)</f>
        <v>0</v>
      </c>
      <c r="H138" s="11">
        <f>IF($D138=0,0,$D138*
IFERROR(INDEX(H$391:H$427,MATCH($F138,$B$391:$B$427,0))/INDEX($D$391:$D$427,MATCH($F138,$B$391:$B$427,0)),
INDEX('Input-Func_Class'!E$9:E$21,MATCH($F138,'Input-Func_Class'!$B$9:$B$21,0)))
)</f>
        <v>-110818.8675452333</v>
      </c>
      <c r="I138" s="11">
        <f>IF($D138=0,0,$D138*
IFERROR(INDEX(I$391:I$427,MATCH($F138,$B$391:$B$427,0))/INDEX($D$391:$D$427,MATCH($F138,$B$391:$B$427,0)),
INDEX('Input-Func_Class'!F$9:F$21,MATCH($F138,'Input-Func_Class'!$B$9:$B$21,0)))
)</f>
        <v>-22016.774539089263</v>
      </c>
      <c r="J138" s="11">
        <f>IF($D138=0,0,$D138*
IFERROR(INDEX(J$391:J$427,MATCH($F138,$B$391:$B$427,0))/INDEX($D$391:$D$427,MATCH($F138,$B$391:$B$427,0)),
INDEX('Input-Func_Class'!G$9:G$21,MATCH($F138,'Input-Func_Class'!$B$9:$B$21,0)))
)</f>
        <v>-254116.25872449455</v>
      </c>
      <c r="K138" s="11">
        <f>IF($D138=0,0,$D138*
IFERROR(INDEX(K$391:K$427,MATCH($F138,$B$391:$B$427,0))/INDEX($D$391:$D$427,MATCH($F138,$B$391:$B$427,0)),
INDEX('Input-Func_Class'!H$9:H$21,MATCH($F138,'Input-Func_Class'!$B$9:$B$21,0)))
)</f>
        <v>-2706685.3167512934</v>
      </c>
      <c r="L138" s="11">
        <f>IF($D138=0,0,$D138*
IFERROR(INDEX(L$391:L$427,MATCH($F138,$B$391:$B$427,0))/INDEX($D$391:$D$427,MATCH($F138,$B$391:$B$427,0)),
INDEX('Input-Func_Class'!I$9:I$21,MATCH($F138,'Input-Func_Class'!$B$9:$B$21,0)))
)</f>
        <v>-843435.78243989043</v>
      </c>
      <c r="M138" s="11">
        <f>IF($D138=0,0,$D138*
IFERROR(INDEX(M$391:M$427,MATCH($F138,$B$391:$B$427,0))/INDEX($D$391:$D$427,MATCH($F138,$B$391:$B$427,0)),
INDEX('Input-Func_Class'!J$9:J$21,MATCH($F138,'Input-Func_Class'!$B$9:$B$21,0)))
)</f>
        <v>0</v>
      </c>
    </row>
    <row r="139" spans="1:13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>'Input-Accounts'!$D139</f>
        <v>-31661830</v>
      </c>
      <c r="E139" s="11">
        <f t="shared" ref="E139:E170" si="16">IFERROR(IF(D139="",0,IF(D139=0,0,IF(ABS(D139-SUM($G139:$M139))&lt;Check_Limit,0,1))),1)</f>
        <v>0</v>
      </c>
      <c r="F139" s="3" t="str">
        <f>IF(D139=0,"-",IF('Input-Accounts'!$E139&lt;&gt;0,'Input-Accounts'!$E139,'Input-Accounts'!$F139))</f>
        <v>INT_PSTD_PLANT</v>
      </c>
      <c r="G139" s="11">
        <f>IF($D139=0,0,$D139*
IFERROR(INDEX(G$391:G$427,MATCH($F139,$B$391:$B$427,0))/INDEX($D$391:$D$427,MATCH($F139,$B$391:$B$427,0)),
INDEX('Input-Func_Class'!D$9:D$21,MATCH($F139,'Input-Func_Class'!$B$9:$B$21,0)))
)</f>
        <v>0</v>
      </c>
      <c r="H139" s="11">
        <f>IF($D139=0,0,$D139*
IFERROR(INDEX(H$391:H$427,MATCH($F139,$B$391:$B$427,0))/INDEX($D$391:$D$427,MATCH($F139,$B$391:$B$427,0)),
INDEX('Input-Func_Class'!E$9:E$21,MATCH($F139,'Input-Func_Class'!$B$9:$B$21,0)))
)</f>
        <v>-891202.20656556124</v>
      </c>
      <c r="I139" s="11">
        <f>IF($D139=0,0,$D139*
IFERROR(INDEX(I$391:I$427,MATCH($F139,$B$391:$B$427,0))/INDEX($D$391:$D$427,MATCH($F139,$B$391:$B$427,0)),
INDEX('Input-Func_Class'!F$9:F$21,MATCH($F139,'Input-Func_Class'!$B$9:$B$21,0)))
)</f>
        <v>-177058.27974359953</v>
      </c>
      <c r="J139" s="11">
        <f>IF($D139=0,0,$D139*
IFERROR(INDEX(J$391:J$427,MATCH($F139,$B$391:$B$427,0))/INDEX($D$391:$D$427,MATCH($F139,$B$391:$B$427,0)),
INDEX('Input-Func_Class'!G$9:G$21,MATCH($F139,'Input-Func_Class'!$B$9:$B$21,0)))
)</f>
        <v>-2043595.7839671664</v>
      </c>
      <c r="K139" s="11">
        <f>IF($D139=0,0,$D139*
IFERROR(INDEX(K$391:K$427,MATCH($F139,$B$391:$B$427,0))/INDEX($D$391:$D$427,MATCH($F139,$B$391:$B$427,0)),
INDEX('Input-Func_Class'!H$9:H$21,MATCH($F139,'Input-Func_Class'!$B$9:$B$21,0)))
)</f>
        <v>-21767086.960916296</v>
      </c>
      <c r="L139" s="11">
        <f>IF($D139=0,0,$D139*
IFERROR(INDEX(L$391:L$427,MATCH($F139,$B$391:$B$427,0))/INDEX($D$391:$D$427,MATCH($F139,$B$391:$B$427,0)),
INDEX('Input-Func_Class'!I$9:I$21,MATCH($F139,'Input-Func_Class'!$B$9:$B$21,0)))
)</f>
        <v>-6782886.7688073851</v>
      </c>
      <c r="M139" s="11">
        <f>IF($D139=0,0,$D139*
IFERROR(INDEX(M$391:M$427,MATCH($F139,$B$391:$B$427,0))/INDEX($D$391:$D$427,MATCH($F139,$B$391:$B$427,0)),
INDEX('Input-Func_Class'!J$9:J$21,MATCH($F139,'Input-Func_Class'!$B$9:$B$21,0)))
)</f>
        <v>0</v>
      </c>
    </row>
    <row r="140" spans="1:13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>'Input-Accounts'!$D140</f>
        <v>-53</v>
      </c>
      <c r="E140" s="11">
        <f t="shared" si="16"/>
        <v>0</v>
      </c>
      <c r="F140" s="3" t="str">
        <f>IF(D140=0,"-",IF('Input-Accounts'!$E140&lt;&gt;0,'Input-Accounts'!$E140,'Input-Accounts'!$F140))</f>
        <v>INT_PSTD_PLANT</v>
      </c>
      <c r="G140" s="11">
        <f>IF($D140=0,0,$D140*
IFERROR(INDEX(G$391:G$427,MATCH($F140,$B$391:$B$427,0))/INDEX($D$391:$D$427,MATCH($F140,$B$391:$B$427,0)),
INDEX('Input-Func_Class'!D$9:D$21,MATCH($F140,'Input-Func_Class'!$B$9:$B$21,0)))
)</f>
        <v>0</v>
      </c>
      <c r="H140" s="11">
        <f>IF($D140=0,0,$D140*
IFERROR(INDEX(H$391:H$427,MATCH($F140,$B$391:$B$427,0))/INDEX($D$391:$D$427,MATCH($F140,$B$391:$B$427,0)),
INDEX('Input-Func_Class'!E$9:E$21,MATCH($F140,'Input-Func_Class'!$B$9:$B$21,0)))
)</f>
        <v>-1.4918189172254019</v>
      </c>
      <c r="I140" s="11">
        <f>IF($D140=0,0,$D140*
IFERROR(INDEX(I$391:I$427,MATCH($F140,$B$391:$B$427,0))/INDEX($D$391:$D$427,MATCH($F140,$B$391:$B$427,0)),
INDEX('Input-Func_Class'!F$9:F$21,MATCH($F140,'Input-Func_Class'!$B$9:$B$21,0)))
)</f>
        <v>-0.29638491604593842</v>
      </c>
      <c r="J140" s="11">
        <f>IF($D140=0,0,$D140*
IFERROR(INDEX(J$391:J$427,MATCH($F140,$B$391:$B$427,0))/INDEX($D$391:$D$427,MATCH($F140,$B$391:$B$427,0)),
INDEX('Input-Func_Class'!G$9:G$21,MATCH($F140,'Input-Func_Class'!$B$9:$B$21,0)))
)</f>
        <v>-3.4208564871411355</v>
      </c>
      <c r="K140" s="11">
        <f>IF($D140=0,0,$D140*
IFERROR(INDEX(K$391:K$427,MATCH($F140,$B$391:$B$427,0))/INDEX($D$391:$D$427,MATCH($F140,$B$391:$B$427,0)),
INDEX('Input-Func_Class'!H$9:H$21,MATCH($F140,'Input-Func_Class'!$B$9:$B$21,0)))
)</f>
        <v>-36.43679499664308</v>
      </c>
      <c r="L140" s="11">
        <f>IF($D140=0,0,$D140*
IFERROR(INDEX(L$391:L$427,MATCH($F140,$B$391:$B$427,0))/INDEX($D$391:$D$427,MATCH($F140,$B$391:$B$427,0)),
INDEX('Input-Func_Class'!I$9:I$21,MATCH($F140,'Input-Func_Class'!$B$9:$B$21,0)))
)</f>
        <v>-11.35414468294446</v>
      </c>
      <c r="M140" s="11">
        <f>IF($D140=0,0,$D140*
IFERROR(INDEX(M$391:M$427,MATCH($F140,$B$391:$B$427,0))/INDEX($D$391:$D$427,MATCH($F140,$B$391:$B$427,0)),
INDEX('Input-Func_Class'!J$9:J$21,MATCH($F140,'Input-Func_Class'!$B$9:$B$21,0)))
)</f>
        <v>0</v>
      </c>
    </row>
    <row r="141" spans="1:13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>'Input-Accounts'!$D141</f>
        <v>-4916875</v>
      </c>
      <c r="E141" s="11">
        <f t="shared" si="16"/>
        <v>0</v>
      </c>
      <c r="F141" s="3" t="str">
        <f>IF(D141=0,"-",IF('Input-Accounts'!$E141&lt;&gt;0,'Input-Accounts'!$E141,'Input-Accounts'!$F141))</f>
        <v>INT_PSTD_PLANT</v>
      </c>
      <c r="G141" s="11">
        <f>IF($D141=0,0,$D141*
IFERROR(INDEX(G$391:G$427,MATCH($F141,$B$391:$B$427,0))/INDEX($D$391:$D$427,MATCH($F141,$B$391:$B$427,0)),
INDEX('Input-Func_Class'!D$9:D$21,MATCH($F141,'Input-Func_Class'!$B$9:$B$21,0)))
)</f>
        <v>0</v>
      </c>
      <c r="H141" s="11">
        <f>IF($D141=0,0,$D141*
IFERROR(INDEX(H$391:H$427,MATCH($F141,$B$391:$B$427,0))/INDEX($D$391:$D$427,MATCH($F141,$B$391:$B$427,0)),
INDEX('Input-Func_Class'!E$9:E$21,MATCH($F141,'Input-Func_Class'!$B$9:$B$21,0)))
)</f>
        <v>-138397.87054023865</v>
      </c>
      <c r="I141" s="11">
        <f>IF($D141=0,0,$D141*
IFERROR(INDEX(I$391:I$427,MATCH($F141,$B$391:$B$427,0))/INDEX($D$391:$D$427,MATCH($F141,$B$391:$B$427,0)),
INDEX('Input-Func_Class'!F$9:F$21,MATCH($F141,'Input-Func_Class'!$B$9:$B$21,0)))
)</f>
        <v>-27495.992152516483</v>
      </c>
      <c r="J141" s="11">
        <f>IF($D141=0,0,$D141*
IFERROR(INDEX(J$391:J$427,MATCH($F141,$B$391:$B$427,0))/INDEX($D$391:$D$427,MATCH($F141,$B$391:$B$427,0)),
INDEX('Input-Func_Class'!G$9:G$21,MATCH($F141,'Input-Func_Class'!$B$9:$B$21,0)))
)</f>
        <v>-317357.05170211452</v>
      </c>
      <c r="K141" s="11">
        <f>IF($D141=0,0,$D141*
IFERROR(INDEX(K$391:K$427,MATCH($F141,$B$391:$B$427,0))/INDEX($D$391:$D$427,MATCH($F141,$B$391:$B$427,0)),
INDEX('Input-Func_Class'!H$9:H$21,MATCH($F141,'Input-Func_Class'!$B$9:$B$21,0)))
)</f>
        <v>-3380286.1584739517</v>
      </c>
      <c r="L141" s="11">
        <f>IF($D141=0,0,$D141*
IFERROR(INDEX(L$391:L$427,MATCH($F141,$B$391:$B$427,0))/INDEX($D$391:$D$427,MATCH($F141,$B$391:$B$427,0)),
INDEX('Input-Func_Class'!I$9:I$21,MATCH($F141,'Input-Func_Class'!$B$9:$B$21,0)))
)</f>
        <v>-1053337.92713118</v>
      </c>
      <c r="M141" s="11">
        <f>IF($D141=0,0,$D141*
IFERROR(INDEX(M$391:M$427,MATCH($F141,$B$391:$B$427,0))/INDEX($D$391:$D$427,MATCH($F141,$B$391:$B$427,0)),
INDEX('Input-Func_Class'!J$9:J$21,MATCH($F141,'Input-Func_Class'!$B$9:$B$21,0)))
)</f>
        <v>0</v>
      </c>
    </row>
    <row r="142" spans="1:13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>'Input-Accounts'!$D142</f>
        <v>0</v>
      </c>
      <c r="E142" s="11">
        <f t="shared" si="16"/>
        <v>0</v>
      </c>
      <c r="F142" s="3" t="str">
        <f>IF(D142=0,"-",IF('Input-Accounts'!$E142&lt;&gt;0,'Input-Accounts'!$E142,'Input-Accounts'!$F142))</f>
        <v>-</v>
      </c>
      <c r="G142" s="11">
        <f>IF($D142=0,0,$D142*
IFERROR(INDEX(G$391:G$427,MATCH($F142,$B$391:$B$427,0))/INDEX($D$391:$D$427,MATCH($F142,$B$391:$B$427,0)),
INDEX('Input-Func_Class'!D$9:D$21,MATCH($F142,'Input-Func_Class'!$B$9:$B$21,0)))
)</f>
        <v>0</v>
      </c>
      <c r="H142" s="11">
        <f>IF($D142=0,0,$D142*
IFERROR(INDEX(H$391:H$427,MATCH($F142,$B$391:$B$427,0))/INDEX($D$391:$D$427,MATCH($F142,$B$391:$B$427,0)),
INDEX('Input-Func_Class'!E$9:E$21,MATCH($F142,'Input-Func_Class'!$B$9:$B$21,0)))
)</f>
        <v>0</v>
      </c>
      <c r="I142" s="11">
        <f>IF($D142=0,0,$D142*
IFERROR(INDEX(I$391:I$427,MATCH($F142,$B$391:$B$427,0))/INDEX($D$391:$D$427,MATCH($F142,$B$391:$B$427,0)),
INDEX('Input-Func_Class'!F$9:F$21,MATCH($F142,'Input-Func_Class'!$B$9:$B$21,0)))
)</f>
        <v>0</v>
      </c>
      <c r="J142" s="11">
        <f>IF($D142=0,0,$D142*
IFERROR(INDEX(J$391:J$427,MATCH($F142,$B$391:$B$427,0))/INDEX($D$391:$D$427,MATCH($F142,$B$391:$B$427,0)),
INDEX('Input-Func_Class'!G$9:G$21,MATCH($F142,'Input-Func_Class'!$B$9:$B$21,0)))
)</f>
        <v>0</v>
      </c>
      <c r="K142" s="11">
        <f>IF($D142=0,0,$D142*
IFERROR(INDEX(K$391:K$427,MATCH($F142,$B$391:$B$427,0))/INDEX($D$391:$D$427,MATCH($F142,$B$391:$B$427,0)),
INDEX('Input-Func_Class'!H$9:H$21,MATCH($F142,'Input-Func_Class'!$B$9:$B$21,0)))
)</f>
        <v>0</v>
      </c>
      <c r="L142" s="11">
        <f>IF($D142=0,0,$D142*
IFERROR(INDEX(L$391:L$427,MATCH($F142,$B$391:$B$427,0))/INDEX($D$391:$D$427,MATCH($F142,$B$391:$B$427,0)),
INDEX('Input-Func_Class'!I$9:I$21,MATCH($F142,'Input-Func_Class'!$B$9:$B$21,0)))
)</f>
        <v>0</v>
      </c>
      <c r="M142" s="11">
        <f>IF($D142=0,0,$D142*
IFERROR(INDEX(M$391:M$427,MATCH($F142,$B$391:$B$427,0))/INDEX($D$391:$D$427,MATCH($F142,$B$391:$B$427,0)),
INDEX('Input-Func_Class'!J$9:J$21,MATCH($F142,'Input-Func_Class'!$B$9:$B$21,0)))
)</f>
        <v>0</v>
      </c>
    </row>
    <row r="143" spans="1:13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>'Input-Accounts'!$D143</f>
        <v>-9115311</v>
      </c>
      <c r="E143" s="11">
        <f t="shared" si="16"/>
        <v>0</v>
      </c>
      <c r="F143" s="3" t="str">
        <f>IF(D143=0,"-",IF('Input-Accounts'!$E143&lt;&gt;0,'Input-Accounts'!$E143,'Input-Accounts'!$F143))</f>
        <v>INT_PSTD_PLANT</v>
      </c>
      <c r="G143" s="11">
        <f>IF($D143=0,0,$D143*
IFERROR(INDEX(G$391:G$427,MATCH($F143,$B$391:$B$427,0))/INDEX($D$391:$D$427,MATCH($F143,$B$391:$B$427,0)),
INDEX('Input-Func_Class'!D$9:D$21,MATCH($F143,'Input-Func_Class'!$B$9:$B$21,0)))
)</f>
        <v>0</v>
      </c>
      <c r="H143" s="11">
        <f>IF($D143=0,0,$D143*
IFERROR(INDEX(H$391:H$427,MATCH($F143,$B$391:$B$427,0))/INDEX($D$391:$D$427,MATCH($F143,$B$391:$B$427,0)),
INDEX('Input-Func_Class'!E$9:E$21,MATCH($F143,'Input-Func_Class'!$B$9:$B$21,0)))
)</f>
        <v>-256573.46011684521</v>
      </c>
      <c r="I143" s="11">
        <f>IF($D143=0,0,$D143*
IFERROR(INDEX(I$391:I$427,MATCH($F143,$B$391:$B$427,0))/INDEX($D$391:$D$427,MATCH($F143,$B$391:$B$427,0)),
INDEX('Input-Func_Class'!F$9:F$21,MATCH($F143,'Input-Func_Class'!$B$9:$B$21,0)))
)</f>
        <v>-50974.352555992809</v>
      </c>
      <c r="J143" s="11">
        <f>IF($D143=0,0,$D143*
IFERROR(INDEX(J$391:J$427,MATCH($F143,$B$391:$B$427,0))/INDEX($D$391:$D$427,MATCH($F143,$B$391:$B$427,0)),
INDEX('Input-Func_Class'!G$9:G$21,MATCH($F143,'Input-Func_Class'!$B$9:$B$21,0)))
)</f>
        <v>-588342.84465394251</v>
      </c>
      <c r="K143" s="11">
        <f>IF($D143=0,0,$D143*
IFERROR(INDEX(K$391:K$427,MATCH($F143,$B$391:$B$427,0))/INDEX($D$391:$D$427,MATCH($F143,$B$391:$B$427,0)),
INDEX('Input-Func_Class'!H$9:H$21,MATCH($F143,'Input-Func_Class'!$B$9:$B$21,0)))
)</f>
        <v>-6266655.061087653</v>
      </c>
      <c r="L143" s="11">
        <f>IF($D143=0,0,$D143*
IFERROR(INDEX(L$391:L$427,MATCH($F143,$B$391:$B$427,0))/INDEX($D$391:$D$427,MATCH($F143,$B$391:$B$427,0)),
INDEX('Input-Func_Class'!I$9:I$21,MATCH($F143,'Input-Func_Class'!$B$9:$B$21,0)))
)</f>
        <v>-1952765.2815855688</v>
      </c>
      <c r="M143" s="11">
        <f>IF($D143=0,0,$D143*
IFERROR(INDEX(M$391:M$427,MATCH($F143,$B$391:$B$427,0))/INDEX($D$391:$D$427,MATCH($F143,$B$391:$B$427,0)),
INDEX('Input-Func_Class'!J$9:J$21,MATCH($F143,'Input-Func_Class'!$B$9:$B$21,0)))
)</f>
        <v>0</v>
      </c>
    </row>
    <row r="144" spans="1:13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>'Input-Accounts'!$D144</f>
        <v>-19253196</v>
      </c>
      <c r="E144" s="11">
        <f t="shared" si="16"/>
        <v>0</v>
      </c>
      <c r="F144" s="3" t="str">
        <f>IF(D144=0,"-",IF('Input-Accounts'!$E144&lt;&gt;0,'Input-Accounts'!$E144,'Input-Accounts'!$F144))</f>
        <v>INT_PSTD_PLANT</v>
      </c>
      <c r="G144" s="11">
        <f>IF($D144=0,0,$D144*
IFERROR(INDEX(G$391:G$427,MATCH($F144,$B$391:$B$427,0))/INDEX($D$391:$D$427,MATCH($F144,$B$391:$B$427,0)),
INDEX('Input-Func_Class'!D$9:D$21,MATCH($F144,'Input-Func_Class'!$B$9:$B$21,0)))
)</f>
        <v>0</v>
      </c>
      <c r="H144" s="11">
        <f>IF($D144=0,0,$D144*
IFERROR(INDEX(H$391:H$427,MATCH($F144,$B$391:$B$427,0))/INDEX($D$391:$D$427,MATCH($F144,$B$391:$B$427,0)),
INDEX('Input-Func_Class'!E$9:E$21,MATCH($F144,'Input-Func_Class'!$B$9:$B$21,0)))
)</f>
        <v>-541929.84924242343</v>
      </c>
      <c r="I144" s="11">
        <f>IF($D144=0,0,$D144*
IFERROR(INDEX(I$391:I$427,MATCH($F144,$B$391:$B$427,0))/INDEX($D$391:$D$427,MATCH($F144,$B$391:$B$427,0)),
INDEX('Input-Func_Class'!F$9:F$21,MATCH($F144,'Input-Func_Class'!$B$9:$B$21,0)))
)</f>
        <v>-107667.11094483014</v>
      </c>
      <c r="J144" s="11">
        <f>IF($D144=0,0,$D144*
IFERROR(INDEX(J$391:J$427,MATCH($F144,$B$391:$B$427,0))/INDEX($D$391:$D$427,MATCH($F144,$B$391:$B$427,0)),
INDEX('Input-Func_Class'!G$9:G$21,MATCH($F144,'Input-Func_Class'!$B$9:$B$21,0)))
)</f>
        <v>-1242687.1780150898</v>
      </c>
      <c r="K144" s="11">
        <f>IF($D144=0,0,$D144*
IFERROR(INDEX(K$391:K$427,MATCH($F144,$B$391:$B$427,0))/INDEX($D$391:$D$427,MATCH($F144,$B$391:$B$427,0)),
INDEX('Input-Func_Class'!H$9:H$21,MATCH($F144,'Input-Func_Class'!$B$9:$B$21,0)))
)</f>
        <v>-13236316.144946953</v>
      </c>
      <c r="L144" s="11">
        <f>IF($D144=0,0,$D144*
IFERROR(INDEX(L$391:L$427,MATCH($F144,$B$391:$B$427,0))/INDEX($D$391:$D$427,MATCH($F144,$B$391:$B$427,0)),
INDEX('Input-Func_Class'!I$9:I$21,MATCH($F144,'Input-Func_Class'!$B$9:$B$21,0)))
)</f>
        <v>-4124595.7168507082</v>
      </c>
      <c r="M144" s="11">
        <f>IF($D144=0,0,$D144*
IFERROR(INDEX(M$391:M$427,MATCH($F144,$B$391:$B$427,0))/INDEX($D$391:$D$427,MATCH($F144,$B$391:$B$427,0)),
INDEX('Input-Func_Class'!J$9:J$21,MATCH($F144,'Input-Func_Class'!$B$9:$B$21,0)))
)</f>
        <v>0</v>
      </c>
    </row>
    <row r="145" spans="1:13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>'Input-Accounts'!$D145</f>
        <v>-48744</v>
      </c>
      <c r="E145" s="11">
        <f t="shared" si="16"/>
        <v>0</v>
      </c>
      <c r="F145" s="3" t="str">
        <f>IF(D145=0,"-",IF('Input-Accounts'!$E145&lt;&gt;0,'Input-Accounts'!$E145,'Input-Accounts'!$F145))</f>
        <v>INT_PSTD_PLANT</v>
      </c>
      <c r="G145" s="11">
        <f>IF($D145=0,0,$D145*
IFERROR(INDEX(G$391:G$427,MATCH($F145,$B$391:$B$427,0))/INDEX($D$391:$D$427,MATCH($F145,$B$391:$B$427,0)),
INDEX('Input-Func_Class'!D$9:D$21,MATCH($F145,'Input-Func_Class'!$B$9:$B$21,0)))
)</f>
        <v>0</v>
      </c>
      <c r="H145" s="11">
        <f>IF($D145=0,0,$D145*
IFERROR(INDEX(H$391:H$427,MATCH($F145,$B$391:$B$427,0))/INDEX($D$391:$D$427,MATCH($F145,$B$391:$B$427,0)),
INDEX('Input-Func_Class'!E$9:E$21,MATCH($F145,'Input-Func_Class'!$B$9:$B$21,0)))
)</f>
        <v>-1372.0230434195282</v>
      </c>
      <c r="I145" s="11">
        <f>IF($D145=0,0,$D145*
IFERROR(INDEX(I$391:I$427,MATCH($F145,$B$391:$B$427,0))/INDEX($D$391:$D$427,MATCH($F145,$B$391:$B$427,0)),
INDEX('Input-Func_Class'!F$9:F$21,MATCH($F145,'Input-Func_Class'!$B$9:$B$21,0)))
)</f>
        <v>-272.58464807062683</v>
      </c>
      <c r="J145" s="11">
        <f>IF($D145=0,0,$D145*
IFERROR(INDEX(J$391:J$427,MATCH($F145,$B$391:$B$427,0))/INDEX($D$391:$D$427,MATCH($F145,$B$391:$B$427,0)),
INDEX('Input-Func_Class'!G$9:G$21,MATCH($F145,'Input-Func_Class'!$B$9:$B$21,0)))
)</f>
        <v>-3146.1552567775002</v>
      </c>
      <c r="K145" s="11">
        <f>IF($D145=0,0,$D145*
IFERROR(INDEX(K$391:K$427,MATCH($F145,$B$391:$B$427,0))/INDEX($D$391:$D$427,MATCH($F145,$B$391:$B$427,0)),
INDEX('Input-Func_Class'!H$9:H$21,MATCH($F145,'Input-Func_Class'!$B$9:$B$21,0)))
)</f>
        <v>-33510.851609742836</v>
      </c>
      <c r="L145" s="11">
        <f>IF($D145=0,0,$D145*
IFERROR(INDEX(L$391:L$427,MATCH($F145,$B$391:$B$427,0))/INDEX($D$391:$D$427,MATCH($F145,$B$391:$B$427,0)),
INDEX('Input-Func_Class'!I$9:I$21,MATCH($F145,'Input-Func_Class'!$B$9:$B$21,0)))
)</f>
        <v>-10442.385441989523</v>
      </c>
      <c r="M145" s="11">
        <f>IF($D145=0,0,$D145*
IFERROR(INDEX(M$391:M$427,MATCH($F145,$B$391:$B$427,0))/INDEX($D$391:$D$427,MATCH($F145,$B$391:$B$427,0)),
INDEX('Input-Func_Class'!J$9:J$21,MATCH($F145,'Input-Func_Class'!$B$9:$B$21,0)))
)</f>
        <v>0</v>
      </c>
    </row>
    <row r="146" spans="1:13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>'Input-Accounts'!$D146</f>
        <v>0</v>
      </c>
      <c r="E146" s="11">
        <f t="shared" si="16"/>
        <v>0</v>
      </c>
      <c r="F146" s="3" t="str">
        <f>IF(D146=0,"-",IF('Input-Accounts'!$E146&lt;&gt;0,'Input-Accounts'!$E146,'Input-Accounts'!$F146))</f>
        <v>-</v>
      </c>
      <c r="G146" s="11">
        <f>IF($D146=0,0,$D146*
IFERROR(INDEX(G$391:G$427,MATCH($F146,$B$391:$B$427,0))/INDEX($D$391:$D$427,MATCH($F146,$B$391:$B$427,0)),
INDEX('Input-Func_Class'!D$9:D$21,MATCH($F146,'Input-Func_Class'!$B$9:$B$21,0)))
)</f>
        <v>0</v>
      </c>
      <c r="H146" s="11">
        <f>IF($D146=0,0,$D146*
IFERROR(INDEX(H$391:H$427,MATCH($F146,$B$391:$B$427,0))/INDEX($D$391:$D$427,MATCH($F146,$B$391:$B$427,0)),
INDEX('Input-Func_Class'!E$9:E$21,MATCH($F146,'Input-Func_Class'!$B$9:$B$21,0)))
)</f>
        <v>0</v>
      </c>
      <c r="I146" s="11">
        <f>IF($D146=0,0,$D146*
IFERROR(INDEX(I$391:I$427,MATCH($F146,$B$391:$B$427,0))/INDEX($D$391:$D$427,MATCH($F146,$B$391:$B$427,0)),
INDEX('Input-Func_Class'!F$9:F$21,MATCH($F146,'Input-Func_Class'!$B$9:$B$21,0)))
)</f>
        <v>0</v>
      </c>
      <c r="J146" s="11">
        <f>IF($D146=0,0,$D146*
IFERROR(INDEX(J$391:J$427,MATCH($F146,$B$391:$B$427,0))/INDEX($D$391:$D$427,MATCH($F146,$B$391:$B$427,0)),
INDEX('Input-Func_Class'!G$9:G$21,MATCH($F146,'Input-Func_Class'!$B$9:$B$21,0)))
)</f>
        <v>0</v>
      </c>
      <c r="K146" s="11">
        <f>IF($D146=0,0,$D146*
IFERROR(INDEX(K$391:K$427,MATCH($F146,$B$391:$B$427,0))/INDEX($D$391:$D$427,MATCH($F146,$B$391:$B$427,0)),
INDEX('Input-Func_Class'!H$9:H$21,MATCH($F146,'Input-Func_Class'!$B$9:$B$21,0)))
)</f>
        <v>0</v>
      </c>
      <c r="L146" s="11">
        <f>IF($D146=0,0,$D146*
IFERROR(INDEX(L$391:L$427,MATCH($F146,$B$391:$B$427,0))/INDEX($D$391:$D$427,MATCH($F146,$B$391:$B$427,0)),
INDEX('Input-Func_Class'!I$9:I$21,MATCH($F146,'Input-Func_Class'!$B$9:$B$21,0)))
)</f>
        <v>0</v>
      </c>
      <c r="M146" s="11">
        <f>IF($D146=0,0,$D146*
IFERROR(INDEX(M$391:M$427,MATCH($F146,$B$391:$B$427,0))/INDEX($D$391:$D$427,MATCH($F146,$B$391:$B$427,0)),
INDEX('Input-Func_Class'!J$9:J$21,MATCH($F146,'Input-Func_Class'!$B$9:$B$21,0)))
)</f>
        <v>0</v>
      </c>
    </row>
    <row r="147" spans="1:13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>SUBTOTAL(9,D136:D146)</f>
        <v>-84237571</v>
      </c>
      <c r="E147" s="11">
        <f t="shared" si="16"/>
        <v>0</v>
      </c>
      <c r="G147" s="111">
        <f t="shared" ref="G147:M147" si="17">SUBTOTAL(9,G136:G146)</f>
        <v>0</v>
      </c>
      <c r="H147" s="111">
        <f t="shared" si="17"/>
        <v>-2371079.2822437347</v>
      </c>
      <c r="I147" s="111">
        <f t="shared" si="17"/>
        <v>-471070.66808959958</v>
      </c>
      <c r="J147" s="111">
        <f t="shared" si="17"/>
        <v>-5437068.7021955084</v>
      </c>
      <c r="K147" s="111">
        <f t="shared" si="17"/>
        <v>-57912209.538531438</v>
      </c>
      <c r="L147" s="111">
        <f t="shared" si="17"/>
        <v>-18046142.808939744</v>
      </c>
      <c r="M147" s="111">
        <f t="shared" si="17"/>
        <v>0</v>
      </c>
    </row>
    <row r="148" spans="1:13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>
        <f t="shared" si="16"/>
        <v>0</v>
      </c>
      <c r="G148" s="11"/>
      <c r="H148" s="11"/>
      <c r="I148" s="11"/>
      <c r="J148" s="11"/>
      <c r="K148" s="11"/>
      <c r="L148" s="11"/>
      <c r="M148" s="11"/>
    </row>
    <row r="149" spans="1:13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>SUBTOTAL(9,D82:D148)</f>
        <v>-1576047666.3800001</v>
      </c>
      <c r="E149" s="11">
        <f t="shared" si="16"/>
        <v>0</v>
      </c>
      <c r="F149" s="3"/>
      <c r="G149" s="11">
        <f t="shared" ref="G149:M149" si="18">SUBTOTAL(9,G82:G148)</f>
        <v>-702923.92569587822</v>
      </c>
      <c r="H149" s="11">
        <f t="shared" si="18"/>
        <v>-71092919.749070495</v>
      </c>
      <c r="I149" s="11">
        <f t="shared" si="18"/>
        <v>-11077433.720172163</v>
      </c>
      <c r="J149" s="11">
        <f t="shared" si="18"/>
        <v>-152957337.62896341</v>
      </c>
      <c r="K149" s="11">
        <f t="shared" si="18"/>
        <v>-883546699.39934194</v>
      </c>
      <c r="L149" s="11">
        <f t="shared" si="18"/>
        <v>-433528815.25400996</v>
      </c>
      <c r="M149" s="11">
        <f t="shared" si="18"/>
        <v>-23141536.702745862</v>
      </c>
    </row>
    <row r="150" spans="1:13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>
        <f t="shared" si="16"/>
        <v>0</v>
      </c>
      <c r="G150" s="111"/>
      <c r="H150" s="111"/>
      <c r="I150" s="111"/>
      <c r="J150" s="111"/>
      <c r="K150" s="111"/>
      <c r="L150" s="111"/>
      <c r="M150" s="111"/>
    </row>
    <row r="151" spans="1:13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>
        <f t="shared" si="16"/>
        <v>0</v>
      </c>
      <c r="G151" s="11"/>
      <c r="H151" s="11"/>
      <c r="I151" s="11"/>
      <c r="J151" s="11"/>
      <c r="K151" s="11"/>
      <c r="L151" s="11"/>
      <c r="M151" s="11"/>
    </row>
    <row r="152" spans="1:13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>'Input-Accounts'!$D152</f>
        <v>51833</v>
      </c>
      <c r="E152" s="11">
        <f t="shared" si="16"/>
        <v>0</v>
      </c>
      <c r="F152" s="3" t="str">
        <f>IF(D152=0,"-",IF('Input-Accounts'!$E152&lt;&gt;0,'Input-Accounts'!$E152,'Input-Accounts'!$F152))</f>
        <v>STORAGE</v>
      </c>
      <c r="G152" s="11">
        <f>IF($D152=0,0,$D152*
IFERROR(INDEX(G$391:G$427,MATCH($F152,$B$391:$B$427,0))/INDEX($D$391:$D$427,MATCH($F152,$B$391:$B$427,0)),
INDEX('Input-Func_Class'!D$9:D$21,MATCH($F152,'Input-Func_Class'!$B$9:$B$21,0)))
)</f>
        <v>0</v>
      </c>
      <c r="H152" s="11">
        <f>IF($D152=0,0,$D152*
IFERROR(INDEX(H$391:H$427,MATCH($F152,$B$391:$B$427,0))/INDEX($D$391:$D$427,MATCH($F152,$B$391:$B$427,0)),
INDEX('Input-Func_Class'!E$9:E$21,MATCH($F152,'Input-Func_Class'!$B$9:$B$21,0)))
)</f>
        <v>0</v>
      </c>
      <c r="I152" s="11">
        <f>IF($D152=0,0,$D152*
IFERROR(INDEX(I$391:I$427,MATCH($F152,$B$391:$B$427,0))/INDEX($D$391:$D$427,MATCH($F152,$B$391:$B$427,0)),
INDEX('Input-Func_Class'!F$9:F$21,MATCH($F152,'Input-Func_Class'!$B$9:$B$21,0)))
)</f>
        <v>51833</v>
      </c>
      <c r="J152" s="11">
        <f>IF($D152=0,0,$D152*
IFERROR(INDEX(J$391:J$427,MATCH($F152,$B$391:$B$427,0))/INDEX($D$391:$D$427,MATCH($F152,$B$391:$B$427,0)),
INDEX('Input-Func_Class'!G$9:G$21,MATCH($F152,'Input-Func_Class'!$B$9:$B$21,0)))
)</f>
        <v>0</v>
      </c>
      <c r="K152" s="11">
        <f>IF($D152=0,0,$D152*
IFERROR(INDEX(K$391:K$427,MATCH($F152,$B$391:$B$427,0))/INDEX($D$391:$D$427,MATCH($F152,$B$391:$B$427,0)),
INDEX('Input-Func_Class'!H$9:H$21,MATCH($F152,'Input-Func_Class'!$B$9:$B$21,0)))
)</f>
        <v>0</v>
      </c>
      <c r="L152" s="11">
        <f>IF($D152=0,0,$D152*
IFERROR(INDEX(L$391:L$427,MATCH($F152,$B$391:$B$427,0))/INDEX($D$391:$D$427,MATCH($F152,$B$391:$B$427,0)),
INDEX('Input-Func_Class'!I$9:I$21,MATCH($F152,'Input-Func_Class'!$B$9:$B$21,0)))
)</f>
        <v>0</v>
      </c>
      <c r="M152" s="11">
        <f>IF($D152=0,0,$D152*
IFERROR(INDEX(M$391:M$427,MATCH($F152,$B$391:$B$427,0))/INDEX($D$391:$D$427,MATCH($F152,$B$391:$B$427,0)),
INDEX('Input-Func_Class'!J$9:J$21,MATCH($F152,'Input-Func_Class'!$B$9:$B$21,0)))
)</f>
        <v>0</v>
      </c>
    </row>
    <row r="153" spans="1:13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>'Input-Accounts'!$D153</f>
        <v>50819643</v>
      </c>
      <c r="E153" s="11">
        <f t="shared" si="16"/>
        <v>0</v>
      </c>
      <c r="F153" s="3" t="str">
        <f>IF(D153=0,"-",IF('Input-Accounts'!$E153&lt;&gt;0,'Input-Accounts'!$E153,'Input-Accounts'!$F153))</f>
        <v>STORAGE</v>
      </c>
      <c r="G153" s="11">
        <f>IF($D153=0,0,$D153*
IFERROR(INDEX(G$391:G$427,MATCH($F153,$B$391:$B$427,0))/INDEX($D$391:$D$427,MATCH($F153,$B$391:$B$427,0)),
INDEX('Input-Func_Class'!D$9:D$21,MATCH($F153,'Input-Func_Class'!$B$9:$B$21,0)))
)</f>
        <v>0</v>
      </c>
      <c r="H153" s="11">
        <f>IF($D153=0,0,$D153*
IFERROR(INDEX(H$391:H$427,MATCH($F153,$B$391:$B$427,0))/INDEX($D$391:$D$427,MATCH($F153,$B$391:$B$427,0)),
INDEX('Input-Func_Class'!E$9:E$21,MATCH($F153,'Input-Func_Class'!$B$9:$B$21,0)))
)</f>
        <v>0</v>
      </c>
      <c r="I153" s="11">
        <f>IF($D153=0,0,$D153*
IFERROR(INDEX(I$391:I$427,MATCH($F153,$B$391:$B$427,0))/INDEX($D$391:$D$427,MATCH($F153,$B$391:$B$427,0)),
INDEX('Input-Func_Class'!F$9:F$21,MATCH($F153,'Input-Func_Class'!$B$9:$B$21,0)))
)</f>
        <v>50819643</v>
      </c>
      <c r="J153" s="11">
        <f>IF($D153=0,0,$D153*
IFERROR(INDEX(J$391:J$427,MATCH($F153,$B$391:$B$427,0))/INDEX($D$391:$D$427,MATCH($F153,$B$391:$B$427,0)),
INDEX('Input-Func_Class'!G$9:G$21,MATCH($F153,'Input-Func_Class'!$B$9:$B$21,0)))
)</f>
        <v>0</v>
      </c>
      <c r="K153" s="11">
        <f>IF($D153=0,0,$D153*
IFERROR(INDEX(K$391:K$427,MATCH($F153,$B$391:$B$427,0))/INDEX($D$391:$D$427,MATCH($F153,$B$391:$B$427,0)),
INDEX('Input-Func_Class'!H$9:H$21,MATCH($F153,'Input-Func_Class'!$B$9:$B$21,0)))
)</f>
        <v>0</v>
      </c>
      <c r="L153" s="11">
        <f>IF($D153=0,0,$D153*
IFERROR(INDEX(L$391:L$427,MATCH($F153,$B$391:$B$427,0))/INDEX($D$391:$D$427,MATCH($F153,$B$391:$B$427,0)),
INDEX('Input-Func_Class'!I$9:I$21,MATCH($F153,'Input-Func_Class'!$B$9:$B$21,0)))
)</f>
        <v>0</v>
      </c>
      <c r="M153" s="11">
        <f>IF($D153=0,0,$D153*
IFERROR(INDEX(M$391:M$427,MATCH($F153,$B$391:$B$427,0))/INDEX($D$391:$D$427,MATCH($F153,$B$391:$B$427,0)),
INDEX('Input-Func_Class'!J$9:J$21,MATCH($F153,'Input-Func_Class'!$B$9:$B$21,0)))
)</f>
        <v>0</v>
      </c>
    </row>
    <row r="154" spans="1:13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>'Input-Accounts'!$D154</f>
        <v>6179262</v>
      </c>
      <c r="E154" s="11">
        <f t="shared" si="16"/>
        <v>0</v>
      </c>
      <c r="F154" s="3" t="str">
        <f>IF(D154=0,"-",IF('Input-Accounts'!$E154&lt;&gt;0,'Input-Accounts'!$E154,'Input-Accounts'!$F154))</f>
        <v>INT_PSTD_PLANT</v>
      </c>
      <c r="G154" s="11">
        <f>IF($D154=0,0,$D154*
IFERROR(INDEX(G$391:G$427,MATCH($F154,$B$391:$B$427,0))/INDEX($D$391:$D$427,MATCH($F154,$B$391:$B$427,0)),
INDEX('Input-Func_Class'!D$9:D$21,MATCH($F154,'Input-Func_Class'!$B$9:$B$21,0)))
)</f>
        <v>0</v>
      </c>
      <c r="H154" s="11">
        <f>IF($D154=0,0,$D154*
IFERROR(INDEX(H$391:H$427,MATCH($F154,$B$391:$B$427,0))/INDEX($D$391:$D$427,MATCH($F154,$B$391:$B$427,0)),
INDEX('Input-Func_Class'!E$9:E$21,MATCH($F154,'Input-Func_Class'!$B$9:$B$21,0)))
)</f>
        <v>173930.94237909568</v>
      </c>
      <c r="I154" s="11">
        <f>IF($D154=0,0,$D154*
IFERROR(INDEX(I$391:I$427,MATCH($F154,$B$391:$B$427,0))/INDEX($D$391:$D$427,MATCH($F154,$B$391:$B$427,0)),
INDEX('Input-Func_Class'!F$9:F$21,MATCH($F154,'Input-Func_Class'!$B$9:$B$21,0)))
)</f>
        <v>34555.472624450143</v>
      </c>
      <c r="J154" s="11">
        <f>IF($D154=0,0,$D154*
IFERROR(INDEX(J$391:J$427,MATCH($F154,$B$391:$B$427,0))/INDEX($D$391:$D$427,MATCH($F154,$B$391:$B$427,0)),
INDEX('Input-Func_Class'!G$9:G$21,MATCH($F154,'Input-Func_Class'!$B$9:$B$21,0)))
)</f>
        <v>398837.14148008882</v>
      </c>
      <c r="K154" s="11">
        <f>IF($D154=0,0,$D154*
IFERROR(INDEX(K$391:K$427,MATCH($F154,$B$391:$B$427,0))/INDEX($D$391:$D$427,MATCH($F154,$B$391:$B$427,0)),
INDEX('Input-Func_Class'!H$9:H$21,MATCH($F154,'Input-Func_Class'!$B$9:$B$21,0)))
)</f>
        <v>4248160.4287650324</v>
      </c>
      <c r="L154" s="11">
        <f>IF($D154=0,0,$D154*
IFERROR(INDEX(L$391:L$427,MATCH($F154,$B$391:$B$427,0))/INDEX($D$391:$D$427,MATCH($F154,$B$391:$B$427,0)),
INDEX('Input-Func_Class'!I$9:I$21,MATCH($F154,'Input-Func_Class'!$B$9:$B$21,0)))
)</f>
        <v>1323778.0147513349</v>
      </c>
      <c r="M154" s="11">
        <f>IF($D154=0,0,$D154*
IFERROR(INDEX(M$391:M$427,MATCH($F154,$B$391:$B$427,0))/INDEX($D$391:$D$427,MATCH($F154,$B$391:$B$427,0)),
INDEX('Input-Func_Class'!J$9:J$21,MATCH($F154,'Input-Func_Class'!$B$9:$B$21,0)))
)</f>
        <v>0</v>
      </c>
    </row>
    <row r="155" spans="1:13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>'Input-Accounts'!$D155</f>
        <v>5055085</v>
      </c>
      <c r="E155" s="11">
        <f t="shared" si="16"/>
        <v>0</v>
      </c>
      <c r="F155" s="3" t="str">
        <f>IF(D155=0,"-",IF('Input-Accounts'!$E155&lt;&gt;0,'Input-Accounts'!$E155,'Input-Accounts'!$F155))</f>
        <v>INT_PSTD_PLANT</v>
      </c>
      <c r="G155" s="11">
        <f>IF($D155=0,0,$D155*
IFERROR(INDEX(G$391:G$427,MATCH($F155,$B$391:$B$427,0))/INDEX($D$391:$D$427,MATCH($F155,$B$391:$B$427,0)),
INDEX('Input-Func_Class'!D$9:D$21,MATCH($F155,'Input-Func_Class'!$B$9:$B$21,0)))
)</f>
        <v>0</v>
      </c>
      <c r="H155" s="11">
        <f>IF($D155=0,0,$D155*
IFERROR(INDEX(H$391:H$427,MATCH($F155,$B$391:$B$427,0))/INDEX($D$391:$D$427,MATCH($F155,$B$391:$B$427,0)),
INDEX('Input-Func_Class'!E$9:E$21,MATCH($F155,'Input-Func_Class'!$B$9:$B$21,0)))
)</f>
        <v>142288.14021098812</v>
      </c>
      <c r="I155" s="11">
        <f>IF($D155=0,0,$D155*
IFERROR(INDEX(I$391:I$427,MATCH($F155,$B$391:$B$427,0))/INDEX($D$391:$D$427,MATCH($F155,$B$391:$B$427,0)),
INDEX('Input-Func_Class'!F$9:F$21,MATCH($F155,'Input-Func_Class'!$B$9:$B$21,0)))
)</f>
        <v>28268.885723209107</v>
      </c>
      <c r="J155" s="11">
        <f>IF($D155=0,0,$D155*
IFERROR(INDEX(J$391:J$427,MATCH($F155,$B$391:$B$427,0))/INDEX($D$391:$D$427,MATCH($F155,$B$391:$B$427,0)),
INDEX('Input-Func_Class'!G$9:G$21,MATCH($F155,'Input-Func_Class'!$B$9:$B$21,0)))
)</f>
        <v>326277.74179811031</v>
      </c>
      <c r="K155" s="11">
        <f>IF($D155=0,0,$D155*
IFERROR(INDEX(K$391:K$427,MATCH($F155,$B$391:$B$427,0))/INDEX($D$391:$D$427,MATCH($F155,$B$391:$B$427,0)),
INDEX('Input-Func_Class'!H$9:H$21,MATCH($F155,'Input-Func_Class'!$B$9:$B$21,0)))
)</f>
        <v>3475303.6950114239</v>
      </c>
      <c r="L155" s="11">
        <f>IF($D155=0,0,$D155*
IFERROR(INDEX(L$391:L$427,MATCH($F155,$B$391:$B$427,0))/INDEX($D$391:$D$427,MATCH($F155,$B$391:$B$427,0)),
INDEX('Input-Func_Class'!I$9:I$21,MATCH($F155,'Input-Func_Class'!$B$9:$B$21,0)))
)</f>
        <v>1082946.5372562697</v>
      </c>
      <c r="M155" s="11">
        <f>IF($D155=0,0,$D155*
IFERROR(INDEX(M$391:M$427,MATCH($F155,$B$391:$B$427,0))/INDEX($D$391:$D$427,MATCH($F155,$B$391:$B$427,0)),
INDEX('Input-Func_Class'!J$9:J$21,MATCH($F155,'Input-Func_Class'!$B$9:$B$21,0)))
)</f>
        <v>0</v>
      </c>
    </row>
    <row r="156" spans="1:13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>'Input-Accounts'!$D156</f>
        <v>47681867.383268781</v>
      </c>
      <c r="E156" s="11">
        <f t="shared" si="16"/>
        <v>0</v>
      </c>
      <c r="F156" s="3" t="str">
        <f>IF(D156=0,"-",IF('Input-Accounts'!$E156&lt;&gt;0,'Input-Accounts'!$E156,'Input-Accounts'!$F156))</f>
        <v>INT_PSTD_PLANT</v>
      </c>
      <c r="G156" s="11">
        <f>IF($D156=0,0,$D156*
IFERROR(INDEX(G$391:G$427,MATCH($F156,$B$391:$B$427,0))/INDEX($D$391:$D$427,MATCH($F156,$B$391:$B$427,0)),
INDEX('Input-Func_Class'!D$9:D$21,MATCH($F156,'Input-Func_Class'!$B$9:$B$21,0)))
)</f>
        <v>0</v>
      </c>
      <c r="H156" s="11">
        <f>IF($D156=0,0,$D156*
IFERROR(INDEX(H$391:H$427,MATCH($F156,$B$391:$B$427,0))/INDEX($D$391:$D$427,MATCH($F156,$B$391:$B$427,0)),
INDEX('Input-Func_Class'!E$9:E$21,MATCH($F156,'Input-Func_Class'!$B$9:$B$21,0)))
)</f>
        <v>1342126.6371885517</v>
      </c>
      <c r="I156" s="11">
        <f>IF($D156=0,0,$D156*
IFERROR(INDEX(I$391:I$427,MATCH($F156,$B$391:$B$427,0))/INDEX($D$391:$D$427,MATCH($F156,$B$391:$B$427,0)),
INDEX('Input-Func_Class'!F$9:F$21,MATCH($F156,'Input-Func_Class'!$B$9:$B$21,0)))
)</f>
        <v>266645.02379818278</v>
      </c>
      <c r="J156" s="11">
        <f>IF($D156=0,0,$D156*
IFERROR(INDEX(J$391:J$427,MATCH($F156,$B$391:$B$427,0))/INDEX($D$391:$D$427,MATCH($F156,$B$391:$B$427,0)),
INDEX('Input-Func_Class'!G$9:G$21,MATCH($F156,'Input-Func_Class'!$B$9:$B$21,0)))
)</f>
        <v>3077600.4784350628</v>
      </c>
      <c r="K156" s="11">
        <f>IF($D156=0,0,$D156*
IFERROR(INDEX(K$391:K$427,MATCH($F156,$B$391:$B$427,0))/INDEX($D$391:$D$427,MATCH($F156,$B$391:$B$427,0)),
INDEX('Input-Func_Class'!H$9:H$21,MATCH($F156,'Input-Func_Class'!$B$9:$B$21,0)))
)</f>
        <v>32780649.564175222</v>
      </c>
      <c r="L156" s="11">
        <f>IF($D156=0,0,$D156*
IFERROR(INDEX(L$391:L$427,MATCH($F156,$B$391:$B$427,0))/INDEX($D$391:$D$427,MATCH($F156,$B$391:$B$427,0)),
INDEX('Input-Func_Class'!I$9:I$21,MATCH($F156,'Input-Func_Class'!$B$9:$B$21,0)))
)</f>
        <v>10214845.679671776</v>
      </c>
      <c r="M156" s="11">
        <f>IF($D156=0,0,$D156*
IFERROR(INDEX(M$391:M$427,MATCH($F156,$B$391:$B$427,0))/INDEX($D$391:$D$427,MATCH($F156,$B$391:$B$427,0)),
INDEX('Input-Func_Class'!J$9:J$21,MATCH($F156,'Input-Func_Class'!$B$9:$B$21,0)))
)</f>
        <v>0</v>
      </c>
    </row>
    <row r="157" spans="1:13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>'Input-Accounts'!$D157</f>
        <v>120652294.15535301</v>
      </c>
      <c r="E157" s="11">
        <f t="shared" si="16"/>
        <v>0</v>
      </c>
      <c r="F157" s="3" t="str">
        <f>IF(D157=0,"-",IF('Input-Accounts'!$E157&lt;&gt;0,'Input-Accounts'!$E157,'Input-Accounts'!$F157))</f>
        <v>INT_PSTD_PLANT</v>
      </c>
      <c r="G157" s="11">
        <f>IF($D157=0,0,$D157*
IFERROR(INDEX(G$391:G$427,MATCH($F157,$B$391:$B$427,0))/INDEX($D$391:$D$427,MATCH($F157,$B$391:$B$427,0)),
INDEX('Input-Func_Class'!D$9:D$21,MATCH($F157,'Input-Func_Class'!$B$9:$B$21,0)))
)</f>
        <v>0</v>
      </c>
      <c r="H157" s="11">
        <f>IF($D157=0,0,$D157*
IFERROR(INDEX(H$391:H$427,MATCH($F157,$B$391:$B$427,0))/INDEX($D$391:$D$427,MATCH($F157,$B$391:$B$427,0)),
INDEX('Input-Func_Class'!E$9:E$21,MATCH($F157,'Input-Func_Class'!$B$9:$B$21,0)))
)</f>
        <v>3396063.6759924418</v>
      </c>
      <c r="I157" s="11">
        <f>IF($D157=0,0,$D157*
IFERROR(INDEX(I$391:I$427,MATCH($F157,$B$391:$B$427,0))/INDEX($D$391:$D$427,MATCH($F157,$B$391:$B$427,0)),
INDEX('Input-Func_Class'!F$9:F$21,MATCH($F157,'Input-Func_Class'!$B$9:$B$21,0)))
)</f>
        <v>674707.92592422967</v>
      </c>
      <c r="J157" s="11">
        <f>IF($D157=0,0,$D157*
IFERROR(INDEX(J$391:J$427,MATCH($F157,$B$391:$B$427,0))/INDEX($D$391:$D$427,MATCH($F157,$B$391:$B$427,0)),
INDEX('Input-Func_Class'!G$9:G$21,MATCH($F157,'Input-Func_Class'!$B$9:$B$21,0)))
)</f>
        <v>7787437.4179207515</v>
      </c>
      <c r="K157" s="11">
        <f>IF($D157=0,0,$D157*
IFERROR(INDEX(K$391:K$427,MATCH($F157,$B$391:$B$427,0))/INDEX($D$391:$D$427,MATCH($F157,$B$391:$B$427,0)),
INDEX('Input-Func_Class'!H$9:H$21,MATCH($F157,'Input-Func_Class'!$B$9:$B$21,0)))
)</f>
        <v>82946847.321005195</v>
      </c>
      <c r="L157" s="11">
        <f>IF($D157=0,0,$D157*
IFERROR(INDEX(L$391:L$427,MATCH($F157,$B$391:$B$427,0))/INDEX($D$391:$D$427,MATCH($F157,$B$391:$B$427,0)),
INDEX('Input-Func_Class'!I$9:I$21,MATCH($F157,'Input-Func_Class'!$B$9:$B$21,0)))
)</f>
        <v>25847237.81451042</v>
      </c>
      <c r="M157" s="11">
        <f>IF($D157=0,0,$D157*
IFERROR(INDEX(M$391:M$427,MATCH($F157,$B$391:$B$427,0))/INDEX($D$391:$D$427,MATCH($F157,$B$391:$B$427,0)),
INDEX('Input-Func_Class'!J$9:J$21,MATCH($F157,'Input-Func_Class'!$B$9:$B$21,0)))
)</f>
        <v>0</v>
      </c>
    </row>
    <row r="158" spans="1:13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>'Input-Accounts'!$D158</f>
        <v>-3757357</v>
      </c>
      <c r="E158" s="11">
        <f t="shared" si="16"/>
        <v>0</v>
      </c>
      <c r="F158" s="3" t="str">
        <f>IF(D158=0,"-",IF('Input-Accounts'!$E158&lt;&gt;0,'Input-Accounts'!$E158,'Input-Accounts'!$F158))</f>
        <v>DISTRIBUTION</v>
      </c>
      <c r="G158" s="11">
        <f>IF($D158=0,0,$D158*
IFERROR(INDEX(G$391:G$427,MATCH($F158,$B$391:$B$427,0))/INDEX($D$391:$D$427,MATCH($F158,$B$391:$B$427,0)),
INDEX('Input-Func_Class'!D$9:D$21,MATCH($F158,'Input-Func_Class'!$B$9:$B$21,0)))
)</f>
        <v>0</v>
      </c>
      <c r="H158" s="11">
        <f>IF($D158=0,0,$D158*
IFERROR(INDEX(H$391:H$427,MATCH($F158,$B$391:$B$427,0))/INDEX($D$391:$D$427,MATCH($F158,$B$391:$B$427,0)),
INDEX('Input-Func_Class'!E$9:E$21,MATCH($F158,'Input-Func_Class'!$B$9:$B$21,0)))
)</f>
        <v>0</v>
      </c>
      <c r="I158" s="11">
        <f>IF($D158=0,0,$D158*
IFERROR(INDEX(I$391:I$427,MATCH($F158,$B$391:$B$427,0))/INDEX($D$391:$D$427,MATCH($F158,$B$391:$B$427,0)),
INDEX('Input-Func_Class'!F$9:F$21,MATCH($F158,'Input-Func_Class'!$B$9:$B$21,0)))
)</f>
        <v>0</v>
      </c>
      <c r="J158" s="11">
        <f>IF($D158=0,0,$D158*
IFERROR(INDEX(J$391:J$427,MATCH($F158,$B$391:$B$427,0))/INDEX($D$391:$D$427,MATCH($F158,$B$391:$B$427,0)),
INDEX('Input-Func_Class'!G$9:G$21,MATCH($F158,'Input-Func_Class'!$B$9:$B$21,0)))
)</f>
        <v>0</v>
      </c>
      <c r="K158" s="11">
        <f>IF($D158=0,0,$D158*
IFERROR(INDEX(K$391:K$427,MATCH($F158,$B$391:$B$427,0))/INDEX($D$391:$D$427,MATCH($F158,$B$391:$B$427,0)),
INDEX('Input-Func_Class'!H$9:H$21,MATCH($F158,'Input-Func_Class'!$B$9:$B$21,0)))
)</f>
        <v>-3757357</v>
      </c>
      <c r="L158" s="11">
        <f>IF($D158=0,0,$D158*
IFERROR(INDEX(L$391:L$427,MATCH($F158,$B$391:$B$427,0))/INDEX($D$391:$D$427,MATCH($F158,$B$391:$B$427,0)),
INDEX('Input-Func_Class'!I$9:I$21,MATCH($F158,'Input-Func_Class'!$B$9:$B$21,0)))
)</f>
        <v>0</v>
      </c>
      <c r="M158" s="11">
        <f>IF($D158=0,0,$D158*
IFERROR(INDEX(M$391:M$427,MATCH($F158,$B$391:$B$427,0))/INDEX($D$391:$D$427,MATCH($F158,$B$391:$B$427,0)),
INDEX('Input-Func_Class'!J$9:J$21,MATCH($F158,'Input-Func_Class'!$B$9:$B$21,0)))
)</f>
        <v>0</v>
      </c>
    </row>
    <row r="159" spans="1:13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>SUBTOTAL(9,D152:D158)</f>
        <v>226682627.53862178</v>
      </c>
      <c r="E159" s="11">
        <f t="shared" si="16"/>
        <v>0</v>
      </c>
      <c r="G159" s="111">
        <f t="shared" ref="G159:M159" si="19">SUBTOTAL(9,G152:G158)</f>
        <v>0</v>
      </c>
      <c r="H159" s="111">
        <f t="shared" si="19"/>
        <v>5054409.3957710769</v>
      </c>
      <c r="I159" s="111">
        <f t="shared" si="19"/>
        <v>51875653.308070071</v>
      </c>
      <c r="J159" s="111">
        <f t="shared" si="19"/>
        <v>11590152.779634014</v>
      </c>
      <c r="K159" s="111">
        <f t="shared" si="19"/>
        <v>119693604.00895688</v>
      </c>
      <c r="L159" s="111">
        <f t="shared" si="19"/>
        <v>38468808.0461898</v>
      </c>
      <c r="M159" s="111">
        <f t="shared" si="19"/>
        <v>0</v>
      </c>
    </row>
    <row r="160" spans="1:13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>
        <f t="shared" si="16"/>
        <v>0</v>
      </c>
      <c r="G160" s="30"/>
      <c r="H160" s="30"/>
      <c r="I160" s="30"/>
      <c r="J160" s="30"/>
      <c r="K160" s="30"/>
      <c r="L160" s="30"/>
      <c r="M160" s="30"/>
    </row>
    <row r="161" spans="1:13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>SUBTOTAL(9,D11:D160)</f>
        <v>5728767832.918622</v>
      </c>
      <c r="E161" s="11">
        <f t="shared" si="16"/>
        <v>0</v>
      </c>
      <c r="G161" s="113">
        <f t="shared" ref="G161:M161" si="20">SUBTOTAL(9,G11:G160)</f>
        <v>344791.25501966767</v>
      </c>
      <c r="H161" s="113">
        <f t="shared" si="20"/>
        <v>134741558.82081485</v>
      </c>
      <c r="I161" s="113">
        <f t="shared" si="20"/>
        <v>81022858.096877635</v>
      </c>
      <c r="J161" s="113">
        <f t="shared" si="20"/>
        <v>312676339.14523792</v>
      </c>
      <c r="K161" s="113">
        <f t="shared" si="20"/>
        <v>4066787368.1733961</v>
      </c>
      <c r="L161" s="113">
        <f t="shared" si="20"/>
        <v>1115203657.8435898</v>
      </c>
      <c r="M161" s="113">
        <f t="shared" si="20"/>
        <v>17991259.583685681</v>
      </c>
    </row>
    <row r="162" spans="1:13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>
        <f t="shared" si="16"/>
        <v>0</v>
      </c>
      <c r="G162" s="11"/>
      <c r="H162" s="11"/>
      <c r="I162" s="11"/>
      <c r="J162" s="11"/>
      <c r="K162" s="11"/>
      <c r="L162" s="11"/>
      <c r="M162" s="11"/>
    </row>
    <row r="163" spans="1:13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>
        <f t="shared" si="16"/>
        <v>0</v>
      </c>
      <c r="G163" s="11"/>
      <c r="H163" s="11"/>
      <c r="I163" s="11"/>
      <c r="J163" s="11"/>
      <c r="K163" s="11"/>
      <c r="L163" s="11"/>
      <c r="M163" s="11"/>
    </row>
    <row r="164" spans="1:13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>
        <f t="shared" si="16"/>
        <v>0</v>
      </c>
      <c r="G164" s="11"/>
      <c r="H164" s="11"/>
      <c r="I164" s="11"/>
      <c r="J164" s="11"/>
      <c r="K164" s="11"/>
      <c r="L164" s="11"/>
      <c r="M164" s="11"/>
    </row>
    <row r="165" spans="1:13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>
        <f t="shared" si="16"/>
        <v>0</v>
      </c>
      <c r="G165" s="11"/>
      <c r="H165" s="11"/>
      <c r="I165" s="11"/>
      <c r="J165" s="11"/>
      <c r="K165" s="11"/>
      <c r="L165" s="11"/>
      <c r="M165" s="11"/>
    </row>
    <row r="166" spans="1:13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>'Input-Accounts'!$D166</f>
        <v>1518601.1344187749</v>
      </c>
      <c r="E166" s="11">
        <f t="shared" si="16"/>
        <v>0</v>
      </c>
      <c r="F166" s="3" t="str">
        <f>IF(D166=0,"-",IF('Input-Accounts'!$E166&lt;&gt;0,'Input-Accounts'!$E166,'Input-Accounts'!$F166))</f>
        <v>GATHERING</v>
      </c>
      <c r="G166" s="11">
        <f>IF($D166=0,0,$D166*
IFERROR(INDEX(G$391:G$427,MATCH($F166,$B$391:$B$427,0))/INDEX($D$391:$D$427,MATCH($F166,$B$391:$B$427,0)),
INDEX('Input-Func_Class'!D$9:D$21,MATCH($F166,'Input-Func_Class'!$B$9:$B$21,0)))
)</f>
        <v>0</v>
      </c>
      <c r="H166" s="11">
        <f>IF($D166=0,0,$D166*
IFERROR(INDEX(H$391:H$427,MATCH($F166,$B$391:$B$427,0))/INDEX($D$391:$D$427,MATCH($F166,$B$391:$B$427,0)),
INDEX('Input-Func_Class'!E$9:E$21,MATCH($F166,'Input-Func_Class'!$B$9:$B$21,0)))
)</f>
        <v>1518601.1344187749</v>
      </c>
      <c r="I166" s="11">
        <f>IF($D166=0,0,$D166*
IFERROR(INDEX(I$391:I$427,MATCH($F166,$B$391:$B$427,0))/INDEX($D$391:$D$427,MATCH($F166,$B$391:$B$427,0)),
INDEX('Input-Func_Class'!F$9:F$21,MATCH($F166,'Input-Func_Class'!$B$9:$B$21,0)))
)</f>
        <v>0</v>
      </c>
      <c r="J166" s="11">
        <f>IF($D166=0,0,$D166*
IFERROR(INDEX(J$391:J$427,MATCH($F166,$B$391:$B$427,0))/INDEX($D$391:$D$427,MATCH($F166,$B$391:$B$427,0)),
INDEX('Input-Func_Class'!G$9:G$21,MATCH($F166,'Input-Func_Class'!$B$9:$B$21,0)))
)</f>
        <v>0</v>
      </c>
      <c r="K166" s="11">
        <f>IF($D166=0,0,$D166*
IFERROR(INDEX(K$391:K$427,MATCH($F166,$B$391:$B$427,0))/INDEX($D$391:$D$427,MATCH($F166,$B$391:$B$427,0)),
INDEX('Input-Func_Class'!H$9:H$21,MATCH($F166,'Input-Func_Class'!$B$9:$B$21,0)))
)</f>
        <v>0</v>
      </c>
      <c r="L166" s="11">
        <f>IF($D166=0,0,$D166*
IFERROR(INDEX(L$391:L$427,MATCH($F166,$B$391:$B$427,0))/INDEX($D$391:$D$427,MATCH($F166,$B$391:$B$427,0)),
INDEX('Input-Func_Class'!I$9:I$21,MATCH($F166,'Input-Func_Class'!$B$9:$B$21,0)))
)</f>
        <v>0</v>
      </c>
      <c r="M166" s="11">
        <f>IF($D166=0,0,$D166*
IFERROR(INDEX(M$391:M$427,MATCH($F166,$B$391:$B$427,0))/INDEX($D$391:$D$427,MATCH($F166,$B$391:$B$427,0)),
INDEX('Input-Func_Class'!J$9:J$21,MATCH($F166,'Input-Func_Class'!$B$9:$B$21,0)))
)</f>
        <v>0</v>
      </c>
    </row>
    <row r="167" spans="1:13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>'Input-Accounts'!$D167</f>
        <v>2798518.8738648947</v>
      </c>
      <c r="E167" s="11">
        <f t="shared" si="16"/>
        <v>0</v>
      </c>
      <c r="F167" s="3" t="str">
        <f>IF(D167=0,"-",IF('Input-Accounts'!$E167&lt;&gt;0,'Input-Accounts'!$E167,'Input-Accounts'!$F167))</f>
        <v>GATHERING</v>
      </c>
      <c r="G167" s="11">
        <f>IF($D167=0,0,$D167*
IFERROR(INDEX(G$391:G$427,MATCH($F167,$B$391:$B$427,0))/INDEX($D$391:$D$427,MATCH($F167,$B$391:$B$427,0)),
INDEX('Input-Func_Class'!D$9:D$21,MATCH($F167,'Input-Func_Class'!$B$9:$B$21,0)))
)</f>
        <v>0</v>
      </c>
      <c r="H167" s="11">
        <f>IF($D167=0,0,$D167*
IFERROR(INDEX(H$391:H$427,MATCH($F167,$B$391:$B$427,0))/INDEX($D$391:$D$427,MATCH($F167,$B$391:$B$427,0)),
INDEX('Input-Func_Class'!E$9:E$21,MATCH($F167,'Input-Func_Class'!$B$9:$B$21,0)))
)</f>
        <v>2798518.8738648947</v>
      </c>
      <c r="I167" s="11">
        <f>IF($D167=0,0,$D167*
IFERROR(INDEX(I$391:I$427,MATCH($F167,$B$391:$B$427,0))/INDEX($D$391:$D$427,MATCH($F167,$B$391:$B$427,0)),
INDEX('Input-Func_Class'!F$9:F$21,MATCH($F167,'Input-Func_Class'!$B$9:$B$21,0)))
)</f>
        <v>0</v>
      </c>
      <c r="J167" s="11">
        <f>IF($D167=0,0,$D167*
IFERROR(INDEX(J$391:J$427,MATCH($F167,$B$391:$B$427,0))/INDEX($D$391:$D$427,MATCH($F167,$B$391:$B$427,0)),
INDEX('Input-Func_Class'!G$9:G$21,MATCH($F167,'Input-Func_Class'!$B$9:$B$21,0)))
)</f>
        <v>0</v>
      </c>
      <c r="K167" s="11">
        <f>IF($D167=0,0,$D167*
IFERROR(INDEX(K$391:K$427,MATCH($F167,$B$391:$B$427,0))/INDEX($D$391:$D$427,MATCH($F167,$B$391:$B$427,0)),
INDEX('Input-Func_Class'!H$9:H$21,MATCH($F167,'Input-Func_Class'!$B$9:$B$21,0)))
)</f>
        <v>0</v>
      </c>
      <c r="L167" s="11">
        <f>IF($D167=0,0,$D167*
IFERROR(INDEX(L$391:L$427,MATCH($F167,$B$391:$B$427,0))/INDEX($D$391:$D$427,MATCH($F167,$B$391:$B$427,0)),
INDEX('Input-Func_Class'!I$9:I$21,MATCH($F167,'Input-Func_Class'!$B$9:$B$21,0)))
)</f>
        <v>0</v>
      </c>
      <c r="M167" s="11">
        <f>IF($D167=0,0,$D167*
IFERROR(INDEX(M$391:M$427,MATCH($F167,$B$391:$B$427,0))/INDEX($D$391:$D$427,MATCH($F167,$B$391:$B$427,0)),
INDEX('Input-Func_Class'!J$9:J$21,MATCH($F167,'Input-Func_Class'!$B$9:$B$21,0)))
)</f>
        <v>0</v>
      </c>
    </row>
    <row r="168" spans="1:13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>'Input-Accounts'!$D168</f>
        <v>1047131.9575730168</v>
      </c>
      <c r="E168" s="11">
        <f t="shared" si="16"/>
        <v>0</v>
      </c>
      <c r="F168" s="3" t="str">
        <f>IF(D168=0,"-",IF('Input-Accounts'!$E168&lt;&gt;0,'Input-Accounts'!$E168,'Input-Accounts'!$F168))</f>
        <v>GATHERING</v>
      </c>
      <c r="G168" s="11">
        <f>IF($D168=0,0,$D168*
IFERROR(INDEX(G$391:G$427,MATCH($F168,$B$391:$B$427,0))/INDEX($D$391:$D$427,MATCH($F168,$B$391:$B$427,0)),
INDEX('Input-Func_Class'!D$9:D$21,MATCH($F168,'Input-Func_Class'!$B$9:$B$21,0)))
)</f>
        <v>0</v>
      </c>
      <c r="H168" s="11">
        <f>IF($D168=0,0,$D168*
IFERROR(INDEX(H$391:H$427,MATCH($F168,$B$391:$B$427,0))/INDEX($D$391:$D$427,MATCH($F168,$B$391:$B$427,0)),
INDEX('Input-Func_Class'!E$9:E$21,MATCH($F168,'Input-Func_Class'!$B$9:$B$21,0)))
)</f>
        <v>1047131.9575730168</v>
      </c>
      <c r="I168" s="11">
        <f>IF($D168=0,0,$D168*
IFERROR(INDEX(I$391:I$427,MATCH($F168,$B$391:$B$427,0))/INDEX($D$391:$D$427,MATCH($F168,$B$391:$B$427,0)),
INDEX('Input-Func_Class'!F$9:F$21,MATCH($F168,'Input-Func_Class'!$B$9:$B$21,0)))
)</f>
        <v>0</v>
      </c>
      <c r="J168" s="11">
        <f>IF($D168=0,0,$D168*
IFERROR(INDEX(J$391:J$427,MATCH($F168,$B$391:$B$427,0))/INDEX($D$391:$D$427,MATCH($F168,$B$391:$B$427,0)),
INDEX('Input-Func_Class'!G$9:G$21,MATCH($F168,'Input-Func_Class'!$B$9:$B$21,0)))
)</f>
        <v>0</v>
      </c>
      <c r="K168" s="11">
        <f>IF($D168=0,0,$D168*
IFERROR(INDEX(K$391:K$427,MATCH($F168,$B$391:$B$427,0))/INDEX($D$391:$D$427,MATCH($F168,$B$391:$B$427,0)),
INDEX('Input-Func_Class'!H$9:H$21,MATCH($F168,'Input-Func_Class'!$B$9:$B$21,0)))
)</f>
        <v>0</v>
      </c>
      <c r="L168" s="11">
        <f>IF($D168=0,0,$D168*
IFERROR(INDEX(L$391:L$427,MATCH($F168,$B$391:$B$427,0))/INDEX($D$391:$D$427,MATCH($F168,$B$391:$B$427,0)),
INDEX('Input-Func_Class'!I$9:I$21,MATCH($F168,'Input-Func_Class'!$B$9:$B$21,0)))
)</f>
        <v>0</v>
      </c>
      <c r="M168" s="11">
        <f>IF($D168=0,0,$D168*
IFERROR(INDEX(M$391:M$427,MATCH($F168,$B$391:$B$427,0))/INDEX($D$391:$D$427,MATCH($F168,$B$391:$B$427,0)),
INDEX('Input-Func_Class'!J$9:J$21,MATCH($F168,'Input-Func_Class'!$B$9:$B$21,0)))
)</f>
        <v>0</v>
      </c>
    </row>
    <row r="169" spans="1:13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>'Input-Accounts'!$D169</f>
        <v>348690.4587918577</v>
      </c>
      <c r="E169" s="11">
        <f t="shared" si="16"/>
        <v>0</v>
      </c>
      <c r="F169" s="3" t="str">
        <f>IF(D169=0,"-",IF('Input-Accounts'!$E169&lt;&gt;0,'Input-Accounts'!$E169,'Input-Accounts'!$F169))</f>
        <v>GATHERING</v>
      </c>
      <c r="G169" s="11">
        <f>IF($D169=0,0,$D169*
IFERROR(INDEX(G$391:G$427,MATCH($F169,$B$391:$B$427,0))/INDEX($D$391:$D$427,MATCH($F169,$B$391:$B$427,0)),
INDEX('Input-Func_Class'!D$9:D$21,MATCH($F169,'Input-Func_Class'!$B$9:$B$21,0)))
)</f>
        <v>0</v>
      </c>
      <c r="H169" s="11">
        <f>IF($D169=0,0,$D169*
IFERROR(INDEX(H$391:H$427,MATCH($F169,$B$391:$B$427,0))/INDEX($D$391:$D$427,MATCH($F169,$B$391:$B$427,0)),
INDEX('Input-Func_Class'!E$9:E$21,MATCH($F169,'Input-Func_Class'!$B$9:$B$21,0)))
)</f>
        <v>348690.4587918577</v>
      </c>
      <c r="I169" s="11">
        <f>IF($D169=0,0,$D169*
IFERROR(INDEX(I$391:I$427,MATCH($F169,$B$391:$B$427,0))/INDEX($D$391:$D$427,MATCH($F169,$B$391:$B$427,0)),
INDEX('Input-Func_Class'!F$9:F$21,MATCH($F169,'Input-Func_Class'!$B$9:$B$21,0)))
)</f>
        <v>0</v>
      </c>
      <c r="J169" s="11">
        <f>IF($D169=0,0,$D169*
IFERROR(INDEX(J$391:J$427,MATCH($F169,$B$391:$B$427,0))/INDEX($D$391:$D$427,MATCH($F169,$B$391:$B$427,0)),
INDEX('Input-Func_Class'!G$9:G$21,MATCH($F169,'Input-Func_Class'!$B$9:$B$21,0)))
)</f>
        <v>0</v>
      </c>
      <c r="K169" s="11">
        <f>IF($D169=0,0,$D169*
IFERROR(INDEX(K$391:K$427,MATCH($F169,$B$391:$B$427,0))/INDEX($D$391:$D$427,MATCH($F169,$B$391:$B$427,0)),
INDEX('Input-Func_Class'!H$9:H$21,MATCH($F169,'Input-Func_Class'!$B$9:$B$21,0)))
)</f>
        <v>0</v>
      </c>
      <c r="L169" s="11">
        <f>IF($D169=0,0,$D169*
IFERROR(INDEX(L$391:L$427,MATCH($F169,$B$391:$B$427,0))/INDEX($D$391:$D$427,MATCH($F169,$B$391:$B$427,0)),
INDEX('Input-Func_Class'!I$9:I$21,MATCH($F169,'Input-Func_Class'!$B$9:$B$21,0)))
)</f>
        <v>0</v>
      </c>
      <c r="M169" s="11">
        <f>IF($D169=0,0,$D169*
IFERROR(INDEX(M$391:M$427,MATCH($F169,$B$391:$B$427,0))/INDEX($D$391:$D$427,MATCH($F169,$B$391:$B$427,0)),
INDEX('Input-Func_Class'!J$9:J$21,MATCH($F169,'Input-Func_Class'!$B$9:$B$21,0)))
)</f>
        <v>0</v>
      </c>
    </row>
    <row r="170" spans="1:13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>'Input-Accounts'!$D170</f>
        <v>73927.992031199203</v>
      </c>
      <c r="E170" s="11">
        <f t="shared" si="16"/>
        <v>0</v>
      </c>
      <c r="F170" s="3" t="str">
        <f>IF(D170=0,"-",IF('Input-Accounts'!$E170&lt;&gt;0,'Input-Accounts'!$E170,'Input-Accounts'!$F170))</f>
        <v>GATHERING</v>
      </c>
      <c r="G170" s="11">
        <f>IF($D170=0,0,$D170*
IFERROR(INDEX(G$391:G$427,MATCH($F170,$B$391:$B$427,0))/INDEX($D$391:$D$427,MATCH($F170,$B$391:$B$427,0)),
INDEX('Input-Func_Class'!D$9:D$21,MATCH($F170,'Input-Func_Class'!$B$9:$B$21,0)))
)</f>
        <v>0</v>
      </c>
      <c r="H170" s="11">
        <f>IF($D170=0,0,$D170*
IFERROR(INDEX(H$391:H$427,MATCH($F170,$B$391:$B$427,0))/INDEX($D$391:$D$427,MATCH($F170,$B$391:$B$427,0)),
INDEX('Input-Func_Class'!E$9:E$21,MATCH($F170,'Input-Func_Class'!$B$9:$B$21,0)))
)</f>
        <v>73927.992031199203</v>
      </c>
      <c r="I170" s="11">
        <f>IF($D170=0,0,$D170*
IFERROR(INDEX(I$391:I$427,MATCH($F170,$B$391:$B$427,0))/INDEX($D$391:$D$427,MATCH($F170,$B$391:$B$427,0)),
INDEX('Input-Func_Class'!F$9:F$21,MATCH($F170,'Input-Func_Class'!$B$9:$B$21,0)))
)</f>
        <v>0</v>
      </c>
      <c r="J170" s="11">
        <f>IF($D170=0,0,$D170*
IFERROR(INDEX(J$391:J$427,MATCH($F170,$B$391:$B$427,0))/INDEX($D$391:$D$427,MATCH($F170,$B$391:$B$427,0)),
INDEX('Input-Func_Class'!G$9:G$21,MATCH($F170,'Input-Func_Class'!$B$9:$B$21,0)))
)</f>
        <v>0</v>
      </c>
      <c r="K170" s="11">
        <f>IF($D170=0,0,$D170*
IFERROR(INDEX(K$391:K$427,MATCH($F170,$B$391:$B$427,0))/INDEX($D$391:$D$427,MATCH($F170,$B$391:$B$427,0)),
INDEX('Input-Func_Class'!H$9:H$21,MATCH($F170,'Input-Func_Class'!$B$9:$B$21,0)))
)</f>
        <v>0</v>
      </c>
      <c r="L170" s="11">
        <f>IF($D170=0,0,$D170*
IFERROR(INDEX(L$391:L$427,MATCH($F170,$B$391:$B$427,0))/INDEX($D$391:$D$427,MATCH($F170,$B$391:$B$427,0)),
INDEX('Input-Func_Class'!I$9:I$21,MATCH($F170,'Input-Func_Class'!$B$9:$B$21,0)))
)</f>
        <v>0</v>
      </c>
      <c r="M170" s="11">
        <f>IF($D170=0,0,$D170*
IFERROR(INDEX(M$391:M$427,MATCH($F170,$B$391:$B$427,0))/INDEX($D$391:$D$427,MATCH($F170,$B$391:$B$427,0)),
INDEX('Input-Func_Class'!J$9:J$21,MATCH($F170,'Input-Func_Class'!$B$9:$B$21,0)))
)</f>
        <v>0</v>
      </c>
    </row>
    <row r="171" spans="1:13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>'Input-Accounts'!$D171</f>
        <v>19098.568663522372</v>
      </c>
      <c r="E171" s="11">
        <f t="shared" ref="E171:E202" si="21">IFERROR(IF(D171="",0,IF(D171=0,0,IF(ABS(D171-SUM($G171:$M171))&lt;Check_Limit,0,1))),1)</f>
        <v>0</v>
      </c>
      <c r="F171" s="3" t="str">
        <f>IF(D171=0,"-",IF('Input-Accounts'!$E171&lt;&gt;0,'Input-Accounts'!$E171,'Input-Accounts'!$F171))</f>
        <v>GATHERING</v>
      </c>
      <c r="G171" s="11">
        <f>IF($D171=0,0,$D171*
IFERROR(INDEX(G$391:G$427,MATCH($F171,$B$391:$B$427,0))/INDEX($D$391:$D$427,MATCH($F171,$B$391:$B$427,0)),
INDEX('Input-Func_Class'!D$9:D$21,MATCH($F171,'Input-Func_Class'!$B$9:$B$21,0)))
)</f>
        <v>0</v>
      </c>
      <c r="H171" s="11">
        <f>IF($D171=0,0,$D171*
IFERROR(INDEX(H$391:H$427,MATCH($F171,$B$391:$B$427,0))/INDEX($D$391:$D$427,MATCH($F171,$B$391:$B$427,0)),
INDEX('Input-Func_Class'!E$9:E$21,MATCH($F171,'Input-Func_Class'!$B$9:$B$21,0)))
)</f>
        <v>19098.568663522372</v>
      </c>
      <c r="I171" s="11">
        <f>IF($D171=0,0,$D171*
IFERROR(INDEX(I$391:I$427,MATCH($F171,$B$391:$B$427,0))/INDEX($D$391:$D$427,MATCH($F171,$B$391:$B$427,0)),
INDEX('Input-Func_Class'!F$9:F$21,MATCH($F171,'Input-Func_Class'!$B$9:$B$21,0)))
)</f>
        <v>0</v>
      </c>
      <c r="J171" s="11">
        <f>IF($D171=0,0,$D171*
IFERROR(INDEX(J$391:J$427,MATCH($F171,$B$391:$B$427,0))/INDEX($D$391:$D$427,MATCH($F171,$B$391:$B$427,0)),
INDEX('Input-Func_Class'!G$9:G$21,MATCH($F171,'Input-Func_Class'!$B$9:$B$21,0)))
)</f>
        <v>0</v>
      </c>
      <c r="K171" s="11">
        <f>IF($D171=0,0,$D171*
IFERROR(INDEX(K$391:K$427,MATCH($F171,$B$391:$B$427,0))/INDEX($D$391:$D$427,MATCH($F171,$B$391:$B$427,0)),
INDEX('Input-Func_Class'!H$9:H$21,MATCH($F171,'Input-Func_Class'!$B$9:$B$21,0)))
)</f>
        <v>0</v>
      </c>
      <c r="L171" s="11">
        <f>IF($D171=0,0,$D171*
IFERROR(INDEX(L$391:L$427,MATCH($F171,$B$391:$B$427,0))/INDEX($D$391:$D$427,MATCH($F171,$B$391:$B$427,0)),
INDEX('Input-Func_Class'!I$9:I$21,MATCH($F171,'Input-Func_Class'!$B$9:$B$21,0)))
)</f>
        <v>0</v>
      </c>
      <c r="M171" s="11">
        <f>IF($D171=0,0,$D171*
IFERROR(INDEX(M$391:M$427,MATCH($F171,$B$391:$B$427,0))/INDEX($D$391:$D$427,MATCH($F171,$B$391:$B$427,0)),
INDEX('Input-Func_Class'!J$9:J$21,MATCH($F171,'Input-Func_Class'!$B$9:$B$21,0)))
)</f>
        <v>0</v>
      </c>
    </row>
    <row r="172" spans="1:13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>SUBTOTAL(9,D166:D171)</f>
        <v>5805968.9853432653</v>
      </c>
      <c r="E172" s="11">
        <f t="shared" si="21"/>
        <v>0</v>
      </c>
      <c r="G172" s="111">
        <f t="shared" ref="G172:M172" si="22">SUBTOTAL(9,G166:G171)</f>
        <v>0</v>
      </c>
      <c r="H172" s="111">
        <f t="shared" si="22"/>
        <v>5805968.9853432653</v>
      </c>
      <c r="I172" s="111">
        <f t="shared" si="22"/>
        <v>0</v>
      </c>
      <c r="J172" s="111">
        <f t="shared" si="22"/>
        <v>0</v>
      </c>
      <c r="K172" s="111">
        <f t="shared" si="22"/>
        <v>0</v>
      </c>
      <c r="L172" s="111">
        <f t="shared" si="22"/>
        <v>0</v>
      </c>
      <c r="M172" s="111">
        <f t="shared" si="22"/>
        <v>0</v>
      </c>
    </row>
    <row r="173" spans="1:13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>
        <f t="shared" si="21"/>
        <v>0</v>
      </c>
      <c r="G173" s="11"/>
      <c r="H173" s="11"/>
      <c r="I173" s="11"/>
      <c r="J173" s="11"/>
      <c r="K173" s="11"/>
      <c r="L173" s="11"/>
      <c r="M173" s="11"/>
    </row>
    <row r="174" spans="1:13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>
        <f t="shared" si="21"/>
        <v>0</v>
      </c>
      <c r="G174" s="11"/>
      <c r="H174" s="11"/>
      <c r="I174" s="11"/>
      <c r="J174" s="11"/>
      <c r="K174" s="11"/>
      <c r="L174" s="11"/>
      <c r="M174" s="11"/>
    </row>
    <row r="175" spans="1:13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>'Input-Accounts'!$D175</f>
        <v>45511.746288264236</v>
      </c>
      <c r="E175" s="11">
        <f t="shared" si="21"/>
        <v>0</v>
      </c>
      <c r="F175" s="3" t="str">
        <f>IF(D175=0,"-",IF('Input-Accounts'!$E175&lt;&gt;0,'Input-Accounts'!$E175,'Input-Accounts'!$F175))</f>
        <v>GATHERING</v>
      </c>
      <c r="G175" s="11">
        <f>IF($D175=0,0,$D175*
IFERROR(INDEX(G$391:G$427,MATCH($F175,$B$391:$B$427,0))/INDEX($D$391:$D$427,MATCH($F175,$B$391:$B$427,0)),
INDEX('Input-Func_Class'!D$9:D$21,MATCH($F175,'Input-Func_Class'!$B$9:$B$21,0)))
)</f>
        <v>0</v>
      </c>
      <c r="H175" s="11">
        <f>IF($D175=0,0,$D175*
IFERROR(INDEX(H$391:H$427,MATCH($F175,$B$391:$B$427,0))/INDEX($D$391:$D$427,MATCH($F175,$B$391:$B$427,0)),
INDEX('Input-Func_Class'!E$9:E$21,MATCH($F175,'Input-Func_Class'!$B$9:$B$21,0)))
)</f>
        <v>45511.746288264236</v>
      </c>
      <c r="I175" s="11">
        <f>IF($D175=0,0,$D175*
IFERROR(INDEX(I$391:I$427,MATCH($F175,$B$391:$B$427,0))/INDEX($D$391:$D$427,MATCH($F175,$B$391:$B$427,0)),
INDEX('Input-Func_Class'!F$9:F$21,MATCH($F175,'Input-Func_Class'!$B$9:$B$21,0)))
)</f>
        <v>0</v>
      </c>
      <c r="J175" s="11">
        <f>IF($D175=0,0,$D175*
IFERROR(INDEX(J$391:J$427,MATCH($F175,$B$391:$B$427,0))/INDEX($D$391:$D$427,MATCH($F175,$B$391:$B$427,0)),
INDEX('Input-Func_Class'!G$9:G$21,MATCH($F175,'Input-Func_Class'!$B$9:$B$21,0)))
)</f>
        <v>0</v>
      </c>
      <c r="K175" s="11">
        <f>IF($D175=0,0,$D175*
IFERROR(INDEX(K$391:K$427,MATCH($F175,$B$391:$B$427,0))/INDEX($D$391:$D$427,MATCH($F175,$B$391:$B$427,0)),
INDEX('Input-Func_Class'!H$9:H$21,MATCH($F175,'Input-Func_Class'!$B$9:$B$21,0)))
)</f>
        <v>0</v>
      </c>
      <c r="L175" s="11">
        <f>IF($D175=0,0,$D175*
IFERROR(INDEX(L$391:L$427,MATCH($F175,$B$391:$B$427,0))/INDEX($D$391:$D$427,MATCH($F175,$B$391:$B$427,0)),
INDEX('Input-Func_Class'!I$9:I$21,MATCH($F175,'Input-Func_Class'!$B$9:$B$21,0)))
)</f>
        <v>0</v>
      </c>
      <c r="M175" s="11">
        <f>IF($D175=0,0,$D175*
IFERROR(INDEX(M$391:M$427,MATCH($F175,$B$391:$B$427,0))/INDEX($D$391:$D$427,MATCH($F175,$B$391:$B$427,0)),
INDEX('Input-Func_Class'!J$9:J$21,MATCH($F175,'Input-Func_Class'!$B$9:$B$21,0)))
)</f>
        <v>0</v>
      </c>
    </row>
    <row r="176" spans="1:13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>'Input-Accounts'!$D176</f>
        <v>745.89263083309527</v>
      </c>
      <c r="E176" s="11">
        <f t="shared" si="21"/>
        <v>0</v>
      </c>
      <c r="F176" s="3" t="str">
        <f>IF(D176=0,"-",IF('Input-Accounts'!$E176&lt;&gt;0,'Input-Accounts'!$E176,'Input-Accounts'!$F176))</f>
        <v>GATHERING</v>
      </c>
      <c r="G176" s="11">
        <f>IF($D176=0,0,$D176*
IFERROR(INDEX(G$391:G$427,MATCH($F176,$B$391:$B$427,0))/INDEX($D$391:$D$427,MATCH($F176,$B$391:$B$427,0)),
INDEX('Input-Func_Class'!D$9:D$21,MATCH($F176,'Input-Func_Class'!$B$9:$B$21,0)))
)</f>
        <v>0</v>
      </c>
      <c r="H176" s="11">
        <f>IF($D176=0,0,$D176*
IFERROR(INDEX(H$391:H$427,MATCH($F176,$B$391:$B$427,0))/INDEX($D$391:$D$427,MATCH($F176,$B$391:$B$427,0)),
INDEX('Input-Func_Class'!E$9:E$21,MATCH($F176,'Input-Func_Class'!$B$9:$B$21,0)))
)</f>
        <v>745.89263083309527</v>
      </c>
      <c r="I176" s="11">
        <f>IF($D176=0,0,$D176*
IFERROR(INDEX(I$391:I$427,MATCH($F176,$B$391:$B$427,0))/INDEX($D$391:$D$427,MATCH($F176,$B$391:$B$427,0)),
INDEX('Input-Func_Class'!F$9:F$21,MATCH($F176,'Input-Func_Class'!$B$9:$B$21,0)))
)</f>
        <v>0</v>
      </c>
      <c r="J176" s="11">
        <f>IF($D176=0,0,$D176*
IFERROR(INDEX(J$391:J$427,MATCH($F176,$B$391:$B$427,0))/INDEX($D$391:$D$427,MATCH($F176,$B$391:$B$427,0)),
INDEX('Input-Func_Class'!G$9:G$21,MATCH($F176,'Input-Func_Class'!$B$9:$B$21,0)))
)</f>
        <v>0</v>
      </c>
      <c r="K176" s="11">
        <f>IF($D176=0,0,$D176*
IFERROR(INDEX(K$391:K$427,MATCH($F176,$B$391:$B$427,0))/INDEX($D$391:$D$427,MATCH($F176,$B$391:$B$427,0)),
INDEX('Input-Func_Class'!H$9:H$21,MATCH($F176,'Input-Func_Class'!$B$9:$B$21,0)))
)</f>
        <v>0</v>
      </c>
      <c r="L176" s="11">
        <f>IF($D176=0,0,$D176*
IFERROR(INDEX(L$391:L$427,MATCH($F176,$B$391:$B$427,0))/INDEX($D$391:$D$427,MATCH($F176,$B$391:$B$427,0)),
INDEX('Input-Func_Class'!I$9:I$21,MATCH($F176,'Input-Func_Class'!$B$9:$B$21,0)))
)</f>
        <v>0</v>
      </c>
      <c r="M176" s="11">
        <f>IF($D176=0,0,$D176*
IFERROR(INDEX(M$391:M$427,MATCH($F176,$B$391:$B$427,0))/INDEX($D$391:$D$427,MATCH($F176,$B$391:$B$427,0)),
INDEX('Input-Func_Class'!J$9:J$21,MATCH($F176,'Input-Func_Class'!$B$9:$B$21,0)))
)</f>
        <v>0</v>
      </c>
    </row>
    <row r="177" spans="1:13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>'Input-Accounts'!$D177</f>
        <v>4394872.2717229314</v>
      </c>
      <c r="E177" s="11">
        <f t="shared" si="21"/>
        <v>0</v>
      </c>
      <c r="F177" s="3" t="str">
        <f>IF(D177=0,"-",IF('Input-Accounts'!$E177&lt;&gt;0,'Input-Accounts'!$E177,'Input-Accounts'!$F177))</f>
        <v>GATHERING</v>
      </c>
      <c r="G177" s="11">
        <f>IF($D177=0,0,$D177*
IFERROR(INDEX(G$391:G$427,MATCH($F177,$B$391:$B$427,0))/INDEX($D$391:$D$427,MATCH($F177,$B$391:$B$427,0)),
INDEX('Input-Func_Class'!D$9:D$21,MATCH($F177,'Input-Func_Class'!$B$9:$B$21,0)))
)</f>
        <v>0</v>
      </c>
      <c r="H177" s="11">
        <f>IF($D177=0,0,$D177*
IFERROR(INDEX(H$391:H$427,MATCH($F177,$B$391:$B$427,0))/INDEX($D$391:$D$427,MATCH($F177,$B$391:$B$427,0)),
INDEX('Input-Func_Class'!E$9:E$21,MATCH($F177,'Input-Func_Class'!$B$9:$B$21,0)))
)</f>
        <v>4394872.2717229314</v>
      </c>
      <c r="I177" s="11">
        <f>IF($D177=0,0,$D177*
IFERROR(INDEX(I$391:I$427,MATCH($F177,$B$391:$B$427,0))/INDEX($D$391:$D$427,MATCH($F177,$B$391:$B$427,0)),
INDEX('Input-Func_Class'!F$9:F$21,MATCH($F177,'Input-Func_Class'!$B$9:$B$21,0)))
)</f>
        <v>0</v>
      </c>
      <c r="J177" s="11">
        <f>IF($D177=0,0,$D177*
IFERROR(INDEX(J$391:J$427,MATCH($F177,$B$391:$B$427,0))/INDEX($D$391:$D$427,MATCH($F177,$B$391:$B$427,0)),
INDEX('Input-Func_Class'!G$9:G$21,MATCH($F177,'Input-Func_Class'!$B$9:$B$21,0)))
)</f>
        <v>0</v>
      </c>
      <c r="K177" s="11">
        <f>IF($D177=0,0,$D177*
IFERROR(INDEX(K$391:K$427,MATCH($F177,$B$391:$B$427,0))/INDEX($D$391:$D$427,MATCH($F177,$B$391:$B$427,0)),
INDEX('Input-Func_Class'!H$9:H$21,MATCH($F177,'Input-Func_Class'!$B$9:$B$21,0)))
)</f>
        <v>0</v>
      </c>
      <c r="L177" s="11">
        <f>IF($D177=0,0,$D177*
IFERROR(INDEX(L$391:L$427,MATCH($F177,$B$391:$B$427,0))/INDEX($D$391:$D$427,MATCH($F177,$B$391:$B$427,0)),
INDEX('Input-Func_Class'!I$9:I$21,MATCH($F177,'Input-Func_Class'!$B$9:$B$21,0)))
)</f>
        <v>0</v>
      </c>
      <c r="M177" s="11">
        <f>IF($D177=0,0,$D177*
IFERROR(INDEX(M$391:M$427,MATCH($F177,$B$391:$B$427,0))/INDEX($D$391:$D$427,MATCH($F177,$B$391:$B$427,0)),
INDEX('Input-Func_Class'!J$9:J$21,MATCH($F177,'Input-Func_Class'!$B$9:$B$21,0)))
)</f>
        <v>0</v>
      </c>
    </row>
    <row r="178" spans="1:13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>'Input-Accounts'!$D178</f>
        <v>1953787.5116783164</v>
      </c>
      <c r="E178" s="11">
        <f t="shared" si="21"/>
        <v>0</v>
      </c>
      <c r="F178" s="3" t="str">
        <f>IF(D178=0,"-",IF('Input-Accounts'!$E178&lt;&gt;0,'Input-Accounts'!$E178,'Input-Accounts'!$F178))</f>
        <v>GATHERING</v>
      </c>
      <c r="G178" s="11">
        <f>IF($D178=0,0,$D178*
IFERROR(INDEX(G$391:G$427,MATCH($F178,$B$391:$B$427,0))/INDEX($D$391:$D$427,MATCH($F178,$B$391:$B$427,0)),
INDEX('Input-Func_Class'!D$9:D$21,MATCH($F178,'Input-Func_Class'!$B$9:$B$21,0)))
)</f>
        <v>0</v>
      </c>
      <c r="H178" s="11">
        <f>IF($D178=0,0,$D178*
IFERROR(INDEX(H$391:H$427,MATCH($F178,$B$391:$B$427,0))/INDEX($D$391:$D$427,MATCH($F178,$B$391:$B$427,0)),
INDEX('Input-Func_Class'!E$9:E$21,MATCH($F178,'Input-Func_Class'!$B$9:$B$21,0)))
)</f>
        <v>1953787.5116783164</v>
      </c>
      <c r="I178" s="11">
        <f>IF($D178=0,0,$D178*
IFERROR(INDEX(I$391:I$427,MATCH($F178,$B$391:$B$427,0))/INDEX($D$391:$D$427,MATCH($F178,$B$391:$B$427,0)),
INDEX('Input-Func_Class'!F$9:F$21,MATCH($F178,'Input-Func_Class'!$B$9:$B$21,0)))
)</f>
        <v>0</v>
      </c>
      <c r="J178" s="11">
        <f>IF($D178=0,0,$D178*
IFERROR(INDEX(J$391:J$427,MATCH($F178,$B$391:$B$427,0))/INDEX($D$391:$D$427,MATCH($F178,$B$391:$B$427,0)),
INDEX('Input-Func_Class'!G$9:G$21,MATCH($F178,'Input-Func_Class'!$B$9:$B$21,0)))
)</f>
        <v>0</v>
      </c>
      <c r="K178" s="11">
        <f>IF($D178=0,0,$D178*
IFERROR(INDEX(K$391:K$427,MATCH($F178,$B$391:$B$427,0))/INDEX($D$391:$D$427,MATCH($F178,$B$391:$B$427,0)),
INDEX('Input-Func_Class'!H$9:H$21,MATCH($F178,'Input-Func_Class'!$B$9:$B$21,0)))
)</f>
        <v>0</v>
      </c>
      <c r="L178" s="11">
        <f>IF($D178=0,0,$D178*
IFERROR(INDEX(L$391:L$427,MATCH($F178,$B$391:$B$427,0))/INDEX($D$391:$D$427,MATCH($F178,$B$391:$B$427,0)),
INDEX('Input-Func_Class'!I$9:I$21,MATCH($F178,'Input-Func_Class'!$B$9:$B$21,0)))
)</f>
        <v>0</v>
      </c>
      <c r="M178" s="11">
        <f>IF($D178=0,0,$D178*
IFERROR(INDEX(M$391:M$427,MATCH($F178,$B$391:$B$427,0))/INDEX($D$391:$D$427,MATCH($F178,$B$391:$B$427,0)),
INDEX('Input-Func_Class'!J$9:J$21,MATCH($F178,'Input-Func_Class'!$B$9:$B$21,0)))
)</f>
        <v>0</v>
      </c>
    </row>
    <row r="179" spans="1:13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>'Input-Accounts'!$D179</f>
        <v>178509.30048715053</v>
      </c>
      <c r="E179" s="11">
        <f t="shared" si="21"/>
        <v>0</v>
      </c>
      <c r="F179" s="3" t="str">
        <f>IF(D179=0,"-",IF('Input-Accounts'!$E179&lt;&gt;0,'Input-Accounts'!$E179,'Input-Accounts'!$F179))</f>
        <v>GATHERING</v>
      </c>
      <c r="G179" s="11">
        <f>IF($D179=0,0,$D179*
IFERROR(INDEX(G$391:G$427,MATCH($F179,$B$391:$B$427,0))/INDEX($D$391:$D$427,MATCH($F179,$B$391:$B$427,0)),
INDEX('Input-Func_Class'!D$9:D$21,MATCH($F179,'Input-Func_Class'!$B$9:$B$21,0)))
)</f>
        <v>0</v>
      </c>
      <c r="H179" s="11">
        <f>IF($D179=0,0,$D179*
IFERROR(INDEX(H$391:H$427,MATCH($F179,$B$391:$B$427,0))/INDEX($D$391:$D$427,MATCH($F179,$B$391:$B$427,0)),
INDEX('Input-Func_Class'!E$9:E$21,MATCH($F179,'Input-Func_Class'!$B$9:$B$21,0)))
)</f>
        <v>178509.30048715053</v>
      </c>
      <c r="I179" s="11">
        <f>IF($D179=0,0,$D179*
IFERROR(INDEX(I$391:I$427,MATCH($F179,$B$391:$B$427,0))/INDEX($D$391:$D$427,MATCH($F179,$B$391:$B$427,0)),
INDEX('Input-Func_Class'!F$9:F$21,MATCH($F179,'Input-Func_Class'!$B$9:$B$21,0)))
)</f>
        <v>0</v>
      </c>
      <c r="J179" s="11">
        <f>IF($D179=0,0,$D179*
IFERROR(INDEX(J$391:J$427,MATCH($F179,$B$391:$B$427,0))/INDEX($D$391:$D$427,MATCH($F179,$B$391:$B$427,0)),
INDEX('Input-Func_Class'!G$9:G$21,MATCH($F179,'Input-Func_Class'!$B$9:$B$21,0)))
)</f>
        <v>0</v>
      </c>
      <c r="K179" s="11">
        <f>IF($D179=0,0,$D179*
IFERROR(INDEX(K$391:K$427,MATCH($F179,$B$391:$B$427,0))/INDEX($D$391:$D$427,MATCH($F179,$B$391:$B$427,0)),
INDEX('Input-Func_Class'!H$9:H$21,MATCH($F179,'Input-Func_Class'!$B$9:$B$21,0)))
)</f>
        <v>0</v>
      </c>
      <c r="L179" s="11">
        <f>IF($D179=0,0,$D179*
IFERROR(INDEX(L$391:L$427,MATCH($F179,$B$391:$B$427,0))/INDEX($D$391:$D$427,MATCH($F179,$B$391:$B$427,0)),
INDEX('Input-Func_Class'!I$9:I$21,MATCH($F179,'Input-Func_Class'!$B$9:$B$21,0)))
)</f>
        <v>0</v>
      </c>
      <c r="M179" s="11">
        <f>IF($D179=0,0,$D179*
IFERROR(INDEX(M$391:M$427,MATCH($F179,$B$391:$B$427,0))/INDEX($D$391:$D$427,MATCH($F179,$B$391:$B$427,0)),
INDEX('Input-Func_Class'!J$9:J$21,MATCH($F179,'Input-Func_Class'!$B$9:$B$21,0)))
)</f>
        <v>0</v>
      </c>
    </row>
    <row r="180" spans="1:13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>'Input-Accounts'!$D180</f>
        <v>37675.724072833546</v>
      </c>
      <c r="E180" s="11">
        <f t="shared" si="21"/>
        <v>0</v>
      </c>
      <c r="F180" s="3" t="str">
        <f>IF(D180=0,"-",IF('Input-Accounts'!$E180&lt;&gt;0,'Input-Accounts'!$E180,'Input-Accounts'!$F180))</f>
        <v>GATHERING</v>
      </c>
      <c r="G180" s="11">
        <f>IF($D180=0,0,$D180*
IFERROR(INDEX(G$391:G$427,MATCH($F180,$B$391:$B$427,0))/INDEX($D$391:$D$427,MATCH($F180,$B$391:$B$427,0)),
INDEX('Input-Func_Class'!D$9:D$21,MATCH($F180,'Input-Func_Class'!$B$9:$B$21,0)))
)</f>
        <v>0</v>
      </c>
      <c r="H180" s="11">
        <f>IF($D180=0,0,$D180*
IFERROR(INDEX(H$391:H$427,MATCH($F180,$B$391:$B$427,0))/INDEX($D$391:$D$427,MATCH($F180,$B$391:$B$427,0)),
INDEX('Input-Func_Class'!E$9:E$21,MATCH($F180,'Input-Func_Class'!$B$9:$B$21,0)))
)</f>
        <v>37675.724072833546</v>
      </c>
      <c r="I180" s="11">
        <f>IF($D180=0,0,$D180*
IFERROR(INDEX(I$391:I$427,MATCH($F180,$B$391:$B$427,0))/INDEX($D$391:$D$427,MATCH($F180,$B$391:$B$427,0)),
INDEX('Input-Func_Class'!F$9:F$21,MATCH($F180,'Input-Func_Class'!$B$9:$B$21,0)))
)</f>
        <v>0</v>
      </c>
      <c r="J180" s="11">
        <f>IF($D180=0,0,$D180*
IFERROR(INDEX(J$391:J$427,MATCH($F180,$B$391:$B$427,0))/INDEX($D$391:$D$427,MATCH($F180,$B$391:$B$427,0)),
INDEX('Input-Func_Class'!G$9:G$21,MATCH($F180,'Input-Func_Class'!$B$9:$B$21,0)))
)</f>
        <v>0</v>
      </c>
      <c r="K180" s="11">
        <f>IF($D180=0,0,$D180*
IFERROR(INDEX(K$391:K$427,MATCH($F180,$B$391:$B$427,0))/INDEX($D$391:$D$427,MATCH($F180,$B$391:$B$427,0)),
INDEX('Input-Func_Class'!H$9:H$21,MATCH($F180,'Input-Func_Class'!$B$9:$B$21,0)))
)</f>
        <v>0</v>
      </c>
      <c r="L180" s="11">
        <f>IF($D180=0,0,$D180*
IFERROR(INDEX(L$391:L$427,MATCH($F180,$B$391:$B$427,0))/INDEX($D$391:$D$427,MATCH($F180,$B$391:$B$427,0)),
INDEX('Input-Func_Class'!I$9:I$21,MATCH($F180,'Input-Func_Class'!$B$9:$B$21,0)))
)</f>
        <v>0</v>
      </c>
      <c r="M180" s="11">
        <f>IF($D180=0,0,$D180*
IFERROR(INDEX(M$391:M$427,MATCH($F180,$B$391:$B$427,0))/INDEX($D$391:$D$427,MATCH($F180,$B$391:$B$427,0)),
INDEX('Input-Func_Class'!J$9:J$21,MATCH($F180,'Input-Func_Class'!$B$9:$B$21,0)))
)</f>
        <v>0</v>
      </c>
    </row>
    <row r="181" spans="1:13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>SUBTOTAL(9,D175:D180)</f>
        <v>6611102.4468803294</v>
      </c>
      <c r="E181" s="11">
        <f t="shared" si="21"/>
        <v>0</v>
      </c>
      <c r="G181" s="111">
        <f t="shared" ref="G181:M181" si="23">SUBTOTAL(9,G175:G180)</f>
        <v>0</v>
      </c>
      <c r="H181" s="111">
        <f t="shared" si="23"/>
        <v>6611102.4468803294</v>
      </c>
      <c r="I181" s="111">
        <f t="shared" si="23"/>
        <v>0</v>
      </c>
      <c r="J181" s="111">
        <f t="shared" si="23"/>
        <v>0</v>
      </c>
      <c r="K181" s="111">
        <f t="shared" si="23"/>
        <v>0</v>
      </c>
      <c r="L181" s="111">
        <f t="shared" si="23"/>
        <v>0</v>
      </c>
      <c r="M181" s="111">
        <f t="shared" si="23"/>
        <v>0</v>
      </c>
    </row>
    <row r="182" spans="1:13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>
        <f t="shared" si="21"/>
        <v>0</v>
      </c>
      <c r="G182" s="11"/>
      <c r="H182" s="11"/>
      <c r="I182" s="11"/>
      <c r="J182" s="11"/>
      <c r="K182" s="11"/>
      <c r="L182" s="11"/>
      <c r="M182" s="11"/>
    </row>
    <row r="183" spans="1:13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>
        <f t="shared" si="21"/>
        <v>0</v>
      </c>
      <c r="G183" s="11"/>
      <c r="H183" s="11"/>
      <c r="I183" s="11"/>
      <c r="J183" s="11"/>
      <c r="K183" s="11"/>
      <c r="L183" s="11"/>
      <c r="M183" s="11"/>
    </row>
    <row r="184" spans="1:13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>'Input-Accounts'!$D184</f>
        <v>505919390.35720599</v>
      </c>
      <c r="E184" s="11">
        <f t="shared" si="21"/>
        <v>0</v>
      </c>
      <c r="F184" s="3" t="str">
        <f>IF(D184=0,"-",IF('Input-Accounts'!$E184&lt;&gt;0,'Input-Accounts'!$E184,'Input-Accounts'!$F184))</f>
        <v>GAS SUPPLY</v>
      </c>
      <c r="G184" s="11">
        <f>IF($D184=0,0,$D184*
IFERROR(INDEX(G$391:G$427,MATCH($F184,$B$391:$B$427,0))/INDEX($D$391:$D$427,MATCH($F184,$B$391:$B$427,0)),
INDEX('Input-Func_Class'!D$9:D$21,MATCH($F184,'Input-Func_Class'!$B$9:$B$21,0)))
)</f>
        <v>505919390.35720599</v>
      </c>
      <c r="H184" s="11">
        <f>IF($D184=0,0,$D184*
IFERROR(INDEX(H$391:H$427,MATCH($F184,$B$391:$B$427,0))/INDEX($D$391:$D$427,MATCH($F184,$B$391:$B$427,0)),
INDEX('Input-Func_Class'!E$9:E$21,MATCH($F184,'Input-Func_Class'!$B$9:$B$21,0)))
)</f>
        <v>0</v>
      </c>
      <c r="I184" s="11">
        <f>IF($D184=0,0,$D184*
IFERROR(INDEX(I$391:I$427,MATCH($F184,$B$391:$B$427,0))/INDEX($D$391:$D$427,MATCH($F184,$B$391:$B$427,0)),
INDEX('Input-Func_Class'!F$9:F$21,MATCH($F184,'Input-Func_Class'!$B$9:$B$21,0)))
)</f>
        <v>0</v>
      </c>
      <c r="J184" s="11">
        <f>IF($D184=0,0,$D184*
IFERROR(INDEX(J$391:J$427,MATCH($F184,$B$391:$B$427,0))/INDEX($D$391:$D$427,MATCH($F184,$B$391:$B$427,0)),
INDEX('Input-Func_Class'!G$9:G$21,MATCH($F184,'Input-Func_Class'!$B$9:$B$21,0)))
)</f>
        <v>0</v>
      </c>
      <c r="K184" s="11">
        <f>IF($D184=0,0,$D184*
IFERROR(INDEX(K$391:K$427,MATCH($F184,$B$391:$B$427,0))/INDEX($D$391:$D$427,MATCH($F184,$B$391:$B$427,0)),
INDEX('Input-Func_Class'!H$9:H$21,MATCH($F184,'Input-Func_Class'!$B$9:$B$21,0)))
)</f>
        <v>0</v>
      </c>
      <c r="L184" s="11">
        <f>IF($D184=0,0,$D184*
IFERROR(INDEX(L$391:L$427,MATCH($F184,$B$391:$B$427,0))/INDEX($D$391:$D$427,MATCH($F184,$B$391:$B$427,0)),
INDEX('Input-Func_Class'!I$9:I$21,MATCH($F184,'Input-Func_Class'!$B$9:$B$21,0)))
)</f>
        <v>0</v>
      </c>
      <c r="M184" s="11">
        <f>IF($D184=0,0,$D184*
IFERROR(INDEX(M$391:M$427,MATCH($F184,$B$391:$B$427,0))/INDEX($D$391:$D$427,MATCH($F184,$B$391:$B$427,0)),
INDEX('Input-Func_Class'!J$9:J$21,MATCH($F184,'Input-Func_Class'!$B$9:$B$21,0)))
)</f>
        <v>0</v>
      </c>
    </row>
    <row r="185" spans="1:13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>'Input-Accounts'!$D185</f>
        <v>-2490289.6673364602</v>
      </c>
      <c r="E185" s="11">
        <f t="shared" si="21"/>
        <v>0</v>
      </c>
      <c r="F185" s="3" t="str">
        <f>IF(D185=0,"-",IF('Input-Accounts'!$E185&lt;&gt;0,'Input-Accounts'!$E185,'Input-Accounts'!$F185))</f>
        <v>GAS SUPPLY</v>
      </c>
      <c r="G185" s="11">
        <f>IF($D185=0,0,$D185*
IFERROR(INDEX(G$391:G$427,MATCH($F185,$B$391:$B$427,0))/INDEX($D$391:$D$427,MATCH($F185,$B$391:$B$427,0)),
INDEX('Input-Func_Class'!D$9:D$21,MATCH($F185,'Input-Func_Class'!$B$9:$B$21,0)))
)</f>
        <v>-2490289.6673364602</v>
      </c>
      <c r="H185" s="11">
        <f>IF($D185=0,0,$D185*
IFERROR(INDEX(H$391:H$427,MATCH($F185,$B$391:$B$427,0))/INDEX($D$391:$D$427,MATCH($F185,$B$391:$B$427,0)),
INDEX('Input-Func_Class'!E$9:E$21,MATCH($F185,'Input-Func_Class'!$B$9:$B$21,0)))
)</f>
        <v>0</v>
      </c>
      <c r="I185" s="11">
        <f>IF($D185=0,0,$D185*
IFERROR(INDEX(I$391:I$427,MATCH($F185,$B$391:$B$427,0))/INDEX($D$391:$D$427,MATCH($F185,$B$391:$B$427,0)),
INDEX('Input-Func_Class'!F$9:F$21,MATCH($F185,'Input-Func_Class'!$B$9:$B$21,0)))
)</f>
        <v>0</v>
      </c>
      <c r="J185" s="11">
        <f>IF($D185=0,0,$D185*
IFERROR(INDEX(J$391:J$427,MATCH($F185,$B$391:$B$427,0))/INDEX($D$391:$D$427,MATCH($F185,$B$391:$B$427,0)),
INDEX('Input-Func_Class'!G$9:G$21,MATCH($F185,'Input-Func_Class'!$B$9:$B$21,0)))
)</f>
        <v>0</v>
      </c>
      <c r="K185" s="11">
        <f>IF($D185=0,0,$D185*
IFERROR(INDEX(K$391:K$427,MATCH($F185,$B$391:$B$427,0))/INDEX($D$391:$D$427,MATCH($F185,$B$391:$B$427,0)),
INDEX('Input-Func_Class'!H$9:H$21,MATCH($F185,'Input-Func_Class'!$B$9:$B$21,0)))
)</f>
        <v>0</v>
      </c>
      <c r="L185" s="11">
        <f>IF($D185=0,0,$D185*
IFERROR(INDEX(L$391:L$427,MATCH($F185,$B$391:$B$427,0))/INDEX($D$391:$D$427,MATCH($F185,$B$391:$B$427,0)),
INDEX('Input-Func_Class'!I$9:I$21,MATCH($F185,'Input-Func_Class'!$B$9:$B$21,0)))
)</f>
        <v>0</v>
      </c>
      <c r="M185" s="11">
        <f>IF($D185=0,0,$D185*
IFERROR(INDEX(M$391:M$427,MATCH($F185,$B$391:$B$427,0))/INDEX($D$391:$D$427,MATCH($F185,$B$391:$B$427,0)),
INDEX('Input-Func_Class'!J$9:J$21,MATCH($F185,'Input-Func_Class'!$B$9:$B$21,0)))
)</f>
        <v>0</v>
      </c>
    </row>
    <row r="186" spans="1:13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>'Input-Accounts'!$D186</f>
        <v>-782841.89113158116</v>
      </c>
      <c r="E186" s="11">
        <f t="shared" si="21"/>
        <v>0</v>
      </c>
      <c r="F186" s="3" t="str">
        <f>IF(D186=0,"-",IF('Input-Accounts'!$E186&lt;&gt;0,'Input-Accounts'!$E186,'Input-Accounts'!$F186))</f>
        <v>GAS SUPPLY</v>
      </c>
      <c r="G186" s="11">
        <f>IF($D186=0,0,$D186*
IFERROR(INDEX(G$391:G$427,MATCH($F186,$B$391:$B$427,0))/INDEX($D$391:$D$427,MATCH($F186,$B$391:$B$427,0)),
INDEX('Input-Func_Class'!D$9:D$21,MATCH($F186,'Input-Func_Class'!$B$9:$B$21,0)))
)</f>
        <v>-782841.89113158116</v>
      </c>
      <c r="H186" s="11">
        <f>IF($D186=0,0,$D186*
IFERROR(INDEX(H$391:H$427,MATCH($F186,$B$391:$B$427,0))/INDEX($D$391:$D$427,MATCH($F186,$B$391:$B$427,0)),
INDEX('Input-Func_Class'!E$9:E$21,MATCH($F186,'Input-Func_Class'!$B$9:$B$21,0)))
)</f>
        <v>0</v>
      </c>
      <c r="I186" s="11">
        <f>IF($D186=0,0,$D186*
IFERROR(INDEX(I$391:I$427,MATCH($F186,$B$391:$B$427,0))/INDEX($D$391:$D$427,MATCH($F186,$B$391:$B$427,0)),
INDEX('Input-Func_Class'!F$9:F$21,MATCH($F186,'Input-Func_Class'!$B$9:$B$21,0)))
)</f>
        <v>0</v>
      </c>
      <c r="J186" s="11">
        <f>IF($D186=0,0,$D186*
IFERROR(INDEX(J$391:J$427,MATCH($F186,$B$391:$B$427,0))/INDEX($D$391:$D$427,MATCH($F186,$B$391:$B$427,0)),
INDEX('Input-Func_Class'!G$9:G$21,MATCH($F186,'Input-Func_Class'!$B$9:$B$21,0)))
)</f>
        <v>0</v>
      </c>
      <c r="K186" s="11">
        <f>IF($D186=0,0,$D186*
IFERROR(INDEX(K$391:K$427,MATCH($F186,$B$391:$B$427,0))/INDEX($D$391:$D$427,MATCH($F186,$B$391:$B$427,0)),
INDEX('Input-Func_Class'!H$9:H$21,MATCH($F186,'Input-Func_Class'!$B$9:$B$21,0)))
)</f>
        <v>0</v>
      </c>
      <c r="L186" s="11">
        <f>IF($D186=0,0,$D186*
IFERROR(INDEX(L$391:L$427,MATCH($F186,$B$391:$B$427,0))/INDEX($D$391:$D$427,MATCH($F186,$B$391:$B$427,0)),
INDEX('Input-Func_Class'!I$9:I$21,MATCH($F186,'Input-Func_Class'!$B$9:$B$21,0)))
)</f>
        <v>0</v>
      </c>
      <c r="M186" s="11">
        <f>IF($D186=0,0,$D186*
IFERROR(INDEX(M$391:M$427,MATCH($F186,$B$391:$B$427,0))/INDEX($D$391:$D$427,MATCH($F186,$B$391:$B$427,0)),
INDEX('Input-Func_Class'!J$9:J$21,MATCH($F186,'Input-Func_Class'!$B$9:$B$21,0)))
)</f>
        <v>0</v>
      </c>
    </row>
    <row r="187" spans="1:13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>'Input-Accounts'!$D187</f>
        <v>1459974.6416537324</v>
      </c>
      <c r="E187" s="11">
        <f t="shared" si="21"/>
        <v>0</v>
      </c>
      <c r="F187" s="3" t="str">
        <f>IF(D187=0,"-",IF('Input-Accounts'!$E187&lt;&gt;0,'Input-Accounts'!$E187,'Input-Accounts'!$F187))</f>
        <v>GAS SUPPLY</v>
      </c>
      <c r="G187" s="11">
        <f>IF($D187=0,0,$D187*
IFERROR(INDEX(G$391:G$427,MATCH($F187,$B$391:$B$427,0))/INDEX($D$391:$D$427,MATCH($F187,$B$391:$B$427,0)),
INDEX('Input-Func_Class'!D$9:D$21,MATCH($F187,'Input-Func_Class'!$B$9:$B$21,0)))
)</f>
        <v>1459974.6416537324</v>
      </c>
      <c r="H187" s="11">
        <f>IF($D187=0,0,$D187*
IFERROR(INDEX(H$391:H$427,MATCH($F187,$B$391:$B$427,0))/INDEX($D$391:$D$427,MATCH($F187,$B$391:$B$427,0)),
INDEX('Input-Func_Class'!E$9:E$21,MATCH($F187,'Input-Func_Class'!$B$9:$B$21,0)))
)</f>
        <v>0</v>
      </c>
      <c r="I187" s="11">
        <f>IF($D187=0,0,$D187*
IFERROR(INDEX(I$391:I$427,MATCH($F187,$B$391:$B$427,0))/INDEX($D$391:$D$427,MATCH($F187,$B$391:$B$427,0)),
INDEX('Input-Func_Class'!F$9:F$21,MATCH($F187,'Input-Func_Class'!$B$9:$B$21,0)))
)</f>
        <v>0</v>
      </c>
      <c r="J187" s="11">
        <f>IF($D187=0,0,$D187*
IFERROR(INDEX(J$391:J$427,MATCH($F187,$B$391:$B$427,0))/INDEX($D$391:$D$427,MATCH($F187,$B$391:$B$427,0)),
INDEX('Input-Func_Class'!G$9:G$21,MATCH($F187,'Input-Func_Class'!$B$9:$B$21,0)))
)</f>
        <v>0</v>
      </c>
      <c r="K187" s="11">
        <f>IF($D187=0,0,$D187*
IFERROR(INDEX(K$391:K$427,MATCH($F187,$B$391:$B$427,0))/INDEX($D$391:$D$427,MATCH($F187,$B$391:$B$427,0)),
INDEX('Input-Func_Class'!H$9:H$21,MATCH($F187,'Input-Func_Class'!$B$9:$B$21,0)))
)</f>
        <v>0</v>
      </c>
      <c r="L187" s="11">
        <f>IF($D187=0,0,$D187*
IFERROR(INDEX(L$391:L$427,MATCH($F187,$B$391:$B$427,0))/INDEX($D$391:$D$427,MATCH($F187,$B$391:$B$427,0)),
INDEX('Input-Func_Class'!I$9:I$21,MATCH($F187,'Input-Func_Class'!$B$9:$B$21,0)))
)</f>
        <v>0</v>
      </c>
      <c r="M187" s="11">
        <f>IF($D187=0,0,$D187*
IFERROR(INDEX(M$391:M$427,MATCH($F187,$B$391:$B$427,0))/INDEX($D$391:$D$427,MATCH($F187,$B$391:$B$427,0)),
INDEX('Input-Func_Class'!J$9:J$21,MATCH($F187,'Input-Func_Class'!$B$9:$B$21,0)))
)</f>
        <v>0</v>
      </c>
    </row>
    <row r="188" spans="1:13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>SUBTOTAL(9,D184:D187)</f>
        <v>504106233.44039166</v>
      </c>
      <c r="E188" s="11">
        <f t="shared" si="21"/>
        <v>0</v>
      </c>
      <c r="G188" s="111">
        <f t="shared" ref="G188:M188" si="24">SUBTOTAL(9,G184:G187)</f>
        <v>504106233.44039166</v>
      </c>
      <c r="H188" s="111">
        <f t="shared" si="24"/>
        <v>0</v>
      </c>
      <c r="I188" s="111">
        <f t="shared" si="24"/>
        <v>0</v>
      </c>
      <c r="J188" s="111">
        <f t="shared" si="24"/>
        <v>0</v>
      </c>
      <c r="K188" s="111">
        <f t="shared" si="24"/>
        <v>0</v>
      </c>
      <c r="L188" s="111">
        <f t="shared" si="24"/>
        <v>0</v>
      </c>
      <c r="M188" s="111">
        <f t="shared" si="24"/>
        <v>0</v>
      </c>
    </row>
    <row r="189" spans="1:13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>
        <f t="shared" si="21"/>
        <v>0</v>
      </c>
      <c r="G189" s="11"/>
      <c r="H189" s="11"/>
      <c r="I189" s="11"/>
      <c r="J189" s="11"/>
      <c r="K189" s="11"/>
      <c r="L189" s="11"/>
      <c r="M189" s="11"/>
    </row>
    <row r="190" spans="1:13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>
        <f t="shared" si="21"/>
        <v>0</v>
      </c>
      <c r="G190" s="11"/>
      <c r="H190" s="11"/>
      <c r="I190" s="11"/>
      <c r="J190" s="11"/>
      <c r="K190" s="11"/>
      <c r="L190" s="11"/>
      <c r="M190" s="11"/>
    </row>
    <row r="191" spans="1:13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>'Input-Accounts'!$D191</f>
        <v>28019.317139885257</v>
      </c>
      <c r="E191" s="11">
        <f t="shared" si="21"/>
        <v>0</v>
      </c>
      <c r="F191" s="3" t="str">
        <f>IF(D191=0,"-",IF('Input-Accounts'!$E191&lt;&gt;0,'Input-Accounts'!$E191,'Input-Accounts'!$F191))</f>
        <v>INT_STORPT</v>
      </c>
      <c r="G191" s="11">
        <f>IF($D191=0,0,$D191*
IFERROR(INDEX(G$391:G$427,MATCH($F191,$B$391:$B$427,0))/INDEX($D$391:$D$427,MATCH($F191,$B$391:$B$427,0)),
INDEX('Input-Func_Class'!D$9:D$21,MATCH($F191,'Input-Func_Class'!$B$9:$B$21,0)))
)</f>
        <v>0</v>
      </c>
      <c r="H191" s="11">
        <f>IF($D191=0,0,$D191*
IFERROR(INDEX(H$391:H$427,MATCH($F191,$B$391:$B$427,0))/INDEX($D$391:$D$427,MATCH($F191,$B$391:$B$427,0)),
INDEX('Input-Func_Class'!E$9:E$21,MATCH($F191,'Input-Func_Class'!$B$9:$B$21,0)))
)</f>
        <v>0</v>
      </c>
      <c r="I191" s="11">
        <f>IF($D191=0,0,$D191*
IFERROR(INDEX(I$391:I$427,MATCH($F191,$B$391:$B$427,0))/INDEX($D$391:$D$427,MATCH($F191,$B$391:$B$427,0)),
INDEX('Input-Func_Class'!F$9:F$21,MATCH($F191,'Input-Func_Class'!$B$9:$B$21,0)))
)</f>
        <v>28019.317139885257</v>
      </c>
      <c r="J191" s="11">
        <f>IF($D191=0,0,$D191*
IFERROR(INDEX(J$391:J$427,MATCH($F191,$B$391:$B$427,0))/INDEX($D$391:$D$427,MATCH($F191,$B$391:$B$427,0)),
INDEX('Input-Func_Class'!G$9:G$21,MATCH($F191,'Input-Func_Class'!$B$9:$B$21,0)))
)</f>
        <v>0</v>
      </c>
      <c r="K191" s="11">
        <f>IF($D191=0,0,$D191*
IFERROR(INDEX(K$391:K$427,MATCH($F191,$B$391:$B$427,0))/INDEX($D$391:$D$427,MATCH($F191,$B$391:$B$427,0)),
INDEX('Input-Func_Class'!H$9:H$21,MATCH($F191,'Input-Func_Class'!$B$9:$B$21,0)))
)</f>
        <v>0</v>
      </c>
      <c r="L191" s="11">
        <f>IF($D191=0,0,$D191*
IFERROR(INDEX(L$391:L$427,MATCH($F191,$B$391:$B$427,0))/INDEX($D$391:$D$427,MATCH($F191,$B$391:$B$427,0)),
INDEX('Input-Func_Class'!I$9:I$21,MATCH($F191,'Input-Func_Class'!$B$9:$B$21,0)))
)</f>
        <v>0</v>
      </c>
      <c r="M191" s="11">
        <f>IF($D191=0,0,$D191*
IFERROR(INDEX(M$391:M$427,MATCH($F191,$B$391:$B$427,0))/INDEX($D$391:$D$427,MATCH($F191,$B$391:$B$427,0)),
INDEX('Input-Func_Class'!J$9:J$21,MATCH($F191,'Input-Func_Class'!$B$9:$B$21,0)))
)</f>
        <v>0</v>
      </c>
    </row>
    <row r="192" spans="1:13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>'Input-Accounts'!$D192</f>
        <v>8178.933016440752</v>
      </c>
      <c r="E192" s="11">
        <f t="shared" si="21"/>
        <v>0</v>
      </c>
      <c r="F192" s="3" t="str">
        <f>IF(D192=0,"-",IF('Input-Accounts'!$E192&lt;&gt;0,'Input-Accounts'!$E192,'Input-Accounts'!$F192))</f>
        <v>INT_STORPT</v>
      </c>
      <c r="G192" s="11">
        <f>IF($D192=0,0,$D192*
IFERROR(INDEX(G$391:G$427,MATCH($F192,$B$391:$B$427,0))/INDEX($D$391:$D$427,MATCH($F192,$B$391:$B$427,0)),
INDEX('Input-Func_Class'!D$9:D$21,MATCH($F192,'Input-Func_Class'!$B$9:$B$21,0)))
)</f>
        <v>0</v>
      </c>
      <c r="H192" s="11">
        <f>IF($D192=0,0,$D192*
IFERROR(INDEX(H$391:H$427,MATCH($F192,$B$391:$B$427,0))/INDEX($D$391:$D$427,MATCH($F192,$B$391:$B$427,0)),
INDEX('Input-Func_Class'!E$9:E$21,MATCH($F192,'Input-Func_Class'!$B$9:$B$21,0)))
)</f>
        <v>0</v>
      </c>
      <c r="I192" s="11">
        <f>IF($D192=0,0,$D192*
IFERROR(INDEX(I$391:I$427,MATCH($F192,$B$391:$B$427,0))/INDEX($D$391:$D$427,MATCH($F192,$B$391:$B$427,0)),
INDEX('Input-Func_Class'!F$9:F$21,MATCH($F192,'Input-Func_Class'!$B$9:$B$21,0)))
)</f>
        <v>8178.933016440752</v>
      </c>
      <c r="J192" s="11">
        <f>IF($D192=0,0,$D192*
IFERROR(INDEX(J$391:J$427,MATCH($F192,$B$391:$B$427,0))/INDEX($D$391:$D$427,MATCH($F192,$B$391:$B$427,0)),
INDEX('Input-Func_Class'!G$9:G$21,MATCH($F192,'Input-Func_Class'!$B$9:$B$21,0)))
)</f>
        <v>0</v>
      </c>
      <c r="K192" s="11">
        <f>IF($D192=0,0,$D192*
IFERROR(INDEX(K$391:K$427,MATCH($F192,$B$391:$B$427,0))/INDEX($D$391:$D$427,MATCH($F192,$B$391:$B$427,0)),
INDEX('Input-Func_Class'!H$9:H$21,MATCH($F192,'Input-Func_Class'!$B$9:$B$21,0)))
)</f>
        <v>0</v>
      </c>
      <c r="L192" s="11">
        <f>IF($D192=0,0,$D192*
IFERROR(INDEX(L$391:L$427,MATCH($F192,$B$391:$B$427,0))/INDEX($D$391:$D$427,MATCH($F192,$B$391:$B$427,0)),
INDEX('Input-Func_Class'!I$9:I$21,MATCH($F192,'Input-Func_Class'!$B$9:$B$21,0)))
)</f>
        <v>0</v>
      </c>
      <c r="M192" s="11">
        <f>IF($D192=0,0,$D192*
IFERROR(INDEX(M$391:M$427,MATCH($F192,$B$391:$B$427,0))/INDEX($D$391:$D$427,MATCH($F192,$B$391:$B$427,0)),
INDEX('Input-Func_Class'!J$9:J$21,MATCH($F192,'Input-Func_Class'!$B$9:$B$21,0)))
)</f>
        <v>0</v>
      </c>
    </row>
    <row r="193" spans="1:13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>'Input-Accounts'!$D193</f>
        <v>1679114.9600971316</v>
      </c>
      <c r="E193" s="11">
        <f t="shared" si="21"/>
        <v>0</v>
      </c>
      <c r="F193" s="3" t="str">
        <f>IF(D193=0,"-",IF('Input-Accounts'!$E193&lt;&gt;0,'Input-Accounts'!$E193,'Input-Accounts'!$F193))</f>
        <v>INT_STORPT</v>
      </c>
      <c r="G193" s="11">
        <f>IF($D193=0,0,$D193*
IFERROR(INDEX(G$391:G$427,MATCH($F193,$B$391:$B$427,0))/INDEX($D$391:$D$427,MATCH($F193,$B$391:$B$427,0)),
INDEX('Input-Func_Class'!D$9:D$21,MATCH($F193,'Input-Func_Class'!$B$9:$B$21,0)))
)</f>
        <v>0</v>
      </c>
      <c r="H193" s="11">
        <f>IF($D193=0,0,$D193*
IFERROR(INDEX(H$391:H$427,MATCH($F193,$B$391:$B$427,0))/INDEX($D$391:$D$427,MATCH($F193,$B$391:$B$427,0)),
INDEX('Input-Func_Class'!E$9:E$21,MATCH($F193,'Input-Func_Class'!$B$9:$B$21,0)))
)</f>
        <v>0</v>
      </c>
      <c r="I193" s="11">
        <f>IF($D193=0,0,$D193*
IFERROR(INDEX(I$391:I$427,MATCH($F193,$B$391:$B$427,0))/INDEX($D$391:$D$427,MATCH($F193,$B$391:$B$427,0)),
INDEX('Input-Func_Class'!F$9:F$21,MATCH($F193,'Input-Func_Class'!$B$9:$B$21,0)))
)</f>
        <v>1679114.9600971316</v>
      </c>
      <c r="J193" s="11">
        <f>IF($D193=0,0,$D193*
IFERROR(INDEX(J$391:J$427,MATCH($F193,$B$391:$B$427,0))/INDEX($D$391:$D$427,MATCH($F193,$B$391:$B$427,0)),
INDEX('Input-Func_Class'!G$9:G$21,MATCH($F193,'Input-Func_Class'!$B$9:$B$21,0)))
)</f>
        <v>0</v>
      </c>
      <c r="K193" s="11">
        <f>IF($D193=0,0,$D193*
IFERROR(INDEX(K$391:K$427,MATCH($F193,$B$391:$B$427,0))/INDEX($D$391:$D$427,MATCH($F193,$B$391:$B$427,0)),
INDEX('Input-Func_Class'!H$9:H$21,MATCH($F193,'Input-Func_Class'!$B$9:$B$21,0)))
)</f>
        <v>0</v>
      </c>
      <c r="L193" s="11">
        <f>IF($D193=0,0,$D193*
IFERROR(INDEX(L$391:L$427,MATCH($F193,$B$391:$B$427,0))/INDEX($D$391:$D$427,MATCH($F193,$B$391:$B$427,0)),
INDEX('Input-Func_Class'!I$9:I$21,MATCH($F193,'Input-Func_Class'!$B$9:$B$21,0)))
)</f>
        <v>0</v>
      </c>
      <c r="M193" s="11">
        <f>IF($D193=0,0,$D193*
IFERROR(INDEX(M$391:M$427,MATCH($F193,$B$391:$B$427,0))/INDEX($D$391:$D$427,MATCH($F193,$B$391:$B$427,0)),
INDEX('Input-Func_Class'!J$9:J$21,MATCH($F193,'Input-Func_Class'!$B$9:$B$21,0)))
)</f>
        <v>0</v>
      </c>
    </row>
    <row r="194" spans="1:13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>'Input-Accounts'!$D194</f>
        <v>336049.49882370874</v>
      </c>
      <c r="E194" s="11">
        <f t="shared" si="21"/>
        <v>0</v>
      </c>
      <c r="F194" s="3" t="str">
        <f>IF(D194=0,"-",IF('Input-Accounts'!$E194&lt;&gt;0,'Input-Accounts'!$E194,'Input-Accounts'!$F194))</f>
        <v>INT_STORPT</v>
      </c>
      <c r="G194" s="11">
        <f>IF($D194=0,0,$D194*
IFERROR(INDEX(G$391:G$427,MATCH($F194,$B$391:$B$427,0))/INDEX($D$391:$D$427,MATCH($F194,$B$391:$B$427,0)),
INDEX('Input-Func_Class'!D$9:D$21,MATCH($F194,'Input-Func_Class'!$B$9:$B$21,0)))
)</f>
        <v>0</v>
      </c>
      <c r="H194" s="11">
        <f>IF($D194=0,0,$D194*
IFERROR(INDEX(H$391:H$427,MATCH($F194,$B$391:$B$427,0))/INDEX($D$391:$D$427,MATCH($F194,$B$391:$B$427,0)),
INDEX('Input-Func_Class'!E$9:E$21,MATCH($F194,'Input-Func_Class'!$B$9:$B$21,0)))
)</f>
        <v>0</v>
      </c>
      <c r="I194" s="11">
        <f>IF($D194=0,0,$D194*
IFERROR(INDEX(I$391:I$427,MATCH($F194,$B$391:$B$427,0))/INDEX($D$391:$D$427,MATCH($F194,$B$391:$B$427,0)),
INDEX('Input-Func_Class'!F$9:F$21,MATCH($F194,'Input-Func_Class'!$B$9:$B$21,0)))
)</f>
        <v>336049.49882370874</v>
      </c>
      <c r="J194" s="11">
        <f>IF($D194=0,0,$D194*
IFERROR(INDEX(J$391:J$427,MATCH($F194,$B$391:$B$427,0))/INDEX($D$391:$D$427,MATCH($F194,$B$391:$B$427,0)),
INDEX('Input-Func_Class'!G$9:G$21,MATCH($F194,'Input-Func_Class'!$B$9:$B$21,0)))
)</f>
        <v>0</v>
      </c>
      <c r="K194" s="11">
        <f>IF($D194=0,0,$D194*
IFERROR(INDEX(K$391:K$427,MATCH($F194,$B$391:$B$427,0))/INDEX($D$391:$D$427,MATCH($F194,$B$391:$B$427,0)),
INDEX('Input-Func_Class'!H$9:H$21,MATCH($F194,'Input-Func_Class'!$B$9:$B$21,0)))
)</f>
        <v>0</v>
      </c>
      <c r="L194" s="11">
        <f>IF($D194=0,0,$D194*
IFERROR(INDEX(L$391:L$427,MATCH($F194,$B$391:$B$427,0))/INDEX($D$391:$D$427,MATCH($F194,$B$391:$B$427,0)),
INDEX('Input-Func_Class'!I$9:I$21,MATCH($F194,'Input-Func_Class'!$B$9:$B$21,0)))
)</f>
        <v>0</v>
      </c>
      <c r="M194" s="11">
        <f>IF($D194=0,0,$D194*
IFERROR(INDEX(M$391:M$427,MATCH($F194,$B$391:$B$427,0))/INDEX($D$391:$D$427,MATCH($F194,$B$391:$B$427,0)),
INDEX('Input-Func_Class'!J$9:J$21,MATCH($F194,'Input-Func_Class'!$B$9:$B$21,0)))
)</f>
        <v>0</v>
      </c>
    </row>
    <row r="195" spans="1:13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>'Input-Accounts'!$D195</f>
        <v>1722.4185420222641</v>
      </c>
      <c r="E195" s="11">
        <f t="shared" si="21"/>
        <v>0</v>
      </c>
      <c r="F195" s="3" t="str">
        <f>IF(D195=0,"-",IF('Input-Accounts'!$E195&lt;&gt;0,'Input-Accounts'!$E195,'Input-Accounts'!$F195))</f>
        <v>INT_STORPT</v>
      </c>
      <c r="G195" s="11">
        <f>IF($D195=0,0,$D195*
IFERROR(INDEX(G$391:G$427,MATCH($F195,$B$391:$B$427,0))/INDEX($D$391:$D$427,MATCH($F195,$B$391:$B$427,0)),
INDEX('Input-Func_Class'!D$9:D$21,MATCH($F195,'Input-Func_Class'!$B$9:$B$21,0)))
)</f>
        <v>0</v>
      </c>
      <c r="H195" s="11">
        <f>IF($D195=0,0,$D195*
IFERROR(INDEX(H$391:H$427,MATCH($F195,$B$391:$B$427,0))/INDEX($D$391:$D$427,MATCH($F195,$B$391:$B$427,0)),
INDEX('Input-Func_Class'!E$9:E$21,MATCH($F195,'Input-Func_Class'!$B$9:$B$21,0)))
)</f>
        <v>0</v>
      </c>
      <c r="I195" s="11">
        <f>IF($D195=0,0,$D195*
IFERROR(INDEX(I$391:I$427,MATCH($F195,$B$391:$B$427,0))/INDEX($D$391:$D$427,MATCH($F195,$B$391:$B$427,0)),
INDEX('Input-Func_Class'!F$9:F$21,MATCH($F195,'Input-Func_Class'!$B$9:$B$21,0)))
)</f>
        <v>1722.4185420222641</v>
      </c>
      <c r="J195" s="11">
        <f>IF($D195=0,0,$D195*
IFERROR(INDEX(J$391:J$427,MATCH($F195,$B$391:$B$427,0))/INDEX($D$391:$D$427,MATCH($F195,$B$391:$B$427,0)),
INDEX('Input-Func_Class'!G$9:G$21,MATCH($F195,'Input-Func_Class'!$B$9:$B$21,0)))
)</f>
        <v>0</v>
      </c>
      <c r="K195" s="11">
        <f>IF($D195=0,0,$D195*
IFERROR(INDEX(K$391:K$427,MATCH($F195,$B$391:$B$427,0))/INDEX($D$391:$D$427,MATCH($F195,$B$391:$B$427,0)),
INDEX('Input-Func_Class'!H$9:H$21,MATCH($F195,'Input-Func_Class'!$B$9:$B$21,0)))
)</f>
        <v>0</v>
      </c>
      <c r="L195" s="11">
        <f>IF($D195=0,0,$D195*
IFERROR(INDEX(L$391:L$427,MATCH($F195,$B$391:$B$427,0))/INDEX($D$391:$D$427,MATCH($F195,$B$391:$B$427,0)),
INDEX('Input-Func_Class'!I$9:I$21,MATCH($F195,'Input-Func_Class'!$B$9:$B$21,0)))
)</f>
        <v>0</v>
      </c>
      <c r="M195" s="11">
        <f>IF($D195=0,0,$D195*
IFERROR(INDEX(M$391:M$427,MATCH($F195,$B$391:$B$427,0))/INDEX($D$391:$D$427,MATCH($F195,$B$391:$B$427,0)),
INDEX('Input-Func_Class'!J$9:J$21,MATCH($F195,'Input-Func_Class'!$B$9:$B$21,0)))
)</f>
        <v>0</v>
      </c>
    </row>
    <row r="196" spans="1:13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>'Input-Accounts'!$D196</f>
        <v>403.49470666972036</v>
      </c>
      <c r="E196" s="11">
        <f t="shared" si="21"/>
        <v>0</v>
      </c>
      <c r="F196" s="3" t="str">
        <f>IF(D196=0,"-",IF('Input-Accounts'!$E196&lt;&gt;0,'Input-Accounts'!$E196,'Input-Accounts'!$F196))</f>
        <v>INT_STORPT</v>
      </c>
      <c r="G196" s="11">
        <f>IF($D196=0,0,$D196*
IFERROR(INDEX(G$391:G$427,MATCH($F196,$B$391:$B$427,0))/INDEX($D$391:$D$427,MATCH($F196,$B$391:$B$427,0)),
INDEX('Input-Func_Class'!D$9:D$21,MATCH($F196,'Input-Func_Class'!$B$9:$B$21,0)))
)</f>
        <v>0</v>
      </c>
      <c r="H196" s="11">
        <f>IF($D196=0,0,$D196*
IFERROR(INDEX(H$391:H$427,MATCH($F196,$B$391:$B$427,0))/INDEX($D$391:$D$427,MATCH($F196,$B$391:$B$427,0)),
INDEX('Input-Func_Class'!E$9:E$21,MATCH($F196,'Input-Func_Class'!$B$9:$B$21,0)))
)</f>
        <v>0</v>
      </c>
      <c r="I196" s="11">
        <f>IF($D196=0,0,$D196*
IFERROR(INDEX(I$391:I$427,MATCH($F196,$B$391:$B$427,0))/INDEX($D$391:$D$427,MATCH($F196,$B$391:$B$427,0)),
INDEX('Input-Func_Class'!F$9:F$21,MATCH($F196,'Input-Func_Class'!$B$9:$B$21,0)))
)</f>
        <v>403.49470666972036</v>
      </c>
      <c r="J196" s="11">
        <f>IF($D196=0,0,$D196*
IFERROR(INDEX(J$391:J$427,MATCH($F196,$B$391:$B$427,0))/INDEX($D$391:$D$427,MATCH($F196,$B$391:$B$427,0)),
INDEX('Input-Func_Class'!G$9:G$21,MATCH($F196,'Input-Func_Class'!$B$9:$B$21,0)))
)</f>
        <v>0</v>
      </c>
      <c r="K196" s="11">
        <f>IF($D196=0,0,$D196*
IFERROR(INDEX(K$391:K$427,MATCH($F196,$B$391:$B$427,0))/INDEX($D$391:$D$427,MATCH($F196,$B$391:$B$427,0)),
INDEX('Input-Func_Class'!H$9:H$21,MATCH($F196,'Input-Func_Class'!$B$9:$B$21,0)))
)</f>
        <v>0</v>
      </c>
      <c r="L196" s="11">
        <f>IF($D196=0,0,$D196*
IFERROR(INDEX(L$391:L$427,MATCH($F196,$B$391:$B$427,0))/INDEX($D$391:$D$427,MATCH($F196,$B$391:$B$427,0)),
INDEX('Input-Func_Class'!I$9:I$21,MATCH($F196,'Input-Func_Class'!$B$9:$B$21,0)))
)</f>
        <v>0</v>
      </c>
      <c r="M196" s="11">
        <f>IF($D196=0,0,$D196*
IFERROR(INDEX(M$391:M$427,MATCH($F196,$B$391:$B$427,0))/INDEX($D$391:$D$427,MATCH($F196,$B$391:$B$427,0)),
INDEX('Input-Func_Class'!J$9:J$21,MATCH($F196,'Input-Func_Class'!$B$9:$B$21,0)))
)</f>
        <v>0</v>
      </c>
    </row>
    <row r="197" spans="1:13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>'Input-Accounts'!$D197</f>
        <v>24814.178735851216</v>
      </c>
      <c r="E197" s="11">
        <f t="shared" si="21"/>
        <v>0</v>
      </c>
      <c r="F197" s="3" t="str">
        <f>IF(D197=0,"-",IF('Input-Accounts'!$E197&lt;&gt;0,'Input-Accounts'!$E197,'Input-Accounts'!$F197))</f>
        <v>INT_STORPT</v>
      </c>
      <c r="G197" s="11">
        <f>IF($D197=0,0,$D197*
IFERROR(INDEX(G$391:G$427,MATCH($F197,$B$391:$B$427,0))/INDEX($D$391:$D$427,MATCH($F197,$B$391:$B$427,0)),
INDEX('Input-Func_Class'!D$9:D$21,MATCH($F197,'Input-Func_Class'!$B$9:$B$21,0)))
)</f>
        <v>0</v>
      </c>
      <c r="H197" s="11">
        <f>IF($D197=0,0,$D197*
IFERROR(INDEX(H$391:H$427,MATCH($F197,$B$391:$B$427,0))/INDEX($D$391:$D$427,MATCH($F197,$B$391:$B$427,0)),
INDEX('Input-Func_Class'!E$9:E$21,MATCH($F197,'Input-Func_Class'!$B$9:$B$21,0)))
)</f>
        <v>0</v>
      </c>
      <c r="I197" s="11">
        <f>IF($D197=0,0,$D197*
IFERROR(INDEX(I$391:I$427,MATCH($F197,$B$391:$B$427,0))/INDEX($D$391:$D$427,MATCH($F197,$B$391:$B$427,0)),
INDEX('Input-Func_Class'!F$9:F$21,MATCH($F197,'Input-Func_Class'!$B$9:$B$21,0)))
)</f>
        <v>24814.178735851216</v>
      </c>
      <c r="J197" s="11">
        <f>IF($D197=0,0,$D197*
IFERROR(INDEX(J$391:J$427,MATCH($F197,$B$391:$B$427,0))/INDEX($D$391:$D$427,MATCH($F197,$B$391:$B$427,0)),
INDEX('Input-Func_Class'!G$9:G$21,MATCH($F197,'Input-Func_Class'!$B$9:$B$21,0)))
)</f>
        <v>0</v>
      </c>
      <c r="K197" s="11">
        <f>IF($D197=0,0,$D197*
IFERROR(INDEX(K$391:K$427,MATCH($F197,$B$391:$B$427,0))/INDEX($D$391:$D$427,MATCH($F197,$B$391:$B$427,0)),
INDEX('Input-Func_Class'!H$9:H$21,MATCH($F197,'Input-Func_Class'!$B$9:$B$21,0)))
)</f>
        <v>0</v>
      </c>
      <c r="L197" s="11">
        <f>IF($D197=0,0,$D197*
IFERROR(INDEX(L$391:L$427,MATCH($F197,$B$391:$B$427,0))/INDEX($D$391:$D$427,MATCH($F197,$B$391:$B$427,0)),
INDEX('Input-Func_Class'!I$9:I$21,MATCH($F197,'Input-Func_Class'!$B$9:$B$21,0)))
)</f>
        <v>0</v>
      </c>
      <c r="M197" s="11">
        <f>IF($D197=0,0,$D197*
IFERROR(INDEX(M$391:M$427,MATCH($F197,$B$391:$B$427,0))/INDEX($D$391:$D$427,MATCH($F197,$B$391:$B$427,0)),
INDEX('Input-Func_Class'!J$9:J$21,MATCH($F197,'Input-Func_Class'!$B$9:$B$21,0)))
)</f>
        <v>0</v>
      </c>
    </row>
    <row r="198" spans="1:13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>SUBTOTAL(9,D191:D197)</f>
        <v>2078302.8010617099</v>
      </c>
      <c r="E198" s="11">
        <f t="shared" si="21"/>
        <v>0</v>
      </c>
      <c r="G198" s="111">
        <f t="shared" ref="G198:M198" si="25">SUBTOTAL(9,G191:G197)</f>
        <v>0</v>
      </c>
      <c r="H198" s="111">
        <f t="shared" si="25"/>
        <v>0</v>
      </c>
      <c r="I198" s="111">
        <f t="shared" si="25"/>
        <v>2078302.8010617099</v>
      </c>
      <c r="J198" s="111">
        <f t="shared" si="25"/>
        <v>0</v>
      </c>
      <c r="K198" s="111">
        <f t="shared" si="25"/>
        <v>0</v>
      </c>
      <c r="L198" s="111">
        <f t="shared" si="25"/>
        <v>0</v>
      </c>
      <c r="M198" s="111">
        <f t="shared" si="25"/>
        <v>0</v>
      </c>
    </row>
    <row r="199" spans="1:13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>
        <f t="shared" si="21"/>
        <v>0</v>
      </c>
      <c r="G199" s="11"/>
      <c r="H199" s="11"/>
      <c r="I199" s="11"/>
      <c r="J199" s="11"/>
      <c r="K199" s="11"/>
      <c r="L199" s="11"/>
      <c r="M199" s="11"/>
    </row>
    <row r="200" spans="1:13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>
        <f t="shared" si="21"/>
        <v>0</v>
      </c>
      <c r="G200" s="11"/>
      <c r="H200" s="11"/>
      <c r="I200" s="11"/>
      <c r="J200" s="11"/>
      <c r="K200" s="11"/>
      <c r="L200" s="11"/>
      <c r="M200" s="11"/>
    </row>
    <row r="201" spans="1:13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>'Input-Accounts'!$D201</f>
        <v>950.96148803232131</v>
      </c>
      <c r="E201" s="11">
        <f t="shared" si="21"/>
        <v>0</v>
      </c>
      <c r="F201" s="3" t="str">
        <f>IF(D201=0,"-",IF('Input-Accounts'!$E201&lt;&gt;0,'Input-Accounts'!$E201,'Input-Accounts'!$F201))</f>
        <v>INT_STORPT</v>
      </c>
      <c r="G201" s="11">
        <f>IF($D201=0,0,$D201*
IFERROR(INDEX(G$391:G$427,MATCH($F201,$B$391:$B$427,0))/INDEX($D$391:$D$427,MATCH($F201,$B$391:$B$427,0)),
INDEX('Input-Func_Class'!D$9:D$21,MATCH($F201,'Input-Func_Class'!$B$9:$B$21,0)))
)</f>
        <v>0</v>
      </c>
      <c r="H201" s="11">
        <f>IF($D201=0,0,$D201*
IFERROR(INDEX(H$391:H$427,MATCH($F201,$B$391:$B$427,0))/INDEX($D$391:$D$427,MATCH($F201,$B$391:$B$427,0)),
INDEX('Input-Func_Class'!E$9:E$21,MATCH($F201,'Input-Func_Class'!$B$9:$B$21,0)))
)</f>
        <v>0</v>
      </c>
      <c r="I201" s="11">
        <f>IF($D201=0,0,$D201*
IFERROR(INDEX(I$391:I$427,MATCH($F201,$B$391:$B$427,0))/INDEX($D$391:$D$427,MATCH($F201,$B$391:$B$427,0)),
INDEX('Input-Func_Class'!F$9:F$21,MATCH($F201,'Input-Func_Class'!$B$9:$B$21,0)))
)</f>
        <v>950.96148803232131</v>
      </c>
      <c r="J201" s="11">
        <f>IF($D201=0,0,$D201*
IFERROR(INDEX(J$391:J$427,MATCH($F201,$B$391:$B$427,0))/INDEX($D$391:$D$427,MATCH($F201,$B$391:$B$427,0)),
INDEX('Input-Func_Class'!G$9:G$21,MATCH($F201,'Input-Func_Class'!$B$9:$B$21,0)))
)</f>
        <v>0</v>
      </c>
      <c r="K201" s="11">
        <f>IF($D201=0,0,$D201*
IFERROR(INDEX(K$391:K$427,MATCH($F201,$B$391:$B$427,0))/INDEX($D$391:$D$427,MATCH($F201,$B$391:$B$427,0)),
INDEX('Input-Func_Class'!H$9:H$21,MATCH($F201,'Input-Func_Class'!$B$9:$B$21,0)))
)</f>
        <v>0</v>
      </c>
      <c r="L201" s="11">
        <f>IF($D201=0,0,$D201*
IFERROR(INDEX(L$391:L$427,MATCH($F201,$B$391:$B$427,0))/INDEX($D$391:$D$427,MATCH($F201,$B$391:$B$427,0)),
INDEX('Input-Func_Class'!I$9:I$21,MATCH($F201,'Input-Func_Class'!$B$9:$B$21,0)))
)</f>
        <v>0</v>
      </c>
      <c r="M201" s="11">
        <f>IF($D201=0,0,$D201*
IFERROR(INDEX(M$391:M$427,MATCH($F201,$B$391:$B$427,0))/INDEX($D$391:$D$427,MATCH($F201,$B$391:$B$427,0)),
INDEX('Input-Func_Class'!J$9:J$21,MATCH($F201,'Input-Func_Class'!$B$9:$B$21,0)))
)</f>
        <v>0</v>
      </c>
    </row>
    <row r="202" spans="1:13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>'Input-Accounts'!$D202</f>
        <v>747.45231652633709</v>
      </c>
      <c r="E202" s="11">
        <f t="shared" si="21"/>
        <v>0</v>
      </c>
      <c r="F202" s="3" t="str">
        <f>IF(D202=0,"-",IF('Input-Accounts'!$E202&lt;&gt;0,'Input-Accounts'!$E202,'Input-Accounts'!$F202))</f>
        <v>INT_STORPT</v>
      </c>
      <c r="G202" s="11">
        <f>IF($D202=0,0,$D202*
IFERROR(INDEX(G$391:G$427,MATCH($F202,$B$391:$B$427,0))/INDEX($D$391:$D$427,MATCH($F202,$B$391:$B$427,0)),
INDEX('Input-Func_Class'!D$9:D$21,MATCH($F202,'Input-Func_Class'!$B$9:$B$21,0)))
)</f>
        <v>0</v>
      </c>
      <c r="H202" s="11">
        <f>IF($D202=0,0,$D202*
IFERROR(INDEX(H$391:H$427,MATCH($F202,$B$391:$B$427,0))/INDEX($D$391:$D$427,MATCH($F202,$B$391:$B$427,0)),
INDEX('Input-Func_Class'!E$9:E$21,MATCH($F202,'Input-Func_Class'!$B$9:$B$21,0)))
)</f>
        <v>0</v>
      </c>
      <c r="I202" s="11">
        <f>IF($D202=0,0,$D202*
IFERROR(INDEX(I$391:I$427,MATCH($F202,$B$391:$B$427,0))/INDEX($D$391:$D$427,MATCH($F202,$B$391:$B$427,0)),
INDEX('Input-Func_Class'!F$9:F$21,MATCH($F202,'Input-Func_Class'!$B$9:$B$21,0)))
)</f>
        <v>747.45231652633709</v>
      </c>
      <c r="J202" s="11">
        <f>IF($D202=0,0,$D202*
IFERROR(INDEX(J$391:J$427,MATCH($F202,$B$391:$B$427,0))/INDEX($D$391:$D$427,MATCH($F202,$B$391:$B$427,0)),
INDEX('Input-Func_Class'!G$9:G$21,MATCH($F202,'Input-Func_Class'!$B$9:$B$21,0)))
)</f>
        <v>0</v>
      </c>
      <c r="K202" s="11">
        <f>IF($D202=0,0,$D202*
IFERROR(INDEX(K$391:K$427,MATCH($F202,$B$391:$B$427,0))/INDEX($D$391:$D$427,MATCH($F202,$B$391:$B$427,0)),
INDEX('Input-Func_Class'!H$9:H$21,MATCH($F202,'Input-Func_Class'!$B$9:$B$21,0)))
)</f>
        <v>0</v>
      </c>
      <c r="L202" s="11">
        <f>IF($D202=0,0,$D202*
IFERROR(INDEX(L$391:L$427,MATCH($F202,$B$391:$B$427,0))/INDEX($D$391:$D$427,MATCH($F202,$B$391:$B$427,0)),
INDEX('Input-Func_Class'!I$9:I$21,MATCH($F202,'Input-Func_Class'!$B$9:$B$21,0)))
)</f>
        <v>0</v>
      </c>
      <c r="M202" s="11">
        <f>IF($D202=0,0,$D202*
IFERROR(INDEX(M$391:M$427,MATCH($F202,$B$391:$B$427,0))/INDEX($D$391:$D$427,MATCH($F202,$B$391:$B$427,0)),
INDEX('Input-Func_Class'!J$9:J$21,MATCH($F202,'Input-Func_Class'!$B$9:$B$21,0)))
)</f>
        <v>0</v>
      </c>
    </row>
    <row r="203" spans="1:13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>'Input-Accounts'!$D203</f>
        <v>44468.892959675337</v>
      </c>
      <c r="E203" s="11">
        <f t="shared" ref="E203:E207" si="26">IFERROR(IF(D203="",0,IF(D203=0,0,IF(ABS(D203-SUM($G203:$M203))&lt;Check_Limit,0,1))),1)</f>
        <v>0</v>
      </c>
      <c r="F203" s="3" t="str">
        <f>IF(D203=0,"-",IF('Input-Accounts'!$E203&lt;&gt;0,'Input-Accounts'!$E203,'Input-Accounts'!$F203))</f>
        <v>INT_STORPT</v>
      </c>
      <c r="G203" s="11">
        <f>IF($D203=0,0,$D203*
IFERROR(INDEX(G$391:G$427,MATCH($F203,$B$391:$B$427,0))/INDEX($D$391:$D$427,MATCH($F203,$B$391:$B$427,0)),
INDEX('Input-Func_Class'!D$9:D$21,MATCH($F203,'Input-Func_Class'!$B$9:$B$21,0)))
)</f>
        <v>0</v>
      </c>
      <c r="H203" s="11">
        <f>IF($D203=0,0,$D203*
IFERROR(INDEX(H$391:H$427,MATCH($F203,$B$391:$B$427,0))/INDEX($D$391:$D$427,MATCH($F203,$B$391:$B$427,0)),
INDEX('Input-Func_Class'!E$9:E$21,MATCH($F203,'Input-Func_Class'!$B$9:$B$21,0)))
)</f>
        <v>0</v>
      </c>
      <c r="I203" s="11">
        <f>IF($D203=0,0,$D203*
IFERROR(INDEX(I$391:I$427,MATCH($F203,$B$391:$B$427,0))/INDEX($D$391:$D$427,MATCH($F203,$B$391:$B$427,0)),
INDEX('Input-Func_Class'!F$9:F$21,MATCH($F203,'Input-Func_Class'!$B$9:$B$21,0)))
)</f>
        <v>44468.892959675337</v>
      </c>
      <c r="J203" s="11">
        <f>IF($D203=0,0,$D203*
IFERROR(INDEX(J$391:J$427,MATCH($F203,$B$391:$B$427,0))/INDEX($D$391:$D$427,MATCH($F203,$B$391:$B$427,0)),
INDEX('Input-Func_Class'!G$9:G$21,MATCH($F203,'Input-Func_Class'!$B$9:$B$21,0)))
)</f>
        <v>0</v>
      </c>
      <c r="K203" s="11">
        <f>IF($D203=0,0,$D203*
IFERROR(INDEX(K$391:K$427,MATCH($F203,$B$391:$B$427,0))/INDEX($D$391:$D$427,MATCH($F203,$B$391:$B$427,0)),
INDEX('Input-Func_Class'!H$9:H$21,MATCH($F203,'Input-Func_Class'!$B$9:$B$21,0)))
)</f>
        <v>0</v>
      </c>
      <c r="L203" s="11">
        <f>IF($D203=0,0,$D203*
IFERROR(INDEX(L$391:L$427,MATCH($F203,$B$391:$B$427,0))/INDEX($D$391:$D$427,MATCH($F203,$B$391:$B$427,0)),
INDEX('Input-Func_Class'!I$9:I$21,MATCH($F203,'Input-Func_Class'!$B$9:$B$21,0)))
)</f>
        <v>0</v>
      </c>
      <c r="M203" s="11">
        <f>IF($D203=0,0,$D203*
IFERROR(INDEX(M$391:M$427,MATCH($F203,$B$391:$B$427,0))/INDEX($D$391:$D$427,MATCH($F203,$B$391:$B$427,0)),
INDEX('Input-Func_Class'!J$9:J$21,MATCH($F203,'Input-Func_Class'!$B$9:$B$21,0)))
)</f>
        <v>0</v>
      </c>
    </row>
    <row r="204" spans="1:13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>'Input-Accounts'!$D204</f>
        <v>527998.93241455604</v>
      </c>
      <c r="E204" s="11">
        <f t="shared" si="26"/>
        <v>0</v>
      </c>
      <c r="F204" s="3" t="str">
        <f>IF(D204=0,"-",IF('Input-Accounts'!$E204&lt;&gt;0,'Input-Accounts'!$E204,'Input-Accounts'!$F204))</f>
        <v>INT_STORPT</v>
      </c>
      <c r="G204" s="11">
        <f>IF($D204=0,0,$D204*
IFERROR(INDEX(G$391:G$427,MATCH($F204,$B$391:$B$427,0))/INDEX($D$391:$D$427,MATCH($F204,$B$391:$B$427,0)),
INDEX('Input-Func_Class'!D$9:D$21,MATCH($F204,'Input-Func_Class'!$B$9:$B$21,0)))
)</f>
        <v>0</v>
      </c>
      <c r="H204" s="11">
        <f>IF($D204=0,0,$D204*
IFERROR(INDEX(H$391:H$427,MATCH($F204,$B$391:$B$427,0))/INDEX($D$391:$D$427,MATCH($F204,$B$391:$B$427,0)),
INDEX('Input-Func_Class'!E$9:E$21,MATCH($F204,'Input-Func_Class'!$B$9:$B$21,0)))
)</f>
        <v>0</v>
      </c>
      <c r="I204" s="11">
        <f>IF($D204=0,0,$D204*
IFERROR(INDEX(I$391:I$427,MATCH($F204,$B$391:$B$427,0))/INDEX($D$391:$D$427,MATCH($F204,$B$391:$B$427,0)),
INDEX('Input-Func_Class'!F$9:F$21,MATCH($F204,'Input-Func_Class'!$B$9:$B$21,0)))
)</f>
        <v>527998.93241455604</v>
      </c>
      <c r="J204" s="11">
        <f>IF($D204=0,0,$D204*
IFERROR(INDEX(J$391:J$427,MATCH($F204,$B$391:$B$427,0))/INDEX($D$391:$D$427,MATCH($F204,$B$391:$B$427,0)),
INDEX('Input-Func_Class'!G$9:G$21,MATCH($F204,'Input-Func_Class'!$B$9:$B$21,0)))
)</f>
        <v>0</v>
      </c>
      <c r="K204" s="11">
        <f>IF($D204=0,0,$D204*
IFERROR(INDEX(K$391:K$427,MATCH($F204,$B$391:$B$427,0))/INDEX($D$391:$D$427,MATCH($F204,$B$391:$B$427,0)),
INDEX('Input-Func_Class'!H$9:H$21,MATCH($F204,'Input-Func_Class'!$B$9:$B$21,0)))
)</f>
        <v>0</v>
      </c>
      <c r="L204" s="11">
        <f>IF($D204=0,0,$D204*
IFERROR(INDEX(L$391:L$427,MATCH($F204,$B$391:$B$427,0))/INDEX($D$391:$D$427,MATCH($F204,$B$391:$B$427,0)),
INDEX('Input-Func_Class'!I$9:I$21,MATCH($F204,'Input-Func_Class'!$B$9:$B$21,0)))
)</f>
        <v>0</v>
      </c>
      <c r="M204" s="11">
        <f>IF($D204=0,0,$D204*
IFERROR(INDEX(M$391:M$427,MATCH($F204,$B$391:$B$427,0))/INDEX($D$391:$D$427,MATCH($F204,$B$391:$B$427,0)),
INDEX('Input-Func_Class'!J$9:J$21,MATCH($F204,'Input-Func_Class'!$B$9:$B$21,0)))
)</f>
        <v>0</v>
      </c>
    </row>
    <row r="205" spans="1:13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>'Input-Accounts'!$D205</f>
        <v>1177.9107937379247</v>
      </c>
      <c r="E205" s="11">
        <f t="shared" si="26"/>
        <v>0</v>
      </c>
      <c r="F205" s="3" t="str">
        <f>IF(D205=0,"-",IF('Input-Accounts'!$E205&lt;&gt;0,'Input-Accounts'!$E205,'Input-Accounts'!$F205))</f>
        <v>INT_STORPT</v>
      </c>
      <c r="G205" s="11">
        <f>IF($D205=0,0,$D205*
IFERROR(INDEX(G$391:G$427,MATCH($F205,$B$391:$B$427,0))/INDEX($D$391:$D$427,MATCH($F205,$B$391:$B$427,0)),
INDEX('Input-Func_Class'!D$9:D$21,MATCH($F205,'Input-Func_Class'!$B$9:$B$21,0)))
)</f>
        <v>0</v>
      </c>
      <c r="H205" s="11">
        <f>IF($D205=0,0,$D205*
IFERROR(INDEX(H$391:H$427,MATCH($F205,$B$391:$B$427,0))/INDEX($D$391:$D$427,MATCH($F205,$B$391:$B$427,0)),
INDEX('Input-Func_Class'!E$9:E$21,MATCH($F205,'Input-Func_Class'!$B$9:$B$21,0)))
)</f>
        <v>0</v>
      </c>
      <c r="I205" s="11">
        <f>IF($D205=0,0,$D205*
IFERROR(INDEX(I$391:I$427,MATCH($F205,$B$391:$B$427,0))/INDEX($D$391:$D$427,MATCH($F205,$B$391:$B$427,0)),
INDEX('Input-Func_Class'!F$9:F$21,MATCH($F205,'Input-Func_Class'!$B$9:$B$21,0)))
)</f>
        <v>1177.9107937379247</v>
      </c>
      <c r="J205" s="11">
        <f>IF($D205=0,0,$D205*
IFERROR(INDEX(J$391:J$427,MATCH($F205,$B$391:$B$427,0))/INDEX($D$391:$D$427,MATCH($F205,$B$391:$B$427,0)),
INDEX('Input-Func_Class'!G$9:G$21,MATCH($F205,'Input-Func_Class'!$B$9:$B$21,0)))
)</f>
        <v>0</v>
      </c>
      <c r="K205" s="11">
        <f>IF($D205=0,0,$D205*
IFERROR(INDEX(K$391:K$427,MATCH($F205,$B$391:$B$427,0))/INDEX($D$391:$D$427,MATCH($F205,$B$391:$B$427,0)),
INDEX('Input-Func_Class'!H$9:H$21,MATCH($F205,'Input-Func_Class'!$B$9:$B$21,0)))
)</f>
        <v>0</v>
      </c>
      <c r="L205" s="11">
        <f>IF($D205=0,0,$D205*
IFERROR(INDEX(L$391:L$427,MATCH($F205,$B$391:$B$427,0))/INDEX($D$391:$D$427,MATCH($F205,$B$391:$B$427,0)),
INDEX('Input-Func_Class'!I$9:I$21,MATCH($F205,'Input-Func_Class'!$B$9:$B$21,0)))
)</f>
        <v>0</v>
      </c>
      <c r="M205" s="11">
        <f>IF($D205=0,0,$D205*
IFERROR(INDEX(M$391:M$427,MATCH($F205,$B$391:$B$427,0))/INDEX($D$391:$D$427,MATCH($F205,$B$391:$B$427,0)),
INDEX('Input-Func_Class'!J$9:J$21,MATCH($F205,'Input-Func_Class'!$B$9:$B$21,0)))
)</f>
        <v>0</v>
      </c>
    </row>
    <row r="206" spans="1:13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>'Input-Accounts'!$D206</f>
        <v>208.35809687145309</v>
      </c>
      <c r="E206" s="11">
        <f t="shared" si="26"/>
        <v>0</v>
      </c>
      <c r="F206" s="3" t="str">
        <f>IF(D206=0,"-",IF('Input-Accounts'!$E206&lt;&gt;0,'Input-Accounts'!$E206,'Input-Accounts'!$F206))</f>
        <v>INT_STORPT</v>
      </c>
      <c r="G206" s="11">
        <f>IF($D206=0,0,$D206*
IFERROR(INDEX(G$391:G$427,MATCH($F206,$B$391:$B$427,0))/INDEX($D$391:$D$427,MATCH($F206,$B$391:$B$427,0)),
INDEX('Input-Func_Class'!D$9:D$21,MATCH($F206,'Input-Func_Class'!$B$9:$B$21,0)))
)</f>
        <v>0</v>
      </c>
      <c r="H206" s="11">
        <f>IF($D206=0,0,$D206*
IFERROR(INDEX(H$391:H$427,MATCH($F206,$B$391:$B$427,0))/INDEX($D$391:$D$427,MATCH($F206,$B$391:$B$427,0)),
INDEX('Input-Func_Class'!E$9:E$21,MATCH($F206,'Input-Func_Class'!$B$9:$B$21,0)))
)</f>
        <v>0</v>
      </c>
      <c r="I206" s="11">
        <f>IF($D206=0,0,$D206*
IFERROR(INDEX(I$391:I$427,MATCH($F206,$B$391:$B$427,0))/INDEX($D$391:$D$427,MATCH($F206,$B$391:$B$427,0)),
INDEX('Input-Func_Class'!F$9:F$21,MATCH($F206,'Input-Func_Class'!$B$9:$B$21,0)))
)</f>
        <v>208.35809687145309</v>
      </c>
      <c r="J206" s="11">
        <f>IF($D206=0,0,$D206*
IFERROR(INDEX(J$391:J$427,MATCH($F206,$B$391:$B$427,0))/INDEX($D$391:$D$427,MATCH($F206,$B$391:$B$427,0)),
INDEX('Input-Func_Class'!G$9:G$21,MATCH($F206,'Input-Func_Class'!$B$9:$B$21,0)))
)</f>
        <v>0</v>
      </c>
      <c r="K206" s="11">
        <f>IF($D206=0,0,$D206*
IFERROR(INDEX(K$391:K$427,MATCH($F206,$B$391:$B$427,0))/INDEX($D$391:$D$427,MATCH($F206,$B$391:$B$427,0)),
INDEX('Input-Func_Class'!H$9:H$21,MATCH($F206,'Input-Func_Class'!$B$9:$B$21,0)))
)</f>
        <v>0</v>
      </c>
      <c r="L206" s="11">
        <f>IF($D206=0,0,$D206*
IFERROR(INDEX(L$391:L$427,MATCH($F206,$B$391:$B$427,0))/INDEX($D$391:$D$427,MATCH($F206,$B$391:$B$427,0)),
INDEX('Input-Func_Class'!I$9:I$21,MATCH($F206,'Input-Func_Class'!$B$9:$B$21,0)))
)</f>
        <v>0</v>
      </c>
      <c r="M206" s="11">
        <f>IF($D206=0,0,$D206*
IFERROR(INDEX(M$391:M$427,MATCH($F206,$B$391:$B$427,0))/INDEX($D$391:$D$427,MATCH($F206,$B$391:$B$427,0)),
INDEX('Input-Func_Class'!J$9:J$21,MATCH($F206,'Input-Func_Class'!$B$9:$B$21,0)))
)</f>
        <v>0</v>
      </c>
    </row>
    <row r="207" spans="1:13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>SUBTOTAL(9,D201:D206)</f>
        <v>575552.5080693994</v>
      </c>
      <c r="E207" s="11">
        <f t="shared" si="26"/>
        <v>0</v>
      </c>
      <c r="G207" s="111">
        <f t="shared" ref="G207:M207" si="27">SUBTOTAL(9,G201:G206)</f>
        <v>0</v>
      </c>
      <c r="H207" s="111">
        <f t="shared" si="27"/>
        <v>0</v>
      </c>
      <c r="I207" s="111">
        <f t="shared" si="27"/>
        <v>575552.5080693994</v>
      </c>
      <c r="J207" s="111">
        <f t="shared" si="27"/>
        <v>0</v>
      </c>
      <c r="K207" s="111">
        <f t="shared" si="27"/>
        <v>0</v>
      </c>
      <c r="L207" s="111">
        <f t="shared" si="27"/>
        <v>0</v>
      </c>
      <c r="M207" s="111">
        <f t="shared" si="27"/>
        <v>0</v>
      </c>
    </row>
    <row r="208" spans="1:13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  <c r="L208" s="11"/>
      <c r="M208" s="11"/>
    </row>
    <row r="209" spans="1:13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>
        <f t="shared" ref="E209:E240" si="28">IFERROR(IF(D209="",0,IF(D209=0,0,IF(ABS(D209-SUM($G209:$M209))&lt;Check_Limit,0,1))),1)</f>
        <v>0</v>
      </c>
      <c r="F209" s="3"/>
      <c r="G209" s="11"/>
      <c r="H209" s="11"/>
      <c r="I209" s="11"/>
      <c r="J209" s="11"/>
      <c r="K209" s="11"/>
      <c r="L209" s="11"/>
      <c r="M209" s="11"/>
    </row>
    <row r="210" spans="1:13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>'Input-Accounts'!$D210</f>
        <v>181296.06061050875</v>
      </c>
      <c r="E210" s="11">
        <f t="shared" si="28"/>
        <v>0</v>
      </c>
      <c r="F210" s="3" t="str">
        <f>IF(D210=0,"-",IF('Input-Accounts'!$E210&lt;&gt;0,'Input-Accounts'!$E210,'Input-Accounts'!$F210))</f>
        <v>TRANSMISSION</v>
      </c>
      <c r="G210" s="11">
        <f>IF($D210=0,0,$D210*
IFERROR(INDEX(G$391:G$427,MATCH($F210,$B$391:$B$427,0))/INDEX($D$391:$D$427,MATCH($F210,$B$391:$B$427,0)),
INDEX('Input-Func_Class'!D$9:D$21,MATCH($F210,'Input-Func_Class'!$B$9:$B$21,0)))
)</f>
        <v>0</v>
      </c>
      <c r="H210" s="11">
        <f>IF($D210=0,0,$D210*
IFERROR(INDEX(H$391:H$427,MATCH($F210,$B$391:$B$427,0))/INDEX($D$391:$D$427,MATCH($F210,$B$391:$B$427,0)),
INDEX('Input-Func_Class'!E$9:E$21,MATCH($F210,'Input-Func_Class'!$B$9:$B$21,0)))
)</f>
        <v>0</v>
      </c>
      <c r="I210" s="11">
        <f>IF($D210=0,0,$D210*
IFERROR(INDEX(I$391:I$427,MATCH($F210,$B$391:$B$427,0))/INDEX($D$391:$D$427,MATCH($F210,$B$391:$B$427,0)),
INDEX('Input-Func_Class'!F$9:F$21,MATCH($F210,'Input-Func_Class'!$B$9:$B$21,0)))
)</f>
        <v>0</v>
      </c>
      <c r="J210" s="11">
        <f>IF($D210=0,0,$D210*
IFERROR(INDEX(J$391:J$427,MATCH($F210,$B$391:$B$427,0))/INDEX($D$391:$D$427,MATCH($F210,$B$391:$B$427,0)),
INDEX('Input-Func_Class'!G$9:G$21,MATCH($F210,'Input-Func_Class'!$B$9:$B$21,0)))
)</f>
        <v>181296.06061050875</v>
      </c>
      <c r="K210" s="11">
        <f>IF($D210=0,0,$D210*
IFERROR(INDEX(K$391:K$427,MATCH($F210,$B$391:$B$427,0))/INDEX($D$391:$D$427,MATCH($F210,$B$391:$B$427,0)),
INDEX('Input-Func_Class'!H$9:H$21,MATCH($F210,'Input-Func_Class'!$B$9:$B$21,0)))
)</f>
        <v>0</v>
      </c>
      <c r="L210" s="11">
        <f>IF($D210=0,0,$D210*
IFERROR(INDEX(L$391:L$427,MATCH($F210,$B$391:$B$427,0))/INDEX($D$391:$D$427,MATCH($F210,$B$391:$B$427,0)),
INDEX('Input-Func_Class'!I$9:I$21,MATCH($F210,'Input-Func_Class'!$B$9:$B$21,0)))
)</f>
        <v>0</v>
      </c>
      <c r="M210" s="11">
        <f>IF($D210=0,0,$D210*
IFERROR(INDEX(M$391:M$427,MATCH($F210,$B$391:$B$427,0))/INDEX($D$391:$D$427,MATCH($F210,$B$391:$B$427,0)),
INDEX('Input-Func_Class'!J$9:J$21,MATCH($F210,'Input-Func_Class'!$B$9:$B$21,0)))
)</f>
        <v>0</v>
      </c>
    </row>
    <row r="211" spans="1:13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>'Input-Accounts'!$D211</f>
        <v>150509.08110028363</v>
      </c>
      <c r="E211" s="11">
        <f t="shared" si="28"/>
        <v>0</v>
      </c>
      <c r="F211" s="3" t="str">
        <f>IF(D211=0,"-",IF('Input-Accounts'!$E211&lt;&gt;0,'Input-Accounts'!$E211,'Input-Accounts'!$F211))</f>
        <v>TRANSMISSION</v>
      </c>
      <c r="G211" s="11">
        <f>IF($D211=0,0,$D211*
IFERROR(INDEX(G$391:G$427,MATCH($F211,$B$391:$B$427,0))/INDEX($D$391:$D$427,MATCH($F211,$B$391:$B$427,0)),
INDEX('Input-Func_Class'!D$9:D$21,MATCH($F211,'Input-Func_Class'!$B$9:$B$21,0)))
)</f>
        <v>0</v>
      </c>
      <c r="H211" s="11">
        <f>IF($D211=0,0,$D211*
IFERROR(INDEX(H$391:H$427,MATCH($F211,$B$391:$B$427,0))/INDEX($D$391:$D$427,MATCH($F211,$B$391:$B$427,0)),
INDEX('Input-Func_Class'!E$9:E$21,MATCH($F211,'Input-Func_Class'!$B$9:$B$21,0)))
)</f>
        <v>0</v>
      </c>
      <c r="I211" s="11">
        <f>IF($D211=0,0,$D211*
IFERROR(INDEX(I$391:I$427,MATCH($F211,$B$391:$B$427,0))/INDEX($D$391:$D$427,MATCH($F211,$B$391:$B$427,0)),
INDEX('Input-Func_Class'!F$9:F$21,MATCH($F211,'Input-Func_Class'!$B$9:$B$21,0)))
)</f>
        <v>0</v>
      </c>
      <c r="J211" s="11">
        <f>IF($D211=0,0,$D211*
IFERROR(INDEX(J$391:J$427,MATCH($F211,$B$391:$B$427,0))/INDEX($D$391:$D$427,MATCH($F211,$B$391:$B$427,0)),
INDEX('Input-Func_Class'!G$9:G$21,MATCH($F211,'Input-Func_Class'!$B$9:$B$21,0)))
)</f>
        <v>150509.08110028363</v>
      </c>
      <c r="K211" s="11">
        <f>IF($D211=0,0,$D211*
IFERROR(INDEX(K$391:K$427,MATCH($F211,$B$391:$B$427,0))/INDEX($D$391:$D$427,MATCH($F211,$B$391:$B$427,0)),
INDEX('Input-Func_Class'!H$9:H$21,MATCH($F211,'Input-Func_Class'!$B$9:$B$21,0)))
)</f>
        <v>0</v>
      </c>
      <c r="L211" s="11">
        <f>IF($D211=0,0,$D211*
IFERROR(INDEX(L$391:L$427,MATCH($F211,$B$391:$B$427,0))/INDEX($D$391:$D$427,MATCH($F211,$B$391:$B$427,0)),
INDEX('Input-Func_Class'!I$9:I$21,MATCH($F211,'Input-Func_Class'!$B$9:$B$21,0)))
)</f>
        <v>0</v>
      </c>
      <c r="M211" s="11">
        <f>IF($D211=0,0,$D211*
IFERROR(INDEX(M$391:M$427,MATCH($F211,$B$391:$B$427,0))/INDEX($D$391:$D$427,MATCH($F211,$B$391:$B$427,0)),
INDEX('Input-Func_Class'!J$9:J$21,MATCH($F211,'Input-Func_Class'!$B$9:$B$21,0)))
)</f>
        <v>0</v>
      </c>
    </row>
    <row r="212" spans="1:13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>'Input-Accounts'!$D212</f>
        <v>1107108.2109397349</v>
      </c>
      <c r="E212" s="11">
        <f t="shared" si="28"/>
        <v>0</v>
      </c>
      <c r="F212" s="3" t="str">
        <f>IF(D212=0,"-",IF('Input-Accounts'!$E212&lt;&gt;0,'Input-Accounts'!$E212,'Input-Accounts'!$F212))</f>
        <v>TRANSMISSION</v>
      </c>
      <c r="G212" s="11">
        <f>IF($D212=0,0,$D212*
IFERROR(INDEX(G$391:G$427,MATCH($F212,$B$391:$B$427,0))/INDEX($D$391:$D$427,MATCH($F212,$B$391:$B$427,0)),
INDEX('Input-Func_Class'!D$9:D$21,MATCH($F212,'Input-Func_Class'!$B$9:$B$21,0)))
)</f>
        <v>0</v>
      </c>
      <c r="H212" s="11">
        <f>IF($D212=0,0,$D212*
IFERROR(INDEX(H$391:H$427,MATCH($F212,$B$391:$B$427,0))/INDEX($D$391:$D$427,MATCH($F212,$B$391:$B$427,0)),
INDEX('Input-Func_Class'!E$9:E$21,MATCH($F212,'Input-Func_Class'!$B$9:$B$21,0)))
)</f>
        <v>0</v>
      </c>
      <c r="I212" s="11">
        <f>IF($D212=0,0,$D212*
IFERROR(INDEX(I$391:I$427,MATCH($F212,$B$391:$B$427,0))/INDEX($D$391:$D$427,MATCH($F212,$B$391:$B$427,0)),
INDEX('Input-Func_Class'!F$9:F$21,MATCH($F212,'Input-Func_Class'!$B$9:$B$21,0)))
)</f>
        <v>0</v>
      </c>
      <c r="J212" s="11">
        <f>IF($D212=0,0,$D212*
IFERROR(INDEX(J$391:J$427,MATCH($F212,$B$391:$B$427,0))/INDEX($D$391:$D$427,MATCH($F212,$B$391:$B$427,0)),
INDEX('Input-Func_Class'!G$9:G$21,MATCH($F212,'Input-Func_Class'!$B$9:$B$21,0)))
)</f>
        <v>1107108.2109397349</v>
      </c>
      <c r="K212" s="11">
        <f>IF($D212=0,0,$D212*
IFERROR(INDEX(K$391:K$427,MATCH($F212,$B$391:$B$427,0))/INDEX($D$391:$D$427,MATCH($F212,$B$391:$B$427,0)),
INDEX('Input-Func_Class'!H$9:H$21,MATCH($F212,'Input-Func_Class'!$B$9:$B$21,0)))
)</f>
        <v>0</v>
      </c>
      <c r="L212" s="11">
        <f>IF($D212=0,0,$D212*
IFERROR(INDEX(L$391:L$427,MATCH($F212,$B$391:$B$427,0))/INDEX($D$391:$D$427,MATCH($F212,$B$391:$B$427,0)),
INDEX('Input-Func_Class'!I$9:I$21,MATCH($F212,'Input-Func_Class'!$B$9:$B$21,0)))
)</f>
        <v>0</v>
      </c>
      <c r="M212" s="11">
        <f>IF($D212=0,0,$D212*
IFERROR(INDEX(M$391:M$427,MATCH($F212,$B$391:$B$427,0))/INDEX($D$391:$D$427,MATCH($F212,$B$391:$B$427,0)),
INDEX('Input-Func_Class'!J$9:J$21,MATCH($F212,'Input-Func_Class'!$B$9:$B$21,0)))
)</f>
        <v>0</v>
      </c>
    </row>
    <row r="213" spans="1:13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>'Input-Accounts'!$D213</f>
        <v>2011328.1579080883</v>
      </c>
      <c r="E213" s="11">
        <f t="shared" si="28"/>
        <v>0</v>
      </c>
      <c r="F213" s="3" t="str">
        <f>IF(D213=0,"-",IF('Input-Accounts'!$E213&lt;&gt;0,'Input-Accounts'!$E213,'Input-Accounts'!$F213))</f>
        <v>TRANSMISSION</v>
      </c>
      <c r="G213" s="11">
        <f>IF($D213=0,0,$D213*
IFERROR(INDEX(G$391:G$427,MATCH($F213,$B$391:$B$427,0))/INDEX($D$391:$D$427,MATCH($F213,$B$391:$B$427,0)),
INDEX('Input-Func_Class'!D$9:D$21,MATCH($F213,'Input-Func_Class'!$B$9:$B$21,0)))
)</f>
        <v>0</v>
      </c>
      <c r="H213" s="11">
        <f>IF($D213=0,0,$D213*
IFERROR(INDEX(H$391:H$427,MATCH($F213,$B$391:$B$427,0))/INDEX($D$391:$D$427,MATCH($F213,$B$391:$B$427,0)),
INDEX('Input-Func_Class'!E$9:E$21,MATCH($F213,'Input-Func_Class'!$B$9:$B$21,0)))
)</f>
        <v>0</v>
      </c>
      <c r="I213" s="11">
        <f>IF($D213=0,0,$D213*
IFERROR(INDEX(I$391:I$427,MATCH($F213,$B$391:$B$427,0))/INDEX($D$391:$D$427,MATCH($F213,$B$391:$B$427,0)),
INDEX('Input-Func_Class'!F$9:F$21,MATCH($F213,'Input-Func_Class'!$B$9:$B$21,0)))
)</f>
        <v>0</v>
      </c>
      <c r="J213" s="11">
        <f>IF($D213=0,0,$D213*
IFERROR(INDEX(J$391:J$427,MATCH($F213,$B$391:$B$427,0))/INDEX($D$391:$D$427,MATCH($F213,$B$391:$B$427,0)),
INDEX('Input-Func_Class'!G$9:G$21,MATCH($F213,'Input-Func_Class'!$B$9:$B$21,0)))
)</f>
        <v>2011328.1579080883</v>
      </c>
      <c r="K213" s="11">
        <f>IF($D213=0,0,$D213*
IFERROR(INDEX(K$391:K$427,MATCH($F213,$B$391:$B$427,0))/INDEX($D$391:$D$427,MATCH($F213,$B$391:$B$427,0)),
INDEX('Input-Func_Class'!H$9:H$21,MATCH($F213,'Input-Func_Class'!$B$9:$B$21,0)))
)</f>
        <v>0</v>
      </c>
      <c r="L213" s="11">
        <f>IF($D213=0,0,$D213*
IFERROR(INDEX(L$391:L$427,MATCH($F213,$B$391:$B$427,0))/INDEX($D$391:$D$427,MATCH($F213,$B$391:$B$427,0)),
INDEX('Input-Func_Class'!I$9:I$21,MATCH($F213,'Input-Func_Class'!$B$9:$B$21,0)))
)</f>
        <v>0</v>
      </c>
      <c r="M213" s="11">
        <f>IF($D213=0,0,$D213*
IFERROR(INDEX(M$391:M$427,MATCH($F213,$B$391:$B$427,0))/INDEX($D$391:$D$427,MATCH($F213,$B$391:$B$427,0)),
INDEX('Input-Func_Class'!J$9:J$21,MATCH($F213,'Input-Func_Class'!$B$9:$B$21,0)))
)</f>
        <v>0</v>
      </c>
    </row>
    <row r="214" spans="1:13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>'Input-Accounts'!$D214</f>
        <v>430972.1466646021</v>
      </c>
      <c r="E214" s="11">
        <f t="shared" si="28"/>
        <v>0</v>
      </c>
      <c r="F214" s="3" t="str">
        <f>IF(D214=0,"-",IF('Input-Accounts'!$E214&lt;&gt;0,'Input-Accounts'!$E214,'Input-Accounts'!$F214))</f>
        <v>TRANSMISSION</v>
      </c>
      <c r="G214" s="11">
        <f>IF($D214=0,0,$D214*
IFERROR(INDEX(G$391:G$427,MATCH($F214,$B$391:$B$427,0))/INDEX($D$391:$D$427,MATCH($F214,$B$391:$B$427,0)),
INDEX('Input-Func_Class'!D$9:D$21,MATCH($F214,'Input-Func_Class'!$B$9:$B$21,0)))
)</f>
        <v>0</v>
      </c>
      <c r="H214" s="11">
        <f>IF($D214=0,0,$D214*
IFERROR(INDEX(H$391:H$427,MATCH($F214,$B$391:$B$427,0))/INDEX($D$391:$D$427,MATCH($F214,$B$391:$B$427,0)),
INDEX('Input-Func_Class'!E$9:E$21,MATCH($F214,'Input-Func_Class'!$B$9:$B$21,0)))
)</f>
        <v>0</v>
      </c>
      <c r="I214" s="11">
        <f>IF($D214=0,0,$D214*
IFERROR(INDEX(I$391:I$427,MATCH($F214,$B$391:$B$427,0))/INDEX($D$391:$D$427,MATCH($F214,$B$391:$B$427,0)),
INDEX('Input-Func_Class'!F$9:F$21,MATCH($F214,'Input-Func_Class'!$B$9:$B$21,0)))
)</f>
        <v>0</v>
      </c>
      <c r="J214" s="11">
        <f>IF($D214=0,0,$D214*
IFERROR(INDEX(J$391:J$427,MATCH($F214,$B$391:$B$427,0))/INDEX($D$391:$D$427,MATCH($F214,$B$391:$B$427,0)),
INDEX('Input-Func_Class'!G$9:G$21,MATCH($F214,'Input-Func_Class'!$B$9:$B$21,0)))
)</f>
        <v>430972.1466646021</v>
      </c>
      <c r="K214" s="11">
        <f>IF($D214=0,0,$D214*
IFERROR(INDEX(K$391:K$427,MATCH($F214,$B$391:$B$427,0))/INDEX($D$391:$D$427,MATCH($F214,$B$391:$B$427,0)),
INDEX('Input-Func_Class'!H$9:H$21,MATCH($F214,'Input-Func_Class'!$B$9:$B$21,0)))
)</f>
        <v>0</v>
      </c>
      <c r="L214" s="11">
        <f>IF($D214=0,0,$D214*
IFERROR(INDEX(L$391:L$427,MATCH($F214,$B$391:$B$427,0))/INDEX($D$391:$D$427,MATCH($F214,$B$391:$B$427,0)),
INDEX('Input-Func_Class'!I$9:I$21,MATCH($F214,'Input-Func_Class'!$B$9:$B$21,0)))
)</f>
        <v>0</v>
      </c>
      <c r="M214" s="11">
        <f>IF($D214=0,0,$D214*
IFERROR(INDEX(M$391:M$427,MATCH($F214,$B$391:$B$427,0))/INDEX($D$391:$D$427,MATCH($F214,$B$391:$B$427,0)),
INDEX('Input-Func_Class'!J$9:J$21,MATCH($F214,'Input-Func_Class'!$B$9:$B$21,0)))
)</f>
        <v>0</v>
      </c>
    </row>
    <row r="215" spans="1:13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>'Input-Accounts'!$D215</f>
        <v>48590.965869394371</v>
      </c>
      <c r="E215" s="11">
        <f t="shared" si="28"/>
        <v>0</v>
      </c>
      <c r="F215" s="3" t="str">
        <f>IF(D215=0,"-",IF('Input-Accounts'!$E215&lt;&gt;0,'Input-Accounts'!$E215,'Input-Accounts'!$F215))</f>
        <v>TRANSMISSION</v>
      </c>
      <c r="G215" s="11">
        <f>IF($D215=0,0,$D215*
IFERROR(INDEX(G$391:G$427,MATCH($F215,$B$391:$B$427,0))/INDEX($D$391:$D$427,MATCH($F215,$B$391:$B$427,0)),
INDEX('Input-Func_Class'!D$9:D$21,MATCH($F215,'Input-Func_Class'!$B$9:$B$21,0)))
)</f>
        <v>0</v>
      </c>
      <c r="H215" s="11">
        <f>IF($D215=0,0,$D215*
IFERROR(INDEX(H$391:H$427,MATCH($F215,$B$391:$B$427,0))/INDEX($D$391:$D$427,MATCH($F215,$B$391:$B$427,0)),
INDEX('Input-Func_Class'!E$9:E$21,MATCH($F215,'Input-Func_Class'!$B$9:$B$21,0)))
)</f>
        <v>0</v>
      </c>
      <c r="I215" s="11">
        <f>IF($D215=0,0,$D215*
IFERROR(INDEX(I$391:I$427,MATCH($F215,$B$391:$B$427,0))/INDEX($D$391:$D$427,MATCH($F215,$B$391:$B$427,0)),
INDEX('Input-Func_Class'!F$9:F$21,MATCH($F215,'Input-Func_Class'!$B$9:$B$21,0)))
)</f>
        <v>0</v>
      </c>
      <c r="J215" s="11">
        <f>IF($D215=0,0,$D215*
IFERROR(INDEX(J$391:J$427,MATCH($F215,$B$391:$B$427,0))/INDEX($D$391:$D$427,MATCH($F215,$B$391:$B$427,0)),
INDEX('Input-Func_Class'!G$9:G$21,MATCH($F215,'Input-Func_Class'!$B$9:$B$21,0)))
)</f>
        <v>48590.965869394371</v>
      </c>
      <c r="K215" s="11">
        <f>IF($D215=0,0,$D215*
IFERROR(INDEX(K$391:K$427,MATCH($F215,$B$391:$B$427,0))/INDEX($D$391:$D$427,MATCH($F215,$B$391:$B$427,0)),
INDEX('Input-Func_Class'!H$9:H$21,MATCH($F215,'Input-Func_Class'!$B$9:$B$21,0)))
)</f>
        <v>0</v>
      </c>
      <c r="L215" s="11">
        <f>IF($D215=0,0,$D215*
IFERROR(INDEX(L$391:L$427,MATCH($F215,$B$391:$B$427,0))/INDEX($D$391:$D$427,MATCH($F215,$B$391:$B$427,0)),
INDEX('Input-Func_Class'!I$9:I$21,MATCH($F215,'Input-Func_Class'!$B$9:$B$21,0)))
)</f>
        <v>0</v>
      </c>
      <c r="M215" s="11">
        <f>IF($D215=0,0,$D215*
IFERROR(INDEX(M$391:M$427,MATCH($F215,$B$391:$B$427,0))/INDEX($D$391:$D$427,MATCH($F215,$B$391:$B$427,0)),
INDEX('Input-Func_Class'!J$9:J$21,MATCH($F215,'Input-Func_Class'!$B$9:$B$21,0)))
)</f>
        <v>0</v>
      </c>
    </row>
    <row r="216" spans="1:13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>'Input-Accounts'!$D216</f>
        <v>92939.971112801664</v>
      </c>
      <c r="E216" s="11">
        <f t="shared" si="28"/>
        <v>0</v>
      </c>
      <c r="F216" s="3" t="str">
        <f>IF(D216=0,"-",IF('Input-Accounts'!$E216&lt;&gt;0,'Input-Accounts'!$E216,'Input-Accounts'!$F216))</f>
        <v>TRANSMISSION</v>
      </c>
      <c r="G216" s="11">
        <f>IF($D216=0,0,$D216*
IFERROR(INDEX(G$391:G$427,MATCH($F216,$B$391:$B$427,0))/INDEX($D$391:$D$427,MATCH($F216,$B$391:$B$427,0)),
INDEX('Input-Func_Class'!D$9:D$21,MATCH($F216,'Input-Func_Class'!$B$9:$B$21,0)))
)</f>
        <v>0</v>
      </c>
      <c r="H216" s="11">
        <f>IF($D216=0,0,$D216*
IFERROR(INDEX(H$391:H$427,MATCH($F216,$B$391:$B$427,0))/INDEX($D$391:$D$427,MATCH($F216,$B$391:$B$427,0)),
INDEX('Input-Func_Class'!E$9:E$21,MATCH($F216,'Input-Func_Class'!$B$9:$B$21,0)))
)</f>
        <v>0</v>
      </c>
      <c r="I216" s="11">
        <f>IF($D216=0,0,$D216*
IFERROR(INDEX(I$391:I$427,MATCH($F216,$B$391:$B$427,0))/INDEX($D$391:$D$427,MATCH($F216,$B$391:$B$427,0)),
INDEX('Input-Func_Class'!F$9:F$21,MATCH($F216,'Input-Func_Class'!$B$9:$B$21,0)))
)</f>
        <v>0</v>
      </c>
      <c r="J216" s="11">
        <f>IF($D216=0,0,$D216*
IFERROR(INDEX(J$391:J$427,MATCH($F216,$B$391:$B$427,0))/INDEX($D$391:$D$427,MATCH($F216,$B$391:$B$427,0)),
INDEX('Input-Func_Class'!G$9:G$21,MATCH($F216,'Input-Func_Class'!$B$9:$B$21,0)))
)</f>
        <v>92939.971112801664</v>
      </c>
      <c r="K216" s="11">
        <f>IF($D216=0,0,$D216*
IFERROR(INDEX(K$391:K$427,MATCH($F216,$B$391:$B$427,0))/INDEX($D$391:$D$427,MATCH($F216,$B$391:$B$427,0)),
INDEX('Input-Func_Class'!H$9:H$21,MATCH($F216,'Input-Func_Class'!$B$9:$B$21,0)))
)</f>
        <v>0</v>
      </c>
      <c r="L216" s="11">
        <f>IF($D216=0,0,$D216*
IFERROR(INDEX(L$391:L$427,MATCH($F216,$B$391:$B$427,0))/INDEX($D$391:$D$427,MATCH($F216,$B$391:$B$427,0)),
INDEX('Input-Func_Class'!I$9:I$21,MATCH($F216,'Input-Func_Class'!$B$9:$B$21,0)))
)</f>
        <v>0</v>
      </c>
      <c r="M216" s="11">
        <f>IF($D216=0,0,$D216*
IFERROR(INDEX(M$391:M$427,MATCH($F216,$B$391:$B$427,0))/INDEX($D$391:$D$427,MATCH($F216,$B$391:$B$427,0)),
INDEX('Input-Func_Class'!J$9:J$21,MATCH($F216,'Input-Func_Class'!$B$9:$B$21,0)))
)</f>
        <v>0</v>
      </c>
    </row>
    <row r="217" spans="1:13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>SUBTOTAL(9,D210:D216)</f>
        <v>4022744.5942054139</v>
      </c>
      <c r="E217" s="11">
        <f t="shared" si="28"/>
        <v>0</v>
      </c>
      <c r="G217" s="111">
        <f t="shared" ref="G217:M217" si="29">SUBTOTAL(9,G210:G216)</f>
        <v>0</v>
      </c>
      <c r="H217" s="111">
        <f t="shared" si="29"/>
        <v>0</v>
      </c>
      <c r="I217" s="111">
        <f t="shared" si="29"/>
        <v>0</v>
      </c>
      <c r="J217" s="111">
        <f t="shared" si="29"/>
        <v>4022744.5942054139</v>
      </c>
      <c r="K217" s="111">
        <f t="shared" si="29"/>
        <v>0</v>
      </c>
      <c r="L217" s="111">
        <f t="shared" si="29"/>
        <v>0</v>
      </c>
      <c r="M217" s="111">
        <f t="shared" si="29"/>
        <v>0</v>
      </c>
    </row>
    <row r="218" spans="1:13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>
        <f t="shared" si="28"/>
        <v>0</v>
      </c>
      <c r="G218" s="11"/>
      <c r="H218" s="11"/>
      <c r="I218" s="11"/>
      <c r="J218" s="11"/>
      <c r="K218" s="11"/>
      <c r="L218" s="11"/>
      <c r="M218" s="11"/>
    </row>
    <row r="219" spans="1:13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>
        <f t="shared" si="28"/>
        <v>0</v>
      </c>
      <c r="G219" s="11"/>
      <c r="H219" s="11"/>
      <c r="I219" s="11"/>
      <c r="J219" s="11"/>
      <c r="K219" s="11"/>
      <c r="L219" s="11"/>
      <c r="M219" s="11"/>
    </row>
    <row r="220" spans="1:13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>'Input-Accounts'!$D220</f>
        <v>36347.284870781972</v>
      </c>
      <c r="E220" s="11">
        <f t="shared" si="28"/>
        <v>0</v>
      </c>
      <c r="F220" s="3" t="str">
        <f>IF(D220=0,"-",IF('Input-Accounts'!$E220&lt;&gt;0,'Input-Accounts'!$E220,'Input-Accounts'!$F220))</f>
        <v>TRANSMISSION</v>
      </c>
      <c r="G220" s="11">
        <f>IF($D220=0,0,$D220*
IFERROR(INDEX(G$391:G$427,MATCH($F220,$B$391:$B$427,0))/INDEX($D$391:$D$427,MATCH($F220,$B$391:$B$427,0)),
INDEX('Input-Func_Class'!D$9:D$21,MATCH($F220,'Input-Func_Class'!$B$9:$B$21,0)))
)</f>
        <v>0</v>
      </c>
      <c r="H220" s="11">
        <f>IF($D220=0,0,$D220*
IFERROR(INDEX(H$391:H$427,MATCH($F220,$B$391:$B$427,0))/INDEX($D$391:$D$427,MATCH($F220,$B$391:$B$427,0)),
INDEX('Input-Func_Class'!E$9:E$21,MATCH($F220,'Input-Func_Class'!$B$9:$B$21,0)))
)</f>
        <v>0</v>
      </c>
      <c r="I220" s="11">
        <f>IF($D220=0,0,$D220*
IFERROR(INDEX(I$391:I$427,MATCH($F220,$B$391:$B$427,0))/INDEX($D$391:$D$427,MATCH($F220,$B$391:$B$427,0)),
INDEX('Input-Func_Class'!F$9:F$21,MATCH($F220,'Input-Func_Class'!$B$9:$B$21,0)))
)</f>
        <v>0</v>
      </c>
      <c r="J220" s="11">
        <f>IF($D220=0,0,$D220*
IFERROR(INDEX(J$391:J$427,MATCH($F220,$B$391:$B$427,0))/INDEX($D$391:$D$427,MATCH($F220,$B$391:$B$427,0)),
INDEX('Input-Func_Class'!G$9:G$21,MATCH($F220,'Input-Func_Class'!$B$9:$B$21,0)))
)</f>
        <v>36347.284870781972</v>
      </c>
      <c r="K220" s="11">
        <f>IF($D220=0,0,$D220*
IFERROR(INDEX(K$391:K$427,MATCH($F220,$B$391:$B$427,0))/INDEX($D$391:$D$427,MATCH($F220,$B$391:$B$427,0)),
INDEX('Input-Func_Class'!H$9:H$21,MATCH($F220,'Input-Func_Class'!$B$9:$B$21,0)))
)</f>
        <v>0</v>
      </c>
      <c r="L220" s="11">
        <f>IF($D220=0,0,$D220*
IFERROR(INDEX(L$391:L$427,MATCH($F220,$B$391:$B$427,0))/INDEX($D$391:$D$427,MATCH($F220,$B$391:$B$427,0)),
INDEX('Input-Func_Class'!I$9:I$21,MATCH($F220,'Input-Func_Class'!$B$9:$B$21,0)))
)</f>
        <v>0</v>
      </c>
      <c r="M220" s="11">
        <f>IF($D220=0,0,$D220*
IFERROR(INDEX(M$391:M$427,MATCH($F220,$B$391:$B$427,0))/INDEX($D$391:$D$427,MATCH($F220,$B$391:$B$427,0)),
INDEX('Input-Func_Class'!J$9:J$21,MATCH($F220,'Input-Func_Class'!$B$9:$B$21,0)))
)</f>
        <v>0</v>
      </c>
    </row>
    <row r="221" spans="1:13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>'Input-Accounts'!$D221</f>
        <v>2821625.7410728293</v>
      </c>
      <c r="E221" s="11">
        <f t="shared" si="28"/>
        <v>0</v>
      </c>
      <c r="F221" s="3" t="str">
        <f>IF(D221=0,"-",IF('Input-Accounts'!$E221&lt;&gt;0,'Input-Accounts'!$E221,'Input-Accounts'!$F221))</f>
        <v>TRANSMISSION</v>
      </c>
      <c r="G221" s="11">
        <f>IF($D221=0,0,$D221*
IFERROR(INDEX(G$391:G$427,MATCH($F221,$B$391:$B$427,0))/INDEX($D$391:$D$427,MATCH($F221,$B$391:$B$427,0)),
INDEX('Input-Func_Class'!D$9:D$21,MATCH($F221,'Input-Func_Class'!$B$9:$B$21,0)))
)</f>
        <v>0</v>
      </c>
      <c r="H221" s="11">
        <f>IF($D221=0,0,$D221*
IFERROR(INDEX(H$391:H$427,MATCH($F221,$B$391:$B$427,0))/INDEX($D$391:$D$427,MATCH($F221,$B$391:$B$427,0)),
INDEX('Input-Func_Class'!E$9:E$21,MATCH($F221,'Input-Func_Class'!$B$9:$B$21,0)))
)</f>
        <v>0</v>
      </c>
      <c r="I221" s="11">
        <f>IF($D221=0,0,$D221*
IFERROR(INDEX(I$391:I$427,MATCH($F221,$B$391:$B$427,0))/INDEX($D$391:$D$427,MATCH($F221,$B$391:$B$427,0)),
INDEX('Input-Func_Class'!F$9:F$21,MATCH($F221,'Input-Func_Class'!$B$9:$B$21,0)))
)</f>
        <v>0</v>
      </c>
      <c r="J221" s="11">
        <f>IF($D221=0,0,$D221*
IFERROR(INDEX(J$391:J$427,MATCH($F221,$B$391:$B$427,0))/INDEX($D$391:$D$427,MATCH($F221,$B$391:$B$427,0)),
INDEX('Input-Func_Class'!G$9:G$21,MATCH($F221,'Input-Func_Class'!$B$9:$B$21,0)))
)</f>
        <v>2821625.7410728293</v>
      </c>
      <c r="K221" s="11">
        <f>IF($D221=0,0,$D221*
IFERROR(INDEX(K$391:K$427,MATCH($F221,$B$391:$B$427,0))/INDEX($D$391:$D$427,MATCH($F221,$B$391:$B$427,0)),
INDEX('Input-Func_Class'!H$9:H$21,MATCH($F221,'Input-Func_Class'!$B$9:$B$21,0)))
)</f>
        <v>0</v>
      </c>
      <c r="L221" s="11">
        <f>IF($D221=0,0,$D221*
IFERROR(INDEX(L$391:L$427,MATCH($F221,$B$391:$B$427,0))/INDEX($D$391:$D$427,MATCH($F221,$B$391:$B$427,0)),
INDEX('Input-Func_Class'!I$9:I$21,MATCH($F221,'Input-Func_Class'!$B$9:$B$21,0)))
)</f>
        <v>0</v>
      </c>
      <c r="M221" s="11">
        <f>IF($D221=0,0,$D221*
IFERROR(INDEX(M$391:M$427,MATCH($F221,$B$391:$B$427,0))/INDEX($D$391:$D$427,MATCH($F221,$B$391:$B$427,0)),
INDEX('Input-Func_Class'!J$9:J$21,MATCH($F221,'Input-Func_Class'!$B$9:$B$21,0)))
)</f>
        <v>0</v>
      </c>
    </row>
    <row r="222" spans="1:13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>'Input-Accounts'!$D222</f>
        <v>159220.6140353221</v>
      </c>
      <c r="E222" s="11">
        <f t="shared" si="28"/>
        <v>0</v>
      </c>
      <c r="F222" s="3" t="str">
        <f>IF(D222=0,"-",IF('Input-Accounts'!$E222&lt;&gt;0,'Input-Accounts'!$E222,'Input-Accounts'!$F222))</f>
        <v>TRANSMISSION</v>
      </c>
      <c r="G222" s="11">
        <f>IF($D222=0,0,$D222*
IFERROR(INDEX(G$391:G$427,MATCH($F222,$B$391:$B$427,0))/INDEX($D$391:$D$427,MATCH($F222,$B$391:$B$427,0)),
INDEX('Input-Func_Class'!D$9:D$21,MATCH($F222,'Input-Func_Class'!$B$9:$B$21,0)))
)</f>
        <v>0</v>
      </c>
      <c r="H222" s="11">
        <f>IF($D222=0,0,$D222*
IFERROR(INDEX(H$391:H$427,MATCH($F222,$B$391:$B$427,0))/INDEX($D$391:$D$427,MATCH($F222,$B$391:$B$427,0)),
INDEX('Input-Func_Class'!E$9:E$21,MATCH($F222,'Input-Func_Class'!$B$9:$B$21,0)))
)</f>
        <v>0</v>
      </c>
      <c r="I222" s="11">
        <f>IF($D222=0,0,$D222*
IFERROR(INDEX(I$391:I$427,MATCH($F222,$B$391:$B$427,0))/INDEX($D$391:$D$427,MATCH($F222,$B$391:$B$427,0)),
INDEX('Input-Func_Class'!F$9:F$21,MATCH($F222,'Input-Func_Class'!$B$9:$B$21,0)))
)</f>
        <v>0</v>
      </c>
      <c r="J222" s="11">
        <f>IF($D222=0,0,$D222*
IFERROR(INDEX(J$391:J$427,MATCH($F222,$B$391:$B$427,0))/INDEX($D$391:$D$427,MATCH($F222,$B$391:$B$427,0)),
INDEX('Input-Func_Class'!G$9:G$21,MATCH($F222,'Input-Func_Class'!$B$9:$B$21,0)))
)</f>
        <v>159220.6140353221</v>
      </c>
      <c r="K222" s="11">
        <f>IF($D222=0,0,$D222*
IFERROR(INDEX(K$391:K$427,MATCH($F222,$B$391:$B$427,0))/INDEX($D$391:$D$427,MATCH($F222,$B$391:$B$427,0)),
INDEX('Input-Func_Class'!H$9:H$21,MATCH($F222,'Input-Func_Class'!$B$9:$B$21,0)))
)</f>
        <v>0</v>
      </c>
      <c r="L222" s="11">
        <f>IF($D222=0,0,$D222*
IFERROR(INDEX(L$391:L$427,MATCH($F222,$B$391:$B$427,0))/INDEX($D$391:$D$427,MATCH($F222,$B$391:$B$427,0)),
INDEX('Input-Func_Class'!I$9:I$21,MATCH($F222,'Input-Func_Class'!$B$9:$B$21,0)))
)</f>
        <v>0</v>
      </c>
      <c r="M222" s="11">
        <f>IF($D222=0,0,$D222*
IFERROR(INDEX(M$391:M$427,MATCH($F222,$B$391:$B$427,0))/INDEX($D$391:$D$427,MATCH($F222,$B$391:$B$427,0)),
INDEX('Input-Func_Class'!J$9:J$21,MATCH($F222,'Input-Func_Class'!$B$9:$B$21,0)))
)</f>
        <v>0</v>
      </c>
    </row>
    <row r="223" spans="1:13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>'Input-Accounts'!$D223</f>
        <v>1419322.3869909393</v>
      </c>
      <c r="E223" s="11">
        <f t="shared" si="28"/>
        <v>0</v>
      </c>
      <c r="F223" s="3" t="str">
        <f>IF(D223=0,"-",IF('Input-Accounts'!$E223&lt;&gt;0,'Input-Accounts'!$E223,'Input-Accounts'!$F223))</f>
        <v>TRANSMISSION</v>
      </c>
      <c r="G223" s="11">
        <f>IF($D223=0,0,$D223*
IFERROR(INDEX(G$391:G$427,MATCH($F223,$B$391:$B$427,0))/INDEX($D$391:$D$427,MATCH($F223,$B$391:$B$427,0)),
INDEX('Input-Func_Class'!D$9:D$21,MATCH($F223,'Input-Func_Class'!$B$9:$B$21,0)))
)</f>
        <v>0</v>
      </c>
      <c r="H223" s="11">
        <f>IF($D223=0,0,$D223*
IFERROR(INDEX(H$391:H$427,MATCH($F223,$B$391:$B$427,0))/INDEX($D$391:$D$427,MATCH($F223,$B$391:$B$427,0)),
INDEX('Input-Func_Class'!E$9:E$21,MATCH($F223,'Input-Func_Class'!$B$9:$B$21,0)))
)</f>
        <v>0</v>
      </c>
      <c r="I223" s="11">
        <f>IF($D223=0,0,$D223*
IFERROR(INDEX(I$391:I$427,MATCH($F223,$B$391:$B$427,0))/INDEX($D$391:$D$427,MATCH($F223,$B$391:$B$427,0)),
INDEX('Input-Func_Class'!F$9:F$21,MATCH($F223,'Input-Func_Class'!$B$9:$B$21,0)))
)</f>
        <v>0</v>
      </c>
      <c r="J223" s="11">
        <f>IF($D223=0,0,$D223*
IFERROR(INDEX(J$391:J$427,MATCH($F223,$B$391:$B$427,0))/INDEX($D$391:$D$427,MATCH($F223,$B$391:$B$427,0)),
INDEX('Input-Func_Class'!G$9:G$21,MATCH($F223,'Input-Func_Class'!$B$9:$B$21,0)))
)</f>
        <v>1419322.3869909393</v>
      </c>
      <c r="K223" s="11">
        <f>IF($D223=0,0,$D223*
IFERROR(INDEX(K$391:K$427,MATCH($F223,$B$391:$B$427,0))/INDEX($D$391:$D$427,MATCH($F223,$B$391:$B$427,0)),
INDEX('Input-Func_Class'!H$9:H$21,MATCH($F223,'Input-Func_Class'!$B$9:$B$21,0)))
)</f>
        <v>0</v>
      </c>
      <c r="L223" s="11">
        <f>IF($D223=0,0,$D223*
IFERROR(INDEX(L$391:L$427,MATCH($F223,$B$391:$B$427,0))/INDEX($D$391:$D$427,MATCH($F223,$B$391:$B$427,0)),
INDEX('Input-Func_Class'!I$9:I$21,MATCH($F223,'Input-Func_Class'!$B$9:$B$21,0)))
)</f>
        <v>0</v>
      </c>
      <c r="M223" s="11">
        <f>IF($D223=0,0,$D223*
IFERROR(INDEX(M$391:M$427,MATCH($F223,$B$391:$B$427,0))/INDEX($D$391:$D$427,MATCH($F223,$B$391:$B$427,0)),
INDEX('Input-Func_Class'!J$9:J$21,MATCH($F223,'Input-Func_Class'!$B$9:$B$21,0)))
)</f>
        <v>0</v>
      </c>
    </row>
    <row r="224" spans="1:13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>'Input-Accounts'!$D224</f>
        <v>192095.58275732494</v>
      </c>
      <c r="E224" s="11">
        <f t="shared" si="28"/>
        <v>0</v>
      </c>
      <c r="F224" s="3" t="str">
        <f>IF(D224=0,"-",IF('Input-Accounts'!$E224&lt;&gt;0,'Input-Accounts'!$E224,'Input-Accounts'!$F224))</f>
        <v>TRANSMISSION</v>
      </c>
      <c r="G224" s="11">
        <f>IF($D224=0,0,$D224*
IFERROR(INDEX(G$391:G$427,MATCH($F224,$B$391:$B$427,0))/INDEX($D$391:$D$427,MATCH($F224,$B$391:$B$427,0)),
INDEX('Input-Func_Class'!D$9:D$21,MATCH($F224,'Input-Func_Class'!$B$9:$B$21,0)))
)</f>
        <v>0</v>
      </c>
      <c r="H224" s="11">
        <f>IF($D224=0,0,$D224*
IFERROR(INDEX(H$391:H$427,MATCH($F224,$B$391:$B$427,0))/INDEX($D$391:$D$427,MATCH($F224,$B$391:$B$427,0)),
INDEX('Input-Func_Class'!E$9:E$21,MATCH($F224,'Input-Func_Class'!$B$9:$B$21,0)))
)</f>
        <v>0</v>
      </c>
      <c r="I224" s="11">
        <f>IF($D224=0,0,$D224*
IFERROR(INDEX(I$391:I$427,MATCH($F224,$B$391:$B$427,0))/INDEX($D$391:$D$427,MATCH($F224,$B$391:$B$427,0)),
INDEX('Input-Func_Class'!F$9:F$21,MATCH($F224,'Input-Func_Class'!$B$9:$B$21,0)))
)</f>
        <v>0</v>
      </c>
      <c r="J224" s="11">
        <f>IF($D224=0,0,$D224*
IFERROR(INDEX(J$391:J$427,MATCH($F224,$B$391:$B$427,0))/INDEX($D$391:$D$427,MATCH($F224,$B$391:$B$427,0)),
INDEX('Input-Func_Class'!G$9:G$21,MATCH($F224,'Input-Func_Class'!$B$9:$B$21,0)))
)</f>
        <v>192095.58275732494</v>
      </c>
      <c r="K224" s="11">
        <f>IF($D224=0,0,$D224*
IFERROR(INDEX(K$391:K$427,MATCH($F224,$B$391:$B$427,0))/INDEX($D$391:$D$427,MATCH($F224,$B$391:$B$427,0)),
INDEX('Input-Func_Class'!H$9:H$21,MATCH($F224,'Input-Func_Class'!$B$9:$B$21,0)))
)</f>
        <v>0</v>
      </c>
      <c r="L224" s="11">
        <f>IF($D224=0,0,$D224*
IFERROR(INDEX(L$391:L$427,MATCH($F224,$B$391:$B$427,0))/INDEX($D$391:$D$427,MATCH($F224,$B$391:$B$427,0)),
INDEX('Input-Func_Class'!I$9:I$21,MATCH($F224,'Input-Func_Class'!$B$9:$B$21,0)))
)</f>
        <v>0</v>
      </c>
      <c r="M224" s="11">
        <f>IF($D224=0,0,$D224*
IFERROR(INDEX(M$391:M$427,MATCH($F224,$B$391:$B$427,0))/INDEX($D$391:$D$427,MATCH($F224,$B$391:$B$427,0)),
INDEX('Input-Func_Class'!J$9:J$21,MATCH($F224,'Input-Func_Class'!$B$9:$B$21,0)))
)</f>
        <v>0</v>
      </c>
    </row>
    <row r="225" spans="1:13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>'Input-Accounts'!$D225</f>
        <v>13281.998216360467</v>
      </c>
      <c r="E225" s="11">
        <f t="shared" si="28"/>
        <v>0</v>
      </c>
      <c r="F225" s="3" t="str">
        <f>IF(D225=0,"-",IF('Input-Accounts'!$E225&lt;&gt;0,'Input-Accounts'!$E225,'Input-Accounts'!$F225))</f>
        <v>TRANSMISSION</v>
      </c>
      <c r="G225" s="11">
        <f>IF($D225=0,0,$D225*
IFERROR(INDEX(G$391:G$427,MATCH($F225,$B$391:$B$427,0))/INDEX($D$391:$D$427,MATCH($F225,$B$391:$B$427,0)),
INDEX('Input-Func_Class'!D$9:D$21,MATCH($F225,'Input-Func_Class'!$B$9:$B$21,0)))
)</f>
        <v>0</v>
      </c>
      <c r="H225" s="11">
        <f>IF($D225=0,0,$D225*
IFERROR(INDEX(H$391:H$427,MATCH($F225,$B$391:$B$427,0))/INDEX($D$391:$D$427,MATCH($F225,$B$391:$B$427,0)),
INDEX('Input-Func_Class'!E$9:E$21,MATCH($F225,'Input-Func_Class'!$B$9:$B$21,0)))
)</f>
        <v>0</v>
      </c>
      <c r="I225" s="11">
        <f>IF($D225=0,0,$D225*
IFERROR(INDEX(I$391:I$427,MATCH($F225,$B$391:$B$427,0))/INDEX($D$391:$D$427,MATCH($F225,$B$391:$B$427,0)),
INDEX('Input-Func_Class'!F$9:F$21,MATCH($F225,'Input-Func_Class'!$B$9:$B$21,0)))
)</f>
        <v>0</v>
      </c>
      <c r="J225" s="11">
        <f>IF($D225=0,0,$D225*
IFERROR(INDEX(J$391:J$427,MATCH($F225,$B$391:$B$427,0))/INDEX($D$391:$D$427,MATCH($F225,$B$391:$B$427,0)),
INDEX('Input-Func_Class'!G$9:G$21,MATCH($F225,'Input-Func_Class'!$B$9:$B$21,0)))
)</f>
        <v>13281.998216360467</v>
      </c>
      <c r="K225" s="11">
        <f>IF($D225=0,0,$D225*
IFERROR(INDEX(K$391:K$427,MATCH($F225,$B$391:$B$427,0))/INDEX($D$391:$D$427,MATCH($F225,$B$391:$B$427,0)),
INDEX('Input-Func_Class'!H$9:H$21,MATCH($F225,'Input-Func_Class'!$B$9:$B$21,0)))
)</f>
        <v>0</v>
      </c>
      <c r="L225" s="11">
        <f>IF($D225=0,0,$D225*
IFERROR(INDEX(L$391:L$427,MATCH($F225,$B$391:$B$427,0))/INDEX($D$391:$D$427,MATCH($F225,$B$391:$B$427,0)),
INDEX('Input-Func_Class'!I$9:I$21,MATCH($F225,'Input-Func_Class'!$B$9:$B$21,0)))
)</f>
        <v>0</v>
      </c>
      <c r="M225" s="11">
        <f>IF($D225=0,0,$D225*
IFERROR(INDEX(M$391:M$427,MATCH($F225,$B$391:$B$427,0))/INDEX($D$391:$D$427,MATCH($F225,$B$391:$B$427,0)),
INDEX('Input-Func_Class'!J$9:J$21,MATCH($F225,'Input-Func_Class'!$B$9:$B$21,0)))
)</f>
        <v>0</v>
      </c>
    </row>
    <row r="226" spans="1:13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>SUBTOTAL(9,D220:D225)</f>
        <v>4641893.6079435581</v>
      </c>
      <c r="E226" s="11">
        <f t="shared" si="28"/>
        <v>0</v>
      </c>
      <c r="G226" s="111">
        <f t="shared" ref="G226:M226" si="30">SUBTOTAL(9,G220:G225)</f>
        <v>0</v>
      </c>
      <c r="H226" s="111">
        <f t="shared" si="30"/>
        <v>0</v>
      </c>
      <c r="I226" s="111">
        <f t="shared" si="30"/>
        <v>0</v>
      </c>
      <c r="J226" s="111">
        <f t="shared" si="30"/>
        <v>4641893.6079435581</v>
      </c>
      <c r="K226" s="111">
        <f t="shared" si="30"/>
        <v>0</v>
      </c>
      <c r="L226" s="111">
        <f t="shared" si="30"/>
        <v>0</v>
      </c>
      <c r="M226" s="111">
        <f t="shared" si="30"/>
        <v>0</v>
      </c>
    </row>
    <row r="227" spans="1:13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>
        <f t="shared" si="28"/>
        <v>0</v>
      </c>
      <c r="G227" s="11"/>
      <c r="H227" s="11"/>
      <c r="I227" s="11"/>
      <c r="J227" s="11"/>
      <c r="K227" s="11"/>
      <c r="L227" s="11"/>
      <c r="M227" s="11"/>
    </row>
    <row r="228" spans="1:13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>
        <f t="shared" si="28"/>
        <v>0</v>
      </c>
      <c r="F228" s="3"/>
      <c r="G228" s="11"/>
      <c r="H228" s="11"/>
      <c r="I228" s="11"/>
      <c r="J228" s="11"/>
      <c r="K228" s="11"/>
      <c r="L228" s="11"/>
      <c r="M228" s="11"/>
    </row>
    <row r="229" spans="1:13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>'Input-Accounts'!$D229</f>
        <v>-3834761.6781084663</v>
      </c>
      <c r="E229" s="11">
        <f t="shared" si="28"/>
        <v>0</v>
      </c>
      <c r="F229" s="3" t="str">
        <f>IF(D229=0,"-",IF('Input-Accounts'!$E229&lt;&gt;0,'Input-Accounts'!$E229,'Input-Accounts'!$F229))</f>
        <v>INT_DISTO&amp;M</v>
      </c>
      <c r="G229" s="11">
        <f>IF($D229=0,0,$D229*
IFERROR(INDEX(G$391:G$427,MATCH($F229,$B$391:$B$427,0))/INDEX($D$391:$D$427,MATCH($F229,$B$391:$B$427,0)),
INDEX('Input-Func_Class'!D$9:D$21,MATCH($F229,'Input-Func_Class'!$B$9:$B$21,0)))
)</f>
        <v>0</v>
      </c>
      <c r="H229" s="11">
        <f>IF($D229=0,0,$D229*
IFERROR(INDEX(H$391:H$427,MATCH($F229,$B$391:$B$427,0))/INDEX($D$391:$D$427,MATCH($F229,$B$391:$B$427,0)),
INDEX('Input-Func_Class'!E$9:E$21,MATCH($F229,'Input-Func_Class'!$B$9:$B$21,0)))
)</f>
        <v>0</v>
      </c>
      <c r="I229" s="11">
        <f>IF($D229=0,0,$D229*
IFERROR(INDEX(I$391:I$427,MATCH($F229,$B$391:$B$427,0))/INDEX($D$391:$D$427,MATCH($F229,$B$391:$B$427,0)),
INDEX('Input-Func_Class'!F$9:F$21,MATCH($F229,'Input-Func_Class'!$B$9:$B$21,0)))
)</f>
        <v>0</v>
      </c>
      <c r="J229" s="11">
        <f>IF($D229=0,0,$D229*
IFERROR(INDEX(J$391:J$427,MATCH($F229,$B$391:$B$427,0))/INDEX($D$391:$D$427,MATCH($F229,$B$391:$B$427,0)),
INDEX('Input-Func_Class'!G$9:G$21,MATCH($F229,'Input-Func_Class'!$B$9:$B$21,0)))
)</f>
        <v>0</v>
      </c>
      <c r="K229" s="11">
        <f>IF($D229=0,0,$D229*
IFERROR(INDEX(K$391:K$427,MATCH($F229,$B$391:$B$427,0))/INDEX($D$391:$D$427,MATCH($F229,$B$391:$B$427,0)),
INDEX('Input-Func_Class'!H$9:H$21,MATCH($F229,'Input-Func_Class'!$B$9:$B$21,0)))
)</f>
        <v>-2838716.9606940709</v>
      </c>
      <c r="L229" s="11">
        <f>IF($D229=0,0,$D229*
IFERROR(INDEX(L$391:L$427,MATCH($F229,$B$391:$B$427,0))/INDEX($D$391:$D$427,MATCH($F229,$B$391:$B$427,0)),
INDEX('Input-Func_Class'!I$9:I$21,MATCH($F229,'Input-Func_Class'!$B$9:$B$21,0)))
)</f>
        <v>-996044.71741439495</v>
      </c>
      <c r="M229" s="11">
        <f>IF($D229=0,0,$D229*
IFERROR(INDEX(M$391:M$427,MATCH($F229,$B$391:$B$427,0))/INDEX($D$391:$D$427,MATCH($F229,$B$391:$B$427,0)),
INDEX('Input-Func_Class'!J$9:J$21,MATCH($F229,'Input-Func_Class'!$B$9:$B$21,0)))
)</f>
        <v>0</v>
      </c>
    </row>
    <row r="230" spans="1:13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>'Input-Accounts'!$D230</f>
        <v>18120248.778331265</v>
      </c>
      <c r="E230" s="11">
        <f t="shared" si="28"/>
        <v>0</v>
      </c>
      <c r="F230" s="3" t="str">
        <f>IF(D230=0,"-",IF('Input-Accounts'!$E230&lt;&gt;0,'Input-Accounts'!$E230,'Input-Accounts'!$F230))</f>
        <v>INT_DMAINS_SERV</v>
      </c>
      <c r="G230" s="11">
        <f>IF($D230=0,0,$D230*
IFERROR(INDEX(G$391:G$427,MATCH($F230,$B$391:$B$427,0))/INDEX($D$391:$D$427,MATCH($F230,$B$391:$B$427,0)),
INDEX('Input-Func_Class'!D$9:D$21,MATCH($F230,'Input-Func_Class'!$B$9:$B$21,0)))
)</f>
        <v>0</v>
      </c>
      <c r="H230" s="11">
        <f>IF($D230=0,0,$D230*
IFERROR(INDEX(H$391:H$427,MATCH($F230,$B$391:$B$427,0))/INDEX($D$391:$D$427,MATCH($F230,$B$391:$B$427,0)),
INDEX('Input-Func_Class'!E$9:E$21,MATCH($F230,'Input-Func_Class'!$B$9:$B$21,0)))
)</f>
        <v>0</v>
      </c>
      <c r="I230" s="11">
        <f>IF($D230=0,0,$D230*
IFERROR(INDEX(I$391:I$427,MATCH($F230,$B$391:$B$427,0))/INDEX($D$391:$D$427,MATCH($F230,$B$391:$B$427,0)),
INDEX('Input-Func_Class'!F$9:F$21,MATCH($F230,'Input-Func_Class'!$B$9:$B$21,0)))
)</f>
        <v>0</v>
      </c>
      <c r="J230" s="11">
        <f>IF($D230=0,0,$D230*
IFERROR(INDEX(J$391:J$427,MATCH($F230,$B$391:$B$427,0))/INDEX($D$391:$D$427,MATCH($F230,$B$391:$B$427,0)),
INDEX('Input-Func_Class'!G$9:G$21,MATCH($F230,'Input-Func_Class'!$B$9:$B$21,0)))
)</f>
        <v>0</v>
      </c>
      <c r="K230" s="11">
        <f>IF($D230=0,0,$D230*
IFERROR(INDEX(K$391:K$427,MATCH($F230,$B$391:$B$427,0))/INDEX($D$391:$D$427,MATCH($F230,$B$391:$B$427,0)),
INDEX('Input-Func_Class'!H$9:H$21,MATCH($F230,'Input-Func_Class'!$B$9:$B$21,0)))
)</f>
        <v>14416114.765833722</v>
      </c>
      <c r="L230" s="11">
        <f>IF($D230=0,0,$D230*
IFERROR(INDEX(L$391:L$427,MATCH($F230,$B$391:$B$427,0))/INDEX($D$391:$D$427,MATCH($F230,$B$391:$B$427,0)),
INDEX('Input-Func_Class'!I$9:I$21,MATCH($F230,'Input-Func_Class'!$B$9:$B$21,0)))
)</f>
        <v>3704134.0124975424</v>
      </c>
      <c r="M230" s="11">
        <f>IF($D230=0,0,$D230*
IFERROR(INDEX(M$391:M$427,MATCH($F230,$B$391:$B$427,0))/INDEX($D$391:$D$427,MATCH($F230,$B$391:$B$427,0)),
INDEX('Input-Func_Class'!J$9:J$21,MATCH($F230,'Input-Func_Class'!$B$9:$B$21,0)))
)</f>
        <v>0</v>
      </c>
    </row>
    <row r="231" spans="1:13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>'Input-Accounts'!$D231</f>
        <v>4838355.3969202004</v>
      </c>
      <c r="E231" s="11">
        <f t="shared" si="28"/>
        <v>0</v>
      </c>
      <c r="F231" s="3" t="str">
        <f>IF(D231=0,"-",IF('Input-Accounts'!$E231&lt;&gt;0,'Input-Accounts'!$E231,'Input-Accounts'!$F231))</f>
        <v>DISTRIBUTION</v>
      </c>
      <c r="G231" s="11">
        <f>IF($D231=0,0,$D231*
IFERROR(INDEX(G$391:G$427,MATCH($F231,$B$391:$B$427,0))/INDEX($D$391:$D$427,MATCH($F231,$B$391:$B$427,0)),
INDEX('Input-Func_Class'!D$9:D$21,MATCH($F231,'Input-Func_Class'!$B$9:$B$21,0)))
)</f>
        <v>0</v>
      </c>
      <c r="H231" s="11">
        <f>IF($D231=0,0,$D231*
IFERROR(INDEX(H$391:H$427,MATCH($F231,$B$391:$B$427,0))/INDEX($D$391:$D$427,MATCH($F231,$B$391:$B$427,0)),
INDEX('Input-Func_Class'!E$9:E$21,MATCH($F231,'Input-Func_Class'!$B$9:$B$21,0)))
)</f>
        <v>0</v>
      </c>
      <c r="I231" s="11">
        <f>IF($D231=0,0,$D231*
IFERROR(INDEX(I$391:I$427,MATCH($F231,$B$391:$B$427,0))/INDEX($D$391:$D$427,MATCH($F231,$B$391:$B$427,0)),
INDEX('Input-Func_Class'!F$9:F$21,MATCH($F231,'Input-Func_Class'!$B$9:$B$21,0)))
)</f>
        <v>0</v>
      </c>
      <c r="J231" s="11">
        <f>IF($D231=0,0,$D231*
IFERROR(INDEX(J$391:J$427,MATCH($F231,$B$391:$B$427,0))/INDEX($D$391:$D$427,MATCH($F231,$B$391:$B$427,0)),
INDEX('Input-Func_Class'!G$9:G$21,MATCH($F231,'Input-Func_Class'!$B$9:$B$21,0)))
)</f>
        <v>0</v>
      </c>
      <c r="K231" s="11">
        <f>IF($D231=0,0,$D231*
IFERROR(INDEX(K$391:K$427,MATCH($F231,$B$391:$B$427,0))/INDEX($D$391:$D$427,MATCH($F231,$B$391:$B$427,0)),
INDEX('Input-Func_Class'!H$9:H$21,MATCH($F231,'Input-Func_Class'!$B$9:$B$21,0)))
)</f>
        <v>4838355.3969202004</v>
      </c>
      <c r="L231" s="11">
        <f>IF($D231=0,0,$D231*
IFERROR(INDEX(L$391:L$427,MATCH($F231,$B$391:$B$427,0))/INDEX($D$391:$D$427,MATCH($F231,$B$391:$B$427,0)),
INDEX('Input-Func_Class'!I$9:I$21,MATCH($F231,'Input-Func_Class'!$B$9:$B$21,0)))
)</f>
        <v>0</v>
      </c>
      <c r="M231" s="11">
        <f>IF($D231=0,0,$D231*
IFERROR(INDEX(M$391:M$427,MATCH($F231,$B$391:$B$427,0))/INDEX($D$391:$D$427,MATCH($F231,$B$391:$B$427,0)),
INDEX('Input-Func_Class'!J$9:J$21,MATCH($F231,'Input-Func_Class'!$B$9:$B$21,0)))
)</f>
        <v>0</v>
      </c>
    </row>
    <row r="232" spans="1:13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>'Input-Accounts'!$D232</f>
        <v>9326931.8769016508</v>
      </c>
      <c r="E232" s="11">
        <f t="shared" si="28"/>
        <v>0</v>
      </c>
      <c r="F232" s="3" t="str">
        <f>IF(D232=0,"-",IF('Input-Accounts'!$E232&lt;&gt;0,'Input-Accounts'!$E232,'Input-Accounts'!$F232))</f>
        <v>DIST ON-SITE</v>
      </c>
      <c r="G232" s="11">
        <f>IF($D232=0,0,$D232*
IFERROR(INDEX(G$391:G$427,MATCH($F232,$B$391:$B$427,0))/INDEX($D$391:$D$427,MATCH($F232,$B$391:$B$427,0)),
INDEX('Input-Func_Class'!D$9:D$21,MATCH($F232,'Input-Func_Class'!$B$9:$B$21,0)))
)</f>
        <v>0</v>
      </c>
      <c r="H232" s="11">
        <f>IF($D232=0,0,$D232*
IFERROR(INDEX(H$391:H$427,MATCH($F232,$B$391:$B$427,0))/INDEX($D$391:$D$427,MATCH($F232,$B$391:$B$427,0)),
INDEX('Input-Func_Class'!E$9:E$21,MATCH($F232,'Input-Func_Class'!$B$9:$B$21,0)))
)</f>
        <v>0</v>
      </c>
      <c r="I232" s="11">
        <f>IF($D232=0,0,$D232*
IFERROR(INDEX(I$391:I$427,MATCH($F232,$B$391:$B$427,0))/INDEX($D$391:$D$427,MATCH($F232,$B$391:$B$427,0)),
INDEX('Input-Func_Class'!F$9:F$21,MATCH($F232,'Input-Func_Class'!$B$9:$B$21,0)))
)</f>
        <v>0</v>
      </c>
      <c r="J232" s="11">
        <f>IF($D232=0,0,$D232*
IFERROR(INDEX(J$391:J$427,MATCH($F232,$B$391:$B$427,0))/INDEX($D$391:$D$427,MATCH($F232,$B$391:$B$427,0)),
INDEX('Input-Func_Class'!G$9:G$21,MATCH($F232,'Input-Func_Class'!$B$9:$B$21,0)))
)</f>
        <v>0</v>
      </c>
      <c r="K232" s="11">
        <f>IF($D232=0,0,$D232*
IFERROR(INDEX(K$391:K$427,MATCH($F232,$B$391:$B$427,0))/INDEX($D$391:$D$427,MATCH($F232,$B$391:$B$427,0)),
INDEX('Input-Func_Class'!H$9:H$21,MATCH($F232,'Input-Func_Class'!$B$9:$B$21,0)))
)</f>
        <v>0</v>
      </c>
      <c r="L232" s="11">
        <f>IF($D232=0,0,$D232*
IFERROR(INDEX(L$391:L$427,MATCH($F232,$B$391:$B$427,0))/INDEX($D$391:$D$427,MATCH($F232,$B$391:$B$427,0)),
INDEX('Input-Func_Class'!I$9:I$21,MATCH($F232,'Input-Func_Class'!$B$9:$B$21,0)))
)</f>
        <v>9326931.8769016508</v>
      </c>
      <c r="M232" s="11">
        <f>IF($D232=0,0,$D232*
IFERROR(INDEX(M$391:M$427,MATCH($F232,$B$391:$B$427,0))/INDEX($D$391:$D$427,MATCH($F232,$B$391:$B$427,0)),
INDEX('Input-Func_Class'!J$9:J$21,MATCH($F232,'Input-Func_Class'!$B$9:$B$21,0)))
)</f>
        <v>0</v>
      </c>
    </row>
    <row r="233" spans="1:13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>'Input-Accounts'!$D233</f>
        <v>7412411.119813526</v>
      </c>
      <c r="E233" s="11">
        <f t="shared" si="28"/>
        <v>0</v>
      </c>
      <c r="F233" s="3" t="str">
        <f>IF(D233=0,"-",IF('Input-Accounts'!$E233&lt;&gt;0,'Input-Accounts'!$E233,'Input-Accounts'!$F233))</f>
        <v>DIST ON-SITE</v>
      </c>
      <c r="G233" s="11">
        <f>IF($D233=0,0,$D233*
IFERROR(INDEX(G$391:G$427,MATCH($F233,$B$391:$B$427,0))/INDEX($D$391:$D$427,MATCH($F233,$B$391:$B$427,0)),
INDEX('Input-Func_Class'!D$9:D$21,MATCH($F233,'Input-Func_Class'!$B$9:$B$21,0)))
)</f>
        <v>0</v>
      </c>
      <c r="H233" s="11">
        <f>IF($D233=0,0,$D233*
IFERROR(INDEX(H$391:H$427,MATCH($F233,$B$391:$B$427,0))/INDEX($D$391:$D$427,MATCH($F233,$B$391:$B$427,0)),
INDEX('Input-Func_Class'!E$9:E$21,MATCH($F233,'Input-Func_Class'!$B$9:$B$21,0)))
)</f>
        <v>0</v>
      </c>
      <c r="I233" s="11">
        <f>IF($D233=0,0,$D233*
IFERROR(INDEX(I$391:I$427,MATCH($F233,$B$391:$B$427,0))/INDEX($D$391:$D$427,MATCH($F233,$B$391:$B$427,0)),
INDEX('Input-Func_Class'!F$9:F$21,MATCH($F233,'Input-Func_Class'!$B$9:$B$21,0)))
)</f>
        <v>0</v>
      </c>
      <c r="J233" s="11">
        <f>IF($D233=0,0,$D233*
IFERROR(INDEX(J$391:J$427,MATCH($F233,$B$391:$B$427,0))/INDEX($D$391:$D$427,MATCH($F233,$B$391:$B$427,0)),
INDEX('Input-Func_Class'!G$9:G$21,MATCH($F233,'Input-Func_Class'!$B$9:$B$21,0)))
)</f>
        <v>0</v>
      </c>
      <c r="K233" s="11">
        <f>IF($D233=0,0,$D233*
IFERROR(INDEX(K$391:K$427,MATCH($F233,$B$391:$B$427,0))/INDEX($D$391:$D$427,MATCH($F233,$B$391:$B$427,0)),
INDEX('Input-Func_Class'!H$9:H$21,MATCH($F233,'Input-Func_Class'!$B$9:$B$21,0)))
)</f>
        <v>0</v>
      </c>
      <c r="L233" s="11">
        <f>IF($D233=0,0,$D233*
IFERROR(INDEX(L$391:L$427,MATCH($F233,$B$391:$B$427,0))/INDEX($D$391:$D$427,MATCH($F233,$B$391:$B$427,0)),
INDEX('Input-Func_Class'!I$9:I$21,MATCH($F233,'Input-Func_Class'!$B$9:$B$21,0)))
)</f>
        <v>7412411.119813526</v>
      </c>
      <c r="M233" s="11">
        <f>IF($D233=0,0,$D233*
IFERROR(INDEX(M$391:M$427,MATCH($F233,$B$391:$B$427,0))/INDEX($D$391:$D$427,MATCH($F233,$B$391:$B$427,0)),
INDEX('Input-Func_Class'!J$9:J$21,MATCH($F233,'Input-Func_Class'!$B$9:$B$21,0)))
)</f>
        <v>0</v>
      </c>
    </row>
    <row r="234" spans="1:13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>'Input-Accounts'!$D234</f>
        <v>3485199.8425731324</v>
      </c>
      <c r="E234" s="11">
        <f t="shared" si="28"/>
        <v>0</v>
      </c>
      <c r="F234" s="3" t="str">
        <f>IF(D234=0,"-",IF('Input-Accounts'!$E234&lt;&gt;0,'Input-Accounts'!$E234,'Input-Accounts'!$F234))</f>
        <v>INT_DISTO&amp;M</v>
      </c>
      <c r="G234" s="11">
        <f>IF($D234=0,0,$D234*
IFERROR(INDEX(G$391:G$427,MATCH($F234,$B$391:$B$427,0))/INDEX($D$391:$D$427,MATCH($F234,$B$391:$B$427,0)),
INDEX('Input-Func_Class'!D$9:D$21,MATCH($F234,'Input-Func_Class'!$B$9:$B$21,0)))
)</f>
        <v>0</v>
      </c>
      <c r="H234" s="11">
        <f>IF($D234=0,0,$D234*
IFERROR(INDEX(H$391:H$427,MATCH($F234,$B$391:$B$427,0))/INDEX($D$391:$D$427,MATCH($F234,$B$391:$B$427,0)),
INDEX('Input-Func_Class'!E$9:E$21,MATCH($F234,'Input-Func_Class'!$B$9:$B$21,0)))
)</f>
        <v>0</v>
      </c>
      <c r="I234" s="11">
        <f>IF($D234=0,0,$D234*
IFERROR(INDEX(I$391:I$427,MATCH($F234,$B$391:$B$427,0))/INDEX($D$391:$D$427,MATCH($F234,$B$391:$B$427,0)),
INDEX('Input-Func_Class'!F$9:F$21,MATCH($F234,'Input-Func_Class'!$B$9:$B$21,0)))
)</f>
        <v>0</v>
      </c>
      <c r="J234" s="11">
        <f>IF($D234=0,0,$D234*
IFERROR(INDEX(J$391:J$427,MATCH($F234,$B$391:$B$427,0))/INDEX($D$391:$D$427,MATCH($F234,$B$391:$B$427,0)),
INDEX('Input-Func_Class'!G$9:G$21,MATCH($F234,'Input-Func_Class'!$B$9:$B$21,0)))
)</f>
        <v>0</v>
      </c>
      <c r="K234" s="11">
        <f>IF($D234=0,0,$D234*
IFERROR(INDEX(K$391:K$427,MATCH($F234,$B$391:$B$427,0))/INDEX($D$391:$D$427,MATCH($F234,$B$391:$B$427,0)),
INDEX('Input-Func_Class'!H$9:H$21,MATCH($F234,'Input-Func_Class'!$B$9:$B$21,0)))
)</f>
        <v>2579950.6553431293</v>
      </c>
      <c r="L234" s="11">
        <f>IF($D234=0,0,$D234*
IFERROR(INDEX(L$391:L$427,MATCH($F234,$B$391:$B$427,0))/INDEX($D$391:$D$427,MATCH($F234,$B$391:$B$427,0)),
INDEX('Input-Func_Class'!I$9:I$21,MATCH($F234,'Input-Func_Class'!$B$9:$B$21,0)))
)</f>
        <v>905249.18723000248</v>
      </c>
      <c r="M234" s="11">
        <f>IF($D234=0,0,$D234*
IFERROR(INDEX(M$391:M$427,MATCH($F234,$B$391:$B$427,0))/INDEX($D$391:$D$427,MATCH($F234,$B$391:$B$427,0)),
INDEX('Input-Func_Class'!J$9:J$21,MATCH($F234,'Input-Func_Class'!$B$9:$B$21,0)))
)</f>
        <v>0</v>
      </c>
    </row>
    <row r="235" spans="1:13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>'Input-Accounts'!$D235</f>
        <v>569441.9318322168</v>
      </c>
      <c r="E235" s="11">
        <f t="shared" si="28"/>
        <v>0</v>
      </c>
      <c r="F235" s="3" t="str">
        <f>IF(D235=0,"-",IF('Input-Accounts'!$E235&lt;&gt;0,'Input-Accounts'!$E235,'Input-Accounts'!$F235))</f>
        <v>INT_DISTO&amp;M</v>
      </c>
      <c r="G235" s="11">
        <f>IF($D235=0,0,$D235*
IFERROR(INDEX(G$391:G$427,MATCH($F235,$B$391:$B$427,0))/INDEX($D$391:$D$427,MATCH($F235,$B$391:$B$427,0)),
INDEX('Input-Func_Class'!D$9:D$21,MATCH($F235,'Input-Func_Class'!$B$9:$B$21,0)))
)</f>
        <v>0</v>
      </c>
      <c r="H235" s="11">
        <f>IF($D235=0,0,$D235*
IFERROR(INDEX(H$391:H$427,MATCH($F235,$B$391:$B$427,0))/INDEX($D$391:$D$427,MATCH($F235,$B$391:$B$427,0)),
INDEX('Input-Func_Class'!E$9:E$21,MATCH($F235,'Input-Func_Class'!$B$9:$B$21,0)))
)</f>
        <v>0</v>
      </c>
      <c r="I235" s="11">
        <f>IF($D235=0,0,$D235*
IFERROR(INDEX(I$391:I$427,MATCH($F235,$B$391:$B$427,0))/INDEX($D$391:$D$427,MATCH($F235,$B$391:$B$427,0)),
INDEX('Input-Func_Class'!F$9:F$21,MATCH($F235,'Input-Func_Class'!$B$9:$B$21,0)))
)</f>
        <v>0</v>
      </c>
      <c r="J235" s="11">
        <f>IF($D235=0,0,$D235*
IFERROR(INDEX(J$391:J$427,MATCH($F235,$B$391:$B$427,0))/INDEX($D$391:$D$427,MATCH($F235,$B$391:$B$427,0)),
INDEX('Input-Func_Class'!G$9:G$21,MATCH($F235,'Input-Func_Class'!$B$9:$B$21,0)))
)</f>
        <v>0</v>
      </c>
      <c r="K235" s="11">
        <f>IF($D235=0,0,$D235*
IFERROR(INDEX(K$391:K$427,MATCH($F235,$B$391:$B$427,0))/INDEX($D$391:$D$427,MATCH($F235,$B$391:$B$427,0)),
INDEX('Input-Func_Class'!H$9:H$21,MATCH($F235,'Input-Func_Class'!$B$9:$B$21,0)))
)</f>
        <v>421534.53218502417</v>
      </c>
      <c r="L235" s="11">
        <f>IF($D235=0,0,$D235*
IFERROR(INDEX(L$391:L$427,MATCH($F235,$B$391:$B$427,0))/INDEX($D$391:$D$427,MATCH($F235,$B$391:$B$427,0)),
INDEX('Input-Func_Class'!I$9:I$21,MATCH($F235,'Input-Func_Class'!$B$9:$B$21,0)))
)</f>
        <v>147907.39964719251</v>
      </c>
      <c r="M235" s="11">
        <f>IF($D235=0,0,$D235*
IFERROR(INDEX(M$391:M$427,MATCH($F235,$B$391:$B$427,0))/INDEX($D$391:$D$427,MATCH($F235,$B$391:$B$427,0)),
INDEX('Input-Func_Class'!J$9:J$21,MATCH($F235,'Input-Func_Class'!$B$9:$B$21,0)))
)</f>
        <v>0</v>
      </c>
    </row>
    <row r="236" spans="1:13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>SUBTOTAL(9,D229:D235)</f>
        <v>39917827.268263526</v>
      </c>
      <c r="E236" s="11">
        <f t="shared" si="28"/>
        <v>0</v>
      </c>
      <c r="G236" s="111">
        <f t="shared" ref="G236:M236" si="31">SUBTOTAL(9,G229:G235)</f>
        <v>0</v>
      </c>
      <c r="H236" s="111">
        <f t="shared" si="31"/>
        <v>0</v>
      </c>
      <c r="I236" s="111">
        <f t="shared" si="31"/>
        <v>0</v>
      </c>
      <c r="J236" s="111">
        <f t="shared" si="31"/>
        <v>0</v>
      </c>
      <c r="K236" s="111">
        <f t="shared" si="31"/>
        <v>19417238.389588006</v>
      </c>
      <c r="L236" s="111">
        <f t="shared" si="31"/>
        <v>20500588.878675517</v>
      </c>
      <c r="M236" s="111">
        <f t="shared" si="31"/>
        <v>0</v>
      </c>
    </row>
    <row r="237" spans="1:13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>
        <f t="shared" si="28"/>
        <v>0</v>
      </c>
      <c r="G237" s="11"/>
      <c r="H237" s="11"/>
      <c r="I237" s="11"/>
      <c r="J237" s="11"/>
      <c r="K237" s="11"/>
      <c r="L237" s="11"/>
      <c r="M237" s="11"/>
    </row>
    <row r="238" spans="1:13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>
        <f t="shared" si="28"/>
        <v>0</v>
      </c>
      <c r="G238" s="11"/>
      <c r="H238" s="11"/>
      <c r="I238" s="11"/>
      <c r="J238" s="11"/>
      <c r="K238" s="11"/>
      <c r="L238" s="11"/>
      <c r="M238" s="11"/>
    </row>
    <row r="239" spans="1:13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>'Input-Accounts'!$D239</f>
        <v>6816088.844183526</v>
      </c>
      <c r="E239" s="11">
        <f t="shared" si="28"/>
        <v>0</v>
      </c>
      <c r="F239" s="3" t="str">
        <f>IF(D239=0,"-",IF('Input-Accounts'!$E239&lt;&gt;0,'Input-Accounts'!$E239,'Input-Accounts'!$F239))</f>
        <v>INT_DISTPT_FERC_376-386</v>
      </c>
      <c r="G239" s="11">
        <f>IF($D239=0,0,$D239*
IFERROR(INDEX(G$391:G$427,MATCH($F239,$B$391:$B$427,0))/INDEX($D$391:$D$427,MATCH($F239,$B$391:$B$427,0)),
INDEX('Input-Func_Class'!D$9:D$21,MATCH($F239,'Input-Func_Class'!$B$9:$B$21,0)))
)</f>
        <v>0</v>
      </c>
      <c r="H239" s="11">
        <f>IF($D239=0,0,$D239*
IFERROR(INDEX(H$391:H$427,MATCH($F239,$B$391:$B$427,0))/INDEX($D$391:$D$427,MATCH($F239,$B$391:$B$427,0)),
INDEX('Input-Func_Class'!E$9:E$21,MATCH($F239,'Input-Func_Class'!$B$9:$B$21,0)))
)</f>
        <v>0</v>
      </c>
      <c r="I239" s="11">
        <f>IF($D239=0,0,$D239*
IFERROR(INDEX(I$391:I$427,MATCH($F239,$B$391:$B$427,0))/INDEX($D$391:$D$427,MATCH($F239,$B$391:$B$427,0)),
INDEX('Input-Func_Class'!F$9:F$21,MATCH($F239,'Input-Func_Class'!$B$9:$B$21,0)))
)</f>
        <v>0</v>
      </c>
      <c r="J239" s="11">
        <f>IF($D239=0,0,$D239*
IFERROR(INDEX(J$391:J$427,MATCH($F239,$B$391:$B$427,0))/INDEX($D$391:$D$427,MATCH($F239,$B$391:$B$427,0)),
INDEX('Input-Func_Class'!G$9:G$21,MATCH($F239,'Input-Func_Class'!$B$9:$B$21,0)))
)</f>
        <v>0</v>
      </c>
      <c r="K239" s="11">
        <f>IF($D239=0,0,$D239*
IFERROR(INDEX(K$391:K$427,MATCH($F239,$B$391:$B$427,0))/INDEX($D$391:$D$427,MATCH($F239,$B$391:$B$427,0)),
INDEX('Input-Func_Class'!H$9:H$21,MATCH($F239,'Input-Func_Class'!$B$9:$B$21,0)))
)</f>
        <v>5196726.2740493668</v>
      </c>
      <c r="L239" s="11">
        <f>IF($D239=0,0,$D239*
IFERROR(INDEX(L$391:L$427,MATCH($F239,$B$391:$B$427,0))/INDEX($D$391:$D$427,MATCH($F239,$B$391:$B$427,0)),
INDEX('Input-Func_Class'!I$9:I$21,MATCH($F239,'Input-Func_Class'!$B$9:$B$21,0)))
)</f>
        <v>1619362.5701341594</v>
      </c>
      <c r="M239" s="11">
        <f>IF($D239=0,0,$D239*
IFERROR(INDEX(M$391:M$427,MATCH($F239,$B$391:$B$427,0))/INDEX($D$391:$D$427,MATCH($F239,$B$391:$B$427,0)),
INDEX('Input-Func_Class'!J$9:J$21,MATCH($F239,'Input-Func_Class'!$B$9:$B$21,0)))
)</f>
        <v>0</v>
      </c>
    </row>
    <row r="240" spans="1:13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>'Input-Accounts'!$D240</f>
        <v>42710603.237588502</v>
      </c>
      <c r="E240" s="11">
        <f t="shared" si="28"/>
        <v>0</v>
      </c>
      <c r="F240" s="3" t="str">
        <f>IF(D240=0,"-",IF('Input-Accounts'!$E240&lt;&gt;0,'Input-Accounts'!$E240,'Input-Accounts'!$F240))</f>
        <v>INT_MAINSPLT</v>
      </c>
      <c r="G240" s="11">
        <f>IF($D240=0,0,$D240*
IFERROR(INDEX(G$391:G$427,MATCH($F240,$B$391:$B$427,0))/INDEX($D$391:$D$427,MATCH($F240,$B$391:$B$427,0)),
INDEX('Input-Func_Class'!D$9:D$21,MATCH($F240,'Input-Func_Class'!$B$9:$B$21,0)))
)</f>
        <v>0</v>
      </c>
      <c r="H240" s="11">
        <f>IF($D240=0,0,$D240*
IFERROR(INDEX(H$391:H$427,MATCH($F240,$B$391:$B$427,0))/INDEX($D$391:$D$427,MATCH($F240,$B$391:$B$427,0)),
INDEX('Input-Func_Class'!E$9:E$21,MATCH($F240,'Input-Func_Class'!$B$9:$B$21,0)))
)</f>
        <v>0</v>
      </c>
      <c r="I240" s="11">
        <f>IF($D240=0,0,$D240*
IFERROR(INDEX(I$391:I$427,MATCH($F240,$B$391:$B$427,0))/INDEX($D$391:$D$427,MATCH($F240,$B$391:$B$427,0)),
INDEX('Input-Func_Class'!F$9:F$21,MATCH($F240,'Input-Func_Class'!$B$9:$B$21,0)))
)</f>
        <v>0</v>
      </c>
      <c r="J240" s="11">
        <f>IF($D240=0,0,$D240*
IFERROR(INDEX(J$391:J$427,MATCH($F240,$B$391:$B$427,0))/INDEX($D$391:$D$427,MATCH($F240,$B$391:$B$427,0)),
INDEX('Input-Func_Class'!G$9:G$21,MATCH($F240,'Input-Func_Class'!$B$9:$B$21,0)))
)</f>
        <v>0</v>
      </c>
      <c r="K240" s="11">
        <f>IF($D240=0,0,$D240*
IFERROR(INDEX(K$391:K$427,MATCH($F240,$B$391:$B$427,0))/INDEX($D$391:$D$427,MATCH($F240,$B$391:$B$427,0)),
INDEX('Input-Func_Class'!H$9:H$21,MATCH($F240,'Input-Func_Class'!$B$9:$B$21,0)))
)</f>
        <v>42710603.237588502</v>
      </c>
      <c r="L240" s="11">
        <f>IF($D240=0,0,$D240*
IFERROR(INDEX(L$391:L$427,MATCH($F240,$B$391:$B$427,0))/INDEX($D$391:$D$427,MATCH($F240,$B$391:$B$427,0)),
INDEX('Input-Func_Class'!I$9:I$21,MATCH($F240,'Input-Func_Class'!$B$9:$B$21,0)))
)</f>
        <v>0</v>
      </c>
      <c r="M240" s="11">
        <f>IF($D240=0,0,$D240*
IFERROR(INDEX(M$391:M$427,MATCH($F240,$B$391:$B$427,0))/INDEX($D$391:$D$427,MATCH($F240,$B$391:$B$427,0)),
INDEX('Input-Func_Class'!J$9:J$21,MATCH($F240,'Input-Func_Class'!$B$9:$B$21,0)))
)</f>
        <v>0</v>
      </c>
    </row>
    <row r="241" spans="1:13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>'Input-Accounts'!$D241</f>
        <v>2346880.2559241084</v>
      </c>
      <c r="E241" s="11">
        <f t="shared" ref="E241:E272" si="32">IFERROR(IF(D241="",0,IF(D241=0,0,IF(ABS(D241-SUM($G241:$M241))&lt;Check_Limit,0,1))),1)</f>
        <v>0</v>
      </c>
      <c r="F241" s="3" t="str">
        <f>IF(D241=0,"-",IF('Input-Accounts'!$E241&lt;&gt;0,'Input-Accounts'!$E241,'Input-Accounts'!$F241))</f>
        <v>DISTRIBUTION</v>
      </c>
      <c r="G241" s="11">
        <f>IF($D241=0,0,$D241*
IFERROR(INDEX(G$391:G$427,MATCH($F241,$B$391:$B$427,0))/INDEX($D$391:$D$427,MATCH($F241,$B$391:$B$427,0)),
INDEX('Input-Func_Class'!D$9:D$21,MATCH($F241,'Input-Func_Class'!$B$9:$B$21,0)))
)</f>
        <v>0</v>
      </c>
      <c r="H241" s="11">
        <f>IF($D241=0,0,$D241*
IFERROR(INDEX(H$391:H$427,MATCH($F241,$B$391:$B$427,0))/INDEX($D$391:$D$427,MATCH($F241,$B$391:$B$427,0)),
INDEX('Input-Func_Class'!E$9:E$21,MATCH($F241,'Input-Func_Class'!$B$9:$B$21,0)))
)</f>
        <v>0</v>
      </c>
      <c r="I241" s="11">
        <f>IF($D241=0,0,$D241*
IFERROR(INDEX(I$391:I$427,MATCH($F241,$B$391:$B$427,0))/INDEX($D$391:$D$427,MATCH($F241,$B$391:$B$427,0)),
INDEX('Input-Func_Class'!F$9:F$21,MATCH($F241,'Input-Func_Class'!$B$9:$B$21,0)))
)</f>
        <v>0</v>
      </c>
      <c r="J241" s="11">
        <f>IF($D241=0,0,$D241*
IFERROR(INDEX(J$391:J$427,MATCH($F241,$B$391:$B$427,0))/INDEX($D$391:$D$427,MATCH($F241,$B$391:$B$427,0)),
INDEX('Input-Func_Class'!G$9:G$21,MATCH($F241,'Input-Func_Class'!$B$9:$B$21,0)))
)</f>
        <v>0</v>
      </c>
      <c r="K241" s="11">
        <f>IF($D241=0,0,$D241*
IFERROR(INDEX(K$391:K$427,MATCH($F241,$B$391:$B$427,0))/INDEX($D$391:$D$427,MATCH($F241,$B$391:$B$427,0)),
INDEX('Input-Func_Class'!H$9:H$21,MATCH($F241,'Input-Func_Class'!$B$9:$B$21,0)))
)</f>
        <v>2346880.2559241084</v>
      </c>
      <c r="L241" s="11">
        <f>IF($D241=0,0,$D241*
IFERROR(INDEX(L$391:L$427,MATCH($F241,$B$391:$B$427,0))/INDEX($D$391:$D$427,MATCH($F241,$B$391:$B$427,0)),
INDEX('Input-Func_Class'!I$9:I$21,MATCH($F241,'Input-Func_Class'!$B$9:$B$21,0)))
)</f>
        <v>0</v>
      </c>
      <c r="M241" s="11">
        <f>IF($D241=0,0,$D241*
IFERROR(INDEX(M$391:M$427,MATCH($F241,$B$391:$B$427,0))/INDEX($D$391:$D$427,MATCH($F241,$B$391:$B$427,0)),
INDEX('Input-Func_Class'!J$9:J$21,MATCH($F241,'Input-Func_Class'!$B$9:$B$21,0)))
)</f>
        <v>0</v>
      </c>
    </row>
    <row r="242" spans="1:13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>'Input-Accounts'!$D242</f>
        <v>1985678.9834303199</v>
      </c>
      <c r="E242" s="11">
        <f t="shared" si="32"/>
        <v>0</v>
      </c>
      <c r="F242" s="3" t="str">
        <f>IF(D242=0,"-",IF('Input-Accounts'!$E242&lt;&gt;0,'Input-Accounts'!$E242,'Input-Accounts'!$F242))</f>
        <v>DIST ON-SITE</v>
      </c>
      <c r="G242" s="11">
        <f>IF($D242=0,0,$D242*
IFERROR(INDEX(G$391:G$427,MATCH($F242,$B$391:$B$427,0))/INDEX($D$391:$D$427,MATCH($F242,$B$391:$B$427,0)),
INDEX('Input-Func_Class'!D$9:D$21,MATCH($F242,'Input-Func_Class'!$B$9:$B$21,0)))
)</f>
        <v>0</v>
      </c>
      <c r="H242" s="11">
        <f>IF($D242=0,0,$D242*
IFERROR(INDEX(H$391:H$427,MATCH($F242,$B$391:$B$427,0))/INDEX($D$391:$D$427,MATCH($F242,$B$391:$B$427,0)),
INDEX('Input-Func_Class'!E$9:E$21,MATCH($F242,'Input-Func_Class'!$B$9:$B$21,0)))
)</f>
        <v>0</v>
      </c>
      <c r="I242" s="11">
        <f>IF($D242=0,0,$D242*
IFERROR(INDEX(I$391:I$427,MATCH($F242,$B$391:$B$427,0))/INDEX($D$391:$D$427,MATCH($F242,$B$391:$B$427,0)),
INDEX('Input-Func_Class'!F$9:F$21,MATCH($F242,'Input-Func_Class'!$B$9:$B$21,0)))
)</f>
        <v>0</v>
      </c>
      <c r="J242" s="11">
        <f>IF($D242=0,0,$D242*
IFERROR(INDEX(J$391:J$427,MATCH($F242,$B$391:$B$427,0))/INDEX($D$391:$D$427,MATCH($F242,$B$391:$B$427,0)),
INDEX('Input-Func_Class'!G$9:G$21,MATCH($F242,'Input-Func_Class'!$B$9:$B$21,0)))
)</f>
        <v>0</v>
      </c>
      <c r="K242" s="11">
        <f>IF($D242=0,0,$D242*
IFERROR(INDEX(K$391:K$427,MATCH($F242,$B$391:$B$427,0))/INDEX($D$391:$D$427,MATCH($F242,$B$391:$B$427,0)),
INDEX('Input-Func_Class'!H$9:H$21,MATCH($F242,'Input-Func_Class'!$B$9:$B$21,0)))
)</f>
        <v>0</v>
      </c>
      <c r="L242" s="11">
        <f>IF($D242=0,0,$D242*
IFERROR(INDEX(L$391:L$427,MATCH($F242,$B$391:$B$427,0))/INDEX($D$391:$D$427,MATCH($F242,$B$391:$B$427,0)),
INDEX('Input-Func_Class'!I$9:I$21,MATCH($F242,'Input-Func_Class'!$B$9:$B$21,0)))
)</f>
        <v>1985678.9834303199</v>
      </c>
      <c r="M242" s="11">
        <f>IF($D242=0,0,$D242*
IFERROR(INDEX(M$391:M$427,MATCH($F242,$B$391:$B$427,0))/INDEX($D$391:$D$427,MATCH($F242,$B$391:$B$427,0)),
INDEX('Input-Func_Class'!J$9:J$21,MATCH($F242,'Input-Func_Class'!$B$9:$B$21,0)))
)</f>
        <v>0</v>
      </c>
    </row>
    <row r="243" spans="1:13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>'Input-Accounts'!$D243</f>
        <v>340582.01247401367</v>
      </c>
      <c r="E243" s="11">
        <f t="shared" si="32"/>
        <v>0</v>
      </c>
      <c r="F243" s="3" t="str">
        <f>IF(D243=0,"-",IF('Input-Accounts'!$E243&lt;&gt;0,'Input-Accounts'!$E243,'Input-Accounts'!$F243))</f>
        <v>DIST ON-SITE</v>
      </c>
      <c r="G243" s="11">
        <f>IF($D243=0,0,$D243*
IFERROR(INDEX(G$391:G$427,MATCH($F243,$B$391:$B$427,0))/INDEX($D$391:$D$427,MATCH($F243,$B$391:$B$427,0)),
INDEX('Input-Func_Class'!D$9:D$21,MATCH($F243,'Input-Func_Class'!$B$9:$B$21,0)))
)</f>
        <v>0</v>
      </c>
      <c r="H243" s="11">
        <f>IF($D243=0,0,$D243*
IFERROR(INDEX(H$391:H$427,MATCH($F243,$B$391:$B$427,0))/INDEX($D$391:$D$427,MATCH($F243,$B$391:$B$427,0)),
INDEX('Input-Func_Class'!E$9:E$21,MATCH($F243,'Input-Func_Class'!$B$9:$B$21,0)))
)</f>
        <v>0</v>
      </c>
      <c r="I243" s="11">
        <f>IF($D243=0,0,$D243*
IFERROR(INDEX(I$391:I$427,MATCH($F243,$B$391:$B$427,0))/INDEX($D$391:$D$427,MATCH($F243,$B$391:$B$427,0)),
INDEX('Input-Func_Class'!F$9:F$21,MATCH($F243,'Input-Func_Class'!$B$9:$B$21,0)))
)</f>
        <v>0</v>
      </c>
      <c r="J243" s="11">
        <f>IF($D243=0,0,$D243*
IFERROR(INDEX(J$391:J$427,MATCH($F243,$B$391:$B$427,0))/INDEX($D$391:$D$427,MATCH($F243,$B$391:$B$427,0)),
INDEX('Input-Func_Class'!G$9:G$21,MATCH($F243,'Input-Func_Class'!$B$9:$B$21,0)))
)</f>
        <v>0</v>
      </c>
      <c r="K243" s="11">
        <f>IF($D243=0,0,$D243*
IFERROR(INDEX(K$391:K$427,MATCH($F243,$B$391:$B$427,0))/INDEX($D$391:$D$427,MATCH($F243,$B$391:$B$427,0)),
INDEX('Input-Func_Class'!H$9:H$21,MATCH($F243,'Input-Func_Class'!$B$9:$B$21,0)))
)</f>
        <v>0</v>
      </c>
      <c r="L243" s="11">
        <f>IF($D243=0,0,$D243*
IFERROR(INDEX(L$391:L$427,MATCH($F243,$B$391:$B$427,0))/INDEX($D$391:$D$427,MATCH($F243,$B$391:$B$427,0)),
INDEX('Input-Func_Class'!I$9:I$21,MATCH($F243,'Input-Func_Class'!$B$9:$B$21,0)))
)</f>
        <v>340582.01247401367</v>
      </c>
      <c r="M243" s="11">
        <f>IF($D243=0,0,$D243*
IFERROR(INDEX(M$391:M$427,MATCH($F243,$B$391:$B$427,0))/INDEX($D$391:$D$427,MATCH($F243,$B$391:$B$427,0)),
INDEX('Input-Func_Class'!J$9:J$21,MATCH($F243,'Input-Func_Class'!$B$9:$B$21,0)))
)</f>
        <v>0</v>
      </c>
    </row>
    <row r="244" spans="1:13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>'Input-Accounts'!$D244</f>
        <v>633080.15219115198</v>
      </c>
      <c r="E244" s="11">
        <f t="shared" si="32"/>
        <v>0</v>
      </c>
      <c r="F244" s="3" t="str">
        <f>IF(D244=0,"-",IF('Input-Accounts'!$E244&lt;&gt;0,'Input-Accounts'!$E244,'Input-Accounts'!$F244))</f>
        <v>INT_DISTO&amp;M</v>
      </c>
      <c r="G244" s="11">
        <f>IF($D244=0,0,$D244*
IFERROR(INDEX(G$391:G$427,MATCH($F244,$B$391:$B$427,0))/INDEX($D$391:$D$427,MATCH($F244,$B$391:$B$427,0)),
INDEX('Input-Func_Class'!D$9:D$21,MATCH($F244,'Input-Func_Class'!$B$9:$B$21,0)))
)</f>
        <v>0</v>
      </c>
      <c r="H244" s="11">
        <f>IF($D244=0,0,$D244*
IFERROR(INDEX(H$391:H$427,MATCH($F244,$B$391:$B$427,0))/INDEX($D$391:$D$427,MATCH($F244,$B$391:$B$427,0)),
INDEX('Input-Func_Class'!E$9:E$21,MATCH($F244,'Input-Func_Class'!$B$9:$B$21,0)))
)</f>
        <v>0</v>
      </c>
      <c r="I244" s="11">
        <f>IF($D244=0,0,$D244*
IFERROR(INDEX(I$391:I$427,MATCH($F244,$B$391:$B$427,0))/INDEX($D$391:$D$427,MATCH($F244,$B$391:$B$427,0)),
INDEX('Input-Func_Class'!F$9:F$21,MATCH($F244,'Input-Func_Class'!$B$9:$B$21,0)))
)</f>
        <v>0</v>
      </c>
      <c r="J244" s="11">
        <f>IF($D244=0,0,$D244*
IFERROR(INDEX(J$391:J$427,MATCH($F244,$B$391:$B$427,0))/INDEX($D$391:$D$427,MATCH($F244,$B$391:$B$427,0)),
INDEX('Input-Func_Class'!G$9:G$21,MATCH($F244,'Input-Func_Class'!$B$9:$B$21,0)))
)</f>
        <v>0</v>
      </c>
      <c r="K244" s="11">
        <f>IF($D244=0,0,$D244*
IFERROR(INDEX(K$391:K$427,MATCH($F244,$B$391:$B$427,0))/INDEX($D$391:$D$427,MATCH($F244,$B$391:$B$427,0)),
INDEX('Input-Func_Class'!H$9:H$21,MATCH($F244,'Input-Func_Class'!$B$9:$B$21,0)))
)</f>
        <v>468643.29946841998</v>
      </c>
      <c r="L244" s="11">
        <f>IF($D244=0,0,$D244*
IFERROR(INDEX(L$391:L$427,MATCH($F244,$B$391:$B$427,0))/INDEX($D$391:$D$427,MATCH($F244,$B$391:$B$427,0)),
INDEX('Input-Func_Class'!I$9:I$21,MATCH($F244,'Input-Func_Class'!$B$9:$B$21,0)))
)</f>
        <v>164436.85272273191</v>
      </c>
      <c r="M244" s="11">
        <f>IF($D244=0,0,$D244*
IFERROR(INDEX(M$391:M$427,MATCH($F244,$B$391:$B$427,0))/INDEX($D$391:$D$427,MATCH($F244,$B$391:$B$427,0)),
INDEX('Input-Func_Class'!J$9:J$21,MATCH($F244,'Input-Func_Class'!$B$9:$B$21,0)))
)</f>
        <v>0</v>
      </c>
    </row>
    <row r="245" spans="1:13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>SUBTOTAL(9,D239:D244)</f>
        <v>54832913.485791624</v>
      </c>
      <c r="E245" s="11">
        <f t="shared" si="32"/>
        <v>0</v>
      </c>
      <c r="G245" s="111">
        <f t="shared" ref="G245:M245" si="33">SUBTOTAL(9,G239:G244)</f>
        <v>0</v>
      </c>
      <c r="H245" s="111">
        <f t="shared" si="33"/>
        <v>0</v>
      </c>
      <c r="I245" s="111">
        <f t="shared" si="33"/>
        <v>0</v>
      </c>
      <c r="J245" s="111">
        <f t="shared" si="33"/>
        <v>0</v>
      </c>
      <c r="K245" s="111">
        <f t="shared" si="33"/>
        <v>50722853.067030393</v>
      </c>
      <c r="L245" s="111">
        <f t="shared" si="33"/>
        <v>4110060.418761225</v>
      </c>
      <c r="M245" s="111">
        <f t="shared" si="33"/>
        <v>0</v>
      </c>
    </row>
    <row r="246" spans="1:13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>
        <f t="shared" si="32"/>
        <v>0</v>
      </c>
      <c r="G246" s="11"/>
      <c r="H246" s="11"/>
      <c r="I246" s="11"/>
      <c r="J246" s="11"/>
      <c r="K246" s="11"/>
      <c r="L246" s="11"/>
      <c r="M246" s="11"/>
    </row>
    <row r="247" spans="1:13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>SUBTOTAL(9,D166:D245)</f>
        <v>622592539.13795054</v>
      </c>
      <c r="E247" s="11">
        <f t="shared" si="32"/>
        <v>0</v>
      </c>
      <c r="F247" s="3"/>
      <c r="G247" s="11">
        <f t="shared" ref="G247:M247" si="34">SUBTOTAL(9,G166:G245)</f>
        <v>504106233.44039166</v>
      </c>
      <c r="H247" s="11">
        <f t="shared" si="34"/>
        <v>12417071.432223596</v>
      </c>
      <c r="I247" s="11">
        <f t="shared" si="34"/>
        <v>2653855.3091311092</v>
      </c>
      <c r="J247" s="11">
        <f t="shared" si="34"/>
        <v>8664638.2021489739</v>
      </c>
      <c r="K247" s="11">
        <f t="shared" si="34"/>
        <v>70140091.456618398</v>
      </c>
      <c r="L247" s="11">
        <f t="shared" si="34"/>
        <v>24610649.29743674</v>
      </c>
      <c r="M247" s="11">
        <f t="shared" si="34"/>
        <v>0</v>
      </c>
    </row>
    <row r="248" spans="1:13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>
        <f t="shared" si="32"/>
        <v>0</v>
      </c>
      <c r="G248" s="111"/>
      <c r="H248" s="111"/>
      <c r="I248" s="111"/>
      <c r="J248" s="111"/>
      <c r="K248" s="111"/>
      <c r="L248" s="111"/>
      <c r="M248" s="111"/>
    </row>
    <row r="249" spans="1:13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>
        <f t="shared" si="32"/>
        <v>0</v>
      </c>
      <c r="G249" s="11"/>
      <c r="H249" s="11"/>
      <c r="I249" s="11"/>
      <c r="J249" s="11"/>
      <c r="K249" s="11"/>
      <c r="L249" s="11"/>
      <c r="M249" s="11"/>
    </row>
    <row r="250" spans="1:13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>
        <f t="shared" si="32"/>
        <v>0</v>
      </c>
      <c r="G250" s="11"/>
      <c r="H250" s="11"/>
      <c r="I250" s="11"/>
      <c r="J250" s="11"/>
      <c r="K250" s="11"/>
      <c r="L250" s="11"/>
      <c r="M250" s="11"/>
    </row>
    <row r="251" spans="1:13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>'Input-Accounts'!$D251</f>
        <v>2643916.9165618639</v>
      </c>
      <c r="E251" s="11">
        <f t="shared" si="32"/>
        <v>0</v>
      </c>
      <c r="F251" s="3" t="str">
        <f>IF(D251=0,"-",IF('Input-Accounts'!$E251&lt;&gt;0,'Input-Accounts'!$E251,'Input-Accounts'!$F251))</f>
        <v>ACCTS &amp; SERVICE</v>
      </c>
      <c r="G251" s="11">
        <f>IF($D251=0,0,$D251*
IFERROR(INDEX(G$391:G$427,MATCH($F251,$B$391:$B$427,0))/INDEX($D$391:$D$427,MATCH($F251,$B$391:$B$427,0)),
INDEX('Input-Func_Class'!D$9:D$21,MATCH($F251,'Input-Func_Class'!$B$9:$B$21,0)))
)</f>
        <v>0</v>
      </c>
      <c r="H251" s="11">
        <f>IF($D251=0,0,$D251*
IFERROR(INDEX(H$391:H$427,MATCH($F251,$B$391:$B$427,0))/INDEX($D$391:$D$427,MATCH($F251,$B$391:$B$427,0)),
INDEX('Input-Func_Class'!E$9:E$21,MATCH($F251,'Input-Func_Class'!$B$9:$B$21,0)))
)</f>
        <v>0</v>
      </c>
      <c r="I251" s="11">
        <f>IF($D251=0,0,$D251*
IFERROR(INDEX(I$391:I$427,MATCH($F251,$B$391:$B$427,0))/INDEX($D$391:$D$427,MATCH($F251,$B$391:$B$427,0)),
INDEX('Input-Func_Class'!F$9:F$21,MATCH($F251,'Input-Func_Class'!$B$9:$B$21,0)))
)</f>
        <v>0</v>
      </c>
      <c r="J251" s="11">
        <f>IF($D251=0,0,$D251*
IFERROR(INDEX(J$391:J$427,MATCH($F251,$B$391:$B$427,0))/INDEX($D$391:$D$427,MATCH($F251,$B$391:$B$427,0)),
INDEX('Input-Func_Class'!G$9:G$21,MATCH($F251,'Input-Func_Class'!$B$9:$B$21,0)))
)</f>
        <v>0</v>
      </c>
      <c r="K251" s="11">
        <f>IF($D251=0,0,$D251*
IFERROR(INDEX(K$391:K$427,MATCH($F251,$B$391:$B$427,0))/INDEX($D$391:$D$427,MATCH($F251,$B$391:$B$427,0)),
INDEX('Input-Func_Class'!H$9:H$21,MATCH($F251,'Input-Func_Class'!$B$9:$B$21,0)))
)</f>
        <v>0</v>
      </c>
      <c r="L251" s="11">
        <f>IF($D251=0,0,$D251*
IFERROR(INDEX(L$391:L$427,MATCH($F251,$B$391:$B$427,0))/INDEX($D$391:$D$427,MATCH($F251,$B$391:$B$427,0)),
INDEX('Input-Func_Class'!I$9:I$21,MATCH($F251,'Input-Func_Class'!$B$9:$B$21,0)))
)</f>
        <v>0</v>
      </c>
      <c r="M251" s="11">
        <f>IF($D251=0,0,$D251*
IFERROR(INDEX(M$391:M$427,MATCH($F251,$B$391:$B$427,0))/INDEX($D$391:$D$427,MATCH($F251,$B$391:$B$427,0)),
INDEX('Input-Func_Class'!J$9:J$21,MATCH($F251,'Input-Func_Class'!$B$9:$B$21,0)))
)</f>
        <v>2643916.9165618639</v>
      </c>
    </row>
    <row r="252" spans="1:13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>'Input-Accounts'!$D252</f>
        <v>23839487.345599264</v>
      </c>
      <c r="E252" s="11">
        <f t="shared" si="32"/>
        <v>0</v>
      </c>
      <c r="F252" s="3" t="str">
        <f>IF(D252=0,"-",IF('Input-Accounts'!$E252&lt;&gt;0,'Input-Accounts'!$E252,'Input-Accounts'!$F252))</f>
        <v>ACCTS &amp; SERVICE</v>
      </c>
      <c r="G252" s="11">
        <f>IF($D252=0,0,$D252*
IFERROR(INDEX(G$391:G$427,MATCH($F252,$B$391:$B$427,0))/INDEX($D$391:$D$427,MATCH($F252,$B$391:$B$427,0)),
INDEX('Input-Func_Class'!D$9:D$21,MATCH($F252,'Input-Func_Class'!$B$9:$B$21,0)))
)</f>
        <v>0</v>
      </c>
      <c r="H252" s="11">
        <f>IF($D252=0,0,$D252*
IFERROR(INDEX(H$391:H$427,MATCH($F252,$B$391:$B$427,0))/INDEX($D$391:$D$427,MATCH($F252,$B$391:$B$427,0)),
INDEX('Input-Func_Class'!E$9:E$21,MATCH($F252,'Input-Func_Class'!$B$9:$B$21,0)))
)</f>
        <v>0</v>
      </c>
      <c r="I252" s="11">
        <f>IF($D252=0,0,$D252*
IFERROR(INDEX(I$391:I$427,MATCH($F252,$B$391:$B$427,0))/INDEX($D$391:$D$427,MATCH($F252,$B$391:$B$427,0)),
INDEX('Input-Func_Class'!F$9:F$21,MATCH($F252,'Input-Func_Class'!$B$9:$B$21,0)))
)</f>
        <v>0</v>
      </c>
      <c r="J252" s="11">
        <f>IF($D252=0,0,$D252*
IFERROR(INDEX(J$391:J$427,MATCH($F252,$B$391:$B$427,0))/INDEX($D$391:$D$427,MATCH($F252,$B$391:$B$427,0)),
INDEX('Input-Func_Class'!G$9:G$21,MATCH($F252,'Input-Func_Class'!$B$9:$B$21,0)))
)</f>
        <v>0</v>
      </c>
      <c r="K252" s="11">
        <f>IF($D252=0,0,$D252*
IFERROR(INDEX(K$391:K$427,MATCH($F252,$B$391:$B$427,0))/INDEX($D$391:$D$427,MATCH($F252,$B$391:$B$427,0)),
INDEX('Input-Func_Class'!H$9:H$21,MATCH($F252,'Input-Func_Class'!$B$9:$B$21,0)))
)</f>
        <v>0</v>
      </c>
      <c r="L252" s="11">
        <f>IF($D252=0,0,$D252*
IFERROR(INDEX(L$391:L$427,MATCH($F252,$B$391:$B$427,0))/INDEX($D$391:$D$427,MATCH($F252,$B$391:$B$427,0)),
INDEX('Input-Func_Class'!I$9:I$21,MATCH($F252,'Input-Func_Class'!$B$9:$B$21,0)))
)</f>
        <v>0</v>
      </c>
      <c r="M252" s="11">
        <f>IF($D252=0,0,$D252*
IFERROR(INDEX(M$391:M$427,MATCH($F252,$B$391:$B$427,0))/INDEX($D$391:$D$427,MATCH($F252,$B$391:$B$427,0)),
INDEX('Input-Func_Class'!J$9:J$21,MATCH($F252,'Input-Func_Class'!$B$9:$B$21,0)))
)</f>
        <v>23839487.345599264</v>
      </c>
    </row>
    <row r="253" spans="1:13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>'Input-Accounts'!$D253</f>
        <v>27224753.238804184</v>
      </c>
      <c r="E253" s="11">
        <f t="shared" si="32"/>
        <v>0</v>
      </c>
      <c r="F253" s="3" t="str">
        <f>IF(D253=0,"-",IF('Input-Accounts'!$E253&lt;&gt;0,'Input-Accounts'!$E253,'Input-Accounts'!$F253))</f>
        <v>ACCTS &amp; SERVICE</v>
      </c>
      <c r="G253" s="11">
        <f>IF($D253=0,0,$D253*
IFERROR(INDEX(G$391:G$427,MATCH($F253,$B$391:$B$427,0))/INDEX($D$391:$D$427,MATCH($F253,$B$391:$B$427,0)),
INDEX('Input-Func_Class'!D$9:D$21,MATCH($F253,'Input-Func_Class'!$B$9:$B$21,0)))
)</f>
        <v>0</v>
      </c>
      <c r="H253" s="11">
        <f>IF($D253=0,0,$D253*
IFERROR(INDEX(H$391:H$427,MATCH($F253,$B$391:$B$427,0))/INDEX($D$391:$D$427,MATCH($F253,$B$391:$B$427,0)),
INDEX('Input-Func_Class'!E$9:E$21,MATCH($F253,'Input-Func_Class'!$B$9:$B$21,0)))
)</f>
        <v>0</v>
      </c>
      <c r="I253" s="11">
        <f>IF($D253=0,0,$D253*
IFERROR(INDEX(I$391:I$427,MATCH($F253,$B$391:$B$427,0))/INDEX($D$391:$D$427,MATCH($F253,$B$391:$B$427,0)),
INDEX('Input-Func_Class'!F$9:F$21,MATCH($F253,'Input-Func_Class'!$B$9:$B$21,0)))
)</f>
        <v>0</v>
      </c>
      <c r="J253" s="11">
        <f>IF($D253=0,0,$D253*
IFERROR(INDEX(J$391:J$427,MATCH($F253,$B$391:$B$427,0))/INDEX($D$391:$D$427,MATCH($F253,$B$391:$B$427,0)),
INDEX('Input-Func_Class'!G$9:G$21,MATCH($F253,'Input-Func_Class'!$B$9:$B$21,0)))
)</f>
        <v>0</v>
      </c>
      <c r="K253" s="11">
        <f>IF($D253=0,0,$D253*
IFERROR(INDEX(K$391:K$427,MATCH($F253,$B$391:$B$427,0))/INDEX($D$391:$D$427,MATCH($F253,$B$391:$B$427,0)),
INDEX('Input-Func_Class'!H$9:H$21,MATCH($F253,'Input-Func_Class'!$B$9:$B$21,0)))
)</f>
        <v>0</v>
      </c>
      <c r="L253" s="11">
        <f>IF($D253=0,0,$D253*
IFERROR(INDEX(L$391:L$427,MATCH($F253,$B$391:$B$427,0))/INDEX($D$391:$D$427,MATCH($F253,$B$391:$B$427,0)),
INDEX('Input-Func_Class'!I$9:I$21,MATCH($F253,'Input-Func_Class'!$B$9:$B$21,0)))
)</f>
        <v>0</v>
      </c>
      <c r="M253" s="11">
        <f>IF($D253=0,0,$D253*
IFERROR(INDEX(M$391:M$427,MATCH($F253,$B$391:$B$427,0))/INDEX($D$391:$D$427,MATCH($F253,$B$391:$B$427,0)),
INDEX('Input-Func_Class'!J$9:J$21,MATCH($F253,'Input-Func_Class'!$B$9:$B$21,0)))
)</f>
        <v>27224753.238804184</v>
      </c>
    </row>
    <row r="254" spans="1:13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>SUBTOTAL(9,D251:D253)</f>
        <v>53708157.500965312</v>
      </c>
      <c r="E254" s="11">
        <f t="shared" si="32"/>
        <v>0</v>
      </c>
      <c r="G254" s="111">
        <f t="shared" ref="G254:M254" si="35">SUBTOTAL(9,G251:G253)</f>
        <v>0</v>
      </c>
      <c r="H254" s="111">
        <f t="shared" si="35"/>
        <v>0</v>
      </c>
      <c r="I254" s="111">
        <f t="shared" si="35"/>
        <v>0</v>
      </c>
      <c r="J254" s="111">
        <f t="shared" si="35"/>
        <v>0</v>
      </c>
      <c r="K254" s="111">
        <f t="shared" si="35"/>
        <v>0</v>
      </c>
      <c r="L254" s="111">
        <f t="shared" si="35"/>
        <v>0</v>
      </c>
      <c r="M254" s="111">
        <f t="shared" si="35"/>
        <v>53708157.500965312</v>
      </c>
    </row>
    <row r="255" spans="1:13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>
        <f t="shared" si="32"/>
        <v>0</v>
      </c>
      <c r="G255" s="11"/>
      <c r="H255" s="11"/>
      <c r="I255" s="11"/>
      <c r="J255" s="11"/>
      <c r="K255" s="11"/>
      <c r="L255" s="11"/>
      <c r="M255" s="11"/>
    </row>
    <row r="256" spans="1:13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>
        <f t="shared" si="32"/>
        <v>0</v>
      </c>
      <c r="G256" s="11"/>
      <c r="H256" s="11"/>
      <c r="I256" s="11"/>
      <c r="J256" s="11"/>
      <c r="K256" s="11"/>
      <c r="L256" s="11"/>
      <c r="M256" s="11"/>
    </row>
    <row r="257" spans="1:13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>'Input-Accounts'!$D257</f>
        <v>361817.04230668675</v>
      </c>
      <c r="E257" s="11">
        <f t="shared" si="32"/>
        <v>0</v>
      </c>
      <c r="F257" s="3" t="str">
        <f>IF(D257=0,"-",IF('Input-Accounts'!$E257&lt;&gt;0,'Input-Accounts'!$E257,'Input-Accounts'!$F257))</f>
        <v>ACCTS &amp; SERVICE</v>
      </c>
      <c r="G257" s="11">
        <f>IF($D257=0,0,$D257*
IFERROR(INDEX(G$391:G$427,MATCH($F257,$B$391:$B$427,0))/INDEX($D$391:$D$427,MATCH($F257,$B$391:$B$427,0)),
INDEX('Input-Func_Class'!D$9:D$21,MATCH($F257,'Input-Func_Class'!$B$9:$B$21,0)))
)</f>
        <v>0</v>
      </c>
      <c r="H257" s="11">
        <f>IF($D257=0,0,$D257*
IFERROR(INDEX(H$391:H$427,MATCH($F257,$B$391:$B$427,0))/INDEX($D$391:$D$427,MATCH($F257,$B$391:$B$427,0)),
INDEX('Input-Func_Class'!E$9:E$21,MATCH($F257,'Input-Func_Class'!$B$9:$B$21,0)))
)</f>
        <v>0</v>
      </c>
      <c r="I257" s="11">
        <f>IF($D257=0,0,$D257*
IFERROR(INDEX(I$391:I$427,MATCH($F257,$B$391:$B$427,0))/INDEX($D$391:$D$427,MATCH($F257,$B$391:$B$427,0)),
INDEX('Input-Func_Class'!F$9:F$21,MATCH($F257,'Input-Func_Class'!$B$9:$B$21,0)))
)</f>
        <v>0</v>
      </c>
      <c r="J257" s="11">
        <f>IF($D257=0,0,$D257*
IFERROR(INDEX(J$391:J$427,MATCH($F257,$B$391:$B$427,0))/INDEX($D$391:$D$427,MATCH($F257,$B$391:$B$427,0)),
INDEX('Input-Func_Class'!G$9:G$21,MATCH($F257,'Input-Func_Class'!$B$9:$B$21,0)))
)</f>
        <v>0</v>
      </c>
      <c r="K257" s="11">
        <f>IF($D257=0,0,$D257*
IFERROR(INDEX(K$391:K$427,MATCH($F257,$B$391:$B$427,0))/INDEX($D$391:$D$427,MATCH($F257,$B$391:$B$427,0)),
INDEX('Input-Func_Class'!H$9:H$21,MATCH($F257,'Input-Func_Class'!$B$9:$B$21,0)))
)</f>
        <v>0</v>
      </c>
      <c r="L257" s="11">
        <f>IF($D257=0,0,$D257*
IFERROR(INDEX(L$391:L$427,MATCH($F257,$B$391:$B$427,0))/INDEX($D$391:$D$427,MATCH($F257,$B$391:$B$427,0)),
INDEX('Input-Func_Class'!I$9:I$21,MATCH($F257,'Input-Func_Class'!$B$9:$B$21,0)))
)</f>
        <v>0</v>
      </c>
      <c r="M257" s="11">
        <f>IF($D257=0,0,$D257*
IFERROR(INDEX(M$391:M$427,MATCH($F257,$B$391:$B$427,0))/INDEX($D$391:$D$427,MATCH($F257,$B$391:$B$427,0)),
INDEX('Input-Func_Class'!J$9:J$21,MATCH($F257,'Input-Func_Class'!$B$9:$B$21,0)))
)</f>
        <v>361817.04230668675</v>
      </c>
    </row>
    <row r="258" spans="1:13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>'Input-Accounts'!$D258</f>
        <v>-4962532.314073992</v>
      </c>
      <c r="E258" s="11">
        <f t="shared" si="32"/>
        <v>0</v>
      </c>
      <c r="F258" s="3" t="str">
        <f>IF(D258=0,"-",IF('Input-Accounts'!$E258&lt;&gt;0,'Input-Accounts'!$E258,'Input-Accounts'!$F258))</f>
        <v>ACCTS &amp; SERVICE</v>
      </c>
      <c r="G258" s="11">
        <f>IF($D258=0,0,$D258*
IFERROR(INDEX(G$391:G$427,MATCH($F258,$B$391:$B$427,0))/INDEX($D$391:$D$427,MATCH($F258,$B$391:$B$427,0)),
INDEX('Input-Func_Class'!D$9:D$21,MATCH($F258,'Input-Func_Class'!$B$9:$B$21,0)))
)</f>
        <v>0</v>
      </c>
      <c r="H258" s="11">
        <f>IF($D258=0,0,$D258*
IFERROR(INDEX(H$391:H$427,MATCH($F258,$B$391:$B$427,0))/INDEX($D$391:$D$427,MATCH($F258,$B$391:$B$427,0)),
INDEX('Input-Func_Class'!E$9:E$21,MATCH($F258,'Input-Func_Class'!$B$9:$B$21,0)))
)</f>
        <v>0</v>
      </c>
      <c r="I258" s="11">
        <f>IF($D258=0,0,$D258*
IFERROR(INDEX(I$391:I$427,MATCH($F258,$B$391:$B$427,0))/INDEX($D$391:$D$427,MATCH($F258,$B$391:$B$427,0)),
INDEX('Input-Func_Class'!F$9:F$21,MATCH($F258,'Input-Func_Class'!$B$9:$B$21,0)))
)</f>
        <v>0</v>
      </c>
      <c r="J258" s="11">
        <f>IF($D258=0,0,$D258*
IFERROR(INDEX(J$391:J$427,MATCH($F258,$B$391:$B$427,0))/INDEX($D$391:$D$427,MATCH($F258,$B$391:$B$427,0)),
INDEX('Input-Func_Class'!G$9:G$21,MATCH($F258,'Input-Func_Class'!$B$9:$B$21,0)))
)</f>
        <v>0</v>
      </c>
      <c r="K258" s="11">
        <f>IF($D258=0,0,$D258*
IFERROR(INDEX(K$391:K$427,MATCH($F258,$B$391:$B$427,0))/INDEX($D$391:$D$427,MATCH($F258,$B$391:$B$427,0)),
INDEX('Input-Func_Class'!H$9:H$21,MATCH($F258,'Input-Func_Class'!$B$9:$B$21,0)))
)</f>
        <v>0</v>
      </c>
      <c r="L258" s="11">
        <f>IF($D258=0,0,$D258*
IFERROR(INDEX(L$391:L$427,MATCH($F258,$B$391:$B$427,0))/INDEX($D$391:$D$427,MATCH($F258,$B$391:$B$427,0)),
INDEX('Input-Func_Class'!I$9:I$21,MATCH($F258,'Input-Func_Class'!$B$9:$B$21,0)))
)</f>
        <v>0</v>
      </c>
      <c r="M258" s="11">
        <f>IF($D258=0,0,$D258*
IFERROR(INDEX(M$391:M$427,MATCH($F258,$B$391:$B$427,0))/INDEX($D$391:$D$427,MATCH($F258,$B$391:$B$427,0)),
INDEX('Input-Func_Class'!J$9:J$21,MATCH($F258,'Input-Func_Class'!$B$9:$B$21,0)))
)</f>
        <v>-4962532.314073992</v>
      </c>
    </row>
    <row r="259" spans="1:13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>SUBTOTAL(9,D257:D258)</f>
        <v>-4600715.2717673052</v>
      </c>
      <c r="E259" s="11">
        <f t="shared" si="32"/>
        <v>0</v>
      </c>
      <c r="G259" s="111">
        <f t="shared" ref="G259:M259" si="36">SUBTOTAL(9,G257:G258)</f>
        <v>0</v>
      </c>
      <c r="H259" s="111">
        <f t="shared" si="36"/>
        <v>0</v>
      </c>
      <c r="I259" s="111">
        <f t="shared" si="36"/>
        <v>0</v>
      </c>
      <c r="J259" s="111">
        <f t="shared" si="36"/>
        <v>0</v>
      </c>
      <c r="K259" s="111">
        <f t="shared" si="36"/>
        <v>0</v>
      </c>
      <c r="L259" s="111">
        <f t="shared" si="36"/>
        <v>0</v>
      </c>
      <c r="M259" s="111">
        <f t="shared" si="36"/>
        <v>-4600715.2717673052</v>
      </c>
    </row>
    <row r="260" spans="1:13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>
        <f t="shared" si="32"/>
        <v>0</v>
      </c>
      <c r="F260" s="3"/>
      <c r="G260" s="11"/>
      <c r="H260" s="11"/>
      <c r="I260" s="11"/>
      <c r="J260" s="11"/>
      <c r="K260" s="11"/>
      <c r="L260" s="11"/>
      <c r="M260" s="11"/>
    </row>
    <row r="261" spans="1:13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>
        <f t="shared" si="32"/>
        <v>0</v>
      </c>
      <c r="F261" s="3"/>
      <c r="G261" s="11"/>
      <c r="H261" s="11"/>
      <c r="I261" s="11"/>
      <c r="J261" s="11"/>
      <c r="K261" s="11"/>
      <c r="L261" s="11"/>
      <c r="M261" s="11"/>
    </row>
    <row r="262" spans="1:13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>'Input-Accounts'!$D262</f>
        <v>468559.09389007126</v>
      </c>
      <c r="E262" s="11">
        <f t="shared" si="32"/>
        <v>0</v>
      </c>
      <c r="F262" s="3" t="str">
        <f>IF(D262=0,"-",IF('Input-Accounts'!$E262&lt;&gt;0,'Input-Accounts'!$E262,'Input-Accounts'!$F262))</f>
        <v>ACCTS &amp; SERVICE</v>
      </c>
      <c r="G262" s="11">
        <f>IF($D262=0,0,$D262*
IFERROR(INDEX(G$391:G$427,MATCH($F262,$B$391:$B$427,0))/INDEX($D$391:$D$427,MATCH($F262,$B$391:$B$427,0)),
INDEX('Input-Func_Class'!D$9:D$21,MATCH($F262,'Input-Func_Class'!$B$9:$B$21,0)))
)</f>
        <v>0</v>
      </c>
      <c r="H262" s="11">
        <f>IF($D262=0,0,$D262*
IFERROR(INDEX(H$391:H$427,MATCH($F262,$B$391:$B$427,0))/INDEX($D$391:$D$427,MATCH($F262,$B$391:$B$427,0)),
INDEX('Input-Func_Class'!E$9:E$21,MATCH($F262,'Input-Func_Class'!$B$9:$B$21,0)))
)</f>
        <v>0</v>
      </c>
      <c r="I262" s="11">
        <f>IF($D262=0,0,$D262*
IFERROR(INDEX(I$391:I$427,MATCH($F262,$B$391:$B$427,0))/INDEX($D$391:$D$427,MATCH($F262,$B$391:$B$427,0)),
INDEX('Input-Func_Class'!F$9:F$21,MATCH($F262,'Input-Func_Class'!$B$9:$B$21,0)))
)</f>
        <v>0</v>
      </c>
      <c r="J262" s="11">
        <f>IF($D262=0,0,$D262*
IFERROR(INDEX(J$391:J$427,MATCH($F262,$B$391:$B$427,0))/INDEX($D$391:$D$427,MATCH($F262,$B$391:$B$427,0)),
INDEX('Input-Func_Class'!G$9:G$21,MATCH($F262,'Input-Func_Class'!$B$9:$B$21,0)))
)</f>
        <v>0</v>
      </c>
      <c r="K262" s="11">
        <f>IF($D262=0,0,$D262*
IFERROR(INDEX(K$391:K$427,MATCH($F262,$B$391:$B$427,0))/INDEX($D$391:$D$427,MATCH($F262,$B$391:$B$427,0)),
INDEX('Input-Func_Class'!H$9:H$21,MATCH($F262,'Input-Func_Class'!$B$9:$B$21,0)))
)</f>
        <v>0</v>
      </c>
      <c r="L262" s="11">
        <f>IF($D262=0,0,$D262*
IFERROR(INDEX(L$391:L$427,MATCH($F262,$B$391:$B$427,0))/INDEX($D$391:$D$427,MATCH($F262,$B$391:$B$427,0)),
INDEX('Input-Func_Class'!I$9:I$21,MATCH($F262,'Input-Func_Class'!$B$9:$B$21,0)))
)</f>
        <v>0</v>
      </c>
      <c r="M262" s="11">
        <f>IF($D262=0,0,$D262*
IFERROR(INDEX(M$391:M$427,MATCH($F262,$B$391:$B$427,0))/INDEX($D$391:$D$427,MATCH($F262,$B$391:$B$427,0)),
INDEX('Input-Func_Class'!J$9:J$21,MATCH($F262,'Input-Func_Class'!$B$9:$B$21,0)))
)</f>
        <v>468559.09389007126</v>
      </c>
    </row>
    <row r="263" spans="1:13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>'Input-Accounts'!$D263</f>
        <v>1083796.4985987903</v>
      </c>
      <c r="E263" s="11">
        <f t="shared" si="32"/>
        <v>0</v>
      </c>
      <c r="F263" s="3" t="str">
        <f>IF(D263=0,"-",IF('Input-Accounts'!$E263&lt;&gt;0,'Input-Accounts'!$E263,'Input-Accounts'!$F263))</f>
        <v>ACCTS &amp; SERVICE</v>
      </c>
      <c r="G263" s="11">
        <f>IF($D263=0,0,$D263*
IFERROR(INDEX(G$391:G$427,MATCH($F263,$B$391:$B$427,0))/INDEX($D$391:$D$427,MATCH($F263,$B$391:$B$427,0)),
INDEX('Input-Func_Class'!D$9:D$21,MATCH($F263,'Input-Func_Class'!$B$9:$B$21,0)))
)</f>
        <v>0</v>
      </c>
      <c r="H263" s="11">
        <f>IF($D263=0,0,$D263*
IFERROR(INDEX(H$391:H$427,MATCH($F263,$B$391:$B$427,0))/INDEX($D$391:$D$427,MATCH($F263,$B$391:$B$427,0)),
INDEX('Input-Func_Class'!E$9:E$21,MATCH($F263,'Input-Func_Class'!$B$9:$B$21,0)))
)</f>
        <v>0</v>
      </c>
      <c r="I263" s="11">
        <f>IF($D263=0,0,$D263*
IFERROR(INDEX(I$391:I$427,MATCH($F263,$B$391:$B$427,0))/INDEX($D$391:$D$427,MATCH($F263,$B$391:$B$427,0)),
INDEX('Input-Func_Class'!F$9:F$21,MATCH($F263,'Input-Func_Class'!$B$9:$B$21,0)))
)</f>
        <v>0</v>
      </c>
      <c r="J263" s="11">
        <f>IF($D263=0,0,$D263*
IFERROR(INDEX(J$391:J$427,MATCH($F263,$B$391:$B$427,0))/INDEX($D$391:$D$427,MATCH($F263,$B$391:$B$427,0)),
INDEX('Input-Func_Class'!G$9:G$21,MATCH($F263,'Input-Func_Class'!$B$9:$B$21,0)))
)</f>
        <v>0</v>
      </c>
      <c r="K263" s="11">
        <f>IF($D263=0,0,$D263*
IFERROR(INDEX(K$391:K$427,MATCH($F263,$B$391:$B$427,0))/INDEX($D$391:$D$427,MATCH($F263,$B$391:$B$427,0)),
INDEX('Input-Func_Class'!H$9:H$21,MATCH($F263,'Input-Func_Class'!$B$9:$B$21,0)))
)</f>
        <v>0</v>
      </c>
      <c r="L263" s="11">
        <f>IF($D263=0,0,$D263*
IFERROR(INDEX(L$391:L$427,MATCH($F263,$B$391:$B$427,0))/INDEX($D$391:$D$427,MATCH($F263,$B$391:$B$427,0)),
INDEX('Input-Func_Class'!I$9:I$21,MATCH($F263,'Input-Func_Class'!$B$9:$B$21,0)))
)</f>
        <v>0</v>
      </c>
      <c r="M263" s="11">
        <f>IF($D263=0,0,$D263*
IFERROR(INDEX(M$391:M$427,MATCH($F263,$B$391:$B$427,0))/INDEX($D$391:$D$427,MATCH($F263,$B$391:$B$427,0)),
INDEX('Input-Func_Class'!J$9:J$21,MATCH($F263,'Input-Func_Class'!$B$9:$B$21,0)))
)</f>
        <v>1083796.4985987903</v>
      </c>
    </row>
    <row r="264" spans="1:13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>SUBTOTAL(9,D262:D263)</f>
        <v>1552355.5924888616</v>
      </c>
      <c r="E264" s="11">
        <f t="shared" si="32"/>
        <v>0</v>
      </c>
      <c r="G264" s="111">
        <f t="shared" ref="G264:M264" si="37">SUBTOTAL(9,G262:G263)</f>
        <v>0</v>
      </c>
      <c r="H264" s="111">
        <f t="shared" si="37"/>
        <v>0</v>
      </c>
      <c r="I264" s="111">
        <f t="shared" si="37"/>
        <v>0</v>
      </c>
      <c r="J264" s="111">
        <f t="shared" si="37"/>
        <v>0</v>
      </c>
      <c r="K264" s="111">
        <f t="shared" si="37"/>
        <v>0</v>
      </c>
      <c r="L264" s="111">
        <f t="shared" si="37"/>
        <v>0</v>
      </c>
      <c r="M264" s="111">
        <f t="shared" si="37"/>
        <v>1552355.5924888616</v>
      </c>
    </row>
    <row r="265" spans="1:13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>
        <f t="shared" si="32"/>
        <v>0</v>
      </c>
      <c r="G265" s="11"/>
      <c r="H265" s="11"/>
      <c r="I265" s="11"/>
      <c r="J265" s="11"/>
      <c r="K265" s="11"/>
      <c r="L265" s="11"/>
      <c r="M265" s="11"/>
    </row>
    <row r="266" spans="1:13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>SUBTOTAL(9,D251:D264)</f>
        <v>50659797.821686864</v>
      </c>
      <c r="E266" s="11">
        <f t="shared" si="32"/>
        <v>0</v>
      </c>
      <c r="F266" s="3"/>
      <c r="G266" s="11">
        <f t="shared" ref="G266:M266" si="38">SUBTOTAL(9,G251:G264)</f>
        <v>0</v>
      </c>
      <c r="H266" s="11">
        <f t="shared" si="38"/>
        <v>0</v>
      </c>
      <c r="I266" s="11">
        <f t="shared" si="38"/>
        <v>0</v>
      </c>
      <c r="J266" s="11">
        <f t="shared" si="38"/>
        <v>0</v>
      </c>
      <c r="K266" s="11">
        <f t="shared" si="38"/>
        <v>0</v>
      </c>
      <c r="L266" s="11">
        <f t="shared" si="38"/>
        <v>0</v>
      </c>
      <c r="M266" s="11">
        <f t="shared" si="38"/>
        <v>50659797.821686864</v>
      </c>
    </row>
    <row r="267" spans="1:13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>
        <f t="shared" si="32"/>
        <v>0</v>
      </c>
      <c r="G267" s="111"/>
      <c r="H267" s="111"/>
      <c r="I267" s="111"/>
      <c r="J267" s="111"/>
      <c r="K267" s="111"/>
      <c r="L267" s="111"/>
      <c r="M267" s="111"/>
    </row>
    <row r="268" spans="1:13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>
        <f t="shared" si="32"/>
        <v>0</v>
      </c>
      <c r="G268" s="11"/>
      <c r="H268" s="11"/>
      <c r="I268" s="11"/>
      <c r="J268" s="11"/>
      <c r="K268" s="11"/>
      <c r="L268" s="11"/>
      <c r="M268" s="11"/>
    </row>
    <row r="269" spans="1:13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>'Input-Accounts'!$D269</f>
        <v>14604376.122352732</v>
      </c>
      <c r="E269" s="11">
        <f t="shared" si="32"/>
        <v>0</v>
      </c>
      <c r="F269" s="3" t="str">
        <f>IF(D269=0,"-",IF('Input-Accounts'!$E269&lt;&gt;0,'Input-Accounts'!$E269,'Input-Accounts'!$F269))</f>
        <v>INT_LABOR</v>
      </c>
      <c r="G269" s="11">
        <f>IF($D269=0,0,$D269*
IFERROR(INDEX(G$391:G$427,MATCH($F269,$B$391:$B$427,0))/INDEX($D$391:$D$427,MATCH($F269,$B$391:$B$427,0)),
INDEX('Input-Func_Class'!D$9:D$21,MATCH($F269,'Input-Func_Class'!$B$9:$B$21,0)))
)</f>
        <v>223719.10847103738</v>
      </c>
      <c r="H269" s="11">
        <f>IF($D269=0,0,$D269*
IFERROR(INDEX(H$391:H$427,MATCH($F269,$B$391:$B$427,0))/INDEX($D$391:$D$427,MATCH($F269,$B$391:$B$427,0)),
INDEX('Input-Func_Class'!E$9:E$21,MATCH($F269,'Input-Func_Class'!$B$9:$B$21,0)))
)</f>
        <v>920034.19676860212</v>
      </c>
      <c r="I269" s="11">
        <f>IF($D269=0,0,$D269*
IFERROR(INDEX(I$391:I$427,MATCH($F269,$B$391:$B$427,0))/INDEX($D$391:$D$427,MATCH($F269,$B$391:$B$427,0)),
INDEX('Input-Func_Class'!F$9:F$21,MATCH($F269,'Input-Func_Class'!$B$9:$B$21,0)))
)</f>
        <v>254309.60294837976</v>
      </c>
      <c r="J269" s="11">
        <f>IF($D269=0,0,$D269*
IFERROR(INDEX(J$391:J$427,MATCH($F269,$B$391:$B$427,0))/INDEX($D$391:$D$427,MATCH($F269,$B$391:$B$427,0)),
INDEX('Input-Func_Class'!G$9:G$21,MATCH($F269,'Input-Func_Class'!$B$9:$B$21,0)))
)</f>
        <v>751496.36190867296</v>
      </c>
      <c r="K269" s="11">
        <f>IF($D269=0,0,$D269*
IFERROR(INDEX(K$391:K$427,MATCH($F269,$B$391:$B$427,0))/INDEX($D$391:$D$427,MATCH($F269,$B$391:$B$427,0)),
INDEX('Input-Func_Class'!H$9:H$21,MATCH($F269,'Input-Func_Class'!$B$9:$B$21,0)))
)</f>
        <v>6820786.836625779</v>
      </c>
      <c r="L269" s="11">
        <f>IF($D269=0,0,$D269*
IFERROR(INDEX(L$391:L$427,MATCH($F269,$B$391:$B$427,0))/INDEX($D$391:$D$427,MATCH($F269,$B$391:$B$427,0)),
INDEX('Input-Func_Class'!I$9:I$21,MATCH($F269,'Input-Func_Class'!$B$9:$B$21,0)))
)</f>
        <v>3188361.5738798208</v>
      </c>
      <c r="M269" s="11">
        <f>IF($D269=0,0,$D269*
IFERROR(INDEX(M$391:M$427,MATCH($F269,$B$391:$B$427,0))/INDEX($D$391:$D$427,MATCH($F269,$B$391:$B$427,0)),
INDEX('Input-Func_Class'!J$9:J$21,MATCH($F269,'Input-Func_Class'!$B$9:$B$21,0)))
)</f>
        <v>2445668.4417504412</v>
      </c>
    </row>
    <row r="270" spans="1:13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>'Input-Accounts'!$D270</f>
        <v>11597491.620085612</v>
      </c>
      <c r="E270" s="11">
        <f t="shared" si="32"/>
        <v>0</v>
      </c>
      <c r="F270" s="3" t="str">
        <f>IF(D270=0,"-",IF('Input-Accounts'!$E270&lt;&gt;0,'Input-Accounts'!$E270,'Input-Accounts'!$F270))</f>
        <v>INT_LABOR</v>
      </c>
      <c r="G270" s="11">
        <f>IF($D270=0,0,$D270*
IFERROR(INDEX(G$391:G$427,MATCH($F270,$B$391:$B$427,0))/INDEX($D$391:$D$427,MATCH($F270,$B$391:$B$427,0)),
INDEX('Input-Func_Class'!D$9:D$21,MATCH($F270,'Input-Func_Class'!$B$9:$B$21,0)))
)</f>
        <v>177657.74203628898</v>
      </c>
      <c r="H270" s="11">
        <f>IF($D270=0,0,$D270*
IFERROR(INDEX(H$391:H$427,MATCH($F270,$B$391:$B$427,0))/INDEX($D$391:$D$427,MATCH($F270,$B$391:$B$427,0)),
INDEX('Input-Func_Class'!E$9:E$21,MATCH($F270,'Input-Func_Class'!$B$9:$B$21,0)))
)</f>
        <v>730609.01731262263</v>
      </c>
      <c r="I270" s="11">
        <f>IF($D270=0,0,$D270*
IFERROR(INDEX(I$391:I$427,MATCH($F270,$B$391:$B$427,0))/INDEX($D$391:$D$427,MATCH($F270,$B$391:$B$427,0)),
INDEX('Input-Func_Class'!F$9:F$21,MATCH($F270,'Input-Func_Class'!$B$9:$B$21,0)))
)</f>
        <v>201949.98159400999</v>
      </c>
      <c r="J270" s="11">
        <f>IF($D270=0,0,$D270*
IFERROR(INDEX(J$391:J$427,MATCH($F270,$B$391:$B$427,0))/INDEX($D$391:$D$427,MATCH($F270,$B$391:$B$427,0)),
INDEX('Input-Func_Class'!G$9:G$21,MATCH($F270,'Input-Func_Class'!$B$9:$B$21,0)))
)</f>
        <v>596771.31612771796</v>
      </c>
      <c r="K270" s="11">
        <f>IF($D270=0,0,$D270*
IFERROR(INDEX(K$391:K$427,MATCH($F270,$B$391:$B$427,0))/INDEX($D$391:$D$427,MATCH($F270,$B$391:$B$427,0)),
INDEX('Input-Func_Class'!H$9:H$21,MATCH($F270,'Input-Func_Class'!$B$9:$B$21,0)))
)</f>
        <v>5416459.9375857655</v>
      </c>
      <c r="L270" s="11">
        <f>IF($D270=0,0,$D270*
IFERROR(INDEX(L$391:L$427,MATCH($F270,$B$391:$B$427,0))/INDEX($D$391:$D$427,MATCH($F270,$B$391:$B$427,0)),
INDEX('Input-Func_Class'!I$9:I$21,MATCH($F270,'Input-Func_Class'!$B$9:$B$21,0)))
)</f>
        <v>2531912.101214583</v>
      </c>
      <c r="M270" s="11">
        <f>IF($D270=0,0,$D270*
IFERROR(INDEX(M$391:M$427,MATCH($F270,$B$391:$B$427,0))/INDEX($D$391:$D$427,MATCH($F270,$B$391:$B$427,0)),
INDEX('Input-Func_Class'!J$9:J$21,MATCH($F270,'Input-Func_Class'!$B$9:$B$21,0)))
)</f>
        <v>1942131.5242146244</v>
      </c>
    </row>
    <row r="271" spans="1:13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>'Input-Accounts'!$D271</f>
        <v>-60144726.537127189</v>
      </c>
      <c r="E271" s="11">
        <f t="shared" si="32"/>
        <v>0</v>
      </c>
      <c r="F271" s="3" t="str">
        <f>IF(D271=0,"-",IF('Input-Accounts'!$E271&lt;&gt;0,'Input-Accounts'!$E271,'Input-Accounts'!$F271))</f>
        <v>INT_LABOR</v>
      </c>
      <c r="G271" s="11">
        <f>IF($D271=0,0,$D271*
IFERROR(INDEX(G$391:G$427,MATCH($F271,$B$391:$B$427,0))/INDEX($D$391:$D$427,MATCH($F271,$B$391:$B$427,0)),
INDEX('Input-Func_Class'!D$9:D$21,MATCH($F271,'Input-Func_Class'!$B$9:$B$21,0)))
)</f>
        <v>-921335.11814490182</v>
      </c>
      <c r="H271" s="11">
        <f>IF($D271=0,0,$D271*
IFERROR(INDEX(H$391:H$427,MATCH($F271,$B$391:$B$427,0))/INDEX($D$391:$D$427,MATCH($F271,$B$391:$B$427,0)),
INDEX('Input-Func_Class'!E$9:E$21,MATCH($F271,'Input-Func_Class'!$B$9:$B$21,0)))
)</f>
        <v>-3788946.868107548</v>
      </c>
      <c r="I271" s="11">
        <f>IF($D271=0,0,$D271*
IFERROR(INDEX(I$391:I$427,MATCH($F271,$B$391:$B$427,0))/INDEX($D$391:$D$427,MATCH($F271,$B$391:$B$427,0)),
INDEX('Input-Func_Class'!F$9:F$21,MATCH($F271,'Input-Func_Class'!$B$9:$B$21,0)))
)</f>
        <v>-1047314.9552540861</v>
      </c>
      <c r="J271" s="11">
        <f>IF($D271=0,0,$D271*
IFERROR(INDEX(J$391:J$427,MATCH($F271,$B$391:$B$427,0))/INDEX($D$391:$D$427,MATCH($F271,$B$391:$B$427,0)),
INDEX('Input-Func_Class'!G$9:G$21,MATCH($F271,'Input-Func_Class'!$B$9:$B$21,0)))
)</f>
        <v>-3094862.9918853194</v>
      </c>
      <c r="K271" s="11">
        <f>IF($D271=0,0,$D271*
IFERROR(INDEX(K$391:K$427,MATCH($F271,$B$391:$B$427,0))/INDEX($D$391:$D$427,MATCH($F271,$B$391:$B$427,0)),
INDEX('Input-Func_Class'!H$9:H$21,MATCH($F271,'Input-Func_Class'!$B$9:$B$21,0)))
)</f>
        <v>-28089824.284175344</v>
      </c>
      <c r="L271" s="11">
        <f>IF($D271=0,0,$D271*
IFERROR(INDEX(L$391:L$427,MATCH($F271,$B$391:$B$427,0))/INDEX($D$391:$D$427,MATCH($F271,$B$391:$B$427,0)),
INDEX('Input-Func_Class'!I$9:I$21,MATCH($F271,'Input-Func_Class'!$B$9:$B$21,0)))
)</f>
        <v>-13130525.628478106</v>
      </c>
      <c r="M271" s="11">
        <f>IF($D271=0,0,$D271*
IFERROR(INDEX(M$391:M$427,MATCH($F271,$B$391:$B$427,0))/INDEX($D$391:$D$427,MATCH($F271,$B$391:$B$427,0)),
INDEX('Input-Func_Class'!J$9:J$21,MATCH($F271,'Input-Func_Class'!$B$9:$B$21,0)))
)</f>
        <v>-10071916.691081889</v>
      </c>
    </row>
    <row r="272" spans="1:13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>'Input-Accounts'!$D272</f>
        <v>37766206.324427478</v>
      </c>
      <c r="E272" s="11">
        <f t="shared" si="32"/>
        <v>0</v>
      </c>
      <c r="F272" s="3" t="str">
        <f>IF(D272=0,"-",IF('Input-Accounts'!$E272&lt;&gt;0,'Input-Accounts'!$E272,'Input-Accounts'!$F272))</f>
        <v>INT_LABOR</v>
      </c>
      <c r="G272" s="11">
        <f>IF($D272=0,0,$D272*
IFERROR(INDEX(G$391:G$427,MATCH($F272,$B$391:$B$427,0))/INDEX($D$391:$D$427,MATCH($F272,$B$391:$B$427,0)),
INDEX('Input-Func_Class'!D$9:D$21,MATCH($F272,'Input-Func_Class'!$B$9:$B$21,0)))
)</f>
        <v>578526.73325103673</v>
      </c>
      <c r="H272" s="11">
        <f>IF($D272=0,0,$D272*
IFERROR(INDEX(H$391:H$427,MATCH($F272,$B$391:$B$427,0))/INDEX($D$391:$D$427,MATCH($F272,$B$391:$B$427,0)),
INDEX('Input-Func_Class'!E$9:E$21,MATCH($F272,'Input-Func_Class'!$B$9:$B$21,0)))
)</f>
        <v>2379163.6841994999</v>
      </c>
      <c r="I272" s="11">
        <f>IF($D272=0,0,$D272*
IFERROR(INDEX(I$391:I$427,MATCH($F272,$B$391:$B$427,0))/INDEX($D$391:$D$427,MATCH($F272,$B$391:$B$427,0)),
INDEX('Input-Func_Class'!F$9:F$21,MATCH($F272,'Input-Func_Class'!$B$9:$B$21,0)))
)</f>
        <v>657632.26410828065</v>
      </c>
      <c r="J272" s="11">
        <f>IF($D272=0,0,$D272*
IFERROR(INDEX(J$391:J$427,MATCH($F272,$B$391:$B$427,0))/INDEX($D$391:$D$427,MATCH($F272,$B$391:$B$427,0)),
INDEX('Input-Func_Class'!G$9:G$21,MATCH($F272,'Input-Func_Class'!$B$9:$B$21,0)))
)</f>
        <v>1943333.0405987531</v>
      </c>
      <c r="K272" s="11">
        <f>IF($D272=0,0,$D272*
IFERROR(INDEX(K$391:K$427,MATCH($F272,$B$391:$B$427,0))/INDEX($D$391:$D$427,MATCH($F272,$B$391:$B$427,0)),
INDEX('Input-Func_Class'!H$9:H$21,MATCH($F272,'Input-Func_Class'!$B$9:$B$21,0)))
)</f>
        <v>17638223.009929586</v>
      </c>
      <c r="L272" s="11">
        <f>IF($D272=0,0,$D272*
IFERROR(INDEX(L$391:L$427,MATCH($F272,$B$391:$B$427,0))/INDEX($D$391:$D$427,MATCH($F272,$B$391:$B$427,0)),
INDEX('Input-Func_Class'!I$9:I$21,MATCH($F272,'Input-Func_Class'!$B$9:$B$21,0)))
)</f>
        <v>8244947.9544507563</v>
      </c>
      <c r="M272" s="11">
        <f>IF($D272=0,0,$D272*
IFERROR(INDEX(M$391:M$427,MATCH($F272,$B$391:$B$427,0))/INDEX($D$391:$D$427,MATCH($F272,$B$391:$B$427,0)),
INDEX('Input-Func_Class'!J$9:J$21,MATCH($F272,'Input-Func_Class'!$B$9:$B$21,0)))
)</f>
        <v>6324379.6378895668</v>
      </c>
    </row>
    <row r="273" spans="1:13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>'Input-Accounts'!$D273</f>
        <v>1455895.7</v>
      </c>
      <c r="E273" s="11">
        <f t="shared" ref="E273:E304" si="39">IFERROR(IF(D273="",0,IF(D273=0,0,IF(ABS(D273-SUM($G273:$M273))&lt;Check_Limit,0,1))),1)</f>
        <v>0</v>
      </c>
      <c r="F273" s="3" t="str">
        <f>IF(D273=0,"-",IF('Input-Accounts'!$E273&lt;&gt;0,'Input-Accounts'!$E273,'Input-Accounts'!$F273))</f>
        <v>INT_TOTPLT</v>
      </c>
      <c r="G273" s="11">
        <f>IF($D273=0,0,$D273*
IFERROR(INDEX(G$391:G$427,MATCH($F273,$B$391:$B$427,0))/INDEX($D$391:$D$427,MATCH($F273,$B$391:$B$427,0)),
INDEX('Input-Func_Class'!D$9:D$21,MATCH($F273,'Input-Func_Class'!$B$9:$B$21,0)))
)</f>
        <v>215.50372874664609</v>
      </c>
      <c r="H273" s="11">
        <f>IF($D273=0,0,$D273*
IFERROR(INDEX(H$391:H$427,MATCH($F273,$B$391:$B$427,0))/INDEX($D$391:$D$427,MATCH($F273,$B$391:$B$427,0)),
INDEX('Input-Func_Class'!E$9:E$21,MATCH($F273,'Input-Func_Class'!$B$9:$B$21,0)))
)</f>
        <v>41298.297821245971</v>
      </c>
      <c r="I273" s="11">
        <f>IF($D273=0,0,$D273*
IFERROR(INDEX(I$391:I$427,MATCH($F273,$B$391:$B$427,0))/INDEX($D$391:$D$427,MATCH($F273,$B$391:$B$427,0)),
INDEX('Input-Func_Class'!F$9:F$21,MATCH($F273,'Input-Func_Class'!$B$9:$B$21,0)))
)</f>
        <v>8273.7749206332919</v>
      </c>
      <c r="J273" s="11">
        <f>IF($D273=0,0,$D273*
IFERROR(INDEX(J$391:J$427,MATCH($F273,$B$391:$B$427,0))/INDEX($D$391:$D$427,MATCH($F273,$B$391:$B$427,0)),
INDEX('Input-Func_Class'!G$9:G$21,MATCH($F273,'Input-Func_Class'!$B$9:$B$21,0)))
)</f>
        <v>93391.862822174997</v>
      </c>
      <c r="K273" s="11">
        <f>IF($D273=0,0,$D273*
IFERROR(INDEX(K$391:K$427,MATCH($F273,$B$391:$B$427,0))/INDEX($D$391:$D$427,MATCH($F273,$B$391:$B$427,0)),
INDEX('Input-Func_Class'!H$9:H$21,MATCH($F273,'Input-Func_Class'!$B$9:$B$21,0)))
)</f>
        <v>993610.71720030636</v>
      </c>
      <c r="L273" s="11">
        <f>IF($D273=0,0,$D273*
IFERROR(INDEX(L$391:L$427,MATCH($F273,$B$391:$B$427,0))/INDEX($D$391:$D$427,MATCH($F273,$B$391:$B$427,0)),
INDEX('Input-Func_Class'!I$9:I$21,MATCH($F273,'Input-Func_Class'!$B$9:$B$21,0)))
)</f>
        <v>310644.97031232645</v>
      </c>
      <c r="M273" s="11">
        <f>IF($D273=0,0,$D273*
IFERROR(INDEX(M$391:M$427,MATCH($F273,$B$391:$B$427,0))/INDEX($D$391:$D$427,MATCH($F273,$B$391:$B$427,0)),
INDEX('Input-Func_Class'!J$9:J$21,MATCH($F273,'Input-Func_Class'!$B$9:$B$21,0)))
)</f>
        <v>8460.5731945663574</v>
      </c>
    </row>
    <row r="274" spans="1:13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>'Input-Accounts'!$D274</f>
        <v>12860296.901649121</v>
      </c>
      <c r="E274" s="11">
        <f t="shared" si="39"/>
        <v>0</v>
      </c>
      <c r="F274" s="3" t="str">
        <f>IF(D274=0,"-",IF('Input-Accounts'!$E274&lt;&gt;0,'Input-Accounts'!$E274,'Input-Accounts'!$F274))</f>
        <v>INT_50-50_PLANT-LABOR</v>
      </c>
      <c r="G274" s="11">
        <f>IF($D274=0,0,$D274*
IFERROR(INDEX(G$391:G$427,MATCH($F274,$B$391:$B$427,0))/INDEX($D$391:$D$427,MATCH($F274,$B$391:$B$427,0)),
INDEX('Input-Func_Class'!D$9:D$21,MATCH($F274,'Input-Func_Class'!$B$9:$B$21,0)))
)</f>
        <v>99452.897279912882</v>
      </c>
      <c r="H274" s="11">
        <f>IF($D274=0,0,$D274*
IFERROR(INDEX(H$391:H$427,MATCH($F274,$B$391:$B$427,0))/INDEX($D$391:$D$427,MATCH($F274,$B$391:$B$427,0)),
INDEX('Input-Func_Class'!E$9:E$21,MATCH($F274,'Input-Func_Class'!$B$9:$B$21,0)))
)</f>
        <v>587480.26355543535</v>
      </c>
      <c r="I274" s="11">
        <f>IF($D274=0,0,$D274*
IFERROR(INDEX(I$391:I$427,MATCH($F274,$B$391:$B$427,0))/INDEX($D$391:$D$427,MATCH($F274,$B$391:$B$427,0)),
INDEX('Input-Func_Class'!F$9:F$21,MATCH($F274,'Input-Func_Class'!$B$9:$B$21,0)))
)</f>
        <v>148511.93949206785</v>
      </c>
      <c r="J274" s="11">
        <f>IF($D274=0,0,$D274*
IFERROR(INDEX(J$391:J$427,MATCH($F274,$B$391:$B$427,0))/INDEX($D$391:$D$427,MATCH($F274,$B$391:$B$427,0)),
INDEX('Input-Func_Class'!G$9:G$21,MATCH($F274,'Input-Func_Class'!$B$9:$B$21,0)))
)</f>
        <v>743352.73494509375</v>
      </c>
      <c r="K274" s="11">
        <f>IF($D274=0,0,$D274*
IFERROR(INDEX(K$391:K$427,MATCH($F274,$B$391:$B$427,0))/INDEX($D$391:$D$427,MATCH($F274,$B$391:$B$427,0)),
INDEX('Input-Func_Class'!H$9:H$21,MATCH($F274,'Input-Func_Class'!$B$9:$B$21,0)))
)</f>
        <v>7391526.5389036024</v>
      </c>
      <c r="L274" s="11">
        <f>IF($D274=0,0,$D274*
IFERROR(INDEX(L$391:L$427,MATCH($F274,$B$391:$B$427,0))/INDEX($D$391:$D$427,MATCH($F274,$B$391:$B$427,0)),
INDEX('Input-Func_Class'!I$9:I$21,MATCH($F274,'Input-Func_Class'!$B$9:$B$21,0)))
)</f>
        <v>2775804.0339248986</v>
      </c>
      <c r="M274" s="11">
        <f>IF($D274=0,0,$D274*
IFERROR(INDEX(M$391:M$427,MATCH($F274,$B$391:$B$427,0))/INDEX($D$391:$D$427,MATCH($F274,$B$391:$B$427,0)),
INDEX('Input-Func_Class'!J$9:J$21,MATCH($F274,'Input-Func_Class'!$B$9:$B$21,0)))
)</f>
        <v>1114168.4935481115</v>
      </c>
    </row>
    <row r="275" spans="1:13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>'Input-Accounts'!$D275</f>
        <v>23014551.384235851</v>
      </c>
      <c r="E275" s="11">
        <f t="shared" si="39"/>
        <v>0</v>
      </c>
      <c r="F275" s="3" t="str">
        <f>IF(D275=0,"-",IF('Input-Accounts'!$E275&lt;&gt;0,'Input-Accounts'!$E275,'Input-Accounts'!$F275))</f>
        <v>INT_LABOR</v>
      </c>
      <c r="G275" s="11">
        <f>IF($D275=0,0,$D275*
IFERROR(INDEX(G$391:G$427,MATCH($F275,$B$391:$B$427,0))/INDEX($D$391:$D$427,MATCH($F275,$B$391:$B$427,0)),
INDEX('Input-Func_Class'!D$9:D$21,MATCH($F275,'Input-Func_Class'!$B$9:$B$21,0)))
)</f>
        <v>352551.51431368809</v>
      </c>
      <c r="H275" s="11">
        <f>IF($D275=0,0,$D275*
IFERROR(INDEX(H$391:H$427,MATCH($F275,$B$391:$B$427,0))/INDEX($D$391:$D$427,MATCH($F275,$B$391:$B$427,0)),
INDEX('Input-Func_Class'!E$9:E$21,MATCH($F275,'Input-Func_Class'!$B$9:$B$21,0)))
)</f>
        <v>1449851.3404059084</v>
      </c>
      <c r="I275" s="11">
        <f>IF($D275=0,0,$D275*
IFERROR(INDEX(I$391:I$427,MATCH($F275,$B$391:$B$427,0))/INDEX($D$391:$D$427,MATCH($F275,$B$391:$B$427,0)),
INDEX('Input-Func_Class'!F$9:F$21,MATCH($F275,'Input-Func_Class'!$B$9:$B$21,0)))
)</f>
        <v>400758.05878500111</v>
      </c>
      <c r="J275" s="11">
        <f>IF($D275=0,0,$D275*
IFERROR(INDEX(J$391:J$427,MATCH($F275,$B$391:$B$427,0))/INDEX($D$391:$D$427,MATCH($F275,$B$391:$B$427,0)),
INDEX('Input-Func_Class'!G$9:G$21,MATCH($F275,'Input-Func_Class'!$B$9:$B$21,0)))
)</f>
        <v>1184258.1628490139</v>
      </c>
      <c r="K275" s="11">
        <f>IF($D275=0,0,$D275*
IFERROR(INDEX(K$391:K$427,MATCH($F275,$B$391:$B$427,0))/INDEX($D$391:$D$427,MATCH($F275,$B$391:$B$427,0)),
INDEX('Input-Func_Class'!H$9:H$21,MATCH($F275,'Input-Func_Class'!$B$9:$B$21,0)))
)</f>
        <v>10748651.487562127</v>
      </c>
      <c r="L275" s="11">
        <f>IF($D275=0,0,$D275*
IFERROR(INDEX(L$391:L$427,MATCH($F275,$B$391:$B$427,0))/INDEX($D$391:$D$427,MATCH($F275,$B$391:$B$427,0)),
INDEX('Input-Func_Class'!I$9:I$21,MATCH($F275,'Input-Func_Class'!$B$9:$B$21,0)))
)</f>
        <v>5024433.1328382054</v>
      </c>
      <c r="M275" s="11">
        <f>IF($D275=0,0,$D275*
IFERROR(INDEX(M$391:M$427,MATCH($F275,$B$391:$B$427,0))/INDEX($D$391:$D$427,MATCH($F275,$B$391:$B$427,0)),
INDEX('Input-Func_Class'!J$9:J$21,MATCH($F275,'Input-Func_Class'!$B$9:$B$21,0)))
)</f>
        <v>3854047.6874819091</v>
      </c>
    </row>
    <row r="276" spans="1:13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>'Input-Accounts'!$D276</f>
        <v>992499.94</v>
      </c>
      <c r="E276" s="11">
        <f t="shared" si="39"/>
        <v>0</v>
      </c>
      <c r="F276" s="3" t="str">
        <f>IF(D276=0,"-",IF('Input-Accounts'!$E276&lt;&gt;0,'Input-Accounts'!$E276,'Input-Accounts'!$F276))</f>
        <v>INT_RATEBASE</v>
      </c>
      <c r="G276" s="11">
        <f>IF($D276=0,0,$D276*
IFERROR(INDEX(G$391:G$427,MATCH($F276,$B$391:$B$427,0))/INDEX($D$391:$D$427,MATCH($F276,$B$391:$B$427,0)),
INDEX('Input-Func_Class'!D$9:D$21,MATCH($F276,'Input-Func_Class'!$B$9:$B$21,0)))
)</f>
        <v>59.734538019356656</v>
      </c>
      <c r="H276" s="11">
        <f>IF($D276=0,0,$D276*
IFERROR(INDEX(H$391:H$427,MATCH($F276,$B$391:$B$427,0))/INDEX($D$391:$D$427,MATCH($F276,$B$391:$B$427,0)),
INDEX('Input-Func_Class'!E$9:E$21,MATCH($F276,'Input-Func_Class'!$B$9:$B$21,0)))
)</f>
        <v>23343.76133672598</v>
      </c>
      <c r="I276" s="11">
        <f>IF($D276=0,0,$D276*
IFERROR(INDEX(I$391:I$427,MATCH($F276,$B$391:$B$427,0))/INDEX($D$391:$D$427,MATCH($F276,$B$391:$B$427,0)),
INDEX('Input-Func_Class'!F$9:F$21,MATCH($F276,'Input-Func_Class'!$B$9:$B$21,0)))
)</f>
        <v>14037.081645672248</v>
      </c>
      <c r="J276" s="11">
        <f>IF($D276=0,0,$D276*
IFERROR(INDEX(J$391:J$427,MATCH($F276,$B$391:$B$427,0))/INDEX($D$391:$D$427,MATCH($F276,$B$391:$B$427,0)),
INDEX('Input-Func_Class'!G$9:G$21,MATCH($F276,'Input-Func_Class'!$B$9:$B$21,0)))
)</f>
        <v>54170.679785248787</v>
      </c>
      <c r="K276" s="11">
        <f>IF($D276=0,0,$D276*
IFERROR(INDEX(K$391:K$427,MATCH($F276,$B$391:$B$427,0))/INDEX($D$391:$D$427,MATCH($F276,$B$391:$B$427,0)),
INDEX('Input-Func_Class'!H$9:H$21,MATCH($F276,'Input-Func_Class'!$B$9:$B$21,0)))
)</f>
        <v>704564.4607399801</v>
      </c>
      <c r="L276" s="11">
        <f>IF($D276=0,0,$D276*
IFERROR(INDEX(L$391:L$427,MATCH($F276,$B$391:$B$427,0))/INDEX($D$391:$D$427,MATCH($F276,$B$391:$B$427,0)),
INDEX('Input-Func_Class'!I$9:I$21,MATCH($F276,'Input-Func_Class'!$B$9:$B$21,0)))
)</f>
        <v>193207.26476947212</v>
      </c>
      <c r="M276" s="11">
        <f>IF($D276=0,0,$D276*
IFERROR(INDEX(M$391:M$427,MATCH($F276,$B$391:$B$427,0))/INDEX($D$391:$D$427,MATCH($F276,$B$391:$B$427,0)),
INDEX('Input-Func_Class'!J$9:J$21,MATCH($F276,'Input-Func_Class'!$B$9:$B$21,0)))
)</f>
        <v>3116.9571848812802</v>
      </c>
    </row>
    <row r="277" spans="1:13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>'Input-Accounts'!$D277</f>
        <v>2028331.1882791193</v>
      </c>
      <c r="E277" s="11">
        <f t="shared" si="39"/>
        <v>0</v>
      </c>
      <c r="F277" s="3" t="str">
        <f>IF(D277=0,"-",IF('Input-Accounts'!$E277&lt;&gt;0,'Input-Accounts'!$E277,'Input-Accounts'!$F277))</f>
        <v>INT_LABOR</v>
      </c>
      <c r="G277" s="11">
        <f>IF($D277=0,0,$D277*
IFERROR(INDEX(G$391:G$427,MATCH($F277,$B$391:$B$427,0))/INDEX($D$391:$D$427,MATCH($F277,$B$391:$B$427,0)),
INDEX('Input-Func_Class'!D$9:D$21,MATCH($F277,'Input-Func_Class'!$B$9:$B$21,0)))
)</f>
        <v>31071.265305970635</v>
      </c>
      <c r="H277" s="11">
        <f>IF($D277=0,0,$D277*
IFERROR(INDEX(H$391:H$427,MATCH($F277,$B$391:$B$427,0))/INDEX($D$391:$D$427,MATCH($F277,$B$391:$B$427,0)),
INDEX('Input-Func_Class'!E$9:E$21,MATCH($F277,'Input-Func_Class'!$B$9:$B$21,0)))
)</f>
        <v>127779.10127450578</v>
      </c>
      <c r="I277" s="11">
        <f>IF($D277=0,0,$D277*
IFERROR(INDEX(I$391:I$427,MATCH($F277,$B$391:$B$427,0))/INDEX($D$391:$D$427,MATCH($F277,$B$391:$B$427,0)),
INDEX('Input-Func_Class'!F$9:F$21,MATCH($F277,'Input-Func_Class'!$B$9:$B$21,0)))
)</f>
        <v>35319.831180572197</v>
      </c>
      <c r="J277" s="11">
        <f>IF($D277=0,0,$D277*
IFERROR(INDEX(J$391:J$427,MATCH($F277,$B$391:$B$427,0))/INDEX($D$391:$D$427,MATCH($F277,$B$391:$B$427,0)),
INDEX('Input-Func_Class'!G$9:G$21,MATCH($F277,'Input-Func_Class'!$B$9:$B$21,0)))
)</f>
        <v>104371.69626196226</v>
      </c>
      <c r="K277" s="11">
        <f>IF($D277=0,0,$D277*
IFERROR(INDEX(K$391:K$427,MATCH($F277,$B$391:$B$427,0))/INDEX($D$391:$D$427,MATCH($F277,$B$391:$B$427,0)),
INDEX('Input-Func_Class'!H$9:H$21,MATCH($F277,'Input-Func_Class'!$B$9:$B$21,0)))
)</f>
        <v>947306.10561014398</v>
      </c>
      <c r="L277" s="11">
        <f>IF($D277=0,0,$D277*
IFERROR(INDEX(L$391:L$427,MATCH($F277,$B$391:$B$427,0))/INDEX($D$391:$D$427,MATCH($F277,$B$391:$B$427,0)),
INDEX('Input-Func_Class'!I$9:I$21,MATCH($F277,'Input-Func_Class'!$B$9:$B$21,0)))
)</f>
        <v>442816.12344350608</v>
      </c>
      <c r="M277" s="11">
        <f>IF($D277=0,0,$D277*
IFERROR(INDEX(M$391:M$427,MATCH($F277,$B$391:$B$427,0))/INDEX($D$391:$D$427,MATCH($F277,$B$391:$B$427,0)),
INDEX('Input-Func_Class'!J$9:J$21,MATCH($F277,'Input-Func_Class'!$B$9:$B$21,0)))
)</f>
        <v>339667.06520245859</v>
      </c>
    </row>
    <row r="278" spans="1:13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>'Input-Accounts'!$D278</f>
        <v>1915987.458857002</v>
      </c>
      <c r="E278" s="11">
        <f t="shared" si="39"/>
        <v>0</v>
      </c>
      <c r="F278" s="3" t="str">
        <f>IF(D278=0,"-",IF('Input-Accounts'!$E278&lt;&gt;0,'Input-Accounts'!$E278,'Input-Accounts'!$F278))</f>
        <v>INT_LABOR</v>
      </c>
      <c r="G278" s="11">
        <f>IF($D278=0,0,$D278*
IFERROR(INDEX(G$391:G$427,MATCH($F278,$B$391:$B$427,0))/INDEX($D$391:$D$427,MATCH($F278,$B$391:$B$427,0)),
INDEX('Input-Func_Class'!D$9:D$21,MATCH($F278,'Input-Func_Class'!$B$9:$B$21,0)))
)</f>
        <v>29350.312710798869</v>
      </c>
      <c r="H278" s="11">
        <f>IF($D278=0,0,$D278*
IFERROR(INDEX(H$391:H$427,MATCH($F278,$B$391:$B$427,0))/INDEX($D$391:$D$427,MATCH($F278,$B$391:$B$427,0)),
INDEX('Input-Func_Class'!E$9:E$21,MATCH($F278,'Input-Func_Class'!$B$9:$B$21,0)))
)</f>
        <v>120701.76555027247</v>
      </c>
      <c r="I278" s="11">
        <f>IF($D278=0,0,$D278*
IFERROR(INDEX(I$391:I$427,MATCH($F278,$B$391:$B$427,0))/INDEX($D$391:$D$427,MATCH($F278,$B$391:$B$427,0)),
INDEX('Input-Func_Class'!F$9:F$21,MATCH($F278,'Input-Func_Class'!$B$9:$B$21,0)))
)</f>
        <v>33363.562115483488</v>
      </c>
      <c r="J278" s="11">
        <f>IF($D278=0,0,$D278*
IFERROR(INDEX(J$391:J$427,MATCH($F278,$B$391:$B$427,0))/INDEX($D$391:$D$427,MATCH($F278,$B$391:$B$427,0)),
INDEX('Input-Func_Class'!G$9:G$21,MATCH($F278,'Input-Func_Class'!$B$9:$B$21,0)))
)</f>
        <v>98590.832825094505</v>
      </c>
      <c r="K278" s="11">
        <f>IF($D278=0,0,$D278*
IFERROR(INDEX(K$391:K$427,MATCH($F278,$B$391:$B$427,0))/INDEX($D$391:$D$427,MATCH($F278,$B$391:$B$427,0)),
INDEX('Input-Func_Class'!H$9:H$21,MATCH($F278,'Input-Func_Class'!$B$9:$B$21,0)))
)</f>
        <v>894837.4055164092</v>
      </c>
      <c r="L278" s="11">
        <f>IF($D278=0,0,$D278*
IFERROR(INDEX(L$391:L$427,MATCH($F278,$B$391:$B$427,0))/INDEX($D$391:$D$427,MATCH($F278,$B$391:$B$427,0)),
INDEX('Input-Func_Class'!I$9:I$21,MATCH($F278,'Input-Func_Class'!$B$9:$B$21,0)))
)</f>
        <v>418289.74676332733</v>
      </c>
      <c r="M278" s="11">
        <f>IF($D278=0,0,$D278*
IFERROR(INDEX(M$391:M$427,MATCH($F278,$B$391:$B$427,0))/INDEX($D$391:$D$427,MATCH($F278,$B$391:$B$427,0)),
INDEX('Input-Func_Class'!J$9:J$21,MATCH($F278,'Input-Func_Class'!$B$9:$B$21,0)))
)</f>
        <v>320853.83337561623</v>
      </c>
    </row>
    <row r="279" spans="1:13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>'Input-Accounts'!$D279</f>
        <v>5765127.5704047903</v>
      </c>
      <c r="E279" s="11">
        <f t="shared" si="39"/>
        <v>0</v>
      </c>
      <c r="F279" s="3" t="str">
        <f>IF(D279=0,"-",IF('Input-Accounts'!$E279&lt;&gt;0,'Input-Accounts'!$E279,'Input-Accounts'!$F279))</f>
        <v>INT_LABOR</v>
      </c>
      <c r="G279" s="11">
        <f>IF($D279=0,0,$D279*
IFERROR(INDEX(G$391:G$427,MATCH($F279,$B$391:$B$427,0))/INDEX($D$391:$D$427,MATCH($F279,$B$391:$B$427,0)),
INDEX('Input-Func_Class'!D$9:D$21,MATCH($F279,'Input-Func_Class'!$B$9:$B$21,0)))
)</f>
        <v>88313.88547290978</v>
      </c>
      <c r="H279" s="11">
        <f>IF($D279=0,0,$D279*
IFERROR(INDEX(H$391:H$427,MATCH($F279,$B$391:$B$427,0))/INDEX($D$391:$D$427,MATCH($F279,$B$391:$B$427,0)),
INDEX('Input-Func_Class'!E$9:E$21,MATCH($F279,'Input-Func_Class'!$B$9:$B$21,0)))
)</f>
        <v>363186.6550867366</v>
      </c>
      <c r="I279" s="11">
        <f>IF($D279=0,0,$D279*
IFERROR(INDEX(I$391:I$427,MATCH($F279,$B$391:$B$427,0))/INDEX($D$391:$D$427,MATCH($F279,$B$391:$B$427,0)),
INDEX('Input-Func_Class'!F$9:F$21,MATCH($F279,'Input-Func_Class'!$B$9:$B$21,0)))
)</f>
        <v>100389.58809972156</v>
      </c>
      <c r="J279" s="11">
        <f>IF($D279=0,0,$D279*
IFERROR(INDEX(J$391:J$427,MATCH($F279,$B$391:$B$427,0))/INDEX($D$391:$D$427,MATCH($F279,$B$391:$B$427,0)),
INDEX('Input-Func_Class'!G$9:G$21,MATCH($F279,'Input-Func_Class'!$B$9:$B$21,0)))
)</f>
        <v>296655.76665527804</v>
      </c>
      <c r="K279" s="11">
        <f>IF($D279=0,0,$D279*
IFERROR(INDEX(K$391:K$427,MATCH($F279,$B$391:$B$427,0))/INDEX($D$391:$D$427,MATCH($F279,$B$391:$B$427,0)),
INDEX('Input-Func_Class'!H$9:H$21,MATCH($F279,'Input-Func_Class'!$B$9:$B$21,0)))
)</f>
        <v>2692529.0005027996</v>
      </c>
      <c r="L279" s="11">
        <f>IF($D279=0,0,$D279*
IFERROR(INDEX(L$391:L$427,MATCH($F279,$B$391:$B$427,0))/INDEX($D$391:$D$427,MATCH($F279,$B$391:$B$427,0)),
INDEX('Input-Func_Class'!I$9:I$21,MATCH($F279,'Input-Func_Class'!$B$9:$B$21,0)))
)</f>
        <v>1258616.6680451513</v>
      </c>
      <c r="M279" s="11">
        <f>IF($D279=0,0,$D279*
IFERROR(INDEX(M$391:M$427,MATCH($F279,$B$391:$B$427,0))/INDEX($D$391:$D$427,MATCH($F279,$B$391:$B$427,0)),
INDEX('Input-Func_Class'!J$9:J$21,MATCH($F279,'Input-Func_Class'!$B$9:$B$21,0)))
)</f>
        <v>965436.00654219382</v>
      </c>
    </row>
    <row r="280" spans="1:13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>'Input-Accounts'!$D280</f>
        <v>156161.7009722759</v>
      </c>
      <c r="E280" s="11">
        <f t="shared" si="39"/>
        <v>0</v>
      </c>
      <c r="F280" s="3" t="str">
        <f>IF(D280=0,"-",IF('Input-Accounts'!$E280&lt;&gt;0,'Input-Accounts'!$E280,'Input-Accounts'!$F280))</f>
        <v>INT_LABOR</v>
      </c>
      <c r="G280" s="11">
        <f>IF($D280=0,0,$D280*
IFERROR(INDEX(G$391:G$427,MATCH($F280,$B$391:$B$427,0))/INDEX($D$391:$D$427,MATCH($F280,$B$391:$B$427,0)),
INDEX('Input-Func_Class'!D$9:D$21,MATCH($F280,'Input-Func_Class'!$B$9:$B$21,0)))
)</f>
        <v>2392.1841115394477</v>
      </c>
      <c r="H280" s="11">
        <f>IF($D280=0,0,$D280*
IFERROR(INDEX(H$391:H$427,MATCH($F280,$B$391:$B$427,0))/INDEX($D$391:$D$427,MATCH($F280,$B$391:$B$427,0)),
INDEX('Input-Func_Class'!E$9:E$21,MATCH($F280,'Input-Func_Class'!$B$9:$B$21,0)))
)</f>
        <v>9837.7434213123306</v>
      </c>
      <c r="I280" s="11">
        <f>IF($D280=0,0,$D280*
IFERROR(INDEX(I$391:I$427,MATCH($F280,$B$391:$B$427,0))/INDEX($D$391:$D$427,MATCH($F280,$B$391:$B$427,0)),
INDEX('Input-Func_Class'!F$9:F$21,MATCH($F280,'Input-Func_Class'!$B$9:$B$21,0)))
)</f>
        <v>2719.2822094755356</v>
      </c>
      <c r="J280" s="11">
        <f>IF($D280=0,0,$D280*
IFERROR(INDEX(J$391:J$427,MATCH($F280,$B$391:$B$427,0))/INDEX($D$391:$D$427,MATCH($F280,$B$391:$B$427,0)),
INDEX('Input-Func_Class'!G$9:G$21,MATCH($F280,'Input-Func_Class'!$B$9:$B$21,0)))
)</f>
        <v>8035.6017379282466</v>
      </c>
      <c r="K280" s="11">
        <f>IF($D280=0,0,$D280*
IFERROR(INDEX(K$391:K$427,MATCH($F280,$B$391:$B$427,0))/INDEX($D$391:$D$427,MATCH($F280,$B$391:$B$427,0)),
INDEX('Input-Func_Class'!H$9:H$21,MATCH($F280,'Input-Func_Class'!$B$9:$B$21,0)))
)</f>
        <v>72933.322550254758</v>
      </c>
      <c r="L280" s="11">
        <f>IF($D280=0,0,$D280*
IFERROR(INDEX(L$391:L$427,MATCH($F280,$B$391:$B$427,0))/INDEX($D$391:$D$427,MATCH($F280,$B$391:$B$427,0)),
INDEX('Input-Func_Class'!I$9:I$21,MATCH($F280,'Input-Func_Class'!$B$9:$B$21,0)))
)</f>
        <v>34092.518743724664</v>
      </c>
      <c r="M280" s="11">
        <f>IF($D280=0,0,$D280*
IFERROR(INDEX(M$391:M$427,MATCH($F280,$B$391:$B$427,0))/INDEX($D$391:$D$427,MATCH($F280,$B$391:$B$427,0)),
INDEX('Input-Func_Class'!J$9:J$21,MATCH($F280,'Input-Func_Class'!$B$9:$B$21,0)))
)</f>
        <v>26151.048198040928</v>
      </c>
    </row>
    <row r="281" spans="1:13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>SUBTOTAL(9,D269:D280)</f>
        <v>52012199.374136791</v>
      </c>
      <c r="E281" s="11">
        <f t="shared" si="39"/>
        <v>0</v>
      </c>
      <c r="G281" s="111">
        <f t="shared" ref="G281:M281" si="40">SUBTOTAL(9,G269:G280)</f>
        <v>661975.76307504682</v>
      </c>
      <c r="H281" s="111">
        <f t="shared" si="40"/>
        <v>2964338.9586253203</v>
      </c>
      <c r="I281" s="111">
        <f t="shared" si="40"/>
        <v>809950.0118452115</v>
      </c>
      <c r="J281" s="111">
        <f t="shared" si="40"/>
        <v>2779565.064631619</v>
      </c>
      <c r="K281" s="111">
        <f t="shared" si="40"/>
        <v>26231604.538551413</v>
      </c>
      <c r="L281" s="111">
        <f t="shared" si="40"/>
        <v>11292600.45990767</v>
      </c>
      <c r="M281" s="111">
        <f t="shared" si="40"/>
        <v>7272164.5775005212</v>
      </c>
    </row>
    <row r="282" spans="1:13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>
        <f t="shared" si="39"/>
        <v>0</v>
      </c>
      <c r="G282" s="11"/>
      <c r="H282" s="11"/>
      <c r="I282" s="11"/>
      <c r="J282" s="11"/>
      <c r="K282" s="11"/>
      <c r="L282" s="11"/>
      <c r="M282" s="11"/>
    </row>
    <row r="283" spans="1:13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>SUBTOTAL(9,D164:D282)</f>
        <v>725264536.33377445</v>
      </c>
      <c r="E283" s="11">
        <f t="shared" si="39"/>
        <v>0</v>
      </c>
      <c r="G283" s="113">
        <f t="shared" ref="G283:M283" si="41">SUBTOTAL(9,G164:G282)</f>
        <v>504768209.20346671</v>
      </c>
      <c r="H283" s="113">
        <f t="shared" si="41"/>
        <v>15381410.390848914</v>
      </c>
      <c r="I283" s="113">
        <f t="shared" si="41"/>
        <v>3463805.3209763202</v>
      </c>
      <c r="J283" s="113">
        <f t="shared" si="41"/>
        <v>11444203.266780593</v>
      </c>
      <c r="K283" s="113">
        <f t="shared" si="41"/>
        <v>96371695.995169833</v>
      </c>
      <c r="L283" s="113">
        <f t="shared" si="41"/>
        <v>35903249.757344402</v>
      </c>
      <c r="M283" s="113">
        <f t="shared" si="41"/>
        <v>57931962.399187386</v>
      </c>
    </row>
    <row r="284" spans="1:13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>
        <f t="shared" si="39"/>
        <v>0</v>
      </c>
      <c r="G284" s="11"/>
      <c r="H284" s="11"/>
      <c r="I284" s="11"/>
      <c r="J284" s="11"/>
      <c r="K284" s="11"/>
      <c r="L284" s="11"/>
      <c r="M284" s="11"/>
    </row>
    <row r="285" spans="1:13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>
        <f t="shared" si="39"/>
        <v>0</v>
      </c>
      <c r="G285" s="11"/>
      <c r="H285" s="11"/>
      <c r="I285" s="11"/>
      <c r="J285" s="11"/>
      <c r="K285" s="11"/>
      <c r="L285" s="11"/>
      <c r="M285" s="11"/>
    </row>
    <row r="286" spans="1:13" x14ac:dyDescent="0.25">
      <c r="A286" s="30">
        <f>IF(ISBLANK('Input-Accounts'!A286),"",'Input-Accounts'!A286)</f>
        <v>247</v>
      </c>
      <c r="B286" s="1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>
        <f t="shared" si="39"/>
        <v>0</v>
      </c>
      <c r="G286" s="11"/>
      <c r="H286" s="11"/>
      <c r="I286" s="11"/>
      <c r="J286" s="11"/>
      <c r="K286" s="11"/>
      <c r="L286" s="11"/>
      <c r="M286" s="11"/>
    </row>
    <row r="287" spans="1:13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>
        <f t="shared" si="39"/>
        <v>0</v>
      </c>
      <c r="G287" s="11"/>
      <c r="H287" s="11"/>
      <c r="I287" s="11"/>
      <c r="J287" s="11"/>
      <c r="K287" s="11"/>
      <c r="L287" s="11"/>
      <c r="M287" s="11"/>
    </row>
    <row r="288" spans="1:13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>'Input-Accounts'!$D288</f>
        <v>0</v>
      </c>
      <c r="E288" s="11">
        <f t="shared" si="39"/>
        <v>0</v>
      </c>
      <c r="F288" s="3" t="str">
        <f>IF(D288=0,"-",IF('Input-Accounts'!$E288&lt;&gt;0,'Input-Accounts'!$E288,'Input-Accounts'!$F288))</f>
        <v>-</v>
      </c>
      <c r="G288" s="11">
        <f>IF($D288=0,0,$D288*
IFERROR(INDEX(G$391:G$427,MATCH($F288,$B$391:$B$427,0))/INDEX($D$391:$D$427,MATCH($F288,$B$391:$B$427,0)),
INDEX('Input-Func_Class'!D$9:D$21,MATCH($F288,'Input-Func_Class'!$B$9:$B$21,0)))
)</f>
        <v>0</v>
      </c>
      <c r="H288" s="11">
        <f>IF($D288=0,0,$D288*
IFERROR(INDEX(H$391:H$427,MATCH($F288,$B$391:$B$427,0))/INDEX($D$391:$D$427,MATCH($F288,$B$391:$B$427,0)),
INDEX('Input-Func_Class'!E$9:E$21,MATCH($F288,'Input-Func_Class'!$B$9:$B$21,0)))
)</f>
        <v>0</v>
      </c>
      <c r="I288" s="11">
        <f>IF($D288=0,0,$D288*
IFERROR(INDEX(I$391:I$427,MATCH($F288,$B$391:$B$427,0))/INDEX($D$391:$D$427,MATCH($F288,$B$391:$B$427,0)),
INDEX('Input-Func_Class'!F$9:F$21,MATCH($F288,'Input-Func_Class'!$B$9:$B$21,0)))
)</f>
        <v>0</v>
      </c>
      <c r="J288" s="11">
        <f>IF($D288=0,0,$D288*
IFERROR(INDEX(J$391:J$427,MATCH($F288,$B$391:$B$427,0))/INDEX($D$391:$D$427,MATCH($F288,$B$391:$B$427,0)),
INDEX('Input-Func_Class'!G$9:G$21,MATCH($F288,'Input-Func_Class'!$B$9:$B$21,0)))
)</f>
        <v>0</v>
      </c>
      <c r="K288" s="11">
        <f>IF($D288=0,0,$D288*
IFERROR(INDEX(K$391:K$427,MATCH($F288,$B$391:$B$427,0))/INDEX($D$391:$D$427,MATCH($F288,$B$391:$B$427,0)),
INDEX('Input-Func_Class'!H$9:H$21,MATCH($F288,'Input-Func_Class'!$B$9:$B$21,0)))
)</f>
        <v>0</v>
      </c>
      <c r="L288" s="11">
        <f>IF($D288=0,0,$D288*
IFERROR(INDEX(L$391:L$427,MATCH($F288,$B$391:$B$427,0))/INDEX($D$391:$D$427,MATCH($F288,$B$391:$B$427,0)),
INDEX('Input-Func_Class'!I$9:I$21,MATCH($F288,'Input-Func_Class'!$B$9:$B$21,0)))
)</f>
        <v>0</v>
      </c>
      <c r="M288" s="11">
        <f>IF($D288=0,0,$D288*
IFERROR(INDEX(M$391:M$427,MATCH($F288,$B$391:$B$427,0))/INDEX($D$391:$D$427,MATCH($F288,$B$391:$B$427,0)),
INDEX('Input-Func_Class'!J$9:J$21,MATCH($F288,'Input-Func_Class'!$B$9:$B$21,0)))
)</f>
        <v>0</v>
      </c>
    </row>
    <row r="289" spans="1:13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>'Input-Accounts'!$D289</f>
        <v>0</v>
      </c>
      <c r="E289" s="11">
        <f t="shared" si="39"/>
        <v>0</v>
      </c>
      <c r="F289" s="3" t="str">
        <f>IF(D289=0,"-",IF('Input-Accounts'!$E289&lt;&gt;0,'Input-Accounts'!$E289,'Input-Accounts'!$F289))</f>
        <v>-</v>
      </c>
      <c r="G289" s="11">
        <f>IF($D289=0,0,$D289*
IFERROR(INDEX(G$391:G$427,MATCH($F289,$B$391:$B$427,0))/INDEX($D$391:$D$427,MATCH($F289,$B$391:$B$427,0)),
INDEX('Input-Func_Class'!D$9:D$21,MATCH($F289,'Input-Func_Class'!$B$9:$B$21,0)))
)</f>
        <v>0</v>
      </c>
      <c r="H289" s="11">
        <f>IF($D289=0,0,$D289*
IFERROR(INDEX(H$391:H$427,MATCH($F289,$B$391:$B$427,0))/INDEX($D$391:$D$427,MATCH($F289,$B$391:$B$427,0)),
INDEX('Input-Func_Class'!E$9:E$21,MATCH($F289,'Input-Func_Class'!$B$9:$B$21,0)))
)</f>
        <v>0</v>
      </c>
      <c r="I289" s="11">
        <f>IF($D289=0,0,$D289*
IFERROR(INDEX(I$391:I$427,MATCH($F289,$B$391:$B$427,0))/INDEX($D$391:$D$427,MATCH($F289,$B$391:$B$427,0)),
INDEX('Input-Func_Class'!F$9:F$21,MATCH($F289,'Input-Func_Class'!$B$9:$B$21,0)))
)</f>
        <v>0</v>
      </c>
      <c r="J289" s="11">
        <f>IF($D289=0,0,$D289*
IFERROR(INDEX(J$391:J$427,MATCH($F289,$B$391:$B$427,0))/INDEX($D$391:$D$427,MATCH($F289,$B$391:$B$427,0)),
INDEX('Input-Func_Class'!G$9:G$21,MATCH($F289,'Input-Func_Class'!$B$9:$B$21,0)))
)</f>
        <v>0</v>
      </c>
      <c r="K289" s="11">
        <f>IF($D289=0,0,$D289*
IFERROR(INDEX(K$391:K$427,MATCH($F289,$B$391:$B$427,0))/INDEX($D$391:$D$427,MATCH($F289,$B$391:$B$427,0)),
INDEX('Input-Func_Class'!H$9:H$21,MATCH($F289,'Input-Func_Class'!$B$9:$B$21,0)))
)</f>
        <v>0</v>
      </c>
      <c r="L289" s="11">
        <f>IF($D289=0,0,$D289*
IFERROR(INDEX(L$391:L$427,MATCH($F289,$B$391:$B$427,0))/INDEX($D$391:$D$427,MATCH($F289,$B$391:$B$427,0)),
INDEX('Input-Func_Class'!I$9:I$21,MATCH($F289,'Input-Func_Class'!$B$9:$B$21,0)))
)</f>
        <v>0</v>
      </c>
      <c r="M289" s="11">
        <f>IF($D289=0,0,$D289*
IFERROR(INDEX(M$391:M$427,MATCH($F289,$B$391:$B$427,0))/INDEX($D$391:$D$427,MATCH($F289,$B$391:$B$427,0)),
INDEX('Input-Func_Class'!J$9:J$21,MATCH($F289,'Input-Func_Class'!$B$9:$B$21,0)))
)</f>
        <v>0</v>
      </c>
    </row>
    <row r="290" spans="1:13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>'Input-Accounts'!$D290</f>
        <v>515683</v>
      </c>
      <c r="E290" s="11">
        <f t="shared" si="39"/>
        <v>0</v>
      </c>
      <c r="F290" s="3" t="str">
        <f>IF(D290=0,"-",IF('Input-Accounts'!$E290&lt;&gt;0,'Input-Accounts'!$E290,'Input-Accounts'!$F290))</f>
        <v>INT_PSTD_PLANT</v>
      </c>
      <c r="G290" s="11">
        <f>IF($D290=0,0,$D290*
IFERROR(INDEX(G$391:G$427,MATCH($F290,$B$391:$B$427,0))/INDEX($D$391:$D$427,MATCH($F290,$B$391:$B$427,0)),
INDEX('Input-Func_Class'!D$9:D$21,MATCH($F290,'Input-Func_Class'!$B$9:$B$21,0)))
)</f>
        <v>0</v>
      </c>
      <c r="H290" s="11">
        <f>IF($D290=0,0,$D290*
IFERROR(INDEX(H$391:H$427,MATCH($F290,$B$391:$B$427,0))/INDEX($D$391:$D$427,MATCH($F290,$B$391:$B$427,0)),
INDEX('Input-Func_Class'!E$9:E$21,MATCH($F290,'Input-Func_Class'!$B$9:$B$21,0)))
)</f>
        <v>14515.20103191598</v>
      </c>
      <c r="I290" s="11">
        <f>IF($D290=0,0,$D290*
IFERROR(INDEX(I$391:I$427,MATCH($F290,$B$391:$B$427,0))/INDEX($D$391:$D$427,MATCH($F290,$B$391:$B$427,0)),
INDEX('Input-Func_Class'!F$9:F$21,MATCH($F290,'Input-Func_Class'!$B$9:$B$21,0)))
)</f>
        <v>2883.7860879493901</v>
      </c>
      <c r="J290" s="11">
        <f>IF($D290=0,0,$D290*
IFERROR(INDEX(J$391:J$427,MATCH($F290,$B$391:$B$427,0))/INDEX($D$391:$D$427,MATCH($F290,$B$391:$B$427,0)),
INDEX('Input-Func_Class'!G$9:G$21,MATCH($F290,'Input-Func_Class'!$B$9:$B$21,0)))
)</f>
        <v>33284.4818086491</v>
      </c>
      <c r="K290" s="11">
        <f>IF($D290=0,0,$D290*
IFERROR(INDEX(K$391:K$427,MATCH($F290,$B$391:$B$427,0))/INDEX($D$391:$D$427,MATCH($F290,$B$391:$B$427,0)),
INDEX('Input-Func_Class'!H$9:H$21,MATCH($F290,'Input-Func_Class'!$B$9:$B$21,0)))
)</f>
        <v>354525.20291045081</v>
      </c>
      <c r="L290" s="11">
        <f>IF($D290=0,0,$D290*
IFERROR(INDEX(L$391:L$427,MATCH($F290,$B$391:$B$427,0))/INDEX($D$391:$D$427,MATCH($F290,$B$391:$B$427,0)),
INDEX('Input-Func_Class'!I$9:I$21,MATCH($F290,'Input-Func_Class'!$B$9:$B$21,0)))
)</f>
        <v>110474.32816103486</v>
      </c>
      <c r="M290" s="11">
        <f>IF($D290=0,0,$D290*
IFERROR(INDEX(M$391:M$427,MATCH($F290,$B$391:$B$427,0))/INDEX($D$391:$D$427,MATCH($F290,$B$391:$B$427,0)),
INDEX('Input-Func_Class'!J$9:J$21,MATCH($F290,'Input-Func_Class'!$B$9:$B$21,0)))
)</f>
        <v>0</v>
      </c>
    </row>
    <row r="291" spans="1:13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>'Input-Accounts'!$D291</f>
        <v>1843668</v>
      </c>
      <c r="E291" s="11">
        <f t="shared" si="39"/>
        <v>0</v>
      </c>
      <c r="F291" s="3" t="str">
        <f>IF(D291=0,"-",IF('Input-Accounts'!$E291&lt;&gt;0,'Input-Accounts'!$E291,'Input-Accounts'!$F291))</f>
        <v>ACCTS &amp; SERVICE</v>
      </c>
      <c r="G291" s="11">
        <f>IF($D291=0,0,$D291*
IFERROR(INDEX(G$391:G$427,MATCH($F291,$B$391:$B$427,0))/INDEX($D$391:$D$427,MATCH($F291,$B$391:$B$427,0)),
INDEX('Input-Func_Class'!D$9:D$21,MATCH($F291,'Input-Func_Class'!$B$9:$B$21,0)))
)</f>
        <v>0</v>
      </c>
      <c r="H291" s="11">
        <f>IF($D291=0,0,$D291*
IFERROR(INDEX(H$391:H$427,MATCH($F291,$B$391:$B$427,0))/INDEX($D$391:$D$427,MATCH($F291,$B$391:$B$427,0)),
INDEX('Input-Func_Class'!E$9:E$21,MATCH($F291,'Input-Func_Class'!$B$9:$B$21,0)))
)</f>
        <v>0</v>
      </c>
      <c r="I291" s="11">
        <f>IF($D291=0,0,$D291*
IFERROR(INDEX(I$391:I$427,MATCH($F291,$B$391:$B$427,0))/INDEX($D$391:$D$427,MATCH($F291,$B$391:$B$427,0)),
INDEX('Input-Func_Class'!F$9:F$21,MATCH($F291,'Input-Func_Class'!$B$9:$B$21,0)))
)</f>
        <v>0</v>
      </c>
      <c r="J291" s="11">
        <f>IF($D291=0,0,$D291*
IFERROR(INDEX(J$391:J$427,MATCH($F291,$B$391:$B$427,0))/INDEX($D$391:$D$427,MATCH($F291,$B$391:$B$427,0)),
INDEX('Input-Func_Class'!G$9:G$21,MATCH($F291,'Input-Func_Class'!$B$9:$B$21,0)))
)</f>
        <v>0</v>
      </c>
      <c r="K291" s="11">
        <f>IF($D291=0,0,$D291*
IFERROR(INDEX(K$391:K$427,MATCH($F291,$B$391:$B$427,0))/INDEX($D$391:$D$427,MATCH($F291,$B$391:$B$427,0)),
INDEX('Input-Func_Class'!H$9:H$21,MATCH($F291,'Input-Func_Class'!$B$9:$B$21,0)))
)</f>
        <v>0</v>
      </c>
      <c r="L291" s="11">
        <f>IF($D291=0,0,$D291*
IFERROR(INDEX(L$391:L$427,MATCH($F291,$B$391:$B$427,0))/INDEX($D$391:$D$427,MATCH($F291,$B$391:$B$427,0)),
INDEX('Input-Func_Class'!I$9:I$21,MATCH($F291,'Input-Func_Class'!$B$9:$B$21,0)))
)</f>
        <v>0</v>
      </c>
      <c r="M291" s="11">
        <f>IF($D291=0,0,$D291*
IFERROR(INDEX(M$391:M$427,MATCH($F291,$B$391:$B$427,0))/INDEX($D$391:$D$427,MATCH($F291,$B$391:$B$427,0)),
INDEX('Input-Func_Class'!J$9:J$21,MATCH($F291,'Input-Func_Class'!$B$9:$B$21,0)))
)</f>
        <v>1843668</v>
      </c>
    </row>
    <row r="292" spans="1:13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>'Input-Accounts'!$D292</f>
        <v>12995172</v>
      </c>
      <c r="E292" s="11">
        <f t="shared" si="39"/>
        <v>0</v>
      </c>
      <c r="F292" s="3" t="str">
        <f>IF(D292=0,"-",IF('Input-Accounts'!$E292&lt;&gt;0,'Input-Accounts'!$E292,'Input-Accounts'!$F292))</f>
        <v>INT_LABOR</v>
      </c>
      <c r="G292" s="11">
        <f>IF($D292=0,0,$D292*
IFERROR(INDEX(G$391:G$427,MATCH($F292,$B$391:$B$427,0))/INDEX($D$391:$D$427,MATCH($F292,$B$391:$B$427,0)),
INDEX('Input-Func_Class'!D$9:D$21,MATCH($F292,'Input-Func_Class'!$B$9:$B$21,0)))
)</f>
        <v>199068.29774248743</v>
      </c>
      <c r="H292" s="11">
        <f>IF($D292=0,0,$D292*
IFERROR(INDEX(H$391:H$427,MATCH($F292,$B$391:$B$427,0))/INDEX($D$391:$D$427,MATCH($F292,$B$391:$B$427,0)),
INDEX('Input-Func_Class'!E$9:E$21,MATCH($F292,'Input-Func_Class'!$B$9:$B$21,0)))
)</f>
        <v>818658.90968054184</v>
      </c>
      <c r="I292" s="11">
        <f>IF($D292=0,0,$D292*
IFERROR(INDEX(I$391:I$427,MATCH($F292,$B$391:$B$427,0))/INDEX($D$391:$D$427,MATCH($F292,$B$391:$B$427,0)),
INDEX('Input-Func_Class'!F$9:F$21,MATCH($F292,'Input-Func_Class'!$B$9:$B$21,0)))
)</f>
        <v>226288.13472612115</v>
      </c>
      <c r="J292" s="11">
        <f>IF($D292=0,0,$D292*
IFERROR(INDEX(J$391:J$427,MATCH($F292,$B$391:$B$427,0))/INDEX($D$391:$D$427,MATCH($F292,$B$391:$B$427,0)),
INDEX('Input-Func_Class'!G$9:G$21,MATCH($F292,'Input-Func_Class'!$B$9:$B$21,0)))
)</f>
        <v>668691.65779908712</v>
      </c>
      <c r="K292" s="11">
        <f>IF($D292=0,0,$D292*
IFERROR(INDEX(K$391:K$427,MATCH($F292,$B$391:$B$427,0))/INDEX($D$391:$D$427,MATCH($F292,$B$391:$B$427,0)),
INDEX('Input-Func_Class'!H$9:H$21,MATCH($F292,'Input-Func_Class'!$B$9:$B$21,0)))
)</f>
        <v>6069228.6595949866</v>
      </c>
      <c r="L292" s="11">
        <f>IF($D292=0,0,$D292*
IFERROR(INDEX(L$391:L$427,MATCH($F292,$B$391:$B$427,0))/INDEX($D$391:$D$427,MATCH($F292,$B$391:$B$427,0)),
INDEX('Input-Func_Class'!I$9:I$21,MATCH($F292,'Input-Func_Class'!$B$9:$B$21,0)))
)</f>
        <v>2837047.3824858028</v>
      </c>
      <c r="M292" s="11">
        <f>IF($D292=0,0,$D292*
IFERROR(INDEX(M$391:M$427,MATCH($F292,$B$391:$B$427,0))/INDEX($D$391:$D$427,MATCH($F292,$B$391:$B$427,0)),
INDEX('Input-Func_Class'!J$9:J$21,MATCH($F292,'Input-Func_Class'!$B$9:$B$21,0)))
)</f>
        <v>2176188.957970974</v>
      </c>
    </row>
    <row r="293" spans="1:13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>SUBTOTAL(9,D288:D292)</f>
        <v>15354523</v>
      </c>
      <c r="E293" s="11">
        <f t="shared" si="39"/>
        <v>0</v>
      </c>
      <c r="G293" s="111">
        <f t="shared" ref="G293:M293" si="42">SUBTOTAL(9,G288:G292)</f>
        <v>199068.29774248743</v>
      </c>
      <c r="H293" s="111">
        <f t="shared" si="42"/>
        <v>833174.1107124578</v>
      </c>
      <c r="I293" s="111">
        <f t="shared" si="42"/>
        <v>229171.92081407053</v>
      </c>
      <c r="J293" s="111">
        <f t="shared" si="42"/>
        <v>701976.13960773626</v>
      </c>
      <c r="K293" s="111">
        <f t="shared" si="42"/>
        <v>6423753.8625054378</v>
      </c>
      <c r="L293" s="111">
        <f t="shared" si="42"/>
        <v>2947521.7106468375</v>
      </c>
      <c r="M293" s="111">
        <f t="shared" si="42"/>
        <v>4019856.957970974</v>
      </c>
    </row>
    <row r="294" spans="1:13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>
        <f t="shared" si="39"/>
        <v>0</v>
      </c>
      <c r="G294" s="11"/>
      <c r="H294" s="11"/>
      <c r="I294" s="11"/>
      <c r="J294" s="11"/>
      <c r="K294" s="11"/>
      <c r="L294" s="11"/>
      <c r="M294" s="11"/>
    </row>
    <row r="295" spans="1:13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>
        <f t="shared" si="39"/>
        <v>0</v>
      </c>
      <c r="G295" s="11"/>
      <c r="H295" s="11"/>
      <c r="I295" s="11"/>
      <c r="J295" s="11"/>
      <c r="K295" s="11"/>
      <c r="L295" s="11"/>
      <c r="M295" s="11"/>
    </row>
    <row r="296" spans="1:13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>'Input-Accounts'!$D296</f>
        <v>26470</v>
      </c>
      <c r="E296" s="11">
        <f t="shared" si="39"/>
        <v>0</v>
      </c>
      <c r="F296" s="3" t="str">
        <f>IF(D296=0,"-",IF('Input-Accounts'!$E296&lt;&gt;0,'Input-Accounts'!$E296,'Input-Accounts'!$F296))</f>
        <v>GATHERING</v>
      </c>
      <c r="G296" s="11">
        <f>IF($D296=0,0,$D296*
IFERROR(INDEX(G$391:G$427,MATCH($F296,$B$391:$B$427,0))/INDEX($D$391:$D$427,MATCH($F296,$B$391:$B$427,0)),
INDEX('Input-Func_Class'!D$9:D$21,MATCH($F296,'Input-Func_Class'!$B$9:$B$21,0)))
)</f>
        <v>0</v>
      </c>
      <c r="H296" s="11">
        <f>IF($D296=0,0,$D296*
IFERROR(INDEX(H$391:H$427,MATCH($F296,$B$391:$B$427,0))/INDEX($D$391:$D$427,MATCH($F296,$B$391:$B$427,0)),
INDEX('Input-Func_Class'!E$9:E$21,MATCH($F296,'Input-Func_Class'!$B$9:$B$21,0)))
)</f>
        <v>26470</v>
      </c>
      <c r="I296" s="11">
        <f>IF($D296=0,0,$D296*
IFERROR(INDEX(I$391:I$427,MATCH($F296,$B$391:$B$427,0))/INDEX($D$391:$D$427,MATCH($F296,$B$391:$B$427,0)),
INDEX('Input-Func_Class'!F$9:F$21,MATCH($F296,'Input-Func_Class'!$B$9:$B$21,0)))
)</f>
        <v>0</v>
      </c>
      <c r="J296" s="11">
        <f>IF($D296=0,0,$D296*
IFERROR(INDEX(J$391:J$427,MATCH($F296,$B$391:$B$427,0))/INDEX($D$391:$D$427,MATCH($F296,$B$391:$B$427,0)),
INDEX('Input-Func_Class'!G$9:G$21,MATCH($F296,'Input-Func_Class'!$B$9:$B$21,0)))
)</f>
        <v>0</v>
      </c>
      <c r="K296" s="11">
        <f>IF($D296=0,0,$D296*
IFERROR(INDEX(K$391:K$427,MATCH($F296,$B$391:$B$427,0))/INDEX($D$391:$D$427,MATCH($F296,$B$391:$B$427,0)),
INDEX('Input-Func_Class'!H$9:H$21,MATCH($F296,'Input-Func_Class'!$B$9:$B$21,0)))
)</f>
        <v>0</v>
      </c>
      <c r="L296" s="11">
        <f>IF($D296=0,0,$D296*
IFERROR(INDEX(L$391:L$427,MATCH($F296,$B$391:$B$427,0))/INDEX($D$391:$D$427,MATCH($F296,$B$391:$B$427,0)),
INDEX('Input-Func_Class'!I$9:I$21,MATCH($F296,'Input-Func_Class'!$B$9:$B$21,0)))
)</f>
        <v>0</v>
      </c>
      <c r="M296" s="11">
        <f>IF($D296=0,0,$D296*
IFERROR(INDEX(M$391:M$427,MATCH($F296,$B$391:$B$427,0))/INDEX($D$391:$D$427,MATCH($F296,$B$391:$B$427,0)),
INDEX('Input-Func_Class'!J$9:J$21,MATCH($F296,'Input-Func_Class'!$B$9:$B$21,0)))
)</f>
        <v>0</v>
      </c>
    </row>
    <row r="297" spans="1:13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>'Input-Accounts'!$D297</f>
        <v>238870</v>
      </c>
      <c r="E297" s="11">
        <f t="shared" si="39"/>
        <v>0</v>
      </c>
      <c r="F297" s="3" t="str">
        <f>IF(D297=0,"-",IF('Input-Accounts'!$E297&lt;&gt;0,'Input-Accounts'!$E297,'Input-Accounts'!$F297))</f>
        <v>GATHERING</v>
      </c>
      <c r="G297" s="11">
        <f>IF($D297=0,0,$D297*
IFERROR(INDEX(G$391:G$427,MATCH($F297,$B$391:$B$427,0))/INDEX($D$391:$D$427,MATCH($F297,$B$391:$B$427,0)),
INDEX('Input-Func_Class'!D$9:D$21,MATCH($F297,'Input-Func_Class'!$B$9:$B$21,0)))
)</f>
        <v>0</v>
      </c>
      <c r="H297" s="11">
        <f>IF($D297=0,0,$D297*
IFERROR(INDEX(H$391:H$427,MATCH($F297,$B$391:$B$427,0))/INDEX($D$391:$D$427,MATCH($F297,$B$391:$B$427,0)),
INDEX('Input-Func_Class'!E$9:E$21,MATCH($F297,'Input-Func_Class'!$B$9:$B$21,0)))
)</f>
        <v>238870</v>
      </c>
      <c r="I297" s="11">
        <f>IF($D297=0,0,$D297*
IFERROR(INDEX(I$391:I$427,MATCH($F297,$B$391:$B$427,0))/INDEX($D$391:$D$427,MATCH($F297,$B$391:$B$427,0)),
INDEX('Input-Func_Class'!F$9:F$21,MATCH($F297,'Input-Func_Class'!$B$9:$B$21,0)))
)</f>
        <v>0</v>
      </c>
      <c r="J297" s="11">
        <f>IF($D297=0,0,$D297*
IFERROR(INDEX(J$391:J$427,MATCH($F297,$B$391:$B$427,0))/INDEX($D$391:$D$427,MATCH($F297,$B$391:$B$427,0)),
INDEX('Input-Func_Class'!G$9:G$21,MATCH($F297,'Input-Func_Class'!$B$9:$B$21,0)))
)</f>
        <v>0</v>
      </c>
      <c r="K297" s="11">
        <f>IF($D297=0,0,$D297*
IFERROR(INDEX(K$391:K$427,MATCH($F297,$B$391:$B$427,0))/INDEX($D$391:$D$427,MATCH($F297,$B$391:$B$427,0)),
INDEX('Input-Func_Class'!H$9:H$21,MATCH($F297,'Input-Func_Class'!$B$9:$B$21,0)))
)</f>
        <v>0</v>
      </c>
      <c r="L297" s="11">
        <f>IF($D297=0,0,$D297*
IFERROR(INDEX(L$391:L$427,MATCH($F297,$B$391:$B$427,0))/INDEX($D$391:$D$427,MATCH($F297,$B$391:$B$427,0)),
INDEX('Input-Func_Class'!I$9:I$21,MATCH($F297,'Input-Func_Class'!$B$9:$B$21,0)))
)</f>
        <v>0</v>
      </c>
      <c r="M297" s="11">
        <f>IF($D297=0,0,$D297*
IFERROR(INDEX(M$391:M$427,MATCH($F297,$B$391:$B$427,0))/INDEX($D$391:$D$427,MATCH($F297,$B$391:$B$427,0)),
INDEX('Input-Func_Class'!J$9:J$21,MATCH($F297,'Input-Func_Class'!$B$9:$B$21,0)))
)</f>
        <v>0</v>
      </c>
    </row>
    <row r="298" spans="1:13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>'Input-Accounts'!$D298</f>
        <v>2328</v>
      </c>
      <c r="E298" s="11">
        <f t="shared" si="39"/>
        <v>0</v>
      </c>
      <c r="F298" s="3" t="str">
        <f>IF(D298=0,"-",IF('Input-Accounts'!$E298&lt;&gt;0,'Input-Accounts'!$E298,'Input-Accounts'!$F298))</f>
        <v>GATHERING</v>
      </c>
      <c r="G298" s="11">
        <f>IF($D298=0,0,$D298*
IFERROR(INDEX(G$391:G$427,MATCH($F298,$B$391:$B$427,0))/INDEX($D$391:$D$427,MATCH($F298,$B$391:$B$427,0)),
INDEX('Input-Func_Class'!D$9:D$21,MATCH($F298,'Input-Func_Class'!$B$9:$B$21,0)))
)</f>
        <v>0</v>
      </c>
      <c r="H298" s="11">
        <f>IF($D298=0,0,$D298*
IFERROR(INDEX(H$391:H$427,MATCH($F298,$B$391:$B$427,0))/INDEX($D$391:$D$427,MATCH($F298,$B$391:$B$427,0)),
INDEX('Input-Func_Class'!E$9:E$21,MATCH($F298,'Input-Func_Class'!$B$9:$B$21,0)))
)</f>
        <v>2328</v>
      </c>
      <c r="I298" s="11">
        <f>IF($D298=0,0,$D298*
IFERROR(INDEX(I$391:I$427,MATCH($F298,$B$391:$B$427,0))/INDEX($D$391:$D$427,MATCH($F298,$B$391:$B$427,0)),
INDEX('Input-Func_Class'!F$9:F$21,MATCH($F298,'Input-Func_Class'!$B$9:$B$21,0)))
)</f>
        <v>0</v>
      </c>
      <c r="J298" s="11">
        <f>IF($D298=0,0,$D298*
IFERROR(INDEX(J$391:J$427,MATCH($F298,$B$391:$B$427,0))/INDEX($D$391:$D$427,MATCH($F298,$B$391:$B$427,0)),
INDEX('Input-Func_Class'!G$9:G$21,MATCH($F298,'Input-Func_Class'!$B$9:$B$21,0)))
)</f>
        <v>0</v>
      </c>
      <c r="K298" s="11">
        <f>IF($D298=0,0,$D298*
IFERROR(INDEX(K$391:K$427,MATCH($F298,$B$391:$B$427,0))/INDEX($D$391:$D$427,MATCH($F298,$B$391:$B$427,0)),
INDEX('Input-Func_Class'!H$9:H$21,MATCH($F298,'Input-Func_Class'!$B$9:$B$21,0)))
)</f>
        <v>0</v>
      </c>
      <c r="L298" s="11">
        <f>IF($D298=0,0,$D298*
IFERROR(INDEX(L$391:L$427,MATCH($F298,$B$391:$B$427,0))/INDEX($D$391:$D$427,MATCH($F298,$B$391:$B$427,0)),
INDEX('Input-Func_Class'!I$9:I$21,MATCH($F298,'Input-Func_Class'!$B$9:$B$21,0)))
)</f>
        <v>0</v>
      </c>
      <c r="M298" s="11">
        <f>IF($D298=0,0,$D298*
IFERROR(INDEX(M$391:M$427,MATCH($F298,$B$391:$B$427,0))/INDEX($D$391:$D$427,MATCH($F298,$B$391:$B$427,0)),
INDEX('Input-Func_Class'!J$9:J$21,MATCH($F298,'Input-Func_Class'!$B$9:$B$21,0)))
)</f>
        <v>0</v>
      </c>
    </row>
    <row r="299" spans="1:13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>'Input-Accounts'!$D299</f>
        <v>23418</v>
      </c>
      <c r="E299" s="11">
        <f t="shared" si="39"/>
        <v>0</v>
      </c>
      <c r="F299" s="3" t="str">
        <f>IF(D299=0,"-",IF('Input-Accounts'!$E299&lt;&gt;0,'Input-Accounts'!$E299,'Input-Accounts'!$F299))</f>
        <v>GATHERING</v>
      </c>
      <c r="G299" s="11">
        <f>IF($D299=0,0,$D299*
IFERROR(INDEX(G$391:G$427,MATCH($F299,$B$391:$B$427,0))/INDEX($D$391:$D$427,MATCH($F299,$B$391:$B$427,0)),
INDEX('Input-Func_Class'!D$9:D$21,MATCH($F299,'Input-Func_Class'!$B$9:$B$21,0)))
)</f>
        <v>0</v>
      </c>
      <c r="H299" s="11">
        <f>IF($D299=0,0,$D299*
IFERROR(INDEX(H$391:H$427,MATCH($F299,$B$391:$B$427,0))/INDEX($D$391:$D$427,MATCH($F299,$B$391:$B$427,0)),
INDEX('Input-Func_Class'!E$9:E$21,MATCH($F299,'Input-Func_Class'!$B$9:$B$21,0)))
)</f>
        <v>23418</v>
      </c>
      <c r="I299" s="11">
        <f>IF($D299=0,0,$D299*
IFERROR(INDEX(I$391:I$427,MATCH($F299,$B$391:$B$427,0))/INDEX($D$391:$D$427,MATCH($F299,$B$391:$B$427,0)),
INDEX('Input-Func_Class'!F$9:F$21,MATCH($F299,'Input-Func_Class'!$B$9:$B$21,0)))
)</f>
        <v>0</v>
      </c>
      <c r="J299" s="11">
        <f>IF($D299=0,0,$D299*
IFERROR(INDEX(J$391:J$427,MATCH($F299,$B$391:$B$427,0))/INDEX($D$391:$D$427,MATCH($F299,$B$391:$B$427,0)),
INDEX('Input-Func_Class'!G$9:G$21,MATCH($F299,'Input-Func_Class'!$B$9:$B$21,0)))
)</f>
        <v>0</v>
      </c>
      <c r="K299" s="11">
        <f>IF($D299=0,0,$D299*
IFERROR(INDEX(K$391:K$427,MATCH($F299,$B$391:$B$427,0))/INDEX($D$391:$D$427,MATCH($F299,$B$391:$B$427,0)),
INDEX('Input-Func_Class'!H$9:H$21,MATCH($F299,'Input-Func_Class'!$B$9:$B$21,0)))
)</f>
        <v>0</v>
      </c>
      <c r="L299" s="11">
        <f>IF($D299=0,0,$D299*
IFERROR(INDEX(L$391:L$427,MATCH($F299,$B$391:$B$427,0))/INDEX($D$391:$D$427,MATCH($F299,$B$391:$B$427,0)),
INDEX('Input-Func_Class'!I$9:I$21,MATCH($F299,'Input-Func_Class'!$B$9:$B$21,0)))
)</f>
        <v>0</v>
      </c>
      <c r="M299" s="11">
        <f>IF($D299=0,0,$D299*
IFERROR(INDEX(M$391:M$427,MATCH($F299,$B$391:$B$427,0))/INDEX($D$391:$D$427,MATCH($F299,$B$391:$B$427,0)),
INDEX('Input-Func_Class'!J$9:J$21,MATCH($F299,'Input-Func_Class'!$B$9:$B$21,0)))
)</f>
        <v>0</v>
      </c>
    </row>
    <row r="300" spans="1:13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>'Input-Accounts'!$D300</f>
        <v>0</v>
      </c>
      <c r="E300" s="11">
        <f t="shared" si="39"/>
        <v>0</v>
      </c>
      <c r="F300" s="3" t="str">
        <f>IF(D300=0,"-",IF('Input-Accounts'!$E300&lt;&gt;0,'Input-Accounts'!$E300,'Input-Accounts'!$F300))</f>
        <v>-</v>
      </c>
      <c r="G300" s="11">
        <f>IF($D300=0,0,$D300*
IFERROR(INDEX(G$391:G$427,MATCH($F300,$B$391:$B$427,0))/INDEX($D$391:$D$427,MATCH($F300,$B$391:$B$427,0)),
INDEX('Input-Func_Class'!D$9:D$21,MATCH($F300,'Input-Func_Class'!$B$9:$B$21,0)))
)</f>
        <v>0</v>
      </c>
      <c r="H300" s="11">
        <f>IF($D300=0,0,$D300*
IFERROR(INDEX(H$391:H$427,MATCH($F300,$B$391:$B$427,0))/INDEX($D$391:$D$427,MATCH($F300,$B$391:$B$427,0)),
INDEX('Input-Func_Class'!E$9:E$21,MATCH($F300,'Input-Func_Class'!$B$9:$B$21,0)))
)</f>
        <v>0</v>
      </c>
      <c r="I300" s="11">
        <f>IF($D300=0,0,$D300*
IFERROR(INDEX(I$391:I$427,MATCH($F300,$B$391:$B$427,0))/INDEX($D$391:$D$427,MATCH($F300,$B$391:$B$427,0)),
INDEX('Input-Func_Class'!F$9:F$21,MATCH($F300,'Input-Func_Class'!$B$9:$B$21,0)))
)</f>
        <v>0</v>
      </c>
      <c r="J300" s="11">
        <f>IF($D300=0,0,$D300*
IFERROR(INDEX(J$391:J$427,MATCH($F300,$B$391:$B$427,0))/INDEX($D$391:$D$427,MATCH($F300,$B$391:$B$427,0)),
INDEX('Input-Func_Class'!G$9:G$21,MATCH($F300,'Input-Func_Class'!$B$9:$B$21,0)))
)</f>
        <v>0</v>
      </c>
      <c r="K300" s="11">
        <f>IF($D300=0,0,$D300*
IFERROR(INDEX(K$391:K$427,MATCH($F300,$B$391:$B$427,0))/INDEX($D$391:$D$427,MATCH($F300,$B$391:$B$427,0)),
INDEX('Input-Func_Class'!H$9:H$21,MATCH($F300,'Input-Func_Class'!$B$9:$B$21,0)))
)</f>
        <v>0</v>
      </c>
      <c r="L300" s="11">
        <f>IF($D300=0,0,$D300*
IFERROR(INDEX(L$391:L$427,MATCH($F300,$B$391:$B$427,0))/INDEX($D$391:$D$427,MATCH($F300,$B$391:$B$427,0)),
INDEX('Input-Func_Class'!I$9:I$21,MATCH($F300,'Input-Func_Class'!$B$9:$B$21,0)))
)</f>
        <v>0</v>
      </c>
      <c r="M300" s="11">
        <f>IF($D300=0,0,$D300*
IFERROR(INDEX(M$391:M$427,MATCH($F300,$B$391:$B$427,0))/INDEX($D$391:$D$427,MATCH($F300,$B$391:$B$427,0)),
INDEX('Input-Func_Class'!J$9:J$21,MATCH($F300,'Input-Func_Class'!$B$9:$B$21,0)))
)</f>
        <v>0</v>
      </c>
    </row>
    <row r="301" spans="1:13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>'Input-Accounts'!$D301</f>
        <v>42</v>
      </c>
      <c r="E301" s="11">
        <f t="shared" si="39"/>
        <v>0</v>
      </c>
      <c r="F301" s="3" t="str">
        <f>IF(D301=0,"-",IF('Input-Accounts'!$E301&lt;&gt;0,'Input-Accounts'!$E301,'Input-Accounts'!$F301))</f>
        <v>GATHERING</v>
      </c>
      <c r="G301" s="11">
        <f>IF($D301=0,0,$D301*
IFERROR(INDEX(G$391:G$427,MATCH($F301,$B$391:$B$427,0))/INDEX($D$391:$D$427,MATCH($F301,$B$391:$B$427,0)),
INDEX('Input-Func_Class'!D$9:D$21,MATCH($F301,'Input-Func_Class'!$B$9:$B$21,0)))
)</f>
        <v>0</v>
      </c>
      <c r="H301" s="11">
        <f>IF($D301=0,0,$D301*
IFERROR(INDEX(H$391:H$427,MATCH($F301,$B$391:$B$427,0))/INDEX($D$391:$D$427,MATCH($F301,$B$391:$B$427,0)),
INDEX('Input-Func_Class'!E$9:E$21,MATCH($F301,'Input-Func_Class'!$B$9:$B$21,0)))
)</f>
        <v>42</v>
      </c>
      <c r="I301" s="11">
        <f>IF($D301=0,0,$D301*
IFERROR(INDEX(I$391:I$427,MATCH($F301,$B$391:$B$427,0))/INDEX($D$391:$D$427,MATCH($F301,$B$391:$B$427,0)),
INDEX('Input-Func_Class'!F$9:F$21,MATCH($F301,'Input-Func_Class'!$B$9:$B$21,0)))
)</f>
        <v>0</v>
      </c>
      <c r="J301" s="11">
        <f>IF($D301=0,0,$D301*
IFERROR(INDEX(J$391:J$427,MATCH($F301,$B$391:$B$427,0))/INDEX($D$391:$D$427,MATCH($F301,$B$391:$B$427,0)),
INDEX('Input-Func_Class'!G$9:G$21,MATCH($F301,'Input-Func_Class'!$B$9:$B$21,0)))
)</f>
        <v>0</v>
      </c>
      <c r="K301" s="11">
        <f>IF($D301=0,0,$D301*
IFERROR(INDEX(K$391:K$427,MATCH($F301,$B$391:$B$427,0))/INDEX($D$391:$D$427,MATCH($F301,$B$391:$B$427,0)),
INDEX('Input-Func_Class'!H$9:H$21,MATCH($F301,'Input-Func_Class'!$B$9:$B$21,0)))
)</f>
        <v>0</v>
      </c>
      <c r="L301" s="11">
        <f>IF($D301=0,0,$D301*
IFERROR(INDEX(L$391:L$427,MATCH($F301,$B$391:$B$427,0))/INDEX($D$391:$D$427,MATCH($F301,$B$391:$B$427,0)),
INDEX('Input-Func_Class'!I$9:I$21,MATCH($F301,'Input-Func_Class'!$B$9:$B$21,0)))
)</f>
        <v>0</v>
      </c>
      <c r="M301" s="11">
        <f>IF($D301=0,0,$D301*
IFERROR(INDEX(M$391:M$427,MATCH($F301,$B$391:$B$427,0))/INDEX($D$391:$D$427,MATCH($F301,$B$391:$B$427,0)),
INDEX('Input-Func_Class'!J$9:J$21,MATCH($F301,'Input-Func_Class'!$B$9:$B$21,0)))
)</f>
        <v>0</v>
      </c>
    </row>
    <row r="302" spans="1:13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>'Input-Accounts'!$D302</f>
        <v>2244167</v>
      </c>
      <c r="E302" s="11">
        <f t="shared" si="39"/>
        <v>0</v>
      </c>
      <c r="F302" s="3" t="str">
        <f>IF(D302=0,"-",IF('Input-Accounts'!$E302&lt;&gt;0,'Input-Accounts'!$E302,'Input-Accounts'!$F302))</f>
        <v>GATHERING</v>
      </c>
      <c r="G302" s="11">
        <f>IF($D302=0,0,$D302*
IFERROR(INDEX(G$391:G$427,MATCH($F302,$B$391:$B$427,0))/INDEX($D$391:$D$427,MATCH($F302,$B$391:$B$427,0)),
INDEX('Input-Func_Class'!D$9:D$21,MATCH($F302,'Input-Func_Class'!$B$9:$B$21,0)))
)</f>
        <v>0</v>
      </c>
      <c r="H302" s="11">
        <f>IF($D302=0,0,$D302*
IFERROR(INDEX(H$391:H$427,MATCH($F302,$B$391:$B$427,0))/INDEX($D$391:$D$427,MATCH($F302,$B$391:$B$427,0)),
INDEX('Input-Func_Class'!E$9:E$21,MATCH($F302,'Input-Func_Class'!$B$9:$B$21,0)))
)</f>
        <v>2244167</v>
      </c>
      <c r="I302" s="11">
        <f>IF($D302=0,0,$D302*
IFERROR(INDEX(I$391:I$427,MATCH($F302,$B$391:$B$427,0))/INDEX($D$391:$D$427,MATCH($F302,$B$391:$B$427,0)),
INDEX('Input-Func_Class'!F$9:F$21,MATCH($F302,'Input-Func_Class'!$B$9:$B$21,0)))
)</f>
        <v>0</v>
      </c>
      <c r="J302" s="11">
        <f>IF($D302=0,0,$D302*
IFERROR(INDEX(J$391:J$427,MATCH($F302,$B$391:$B$427,0))/INDEX($D$391:$D$427,MATCH($F302,$B$391:$B$427,0)),
INDEX('Input-Func_Class'!G$9:G$21,MATCH($F302,'Input-Func_Class'!$B$9:$B$21,0)))
)</f>
        <v>0</v>
      </c>
      <c r="K302" s="11">
        <f>IF($D302=0,0,$D302*
IFERROR(INDEX(K$391:K$427,MATCH($F302,$B$391:$B$427,0))/INDEX($D$391:$D$427,MATCH($F302,$B$391:$B$427,0)),
INDEX('Input-Func_Class'!H$9:H$21,MATCH($F302,'Input-Func_Class'!$B$9:$B$21,0)))
)</f>
        <v>0</v>
      </c>
      <c r="L302" s="11">
        <f>IF($D302=0,0,$D302*
IFERROR(INDEX(L$391:L$427,MATCH($F302,$B$391:$B$427,0))/INDEX($D$391:$D$427,MATCH($F302,$B$391:$B$427,0)),
INDEX('Input-Func_Class'!I$9:I$21,MATCH($F302,'Input-Func_Class'!$B$9:$B$21,0)))
)</f>
        <v>0</v>
      </c>
      <c r="M302" s="11">
        <f>IF($D302=0,0,$D302*
IFERROR(INDEX(M$391:M$427,MATCH($F302,$B$391:$B$427,0))/INDEX($D$391:$D$427,MATCH($F302,$B$391:$B$427,0)),
INDEX('Input-Func_Class'!J$9:J$21,MATCH($F302,'Input-Func_Class'!$B$9:$B$21,0)))
)</f>
        <v>0</v>
      </c>
    </row>
    <row r="303" spans="1:13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>'Input-Accounts'!$D303</f>
        <v>1656831</v>
      </c>
      <c r="E303" s="11">
        <f t="shared" si="39"/>
        <v>0</v>
      </c>
      <c r="F303" s="3" t="str">
        <f>IF(D303=0,"-",IF('Input-Accounts'!$E303&lt;&gt;0,'Input-Accounts'!$E303,'Input-Accounts'!$F303))</f>
        <v>GATHERING</v>
      </c>
      <c r="G303" s="11">
        <f>IF($D303=0,0,$D303*
IFERROR(INDEX(G$391:G$427,MATCH($F303,$B$391:$B$427,0))/INDEX($D$391:$D$427,MATCH($F303,$B$391:$B$427,0)),
INDEX('Input-Func_Class'!D$9:D$21,MATCH($F303,'Input-Func_Class'!$B$9:$B$21,0)))
)</f>
        <v>0</v>
      </c>
      <c r="H303" s="11">
        <f>IF($D303=0,0,$D303*
IFERROR(INDEX(H$391:H$427,MATCH($F303,$B$391:$B$427,0))/INDEX($D$391:$D$427,MATCH($F303,$B$391:$B$427,0)),
INDEX('Input-Func_Class'!E$9:E$21,MATCH($F303,'Input-Func_Class'!$B$9:$B$21,0)))
)</f>
        <v>1656831</v>
      </c>
      <c r="I303" s="11">
        <f>IF($D303=0,0,$D303*
IFERROR(INDEX(I$391:I$427,MATCH($F303,$B$391:$B$427,0))/INDEX($D$391:$D$427,MATCH($F303,$B$391:$B$427,0)),
INDEX('Input-Func_Class'!F$9:F$21,MATCH($F303,'Input-Func_Class'!$B$9:$B$21,0)))
)</f>
        <v>0</v>
      </c>
      <c r="J303" s="11">
        <f>IF($D303=0,0,$D303*
IFERROR(INDEX(J$391:J$427,MATCH($F303,$B$391:$B$427,0))/INDEX($D$391:$D$427,MATCH($F303,$B$391:$B$427,0)),
INDEX('Input-Func_Class'!G$9:G$21,MATCH($F303,'Input-Func_Class'!$B$9:$B$21,0)))
)</f>
        <v>0</v>
      </c>
      <c r="K303" s="11">
        <f>IF($D303=0,0,$D303*
IFERROR(INDEX(K$391:K$427,MATCH($F303,$B$391:$B$427,0))/INDEX($D$391:$D$427,MATCH($F303,$B$391:$B$427,0)),
INDEX('Input-Func_Class'!H$9:H$21,MATCH($F303,'Input-Func_Class'!$B$9:$B$21,0)))
)</f>
        <v>0</v>
      </c>
      <c r="L303" s="11">
        <f>IF($D303=0,0,$D303*
IFERROR(INDEX(L$391:L$427,MATCH($F303,$B$391:$B$427,0))/INDEX($D$391:$D$427,MATCH($F303,$B$391:$B$427,0)),
INDEX('Input-Func_Class'!I$9:I$21,MATCH($F303,'Input-Func_Class'!$B$9:$B$21,0)))
)</f>
        <v>0</v>
      </c>
      <c r="M303" s="11">
        <f>IF($D303=0,0,$D303*
IFERROR(INDEX(M$391:M$427,MATCH($F303,$B$391:$B$427,0))/INDEX($D$391:$D$427,MATCH($F303,$B$391:$B$427,0)),
INDEX('Input-Func_Class'!J$9:J$21,MATCH($F303,'Input-Func_Class'!$B$9:$B$21,0)))
)</f>
        <v>0</v>
      </c>
    </row>
    <row r="304" spans="1:13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>'Input-Accounts'!$D304</f>
        <v>85340</v>
      </c>
      <c r="E304" s="11">
        <f t="shared" si="39"/>
        <v>0</v>
      </c>
      <c r="F304" s="3" t="str">
        <f>IF(D304=0,"-",IF('Input-Accounts'!$E304&lt;&gt;0,'Input-Accounts'!$E304,'Input-Accounts'!$F304))</f>
        <v>GATHERING</v>
      </c>
      <c r="G304" s="11">
        <f>IF($D304=0,0,$D304*
IFERROR(INDEX(G$391:G$427,MATCH($F304,$B$391:$B$427,0))/INDEX($D$391:$D$427,MATCH($F304,$B$391:$B$427,0)),
INDEX('Input-Func_Class'!D$9:D$21,MATCH($F304,'Input-Func_Class'!$B$9:$B$21,0)))
)</f>
        <v>0</v>
      </c>
      <c r="H304" s="11">
        <f>IF($D304=0,0,$D304*
IFERROR(INDEX(H$391:H$427,MATCH($F304,$B$391:$B$427,0))/INDEX($D$391:$D$427,MATCH($F304,$B$391:$B$427,0)),
INDEX('Input-Func_Class'!E$9:E$21,MATCH($F304,'Input-Func_Class'!$B$9:$B$21,0)))
)</f>
        <v>85340</v>
      </c>
      <c r="I304" s="11">
        <f>IF($D304=0,0,$D304*
IFERROR(INDEX(I$391:I$427,MATCH($F304,$B$391:$B$427,0))/INDEX($D$391:$D$427,MATCH($F304,$B$391:$B$427,0)),
INDEX('Input-Func_Class'!F$9:F$21,MATCH($F304,'Input-Func_Class'!$B$9:$B$21,0)))
)</f>
        <v>0</v>
      </c>
      <c r="J304" s="11">
        <f>IF($D304=0,0,$D304*
IFERROR(INDEX(J$391:J$427,MATCH($F304,$B$391:$B$427,0))/INDEX($D$391:$D$427,MATCH($F304,$B$391:$B$427,0)),
INDEX('Input-Func_Class'!G$9:G$21,MATCH($F304,'Input-Func_Class'!$B$9:$B$21,0)))
)</f>
        <v>0</v>
      </c>
      <c r="K304" s="11">
        <f>IF($D304=0,0,$D304*
IFERROR(INDEX(K$391:K$427,MATCH($F304,$B$391:$B$427,0))/INDEX($D$391:$D$427,MATCH($F304,$B$391:$B$427,0)),
INDEX('Input-Func_Class'!H$9:H$21,MATCH($F304,'Input-Func_Class'!$B$9:$B$21,0)))
)</f>
        <v>0</v>
      </c>
      <c r="L304" s="11">
        <f>IF($D304=0,0,$D304*
IFERROR(INDEX(L$391:L$427,MATCH($F304,$B$391:$B$427,0))/INDEX($D$391:$D$427,MATCH($F304,$B$391:$B$427,0)),
INDEX('Input-Func_Class'!I$9:I$21,MATCH($F304,'Input-Func_Class'!$B$9:$B$21,0)))
)</f>
        <v>0</v>
      </c>
      <c r="M304" s="11">
        <f>IF($D304=0,0,$D304*
IFERROR(INDEX(M$391:M$427,MATCH($F304,$B$391:$B$427,0))/INDEX($D$391:$D$427,MATCH($F304,$B$391:$B$427,0)),
INDEX('Input-Func_Class'!J$9:J$21,MATCH($F304,'Input-Func_Class'!$B$9:$B$21,0)))
)</f>
        <v>0</v>
      </c>
    </row>
    <row r="305" spans="1:13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>'Input-Accounts'!$D305</f>
        <v>2179</v>
      </c>
      <c r="E305" s="11">
        <f t="shared" ref="E305:E336" si="43">IFERROR(IF(D305="",0,IF(D305=0,0,IF(ABS(D305-SUM($G305:$M305))&lt;Check_Limit,0,1))),1)</f>
        <v>0</v>
      </c>
      <c r="F305" s="3" t="str">
        <f>IF(D305=0,"-",IF('Input-Accounts'!$E305&lt;&gt;0,'Input-Accounts'!$E305,'Input-Accounts'!$F305))</f>
        <v>GATHERING</v>
      </c>
      <c r="G305" s="11">
        <f>IF($D305=0,0,$D305*
IFERROR(INDEX(G$391:G$427,MATCH($F305,$B$391:$B$427,0))/INDEX($D$391:$D$427,MATCH($F305,$B$391:$B$427,0)),
INDEX('Input-Func_Class'!D$9:D$21,MATCH($F305,'Input-Func_Class'!$B$9:$B$21,0)))
)</f>
        <v>0</v>
      </c>
      <c r="H305" s="11">
        <f>IF($D305=0,0,$D305*
IFERROR(INDEX(H$391:H$427,MATCH($F305,$B$391:$B$427,0))/INDEX($D$391:$D$427,MATCH($F305,$B$391:$B$427,0)),
INDEX('Input-Func_Class'!E$9:E$21,MATCH($F305,'Input-Func_Class'!$B$9:$B$21,0)))
)</f>
        <v>2179</v>
      </c>
      <c r="I305" s="11">
        <f>IF($D305=0,0,$D305*
IFERROR(INDEX(I$391:I$427,MATCH($F305,$B$391:$B$427,0))/INDEX($D$391:$D$427,MATCH($F305,$B$391:$B$427,0)),
INDEX('Input-Func_Class'!F$9:F$21,MATCH($F305,'Input-Func_Class'!$B$9:$B$21,0)))
)</f>
        <v>0</v>
      </c>
      <c r="J305" s="11">
        <f>IF($D305=0,0,$D305*
IFERROR(INDEX(J$391:J$427,MATCH($F305,$B$391:$B$427,0))/INDEX($D$391:$D$427,MATCH($F305,$B$391:$B$427,0)),
INDEX('Input-Func_Class'!G$9:G$21,MATCH($F305,'Input-Func_Class'!$B$9:$B$21,0)))
)</f>
        <v>0</v>
      </c>
      <c r="K305" s="11">
        <f>IF($D305=0,0,$D305*
IFERROR(INDEX(K$391:K$427,MATCH($F305,$B$391:$B$427,0))/INDEX($D$391:$D$427,MATCH($F305,$B$391:$B$427,0)),
INDEX('Input-Func_Class'!H$9:H$21,MATCH($F305,'Input-Func_Class'!$B$9:$B$21,0)))
)</f>
        <v>0</v>
      </c>
      <c r="L305" s="11">
        <f>IF($D305=0,0,$D305*
IFERROR(INDEX(L$391:L$427,MATCH($F305,$B$391:$B$427,0))/INDEX($D$391:$D$427,MATCH($F305,$B$391:$B$427,0)),
INDEX('Input-Func_Class'!I$9:I$21,MATCH($F305,'Input-Func_Class'!$B$9:$B$21,0)))
)</f>
        <v>0</v>
      </c>
      <c r="M305" s="11">
        <f>IF($D305=0,0,$D305*
IFERROR(INDEX(M$391:M$427,MATCH($F305,$B$391:$B$427,0))/INDEX($D$391:$D$427,MATCH($F305,$B$391:$B$427,0)),
INDEX('Input-Func_Class'!J$9:J$21,MATCH($F305,'Input-Func_Class'!$B$9:$B$21,0)))
)</f>
        <v>0</v>
      </c>
    </row>
    <row r="306" spans="1:13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>SUBTOTAL(9,D296:D305)</f>
        <v>4279645</v>
      </c>
      <c r="E306" s="11">
        <f t="shared" si="43"/>
        <v>0</v>
      </c>
      <c r="G306" s="111">
        <f t="shared" ref="G306:M306" si="44">SUBTOTAL(9,G296:G305)</f>
        <v>0</v>
      </c>
      <c r="H306" s="111">
        <f t="shared" si="44"/>
        <v>4279645</v>
      </c>
      <c r="I306" s="111">
        <f t="shared" si="44"/>
        <v>0</v>
      </c>
      <c r="J306" s="111">
        <f t="shared" si="44"/>
        <v>0</v>
      </c>
      <c r="K306" s="111">
        <f t="shared" si="44"/>
        <v>0</v>
      </c>
      <c r="L306" s="111">
        <f t="shared" si="44"/>
        <v>0</v>
      </c>
      <c r="M306" s="111">
        <f t="shared" si="44"/>
        <v>0</v>
      </c>
    </row>
    <row r="307" spans="1:13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>
        <f t="shared" si="43"/>
        <v>0</v>
      </c>
      <c r="G307" s="11"/>
      <c r="H307" s="11"/>
      <c r="I307" s="11"/>
      <c r="J307" s="11"/>
      <c r="K307" s="11"/>
      <c r="L307" s="11"/>
      <c r="M307" s="11"/>
    </row>
    <row r="308" spans="1:13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>
        <f t="shared" si="43"/>
        <v>0</v>
      </c>
      <c r="G308" s="11"/>
      <c r="H308" s="11"/>
      <c r="I308" s="11"/>
      <c r="J308" s="11"/>
      <c r="K308" s="11"/>
      <c r="L308" s="11"/>
      <c r="M308" s="11"/>
    </row>
    <row r="309" spans="1:13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>'Input-Accounts'!$D309</f>
        <v>2826</v>
      </c>
      <c r="E309" s="11">
        <f t="shared" si="43"/>
        <v>0</v>
      </c>
      <c r="F309" s="3" t="str">
        <f>IF(D309=0,"-",IF('Input-Accounts'!$E309&lt;&gt;0,'Input-Accounts'!$E309,'Input-Accounts'!$F309))</f>
        <v>INT_STORPT_FERC_352-355</v>
      </c>
      <c r="G309" s="11">
        <f>IF($D309=0,0,$D309*
IFERROR(INDEX(G$391:G$427,MATCH($F309,$B$391:$B$427,0))/INDEX($D$391:$D$427,MATCH($F309,$B$391:$B$427,0)),
INDEX('Input-Func_Class'!D$9:D$21,MATCH($F309,'Input-Func_Class'!$B$9:$B$21,0)))
)</f>
        <v>0</v>
      </c>
      <c r="H309" s="11">
        <f>IF($D309=0,0,$D309*
IFERROR(INDEX(H$391:H$427,MATCH($F309,$B$391:$B$427,0))/INDEX($D$391:$D$427,MATCH($F309,$B$391:$B$427,0)),
INDEX('Input-Func_Class'!E$9:E$21,MATCH($F309,'Input-Func_Class'!$B$9:$B$21,0)))
)</f>
        <v>0</v>
      </c>
      <c r="I309" s="11">
        <f>IF($D309=0,0,$D309*
IFERROR(INDEX(I$391:I$427,MATCH($F309,$B$391:$B$427,0))/INDEX($D$391:$D$427,MATCH($F309,$B$391:$B$427,0)),
INDEX('Input-Func_Class'!F$9:F$21,MATCH($F309,'Input-Func_Class'!$B$9:$B$21,0)))
)</f>
        <v>2826</v>
      </c>
      <c r="J309" s="11">
        <f>IF($D309=0,0,$D309*
IFERROR(INDEX(J$391:J$427,MATCH($F309,$B$391:$B$427,0))/INDEX($D$391:$D$427,MATCH($F309,$B$391:$B$427,0)),
INDEX('Input-Func_Class'!G$9:G$21,MATCH($F309,'Input-Func_Class'!$B$9:$B$21,0)))
)</f>
        <v>0</v>
      </c>
      <c r="K309" s="11">
        <f>IF($D309=0,0,$D309*
IFERROR(INDEX(K$391:K$427,MATCH($F309,$B$391:$B$427,0))/INDEX($D$391:$D$427,MATCH($F309,$B$391:$B$427,0)),
INDEX('Input-Func_Class'!H$9:H$21,MATCH($F309,'Input-Func_Class'!$B$9:$B$21,0)))
)</f>
        <v>0</v>
      </c>
      <c r="L309" s="11">
        <f>IF($D309=0,0,$D309*
IFERROR(INDEX(L$391:L$427,MATCH($F309,$B$391:$B$427,0))/INDEX($D$391:$D$427,MATCH($F309,$B$391:$B$427,0)),
INDEX('Input-Func_Class'!I$9:I$21,MATCH($F309,'Input-Func_Class'!$B$9:$B$21,0)))
)</f>
        <v>0</v>
      </c>
      <c r="M309" s="11">
        <f>IF($D309=0,0,$D309*
IFERROR(INDEX(M$391:M$427,MATCH($F309,$B$391:$B$427,0))/INDEX($D$391:$D$427,MATCH($F309,$B$391:$B$427,0)),
INDEX('Input-Func_Class'!J$9:J$21,MATCH($F309,'Input-Func_Class'!$B$9:$B$21,0)))
)</f>
        <v>0</v>
      </c>
    </row>
    <row r="310" spans="1:13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>'Input-Accounts'!$D310</f>
        <v>37397</v>
      </c>
      <c r="E310" s="11">
        <f t="shared" si="43"/>
        <v>0</v>
      </c>
      <c r="F310" s="3" t="str">
        <f>IF(D310=0,"-",IF('Input-Accounts'!$E310&lt;&gt;0,'Input-Accounts'!$E310,'Input-Accounts'!$F310))</f>
        <v>INT_STORPT_FERC_352-355</v>
      </c>
      <c r="G310" s="11">
        <f>IF($D310=0,0,$D310*
IFERROR(INDEX(G$391:G$427,MATCH($F310,$B$391:$B$427,0))/INDEX($D$391:$D$427,MATCH($F310,$B$391:$B$427,0)),
INDEX('Input-Func_Class'!D$9:D$21,MATCH($F310,'Input-Func_Class'!$B$9:$B$21,0)))
)</f>
        <v>0</v>
      </c>
      <c r="H310" s="11">
        <f>IF($D310=0,0,$D310*
IFERROR(INDEX(H$391:H$427,MATCH($F310,$B$391:$B$427,0))/INDEX($D$391:$D$427,MATCH($F310,$B$391:$B$427,0)),
INDEX('Input-Func_Class'!E$9:E$21,MATCH($F310,'Input-Func_Class'!$B$9:$B$21,0)))
)</f>
        <v>0</v>
      </c>
      <c r="I310" s="11">
        <f>IF($D310=0,0,$D310*
IFERROR(INDEX(I$391:I$427,MATCH($F310,$B$391:$B$427,0))/INDEX($D$391:$D$427,MATCH($F310,$B$391:$B$427,0)),
INDEX('Input-Func_Class'!F$9:F$21,MATCH($F310,'Input-Func_Class'!$B$9:$B$21,0)))
)</f>
        <v>37397</v>
      </c>
      <c r="J310" s="11">
        <f>IF($D310=0,0,$D310*
IFERROR(INDEX(J$391:J$427,MATCH($F310,$B$391:$B$427,0))/INDEX($D$391:$D$427,MATCH($F310,$B$391:$B$427,0)),
INDEX('Input-Func_Class'!G$9:G$21,MATCH($F310,'Input-Func_Class'!$B$9:$B$21,0)))
)</f>
        <v>0</v>
      </c>
      <c r="K310" s="11">
        <f>IF($D310=0,0,$D310*
IFERROR(INDEX(K$391:K$427,MATCH($F310,$B$391:$B$427,0))/INDEX($D$391:$D$427,MATCH($F310,$B$391:$B$427,0)),
INDEX('Input-Func_Class'!H$9:H$21,MATCH($F310,'Input-Func_Class'!$B$9:$B$21,0)))
)</f>
        <v>0</v>
      </c>
      <c r="L310" s="11">
        <f>IF($D310=0,0,$D310*
IFERROR(INDEX(L$391:L$427,MATCH($F310,$B$391:$B$427,0))/INDEX($D$391:$D$427,MATCH($F310,$B$391:$B$427,0)),
INDEX('Input-Func_Class'!I$9:I$21,MATCH($F310,'Input-Func_Class'!$B$9:$B$21,0)))
)</f>
        <v>0</v>
      </c>
      <c r="M310" s="11">
        <f>IF($D310=0,0,$D310*
IFERROR(INDEX(M$391:M$427,MATCH($F310,$B$391:$B$427,0))/INDEX($D$391:$D$427,MATCH($F310,$B$391:$B$427,0)),
INDEX('Input-Func_Class'!J$9:J$21,MATCH($F310,'Input-Func_Class'!$B$9:$B$21,0)))
)</f>
        <v>0</v>
      </c>
    </row>
    <row r="311" spans="1:13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>'Input-Accounts'!$D311</f>
        <v>336917</v>
      </c>
      <c r="E311" s="11">
        <f t="shared" si="43"/>
        <v>0</v>
      </c>
      <c r="F311" s="3" t="str">
        <f>IF(D311=0,"-",IF('Input-Accounts'!$E311&lt;&gt;0,'Input-Accounts'!$E311,'Input-Accounts'!$F311))</f>
        <v>STORAGE</v>
      </c>
      <c r="G311" s="11">
        <f>IF($D311=0,0,$D311*
IFERROR(INDEX(G$391:G$427,MATCH($F311,$B$391:$B$427,0))/INDEX($D$391:$D$427,MATCH($F311,$B$391:$B$427,0)),
INDEX('Input-Func_Class'!D$9:D$21,MATCH($F311,'Input-Func_Class'!$B$9:$B$21,0)))
)</f>
        <v>0</v>
      </c>
      <c r="H311" s="11">
        <f>IF($D311=0,0,$D311*
IFERROR(INDEX(H$391:H$427,MATCH($F311,$B$391:$B$427,0))/INDEX($D$391:$D$427,MATCH($F311,$B$391:$B$427,0)),
INDEX('Input-Func_Class'!E$9:E$21,MATCH($F311,'Input-Func_Class'!$B$9:$B$21,0)))
)</f>
        <v>0</v>
      </c>
      <c r="I311" s="11">
        <f>IF($D311=0,0,$D311*
IFERROR(INDEX(I$391:I$427,MATCH($F311,$B$391:$B$427,0))/INDEX($D$391:$D$427,MATCH($F311,$B$391:$B$427,0)),
INDEX('Input-Func_Class'!F$9:F$21,MATCH($F311,'Input-Func_Class'!$B$9:$B$21,0)))
)</f>
        <v>336917</v>
      </c>
      <c r="J311" s="11">
        <f>IF($D311=0,0,$D311*
IFERROR(INDEX(J$391:J$427,MATCH($F311,$B$391:$B$427,0))/INDEX($D$391:$D$427,MATCH($F311,$B$391:$B$427,0)),
INDEX('Input-Func_Class'!G$9:G$21,MATCH($F311,'Input-Func_Class'!$B$9:$B$21,0)))
)</f>
        <v>0</v>
      </c>
      <c r="K311" s="11">
        <f>IF($D311=0,0,$D311*
IFERROR(INDEX(K$391:K$427,MATCH($F311,$B$391:$B$427,0))/INDEX($D$391:$D$427,MATCH($F311,$B$391:$B$427,0)),
INDEX('Input-Func_Class'!H$9:H$21,MATCH($F311,'Input-Func_Class'!$B$9:$B$21,0)))
)</f>
        <v>0</v>
      </c>
      <c r="L311" s="11">
        <f>IF($D311=0,0,$D311*
IFERROR(INDEX(L$391:L$427,MATCH($F311,$B$391:$B$427,0))/INDEX($D$391:$D$427,MATCH($F311,$B$391:$B$427,0)),
INDEX('Input-Func_Class'!I$9:I$21,MATCH($F311,'Input-Func_Class'!$B$9:$B$21,0)))
)</f>
        <v>0</v>
      </c>
      <c r="M311" s="11">
        <f>IF($D311=0,0,$D311*
IFERROR(INDEX(M$391:M$427,MATCH($F311,$B$391:$B$427,0))/INDEX($D$391:$D$427,MATCH($F311,$B$391:$B$427,0)),
INDEX('Input-Func_Class'!J$9:J$21,MATCH($F311,'Input-Func_Class'!$B$9:$B$21,0)))
)</f>
        <v>0</v>
      </c>
    </row>
    <row r="312" spans="1:13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>'Input-Accounts'!$D312</f>
        <v>50055</v>
      </c>
      <c r="E312" s="11">
        <f t="shared" si="43"/>
        <v>0</v>
      </c>
      <c r="F312" s="3" t="str">
        <f>IF(D312=0,"-",IF('Input-Accounts'!$E312&lt;&gt;0,'Input-Accounts'!$E312,'Input-Accounts'!$F312))</f>
        <v>STORAGE</v>
      </c>
      <c r="G312" s="11">
        <f>IF($D312=0,0,$D312*
IFERROR(INDEX(G$391:G$427,MATCH($F312,$B$391:$B$427,0))/INDEX($D$391:$D$427,MATCH($F312,$B$391:$B$427,0)),
INDEX('Input-Func_Class'!D$9:D$21,MATCH($F312,'Input-Func_Class'!$B$9:$B$21,0)))
)</f>
        <v>0</v>
      </c>
      <c r="H312" s="11">
        <f>IF($D312=0,0,$D312*
IFERROR(INDEX(H$391:H$427,MATCH($F312,$B$391:$B$427,0))/INDEX($D$391:$D$427,MATCH($F312,$B$391:$B$427,0)),
INDEX('Input-Func_Class'!E$9:E$21,MATCH($F312,'Input-Func_Class'!$B$9:$B$21,0)))
)</f>
        <v>0</v>
      </c>
      <c r="I312" s="11">
        <f>IF($D312=0,0,$D312*
IFERROR(INDEX(I$391:I$427,MATCH($F312,$B$391:$B$427,0))/INDEX($D$391:$D$427,MATCH($F312,$B$391:$B$427,0)),
INDEX('Input-Func_Class'!F$9:F$21,MATCH($F312,'Input-Func_Class'!$B$9:$B$21,0)))
)</f>
        <v>50055</v>
      </c>
      <c r="J312" s="11">
        <f>IF($D312=0,0,$D312*
IFERROR(INDEX(J$391:J$427,MATCH($F312,$B$391:$B$427,0))/INDEX($D$391:$D$427,MATCH($F312,$B$391:$B$427,0)),
INDEX('Input-Func_Class'!G$9:G$21,MATCH($F312,'Input-Func_Class'!$B$9:$B$21,0)))
)</f>
        <v>0</v>
      </c>
      <c r="K312" s="11">
        <f>IF($D312=0,0,$D312*
IFERROR(INDEX(K$391:K$427,MATCH($F312,$B$391:$B$427,0))/INDEX($D$391:$D$427,MATCH($F312,$B$391:$B$427,0)),
INDEX('Input-Func_Class'!H$9:H$21,MATCH($F312,'Input-Func_Class'!$B$9:$B$21,0)))
)</f>
        <v>0</v>
      </c>
      <c r="L312" s="11">
        <f>IF($D312=0,0,$D312*
IFERROR(INDEX(L$391:L$427,MATCH($F312,$B$391:$B$427,0))/INDEX($D$391:$D$427,MATCH($F312,$B$391:$B$427,0)),
INDEX('Input-Func_Class'!I$9:I$21,MATCH($F312,'Input-Func_Class'!$B$9:$B$21,0)))
)</f>
        <v>0</v>
      </c>
      <c r="M312" s="11">
        <f>IF($D312=0,0,$D312*
IFERROR(INDEX(M$391:M$427,MATCH($F312,$B$391:$B$427,0))/INDEX($D$391:$D$427,MATCH($F312,$B$391:$B$427,0)),
INDEX('Input-Func_Class'!J$9:J$21,MATCH($F312,'Input-Func_Class'!$B$9:$B$21,0)))
)</f>
        <v>0</v>
      </c>
    </row>
    <row r="313" spans="1:13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>'Input-Accounts'!$D313</f>
        <v>482407</v>
      </c>
      <c r="E313" s="11">
        <f t="shared" si="43"/>
        <v>0</v>
      </c>
      <c r="F313" s="3" t="str">
        <f>IF(D313=0,"-",IF('Input-Accounts'!$E313&lt;&gt;0,'Input-Accounts'!$E313,'Input-Accounts'!$F313))</f>
        <v>STORAGE</v>
      </c>
      <c r="G313" s="11">
        <f>IF($D313=0,0,$D313*
IFERROR(INDEX(G$391:G$427,MATCH($F313,$B$391:$B$427,0))/INDEX($D$391:$D$427,MATCH($F313,$B$391:$B$427,0)),
INDEX('Input-Func_Class'!D$9:D$21,MATCH($F313,'Input-Func_Class'!$B$9:$B$21,0)))
)</f>
        <v>0</v>
      </c>
      <c r="H313" s="11">
        <f>IF($D313=0,0,$D313*
IFERROR(INDEX(H$391:H$427,MATCH($F313,$B$391:$B$427,0))/INDEX($D$391:$D$427,MATCH($F313,$B$391:$B$427,0)),
INDEX('Input-Func_Class'!E$9:E$21,MATCH($F313,'Input-Func_Class'!$B$9:$B$21,0)))
)</f>
        <v>0</v>
      </c>
      <c r="I313" s="11">
        <f>IF($D313=0,0,$D313*
IFERROR(INDEX(I$391:I$427,MATCH($F313,$B$391:$B$427,0))/INDEX($D$391:$D$427,MATCH($F313,$B$391:$B$427,0)),
INDEX('Input-Func_Class'!F$9:F$21,MATCH($F313,'Input-Func_Class'!$B$9:$B$21,0)))
)</f>
        <v>482407</v>
      </c>
      <c r="J313" s="11">
        <f>IF($D313=0,0,$D313*
IFERROR(INDEX(J$391:J$427,MATCH($F313,$B$391:$B$427,0))/INDEX($D$391:$D$427,MATCH($F313,$B$391:$B$427,0)),
INDEX('Input-Func_Class'!G$9:G$21,MATCH($F313,'Input-Func_Class'!$B$9:$B$21,0)))
)</f>
        <v>0</v>
      </c>
      <c r="K313" s="11">
        <f>IF($D313=0,0,$D313*
IFERROR(INDEX(K$391:K$427,MATCH($F313,$B$391:$B$427,0))/INDEX($D$391:$D$427,MATCH($F313,$B$391:$B$427,0)),
INDEX('Input-Func_Class'!H$9:H$21,MATCH($F313,'Input-Func_Class'!$B$9:$B$21,0)))
)</f>
        <v>0</v>
      </c>
      <c r="L313" s="11">
        <f>IF($D313=0,0,$D313*
IFERROR(INDEX(L$391:L$427,MATCH($F313,$B$391:$B$427,0))/INDEX($D$391:$D$427,MATCH($F313,$B$391:$B$427,0)),
INDEX('Input-Func_Class'!I$9:I$21,MATCH($F313,'Input-Func_Class'!$B$9:$B$21,0)))
)</f>
        <v>0</v>
      </c>
      <c r="M313" s="11">
        <f>IF($D313=0,0,$D313*
IFERROR(INDEX(M$391:M$427,MATCH($F313,$B$391:$B$427,0))/INDEX($D$391:$D$427,MATCH($F313,$B$391:$B$427,0)),
INDEX('Input-Func_Class'!J$9:J$21,MATCH($F313,'Input-Func_Class'!$B$9:$B$21,0)))
)</f>
        <v>0</v>
      </c>
    </row>
    <row r="314" spans="1:13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>'Input-Accounts'!$D314</f>
        <v>58732</v>
      </c>
      <c r="E314" s="11">
        <f t="shared" si="43"/>
        <v>0</v>
      </c>
      <c r="F314" s="3" t="str">
        <f>IF(D314=0,"-",IF('Input-Accounts'!$E314&lt;&gt;0,'Input-Accounts'!$E314,'Input-Accounts'!$F314))</f>
        <v>STORAGE</v>
      </c>
      <c r="G314" s="11">
        <f>IF($D314=0,0,$D314*
IFERROR(INDEX(G$391:G$427,MATCH($F314,$B$391:$B$427,0))/INDEX($D$391:$D$427,MATCH($F314,$B$391:$B$427,0)),
INDEX('Input-Func_Class'!D$9:D$21,MATCH($F314,'Input-Func_Class'!$B$9:$B$21,0)))
)</f>
        <v>0</v>
      </c>
      <c r="H314" s="11">
        <f>IF($D314=0,0,$D314*
IFERROR(INDEX(H$391:H$427,MATCH($F314,$B$391:$B$427,0))/INDEX($D$391:$D$427,MATCH($F314,$B$391:$B$427,0)),
INDEX('Input-Func_Class'!E$9:E$21,MATCH($F314,'Input-Func_Class'!$B$9:$B$21,0)))
)</f>
        <v>0</v>
      </c>
      <c r="I314" s="11">
        <f>IF($D314=0,0,$D314*
IFERROR(INDEX(I$391:I$427,MATCH($F314,$B$391:$B$427,0))/INDEX($D$391:$D$427,MATCH($F314,$B$391:$B$427,0)),
INDEX('Input-Func_Class'!F$9:F$21,MATCH($F314,'Input-Func_Class'!$B$9:$B$21,0)))
)</f>
        <v>58732</v>
      </c>
      <c r="J314" s="11">
        <f>IF($D314=0,0,$D314*
IFERROR(INDEX(J$391:J$427,MATCH($F314,$B$391:$B$427,0))/INDEX($D$391:$D$427,MATCH($F314,$B$391:$B$427,0)),
INDEX('Input-Func_Class'!G$9:G$21,MATCH($F314,'Input-Func_Class'!$B$9:$B$21,0)))
)</f>
        <v>0</v>
      </c>
      <c r="K314" s="11">
        <f>IF($D314=0,0,$D314*
IFERROR(INDEX(K$391:K$427,MATCH($F314,$B$391:$B$427,0))/INDEX($D$391:$D$427,MATCH($F314,$B$391:$B$427,0)),
INDEX('Input-Func_Class'!H$9:H$21,MATCH($F314,'Input-Func_Class'!$B$9:$B$21,0)))
)</f>
        <v>0</v>
      </c>
      <c r="L314" s="11">
        <f>IF($D314=0,0,$D314*
IFERROR(INDEX(L$391:L$427,MATCH($F314,$B$391:$B$427,0))/INDEX($D$391:$D$427,MATCH($F314,$B$391:$B$427,0)),
INDEX('Input-Func_Class'!I$9:I$21,MATCH($F314,'Input-Func_Class'!$B$9:$B$21,0)))
)</f>
        <v>0</v>
      </c>
      <c r="M314" s="11">
        <f>IF($D314=0,0,$D314*
IFERROR(INDEX(M$391:M$427,MATCH($F314,$B$391:$B$427,0))/INDEX($D$391:$D$427,MATCH($F314,$B$391:$B$427,0)),
INDEX('Input-Func_Class'!J$9:J$21,MATCH($F314,'Input-Func_Class'!$B$9:$B$21,0)))
)</f>
        <v>0</v>
      </c>
    </row>
    <row r="315" spans="1:13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>'Input-Accounts'!$D315</f>
        <v>0</v>
      </c>
      <c r="E315" s="11">
        <f t="shared" si="43"/>
        <v>0</v>
      </c>
      <c r="F315" s="3" t="str">
        <f>IF(D315=0,"-",IF('Input-Accounts'!$E315&lt;&gt;0,'Input-Accounts'!$E315,'Input-Accounts'!$F315))</f>
        <v>-</v>
      </c>
      <c r="G315" s="11">
        <f>IF($D315=0,0,$D315*
IFERROR(INDEX(G$391:G$427,MATCH($F315,$B$391:$B$427,0))/INDEX($D$391:$D$427,MATCH($F315,$B$391:$B$427,0)),
INDEX('Input-Func_Class'!D$9:D$21,MATCH($F315,'Input-Func_Class'!$B$9:$B$21,0)))
)</f>
        <v>0</v>
      </c>
      <c r="H315" s="11">
        <f>IF($D315=0,0,$D315*
IFERROR(INDEX(H$391:H$427,MATCH($F315,$B$391:$B$427,0))/INDEX($D$391:$D$427,MATCH($F315,$B$391:$B$427,0)),
INDEX('Input-Func_Class'!E$9:E$21,MATCH($F315,'Input-Func_Class'!$B$9:$B$21,0)))
)</f>
        <v>0</v>
      </c>
      <c r="I315" s="11">
        <f>IF($D315=0,0,$D315*
IFERROR(INDEX(I$391:I$427,MATCH($F315,$B$391:$B$427,0))/INDEX($D$391:$D$427,MATCH($F315,$B$391:$B$427,0)),
INDEX('Input-Func_Class'!F$9:F$21,MATCH($F315,'Input-Func_Class'!$B$9:$B$21,0)))
)</f>
        <v>0</v>
      </c>
      <c r="J315" s="11">
        <f>IF($D315=0,0,$D315*
IFERROR(INDEX(J$391:J$427,MATCH($F315,$B$391:$B$427,0))/INDEX($D$391:$D$427,MATCH($F315,$B$391:$B$427,0)),
INDEX('Input-Func_Class'!G$9:G$21,MATCH($F315,'Input-Func_Class'!$B$9:$B$21,0)))
)</f>
        <v>0</v>
      </c>
      <c r="K315" s="11">
        <f>IF($D315=0,0,$D315*
IFERROR(INDEX(K$391:K$427,MATCH($F315,$B$391:$B$427,0))/INDEX($D$391:$D$427,MATCH($F315,$B$391:$B$427,0)),
INDEX('Input-Func_Class'!H$9:H$21,MATCH($F315,'Input-Func_Class'!$B$9:$B$21,0)))
)</f>
        <v>0</v>
      </c>
      <c r="L315" s="11">
        <f>IF($D315=0,0,$D315*
IFERROR(INDEX(L$391:L$427,MATCH($F315,$B$391:$B$427,0))/INDEX($D$391:$D$427,MATCH($F315,$B$391:$B$427,0)),
INDEX('Input-Func_Class'!I$9:I$21,MATCH($F315,'Input-Func_Class'!$B$9:$B$21,0)))
)</f>
        <v>0</v>
      </c>
      <c r="M315" s="11">
        <f>IF($D315=0,0,$D315*
IFERROR(INDEX(M$391:M$427,MATCH($F315,$B$391:$B$427,0))/INDEX($D$391:$D$427,MATCH($F315,$B$391:$B$427,0)),
INDEX('Input-Func_Class'!J$9:J$21,MATCH($F315,'Input-Func_Class'!$B$9:$B$21,0)))
)</f>
        <v>0</v>
      </c>
    </row>
    <row r="316" spans="1:13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>SUBTOTAL(9,D309:D315)</f>
        <v>968334</v>
      </c>
      <c r="E316" s="11">
        <f t="shared" si="43"/>
        <v>0</v>
      </c>
      <c r="G316" s="111">
        <f t="shared" ref="G316:M316" si="45">SUBTOTAL(9,G309:G315)</f>
        <v>0</v>
      </c>
      <c r="H316" s="111">
        <f t="shared" si="45"/>
        <v>0</v>
      </c>
      <c r="I316" s="111">
        <f t="shared" si="45"/>
        <v>968334</v>
      </c>
      <c r="J316" s="111">
        <f t="shared" si="45"/>
        <v>0</v>
      </c>
      <c r="K316" s="111">
        <f t="shared" si="45"/>
        <v>0</v>
      </c>
      <c r="L316" s="111">
        <f t="shared" si="45"/>
        <v>0</v>
      </c>
      <c r="M316" s="111">
        <f t="shared" si="45"/>
        <v>0</v>
      </c>
    </row>
    <row r="317" spans="1:13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>
        <f t="shared" si="43"/>
        <v>0</v>
      </c>
      <c r="G317" s="11"/>
      <c r="H317" s="11"/>
      <c r="I317" s="11"/>
      <c r="J317" s="11"/>
      <c r="K317" s="11"/>
      <c r="L317" s="11"/>
      <c r="M317" s="11"/>
    </row>
    <row r="318" spans="1:13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>
        <f t="shared" si="43"/>
        <v>0</v>
      </c>
      <c r="G318" s="11"/>
      <c r="H318" s="11"/>
      <c r="I318" s="11"/>
      <c r="J318" s="11"/>
      <c r="K318" s="11"/>
      <c r="L318" s="11"/>
      <c r="M318" s="11"/>
    </row>
    <row r="319" spans="1:13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>'Input-Accounts'!$D319</f>
        <v>87382</v>
      </c>
      <c r="E319" s="11">
        <f t="shared" si="43"/>
        <v>0</v>
      </c>
      <c r="F319" s="3" t="str">
        <f>IF(D319=0,"-",IF('Input-Accounts'!$E319&lt;&gt;0,'Input-Accounts'!$E319,'Input-Accounts'!$F319))</f>
        <v>TRANSMISSION</v>
      </c>
      <c r="G319" s="11">
        <f>IF($D319=0,0,$D319*
IFERROR(INDEX(G$391:G$427,MATCH($F319,$B$391:$B$427,0))/INDEX($D$391:$D$427,MATCH($F319,$B$391:$B$427,0)),
INDEX('Input-Func_Class'!D$9:D$21,MATCH($F319,'Input-Func_Class'!$B$9:$B$21,0)))
)</f>
        <v>0</v>
      </c>
      <c r="H319" s="11">
        <f>IF($D319=0,0,$D319*
IFERROR(INDEX(H$391:H$427,MATCH($F319,$B$391:$B$427,0))/INDEX($D$391:$D$427,MATCH($F319,$B$391:$B$427,0)),
INDEX('Input-Func_Class'!E$9:E$21,MATCH($F319,'Input-Func_Class'!$B$9:$B$21,0)))
)</f>
        <v>0</v>
      </c>
      <c r="I319" s="11">
        <f>IF($D319=0,0,$D319*
IFERROR(INDEX(I$391:I$427,MATCH($F319,$B$391:$B$427,0))/INDEX($D$391:$D$427,MATCH($F319,$B$391:$B$427,0)),
INDEX('Input-Func_Class'!F$9:F$21,MATCH($F319,'Input-Func_Class'!$B$9:$B$21,0)))
)</f>
        <v>0</v>
      </c>
      <c r="J319" s="11">
        <f>IF($D319=0,0,$D319*
IFERROR(INDEX(J$391:J$427,MATCH($F319,$B$391:$B$427,0))/INDEX($D$391:$D$427,MATCH($F319,$B$391:$B$427,0)),
INDEX('Input-Func_Class'!G$9:G$21,MATCH($F319,'Input-Func_Class'!$B$9:$B$21,0)))
)</f>
        <v>87382</v>
      </c>
      <c r="K319" s="11">
        <f>IF($D319=0,0,$D319*
IFERROR(INDEX(K$391:K$427,MATCH($F319,$B$391:$B$427,0))/INDEX($D$391:$D$427,MATCH($F319,$B$391:$B$427,0)),
INDEX('Input-Func_Class'!H$9:H$21,MATCH($F319,'Input-Func_Class'!$B$9:$B$21,0)))
)</f>
        <v>0</v>
      </c>
      <c r="L319" s="11">
        <f>IF($D319=0,0,$D319*
IFERROR(INDEX(L$391:L$427,MATCH($F319,$B$391:$B$427,0))/INDEX($D$391:$D$427,MATCH($F319,$B$391:$B$427,0)),
INDEX('Input-Func_Class'!I$9:I$21,MATCH($F319,'Input-Func_Class'!$B$9:$B$21,0)))
)</f>
        <v>0</v>
      </c>
      <c r="M319" s="11">
        <f>IF($D319=0,0,$D319*
IFERROR(INDEX(M$391:M$427,MATCH($F319,$B$391:$B$427,0))/INDEX($D$391:$D$427,MATCH($F319,$B$391:$B$427,0)),
INDEX('Input-Func_Class'!J$9:J$21,MATCH($F319,'Input-Func_Class'!$B$9:$B$21,0)))
)</f>
        <v>0</v>
      </c>
    </row>
    <row r="320" spans="1:13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>'Input-Accounts'!$D320</f>
        <v>44636</v>
      </c>
      <c r="E320" s="11">
        <f t="shared" si="43"/>
        <v>0</v>
      </c>
      <c r="F320" s="3" t="str">
        <f>IF(D320=0,"-",IF('Input-Accounts'!$E320&lt;&gt;0,'Input-Accounts'!$E320,'Input-Accounts'!$F320))</f>
        <v>TRANSMISSION</v>
      </c>
      <c r="G320" s="11">
        <f>IF($D320=0,0,$D320*
IFERROR(INDEX(G$391:G$427,MATCH($F320,$B$391:$B$427,0))/INDEX($D$391:$D$427,MATCH($F320,$B$391:$B$427,0)),
INDEX('Input-Func_Class'!D$9:D$21,MATCH($F320,'Input-Func_Class'!$B$9:$B$21,0)))
)</f>
        <v>0</v>
      </c>
      <c r="H320" s="11">
        <f>IF($D320=0,0,$D320*
IFERROR(INDEX(H$391:H$427,MATCH($F320,$B$391:$B$427,0))/INDEX($D$391:$D$427,MATCH($F320,$B$391:$B$427,0)),
INDEX('Input-Func_Class'!E$9:E$21,MATCH($F320,'Input-Func_Class'!$B$9:$B$21,0)))
)</f>
        <v>0</v>
      </c>
      <c r="I320" s="11">
        <f>IF($D320=0,0,$D320*
IFERROR(INDEX(I$391:I$427,MATCH($F320,$B$391:$B$427,0))/INDEX($D$391:$D$427,MATCH($F320,$B$391:$B$427,0)),
INDEX('Input-Func_Class'!F$9:F$21,MATCH($F320,'Input-Func_Class'!$B$9:$B$21,0)))
)</f>
        <v>0</v>
      </c>
      <c r="J320" s="11">
        <f>IF($D320=0,0,$D320*
IFERROR(INDEX(J$391:J$427,MATCH($F320,$B$391:$B$427,0))/INDEX($D$391:$D$427,MATCH($F320,$B$391:$B$427,0)),
INDEX('Input-Func_Class'!G$9:G$21,MATCH($F320,'Input-Func_Class'!$B$9:$B$21,0)))
)</f>
        <v>44636</v>
      </c>
      <c r="K320" s="11">
        <f>IF($D320=0,0,$D320*
IFERROR(INDEX(K$391:K$427,MATCH($F320,$B$391:$B$427,0))/INDEX($D$391:$D$427,MATCH($F320,$B$391:$B$427,0)),
INDEX('Input-Func_Class'!H$9:H$21,MATCH($F320,'Input-Func_Class'!$B$9:$B$21,0)))
)</f>
        <v>0</v>
      </c>
      <c r="L320" s="11">
        <f>IF($D320=0,0,$D320*
IFERROR(INDEX(L$391:L$427,MATCH($F320,$B$391:$B$427,0))/INDEX($D$391:$D$427,MATCH($F320,$B$391:$B$427,0)),
INDEX('Input-Func_Class'!I$9:I$21,MATCH($F320,'Input-Func_Class'!$B$9:$B$21,0)))
)</f>
        <v>0</v>
      </c>
      <c r="M320" s="11">
        <f>IF($D320=0,0,$D320*
IFERROR(INDEX(M$391:M$427,MATCH($F320,$B$391:$B$427,0))/INDEX($D$391:$D$427,MATCH($F320,$B$391:$B$427,0)),
INDEX('Input-Func_Class'!J$9:J$21,MATCH($F320,'Input-Func_Class'!$B$9:$B$21,0)))
)</f>
        <v>0</v>
      </c>
    </row>
    <row r="321" spans="1:13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>'Input-Accounts'!$D321</f>
        <v>4344630</v>
      </c>
      <c r="E321" s="11">
        <f t="shared" si="43"/>
        <v>0</v>
      </c>
      <c r="F321" s="3" t="str">
        <f>IF(D321=0,"-",IF('Input-Accounts'!$E321&lt;&gt;0,'Input-Accounts'!$E321,'Input-Accounts'!$F321))</f>
        <v>TRANSMISSION</v>
      </c>
      <c r="G321" s="11">
        <f>IF($D321=0,0,$D321*
IFERROR(INDEX(G$391:G$427,MATCH($F321,$B$391:$B$427,0))/INDEX($D$391:$D$427,MATCH($F321,$B$391:$B$427,0)),
INDEX('Input-Func_Class'!D$9:D$21,MATCH($F321,'Input-Func_Class'!$B$9:$B$21,0)))
)</f>
        <v>0</v>
      </c>
      <c r="H321" s="11">
        <f>IF($D321=0,0,$D321*
IFERROR(INDEX(H$391:H$427,MATCH($F321,$B$391:$B$427,0))/INDEX($D$391:$D$427,MATCH($F321,$B$391:$B$427,0)),
INDEX('Input-Func_Class'!E$9:E$21,MATCH($F321,'Input-Func_Class'!$B$9:$B$21,0)))
)</f>
        <v>0</v>
      </c>
      <c r="I321" s="11">
        <f>IF($D321=0,0,$D321*
IFERROR(INDEX(I$391:I$427,MATCH($F321,$B$391:$B$427,0))/INDEX($D$391:$D$427,MATCH($F321,$B$391:$B$427,0)),
INDEX('Input-Func_Class'!F$9:F$21,MATCH($F321,'Input-Func_Class'!$B$9:$B$21,0)))
)</f>
        <v>0</v>
      </c>
      <c r="J321" s="11">
        <f>IF($D321=0,0,$D321*
IFERROR(INDEX(J$391:J$427,MATCH($F321,$B$391:$B$427,0))/INDEX($D$391:$D$427,MATCH($F321,$B$391:$B$427,0)),
INDEX('Input-Func_Class'!G$9:G$21,MATCH($F321,'Input-Func_Class'!$B$9:$B$21,0)))
)</f>
        <v>4344630</v>
      </c>
      <c r="K321" s="11">
        <f>IF($D321=0,0,$D321*
IFERROR(INDEX(K$391:K$427,MATCH($F321,$B$391:$B$427,0))/INDEX($D$391:$D$427,MATCH($F321,$B$391:$B$427,0)),
INDEX('Input-Func_Class'!H$9:H$21,MATCH($F321,'Input-Func_Class'!$B$9:$B$21,0)))
)</f>
        <v>0</v>
      </c>
      <c r="L321" s="11">
        <f>IF($D321=0,0,$D321*
IFERROR(INDEX(L$391:L$427,MATCH($F321,$B$391:$B$427,0))/INDEX($D$391:$D$427,MATCH($F321,$B$391:$B$427,0)),
INDEX('Input-Func_Class'!I$9:I$21,MATCH($F321,'Input-Func_Class'!$B$9:$B$21,0)))
)</f>
        <v>0</v>
      </c>
      <c r="M321" s="11">
        <f>IF($D321=0,0,$D321*
IFERROR(INDEX(M$391:M$427,MATCH($F321,$B$391:$B$427,0))/INDEX($D$391:$D$427,MATCH($F321,$B$391:$B$427,0)),
INDEX('Input-Func_Class'!J$9:J$21,MATCH($F321,'Input-Func_Class'!$B$9:$B$21,0)))
)</f>
        <v>0</v>
      </c>
    </row>
    <row r="322" spans="1:13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>'Input-Accounts'!$D322</f>
        <v>572947</v>
      </c>
      <c r="E322" s="11">
        <f t="shared" si="43"/>
        <v>0</v>
      </c>
      <c r="F322" s="3" t="str">
        <f>IF(D322=0,"-",IF('Input-Accounts'!$E322&lt;&gt;0,'Input-Accounts'!$E322,'Input-Accounts'!$F322))</f>
        <v>TRANSMISSION</v>
      </c>
      <c r="G322" s="11">
        <f>IF($D322=0,0,$D322*
IFERROR(INDEX(G$391:G$427,MATCH($F322,$B$391:$B$427,0))/INDEX($D$391:$D$427,MATCH($F322,$B$391:$B$427,0)),
INDEX('Input-Func_Class'!D$9:D$21,MATCH($F322,'Input-Func_Class'!$B$9:$B$21,0)))
)</f>
        <v>0</v>
      </c>
      <c r="H322" s="11">
        <f>IF($D322=0,0,$D322*
IFERROR(INDEX(H$391:H$427,MATCH($F322,$B$391:$B$427,0))/INDEX($D$391:$D$427,MATCH($F322,$B$391:$B$427,0)),
INDEX('Input-Func_Class'!E$9:E$21,MATCH($F322,'Input-Func_Class'!$B$9:$B$21,0)))
)</f>
        <v>0</v>
      </c>
      <c r="I322" s="11">
        <f>IF($D322=0,0,$D322*
IFERROR(INDEX(I$391:I$427,MATCH($F322,$B$391:$B$427,0))/INDEX($D$391:$D$427,MATCH($F322,$B$391:$B$427,0)),
INDEX('Input-Func_Class'!F$9:F$21,MATCH($F322,'Input-Func_Class'!$B$9:$B$21,0)))
)</f>
        <v>0</v>
      </c>
      <c r="J322" s="11">
        <f>IF($D322=0,0,$D322*
IFERROR(INDEX(J$391:J$427,MATCH($F322,$B$391:$B$427,0))/INDEX($D$391:$D$427,MATCH($F322,$B$391:$B$427,0)),
INDEX('Input-Func_Class'!G$9:G$21,MATCH($F322,'Input-Func_Class'!$B$9:$B$21,0)))
)</f>
        <v>572947</v>
      </c>
      <c r="K322" s="11">
        <f>IF($D322=0,0,$D322*
IFERROR(INDEX(K$391:K$427,MATCH($F322,$B$391:$B$427,0))/INDEX($D$391:$D$427,MATCH($F322,$B$391:$B$427,0)),
INDEX('Input-Func_Class'!H$9:H$21,MATCH($F322,'Input-Func_Class'!$B$9:$B$21,0)))
)</f>
        <v>0</v>
      </c>
      <c r="L322" s="11">
        <f>IF($D322=0,0,$D322*
IFERROR(INDEX(L$391:L$427,MATCH($F322,$B$391:$B$427,0))/INDEX($D$391:$D$427,MATCH($F322,$B$391:$B$427,0)),
INDEX('Input-Func_Class'!I$9:I$21,MATCH($F322,'Input-Func_Class'!$B$9:$B$21,0)))
)</f>
        <v>0</v>
      </c>
      <c r="M322" s="11">
        <f>IF($D322=0,0,$D322*
IFERROR(INDEX(M$391:M$427,MATCH($F322,$B$391:$B$427,0))/INDEX($D$391:$D$427,MATCH($F322,$B$391:$B$427,0)),
INDEX('Input-Func_Class'!J$9:J$21,MATCH($F322,'Input-Func_Class'!$B$9:$B$21,0)))
)</f>
        <v>0</v>
      </c>
    </row>
    <row r="323" spans="1:13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>'Input-Accounts'!$D323</f>
        <v>1170894</v>
      </c>
      <c r="E323" s="11">
        <f t="shared" si="43"/>
        <v>0</v>
      </c>
      <c r="F323" s="3" t="str">
        <f>IF(D323=0,"-",IF('Input-Accounts'!$E323&lt;&gt;0,'Input-Accounts'!$E323,'Input-Accounts'!$F323))</f>
        <v>TRANSMISSION</v>
      </c>
      <c r="G323" s="11">
        <f>IF($D323=0,0,$D323*
IFERROR(INDEX(G$391:G$427,MATCH($F323,$B$391:$B$427,0))/INDEX($D$391:$D$427,MATCH($F323,$B$391:$B$427,0)),
INDEX('Input-Func_Class'!D$9:D$21,MATCH($F323,'Input-Func_Class'!$B$9:$B$21,0)))
)</f>
        <v>0</v>
      </c>
      <c r="H323" s="11">
        <f>IF($D323=0,0,$D323*
IFERROR(INDEX(H$391:H$427,MATCH($F323,$B$391:$B$427,0))/INDEX($D$391:$D$427,MATCH($F323,$B$391:$B$427,0)),
INDEX('Input-Func_Class'!E$9:E$21,MATCH($F323,'Input-Func_Class'!$B$9:$B$21,0)))
)</f>
        <v>0</v>
      </c>
      <c r="I323" s="11">
        <f>IF($D323=0,0,$D323*
IFERROR(INDEX(I$391:I$427,MATCH($F323,$B$391:$B$427,0))/INDEX($D$391:$D$427,MATCH($F323,$B$391:$B$427,0)),
INDEX('Input-Func_Class'!F$9:F$21,MATCH($F323,'Input-Func_Class'!$B$9:$B$21,0)))
)</f>
        <v>0</v>
      </c>
      <c r="J323" s="11">
        <f>IF($D323=0,0,$D323*
IFERROR(INDEX(J$391:J$427,MATCH($F323,$B$391:$B$427,0))/INDEX($D$391:$D$427,MATCH($F323,$B$391:$B$427,0)),
INDEX('Input-Func_Class'!G$9:G$21,MATCH($F323,'Input-Func_Class'!$B$9:$B$21,0)))
)</f>
        <v>1170894</v>
      </c>
      <c r="K323" s="11">
        <f>IF($D323=0,0,$D323*
IFERROR(INDEX(K$391:K$427,MATCH($F323,$B$391:$B$427,0))/INDEX($D$391:$D$427,MATCH($F323,$B$391:$B$427,0)),
INDEX('Input-Func_Class'!H$9:H$21,MATCH($F323,'Input-Func_Class'!$B$9:$B$21,0)))
)</f>
        <v>0</v>
      </c>
      <c r="L323" s="11">
        <f>IF($D323=0,0,$D323*
IFERROR(INDEX(L$391:L$427,MATCH($F323,$B$391:$B$427,0))/INDEX($D$391:$D$427,MATCH($F323,$B$391:$B$427,0)),
INDEX('Input-Func_Class'!I$9:I$21,MATCH($F323,'Input-Func_Class'!$B$9:$B$21,0)))
)</f>
        <v>0</v>
      </c>
      <c r="M323" s="11">
        <f>IF($D323=0,0,$D323*
IFERROR(INDEX(M$391:M$427,MATCH($F323,$B$391:$B$427,0))/INDEX($D$391:$D$427,MATCH($F323,$B$391:$B$427,0)),
INDEX('Input-Func_Class'!J$9:J$21,MATCH($F323,'Input-Func_Class'!$B$9:$B$21,0)))
)</f>
        <v>0</v>
      </c>
    </row>
    <row r="324" spans="1:13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>'Input-Accounts'!$D324</f>
        <v>61241</v>
      </c>
      <c r="E324" s="11">
        <f t="shared" si="43"/>
        <v>0</v>
      </c>
      <c r="F324" s="3" t="str">
        <f>IF(D324=0,"-",IF('Input-Accounts'!$E324&lt;&gt;0,'Input-Accounts'!$E324,'Input-Accounts'!$F324))</f>
        <v>TRANSMISSION</v>
      </c>
      <c r="G324" s="11">
        <f>IF($D324=0,0,$D324*
IFERROR(INDEX(G$391:G$427,MATCH($F324,$B$391:$B$427,0))/INDEX($D$391:$D$427,MATCH($F324,$B$391:$B$427,0)),
INDEX('Input-Func_Class'!D$9:D$21,MATCH($F324,'Input-Func_Class'!$B$9:$B$21,0)))
)</f>
        <v>0</v>
      </c>
      <c r="H324" s="11">
        <f>IF($D324=0,0,$D324*
IFERROR(INDEX(H$391:H$427,MATCH($F324,$B$391:$B$427,0))/INDEX($D$391:$D$427,MATCH($F324,$B$391:$B$427,0)),
INDEX('Input-Func_Class'!E$9:E$21,MATCH($F324,'Input-Func_Class'!$B$9:$B$21,0)))
)</f>
        <v>0</v>
      </c>
      <c r="I324" s="11">
        <f>IF($D324=0,0,$D324*
IFERROR(INDEX(I$391:I$427,MATCH($F324,$B$391:$B$427,0))/INDEX($D$391:$D$427,MATCH($F324,$B$391:$B$427,0)),
INDEX('Input-Func_Class'!F$9:F$21,MATCH($F324,'Input-Func_Class'!$B$9:$B$21,0)))
)</f>
        <v>0</v>
      </c>
      <c r="J324" s="11">
        <f>IF($D324=0,0,$D324*
IFERROR(INDEX(J$391:J$427,MATCH($F324,$B$391:$B$427,0))/INDEX($D$391:$D$427,MATCH($F324,$B$391:$B$427,0)),
INDEX('Input-Func_Class'!G$9:G$21,MATCH($F324,'Input-Func_Class'!$B$9:$B$21,0)))
)</f>
        <v>61241</v>
      </c>
      <c r="K324" s="11">
        <f>IF($D324=0,0,$D324*
IFERROR(INDEX(K$391:K$427,MATCH($F324,$B$391:$B$427,0))/INDEX($D$391:$D$427,MATCH($F324,$B$391:$B$427,0)),
INDEX('Input-Func_Class'!H$9:H$21,MATCH($F324,'Input-Func_Class'!$B$9:$B$21,0)))
)</f>
        <v>0</v>
      </c>
      <c r="L324" s="11">
        <f>IF($D324=0,0,$D324*
IFERROR(INDEX(L$391:L$427,MATCH($F324,$B$391:$B$427,0))/INDEX($D$391:$D$427,MATCH($F324,$B$391:$B$427,0)),
INDEX('Input-Func_Class'!I$9:I$21,MATCH($F324,'Input-Func_Class'!$B$9:$B$21,0)))
)</f>
        <v>0</v>
      </c>
      <c r="M324" s="11">
        <f>IF($D324=0,0,$D324*
IFERROR(INDEX(M$391:M$427,MATCH($F324,$B$391:$B$427,0))/INDEX($D$391:$D$427,MATCH($F324,$B$391:$B$427,0)),
INDEX('Input-Func_Class'!J$9:J$21,MATCH($F324,'Input-Func_Class'!$B$9:$B$21,0)))
)</f>
        <v>0</v>
      </c>
    </row>
    <row r="325" spans="1:13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>SUBTOTAL(9,D319:D324)</f>
        <v>6281730</v>
      </c>
      <c r="E325" s="11">
        <f t="shared" si="43"/>
        <v>0</v>
      </c>
      <c r="G325" s="111">
        <f t="shared" ref="G325:M325" si="46">SUBTOTAL(9,G319:G324)</f>
        <v>0</v>
      </c>
      <c r="H325" s="111">
        <f t="shared" si="46"/>
        <v>0</v>
      </c>
      <c r="I325" s="111">
        <f t="shared" si="46"/>
        <v>0</v>
      </c>
      <c r="J325" s="111">
        <f t="shared" si="46"/>
        <v>6281730</v>
      </c>
      <c r="K325" s="111">
        <f t="shared" si="46"/>
        <v>0</v>
      </c>
      <c r="L325" s="111">
        <f t="shared" si="46"/>
        <v>0</v>
      </c>
      <c r="M325" s="111">
        <f t="shared" si="46"/>
        <v>0</v>
      </c>
    </row>
    <row r="326" spans="1:13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>
        <f t="shared" si="43"/>
        <v>0</v>
      </c>
      <c r="F326" s="3"/>
      <c r="G326" s="11"/>
      <c r="H326" s="11"/>
      <c r="I326" s="11"/>
      <c r="J326" s="11"/>
      <c r="K326" s="11"/>
      <c r="L326" s="11">
        <f>IF($D326=0,0,$D326*
IFERROR(INDEX(L$391:L$427,MATCH($F326,$B$391:$B$427,0))/INDEX($D$391:$D$427,MATCH($F326,$B$391:$B$427,0)),
INDEX('Input-Func_Class'!I$9:I$21,MATCH($F326,'Input-Func_Class'!$B$9:$B$21,0)))
)</f>
        <v>0</v>
      </c>
      <c r="M326" s="11">
        <f>IF($D326=0,0,$D326*
IFERROR(INDEX(M$391:M$427,MATCH($F326,$B$391:$B$427,0))/INDEX($D$391:$D$427,MATCH($F326,$B$391:$B$427,0)),
INDEX('Input-Func_Class'!J$9:J$21,MATCH($F326,'Input-Func_Class'!$B$9:$B$21,0)))
)</f>
        <v>0</v>
      </c>
    </row>
    <row r="327" spans="1:13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>
        <f t="shared" si="43"/>
        <v>0</v>
      </c>
      <c r="F327" s="3"/>
      <c r="G327" s="11"/>
      <c r="H327" s="11"/>
      <c r="I327" s="11"/>
      <c r="J327" s="11"/>
      <c r="K327" s="11"/>
      <c r="L327" s="11">
        <f>IF($D327=0,0,$D327*
IFERROR(INDEX(L$391:L$427,MATCH($F327,$B$391:$B$427,0))/INDEX($D$391:$D$427,MATCH($F327,$B$391:$B$427,0)),
INDEX('Input-Func_Class'!I$9:I$21,MATCH($F327,'Input-Func_Class'!$B$9:$B$21,0)))
)</f>
        <v>0</v>
      </c>
      <c r="M327" s="11">
        <f>IF($D327=0,0,$D327*
IFERROR(INDEX(M$391:M$427,MATCH($F327,$B$391:$B$427,0))/INDEX($D$391:$D$427,MATCH($F327,$B$391:$B$427,0)),
INDEX('Input-Func_Class'!J$9:J$21,MATCH($F327,'Input-Func_Class'!$B$9:$B$21,0)))
)</f>
        <v>0</v>
      </c>
    </row>
    <row r="328" spans="1:13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>'Input-Accounts'!$D328</f>
        <v>184997</v>
      </c>
      <c r="E328" s="11">
        <f t="shared" si="43"/>
        <v>0</v>
      </c>
      <c r="F328" s="3" t="str">
        <f>IF(D328=0,"-",IF('Input-Accounts'!$E328&lt;&gt;0,'Input-Accounts'!$E328,'Input-Accounts'!$F328))</f>
        <v>INT_DISTPT_FERC_376-386</v>
      </c>
      <c r="G328" s="11">
        <f>IF($D328=0,0,$D328*
IFERROR(INDEX(G$391:G$427,MATCH($F328,$B$391:$B$427,0))/INDEX($D$391:$D$427,MATCH($F328,$B$391:$B$427,0)),
INDEX('Input-Func_Class'!D$9:D$21,MATCH($F328,'Input-Func_Class'!$B$9:$B$21,0)))
)</f>
        <v>0</v>
      </c>
      <c r="H328" s="11">
        <f>IF($D328=0,0,$D328*
IFERROR(INDEX(H$391:H$427,MATCH($F328,$B$391:$B$427,0))/INDEX($D$391:$D$427,MATCH($F328,$B$391:$B$427,0)),
INDEX('Input-Func_Class'!E$9:E$21,MATCH($F328,'Input-Func_Class'!$B$9:$B$21,0)))
)</f>
        <v>0</v>
      </c>
      <c r="I328" s="11">
        <f>IF($D328=0,0,$D328*
IFERROR(INDEX(I$391:I$427,MATCH($F328,$B$391:$B$427,0))/INDEX($D$391:$D$427,MATCH($F328,$B$391:$B$427,0)),
INDEX('Input-Func_Class'!F$9:F$21,MATCH($F328,'Input-Func_Class'!$B$9:$B$21,0)))
)</f>
        <v>0</v>
      </c>
      <c r="J328" s="11">
        <f>IF($D328=0,0,$D328*
IFERROR(INDEX(J$391:J$427,MATCH($F328,$B$391:$B$427,0))/INDEX($D$391:$D$427,MATCH($F328,$B$391:$B$427,0)),
INDEX('Input-Func_Class'!G$9:G$21,MATCH($F328,'Input-Func_Class'!$B$9:$B$21,0)))
)</f>
        <v>0</v>
      </c>
      <c r="K328" s="11">
        <f>IF($D328=0,0,$D328*
IFERROR(INDEX(K$391:K$427,MATCH($F328,$B$391:$B$427,0))/INDEX($D$391:$D$427,MATCH($F328,$B$391:$B$427,0)),
INDEX('Input-Func_Class'!H$9:H$21,MATCH($F328,'Input-Func_Class'!$B$9:$B$21,0)))
)</f>
        <v>141045.51635072925</v>
      </c>
      <c r="L328" s="11">
        <f>IF($D328=0,0,$D328*
IFERROR(INDEX(L$391:L$427,MATCH($F328,$B$391:$B$427,0))/INDEX($D$391:$D$427,MATCH($F328,$B$391:$B$427,0)),
INDEX('Input-Func_Class'!I$9:I$21,MATCH($F328,'Input-Func_Class'!$B$9:$B$21,0)))
)</f>
        <v>43951.483649270762</v>
      </c>
      <c r="M328" s="11">
        <f>IF($D328=0,0,$D328*
IFERROR(INDEX(M$391:M$427,MATCH($F328,$B$391:$B$427,0))/INDEX($D$391:$D$427,MATCH($F328,$B$391:$B$427,0)),
INDEX('Input-Func_Class'!J$9:J$21,MATCH($F328,'Input-Func_Class'!$B$9:$B$21,0)))
)</f>
        <v>0</v>
      </c>
    </row>
    <row r="329" spans="1:13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>'Input-Accounts'!$D329</f>
        <v>1251439</v>
      </c>
      <c r="E329" s="11">
        <f t="shared" si="43"/>
        <v>0</v>
      </c>
      <c r="F329" s="3" t="str">
        <f>IF(D329=0,"-",IF('Input-Accounts'!$E329&lt;&gt;0,'Input-Accounts'!$E329,'Input-Accounts'!$F329))</f>
        <v>INT_DISTPT_FERC_376-386</v>
      </c>
      <c r="G329" s="11">
        <f>IF($D329=0,0,$D329*
IFERROR(INDEX(G$391:G$427,MATCH($F329,$B$391:$B$427,0))/INDEX($D$391:$D$427,MATCH($F329,$B$391:$B$427,0)),
INDEX('Input-Func_Class'!D$9:D$21,MATCH($F329,'Input-Func_Class'!$B$9:$B$21,0)))
)</f>
        <v>0</v>
      </c>
      <c r="H329" s="11">
        <f>IF($D329=0,0,$D329*
IFERROR(INDEX(H$391:H$427,MATCH($F329,$B$391:$B$427,0))/INDEX($D$391:$D$427,MATCH($F329,$B$391:$B$427,0)),
INDEX('Input-Func_Class'!E$9:E$21,MATCH($F329,'Input-Func_Class'!$B$9:$B$21,0)))
)</f>
        <v>0</v>
      </c>
      <c r="I329" s="11">
        <f>IF($D329=0,0,$D329*
IFERROR(INDEX(I$391:I$427,MATCH($F329,$B$391:$B$427,0))/INDEX($D$391:$D$427,MATCH($F329,$B$391:$B$427,0)),
INDEX('Input-Func_Class'!F$9:F$21,MATCH($F329,'Input-Func_Class'!$B$9:$B$21,0)))
)</f>
        <v>0</v>
      </c>
      <c r="J329" s="11">
        <f>IF($D329=0,0,$D329*
IFERROR(INDEX(J$391:J$427,MATCH($F329,$B$391:$B$427,0))/INDEX($D$391:$D$427,MATCH($F329,$B$391:$B$427,0)),
INDEX('Input-Func_Class'!G$9:G$21,MATCH($F329,'Input-Func_Class'!$B$9:$B$21,0)))
)</f>
        <v>0</v>
      </c>
      <c r="K329" s="11">
        <f>IF($D329=0,0,$D329*
IFERROR(INDEX(K$391:K$427,MATCH($F329,$B$391:$B$427,0))/INDEX($D$391:$D$427,MATCH($F329,$B$391:$B$427,0)),
INDEX('Input-Func_Class'!H$9:H$21,MATCH($F329,'Input-Func_Class'!$B$9:$B$21,0)))
)</f>
        <v>954122.82326978422</v>
      </c>
      <c r="L329" s="11">
        <f>IF($D329=0,0,$D329*
IFERROR(INDEX(L$391:L$427,MATCH($F329,$B$391:$B$427,0))/INDEX($D$391:$D$427,MATCH($F329,$B$391:$B$427,0)),
INDEX('Input-Func_Class'!I$9:I$21,MATCH($F329,'Input-Func_Class'!$B$9:$B$21,0)))
)</f>
        <v>297316.1767302159</v>
      </c>
      <c r="M329" s="11">
        <f>IF($D329=0,0,$D329*
IFERROR(INDEX(M$391:M$427,MATCH($F329,$B$391:$B$427,0))/INDEX($D$391:$D$427,MATCH($F329,$B$391:$B$427,0)),
INDEX('Input-Func_Class'!J$9:J$21,MATCH($F329,'Input-Func_Class'!$B$9:$B$21,0)))
)</f>
        <v>0</v>
      </c>
    </row>
    <row r="330" spans="1:13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>'Input-Accounts'!$D330</f>
        <v>44796238</v>
      </c>
      <c r="E330" s="11">
        <f t="shared" si="43"/>
        <v>0</v>
      </c>
      <c r="F330" s="3" t="str">
        <f>IF(D330=0,"-",IF('Input-Accounts'!$E330&lt;&gt;0,'Input-Accounts'!$E330,'Input-Accounts'!$F330))</f>
        <v>DISTRIBUTION</v>
      </c>
      <c r="G330" s="11">
        <f>IF($D330=0,0,$D330*
IFERROR(INDEX(G$391:G$427,MATCH($F330,$B$391:$B$427,0))/INDEX($D$391:$D$427,MATCH($F330,$B$391:$B$427,0)),
INDEX('Input-Func_Class'!D$9:D$21,MATCH($F330,'Input-Func_Class'!$B$9:$B$21,0)))
)</f>
        <v>0</v>
      </c>
      <c r="H330" s="11">
        <f>IF($D330=0,0,$D330*
IFERROR(INDEX(H$391:H$427,MATCH($F330,$B$391:$B$427,0))/INDEX($D$391:$D$427,MATCH($F330,$B$391:$B$427,0)),
INDEX('Input-Func_Class'!E$9:E$21,MATCH($F330,'Input-Func_Class'!$B$9:$B$21,0)))
)</f>
        <v>0</v>
      </c>
      <c r="I330" s="11">
        <f>IF($D330=0,0,$D330*
IFERROR(INDEX(I$391:I$427,MATCH($F330,$B$391:$B$427,0))/INDEX($D$391:$D$427,MATCH($F330,$B$391:$B$427,0)),
INDEX('Input-Func_Class'!F$9:F$21,MATCH($F330,'Input-Func_Class'!$B$9:$B$21,0)))
)</f>
        <v>0</v>
      </c>
      <c r="J330" s="11">
        <f>IF($D330=0,0,$D330*
IFERROR(INDEX(J$391:J$427,MATCH($F330,$B$391:$B$427,0))/INDEX($D$391:$D$427,MATCH($F330,$B$391:$B$427,0)),
INDEX('Input-Func_Class'!G$9:G$21,MATCH($F330,'Input-Func_Class'!$B$9:$B$21,0)))
)</f>
        <v>0</v>
      </c>
      <c r="K330" s="11">
        <f>IF($D330=0,0,$D330*
IFERROR(INDEX(K$391:K$427,MATCH($F330,$B$391:$B$427,0))/INDEX($D$391:$D$427,MATCH($F330,$B$391:$B$427,0)),
INDEX('Input-Func_Class'!H$9:H$21,MATCH($F330,'Input-Func_Class'!$B$9:$B$21,0)))
)</f>
        <v>44796238</v>
      </c>
      <c r="L330" s="11">
        <f>IF($D330=0,0,$D330*
IFERROR(INDEX(L$391:L$427,MATCH($F330,$B$391:$B$427,0))/INDEX($D$391:$D$427,MATCH($F330,$B$391:$B$427,0)),
INDEX('Input-Func_Class'!I$9:I$21,MATCH($F330,'Input-Func_Class'!$B$9:$B$21,0)))
)</f>
        <v>0</v>
      </c>
      <c r="M330" s="11">
        <f>IF($D330=0,0,$D330*
IFERROR(INDEX(M$391:M$427,MATCH($F330,$B$391:$B$427,0))/INDEX($D$391:$D$427,MATCH($F330,$B$391:$B$427,0)),
INDEX('Input-Func_Class'!J$9:J$21,MATCH($F330,'Input-Func_Class'!$B$9:$B$21,0)))
)</f>
        <v>0</v>
      </c>
    </row>
    <row r="331" spans="1:13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>'Input-Accounts'!$D331</f>
        <v>38300721</v>
      </c>
      <c r="E331" s="11">
        <f t="shared" si="43"/>
        <v>0</v>
      </c>
      <c r="F331" s="3" t="str">
        <f>IF(D331=0,"-",IF('Input-Accounts'!$E331&lt;&gt;0,'Input-Accounts'!$E331,'Input-Accounts'!$F331))</f>
        <v>DISTRIBUTION</v>
      </c>
      <c r="G331" s="11">
        <f>IF($D331=0,0,$D331*
IFERROR(INDEX(G$391:G$427,MATCH($F331,$B$391:$B$427,0))/INDEX($D$391:$D$427,MATCH($F331,$B$391:$B$427,0)),
INDEX('Input-Func_Class'!D$9:D$21,MATCH($F331,'Input-Func_Class'!$B$9:$B$21,0)))
)</f>
        <v>0</v>
      </c>
      <c r="H331" s="11">
        <f>IF($D331=0,0,$D331*
IFERROR(INDEX(H$391:H$427,MATCH($F331,$B$391:$B$427,0))/INDEX($D$391:$D$427,MATCH($F331,$B$391:$B$427,0)),
INDEX('Input-Func_Class'!E$9:E$21,MATCH($F331,'Input-Func_Class'!$B$9:$B$21,0)))
)</f>
        <v>0</v>
      </c>
      <c r="I331" s="11">
        <f>IF($D331=0,0,$D331*
IFERROR(INDEX(I$391:I$427,MATCH($F331,$B$391:$B$427,0))/INDEX($D$391:$D$427,MATCH($F331,$B$391:$B$427,0)),
INDEX('Input-Func_Class'!F$9:F$21,MATCH($F331,'Input-Func_Class'!$B$9:$B$21,0)))
)</f>
        <v>0</v>
      </c>
      <c r="J331" s="11">
        <f>IF($D331=0,0,$D331*
IFERROR(INDEX(J$391:J$427,MATCH($F331,$B$391:$B$427,0))/INDEX($D$391:$D$427,MATCH($F331,$B$391:$B$427,0)),
INDEX('Input-Func_Class'!G$9:G$21,MATCH($F331,'Input-Func_Class'!$B$9:$B$21,0)))
)</f>
        <v>0</v>
      </c>
      <c r="K331" s="11">
        <f>IF($D331=0,0,$D331*
IFERROR(INDEX(K$391:K$427,MATCH($F331,$B$391:$B$427,0))/INDEX($D$391:$D$427,MATCH($F331,$B$391:$B$427,0)),
INDEX('Input-Func_Class'!H$9:H$21,MATCH($F331,'Input-Func_Class'!$B$9:$B$21,0)))
)</f>
        <v>38300721</v>
      </c>
      <c r="L331" s="11">
        <f>IF($D331=0,0,$D331*
IFERROR(INDEX(L$391:L$427,MATCH($F331,$B$391:$B$427,0))/INDEX($D$391:$D$427,MATCH($F331,$B$391:$B$427,0)),
INDEX('Input-Func_Class'!I$9:I$21,MATCH($F331,'Input-Func_Class'!$B$9:$B$21,0)))
)</f>
        <v>0</v>
      </c>
      <c r="M331" s="11">
        <f>IF($D331=0,0,$D331*
IFERROR(INDEX(M$391:M$427,MATCH($F331,$B$391:$B$427,0))/INDEX($D$391:$D$427,MATCH($F331,$B$391:$B$427,0)),
INDEX('Input-Func_Class'!J$9:J$21,MATCH($F331,'Input-Func_Class'!$B$9:$B$21,0)))
)</f>
        <v>0</v>
      </c>
    </row>
    <row r="332" spans="1:13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>'Input-Accounts'!$D332</f>
        <v>4670074</v>
      </c>
      <c r="E332" s="11">
        <f t="shared" si="43"/>
        <v>0</v>
      </c>
      <c r="F332" s="3" t="str">
        <f>IF(D332=0,"-",IF('Input-Accounts'!$E332&lt;&gt;0,'Input-Accounts'!$E332,'Input-Accounts'!$F332))</f>
        <v>DISTRIBUTION</v>
      </c>
      <c r="G332" s="11">
        <f>IF($D332=0,0,$D332*
IFERROR(INDEX(G$391:G$427,MATCH($F332,$B$391:$B$427,0))/INDEX($D$391:$D$427,MATCH($F332,$B$391:$B$427,0)),
INDEX('Input-Func_Class'!D$9:D$21,MATCH($F332,'Input-Func_Class'!$B$9:$B$21,0)))
)</f>
        <v>0</v>
      </c>
      <c r="H332" s="11">
        <f>IF($D332=0,0,$D332*
IFERROR(INDEX(H$391:H$427,MATCH($F332,$B$391:$B$427,0))/INDEX($D$391:$D$427,MATCH($F332,$B$391:$B$427,0)),
INDEX('Input-Func_Class'!E$9:E$21,MATCH($F332,'Input-Func_Class'!$B$9:$B$21,0)))
)</f>
        <v>0</v>
      </c>
      <c r="I332" s="11">
        <f>IF($D332=0,0,$D332*
IFERROR(INDEX(I$391:I$427,MATCH($F332,$B$391:$B$427,0))/INDEX($D$391:$D$427,MATCH($F332,$B$391:$B$427,0)),
INDEX('Input-Func_Class'!F$9:F$21,MATCH($F332,'Input-Func_Class'!$B$9:$B$21,0)))
)</f>
        <v>0</v>
      </c>
      <c r="J332" s="11">
        <f>IF($D332=0,0,$D332*
IFERROR(INDEX(J$391:J$427,MATCH($F332,$B$391:$B$427,0))/INDEX($D$391:$D$427,MATCH($F332,$B$391:$B$427,0)),
INDEX('Input-Func_Class'!G$9:G$21,MATCH($F332,'Input-Func_Class'!$B$9:$B$21,0)))
)</f>
        <v>0</v>
      </c>
      <c r="K332" s="11">
        <f>IF($D332=0,0,$D332*
IFERROR(INDEX(K$391:K$427,MATCH($F332,$B$391:$B$427,0))/INDEX($D$391:$D$427,MATCH($F332,$B$391:$B$427,0)),
INDEX('Input-Func_Class'!H$9:H$21,MATCH($F332,'Input-Func_Class'!$B$9:$B$21,0)))
)</f>
        <v>4670074</v>
      </c>
      <c r="L332" s="11">
        <f>IF($D332=0,0,$D332*
IFERROR(INDEX(L$391:L$427,MATCH($F332,$B$391:$B$427,0))/INDEX($D$391:$D$427,MATCH($F332,$B$391:$B$427,0)),
INDEX('Input-Func_Class'!I$9:I$21,MATCH($F332,'Input-Func_Class'!$B$9:$B$21,0)))
)</f>
        <v>0</v>
      </c>
      <c r="M332" s="11">
        <f>IF($D332=0,0,$D332*
IFERROR(INDEX(M$391:M$427,MATCH($F332,$B$391:$B$427,0))/INDEX($D$391:$D$427,MATCH($F332,$B$391:$B$427,0)),
INDEX('Input-Func_Class'!J$9:J$21,MATCH($F332,'Input-Func_Class'!$B$9:$B$21,0)))
)</f>
        <v>0</v>
      </c>
    </row>
    <row r="333" spans="1:13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>'Input-Accounts'!$D333</f>
        <v>22700627</v>
      </c>
      <c r="E333" s="11">
        <f t="shared" si="43"/>
        <v>0</v>
      </c>
      <c r="F333" s="3" t="str">
        <f>IF(D333=0,"-",IF('Input-Accounts'!$E333&lt;&gt;0,'Input-Accounts'!$E333,'Input-Accounts'!$F333))</f>
        <v>DIST ON-SITE</v>
      </c>
      <c r="G333" s="11">
        <f>IF($D333=0,0,$D333*
IFERROR(INDEX(G$391:G$427,MATCH($F333,$B$391:$B$427,0))/INDEX($D$391:$D$427,MATCH($F333,$B$391:$B$427,0)),
INDEX('Input-Func_Class'!D$9:D$21,MATCH($F333,'Input-Func_Class'!$B$9:$B$21,0)))
)</f>
        <v>0</v>
      </c>
      <c r="H333" s="11">
        <f>IF($D333=0,0,$D333*
IFERROR(INDEX(H$391:H$427,MATCH($F333,$B$391:$B$427,0))/INDEX($D$391:$D$427,MATCH($F333,$B$391:$B$427,0)),
INDEX('Input-Func_Class'!E$9:E$21,MATCH($F333,'Input-Func_Class'!$B$9:$B$21,0)))
)</f>
        <v>0</v>
      </c>
      <c r="I333" s="11">
        <f>IF($D333=0,0,$D333*
IFERROR(INDEX(I$391:I$427,MATCH($F333,$B$391:$B$427,0))/INDEX($D$391:$D$427,MATCH($F333,$B$391:$B$427,0)),
INDEX('Input-Func_Class'!F$9:F$21,MATCH($F333,'Input-Func_Class'!$B$9:$B$21,0)))
)</f>
        <v>0</v>
      </c>
      <c r="J333" s="11">
        <f>IF($D333=0,0,$D333*
IFERROR(INDEX(J$391:J$427,MATCH($F333,$B$391:$B$427,0))/INDEX($D$391:$D$427,MATCH($F333,$B$391:$B$427,0)),
INDEX('Input-Func_Class'!G$9:G$21,MATCH($F333,'Input-Func_Class'!$B$9:$B$21,0)))
)</f>
        <v>0</v>
      </c>
      <c r="K333" s="11">
        <f>IF($D333=0,0,$D333*
IFERROR(INDEX(K$391:K$427,MATCH($F333,$B$391:$B$427,0))/INDEX($D$391:$D$427,MATCH($F333,$B$391:$B$427,0)),
INDEX('Input-Func_Class'!H$9:H$21,MATCH($F333,'Input-Func_Class'!$B$9:$B$21,0)))
)</f>
        <v>0</v>
      </c>
      <c r="L333" s="11">
        <f>IF($D333=0,0,$D333*
IFERROR(INDEX(L$391:L$427,MATCH($F333,$B$391:$B$427,0))/INDEX($D$391:$D$427,MATCH($F333,$B$391:$B$427,0)),
INDEX('Input-Func_Class'!I$9:I$21,MATCH($F333,'Input-Func_Class'!$B$9:$B$21,0)))
)</f>
        <v>22700627</v>
      </c>
      <c r="M333" s="11">
        <f>IF($D333=0,0,$D333*
IFERROR(INDEX(M$391:M$427,MATCH($F333,$B$391:$B$427,0))/INDEX($D$391:$D$427,MATCH($F333,$B$391:$B$427,0)),
INDEX('Input-Func_Class'!J$9:J$21,MATCH($F333,'Input-Func_Class'!$B$9:$B$21,0)))
)</f>
        <v>0</v>
      </c>
    </row>
    <row r="334" spans="1:13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>'Input-Accounts'!$D334</f>
        <v>11783749</v>
      </c>
      <c r="E334" s="11">
        <f t="shared" si="43"/>
        <v>0</v>
      </c>
      <c r="F334" s="3" t="str">
        <f>IF(D334=0,"-",IF('Input-Accounts'!$E334&lt;&gt;0,'Input-Accounts'!$E334,'Input-Accounts'!$F334))</f>
        <v>DIST ON-SITE</v>
      </c>
      <c r="G334" s="11">
        <f>IF($D334=0,0,$D334*
IFERROR(INDEX(G$391:G$427,MATCH($F334,$B$391:$B$427,0))/INDEX($D$391:$D$427,MATCH($F334,$B$391:$B$427,0)),
INDEX('Input-Func_Class'!D$9:D$21,MATCH($F334,'Input-Func_Class'!$B$9:$B$21,0)))
)</f>
        <v>0</v>
      </c>
      <c r="H334" s="11">
        <f>IF($D334=0,0,$D334*
IFERROR(INDEX(H$391:H$427,MATCH($F334,$B$391:$B$427,0))/INDEX($D$391:$D$427,MATCH($F334,$B$391:$B$427,0)),
INDEX('Input-Func_Class'!E$9:E$21,MATCH($F334,'Input-Func_Class'!$B$9:$B$21,0)))
)</f>
        <v>0</v>
      </c>
      <c r="I334" s="11">
        <f>IF($D334=0,0,$D334*
IFERROR(INDEX(I$391:I$427,MATCH($F334,$B$391:$B$427,0))/INDEX($D$391:$D$427,MATCH($F334,$B$391:$B$427,0)),
INDEX('Input-Func_Class'!F$9:F$21,MATCH($F334,'Input-Func_Class'!$B$9:$B$21,0)))
)</f>
        <v>0</v>
      </c>
      <c r="J334" s="11">
        <f>IF($D334=0,0,$D334*
IFERROR(INDEX(J$391:J$427,MATCH($F334,$B$391:$B$427,0))/INDEX($D$391:$D$427,MATCH($F334,$B$391:$B$427,0)),
INDEX('Input-Func_Class'!G$9:G$21,MATCH($F334,'Input-Func_Class'!$B$9:$B$21,0)))
)</f>
        <v>0</v>
      </c>
      <c r="K334" s="11">
        <f>IF($D334=0,0,$D334*
IFERROR(INDEX(K$391:K$427,MATCH($F334,$B$391:$B$427,0))/INDEX($D$391:$D$427,MATCH($F334,$B$391:$B$427,0)),
INDEX('Input-Func_Class'!H$9:H$21,MATCH($F334,'Input-Func_Class'!$B$9:$B$21,0)))
)</f>
        <v>0</v>
      </c>
      <c r="L334" s="11">
        <f>IF($D334=0,0,$D334*
IFERROR(INDEX(L$391:L$427,MATCH($F334,$B$391:$B$427,0))/INDEX($D$391:$D$427,MATCH($F334,$B$391:$B$427,0)),
INDEX('Input-Func_Class'!I$9:I$21,MATCH($F334,'Input-Func_Class'!$B$9:$B$21,0)))
)</f>
        <v>11783749</v>
      </c>
      <c r="M334" s="11">
        <f>IF($D334=0,0,$D334*
IFERROR(INDEX(M$391:M$427,MATCH($F334,$B$391:$B$427,0))/INDEX($D$391:$D$427,MATCH($F334,$B$391:$B$427,0)),
INDEX('Input-Func_Class'!J$9:J$21,MATCH($F334,'Input-Func_Class'!$B$9:$B$21,0)))
)</f>
        <v>0</v>
      </c>
    </row>
    <row r="335" spans="1:13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>'Input-Accounts'!$D335</f>
        <v>1744941</v>
      </c>
      <c r="E335" s="11">
        <f t="shared" si="43"/>
        <v>0</v>
      </c>
      <c r="F335" s="3" t="str">
        <f>IF(D335=0,"-",IF('Input-Accounts'!$E335&lt;&gt;0,'Input-Accounts'!$E335,'Input-Accounts'!$F335))</f>
        <v>DIST ON-SITE</v>
      </c>
      <c r="G335" s="11">
        <f>IF($D335=0,0,$D335*
IFERROR(INDEX(G$391:G$427,MATCH($F335,$B$391:$B$427,0))/INDEX($D$391:$D$427,MATCH($F335,$B$391:$B$427,0)),
INDEX('Input-Func_Class'!D$9:D$21,MATCH($F335,'Input-Func_Class'!$B$9:$B$21,0)))
)</f>
        <v>0</v>
      </c>
      <c r="H335" s="11">
        <f>IF($D335=0,0,$D335*
IFERROR(INDEX(H$391:H$427,MATCH($F335,$B$391:$B$427,0))/INDEX($D$391:$D$427,MATCH($F335,$B$391:$B$427,0)),
INDEX('Input-Func_Class'!E$9:E$21,MATCH($F335,'Input-Func_Class'!$B$9:$B$21,0)))
)</f>
        <v>0</v>
      </c>
      <c r="I335" s="11">
        <f>IF($D335=0,0,$D335*
IFERROR(INDEX(I$391:I$427,MATCH($F335,$B$391:$B$427,0))/INDEX($D$391:$D$427,MATCH($F335,$B$391:$B$427,0)),
INDEX('Input-Func_Class'!F$9:F$21,MATCH($F335,'Input-Func_Class'!$B$9:$B$21,0)))
)</f>
        <v>0</v>
      </c>
      <c r="J335" s="11">
        <f>IF($D335=0,0,$D335*
IFERROR(INDEX(J$391:J$427,MATCH($F335,$B$391:$B$427,0))/INDEX($D$391:$D$427,MATCH($F335,$B$391:$B$427,0)),
INDEX('Input-Func_Class'!G$9:G$21,MATCH($F335,'Input-Func_Class'!$B$9:$B$21,0)))
)</f>
        <v>0</v>
      </c>
      <c r="K335" s="11">
        <f>IF($D335=0,0,$D335*
IFERROR(INDEX(K$391:K$427,MATCH($F335,$B$391:$B$427,0))/INDEX($D$391:$D$427,MATCH($F335,$B$391:$B$427,0)),
INDEX('Input-Func_Class'!H$9:H$21,MATCH($F335,'Input-Func_Class'!$B$9:$B$21,0)))
)</f>
        <v>0</v>
      </c>
      <c r="L335" s="11">
        <f>IF($D335=0,0,$D335*
IFERROR(INDEX(L$391:L$427,MATCH($F335,$B$391:$B$427,0))/INDEX($D$391:$D$427,MATCH($F335,$B$391:$B$427,0)),
INDEX('Input-Func_Class'!I$9:I$21,MATCH($F335,'Input-Func_Class'!$B$9:$B$21,0)))
)</f>
        <v>1744941</v>
      </c>
      <c r="M335" s="11">
        <f>IF($D335=0,0,$D335*
IFERROR(INDEX(M$391:M$427,MATCH($F335,$B$391:$B$427,0))/INDEX($D$391:$D$427,MATCH($F335,$B$391:$B$427,0)),
INDEX('Input-Func_Class'!J$9:J$21,MATCH($F335,'Input-Func_Class'!$B$9:$B$21,0)))
)</f>
        <v>0</v>
      </c>
    </row>
    <row r="336" spans="1:13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>'Input-Accounts'!$D336</f>
        <v>235854</v>
      </c>
      <c r="E336" s="11">
        <f t="shared" si="43"/>
        <v>0</v>
      </c>
      <c r="F336" s="3" t="str">
        <f>IF(D336=0,"-",IF('Input-Accounts'!$E336&lt;&gt;0,'Input-Accounts'!$E336,'Input-Accounts'!$F336))</f>
        <v>DIST ON-SITE</v>
      </c>
      <c r="G336" s="11">
        <f>IF($D336=0,0,$D336*
IFERROR(INDEX(G$391:G$427,MATCH($F336,$B$391:$B$427,0))/INDEX($D$391:$D$427,MATCH($F336,$B$391:$B$427,0)),
INDEX('Input-Func_Class'!D$9:D$21,MATCH($F336,'Input-Func_Class'!$B$9:$B$21,0)))
)</f>
        <v>0</v>
      </c>
      <c r="H336" s="11">
        <f>IF($D336=0,0,$D336*
IFERROR(INDEX(H$391:H$427,MATCH($F336,$B$391:$B$427,0))/INDEX($D$391:$D$427,MATCH($F336,$B$391:$B$427,0)),
INDEX('Input-Func_Class'!E$9:E$21,MATCH($F336,'Input-Func_Class'!$B$9:$B$21,0)))
)</f>
        <v>0</v>
      </c>
      <c r="I336" s="11">
        <f>IF($D336=0,0,$D336*
IFERROR(INDEX(I$391:I$427,MATCH($F336,$B$391:$B$427,0))/INDEX($D$391:$D$427,MATCH($F336,$B$391:$B$427,0)),
INDEX('Input-Func_Class'!F$9:F$21,MATCH($F336,'Input-Func_Class'!$B$9:$B$21,0)))
)</f>
        <v>0</v>
      </c>
      <c r="J336" s="11">
        <f>IF($D336=0,0,$D336*
IFERROR(INDEX(J$391:J$427,MATCH($F336,$B$391:$B$427,0))/INDEX($D$391:$D$427,MATCH($F336,$B$391:$B$427,0)),
INDEX('Input-Func_Class'!G$9:G$21,MATCH($F336,'Input-Func_Class'!$B$9:$B$21,0)))
)</f>
        <v>0</v>
      </c>
      <c r="K336" s="11">
        <f>IF($D336=0,0,$D336*
IFERROR(INDEX(K$391:K$427,MATCH($F336,$B$391:$B$427,0))/INDEX($D$391:$D$427,MATCH($F336,$B$391:$B$427,0)),
INDEX('Input-Func_Class'!H$9:H$21,MATCH($F336,'Input-Func_Class'!$B$9:$B$21,0)))
)</f>
        <v>0</v>
      </c>
      <c r="L336" s="11">
        <f>IF($D336=0,0,$D336*
IFERROR(INDEX(L$391:L$427,MATCH($F336,$B$391:$B$427,0))/INDEX($D$391:$D$427,MATCH($F336,$B$391:$B$427,0)),
INDEX('Input-Func_Class'!I$9:I$21,MATCH($F336,'Input-Func_Class'!$B$9:$B$21,0)))
)</f>
        <v>235854</v>
      </c>
      <c r="M336" s="11">
        <f>IF($D336=0,0,$D336*
IFERROR(INDEX(M$391:M$427,MATCH($F336,$B$391:$B$427,0))/INDEX($D$391:$D$427,MATCH($F336,$B$391:$B$427,0)),
INDEX('Input-Func_Class'!J$9:J$21,MATCH($F336,'Input-Func_Class'!$B$9:$B$21,0)))
)</f>
        <v>0</v>
      </c>
    </row>
    <row r="337" spans="1:13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>'Input-Accounts'!$D337</f>
        <v>0</v>
      </c>
      <c r="E337" s="11">
        <f t="shared" ref="E337:E355" si="47">IFERROR(IF(D337="",0,IF(D337=0,0,IF(ABS(D337-SUM($G337:$M337))&lt;Check_Limit,0,1))),1)</f>
        <v>0</v>
      </c>
      <c r="F337" s="3" t="str">
        <f>IF(D337=0,"-",IF('Input-Accounts'!$E337&lt;&gt;0,'Input-Accounts'!$E337,'Input-Accounts'!$F337))</f>
        <v>-</v>
      </c>
      <c r="G337" s="11">
        <f>IF($D337=0,0,$D337*
IFERROR(INDEX(G$391:G$427,MATCH($F337,$B$391:$B$427,0))/INDEX($D$391:$D$427,MATCH($F337,$B$391:$B$427,0)),
INDEX('Input-Func_Class'!D$9:D$21,MATCH($F337,'Input-Func_Class'!$B$9:$B$21,0)))
)</f>
        <v>0</v>
      </c>
      <c r="H337" s="11">
        <f>IF($D337=0,0,$D337*
IFERROR(INDEX(H$391:H$427,MATCH($F337,$B$391:$B$427,0))/INDEX($D$391:$D$427,MATCH($F337,$B$391:$B$427,0)),
INDEX('Input-Func_Class'!E$9:E$21,MATCH($F337,'Input-Func_Class'!$B$9:$B$21,0)))
)</f>
        <v>0</v>
      </c>
      <c r="I337" s="11">
        <f>IF($D337=0,0,$D337*
IFERROR(INDEX(I$391:I$427,MATCH($F337,$B$391:$B$427,0))/INDEX($D$391:$D$427,MATCH($F337,$B$391:$B$427,0)),
INDEX('Input-Func_Class'!F$9:F$21,MATCH($F337,'Input-Func_Class'!$B$9:$B$21,0)))
)</f>
        <v>0</v>
      </c>
      <c r="J337" s="11">
        <f>IF($D337=0,0,$D337*
IFERROR(INDEX(J$391:J$427,MATCH($F337,$B$391:$B$427,0))/INDEX($D$391:$D$427,MATCH($F337,$B$391:$B$427,0)),
INDEX('Input-Func_Class'!G$9:G$21,MATCH($F337,'Input-Func_Class'!$B$9:$B$21,0)))
)</f>
        <v>0</v>
      </c>
      <c r="K337" s="11">
        <f>IF($D337=0,0,$D337*
IFERROR(INDEX(K$391:K$427,MATCH($F337,$B$391:$B$427,0))/INDEX($D$391:$D$427,MATCH($F337,$B$391:$B$427,0)),
INDEX('Input-Func_Class'!H$9:H$21,MATCH($F337,'Input-Func_Class'!$B$9:$B$21,0)))
)</f>
        <v>0</v>
      </c>
      <c r="L337" s="11">
        <f>IF($D337=0,0,$D337*
IFERROR(INDEX(L$391:L$427,MATCH($F337,$B$391:$B$427,0))/INDEX($D$391:$D$427,MATCH($F337,$B$391:$B$427,0)),
INDEX('Input-Func_Class'!I$9:I$21,MATCH($F337,'Input-Func_Class'!$B$9:$B$21,0)))
)</f>
        <v>0</v>
      </c>
      <c r="M337" s="11">
        <f>IF($D337=0,0,$D337*
IFERROR(INDEX(M$391:M$427,MATCH($F337,$B$391:$B$427,0))/INDEX($D$391:$D$427,MATCH($F337,$B$391:$B$427,0)),
INDEX('Input-Func_Class'!J$9:J$21,MATCH($F337,'Input-Func_Class'!$B$9:$B$21,0)))
)</f>
        <v>0</v>
      </c>
    </row>
    <row r="338" spans="1:13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>'Input-Accounts'!$D338</f>
        <v>696632</v>
      </c>
      <c r="E338" s="11">
        <f t="shared" si="47"/>
        <v>0</v>
      </c>
      <c r="F338" s="3" t="str">
        <f>IF(D338=0,"-",IF('Input-Accounts'!$E338&lt;&gt;0,'Input-Accounts'!$E338,'Input-Accounts'!$F338))</f>
        <v>INT_DISTPT_FERC_376-386</v>
      </c>
      <c r="G338" s="11">
        <f>IF($D338=0,0,$D338*
IFERROR(INDEX(G$391:G$427,MATCH($F338,$B$391:$B$427,0))/INDEX($D$391:$D$427,MATCH($F338,$B$391:$B$427,0)),
INDEX('Input-Func_Class'!D$9:D$21,MATCH($F338,'Input-Func_Class'!$B$9:$B$21,0)))
)</f>
        <v>0</v>
      </c>
      <c r="H338" s="11">
        <f>IF($D338=0,0,$D338*
IFERROR(INDEX(H$391:H$427,MATCH($F338,$B$391:$B$427,0))/INDEX($D$391:$D$427,MATCH($F338,$B$391:$B$427,0)),
INDEX('Input-Func_Class'!E$9:E$21,MATCH($F338,'Input-Func_Class'!$B$9:$B$21,0)))
)</f>
        <v>0</v>
      </c>
      <c r="I338" s="11">
        <f>IF($D338=0,0,$D338*
IFERROR(INDEX(I$391:I$427,MATCH($F338,$B$391:$B$427,0))/INDEX($D$391:$D$427,MATCH($F338,$B$391:$B$427,0)),
INDEX('Input-Func_Class'!F$9:F$21,MATCH($F338,'Input-Func_Class'!$B$9:$B$21,0)))
)</f>
        <v>0</v>
      </c>
      <c r="J338" s="11">
        <f>IF($D338=0,0,$D338*
IFERROR(INDEX(J$391:J$427,MATCH($F338,$B$391:$B$427,0))/INDEX($D$391:$D$427,MATCH($F338,$B$391:$B$427,0)),
INDEX('Input-Func_Class'!G$9:G$21,MATCH($F338,'Input-Func_Class'!$B$9:$B$21,0)))
)</f>
        <v>0</v>
      </c>
      <c r="K338" s="11">
        <f>IF($D338=0,0,$D338*
IFERROR(INDEX(K$391:K$427,MATCH($F338,$B$391:$B$427,0))/INDEX($D$391:$D$427,MATCH($F338,$B$391:$B$427,0)),
INDEX('Input-Func_Class'!H$9:H$21,MATCH($F338,'Input-Func_Class'!$B$9:$B$21,0)))
)</f>
        <v>531126.55960064882</v>
      </c>
      <c r="L338" s="11">
        <f>IF($D338=0,0,$D338*
IFERROR(INDEX(L$391:L$427,MATCH($F338,$B$391:$B$427,0))/INDEX($D$391:$D$427,MATCH($F338,$B$391:$B$427,0)),
INDEX('Input-Func_Class'!I$9:I$21,MATCH($F338,'Input-Func_Class'!$B$9:$B$21,0)))
)</f>
        <v>165505.44039935127</v>
      </c>
      <c r="M338" s="11">
        <f>IF($D338=0,0,$D338*
IFERROR(INDEX(M$391:M$427,MATCH($F338,$B$391:$B$427,0))/INDEX($D$391:$D$427,MATCH($F338,$B$391:$B$427,0)),
INDEX('Input-Func_Class'!J$9:J$21,MATCH($F338,'Input-Func_Class'!$B$9:$B$21,0)))
)</f>
        <v>0</v>
      </c>
    </row>
    <row r="339" spans="1:13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>SUBTOTAL(9,D328:D338)</f>
        <v>126365272</v>
      </c>
      <c r="E339" s="11">
        <f t="shared" si="47"/>
        <v>0</v>
      </c>
      <c r="G339" s="111">
        <f t="shared" ref="G339:M339" si="48">SUBTOTAL(9,G328:G338)</f>
        <v>0</v>
      </c>
      <c r="H339" s="111">
        <f t="shared" si="48"/>
        <v>0</v>
      </c>
      <c r="I339" s="111">
        <f t="shared" si="48"/>
        <v>0</v>
      </c>
      <c r="J339" s="111">
        <f t="shared" si="48"/>
        <v>0</v>
      </c>
      <c r="K339" s="111">
        <f t="shared" si="48"/>
        <v>89393327.899221167</v>
      </c>
      <c r="L339" s="111">
        <f t="shared" si="48"/>
        <v>36971944.100778833</v>
      </c>
      <c r="M339" s="111">
        <f t="shared" si="48"/>
        <v>0</v>
      </c>
    </row>
    <row r="340" spans="1:13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>
        <f t="shared" si="47"/>
        <v>0</v>
      </c>
      <c r="G340" s="11"/>
      <c r="H340" s="11"/>
      <c r="I340" s="11"/>
      <c r="J340" s="11"/>
      <c r="K340" s="11"/>
      <c r="L340" s="11"/>
      <c r="M340" s="11"/>
    </row>
    <row r="341" spans="1:13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>
        <f t="shared" si="47"/>
        <v>0</v>
      </c>
      <c r="G341" s="11"/>
      <c r="H341" s="11"/>
      <c r="I341" s="11"/>
      <c r="J341" s="11"/>
      <c r="K341" s="11"/>
      <c r="L341" s="11"/>
      <c r="M341" s="11"/>
    </row>
    <row r="342" spans="1:13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>'Input-Accounts'!$D342</f>
        <v>491</v>
      </c>
      <c r="E342" s="11">
        <f t="shared" si="47"/>
        <v>0</v>
      </c>
      <c r="F342" s="3" t="str">
        <f>IF(D342=0,"-",IF('Input-Accounts'!$E342&lt;&gt;0,'Input-Accounts'!$E342,'Input-Accounts'!$F342))</f>
        <v>INT_PSTD_PLANT</v>
      </c>
      <c r="G342" s="11">
        <f>IF($D342=0,0,$D342*
IFERROR(INDEX(G$391:G$427,MATCH($F342,$B$391:$B$427,0))/INDEX($D$391:$D$427,MATCH($F342,$B$391:$B$427,0)),
INDEX('Input-Func_Class'!D$9:D$21,MATCH($F342,'Input-Func_Class'!$B$9:$B$21,0)))
)</f>
        <v>0</v>
      </c>
      <c r="H342" s="11">
        <f>IF($D342=0,0,$D342*
IFERROR(INDEX(H$391:H$427,MATCH($F342,$B$391:$B$427,0))/INDEX($D$391:$D$427,MATCH($F342,$B$391:$B$427,0)),
INDEX('Input-Func_Class'!E$9:E$21,MATCH($F342,'Input-Func_Class'!$B$9:$B$21,0)))
)</f>
        <v>13.820435629390044</v>
      </c>
      <c r="I342" s="11">
        <f>IF($D342=0,0,$D342*
IFERROR(INDEX(I$391:I$427,MATCH($F342,$B$391:$B$427,0))/INDEX($D$391:$D$427,MATCH($F342,$B$391:$B$427,0)),
INDEX('Input-Func_Class'!F$9:F$21,MATCH($F342,'Input-Func_Class'!$B$9:$B$21,0)))
)</f>
        <v>2.7457545995953918</v>
      </c>
      <c r="J342" s="11">
        <f>IF($D342=0,0,$D342*
IFERROR(INDEX(J$391:J$427,MATCH($F342,$B$391:$B$427,0))/INDEX($D$391:$D$427,MATCH($F342,$B$391:$B$427,0)),
INDEX('Input-Func_Class'!G$9:G$21,MATCH($F342,'Input-Func_Class'!$B$9:$B$21,0)))
)</f>
        <v>31.69133085257165</v>
      </c>
      <c r="K342" s="11">
        <f>IF($D342=0,0,$D342*
IFERROR(INDEX(K$391:K$427,MATCH($F342,$B$391:$B$427,0))/INDEX($D$391:$D$427,MATCH($F342,$B$391:$B$427,0)),
INDEX('Input-Func_Class'!H$9:H$21,MATCH($F342,'Input-Func_Class'!$B$9:$B$21,0)))
)</f>
        <v>337.55596874248585</v>
      </c>
      <c r="L342" s="11">
        <f>IF($D342=0,0,$D342*
IFERROR(INDEX(L$391:L$427,MATCH($F342,$B$391:$B$427,0))/INDEX($D$391:$D$427,MATCH($F342,$B$391:$B$427,0)),
INDEX('Input-Func_Class'!I$9:I$21,MATCH($F342,'Input-Func_Class'!$B$9:$B$21,0)))
)</f>
        <v>105.18651017595717</v>
      </c>
      <c r="M342" s="11">
        <f>IF($D342=0,0,$D342*
IFERROR(INDEX(M$391:M$427,MATCH($F342,$B$391:$B$427,0))/INDEX($D$391:$D$427,MATCH($F342,$B$391:$B$427,0)),
INDEX('Input-Func_Class'!J$9:J$21,MATCH($F342,'Input-Func_Class'!$B$9:$B$21,0)))
)</f>
        <v>0</v>
      </c>
    </row>
    <row r="343" spans="1:13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>'Input-Accounts'!$D343</f>
        <v>2951921</v>
      </c>
      <c r="E343" s="11">
        <f t="shared" si="47"/>
        <v>0</v>
      </c>
      <c r="F343" s="3" t="str">
        <f>IF(D343=0,"-",IF('Input-Accounts'!$E343&lt;&gt;0,'Input-Accounts'!$E343,'Input-Accounts'!$F343))</f>
        <v>INT_PSTD_PLANT</v>
      </c>
      <c r="G343" s="11">
        <f>IF($D343=0,0,$D343*
IFERROR(INDEX(G$391:G$427,MATCH($F343,$B$391:$B$427,0))/INDEX($D$391:$D$427,MATCH($F343,$B$391:$B$427,0)),
INDEX('Input-Func_Class'!D$9:D$21,MATCH($F343,'Input-Func_Class'!$B$9:$B$21,0)))
)</f>
        <v>0</v>
      </c>
      <c r="H343" s="11">
        <f>IF($D343=0,0,$D343*
IFERROR(INDEX(H$391:H$427,MATCH($F343,$B$391:$B$427,0))/INDEX($D$391:$D$427,MATCH($F343,$B$391:$B$427,0)),
INDEX('Input-Func_Class'!E$9:E$21,MATCH($F343,'Input-Func_Class'!$B$9:$B$21,0)))
)</f>
        <v>83089.275282168412</v>
      </c>
      <c r="I343" s="11">
        <f>IF($D343=0,0,$D343*
IFERROR(INDEX(I$391:I$427,MATCH($F343,$B$391:$B$427,0))/INDEX($D$391:$D$427,MATCH($F343,$B$391:$B$427,0)),
INDEX('Input-Func_Class'!F$9:F$21,MATCH($F343,'Input-Func_Class'!$B$9:$B$21,0)))
)</f>
        <v>16507.638825646089</v>
      </c>
      <c r="J343" s="11">
        <f>IF($D343=0,0,$D343*
IFERROR(INDEX(J$391:J$427,MATCH($F343,$B$391:$B$427,0))/INDEX($D$391:$D$427,MATCH($F343,$B$391:$B$427,0)),
INDEX('Input-Func_Class'!G$9:G$21,MATCH($F343,'Input-Func_Class'!$B$9:$B$21,0)))
)</f>
        <v>190530.1528750594</v>
      </c>
      <c r="K343" s="11">
        <f>IF($D343=0,0,$D343*
IFERROR(INDEX(K$391:K$427,MATCH($F343,$B$391:$B$427,0))/INDEX($D$391:$D$427,MATCH($F343,$B$391:$B$427,0)),
INDEX('Input-Func_Class'!H$9:H$21,MATCH($F343,'Input-Func_Class'!$B$9:$B$21,0)))
)</f>
        <v>2029406.4211940686</v>
      </c>
      <c r="L343" s="11">
        <f>IF($D343=0,0,$D343*
IFERROR(INDEX(L$391:L$427,MATCH($F343,$B$391:$B$427,0))/INDEX($D$391:$D$427,MATCH($F343,$B$391:$B$427,0)),
INDEX('Input-Func_Class'!I$9:I$21,MATCH($F343,'Input-Func_Class'!$B$9:$B$21,0)))
)</f>
        <v>632387.51182305836</v>
      </c>
      <c r="M343" s="11">
        <f>IF($D343=0,0,$D343*
IFERROR(INDEX(M$391:M$427,MATCH($F343,$B$391:$B$427,0))/INDEX($D$391:$D$427,MATCH($F343,$B$391:$B$427,0)),
INDEX('Input-Func_Class'!J$9:J$21,MATCH($F343,'Input-Func_Class'!$B$9:$B$21,0)))
)</f>
        <v>0</v>
      </c>
    </row>
    <row r="344" spans="1:13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>'Input-Accounts'!$D344</f>
        <v>94510</v>
      </c>
      <c r="E344" s="11">
        <f t="shared" si="47"/>
        <v>0</v>
      </c>
      <c r="F344" s="3" t="str">
        <f>IF(D344=0,"-",IF('Input-Accounts'!$E344&lt;&gt;0,'Input-Accounts'!$E344,'Input-Accounts'!$F344))</f>
        <v>INT_PSTD_PLANT</v>
      </c>
      <c r="G344" s="11">
        <f>IF($D344=0,0,$D344*
IFERROR(INDEX(G$391:G$427,MATCH($F344,$B$391:$B$427,0))/INDEX($D$391:$D$427,MATCH($F344,$B$391:$B$427,0)),
INDEX('Input-Func_Class'!D$9:D$21,MATCH($F344,'Input-Func_Class'!$B$9:$B$21,0)))
)</f>
        <v>0</v>
      </c>
      <c r="H344" s="11">
        <f>IF($D344=0,0,$D344*
IFERROR(INDEX(H$391:H$427,MATCH($F344,$B$391:$B$427,0))/INDEX($D$391:$D$427,MATCH($F344,$B$391:$B$427,0)),
INDEX('Input-Func_Class'!E$9:E$21,MATCH($F344,'Input-Func_Class'!$B$9:$B$21,0)))
)</f>
        <v>2660.222752207033</v>
      </c>
      <c r="I344" s="11">
        <f>IF($D344=0,0,$D344*
IFERROR(INDEX(I$391:I$427,MATCH($F344,$B$391:$B$427,0))/INDEX($D$391:$D$427,MATCH($F344,$B$391:$B$427,0)),
INDEX('Input-Func_Class'!F$9:F$21,MATCH($F344,'Input-Func_Class'!$B$9:$B$21,0)))
)</f>
        <v>528.51581916040834</v>
      </c>
      <c r="J344" s="11">
        <f>IF($D344=0,0,$D344*
IFERROR(INDEX(J$391:J$427,MATCH($F344,$B$391:$B$427,0))/INDEX($D$391:$D$427,MATCH($F344,$B$391:$B$427,0)),
INDEX('Input-Func_Class'!G$9:G$21,MATCH($F344,'Input-Func_Class'!$B$9:$B$21,0)))
)</f>
        <v>6100.0971056548815</v>
      </c>
      <c r="K344" s="11">
        <f>IF($D344=0,0,$D344*
IFERROR(INDEX(K$391:K$427,MATCH($F344,$B$391:$B$427,0))/INDEX($D$391:$D$427,MATCH($F344,$B$391:$B$427,0)),
INDEX('Input-Func_Class'!H$9:H$21,MATCH($F344,'Input-Func_Class'!$B$9:$B$21,0)))
)</f>
        <v>64974.367832693155</v>
      </c>
      <c r="L344" s="11">
        <f>IF($D344=0,0,$D344*
IFERROR(INDEX(L$391:L$427,MATCH($F344,$B$391:$B$427,0))/INDEX($D$391:$D$427,MATCH($F344,$B$391:$B$427,0)),
INDEX('Input-Func_Class'!I$9:I$21,MATCH($F344,'Input-Func_Class'!$B$9:$B$21,0)))
)</f>
        <v>20246.796490284545</v>
      </c>
      <c r="M344" s="11">
        <f>IF($D344=0,0,$D344*
IFERROR(INDEX(M$391:M$427,MATCH($F344,$B$391:$B$427,0))/INDEX($D$391:$D$427,MATCH($F344,$B$391:$B$427,0)),
INDEX('Input-Func_Class'!J$9:J$21,MATCH($F344,'Input-Func_Class'!$B$9:$B$21,0)))
)</f>
        <v>0</v>
      </c>
    </row>
    <row r="345" spans="1:13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>'Input-Accounts'!$D345</f>
        <v>12533859</v>
      </c>
      <c r="E345" s="11">
        <f t="shared" si="47"/>
        <v>0</v>
      </c>
      <c r="F345" s="3" t="str">
        <f>IF(D345=0,"-",IF('Input-Accounts'!$E345&lt;&gt;0,'Input-Accounts'!$E345,'Input-Accounts'!$F345))</f>
        <v>INT_PSTD_PLANT</v>
      </c>
      <c r="G345" s="11">
        <f>IF($D345=0,0,$D345*
IFERROR(INDEX(G$391:G$427,MATCH($F345,$B$391:$B$427,0))/INDEX($D$391:$D$427,MATCH($F345,$B$391:$B$427,0)),
INDEX('Input-Func_Class'!D$9:D$21,MATCH($F345,'Input-Func_Class'!$B$9:$B$21,0)))
)</f>
        <v>0</v>
      </c>
      <c r="H345" s="11">
        <f>IF($D345=0,0,$D345*
IFERROR(INDEX(H$391:H$427,MATCH($F345,$B$391:$B$427,0))/INDEX($D$391:$D$427,MATCH($F345,$B$391:$B$427,0)),
INDEX('Input-Func_Class'!E$9:E$21,MATCH($F345,'Input-Func_Class'!$B$9:$B$21,0)))
)</f>
        <v>352797.13135916716</v>
      </c>
      <c r="I345" s="11">
        <f>IF($D345=0,0,$D345*
IFERROR(INDEX(I$391:I$427,MATCH($F345,$B$391:$B$427,0))/INDEX($D$391:$D$427,MATCH($F345,$B$391:$B$427,0)),
INDEX('Input-Func_Class'!F$9:F$21,MATCH($F345,'Input-Func_Class'!$B$9:$B$21,0)))
)</f>
        <v>70091.448065030752</v>
      </c>
      <c r="J345" s="11">
        <f>IF($D345=0,0,$D345*
IFERROR(INDEX(J$391:J$427,MATCH($F345,$B$391:$B$427,0))/INDEX($D$391:$D$427,MATCH($F345,$B$391:$B$427,0)),
INDEX('Input-Func_Class'!G$9:G$21,MATCH($F345,'Input-Func_Class'!$B$9:$B$21,0)))
)</f>
        <v>808991.18620872276</v>
      </c>
      <c r="K345" s="11">
        <f>IF($D345=0,0,$D345*
IFERROR(INDEX(K$391:K$427,MATCH($F345,$B$391:$B$427,0))/INDEX($D$391:$D$427,MATCH($F345,$B$391:$B$427,0)),
INDEX('Input-Func_Class'!H$9:H$21,MATCH($F345,'Input-Func_Class'!$B$9:$B$21,0)))
)</f>
        <v>8616861.3377326373</v>
      </c>
      <c r="L345" s="11">
        <f>IF($D345=0,0,$D345*
IFERROR(INDEX(L$391:L$427,MATCH($F345,$B$391:$B$427,0))/INDEX($D$391:$D$427,MATCH($F345,$B$391:$B$427,0)),
INDEX('Input-Func_Class'!I$9:I$21,MATCH($F345,'Input-Func_Class'!$B$9:$B$21,0)))
)</f>
        <v>2685117.8966344446</v>
      </c>
      <c r="M345" s="11">
        <f>IF($D345=0,0,$D345*
IFERROR(INDEX(M$391:M$427,MATCH($F345,$B$391:$B$427,0))/INDEX($D$391:$D$427,MATCH($F345,$B$391:$B$427,0)),
INDEX('Input-Func_Class'!J$9:J$21,MATCH($F345,'Input-Func_Class'!$B$9:$B$21,0)))
)</f>
        <v>0</v>
      </c>
    </row>
    <row r="346" spans="1:13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>'Input-Accounts'!$D346</f>
        <v>53</v>
      </c>
      <c r="E346" s="11">
        <f t="shared" si="47"/>
        <v>0</v>
      </c>
      <c r="F346" s="3" t="str">
        <f>IF(D346=0,"-",IF('Input-Accounts'!$E346&lt;&gt;0,'Input-Accounts'!$E346,'Input-Accounts'!$F346))</f>
        <v>INT_PSTD_PLANT</v>
      </c>
      <c r="G346" s="11">
        <f>IF($D346=0,0,$D346*
IFERROR(INDEX(G$391:G$427,MATCH($F346,$B$391:$B$427,0))/INDEX($D$391:$D$427,MATCH($F346,$B$391:$B$427,0)),
INDEX('Input-Func_Class'!D$9:D$21,MATCH($F346,'Input-Func_Class'!$B$9:$B$21,0)))
)</f>
        <v>0</v>
      </c>
      <c r="H346" s="11">
        <f>IF($D346=0,0,$D346*
IFERROR(INDEX(H$391:H$427,MATCH($F346,$B$391:$B$427,0))/INDEX($D$391:$D$427,MATCH($F346,$B$391:$B$427,0)),
INDEX('Input-Func_Class'!E$9:E$21,MATCH($F346,'Input-Func_Class'!$B$9:$B$21,0)))
)</f>
        <v>1.4918189172254019</v>
      </c>
      <c r="I346" s="11">
        <f>IF($D346=0,0,$D346*
IFERROR(INDEX(I$391:I$427,MATCH($F346,$B$391:$B$427,0))/INDEX($D$391:$D$427,MATCH($F346,$B$391:$B$427,0)),
INDEX('Input-Func_Class'!F$9:F$21,MATCH($F346,'Input-Func_Class'!$B$9:$B$21,0)))
)</f>
        <v>0.29638491604593842</v>
      </c>
      <c r="J346" s="11">
        <f>IF($D346=0,0,$D346*
IFERROR(INDEX(J$391:J$427,MATCH($F346,$B$391:$B$427,0))/INDEX($D$391:$D$427,MATCH($F346,$B$391:$B$427,0)),
INDEX('Input-Func_Class'!G$9:G$21,MATCH($F346,'Input-Func_Class'!$B$9:$B$21,0)))
)</f>
        <v>3.4208564871411355</v>
      </c>
      <c r="K346" s="11">
        <f>IF($D346=0,0,$D346*
IFERROR(INDEX(K$391:K$427,MATCH($F346,$B$391:$B$427,0))/INDEX($D$391:$D$427,MATCH($F346,$B$391:$B$427,0)),
INDEX('Input-Func_Class'!H$9:H$21,MATCH($F346,'Input-Func_Class'!$B$9:$B$21,0)))
)</f>
        <v>36.43679499664308</v>
      </c>
      <c r="L346" s="11">
        <f>IF($D346=0,0,$D346*
IFERROR(INDEX(L$391:L$427,MATCH($F346,$B$391:$B$427,0))/INDEX($D$391:$D$427,MATCH($F346,$B$391:$B$427,0)),
INDEX('Input-Func_Class'!I$9:I$21,MATCH($F346,'Input-Func_Class'!$B$9:$B$21,0)))
)</f>
        <v>11.35414468294446</v>
      </c>
      <c r="M346" s="11">
        <f>IF($D346=0,0,$D346*
IFERROR(INDEX(M$391:M$427,MATCH($F346,$B$391:$B$427,0))/INDEX($D$391:$D$427,MATCH($F346,$B$391:$B$427,0)),
INDEX('Input-Func_Class'!J$9:J$21,MATCH($F346,'Input-Func_Class'!$B$9:$B$21,0)))
)</f>
        <v>0</v>
      </c>
    </row>
    <row r="347" spans="1:13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>'Input-Accounts'!$D347</f>
        <v>373421</v>
      </c>
      <c r="E347" s="11">
        <f t="shared" si="47"/>
        <v>0</v>
      </c>
      <c r="F347" s="3" t="str">
        <f>IF(D347=0,"-",IF('Input-Accounts'!$E347&lt;&gt;0,'Input-Accounts'!$E347,'Input-Accounts'!$F347))</f>
        <v>INT_PSTD_PLANT</v>
      </c>
      <c r="G347" s="11">
        <f>IF($D347=0,0,$D347*
IFERROR(INDEX(G$391:G$427,MATCH($F347,$B$391:$B$427,0))/INDEX($D$391:$D$427,MATCH($F347,$B$391:$B$427,0)),
INDEX('Input-Func_Class'!D$9:D$21,MATCH($F347,'Input-Func_Class'!$B$9:$B$21,0)))
)</f>
        <v>0</v>
      </c>
      <c r="H347" s="11">
        <f>IF($D347=0,0,$D347*
IFERROR(INDEX(H$391:H$427,MATCH($F347,$B$391:$B$427,0))/INDEX($D$391:$D$427,MATCH($F347,$B$391:$B$427,0)),
INDEX('Input-Func_Class'!E$9:E$21,MATCH($F347,'Input-Func_Class'!$B$9:$B$21,0)))
)</f>
        <v>10510.877582815599</v>
      </c>
      <c r="I347" s="11">
        <f>IF($D347=0,0,$D347*
IFERROR(INDEX(I$391:I$427,MATCH($F347,$B$391:$B$427,0))/INDEX($D$391:$D$427,MATCH($F347,$B$391:$B$427,0)),
INDEX('Input-Func_Class'!F$9:F$21,MATCH($F347,'Input-Func_Class'!$B$9:$B$21,0)))
)</f>
        <v>2088.2330515998183</v>
      </c>
      <c r="J347" s="11">
        <f>IF($D347=0,0,$D347*
IFERROR(INDEX(J$391:J$427,MATCH($F347,$B$391:$B$427,0))/INDEX($D$391:$D$427,MATCH($F347,$B$391:$B$427,0)),
INDEX('Input-Func_Class'!G$9:G$21,MATCH($F347,'Input-Func_Class'!$B$9:$B$21,0)))
)</f>
        <v>24102.257552542073</v>
      </c>
      <c r="K347" s="11">
        <f>IF($D347=0,0,$D347*
IFERROR(INDEX(K$391:K$427,MATCH($F347,$B$391:$B$427,0))/INDEX($D$391:$D$427,MATCH($F347,$B$391:$B$427,0)),
INDEX('Input-Func_Class'!H$9:H$21,MATCH($F347,'Input-Func_Class'!$B$9:$B$21,0)))
)</f>
        <v>256721.97027248028</v>
      </c>
      <c r="L347" s="11">
        <f>IF($D347=0,0,$D347*
IFERROR(INDEX(L$391:L$427,MATCH($F347,$B$391:$B$427,0))/INDEX($D$391:$D$427,MATCH($F347,$B$391:$B$427,0)),
INDEX('Input-Func_Class'!I$9:I$21,MATCH($F347,'Input-Func_Class'!$B$9:$B$21,0)))
)</f>
        <v>79997.661540562331</v>
      </c>
      <c r="M347" s="11">
        <f>IF($D347=0,0,$D347*
IFERROR(INDEX(M$391:M$427,MATCH($F347,$B$391:$B$427,0))/INDEX($D$391:$D$427,MATCH($F347,$B$391:$B$427,0)),
INDEX('Input-Func_Class'!J$9:J$21,MATCH($F347,'Input-Func_Class'!$B$9:$B$21,0)))
)</f>
        <v>0</v>
      </c>
    </row>
    <row r="348" spans="1:13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>'Input-Accounts'!$D348</f>
        <v>0</v>
      </c>
      <c r="E348" s="11">
        <f t="shared" si="47"/>
        <v>0</v>
      </c>
      <c r="F348" s="3" t="str">
        <f>IF(D348=0,"-",IF('Input-Accounts'!$E348&lt;&gt;0,'Input-Accounts'!$E348,'Input-Accounts'!$F348))</f>
        <v>-</v>
      </c>
      <c r="G348" s="11">
        <f>IF($D348=0,0,$D348*
IFERROR(INDEX(G$391:G$427,MATCH($F348,$B$391:$B$427,0))/INDEX($D$391:$D$427,MATCH($F348,$B$391:$B$427,0)),
INDEX('Input-Func_Class'!D$9:D$21,MATCH($F348,'Input-Func_Class'!$B$9:$B$21,0)))
)</f>
        <v>0</v>
      </c>
      <c r="H348" s="11">
        <f>IF($D348=0,0,$D348*
IFERROR(INDEX(H$391:H$427,MATCH($F348,$B$391:$B$427,0))/INDEX($D$391:$D$427,MATCH($F348,$B$391:$B$427,0)),
INDEX('Input-Func_Class'!E$9:E$21,MATCH($F348,'Input-Func_Class'!$B$9:$B$21,0)))
)</f>
        <v>0</v>
      </c>
      <c r="I348" s="11">
        <f>IF($D348=0,0,$D348*
IFERROR(INDEX(I$391:I$427,MATCH($F348,$B$391:$B$427,0))/INDEX($D$391:$D$427,MATCH($F348,$B$391:$B$427,0)),
INDEX('Input-Func_Class'!F$9:F$21,MATCH($F348,'Input-Func_Class'!$B$9:$B$21,0)))
)</f>
        <v>0</v>
      </c>
      <c r="J348" s="11">
        <f>IF($D348=0,0,$D348*
IFERROR(INDEX(J$391:J$427,MATCH($F348,$B$391:$B$427,0))/INDEX($D$391:$D$427,MATCH($F348,$B$391:$B$427,0)),
INDEX('Input-Func_Class'!G$9:G$21,MATCH($F348,'Input-Func_Class'!$B$9:$B$21,0)))
)</f>
        <v>0</v>
      </c>
      <c r="K348" s="11">
        <f>IF($D348=0,0,$D348*
IFERROR(INDEX(K$391:K$427,MATCH($F348,$B$391:$B$427,0))/INDEX($D$391:$D$427,MATCH($F348,$B$391:$B$427,0)),
INDEX('Input-Func_Class'!H$9:H$21,MATCH($F348,'Input-Func_Class'!$B$9:$B$21,0)))
)</f>
        <v>0</v>
      </c>
      <c r="L348" s="11">
        <f>IF($D348=0,0,$D348*
IFERROR(INDEX(L$391:L$427,MATCH($F348,$B$391:$B$427,0))/INDEX($D$391:$D$427,MATCH($F348,$B$391:$B$427,0)),
INDEX('Input-Func_Class'!I$9:I$21,MATCH($F348,'Input-Func_Class'!$B$9:$B$21,0)))
)</f>
        <v>0</v>
      </c>
      <c r="M348" s="11">
        <f>IF($D348=0,0,$D348*
IFERROR(INDEX(M$391:M$427,MATCH($F348,$B$391:$B$427,0))/INDEX($D$391:$D$427,MATCH($F348,$B$391:$B$427,0)),
INDEX('Input-Func_Class'!J$9:J$21,MATCH($F348,'Input-Func_Class'!$B$9:$B$21,0)))
)</f>
        <v>0</v>
      </c>
    </row>
    <row r="349" spans="1:13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>'Input-Accounts'!$D349</f>
        <v>1266292</v>
      </c>
      <c r="E349" s="11">
        <f t="shared" si="47"/>
        <v>0</v>
      </c>
      <c r="F349" s="3" t="str">
        <f>IF(D349=0,"-",IF('Input-Accounts'!$E349&lt;&gt;0,'Input-Accounts'!$E349,'Input-Accounts'!$F349))</f>
        <v>INT_PSTD_PLANT</v>
      </c>
      <c r="G349" s="11">
        <f>IF($D349=0,0,$D349*
IFERROR(INDEX(G$391:G$427,MATCH($F349,$B$391:$B$427,0))/INDEX($D$391:$D$427,MATCH($F349,$B$391:$B$427,0)),
INDEX('Input-Func_Class'!D$9:D$21,MATCH($F349,'Input-Func_Class'!$B$9:$B$21,0)))
)</f>
        <v>0</v>
      </c>
      <c r="H349" s="11">
        <f>IF($D349=0,0,$D349*
IFERROR(INDEX(H$391:H$427,MATCH($F349,$B$391:$B$427,0))/INDEX($D$391:$D$427,MATCH($F349,$B$391:$B$427,0)),
INDEX('Input-Func_Class'!E$9:E$21,MATCH($F349,'Input-Func_Class'!$B$9:$B$21,0)))
)</f>
        <v>35642.987930777148</v>
      </c>
      <c r="I349" s="11">
        <f>IF($D349=0,0,$D349*
IFERROR(INDEX(I$391:I$427,MATCH($F349,$B$391:$B$427,0))/INDEX($D$391:$D$427,MATCH($F349,$B$391:$B$427,0)),
INDEX('Input-Func_Class'!F$9:F$21,MATCH($F349,'Input-Func_Class'!$B$9:$B$21,0)))
)</f>
        <v>7081.3178888611974</v>
      </c>
      <c r="J349" s="11">
        <f>IF($D349=0,0,$D349*
IFERROR(INDEX(J$391:J$427,MATCH($F349,$B$391:$B$427,0))/INDEX($D$391:$D$427,MATCH($F349,$B$391:$B$427,0)),
INDEX('Input-Func_Class'!G$9:G$21,MATCH($F349,'Input-Func_Class'!$B$9:$B$21,0)))
)</f>
        <v>81732.135902168346</v>
      </c>
      <c r="K349" s="11">
        <f>IF($D349=0,0,$D349*
IFERROR(INDEX(K$391:K$427,MATCH($F349,$B$391:$B$427,0))/INDEX($D$391:$D$427,MATCH($F349,$B$391:$B$427,0)),
INDEX('Input-Func_Class'!H$9:H$21,MATCH($F349,'Input-Func_Class'!$B$9:$B$21,0)))
)</f>
        <v>870558.90584696527</v>
      </c>
      <c r="L349" s="11">
        <f>IF($D349=0,0,$D349*
IFERROR(INDEX(L$391:L$427,MATCH($F349,$B$391:$B$427,0))/INDEX($D$391:$D$427,MATCH($F349,$B$391:$B$427,0)),
INDEX('Input-Func_Class'!I$9:I$21,MATCH($F349,'Input-Func_Class'!$B$9:$B$21,0)))
)</f>
        <v>271276.65243122843</v>
      </c>
      <c r="M349" s="11">
        <f>IF($D349=0,0,$D349*
IFERROR(INDEX(M$391:M$427,MATCH($F349,$B$391:$B$427,0))/INDEX($D$391:$D$427,MATCH($F349,$B$391:$B$427,0)),
INDEX('Input-Func_Class'!J$9:J$21,MATCH($F349,'Input-Func_Class'!$B$9:$B$21,0)))
)</f>
        <v>0</v>
      </c>
    </row>
    <row r="350" spans="1:13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>'Input-Accounts'!$D350</f>
        <v>2642190</v>
      </c>
      <c r="E350" s="11">
        <f t="shared" si="47"/>
        <v>0</v>
      </c>
      <c r="F350" s="3" t="str">
        <f>IF(D350=0,"-",IF('Input-Accounts'!$E350&lt;&gt;0,'Input-Accounts'!$E350,'Input-Accounts'!$F350))</f>
        <v>INT_PSTD_PLANT</v>
      </c>
      <c r="G350" s="11">
        <f>IF($D350=0,0,$D350*
IFERROR(INDEX(G$391:G$427,MATCH($F350,$B$391:$B$427,0))/INDEX($D$391:$D$427,MATCH($F350,$B$391:$B$427,0)),
INDEX('Input-Func_Class'!D$9:D$21,MATCH($F350,'Input-Func_Class'!$B$9:$B$21,0)))
)</f>
        <v>0</v>
      </c>
      <c r="H350" s="11">
        <f>IF($D350=0,0,$D350*
IFERROR(INDEX(H$391:H$427,MATCH($F350,$B$391:$B$427,0))/INDEX($D$391:$D$427,MATCH($F350,$B$391:$B$427,0)),
INDEX('Input-Func_Class'!E$9:E$21,MATCH($F350,'Input-Func_Class'!$B$9:$B$21,0)))
)</f>
        <v>74371.113677429894</v>
      </c>
      <c r="I350" s="11">
        <f>IF($D350=0,0,$D350*
IFERROR(INDEX(I$391:I$427,MATCH($F350,$B$391:$B$427,0))/INDEX($D$391:$D$427,MATCH($F350,$B$391:$B$427,0)),
INDEX('Input-Func_Class'!F$9:F$21,MATCH($F350,'Input-Func_Class'!$B$9:$B$21,0)))
)</f>
        <v>14775.570968441851</v>
      </c>
      <c r="J350" s="11">
        <f>IF($D350=0,0,$D350*
IFERROR(INDEX(J$391:J$427,MATCH($F350,$B$391:$B$427,0))/INDEX($D$391:$D$427,MATCH($F350,$B$391:$B$427,0)),
INDEX('Input-Func_Class'!G$9:G$21,MATCH($F350,'Input-Func_Class'!$B$9:$B$21,0)))
)</f>
        <v>170538.73210866863</v>
      </c>
      <c r="K350" s="11">
        <f>IF($D350=0,0,$D350*
IFERROR(INDEX(K$391:K$427,MATCH($F350,$B$391:$B$427,0))/INDEX($D$391:$D$427,MATCH($F350,$B$391:$B$427,0)),
INDEX('Input-Func_Class'!H$9:H$21,MATCH($F350,'Input-Func_Class'!$B$9:$B$21,0)))
)</f>
        <v>1816470.4787203844</v>
      </c>
      <c r="L350" s="11">
        <f>IF($D350=0,0,$D350*
IFERROR(INDEX(L$391:L$427,MATCH($F350,$B$391:$B$427,0))/INDEX($D$391:$D$427,MATCH($F350,$B$391:$B$427,0)),
INDEX('Input-Func_Class'!I$9:I$21,MATCH($F350,'Input-Func_Class'!$B$9:$B$21,0)))
)</f>
        <v>566034.10452507588</v>
      </c>
      <c r="M350" s="11">
        <f>IF($D350=0,0,$D350*
IFERROR(INDEX(M$391:M$427,MATCH($F350,$B$391:$B$427,0))/INDEX($D$391:$D$427,MATCH($F350,$B$391:$B$427,0)),
INDEX('Input-Func_Class'!J$9:J$21,MATCH($F350,'Input-Func_Class'!$B$9:$B$21,0)))
)</f>
        <v>0</v>
      </c>
    </row>
    <row r="351" spans="1:13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>'Input-Accounts'!$D351</f>
        <v>1072</v>
      </c>
      <c r="E351" s="11">
        <f t="shared" si="47"/>
        <v>0</v>
      </c>
      <c r="F351" s="3" t="str">
        <f>IF(D351=0,"-",IF('Input-Accounts'!$E351&lt;&gt;0,'Input-Accounts'!$E351,'Input-Accounts'!$F351))</f>
        <v>INT_PSTD_PLANT</v>
      </c>
      <c r="G351" s="11">
        <f>IF($D351=0,0,$D351*
IFERROR(INDEX(G$391:G$427,MATCH($F351,$B$391:$B$427,0))/INDEX($D$391:$D$427,MATCH($F351,$B$391:$B$427,0)),
INDEX('Input-Func_Class'!D$9:D$21,MATCH($F351,'Input-Func_Class'!$B$9:$B$21,0)))
)</f>
        <v>0</v>
      </c>
      <c r="H351" s="11">
        <f>IF($D351=0,0,$D351*
IFERROR(INDEX(H$391:H$427,MATCH($F351,$B$391:$B$427,0))/INDEX($D$391:$D$427,MATCH($F351,$B$391:$B$427,0)),
INDEX('Input-Func_Class'!E$9:E$21,MATCH($F351,'Input-Func_Class'!$B$9:$B$21,0)))
)</f>
        <v>30.174148665389261</v>
      </c>
      <c r="I351" s="11">
        <f>IF($D351=0,0,$D351*
IFERROR(INDEX(I$391:I$427,MATCH($F351,$B$391:$B$427,0))/INDEX($D$391:$D$427,MATCH($F351,$B$391:$B$427,0)),
INDEX('Input-Func_Class'!F$9:F$21,MATCH($F351,'Input-Func_Class'!$B$9:$B$21,0)))
)</f>
        <v>5.9948043396461506</v>
      </c>
      <c r="J351" s="11">
        <f>IF($D351=0,0,$D351*
IFERROR(INDEX(J$391:J$427,MATCH($F351,$B$391:$B$427,0))/INDEX($D$391:$D$427,MATCH($F351,$B$391:$B$427,0)),
INDEX('Input-Func_Class'!G$9:G$21,MATCH($F351,'Input-Func_Class'!$B$9:$B$21,0)))
)</f>
        <v>69.191663287081084</v>
      </c>
      <c r="K351" s="11">
        <f>IF($D351=0,0,$D351*
IFERROR(INDEX(K$391:K$427,MATCH($F351,$B$391:$B$427,0))/INDEX($D$391:$D$427,MATCH($F351,$B$391:$B$427,0)),
INDEX('Input-Func_Class'!H$9:H$21,MATCH($F351,'Input-Func_Class'!$B$9:$B$21,0)))
)</f>
        <v>736.98574030945997</v>
      </c>
      <c r="L351" s="11">
        <f>IF($D351=0,0,$D351*
IFERROR(INDEX(L$391:L$427,MATCH($F351,$B$391:$B$427,0))/INDEX($D$391:$D$427,MATCH($F351,$B$391:$B$427,0)),
INDEX('Input-Func_Class'!I$9:I$21,MATCH($F351,'Input-Func_Class'!$B$9:$B$21,0)))
)</f>
        <v>229.65364339842381</v>
      </c>
      <c r="M351" s="11">
        <f>IF($D351=0,0,$D351*
IFERROR(INDEX(M$391:M$427,MATCH($F351,$B$391:$B$427,0))/INDEX($D$391:$D$427,MATCH($F351,$B$391:$B$427,0)),
INDEX('Input-Func_Class'!J$9:J$21,MATCH($F351,'Input-Func_Class'!$B$9:$B$21,0)))
)</f>
        <v>0</v>
      </c>
    </row>
    <row r="352" spans="1:13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>'Input-Accounts'!$D352</f>
        <v>0</v>
      </c>
      <c r="E352" s="11">
        <f t="shared" si="47"/>
        <v>0</v>
      </c>
      <c r="F352" s="3" t="str">
        <f>IF(D352=0,"-",IF('Input-Accounts'!$E352&lt;&gt;0,'Input-Accounts'!$E352,'Input-Accounts'!$F352))</f>
        <v>-</v>
      </c>
      <c r="G352" s="11">
        <f>IF($D352=0,0,$D352*
IFERROR(INDEX(G$391:G$427,MATCH($F352,$B$391:$B$427,0))/INDEX($D$391:$D$427,MATCH($F352,$B$391:$B$427,0)),
INDEX('Input-Func_Class'!D$9:D$21,MATCH($F352,'Input-Func_Class'!$B$9:$B$21,0)))
)</f>
        <v>0</v>
      </c>
      <c r="H352" s="11">
        <f>IF($D352=0,0,$D352*
IFERROR(INDEX(H$391:H$427,MATCH($F352,$B$391:$B$427,0))/INDEX($D$391:$D$427,MATCH($F352,$B$391:$B$427,0)),
INDEX('Input-Func_Class'!E$9:E$21,MATCH($F352,'Input-Func_Class'!$B$9:$B$21,0)))
)</f>
        <v>0</v>
      </c>
      <c r="I352" s="11">
        <f>IF($D352=0,0,$D352*
IFERROR(INDEX(I$391:I$427,MATCH($F352,$B$391:$B$427,0))/INDEX($D$391:$D$427,MATCH($F352,$B$391:$B$427,0)),
INDEX('Input-Func_Class'!F$9:F$21,MATCH($F352,'Input-Func_Class'!$B$9:$B$21,0)))
)</f>
        <v>0</v>
      </c>
      <c r="J352" s="11">
        <f>IF($D352=0,0,$D352*
IFERROR(INDEX(J$391:J$427,MATCH($F352,$B$391:$B$427,0))/INDEX($D$391:$D$427,MATCH($F352,$B$391:$B$427,0)),
INDEX('Input-Func_Class'!G$9:G$21,MATCH($F352,'Input-Func_Class'!$B$9:$B$21,0)))
)</f>
        <v>0</v>
      </c>
      <c r="K352" s="11">
        <f>IF($D352=0,0,$D352*
IFERROR(INDEX(K$391:K$427,MATCH($F352,$B$391:$B$427,0))/INDEX($D$391:$D$427,MATCH($F352,$B$391:$B$427,0)),
INDEX('Input-Func_Class'!H$9:H$21,MATCH($F352,'Input-Func_Class'!$B$9:$B$21,0)))
)</f>
        <v>0</v>
      </c>
      <c r="L352" s="11">
        <f>IF($D352=0,0,$D352*
IFERROR(INDEX(L$391:L$427,MATCH($F352,$B$391:$B$427,0))/INDEX($D$391:$D$427,MATCH($F352,$B$391:$B$427,0)),
INDEX('Input-Func_Class'!I$9:I$21,MATCH($F352,'Input-Func_Class'!$B$9:$B$21,0)))
)</f>
        <v>0</v>
      </c>
      <c r="M352" s="11">
        <f>IF($D352=0,0,$D352*
IFERROR(INDEX(M$391:M$427,MATCH($F352,$B$391:$B$427,0))/INDEX($D$391:$D$427,MATCH($F352,$B$391:$B$427,0)),
INDEX('Input-Func_Class'!J$9:J$21,MATCH($F352,'Input-Func_Class'!$B$9:$B$21,0)))
)</f>
        <v>0</v>
      </c>
    </row>
    <row r="353" spans="1:13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>SUBTOTAL(9,D342:D352)</f>
        <v>19863809</v>
      </c>
      <c r="E353" s="11">
        <f t="shared" si="47"/>
        <v>0</v>
      </c>
      <c r="G353" s="111">
        <f t="shared" ref="G353:M353" si="49">SUBTOTAL(9,G342:G352)</f>
        <v>0</v>
      </c>
      <c r="H353" s="111">
        <f t="shared" si="49"/>
        <v>559117.09498777718</v>
      </c>
      <c r="I353" s="111">
        <f t="shared" si="49"/>
        <v>111081.76156259541</v>
      </c>
      <c r="J353" s="111">
        <f t="shared" si="49"/>
        <v>1282098.865603443</v>
      </c>
      <c r="K353" s="111">
        <f t="shared" si="49"/>
        <v>13656104.460103275</v>
      </c>
      <c r="L353" s="111">
        <f t="shared" si="49"/>
        <v>4255406.8177429121</v>
      </c>
      <c r="M353" s="111">
        <f t="shared" si="49"/>
        <v>0</v>
      </c>
    </row>
    <row r="354" spans="1:13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>
        <f t="shared" si="47"/>
        <v>0</v>
      </c>
      <c r="G354" s="11"/>
      <c r="H354" s="11"/>
      <c r="I354" s="11"/>
      <c r="J354" s="11"/>
      <c r="K354" s="11"/>
      <c r="L354" s="11"/>
      <c r="M354" s="11"/>
    </row>
    <row r="355" spans="1:13" outlineLevel="1" x14ac:dyDescent="0.25">
      <c r="A355" s="30">
        <f>IF(ISBLANK('Input-Accounts'!A355),"",'Input-Accounts'!A355)</f>
        <v>310</v>
      </c>
      <c r="B355" s="8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">
        <f>SUBTOTAL(9,D288:D354)</f>
        <v>173113313</v>
      </c>
      <c r="E355" s="11">
        <f t="shared" si="47"/>
        <v>0</v>
      </c>
      <c r="F355" s="3"/>
      <c r="G355" s="11">
        <f t="shared" ref="G355:M355" si="50">SUBTOTAL(9,G288:G354)</f>
        <v>199068.29774248743</v>
      </c>
      <c r="H355" s="11">
        <f t="shared" si="50"/>
        <v>5671936.2057002354</v>
      </c>
      <c r="I355" s="11">
        <f t="shared" si="50"/>
        <v>1308587.6823766662</v>
      </c>
      <c r="J355" s="11">
        <f t="shared" si="50"/>
        <v>8265805.0052111782</v>
      </c>
      <c r="K355" s="11">
        <f t="shared" si="50"/>
        <v>109473186.22182988</v>
      </c>
      <c r="L355" s="11">
        <f t="shared" si="50"/>
        <v>44174872.629168577</v>
      </c>
      <c r="M355" s="11">
        <f t="shared" si="50"/>
        <v>4019856.957970974</v>
      </c>
    </row>
    <row r="356" spans="1:13" outlineLevel="1" x14ac:dyDescent="0.25">
      <c r="B356" s="8"/>
      <c r="D356" s="11"/>
      <c r="E356" s="11"/>
      <c r="F356" s="3"/>
      <c r="G356" s="11"/>
      <c r="H356" s="11"/>
      <c r="I356" s="11"/>
      <c r="J356" s="11"/>
      <c r="K356" s="11"/>
      <c r="L356" s="11"/>
      <c r="M356" s="11"/>
    </row>
    <row r="357" spans="1:13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>
        <f t="shared" ref="E357:E388" si="51">IFERROR(IF(D357="",0,IF(D357=0,0,IF(ABS(D357-SUM($G357:$M357))&lt;Check_Limit,0,1))),1)</f>
        <v>0</v>
      </c>
      <c r="G357" s="11"/>
      <c r="H357" s="11"/>
      <c r="I357" s="11"/>
      <c r="J357" s="11"/>
      <c r="K357" s="11"/>
      <c r="L357" s="11"/>
      <c r="M357" s="11"/>
    </row>
    <row r="358" spans="1:13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>'Input-Accounts'!$D358</f>
        <v>8068283</v>
      </c>
      <c r="E358" s="11">
        <f t="shared" si="51"/>
        <v>0</v>
      </c>
      <c r="F358" s="3" t="str">
        <f>IF(D358=0,"-",IF('Input-Accounts'!$E358&lt;&gt;0,'Input-Accounts'!$E358,'Input-Accounts'!$F358))</f>
        <v>INT_PSTD_PLANT</v>
      </c>
      <c r="G358" s="11">
        <f>IF($D358=0,0,$D358*
IFERROR(INDEX(G$391:G$427,MATCH($F358,$B$391:$B$427,0))/INDEX($D$391:$D$427,MATCH($F358,$B$391:$B$427,0)),
INDEX('Input-Func_Class'!D$9:D$21,MATCH($F358,'Input-Func_Class'!$B$9:$B$21,0)))
)</f>
        <v>0</v>
      </c>
      <c r="H358" s="11">
        <f>IF($D358=0,0,$D358*
IFERROR(INDEX(H$391:H$427,MATCH($F358,$B$391:$B$427,0))/INDEX($D$391:$D$427,MATCH($F358,$B$391:$B$427,0)),
INDEX('Input-Func_Class'!E$9:E$21,MATCH($F358,'Input-Func_Class'!$B$9:$B$21,0)))
)</f>
        <v>227102.21148920976</v>
      </c>
      <c r="I358" s="11">
        <f>IF($D358=0,0,$D358*
IFERROR(INDEX(I$391:I$427,MATCH($F358,$B$391:$B$427,0))/INDEX($D$391:$D$427,MATCH($F358,$B$391:$B$427,0)),
INDEX('Input-Func_Class'!F$9:F$21,MATCH($F358,'Input-Func_Class'!$B$9:$B$21,0)))
)</f>
        <v>45119.195841318346</v>
      </c>
      <c r="J358" s="11">
        <f>IF($D358=0,0,$D358*
IFERROR(INDEX(J$391:J$427,MATCH($F358,$B$391:$B$427,0))/INDEX($D$391:$D$427,MATCH($F358,$B$391:$B$427,0)),
INDEX('Input-Func_Class'!G$9:G$21,MATCH($F358,'Input-Func_Class'!$B$9:$B$21,0)))
)</f>
        <v>520762.98567246302</v>
      </c>
      <c r="K358" s="11">
        <f>IF($D358=0,0,$D358*
IFERROR(INDEX(K$391:K$427,MATCH($F358,$B$391:$B$427,0))/INDEX($D$391:$D$427,MATCH($F358,$B$391:$B$427,0)),
INDEX('Input-Func_Class'!H$9:H$21,MATCH($F358,'Input-Func_Class'!$B$9:$B$21,0)))
)</f>
        <v>5546837.2386018941</v>
      </c>
      <c r="L358" s="11">
        <f>IF($D358=0,0,$D358*
IFERROR(INDEX(L$391:L$427,MATCH($F358,$B$391:$B$427,0))/INDEX($D$391:$D$427,MATCH($F358,$B$391:$B$427,0)),
INDEX('Input-Func_Class'!I$9:I$21,MATCH($F358,'Input-Func_Class'!$B$9:$B$21,0)))
)</f>
        <v>1728461.3683951166</v>
      </c>
      <c r="M358" s="11">
        <f>IF($D358=0,0,$D358*
IFERROR(INDEX(M$391:M$427,MATCH($F358,$B$391:$B$427,0))/INDEX($D$391:$D$427,MATCH($F358,$B$391:$B$427,0)),
INDEX('Input-Func_Class'!J$9:J$21,MATCH($F358,'Input-Func_Class'!$B$9:$B$21,0)))
)</f>
        <v>0</v>
      </c>
    </row>
    <row r="359" spans="1:13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>SUBTOTAL(9,D354:D358)</f>
        <v>8068283</v>
      </c>
      <c r="E359" s="11">
        <f t="shared" si="51"/>
        <v>0</v>
      </c>
      <c r="G359" s="111">
        <f t="shared" ref="G359:M359" si="52">SUBTOTAL(9,G354:G358)</f>
        <v>0</v>
      </c>
      <c r="H359" s="111">
        <f t="shared" si="52"/>
        <v>227102.21148920976</v>
      </c>
      <c r="I359" s="111">
        <f t="shared" si="52"/>
        <v>45119.195841318346</v>
      </c>
      <c r="J359" s="111">
        <f t="shared" si="52"/>
        <v>520762.98567246302</v>
      </c>
      <c r="K359" s="111">
        <f t="shared" si="52"/>
        <v>5546837.2386018941</v>
      </c>
      <c r="L359" s="111">
        <f t="shared" si="52"/>
        <v>1728461.3683951166</v>
      </c>
      <c r="M359" s="111">
        <f t="shared" si="52"/>
        <v>0</v>
      </c>
    </row>
    <row r="360" spans="1:13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>
        <f t="shared" si="51"/>
        <v>0</v>
      </c>
      <c r="G360" s="11"/>
      <c r="H360" s="11"/>
      <c r="I360" s="11"/>
      <c r="J360" s="11"/>
      <c r="K360" s="11"/>
      <c r="L360" s="11"/>
      <c r="M360" s="11"/>
    </row>
    <row r="361" spans="1:13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>SUBTOTAL(9,D288:D360)</f>
        <v>181181596</v>
      </c>
      <c r="E361" s="11">
        <f t="shared" si="51"/>
        <v>0</v>
      </c>
      <c r="F361" s="3"/>
      <c r="G361" s="11">
        <f t="shared" ref="G361:M361" si="53">SUBTOTAL(9,G288:G360)</f>
        <v>199068.29774248743</v>
      </c>
      <c r="H361" s="11">
        <f t="shared" si="53"/>
        <v>5899038.4171894453</v>
      </c>
      <c r="I361" s="11">
        <f t="shared" si="53"/>
        <v>1353706.8782179845</v>
      </c>
      <c r="J361" s="11">
        <f t="shared" si="53"/>
        <v>8786567.9908836409</v>
      </c>
      <c r="K361" s="11">
        <f t="shared" si="53"/>
        <v>115020023.46043177</v>
      </c>
      <c r="L361" s="11">
        <f t="shared" si="53"/>
        <v>45903333.997563697</v>
      </c>
      <c r="M361" s="11">
        <f t="shared" si="53"/>
        <v>4019856.957970974</v>
      </c>
    </row>
    <row r="362" spans="1:13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>
        <f t="shared" si="51"/>
        <v>0</v>
      </c>
      <c r="G362" s="111"/>
      <c r="H362" s="111"/>
      <c r="I362" s="111"/>
      <c r="J362" s="111"/>
      <c r="K362" s="111"/>
      <c r="L362" s="111"/>
      <c r="M362" s="111"/>
    </row>
    <row r="363" spans="1:13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>
        <f t="shared" si="51"/>
        <v>0</v>
      </c>
      <c r="G363" s="11"/>
      <c r="H363" s="11"/>
      <c r="I363" s="11"/>
      <c r="J363" s="11"/>
      <c r="K363" s="11"/>
      <c r="L363" s="11"/>
      <c r="M363" s="11"/>
    </row>
    <row r="364" spans="1:13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>
        <f t="shared" si="51"/>
        <v>0</v>
      </c>
      <c r="G364" s="11"/>
      <c r="H364" s="11"/>
      <c r="I364" s="11"/>
      <c r="J364" s="11"/>
      <c r="K364" s="11"/>
      <c r="L364" s="11"/>
      <c r="M364" s="11"/>
    </row>
    <row r="365" spans="1:13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>'Input-Accounts'!$D365</f>
        <v>5951012.7048903843</v>
      </c>
      <c r="E365" s="11">
        <f t="shared" si="51"/>
        <v>0</v>
      </c>
      <c r="F365" s="3" t="str">
        <f>IF(D365=0,"-",IF('Input-Accounts'!$E365&lt;&gt;0,'Input-Accounts'!$E365,'Input-Accounts'!$F365))</f>
        <v>INT_LABOR</v>
      </c>
      <c r="G365" s="11">
        <f>IF($D365=0,0,$D365*
IFERROR(INDEX(G$391:G$427,MATCH($F365,$B$391:$B$427,0))/INDEX($D$391:$D$427,MATCH($F365,$B$391:$B$427,0)),
INDEX('Input-Func_Class'!D$9:D$21,MATCH($F365,'Input-Func_Class'!$B$9:$B$21,0)))
)</f>
        <v>91161.392015930571</v>
      </c>
      <c r="H365" s="11">
        <f>IF($D365=0,0,$D365*
IFERROR(INDEX(H$391:H$427,MATCH($F365,$B$391:$B$427,0))/INDEX($D$391:$D$427,MATCH($F365,$B$391:$B$427,0)),
INDEX('Input-Func_Class'!E$9:E$21,MATCH($F365,'Input-Func_Class'!$B$9:$B$21,0)))
)</f>
        <v>374896.89035902062</v>
      </c>
      <c r="I365" s="11">
        <f>IF($D365=0,0,$D365*
IFERROR(INDEX(I$391:I$427,MATCH($F365,$B$391:$B$427,0))/INDEX($D$391:$D$427,MATCH($F365,$B$391:$B$427,0)),
INDEX('Input-Func_Class'!F$9:F$21,MATCH($F365,'Input-Func_Class'!$B$9:$B$21,0)))
)</f>
        <v>103626.4517869478</v>
      </c>
      <c r="J365" s="11">
        <f>IF($D365=0,0,$D365*
IFERROR(INDEX(J$391:J$427,MATCH($F365,$B$391:$B$427,0))/INDEX($D$391:$D$427,MATCH($F365,$B$391:$B$427,0)),
INDEX('Input-Func_Class'!G$9:G$21,MATCH($F365,'Input-Func_Class'!$B$9:$B$21,0)))
)</f>
        <v>306220.8450351085</v>
      </c>
      <c r="K365" s="11">
        <f>IF($D365=0,0,$D365*
IFERROR(INDEX(K$391:K$427,MATCH($F365,$B$391:$B$427,0))/INDEX($D$391:$D$427,MATCH($F365,$B$391:$B$427,0)),
INDEX('Input-Func_Class'!H$9:H$21,MATCH($F365,'Input-Func_Class'!$B$9:$B$21,0)))
)</f>
        <v>2779344.2720215325</v>
      </c>
      <c r="L365" s="11">
        <f>IF($D365=0,0,$D365*
IFERROR(INDEX(L$391:L$427,MATCH($F365,$B$391:$B$427,0))/INDEX($D$391:$D$427,MATCH($F365,$B$391:$B$427,0)),
INDEX('Input-Func_Class'!I$9:I$21,MATCH($F365,'Input-Func_Class'!$B$9:$B$21,0)))
)</f>
        <v>1299198.2728315578</v>
      </c>
      <c r="M365" s="11">
        <f>IF($D365=0,0,$D365*
IFERROR(INDEX(M$391:M$427,MATCH($F365,$B$391:$B$427,0))/INDEX($D$391:$D$427,MATCH($F365,$B$391:$B$427,0)),
INDEX('Input-Func_Class'!J$9:J$21,MATCH($F365,'Input-Func_Class'!$B$9:$B$21,0)))
)</f>
        <v>996564.58084028692</v>
      </c>
    </row>
    <row r="366" spans="1:13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>'Input-Accounts'!$D366</f>
        <v>1523452.4000000001</v>
      </c>
      <c r="E366" s="11">
        <f t="shared" si="51"/>
        <v>0</v>
      </c>
      <c r="F366" s="3" t="str">
        <f>IF(D366=0,"-",IF('Input-Accounts'!$E366&lt;&gt;0,'Input-Accounts'!$E366,'Input-Accounts'!$F366))</f>
        <v>INT_PSTD_PLANT</v>
      </c>
      <c r="G366" s="11">
        <f>IF($D366=0,0,$D366*
IFERROR(INDEX(G$391:G$427,MATCH($F366,$B$391:$B$427,0))/INDEX($D$391:$D$427,MATCH($F366,$B$391:$B$427,0)),
INDEX('Input-Func_Class'!D$9:D$21,MATCH($F366,'Input-Func_Class'!$B$9:$B$21,0)))
)</f>
        <v>0</v>
      </c>
      <c r="H366" s="11">
        <f>IF($D366=0,0,$D366*
IFERROR(INDEX(H$391:H$427,MATCH($F366,$B$391:$B$427,0))/INDEX($D$391:$D$427,MATCH($F366,$B$391:$B$427,0)),
INDEX('Input-Func_Class'!E$9:E$21,MATCH($F366,'Input-Func_Class'!$B$9:$B$21,0)))
)</f>
        <v>42881.417166272455</v>
      </c>
      <c r="I366" s="11">
        <f>IF($D366=0,0,$D366*
IFERROR(INDEX(I$391:I$427,MATCH($F366,$B$391:$B$427,0))/INDEX($D$391:$D$427,MATCH($F366,$B$391:$B$427,0)),
INDEX('Input-Func_Class'!F$9:F$21,MATCH($F366,'Input-Func_Class'!$B$9:$B$21,0)))
)</f>
        <v>8519.4021070562922</v>
      </c>
      <c r="J366" s="11">
        <f>IF($D366=0,0,$D366*
IFERROR(INDEX(J$391:J$427,MATCH($F366,$B$391:$B$427,0))/INDEX($D$391:$D$427,MATCH($F366,$B$391:$B$427,0)),
INDEX('Input-Func_Class'!G$9:G$21,MATCH($F366,'Input-Func_Class'!$B$9:$B$21,0)))
)</f>
        <v>98330.41557341005</v>
      </c>
      <c r="K366" s="11">
        <f>IF($D366=0,0,$D366*
IFERROR(INDEX(K$391:K$427,MATCH($F366,$B$391:$B$427,0))/INDEX($D$391:$D$427,MATCH($F366,$B$391:$B$427,0)),
INDEX('Input-Func_Class'!H$9:H$21,MATCH($F366,'Input-Func_Class'!$B$9:$B$21,0)))
)</f>
        <v>1047353.2601121489</v>
      </c>
      <c r="L366" s="11">
        <f>IF($D366=0,0,$D366*
IFERROR(INDEX(L$391:L$427,MATCH($F366,$B$391:$B$427,0))/INDEX($D$391:$D$427,MATCH($F366,$B$391:$B$427,0)),
INDEX('Input-Func_Class'!I$9:I$21,MATCH($F366,'Input-Func_Class'!$B$9:$B$21,0)))
)</f>
        <v>326367.9050411128</v>
      </c>
      <c r="M366" s="11">
        <f>IF($D366=0,0,$D366*
IFERROR(INDEX(M$391:M$427,MATCH($F366,$B$391:$B$427,0))/INDEX($D$391:$D$427,MATCH($F366,$B$391:$B$427,0)),
INDEX('Input-Func_Class'!J$9:J$21,MATCH($F366,'Input-Func_Class'!$B$9:$B$21,0)))
)</f>
        <v>0</v>
      </c>
    </row>
    <row r="367" spans="1:13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>'Input-Accounts'!$D367</f>
        <v>3858846.5681558503</v>
      </c>
      <c r="E367" s="11">
        <f t="shared" si="51"/>
        <v>0</v>
      </c>
      <c r="F367" s="3" t="str">
        <f>IF(D367=0,"-",IF('Input-Accounts'!$E367&lt;&gt;0,'Input-Accounts'!$E367,'Input-Accounts'!$F367))</f>
        <v>INT_REV_REQ_exludeTAX</v>
      </c>
      <c r="G367" s="11">
        <f>IF($D367=0,0,$D367*
IFERROR(INDEX(G$391:G$427,MATCH($F367,$B$391:$B$427,0))/INDEX($D$391:$D$427,MATCH($F367,$B$391:$B$427,0)),
INDEX('Input-Func_Class'!D$9:D$21,MATCH($F367,'Input-Func_Class'!$B$9:$B$21,0)))
)</f>
        <v>1414304.5801308397</v>
      </c>
      <c r="H367" s="11">
        <f>IF($D367=0,0,$D367*
IFERROR(INDEX(H$391:H$427,MATCH($F367,$B$391:$B$427,0))/INDEX($D$391:$D$427,MATCH($F367,$B$391:$B$427,0)),
INDEX('Input-Func_Class'!E$9:E$21,MATCH($F367,'Input-Func_Class'!$B$9:$B$21,0)))
)</f>
        <v>90650.603376729545</v>
      </c>
      <c r="I367" s="11">
        <f>IF($D367=0,0,$D367*
IFERROR(INDEX(I$391:I$427,MATCH($F367,$B$391:$B$427,0))/INDEX($D$391:$D$427,MATCH($F367,$B$391:$B$427,0)),
INDEX('Input-Func_Class'!F$9:F$21,MATCH($F367,'Input-Func_Class'!$B$9:$B$21,0)))
)</f>
        <v>32164.258398412305</v>
      </c>
      <c r="J367" s="11">
        <f>IF($D367=0,0,$D367*
IFERROR(INDEX(J$391:J$427,MATCH($F367,$B$391:$B$427,0))/INDEX($D$391:$D$427,MATCH($F367,$B$391:$B$427,0)),
INDEX('Input-Func_Class'!G$9:G$21,MATCH($F367,'Input-Func_Class'!$B$9:$B$21,0)))
)</f>
        <v>128716.98256672837</v>
      </c>
      <c r="K367" s="11">
        <f>IF($D367=0,0,$D367*
IFERROR(INDEX(K$391:K$427,MATCH($F367,$B$391:$B$427,0))/INDEX($D$391:$D$427,MATCH($F367,$B$391:$B$427,0)),
INDEX('Input-Func_Class'!H$9:H$21,MATCH($F367,'Input-Func_Class'!$B$9:$B$21,0)))
)</f>
        <v>1529244.8927307164</v>
      </c>
      <c r="L367" s="11">
        <f>IF($D367=0,0,$D367*
IFERROR(INDEX(L$391:L$427,MATCH($F367,$B$391:$B$427,0))/INDEX($D$391:$D$427,MATCH($F367,$B$391:$B$427,0)),
INDEX('Input-Func_Class'!I$9:I$21,MATCH($F367,'Input-Func_Class'!$B$9:$B$21,0)))
)</f>
        <v>486115.10366506764</v>
      </c>
      <c r="M367" s="11">
        <f>IF($D367=0,0,$D367*
IFERROR(INDEX(M$391:M$427,MATCH($F367,$B$391:$B$427,0))/INDEX($D$391:$D$427,MATCH($F367,$B$391:$B$427,0)),
INDEX('Input-Func_Class'!J$9:J$21,MATCH($F367,'Input-Func_Class'!$B$9:$B$21,0)))
)</f>
        <v>177650.1472873553</v>
      </c>
    </row>
    <row r="368" spans="1:13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>'Input-Accounts'!$D368</f>
        <v>2425742.87</v>
      </c>
      <c r="E368" s="11">
        <f t="shared" si="51"/>
        <v>0</v>
      </c>
      <c r="F368" s="3" t="str">
        <f>IF(D368=0,"-",IF('Input-Accounts'!$E368&lt;&gt;0,'Input-Accounts'!$E368,'Input-Accounts'!$F368))</f>
        <v>INT_REV_REQ_exludeTAX</v>
      </c>
      <c r="G368" s="11">
        <f>IF($D368=0,0,$D368*
IFERROR(INDEX(G$391:G$427,MATCH($F368,$B$391:$B$427,0))/INDEX($D$391:$D$427,MATCH($F368,$B$391:$B$427,0)),
INDEX('Input-Func_Class'!D$9:D$21,MATCH($F368,'Input-Func_Class'!$B$9:$B$21,0)))
)</f>
        <v>889058.21744042146</v>
      </c>
      <c r="H368" s="11">
        <f>IF($D368=0,0,$D368*
IFERROR(INDEX(H$391:H$427,MATCH($F368,$B$391:$B$427,0))/INDEX($D$391:$D$427,MATCH($F368,$B$391:$B$427,0)),
INDEX('Input-Func_Class'!E$9:E$21,MATCH($F368,'Input-Func_Class'!$B$9:$B$21,0)))
)</f>
        <v>56984.658736350815</v>
      </c>
      <c r="I368" s="11">
        <f>IF($D368=0,0,$D368*
IFERROR(INDEX(I$391:I$427,MATCH($F368,$B$391:$B$427,0))/INDEX($D$391:$D$427,MATCH($F368,$B$391:$B$427,0)),
INDEX('Input-Func_Class'!F$9:F$21,MATCH($F368,'Input-Func_Class'!$B$9:$B$21,0)))
)</f>
        <v>20219.052273973473</v>
      </c>
      <c r="J368" s="11">
        <f>IF($D368=0,0,$D368*
IFERROR(INDEX(J$391:J$427,MATCH($F368,$B$391:$B$427,0))/INDEX($D$391:$D$427,MATCH($F368,$B$391:$B$427,0)),
INDEX('Input-Func_Class'!G$9:G$21,MATCH($F368,'Input-Func_Class'!$B$9:$B$21,0)))
)</f>
        <v>80913.894137639421</v>
      </c>
      <c r="K368" s="11">
        <f>IF($D368=0,0,$D368*
IFERROR(INDEX(K$391:K$427,MATCH($F368,$B$391:$B$427,0))/INDEX($D$391:$D$427,MATCH($F368,$B$391:$B$427,0)),
INDEX('Input-Func_Class'!H$9:H$21,MATCH($F368,'Input-Func_Class'!$B$9:$B$21,0)))
)</f>
        <v>961311.84008133633</v>
      </c>
      <c r="L368" s="11">
        <f>IF($D368=0,0,$D368*
IFERROR(INDEX(L$391:L$427,MATCH($F368,$B$391:$B$427,0))/INDEX($D$391:$D$427,MATCH($F368,$B$391:$B$427,0)),
INDEX('Input-Func_Class'!I$9:I$21,MATCH($F368,'Input-Func_Class'!$B$9:$B$21,0)))
)</f>
        <v>305581.01388270175</v>
      </c>
      <c r="M368" s="11">
        <f>IF($D368=0,0,$D368*
IFERROR(INDEX(M$391:M$427,MATCH($F368,$B$391:$B$427,0))/INDEX($D$391:$D$427,MATCH($F368,$B$391:$B$427,0)),
INDEX('Input-Func_Class'!J$9:J$21,MATCH($F368,'Input-Func_Class'!$B$9:$B$21,0)))
)</f>
        <v>111674.19344757621</v>
      </c>
    </row>
    <row r="369" spans="1:13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>'Input-Accounts'!$D369</f>
        <v>0</v>
      </c>
      <c r="E369" s="11">
        <f t="shared" si="51"/>
        <v>0</v>
      </c>
      <c r="F369" s="3" t="str">
        <f>IF(D369=0,"-",IF('Input-Accounts'!$E369&lt;&gt;0,'Input-Accounts'!$E369,'Input-Accounts'!$F369))</f>
        <v>-</v>
      </c>
      <c r="G369" s="11">
        <f>IF($D369=0,0,$D369*
IFERROR(INDEX(G$391:G$427,MATCH($F369,$B$391:$B$427,0))/INDEX($D$391:$D$427,MATCH($F369,$B$391:$B$427,0)),
INDEX('Input-Func_Class'!D$9:D$21,MATCH($F369,'Input-Func_Class'!$B$9:$B$21,0)))
)</f>
        <v>0</v>
      </c>
      <c r="H369" s="11">
        <f>IF($D369=0,0,$D369*
IFERROR(INDEX(H$391:H$427,MATCH($F369,$B$391:$B$427,0))/INDEX($D$391:$D$427,MATCH($F369,$B$391:$B$427,0)),
INDEX('Input-Func_Class'!E$9:E$21,MATCH($F369,'Input-Func_Class'!$B$9:$B$21,0)))
)</f>
        <v>0</v>
      </c>
      <c r="I369" s="11">
        <f>IF($D369=0,0,$D369*
IFERROR(INDEX(I$391:I$427,MATCH($F369,$B$391:$B$427,0))/INDEX($D$391:$D$427,MATCH($F369,$B$391:$B$427,0)),
INDEX('Input-Func_Class'!F$9:F$21,MATCH($F369,'Input-Func_Class'!$B$9:$B$21,0)))
)</f>
        <v>0</v>
      </c>
      <c r="J369" s="11">
        <f>IF($D369=0,0,$D369*
IFERROR(INDEX(J$391:J$427,MATCH($F369,$B$391:$B$427,0))/INDEX($D$391:$D$427,MATCH($F369,$B$391:$B$427,0)),
INDEX('Input-Func_Class'!G$9:G$21,MATCH($F369,'Input-Func_Class'!$B$9:$B$21,0)))
)</f>
        <v>0</v>
      </c>
      <c r="K369" s="11">
        <f>IF($D369=0,0,$D369*
IFERROR(INDEX(K$391:K$427,MATCH($F369,$B$391:$B$427,0))/INDEX($D$391:$D$427,MATCH($F369,$B$391:$B$427,0)),
INDEX('Input-Func_Class'!H$9:H$21,MATCH($F369,'Input-Func_Class'!$B$9:$B$21,0)))
)</f>
        <v>0</v>
      </c>
      <c r="L369" s="11">
        <f>IF($D369=0,0,$D369*
IFERROR(INDEX(L$391:L$427,MATCH($F369,$B$391:$B$427,0))/INDEX($D$391:$D$427,MATCH($F369,$B$391:$B$427,0)),
INDEX('Input-Func_Class'!I$9:I$21,MATCH($F369,'Input-Func_Class'!$B$9:$B$21,0)))
)</f>
        <v>0</v>
      </c>
      <c r="M369" s="11">
        <f>IF($D369=0,0,$D369*
IFERROR(INDEX(M$391:M$427,MATCH($F369,$B$391:$B$427,0))/INDEX($D$391:$D$427,MATCH($F369,$B$391:$B$427,0)),
INDEX('Input-Func_Class'!J$9:J$21,MATCH($F369,'Input-Func_Class'!$B$9:$B$21,0)))
)</f>
        <v>0</v>
      </c>
    </row>
    <row r="370" spans="1:13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>SUBTOTAL(9,D365:D369)</f>
        <v>13759054.543046236</v>
      </c>
      <c r="E370" s="11">
        <f t="shared" si="51"/>
        <v>0</v>
      </c>
      <c r="G370" s="111">
        <f t="shared" ref="G370:M370" si="54">SUBTOTAL(9,G365:G369)</f>
        <v>2394524.1895871917</v>
      </c>
      <c r="H370" s="111">
        <f t="shared" si="54"/>
        <v>565413.56963837345</v>
      </c>
      <c r="I370" s="111">
        <f t="shared" si="54"/>
        <v>164529.16456638987</v>
      </c>
      <c r="J370" s="111">
        <f t="shared" si="54"/>
        <v>614182.13731288642</v>
      </c>
      <c r="K370" s="111">
        <f t="shared" si="54"/>
        <v>6317254.2649457343</v>
      </c>
      <c r="L370" s="111">
        <f t="shared" si="54"/>
        <v>2417262.2954204399</v>
      </c>
      <c r="M370" s="111">
        <f t="shared" si="54"/>
        <v>1285888.9215752184</v>
      </c>
    </row>
    <row r="371" spans="1:13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>
        <f t="shared" si="51"/>
        <v>0</v>
      </c>
      <c r="G371" s="11"/>
      <c r="H371" s="11"/>
      <c r="I371" s="11"/>
      <c r="J371" s="11"/>
      <c r="K371" s="11"/>
      <c r="L371" s="11"/>
      <c r="M371" s="11"/>
    </row>
    <row r="372" spans="1:13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>
        <f t="shared" si="51"/>
        <v>0</v>
      </c>
      <c r="G372" s="11"/>
      <c r="H372" s="11"/>
      <c r="I372" s="11"/>
      <c r="J372" s="11"/>
      <c r="K372" s="11"/>
      <c r="L372" s="11"/>
      <c r="M372" s="11"/>
    </row>
    <row r="373" spans="1:13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>'Input-Accounts'!$D373</f>
        <v>-80556296.873648018</v>
      </c>
      <c r="E373" s="11">
        <f t="shared" si="51"/>
        <v>0</v>
      </c>
      <c r="F373" s="3" t="str">
        <f>IF(D373=0,"-",IF('Input-Accounts'!$E373&lt;&gt;0,'Input-Accounts'!$E373,'Input-Accounts'!$F373))</f>
        <v>INT_RATEBASE</v>
      </c>
      <c r="G373" s="11">
        <f>IF($D373=0,0,$D373*
IFERROR(INDEX(G$391:G$427,MATCH($F373,$B$391:$B$427,0))/INDEX($D$391:$D$427,MATCH($F373,$B$391:$B$427,0)),
INDEX('Input-Func_Class'!D$9:D$21,MATCH($F373,'Input-Func_Class'!$B$9:$B$21,0)))
)</f>
        <v>-4848.3561402507585</v>
      </c>
      <c r="H373" s="11">
        <f>IF($D373=0,0,$D373*
IFERROR(INDEX(H$391:H$427,MATCH($F373,$B$391:$B$427,0))/INDEX($D$391:$D$427,MATCH($F373,$B$391:$B$427,0)),
INDEX('Input-Func_Class'!E$9:E$21,MATCH($F373,'Input-Func_Class'!$B$9:$B$21,0)))
)</f>
        <v>-1894697.3119100488</v>
      </c>
      <c r="I373" s="11">
        <f>IF($D373=0,0,$D373*
IFERROR(INDEX(I$391:I$427,MATCH($F373,$B$391:$B$427,0))/INDEX($D$391:$D$427,MATCH($F373,$B$391:$B$427,0)),
INDEX('Input-Func_Class'!F$9:F$21,MATCH($F373,'Input-Func_Class'!$B$9:$B$21,0)))
)</f>
        <v>-1139320.2867986162</v>
      </c>
      <c r="J373" s="11">
        <f>IF($D373=0,0,$D373*
IFERROR(INDEX(J$391:J$427,MATCH($F373,$B$391:$B$427,0))/INDEX($D$391:$D$427,MATCH($F373,$B$391:$B$427,0)),
INDEX('Input-Func_Class'!G$9:G$21,MATCH($F373,'Input-Func_Class'!$B$9:$B$21,0)))
)</f>
        <v>-4396765.3666838761</v>
      </c>
      <c r="K373" s="11">
        <f>IF($D373=0,0,$D373*
IFERROR(INDEX(K$391:K$427,MATCH($F373,$B$391:$B$427,0))/INDEX($D$391:$D$427,MATCH($F373,$B$391:$B$427,0)),
INDEX('Input-Func_Class'!H$9:H$21,MATCH($F373,'Input-Func_Class'!$B$9:$B$21,0)))
)</f>
        <v>-57186002.314510532</v>
      </c>
      <c r="L373" s="11">
        <f>IF($D373=0,0,$D373*
IFERROR(INDEX(L$391:L$427,MATCH($F373,$B$391:$B$427,0))/INDEX($D$391:$D$427,MATCH($F373,$B$391:$B$427,0)),
INDEX('Input-Func_Class'!I$9:I$21,MATCH($F373,'Input-Func_Class'!$B$9:$B$21,0)))
)</f>
        <v>-15681675.284448998</v>
      </c>
      <c r="M373" s="11">
        <f>IF($D373=0,0,$D373*
IFERROR(INDEX(M$391:M$427,MATCH($F373,$B$391:$B$427,0))/INDEX($D$391:$D$427,MATCH($F373,$B$391:$B$427,0)),
INDEX('Input-Func_Class'!J$9:J$21,MATCH($F373,'Input-Func_Class'!$B$9:$B$21,0)))
)</f>
        <v>-252987.9531556915</v>
      </c>
    </row>
    <row r="374" spans="1:13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>'Input-Accounts'!$D374</f>
        <v>0</v>
      </c>
      <c r="E374" s="11">
        <f t="shared" si="51"/>
        <v>0</v>
      </c>
      <c r="F374" s="3" t="str">
        <f>IF(D374=0,"-",IF('Input-Accounts'!$E374&lt;&gt;0,'Input-Accounts'!$E374,'Input-Accounts'!$F374))</f>
        <v>-</v>
      </c>
      <c r="G374" s="11">
        <f>IF($D374=0,0,$D374*
IFERROR(INDEX(G$391:G$427,MATCH($F374,$B$391:$B$427,0))/INDEX($D$391:$D$427,MATCH($F374,$B$391:$B$427,0)),
INDEX('Input-Func_Class'!D$9:D$21,MATCH($F374,'Input-Func_Class'!$B$9:$B$21,0)))
)</f>
        <v>0</v>
      </c>
      <c r="H374" s="11">
        <f>IF($D374=0,0,$D374*
IFERROR(INDEX(H$391:H$427,MATCH($F374,$B$391:$B$427,0))/INDEX($D$391:$D$427,MATCH($F374,$B$391:$B$427,0)),
INDEX('Input-Func_Class'!E$9:E$21,MATCH($F374,'Input-Func_Class'!$B$9:$B$21,0)))
)</f>
        <v>0</v>
      </c>
      <c r="I374" s="11">
        <f>IF($D374=0,0,$D374*
IFERROR(INDEX(I$391:I$427,MATCH($F374,$B$391:$B$427,0))/INDEX($D$391:$D$427,MATCH($F374,$B$391:$B$427,0)),
INDEX('Input-Func_Class'!F$9:F$21,MATCH($F374,'Input-Func_Class'!$B$9:$B$21,0)))
)</f>
        <v>0</v>
      </c>
      <c r="J374" s="11">
        <f>IF($D374=0,0,$D374*
IFERROR(INDEX(J$391:J$427,MATCH($F374,$B$391:$B$427,0))/INDEX($D$391:$D$427,MATCH($F374,$B$391:$B$427,0)),
INDEX('Input-Func_Class'!G$9:G$21,MATCH($F374,'Input-Func_Class'!$B$9:$B$21,0)))
)</f>
        <v>0</v>
      </c>
      <c r="K374" s="11">
        <f>IF($D374=0,0,$D374*
IFERROR(INDEX(K$391:K$427,MATCH($F374,$B$391:$B$427,0))/INDEX($D$391:$D$427,MATCH($F374,$B$391:$B$427,0)),
INDEX('Input-Func_Class'!H$9:H$21,MATCH($F374,'Input-Func_Class'!$B$9:$B$21,0)))
)</f>
        <v>0</v>
      </c>
      <c r="L374" s="11">
        <f>IF($D374=0,0,$D374*
IFERROR(INDEX(L$391:L$427,MATCH($F374,$B$391:$B$427,0))/INDEX($D$391:$D$427,MATCH($F374,$B$391:$B$427,0)),
INDEX('Input-Func_Class'!I$9:I$21,MATCH($F374,'Input-Func_Class'!$B$9:$B$21,0)))
)</f>
        <v>0</v>
      </c>
      <c r="M374" s="11">
        <f>IF($D374=0,0,$D374*
IFERROR(INDEX(M$391:M$427,MATCH($F374,$B$391:$B$427,0))/INDEX($D$391:$D$427,MATCH($F374,$B$391:$B$427,0)),
INDEX('Input-Func_Class'!J$9:J$21,MATCH($F374,'Input-Func_Class'!$B$9:$B$21,0)))
)</f>
        <v>0</v>
      </c>
    </row>
    <row r="375" spans="1:13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>SUBTOTAL(9,D373:D374)</f>
        <v>-80556296.873648018</v>
      </c>
      <c r="E375" s="11">
        <f t="shared" si="51"/>
        <v>0</v>
      </c>
      <c r="G375" s="111">
        <f t="shared" ref="G375:M375" si="55">SUBTOTAL(9,G373:G374)</f>
        <v>-4848.3561402507585</v>
      </c>
      <c r="H375" s="111">
        <f t="shared" si="55"/>
        <v>-1894697.3119100488</v>
      </c>
      <c r="I375" s="111">
        <f t="shared" si="55"/>
        <v>-1139320.2867986162</v>
      </c>
      <c r="J375" s="111">
        <f t="shared" si="55"/>
        <v>-4396765.3666838761</v>
      </c>
      <c r="K375" s="111">
        <f t="shared" si="55"/>
        <v>-57186002.314510532</v>
      </c>
      <c r="L375" s="111">
        <f t="shared" si="55"/>
        <v>-15681675.284448998</v>
      </c>
      <c r="M375" s="111">
        <f t="shared" si="55"/>
        <v>-252987.9531556915</v>
      </c>
    </row>
    <row r="376" spans="1:13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>
        <f t="shared" si="51"/>
        <v>0</v>
      </c>
      <c r="G376" s="11"/>
      <c r="H376" s="11"/>
      <c r="I376" s="11"/>
      <c r="J376" s="11"/>
      <c r="K376" s="11"/>
      <c r="L376" s="11"/>
      <c r="M376" s="11"/>
    </row>
    <row r="377" spans="1:13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>SUBTOTAL(9,D365:D375)</f>
        <v>-66797242.330601782</v>
      </c>
      <c r="E377" s="11">
        <f t="shared" si="51"/>
        <v>0</v>
      </c>
      <c r="F377" s="3"/>
      <c r="G377" s="11">
        <f t="shared" ref="G377:M377" si="56">SUBTOTAL(9,G365:G375)</f>
        <v>2389675.8334469409</v>
      </c>
      <c r="H377" s="11">
        <f t="shared" si="56"/>
        <v>-1329283.7422716753</v>
      </c>
      <c r="I377" s="11">
        <f t="shared" si="56"/>
        <v>-974791.12223222631</v>
      </c>
      <c r="J377" s="11">
        <f t="shared" si="56"/>
        <v>-3782583.2293709898</v>
      </c>
      <c r="K377" s="11">
        <f t="shared" si="56"/>
        <v>-50868748.049564794</v>
      </c>
      <c r="L377" s="11">
        <f t="shared" si="56"/>
        <v>-13264412.989028558</v>
      </c>
      <c r="M377" s="11">
        <f t="shared" si="56"/>
        <v>1032900.9684195269</v>
      </c>
    </row>
    <row r="378" spans="1:13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>
        <f t="shared" si="51"/>
        <v>0</v>
      </c>
      <c r="G378" s="111"/>
      <c r="H378" s="111"/>
      <c r="I378" s="111"/>
      <c r="J378" s="111"/>
      <c r="K378" s="111"/>
      <c r="L378" s="111"/>
      <c r="M378" s="111"/>
    </row>
    <row r="379" spans="1:13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>
        <f t="shared" si="51"/>
        <v>0</v>
      </c>
      <c r="G379" s="11"/>
      <c r="H379" s="11"/>
      <c r="I379" s="11"/>
      <c r="J379" s="11"/>
      <c r="K379" s="11"/>
      <c r="L379" s="11"/>
      <c r="M379" s="11"/>
    </row>
    <row r="380" spans="1:13" s="38" customFormat="1" x14ac:dyDescent="0.25">
      <c r="A380" s="70">
        <f>IF(ISBLANK('Input-Accounts'!A380),"",'Input-Accounts'!A380)</f>
        <v>329</v>
      </c>
      <c r="B380" s="59" t="str">
        <f>IF(ISBLANK('Input-Accounts'!B380),"",'Input-Accounts'!B380)</f>
        <v>Test Year Expenses at Current Rates</v>
      </c>
      <c r="C380" s="70" t="str">
        <f>IF(ISBLANK('Input-Accounts'!C380),"",'Input-Accounts'!C380)</f>
        <v/>
      </c>
      <c r="D380" s="74">
        <f>SUBTOTAL(9,D164:D377)</f>
        <v>839648890.00317264</v>
      </c>
      <c r="E380" s="74">
        <f t="shared" si="51"/>
        <v>0</v>
      </c>
      <c r="F380" s="174"/>
      <c r="G380" s="74">
        <f t="shared" ref="G380:M380" si="57">SUBTOTAL(9,G164:G377)</f>
        <v>507356953.33465612</v>
      </c>
      <c r="H380" s="74">
        <f t="shared" si="57"/>
        <v>19951165.065766685</v>
      </c>
      <c r="I380" s="74">
        <f t="shared" si="57"/>
        <v>3842721.0769620771</v>
      </c>
      <c r="J380" s="74">
        <f t="shared" si="57"/>
        <v>16448188.028293246</v>
      </c>
      <c r="K380" s="74">
        <f t="shared" si="57"/>
        <v>160522971.40603679</v>
      </c>
      <c r="L380" s="74">
        <f t="shared" si="57"/>
        <v>68542170.765879557</v>
      </c>
      <c r="M380" s="74">
        <f t="shared" si="57"/>
        <v>62984720.325577892</v>
      </c>
    </row>
    <row r="381" spans="1:13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>'Input-Accounts'!$D381</f>
        <v>471404689.99115169</v>
      </c>
      <c r="E381" s="11">
        <f t="shared" si="51"/>
        <v>0</v>
      </c>
      <c r="F381" s="3" t="str">
        <f>IF(D381=0,"-",IF('Input-Accounts'!$E381&lt;&gt;0,'Input-Accounts'!$E381,'Input-Accounts'!$F381))</f>
        <v>INT_RATEBASE</v>
      </c>
      <c r="G381" s="11">
        <f>IF($D381=0,0,$D381*
IFERROR(INDEX(G$391:G$427,MATCH($F381,$B$391:$B$427,0))/INDEX($D$391:$D$427,MATCH($F381,$B$391:$B$427,0)),
INDEX('Input-Func_Class'!D$9:D$21,MATCH($F381,'Input-Func_Class'!$B$9:$B$21,0)))
)</f>
        <v>28371.932573395916</v>
      </c>
      <c r="H381" s="11">
        <f>IF($D381=0,0,$D381*
IFERROR(INDEX(H$391:H$427,MATCH($F381,$B$391:$B$427,0))/INDEX($D$391:$D$427,MATCH($F381,$B$391:$B$427,0)),
INDEX('Input-Func_Class'!E$9:E$21,MATCH($F381,'Input-Func_Class'!$B$9:$B$21,0)))
)</f>
        <v>11087515.60848129</v>
      </c>
      <c r="I381" s="11">
        <f>IF($D381=0,0,$D381*
IFERROR(INDEX(I$391:I$427,MATCH($F381,$B$391:$B$427,0))/INDEX($D$391:$D$427,MATCH($F381,$B$391:$B$427,0)),
INDEX('Input-Func_Class'!F$9:F$21,MATCH($F381,'Input-Func_Class'!$B$9:$B$21,0)))
)</f>
        <v>6667150.1476953356</v>
      </c>
      <c r="J381" s="11">
        <f>IF($D381=0,0,$D381*
IFERROR(INDEX(J$391:J$427,MATCH($F381,$B$391:$B$427,0))/INDEX($D$391:$D$427,MATCH($F381,$B$391:$B$427,0)),
INDEX('Input-Func_Class'!G$9:G$21,MATCH($F381,'Input-Func_Class'!$B$9:$B$21,0)))
)</f>
        <v>25729283.682148285</v>
      </c>
      <c r="K381" s="11">
        <f>IF($D381=0,0,$D381*
IFERROR(INDEX(K$391:K$427,MATCH($F381,$B$391:$B$427,0))/INDEX($D$391:$D$427,MATCH($F381,$B$391:$B$427,0)),
INDEX('Input-Func_Class'!H$9:H$21,MATCH($F381,'Input-Func_Class'!$B$9:$B$21,0)))
)</f>
        <v>334644847.62982786</v>
      </c>
      <c r="L381" s="11">
        <f>IF($D381=0,0,$D381*
IFERROR(INDEX(L$391:L$427,MATCH($F381,$B$391:$B$427,0))/INDEX($D$391:$D$427,MATCH($F381,$B$391:$B$427,0)),
INDEX('Input-Func_Class'!I$9:I$21,MATCH($F381,'Input-Func_Class'!$B$9:$B$21,0)))
)</f>
        <v>91767069.278302804</v>
      </c>
      <c r="M381" s="11">
        <f>IF($D381=0,0,$D381*
IFERROR(INDEX(M$391:M$427,MATCH($F381,$B$391:$B$427,0))/INDEX($D$391:$D$427,MATCH($F381,$B$391:$B$427,0)),
INDEX('Input-Func_Class'!J$9:J$21,MATCH($F381,'Input-Func_Class'!$B$9:$B$21,0)))
)</f>
        <v>1480451.7121226757</v>
      </c>
    </row>
    <row r="382" spans="1:13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/>
      <c r="E382" s="11">
        <f t="shared" si="51"/>
        <v>0</v>
      </c>
      <c r="F382" s="11"/>
      <c r="G382" s="11"/>
      <c r="H382" s="11"/>
      <c r="I382" s="11"/>
      <c r="J382" s="11"/>
      <c r="K382" s="11"/>
      <c r="L382" s="11"/>
      <c r="M382" s="11"/>
    </row>
    <row r="383" spans="1:13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>'Input-Accounts'!$D383</f>
        <v>33610504.121776499</v>
      </c>
      <c r="E383" s="11">
        <f t="shared" si="51"/>
        <v>0</v>
      </c>
      <c r="F383" s="3" t="str">
        <f>IF(D383=0,"-",IF('Input-Accounts'!$E383&lt;&gt;0,'Input-Accounts'!$E383,'Input-Accounts'!$F383))</f>
        <v>INT_RATEBASE</v>
      </c>
      <c r="G383" s="11">
        <f>IF($D383=0,0,$D383*
IFERROR(INDEX(G$391:G$427,MATCH($F383,$B$391:$B$427,0))/INDEX($D$391:$D$427,MATCH($F383,$B$391:$B$427,0)),
INDEX('Input-Func_Class'!D$9:D$21,MATCH($F383,'Input-Func_Class'!$B$9:$B$21,0)))
)</f>
        <v>2022.8796550980164</v>
      </c>
      <c r="H383" s="11">
        <f>IF($D383=0,0,$D383*
IFERROR(INDEX(H$391:H$427,MATCH($F383,$B$391:$B$427,0))/INDEX($D$391:$D$427,MATCH($F383,$B$391:$B$427,0)),
INDEX('Input-Func_Class'!E$9:E$21,MATCH($F383,'Input-Func_Class'!$B$9:$B$21,0)))
)</f>
        <v>790524.56831966701</v>
      </c>
      <c r="I383" s="11">
        <f>IF($D383=0,0,$D383*
IFERROR(INDEX(I$391:I$427,MATCH($F383,$B$391:$B$427,0))/INDEX($D$391:$D$427,MATCH($F383,$B$391:$B$427,0)),
INDEX('Input-Func_Class'!F$9:F$21,MATCH($F383,'Input-Func_Class'!$B$9:$B$21,0)))
)</f>
        <v>475358.60859556356</v>
      </c>
      <c r="J383" s="11">
        <f>IF($D383=0,0,$D383*
IFERROR(INDEX(J$391:J$427,MATCH($F383,$B$391:$B$427,0))/INDEX($D$391:$D$427,MATCH($F383,$B$391:$B$427,0)),
INDEX('Input-Func_Class'!G$9:G$21,MATCH($F383,'Input-Func_Class'!$B$9:$B$21,0)))
)</f>
        <v>1834462.4345282472</v>
      </c>
      <c r="K383" s="11">
        <f>IF($D383=0,0,$D383*
IFERROR(INDEX(K$391:K$427,MATCH($F383,$B$391:$B$427,0))/INDEX($D$391:$D$427,MATCH($F383,$B$391:$B$427,0)),
INDEX('Input-Func_Class'!H$9:H$21,MATCH($F383,'Input-Func_Class'!$B$9:$B$21,0)))
)</f>
        <v>23859716.013442118</v>
      </c>
      <c r="L383" s="11">
        <f>IF($D383=0,0,$D383*
IFERROR(INDEX(L$391:L$427,MATCH($F383,$B$391:$B$427,0))/INDEX($D$391:$D$427,MATCH($F383,$B$391:$B$427,0)),
INDEX('Input-Func_Class'!I$9:I$21,MATCH($F383,'Input-Func_Class'!$B$9:$B$21,0)))
)</f>
        <v>6542865.4523561047</v>
      </c>
      <c r="M383" s="11">
        <f>IF($D383=0,0,$D383*
IFERROR(INDEX(M$391:M$427,MATCH($F383,$B$391:$B$427,0))/INDEX($D$391:$D$427,MATCH($F383,$B$391:$B$427,0)),
INDEX('Input-Func_Class'!J$9:J$21,MATCH($F383,'Input-Func_Class'!$B$9:$B$21,0)))
)</f>
        <v>105554.16487970081</v>
      </c>
    </row>
    <row r="384" spans="1:13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>'Input-Accounts'!$D384</f>
        <v>3121918.4694303884</v>
      </c>
      <c r="E384" s="11">
        <f t="shared" si="51"/>
        <v>0</v>
      </c>
      <c r="F384" s="3" t="str">
        <f>IF(D384=0,"-",IF('Input-Accounts'!$E384&lt;&gt;0,'Input-Accounts'!$E384,'Input-Accounts'!$F384))</f>
        <v>ACCTS &amp; SERVICE</v>
      </c>
      <c r="G384" s="11">
        <f>IF($D384=0,0,$D384*
IFERROR(INDEX(G$391:G$427,MATCH($F384,$B$391:$B$427,0))/INDEX($D$391:$D$427,MATCH($F384,$B$391:$B$427,0)),
INDEX('Input-Func_Class'!D$9:D$21,MATCH($F384,'Input-Func_Class'!$B$9:$B$21,0)))
)</f>
        <v>0</v>
      </c>
      <c r="H384" s="11">
        <f>IF($D384=0,0,$D384*
IFERROR(INDEX(H$391:H$427,MATCH($F384,$B$391:$B$427,0))/INDEX($D$391:$D$427,MATCH($F384,$B$391:$B$427,0)),
INDEX('Input-Func_Class'!E$9:E$21,MATCH($F384,'Input-Func_Class'!$B$9:$B$21,0)))
)</f>
        <v>0</v>
      </c>
      <c r="I384" s="11">
        <f>IF($D384=0,0,$D384*
IFERROR(INDEX(I$391:I$427,MATCH($F384,$B$391:$B$427,0))/INDEX($D$391:$D$427,MATCH($F384,$B$391:$B$427,0)),
INDEX('Input-Func_Class'!F$9:F$21,MATCH($F384,'Input-Func_Class'!$B$9:$B$21,0)))
)</f>
        <v>0</v>
      </c>
      <c r="J384" s="11">
        <f>IF($D384=0,0,$D384*
IFERROR(INDEX(J$391:J$427,MATCH($F384,$B$391:$B$427,0))/INDEX($D$391:$D$427,MATCH($F384,$B$391:$B$427,0)),
INDEX('Input-Func_Class'!G$9:G$21,MATCH($F384,'Input-Func_Class'!$B$9:$B$21,0)))
)</f>
        <v>0</v>
      </c>
      <c r="K384" s="11">
        <f>IF($D384=0,0,$D384*
IFERROR(INDEX(K$391:K$427,MATCH($F384,$B$391:$B$427,0))/INDEX($D$391:$D$427,MATCH($F384,$B$391:$B$427,0)),
INDEX('Input-Func_Class'!H$9:H$21,MATCH($F384,'Input-Func_Class'!$B$9:$B$21,0)))
)</f>
        <v>0</v>
      </c>
      <c r="L384" s="11">
        <f>IF($D384=0,0,$D384*
IFERROR(INDEX(L$391:L$427,MATCH($F384,$B$391:$B$427,0))/INDEX($D$391:$D$427,MATCH($F384,$B$391:$B$427,0)),
INDEX('Input-Func_Class'!I$9:I$21,MATCH($F384,'Input-Func_Class'!$B$9:$B$21,0)))
)</f>
        <v>0</v>
      </c>
      <c r="M384" s="11">
        <f>IF($D384=0,0,$D384*
IFERROR(INDEX(M$391:M$427,MATCH($F384,$B$391:$B$427,0))/INDEX($D$391:$D$427,MATCH($F384,$B$391:$B$427,0)),
INDEX('Input-Func_Class'!J$9:J$21,MATCH($F384,'Input-Func_Class'!$B$9:$B$21,0)))
)</f>
        <v>3121918.4694303884</v>
      </c>
    </row>
    <row r="385" spans="1:13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>'Input-Accounts'!$D385</f>
        <v>0</v>
      </c>
      <c r="E385" s="11">
        <f t="shared" si="51"/>
        <v>0</v>
      </c>
      <c r="F385" s="3" t="str">
        <f>IF(D385=0,"-",IF('Input-Accounts'!$E385&lt;&gt;0,'Input-Accounts'!$E385,'Input-Accounts'!$F385))</f>
        <v>-</v>
      </c>
      <c r="G385" s="11">
        <f>IF($D385=0,0,$D385*
IFERROR(INDEX(G$391:G$427,MATCH($F385,$B$391:$B$427,0))/INDEX($D$391:$D$427,MATCH($F385,$B$391:$B$427,0)),
INDEX('Input-Func_Class'!D$9:D$21,MATCH($F385,'Input-Func_Class'!$B$9:$B$21,0)))
)</f>
        <v>0</v>
      </c>
      <c r="H385" s="11">
        <f>IF($D385=0,0,$D385*
IFERROR(INDEX(H$391:H$427,MATCH($F385,$B$391:$B$427,0))/INDEX($D$391:$D$427,MATCH($F385,$B$391:$B$427,0)),
INDEX('Input-Func_Class'!E$9:E$21,MATCH($F385,'Input-Func_Class'!$B$9:$B$21,0)))
)</f>
        <v>0</v>
      </c>
      <c r="I385" s="11">
        <f>IF($D385=0,0,$D385*
IFERROR(INDEX(I$391:I$427,MATCH($F385,$B$391:$B$427,0))/INDEX($D$391:$D$427,MATCH($F385,$B$391:$B$427,0)),
INDEX('Input-Func_Class'!F$9:F$21,MATCH($F385,'Input-Func_Class'!$B$9:$B$21,0)))
)</f>
        <v>0</v>
      </c>
      <c r="J385" s="11">
        <f>IF($D385=0,0,$D385*
IFERROR(INDEX(J$391:J$427,MATCH($F385,$B$391:$B$427,0))/INDEX($D$391:$D$427,MATCH($F385,$B$391:$B$427,0)),
INDEX('Input-Func_Class'!G$9:G$21,MATCH($F385,'Input-Func_Class'!$B$9:$B$21,0)))
)</f>
        <v>0</v>
      </c>
      <c r="K385" s="11">
        <f>IF($D385=0,0,$D385*
IFERROR(INDEX(K$391:K$427,MATCH($F385,$B$391:$B$427,0))/INDEX($D$391:$D$427,MATCH($F385,$B$391:$B$427,0)),
INDEX('Input-Func_Class'!H$9:H$21,MATCH($F385,'Input-Func_Class'!$B$9:$B$21,0)))
)</f>
        <v>0</v>
      </c>
      <c r="L385" s="11">
        <f>IF($D385=0,0,$D385*
IFERROR(INDEX(L$391:L$427,MATCH($F385,$B$391:$B$427,0))/INDEX($D$391:$D$427,MATCH($F385,$B$391:$B$427,0)),
INDEX('Input-Func_Class'!I$9:I$21,MATCH($F385,'Input-Func_Class'!$B$9:$B$21,0)))
)</f>
        <v>0</v>
      </c>
      <c r="M385" s="11">
        <f>IF($D385=0,0,$D385*
IFERROR(INDEX(M$391:M$427,MATCH($F385,$B$391:$B$427,0))/INDEX($D$391:$D$427,MATCH($F385,$B$391:$B$427,0)),
INDEX('Input-Func_Class'!J$9:J$21,MATCH($F385,'Input-Func_Class'!$B$9:$B$21,0)))
)</f>
        <v>0</v>
      </c>
    </row>
    <row r="386" spans="1:13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>'Input-Accounts'!$D386</f>
        <v>0</v>
      </c>
      <c r="E386" s="11">
        <f t="shared" si="51"/>
        <v>0</v>
      </c>
      <c r="F386" s="3" t="str">
        <f>IF(D386=0,"-",IF('Input-Accounts'!$E386&lt;&gt;0,'Input-Accounts'!$E386,'Input-Accounts'!$F386))</f>
        <v>-</v>
      </c>
      <c r="G386" s="11">
        <f>IF($D386=0,0,$D386*
IFERROR(INDEX(G$391:G$427,MATCH($F386,$B$391:$B$427,0))/INDEX($D$391:$D$427,MATCH($F386,$B$391:$B$427,0)),
INDEX('Input-Func_Class'!D$9:D$21,MATCH($F386,'Input-Func_Class'!$B$9:$B$21,0)))
)</f>
        <v>0</v>
      </c>
      <c r="H386" s="11">
        <f>IF($D386=0,0,$D386*
IFERROR(INDEX(H$391:H$427,MATCH($F386,$B$391:$B$427,0))/INDEX($D$391:$D$427,MATCH($F386,$B$391:$B$427,0)),
INDEX('Input-Func_Class'!E$9:E$21,MATCH($F386,'Input-Func_Class'!$B$9:$B$21,0)))
)</f>
        <v>0</v>
      </c>
      <c r="I386" s="11">
        <f>IF($D386=0,0,$D386*
IFERROR(INDEX(I$391:I$427,MATCH($F386,$B$391:$B$427,0))/INDEX($D$391:$D$427,MATCH($F386,$B$391:$B$427,0)),
INDEX('Input-Func_Class'!F$9:F$21,MATCH($F386,'Input-Func_Class'!$B$9:$B$21,0)))
)</f>
        <v>0</v>
      </c>
      <c r="J386" s="11">
        <f>IF($D386=0,0,$D386*
IFERROR(INDEX(J$391:J$427,MATCH($F386,$B$391:$B$427,0))/INDEX($D$391:$D$427,MATCH($F386,$B$391:$B$427,0)),
INDEX('Input-Func_Class'!G$9:G$21,MATCH($F386,'Input-Func_Class'!$B$9:$B$21,0)))
)</f>
        <v>0</v>
      </c>
      <c r="K386" s="11">
        <f>IF($D386=0,0,$D386*
IFERROR(INDEX(K$391:K$427,MATCH($F386,$B$391:$B$427,0))/INDEX($D$391:$D$427,MATCH($F386,$B$391:$B$427,0)),
INDEX('Input-Func_Class'!H$9:H$21,MATCH($F386,'Input-Func_Class'!$B$9:$B$21,0)))
)</f>
        <v>0</v>
      </c>
      <c r="L386" s="11">
        <f>IF($D386=0,0,$D386*
IFERROR(INDEX(L$391:L$427,MATCH($F386,$B$391:$B$427,0))/INDEX($D$391:$D$427,MATCH($F386,$B$391:$B$427,0)),
INDEX('Input-Func_Class'!I$9:I$21,MATCH($F386,'Input-Func_Class'!$B$9:$B$21,0)))
)</f>
        <v>0</v>
      </c>
      <c r="M386" s="11">
        <f>IF($D386=0,0,$D386*
IFERROR(INDEX(M$391:M$427,MATCH($F386,$B$391:$B$427,0))/INDEX($D$391:$D$427,MATCH($F386,$B$391:$B$427,0)),
INDEX('Input-Func_Class'!J$9:J$21,MATCH($F386,'Input-Func_Class'!$B$9:$B$21,0)))
)</f>
        <v>0</v>
      </c>
    </row>
    <row r="387" spans="1:13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>SUM(D380:D386)</f>
        <v>1347786002.5855312</v>
      </c>
      <c r="E387" s="11">
        <f t="shared" si="51"/>
        <v>0</v>
      </c>
      <c r="G387" s="112">
        <f>SUM(G380:G386)</f>
        <v>507387348.14688462</v>
      </c>
      <c r="H387" s="112">
        <f t="shared" ref="H387:M387" si="58">SUM(H380:H386)</f>
        <v>31829205.24256764</v>
      </c>
      <c r="I387" s="112">
        <f t="shared" si="58"/>
        <v>10985229.833252976</v>
      </c>
      <c r="J387" s="112">
        <f t="shared" si="58"/>
        <v>44011934.144969776</v>
      </c>
      <c r="K387" s="112">
        <f t="shared" si="58"/>
        <v>519027535.04930675</v>
      </c>
      <c r="L387" s="112">
        <f t="shared" si="58"/>
        <v>166852105.49653846</v>
      </c>
      <c r="M387" s="112">
        <f t="shared" si="58"/>
        <v>67692644.67201066</v>
      </c>
    </row>
    <row r="388" spans="1:13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>
        <f t="shared" si="51"/>
        <v>0</v>
      </c>
      <c r="G388" s="11"/>
      <c r="H388" s="11"/>
      <c r="I388" s="11"/>
      <c r="J388" s="11"/>
      <c r="K388" s="11"/>
      <c r="L388" s="11"/>
      <c r="M388" s="11"/>
    </row>
    <row r="389" spans="1:13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</row>
    <row r="390" spans="1:13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>
        <f t="shared" ref="E390:E427" si="59">IFERROR(IF(D390="",0,IF(D390=0,0,IF(ABS(D390-SUM($G390:$M390))&lt;Check_Limit,0,1))),1)</f>
        <v>0</v>
      </c>
    </row>
    <row r="391" spans="1:13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>
        <f t="shared" si="59"/>
        <v>0</v>
      </c>
      <c r="G391" s="114"/>
      <c r="H391" s="114"/>
      <c r="I391" s="114"/>
      <c r="J391" s="114"/>
      <c r="K391" s="114"/>
      <c r="L391" s="114"/>
      <c r="M391" s="114"/>
    </row>
    <row r="392" spans="1:13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>D$16</f>
        <v>117163837.19999999</v>
      </c>
      <c r="E392" s="11">
        <f t="shared" si="59"/>
        <v>0</v>
      </c>
      <c r="G392" s="44">
        <f t="shared" ref="G392:M392" si="60">G$16</f>
        <v>1047715.1807155459</v>
      </c>
      <c r="H392" s="44">
        <f t="shared" si="60"/>
        <v>4846007.1368152443</v>
      </c>
      <c r="I392" s="44">
        <f t="shared" si="60"/>
        <v>1297728.6428204428</v>
      </c>
      <c r="J392" s="44">
        <f t="shared" si="60"/>
        <v>4751522.5103572197</v>
      </c>
      <c r="K392" s="44">
        <f t="shared" si="60"/>
        <v>45066846.766741782</v>
      </c>
      <c r="L392" s="44">
        <f t="shared" si="60"/>
        <v>19021220.676118232</v>
      </c>
      <c r="M392" s="44">
        <f t="shared" si="60"/>
        <v>41132796.286431544</v>
      </c>
    </row>
    <row r="393" spans="1:13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>D$29</f>
        <v>188680447.95000002</v>
      </c>
      <c r="E393" s="11">
        <f t="shared" si="59"/>
        <v>0</v>
      </c>
      <c r="G393" s="44">
        <f t="shared" ref="G393:M393" si="61">G$29</f>
        <v>0</v>
      </c>
      <c r="H393" s="44">
        <f t="shared" si="61"/>
        <v>188680447.95000002</v>
      </c>
      <c r="I393" s="44">
        <f t="shared" si="61"/>
        <v>0</v>
      </c>
      <c r="J393" s="44">
        <f t="shared" si="61"/>
        <v>0</v>
      </c>
      <c r="K393" s="44">
        <f t="shared" si="61"/>
        <v>0</v>
      </c>
      <c r="L393" s="44">
        <f t="shared" si="61"/>
        <v>0</v>
      </c>
      <c r="M393" s="44">
        <f t="shared" si="61"/>
        <v>0</v>
      </c>
    </row>
    <row r="394" spans="1:13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>D$39</f>
        <v>37485808.819999993</v>
      </c>
      <c r="E394" s="11">
        <f t="shared" si="59"/>
        <v>0</v>
      </c>
      <c r="G394" s="44">
        <f t="shared" ref="G394:M394" si="62">G$39</f>
        <v>0</v>
      </c>
      <c r="H394" s="44">
        <f t="shared" si="62"/>
        <v>0</v>
      </c>
      <c r="I394" s="44">
        <f t="shared" si="62"/>
        <v>37485808.819999993</v>
      </c>
      <c r="J394" s="44">
        <f t="shared" si="62"/>
        <v>0</v>
      </c>
      <c r="K394" s="44">
        <f t="shared" si="62"/>
        <v>0</v>
      </c>
      <c r="L394" s="44">
        <f t="shared" si="62"/>
        <v>0</v>
      </c>
      <c r="M394" s="44">
        <f t="shared" si="62"/>
        <v>0</v>
      </c>
    </row>
    <row r="395" spans="1:13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>D$48</f>
        <v>432658901.76999998</v>
      </c>
      <c r="E395" s="11">
        <f t="shared" si="59"/>
        <v>0</v>
      </c>
      <c r="G395" s="44">
        <f t="shared" ref="G395:M395" si="63">G$48</f>
        <v>0</v>
      </c>
      <c r="H395" s="44">
        <f t="shared" si="63"/>
        <v>0</v>
      </c>
      <c r="I395" s="44">
        <f t="shared" si="63"/>
        <v>0</v>
      </c>
      <c r="J395" s="44">
        <f t="shared" si="63"/>
        <v>432658901.76999998</v>
      </c>
      <c r="K395" s="44">
        <f t="shared" si="63"/>
        <v>0</v>
      </c>
      <c r="L395" s="44">
        <f t="shared" si="63"/>
        <v>0</v>
      </c>
      <c r="M395" s="44">
        <f t="shared" si="63"/>
        <v>0</v>
      </c>
    </row>
    <row r="396" spans="1:13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>D$62</f>
        <v>6044444002.2699986</v>
      </c>
      <c r="E396" s="11">
        <f t="shared" si="59"/>
        <v>0</v>
      </c>
      <c r="G396" s="44">
        <f t="shared" ref="G396:M396" si="64">G$62</f>
        <v>0</v>
      </c>
      <c r="H396" s="44">
        <f t="shared" si="64"/>
        <v>0</v>
      </c>
      <c r="I396" s="44">
        <f t="shared" si="64"/>
        <v>0</v>
      </c>
      <c r="J396" s="44">
        <f t="shared" si="64"/>
        <v>0</v>
      </c>
      <c r="K396" s="44">
        <f t="shared" si="64"/>
        <v>4608408381.5047846</v>
      </c>
      <c r="L396" s="44">
        <f t="shared" si="64"/>
        <v>1436035620.7652154</v>
      </c>
      <c r="M396" s="44">
        <f t="shared" si="64"/>
        <v>0</v>
      </c>
    </row>
    <row r="397" spans="1:13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>D$76</f>
        <v>257699873.75</v>
      </c>
      <c r="E397" s="11">
        <f t="shared" si="59"/>
        <v>0</v>
      </c>
      <c r="G397" s="44">
        <f t="shared" ref="G397:M397" si="65">G$76</f>
        <v>0</v>
      </c>
      <c r="H397" s="44">
        <f t="shared" si="65"/>
        <v>7253614.0872990154</v>
      </c>
      <c r="I397" s="44">
        <f t="shared" si="65"/>
        <v>1441101.0461592958</v>
      </c>
      <c r="J397" s="44">
        <f t="shared" si="65"/>
        <v>16633099.714210173</v>
      </c>
      <c r="K397" s="44">
        <f t="shared" si="65"/>
        <v>177165235.29225567</v>
      </c>
      <c r="L397" s="44">
        <f t="shared" si="65"/>
        <v>55206823.610075869</v>
      </c>
      <c r="M397" s="44">
        <f t="shared" si="65"/>
        <v>0</v>
      </c>
    </row>
    <row r="398" spans="1:13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>SUM(D$29,D$39,D$48,D$62)</f>
        <v>6703269160.8099985</v>
      </c>
      <c r="E398" s="11">
        <f t="shared" si="59"/>
        <v>0</v>
      </c>
      <c r="G398" s="44">
        <f t="shared" ref="G398:M398" si="66">SUM(G$29,G$39,G$48,G$62)</f>
        <v>0</v>
      </c>
      <c r="H398" s="44">
        <f t="shared" si="66"/>
        <v>188680447.95000002</v>
      </c>
      <c r="I398" s="44">
        <f t="shared" si="66"/>
        <v>37485808.819999993</v>
      </c>
      <c r="J398" s="44">
        <f t="shared" si="66"/>
        <v>432658901.76999998</v>
      </c>
      <c r="K398" s="44">
        <f t="shared" si="66"/>
        <v>4608408381.5047846</v>
      </c>
      <c r="L398" s="44">
        <f t="shared" si="66"/>
        <v>1436035620.7652154</v>
      </c>
      <c r="M398" s="44">
        <f t="shared" si="66"/>
        <v>0</v>
      </c>
    </row>
    <row r="399" spans="1:13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>D$78</f>
        <v>7078132871.7600002</v>
      </c>
      <c r="E399" s="11">
        <f t="shared" si="59"/>
        <v>0</v>
      </c>
      <c r="G399" s="44">
        <f t="shared" ref="G399:M399" si="67">G$78</f>
        <v>1047715.1807155459</v>
      </c>
      <c r="H399" s="44">
        <f t="shared" si="67"/>
        <v>200780069.17411426</v>
      </c>
      <c r="I399" s="44">
        <f t="shared" si="67"/>
        <v>40224638.50897973</v>
      </c>
      <c r="J399" s="44">
        <f t="shared" si="67"/>
        <v>454043523.99456739</v>
      </c>
      <c r="K399" s="44">
        <f t="shared" si="67"/>
        <v>4830640463.5637827</v>
      </c>
      <c r="L399" s="44">
        <f t="shared" si="67"/>
        <v>1510263665.0514095</v>
      </c>
      <c r="M399" s="44">
        <f t="shared" si="67"/>
        <v>41132796.286431544</v>
      </c>
    </row>
    <row r="400" spans="1:13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>D$161</f>
        <v>5728767832.918622</v>
      </c>
      <c r="E400" s="11">
        <f t="shared" si="59"/>
        <v>0</v>
      </c>
      <c r="F400" s="16"/>
      <c r="G400" s="44">
        <f t="shared" ref="G400:M400" si="68">G$161</f>
        <v>344791.25501966767</v>
      </c>
      <c r="H400" s="44">
        <f t="shared" si="68"/>
        <v>134741558.82081485</v>
      </c>
      <c r="I400" s="44">
        <f t="shared" si="68"/>
        <v>81022858.096877635</v>
      </c>
      <c r="J400" s="44">
        <f t="shared" si="68"/>
        <v>312676339.14523792</v>
      </c>
      <c r="K400" s="44">
        <f t="shared" si="68"/>
        <v>4066787368.1733961</v>
      </c>
      <c r="L400" s="44">
        <f t="shared" si="68"/>
        <v>1115203657.8435898</v>
      </c>
      <c r="M400" s="44">
        <f t="shared" si="68"/>
        <v>17991259.583685681</v>
      </c>
    </row>
    <row r="401" spans="1:13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>SUM(D$53:D$54,D$56)</f>
        <v>5486161588.3999996</v>
      </c>
      <c r="E401" s="11">
        <f t="shared" si="59"/>
        <v>0</v>
      </c>
      <c r="G401" s="44">
        <f t="shared" ref="G401:M401" si="69">SUM(G$53:G$54,G$56)</f>
        <v>0</v>
      </c>
      <c r="H401" s="44">
        <f t="shared" si="69"/>
        <v>0</v>
      </c>
      <c r="I401" s="44">
        <f t="shared" si="69"/>
        <v>0</v>
      </c>
      <c r="J401" s="44">
        <f t="shared" si="69"/>
        <v>0</v>
      </c>
      <c r="K401" s="44">
        <f t="shared" si="69"/>
        <v>4364682629.3499994</v>
      </c>
      <c r="L401" s="44">
        <f t="shared" si="69"/>
        <v>1121478959.05</v>
      </c>
      <c r="M401" s="44">
        <f t="shared" si="69"/>
        <v>0</v>
      </c>
    </row>
    <row r="402" spans="1:13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>SUM(D$53:D$54)</f>
        <v>4364682629.3499994</v>
      </c>
      <c r="E402" s="11">
        <f t="shared" si="59"/>
        <v>0</v>
      </c>
      <c r="G402" s="44">
        <f t="shared" ref="G402:M402" si="70">SUM(G$53:G$54)</f>
        <v>0</v>
      </c>
      <c r="H402" s="44">
        <f t="shared" si="70"/>
        <v>0</v>
      </c>
      <c r="I402" s="44">
        <f t="shared" si="70"/>
        <v>0</v>
      </c>
      <c r="J402" s="44">
        <f t="shared" si="70"/>
        <v>0</v>
      </c>
      <c r="K402" s="44">
        <f t="shared" si="70"/>
        <v>4364682629.3499994</v>
      </c>
      <c r="L402" s="44">
        <f t="shared" si="70"/>
        <v>0</v>
      </c>
      <c r="M402" s="44">
        <f t="shared" si="70"/>
        <v>0</v>
      </c>
    </row>
    <row r="403" spans="1:13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>SUMPRODUCT('Input-Accounts'!$L$166:$L$263,D$166:D$263)</f>
        <v>84510253.041056082</v>
      </c>
      <c r="E403" s="11">
        <f t="shared" si="59"/>
        <v>0</v>
      </c>
      <c r="G403" s="44">
        <f>SUMPRODUCT('Input-Accounts'!$L$166:$L$263,G$166:G$263)</f>
        <v>1294581.72732688</v>
      </c>
      <c r="H403" s="44">
        <f>SUMPRODUCT('Input-Accounts'!$L$166:$L$263,H$166:H$263)</f>
        <v>5323905.8022023616</v>
      </c>
      <c r="I403" s="44">
        <f>SUMPRODUCT('Input-Accounts'!$L$166:$L$263,I$166:I$263)</f>
        <v>1471597.8769571567</v>
      </c>
      <c r="J403" s="44">
        <f>SUMPRODUCT('Input-Accounts'!$L$166:$L$263,J$166:J$263)</f>
        <v>4348638.1870931862</v>
      </c>
      <c r="K403" s="44">
        <f>SUMPRODUCT('Input-Accounts'!$L$166:$L$263,K$166:K$263)</f>
        <v>39469431.40009243</v>
      </c>
      <c r="L403" s="44">
        <f>SUMPRODUCT('Input-Accounts'!$L$166:$L$263,L$166:L$263)</f>
        <v>18449897.56067415</v>
      </c>
      <c r="M403" s="44">
        <f>SUMPRODUCT('Input-Accounts'!$L$166:$L$263,M$166:M$263)</f>
        <v>14152200.486709923</v>
      </c>
    </row>
    <row r="404" spans="1:13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>D399/$D$399+D403/$D$403</f>
        <v>2</v>
      </c>
      <c r="E404" s="11">
        <f t="shared" si="59"/>
        <v>0</v>
      </c>
      <c r="G404" s="44">
        <f t="shared" ref="G404:M404" si="71">G399/$D$399+G403/$D$403</f>
        <v>1.5466656491757928E-2</v>
      </c>
      <c r="H404" s="44">
        <f t="shared" si="71"/>
        <v>9.1363406000385672E-2</v>
      </c>
      <c r="I404" s="44">
        <f t="shared" si="71"/>
        <v>2.3096191421991763E-2</v>
      </c>
      <c r="J404" s="44">
        <f t="shared" si="71"/>
        <v>0.11560428824155233</v>
      </c>
      <c r="K404" s="44">
        <f t="shared" si="71"/>
        <v>1.1495110253567724</v>
      </c>
      <c r="L404" s="44">
        <f t="shared" si="71"/>
        <v>0.43168583978320862</v>
      </c>
      <c r="M404" s="44">
        <f t="shared" si="71"/>
        <v>0.17327259270433137</v>
      </c>
    </row>
    <row r="405" spans="1:13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>D$387</f>
        <v>1347786002.5855312</v>
      </c>
      <c r="E405" s="11">
        <f t="shared" si="59"/>
        <v>0</v>
      </c>
      <c r="G405" s="44">
        <f t="shared" ref="G405:M405" si="72">G$387</f>
        <v>507387348.14688462</v>
      </c>
      <c r="H405" s="44">
        <f t="shared" si="72"/>
        <v>31829205.24256764</v>
      </c>
      <c r="I405" s="44">
        <f t="shared" si="72"/>
        <v>10985229.833252976</v>
      </c>
      <c r="J405" s="44">
        <f t="shared" si="72"/>
        <v>44011934.144969776</v>
      </c>
      <c r="K405" s="44">
        <f t="shared" si="72"/>
        <v>519027535.04930675</v>
      </c>
      <c r="L405" s="44">
        <f t="shared" si="72"/>
        <v>166852105.49653846</v>
      </c>
      <c r="M405" s="44">
        <f t="shared" si="72"/>
        <v>67692644.67201066</v>
      </c>
    </row>
    <row r="406" spans="1:13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>D$381+D$361+D$283</f>
        <v>1377850822.3249261</v>
      </c>
      <c r="E406" s="11">
        <f t="shared" si="59"/>
        <v>0</v>
      </c>
      <c r="G406" s="44">
        <f t="shared" ref="G406:M406" si="73">G$381+G$361+G$283</f>
        <v>504995649.43378258</v>
      </c>
      <c r="H406" s="44">
        <f t="shared" si="73"/>
        <v>32367964.416519649</v>
      </c>
      <c r="I406" s="44">
        <f t="shared" si="73"/>
        <v>11484662.346889641</v>
      </c>
      <c r="J406" s="44">
        <f t="shared" si="73"/>
        <v>45960054.939812519</v>
      </c>
      <c r="K406" s="44">
        <f t="shared" si="73"/>
        <v>546036567.08542943</v>
      </c>
      <c r="L406" s="44">
        <f t="shared" si="73"/>
        <v>173573653.0332109</v>
      </c>
      <c r="M406" s="44">
        <f t="shared" si="73"/>
        <v>63432271.069281034</v>
      </c>
    </row>
    <row r="407" spans="1:13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>SUM(D$34:D$37)</f>
        <v>34819549.519999996</v>
      </c>
      <c r="E407" s="11">
        <f t="shared" si="59"/>
        <v>0</v>
      </c>
      <c r="G407" s="44">
        <f t="shared" ref="G407:M407" si="74">SUM(G$34:G$37)</f>
        <v>0</v>
      </c>
      <c r="H407" s="44">
        <f t="shared" si="74"/>
        <v>0</v>
      </c>
      <c r="I407" s="44">
        <f t="shared" si="74"/>
        <v>34819549.519999996</v>
      </c>
      <c r="J407" s="44">
        <f t="shared" si="74"/>
        <v>0</v>
      </c>
      <c r="K407" s="44">
        <f t="shared" si="74"/>
        <v>0</v>
      </c>
      <c r="L407" s="44">
        <f t="shared" si="74"/>
        <v>0</v>
      </c>
      <c r="M407" s="44">
        <f t="shared" si="74"/>
        <v>0</v>
      </c>
    </row>
    <row r="408" spans="1:13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>SUM(D$53:D$60)</f>
        <v>5979904586.7399988</v>
      </c>
      <c r="E408" s="11">
        <f t="shared" si="59"/>
        <v>0</v>
      </c>
      <c r="G408" s="44">
        <f t="shared" ref="G408:M408" si="75">SUM(G$53:G$60)</f>
        <v>0</v>
      </c>
      <c r="H408" s="44">
        <f t="shared" si="75"/>
        <v>0</v>
      </c>
      <c r="I408" s="44">
        <f t="shared" si="75"/>
        <v>0</v>
      </c>
      <c r="J408" s="44">
        <f t="shared" si="75"/>
        <v>0</v>
      </c>
      <c r="K408" s="44">
        <f t="shared" si="75"/>
        <v>4559202204.1699991</v>
      </c>
      <c r="L408" s="44">
        <f t="shared" si="75"/>
        <v>1420702382.5699999</v>
      </c>
      <c r="M408" s="44">
        <f t="shared" si="75"/>
        <v>0</v>
      </c>
    </row>
    <row r="409" spans="1:13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>SUM(D$230:D$233,D$239:D$243)</f>
        <v>93897780.505567119</v>
      </c>
      <c r="E409" s="11">
        <f t="shared" si="59"/>
        <v>0</v>
      </c>
      <c r="G409" s="44">
        <f t="shared" ref="G409:M409" si="76">SUM(G$230:G$233,G$239:G$243)</f>
        <v>0</v>
      </c>
      <c r="H409" s="44">
        <f t="shared" si="76"/>
        <v>0</v>
      </c>
      <c r="I409" s="44">
        <f t="shared" si="76"/>
        <v>0</v>
      </c>
      <c r="J409" s="44">
        <f t="shared" si="76"/>
        <v>0</v>
      </c>
      <c r="K409" s="44">
        <f t="shared" si="76"/>
        <v>69508679.930315897</v>
      </c>
      <c r="L409" s="44">
        <f t="shared" si="76"/>
        <v>24389100.57525121</v>
      </c>
      <c r="M409" s="44">
        <f t="shared" si="76"/>
        <v>0</v>
      </c>
    </row>
    <row r="410" spans="1:13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>
        <f t="shared" si="59"/>
        <v>0</v>
      </c>
      <c r="G410" s="44"/>
      <c r="H410" s="44"/>
      <c r="I410" s="44"/>
      <c r="J410" s="44"/>
      <c r="K410" s="44"/>
      <c r="L410" s="44"/>
      <c r="M410" s="44"/>
    </row>
    <row r="411" spans="1:13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>
        <f t="shared" si="59"/>
        <v>0</v>
      </c>
      <c r="G411" s="44"/>
      <c r="H411" s="44"/>
      <c r="I411" s="44"/>
      <c r="J411" s="44"/>
      <c r="K411" s="44"/>
      <c r="L411" s="44"/>
      <c r="M411" s="44"/>
    </row>
    <row r="412" spans="1:13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>
        <f t="shared" si="59"/>
        <v>0</v>
      </c>
      <c r="G412" s="44"/>
      <c r="H412" s="44"/>
      <c r="I412" s="44"/>
      <c r="J412" s="44"/>
      <c r="K412" s="44"/>
      <c r="L412" s="44"/>
      <c r="M412" s="44"/>
    </row>
    <row r="413" spans="1:13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>
        <f t="shared" si="59"/>
        <v>0</v>
      </c>
      <c r="G413" s="44"/>
      <c r="H413" s="44"/>
      <c r="I413" s="44"/>
      <c r="J413" s="44"/>
      <c r="K413" s="44"/>
      <c r="L413" s="44"/>
      <c r="M413" s="44"/>
    </row>
    <row r="414" spans="1:13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>
        <f t="shared" si="59"/>
        <v>0</v>
      </c>
      <c r="G414" s="44"/>
      <c r="H414" s="44"/>
      <c r="I414" s="44"/>
      <c r="J414" s="44"/>
      <c r="K414" s="44"/>
      <c r="L414" s="44"/>
      <c r="M414" s="44"/>
    </row>
    <row r="415" spans="1:13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>
        <f t="shared" si="59"/>
        <v>0</v>
      </c>
      <c r="G415" s="44"/>
      <c r="H415" s="44"/>
      <c r="I415" s="44"/>
      <c r="J415" s="44"/>
      <c r="K415" s="44"/>
      <c r="L415" s="44"/>
      <c r="M415" s="44"/>
    </row>
    <row r="416" spans="1:13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>
        <f t="shared" si="59"/>
        <v>0</v>
      </c>
      <c r="G416" s="44"/>
      <c r="H416" s="44"/>
      <c r="I416" s="44"/>
      <c r="J416" s="44"/>
      <c r="K416" s="44"/>
      <c r="L416" s="44"/>
      <c r="M416" s="44"/>
    </row>
    <row r="417" spans="1:13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>
        <f t="shared" si="59"/>
        <v>0</v>
      </c>
      <c r="G417" s="44"/>
      <c r="H417" s="44"/>
      <c r="I417" s="44"/>
      <c r="J417" s="44"/>
      <c r="K417" s="44"/>
      <c r="L417" s="44"/>
      <c r="M417" s="44"/>
    </row>
    <row r="418" spans="1:13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>
        <f t="shared" si="59"/>
        <v>0</v>
      </c>
      <c r="G418" s="44"/>
      <c r="H418" s="44"/>
      <c r="I418" s="44"/>
      <c r="J418" s="44"/>
      <c r="K418" s="44"/>
      <c r="L418" s="44"/>
      <c r="M418" s="44"/>
    </row>
    <row r="419" spans="1:13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>
        <f t="shared" si="59"/>
        <v>0</v>
      </c>
      <c r="G419" s="44"/>
      <c r="H419" s="44"/>
      <c r="I419" s="44"/>
      <c r="J419" s="44"/>
      <c r="K419" s="44"/>
      <c r="L419" s="44"/>
      <c r="M419" s="44"/>
    </row>
    <row r="420" spans="1:13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>
        <f t="shared" si="59"/>
        <v>0</v>
      </c>
      <c r="G420" s="44"/>
      <c r="H420" s="44"/>
      <c r="I420" s="44"/>
      <c r="J420" s="44"/>
      <c r="K420" s="44"/>
      <c r="L420" s="44"/>
      <c r="M420" s="44"/>
    </row>
    <row r="421" spans="1:13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>
        <f t="shared" si="59"/>
        <v>0</v>
      </c>
      <c r="G421" s="44"/>
      <c r="H421" s="44"/>
      <c r="I421" s="44"/>
      <c r="J421" s="44"/>
      <c r="K421" s="44"/>
      <c r="L421" s="44"/>
      <c r="M421" s="44"/>
    </row>
    <row r="422" spans="1:13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>
        <f t="shared" si="59"/>
        <v>0</v>
      </c>
      <c r="G422" s="44"/>
      <c r="H422" s="44"/>
      <c r="I422" s="44"/>
      <c r="J422" s="44"/>
      <c r="K422" s="44"/>
      <c r="L422" s="44"/>
      <c r="M422" s="44"/>
    </row>
    <row r="423" spans="1:13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>
        <f t="shared" si="59"/>
        <v>0</v>
      </c>
      <c r="G423" s="44"/>
      <c r="H423" s="44"/>
      <c r="I423" s="44"/>
      <c r="J423" s="44"/>
      <c r="K423" s="44"/>
      <c r="L423" s="44"/>
      <c r="M423" s="44"/>
    </row>
    <row r="424" spans="1:13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>
        <f t="shared" si="59"/>
        <v>0</v>
      </c>
      <c r="G424" s="44"/>
      <c r="H424" s="44"/>
      <c r="I424" s="44"/>
      <c r="J424" s="44"/>
      <c r="K424" s="44"/>
      <c r="L424" s="44"/>
      <c r="M424" s="44"/>
    </row>
    <row r="425" spans="1:13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>
        <f t="shared" si="59"/>
        <v>0</v>
      </c>
      <c r="G425" s="44"/>
      <c r="H425" s="44"/>
      <c r="I425" s="44"/>
      <c r="J425" s="44"/>
      <c r="K425" s="44"/>
      <c r="L425" s="44"/>
      <c r="M425" s="44"/>
    </row>
    <row r="426" spans="1:13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>
        <f t="shared" si="59"/>
        <v>0</v>
      </c>
      <c r="G426" s="84"/>
      <c r="H426" s="84"/>
      <c r="I426" s="84"/>
      <c r="J426" s="84"/>
      <c r="K426" s="84"/>
      <c r="L426" s="84"/>
      <c r="M426" s="84"/>
    </row>
    <row r="427" spans="1:13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>
        <f t="shared" si="59"/>
        <v>0</v>
      </c>
      <c r="G427" s="84"/>
      <c r="H427" s="84"/>
      <c r="I427" s="84"/>
      <c r="J427" s="84"/>
      <c r="K427" s="84"/>
      <c r="L427" s="84"/>
      <c r="M427" s="84"/>
    </row>
    <row r="428" spans="1:13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  <c r="L428" s="84"/>
      <c r="M428" s="84"/>
    </row>
  </sheetData>
  <dataConsolidate/>
  <pageMargins left="0.7" right="0.7" top="0.75" bottom="0.75" header="0.3" footer="0.3"/>
  <pageSetup scale="50" pageOrder="overThenDown" orientation="landscape" horizontalDpi="1200" verticalDpi="1200" r:id="rId1"/>
  <rowBreaks count="9" manualBreakCount="9">
    <brk id="48" max="16383" man="1"/>
    <brk id="78" max="17" man="1"/>
    <brk id="119" max="16383" man="1"/>
    <brk id="161" max="12" man="1"/>
    <brk id="207" max="12" man="1"/>
    <brk id="247" max="17" man="1"/>
    <brk id="283" max="17" man="1"/>
    <brk id="325" max="16383" man="1"/>
    <brk id="361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AP437"/>
  <sheetViews>
    <sheetView topLeftCell="A414" workbookViewId="0"/>
  </sheetViews>
  <sheetFormatPr defaultColWidth="9.140625" defaultRowHeight="15" outlineLevelRow="1" outlineLevelCol="1" x14ac:dyDescent="0.25"/>
  <cols>
    <col min="1" max="1" width="4.85546875" style="30" customWidth="1"/>
    <col min="2" max="2" width="45.28515625" customWidth="1"/>
    <col min="3" max="3" width="10.85546875" style="30" customWidth="1"/>
    <col min="4" max="4" width="17.42578125" bestFit="1" customWidth="1"/>
    <col min="5" max="5" width="6.28515625" customWidth="1" outlineLevel="1"/>
    <col min="6" max="6" width="25.28515625" bestFit="1" customWidth="1"/>
    <col min="7" max="7" width="14.85546875" customWidth="1"/>
    <col min="8" max="8" width="17.5703125" customWidth="1"/>
    <col min="9" max="9" width="22.140625" customWidth="1"/>
    <col min="10" max="10" width="18.85546875" bestFit="1" customWidth="1"/>
    <col min="11" max="11" width="18.140625" customWidth="1"/>
    <col min="12" max="26" width="14.140625" customWidth="1"/>
    <col min="27" max="30" width="18.7109375" customWidth="1"/>
    <col min="31" max="34" width="15.85546875" customWidth="1"/>
  </cols>
  <sheetData>
    <row r="1" spans="1:42" x14ac:dyDescent="0.25">
      <c r="B1" s="12" t="str">
        <f>'General Inputs'!$D9</f>
        <v>Peoples Natural Gas Company LLC</v>
      </c>
    </row>
    <row r="2" spans="1:42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42" x14ac:dyDescent="0.25">
      <c r="B3" s="12" t="str">
        <f>'General Inputs'!$D11</f>
        <v>12 Months Ending December 31, 2027</v>
      </c>
    </row>
    <row r="4" spans="1:42" x14ac:dyDescent="0.25">
      <c r="B4" s="12" t="str" cm="1">
        <f t="array" aca="1" ref="B4" ca="1">VLOOKUP(_xlfn.TEXTAFTER(CELL("filename",A1),"]"),Contents!B:F,5,FALSE)</f>
        <v>Classification</v>
      </c>
      <c r="I4" s="103"/>
    </row>
    <row r="5" spans="1:42" x14ac:dyDescent="0.25">
      <c r="B5" s="30"/>
      <c r="G5" t="str">
        <f>'General Inputs'!D14</f>
        <v>Gas Supply</v>
      </c>
      <c r="K5" t="str">
        <f>'General Inputs'!E14</f>
        <v>Gathering</v>
      </c>
      <c r="O5" t="str">
        <f>'General Inputs'!F14</f>
        <v>Storage</v>
      </c>
      <c r="S5" t="str">
        <f>'General Inputs'!G14</f>
        <v>Transmission</v>
      </c>
      <c r="W5" t="str">
        <f>'General Inputs'!H14</f>
        <v>Distribution</v>
      </c>
      <c r="AA5" t="str">
        <f>'General Inputs'!I14</f>
        <v>Dist On-Site</v>
      </c>
      <c r="AE5" t="str">
        <f>'General Inputs'!J14</f>
        <v>Accts &amp; Service</v>
      </c>
    </row>
    <row r="6" spans="1:42" ht="39" customHeight="1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">
        <v>393</v>
      </c>
      <c r="G6" s="20" t="str">
        <f>'General Inputs'!$D$14&amp;" "&amp;'Input-Func_Class'!$C$22</f>
        <v>Gas Supply Total</v>
      </c>
      <c r="H6" s="20" t="str">
        <f>'General Inputs'!$D$14&amp;" "&amp;'Input-Func_Class'!$D$22</f>
        <v>Gas Supply Demand</v>
      </c>
      <c r="I6" s="20" t="str">
        <f>'General Inputs'!$D$14&amp;" "&amp;'Input-Func_Class'!$E$22</f>
        <v>Gas Supply Commodity</v>
      </c>
      <c r="J6" s="20" t="str">
        <f>'General Inputs'!$D$14&amp;" "&amp;'Input-Func_Class'!$F$22</f>
        <v>Gas Supply Customer</v>
      </c>
      <c r="K6" s="20" t="str">
        <f>'General Inputs'!$E$14&amp;" "&amp;'Input-Func_Class'!$C$22</f>
        <v>Gathering Total</v>
      </c>
      <c r="L6" s="20" t="str">
        <f>'General Inputs'!$E$14&amp;" "&amp;'Input-Func_Class'!$D$22</f>
        <v>Gathering Demand</v>
      </c>
      <c r="M6" s="20" t="str">
        <f>'General Inputs'!$E$14&amp;" "&amp;'Input-Func_Class'!$E$22</f>
        <v>Gathering Commodity</v>
      </c>
      <c r="N6" s="20" t="str">
        <f>'General Inputs'!$E$14&amp;" "&amp;'Input-Func_Class'!$F$22</f>
        <v>Gathering Customer</v>
      </c>
      <c r="O6" s="20" t="str">
        <f>'General Inputs'!$F$14&amp;" "&amp;'Input-Func_Class'!$C$22</f>
        <v>Storage Total</v>
      </c>
      <c r="P6" s="20" t="str">
        <f>'General Inputs'!$F$14&amp;" "&amp;'Input-Func_Class'!$D$22</f>
        <v>Storage Demand</v>
      </c>
      <c r="Q6" s="20" t="str">
        <f>'General Inputs'!$F$14&amp;" "&amp;'Input-Func_Class'!$E$22</f>
        <v>Storage Commodity</v>
      </c>
      <c r="R6" s="20" t="str">
        <f>'General Inputs'!$F$14&amp;" "&amp;'Input-Func_Class'!$F$22</f>
        <v>Storage Customer</v>
      </c>
      <c r="S6" s="20" t="str">
        <f>'General Inputs'!$G$14&amp;" "&amp;'Input-Func_Class'!$C$22</f>
        <v>Transmission Total</v>
      </c>
      <c r="T6" s="20" t="str">
        <f>'General Inputs'!$G$14&amp;" "&amp;'Input-Func_Class'!$D$22</f>
        <v>Transmission Demand</v>
      </c>
      <c r="U6" s="20" t="str">
        <f>'General Inputs'!$G$14&amp;" "&amp;'Input-Func_Class'!$E$22</f>
        <v>Transmission Commodity</v>
      </c>
      <c r="V6" s="20" t="str">
        <f>'General Inputs'!$G$14&amp;" "&amp;'Input-Func_Class'!$F$22</f>
        <v>Transmission Customer</v>
      </c>
      <c r="W6" s="20" t="str">
        <f>'General Inputs'!$H$14&amp;" "&amp;'Input-Func_Class'!$C$22</f>
        <v>Distribution Total</v>
      </c>
      <c r="X6" s="20" t="str">
        <f>'General Inputs'!$H$14&amp;" "&amp;'Input-Func_Class'!$D$22</f>
        <v>Distribution Demand</v>
      </c>
      <c r="Y6" s="20" t="str">
        <f>'General Inputs'!$H$14&amp;" "&amp;'Input-Func_Class'!$E$22</f>
        <v>Distribution Commodity</v>
      </c>
      <c r="Z6" s="20" t="str">
        <f>'General Inputs'!$H$14&amp;" "&amp;'Input-Func_Class'!$F$22</f>
        <v>Distribution Customer</v>
      </c>
      <c r="AA6" s="20" t="str">
        <f>'General Inputs'!$I$14&amp;" "&amp;'Input-Func_Class'!$C$22</f>
        <v>Dist On-Site Total</v>
      </c>
      <c r="AB6" s="20" t="str">
        <f>'General Inputs'!$I$14&amp;" "&amp;'Input-Func_Class'!$D$22</f>
        <v>Dist On-Site Demand</v>
      </c>
      <c r="AC6" s="20" t="str">
        <f>'General Inputs'!$I$14&amp;" "&amp;'Input-Func_Class'!$E$22</f>
        <v>Dist On-Site Commodity</v>
      </c>
      <c r="AD6" s="20" t="str">
        <f>'General Inputs'!$I$14&amp;" "&amp;'Input-Func_Class'!$F$22</f>
        <v>Dist On-Site Customer</v>
      </c>
      <c r="AE6" s="20" t="str">
        <f>'General Inputs'!$J$14&amp;" "&amp;'Input-Func_Class'!$C$22</f>
        <v>Accts &amp; Service Total</v>
      </c>
      <c r="AF6" s="20" t="str">
        <f>'General Inputs'!$J$14&amp;" "&amp;'Input-Func_Class'!$D$22</f>
        <v>Accts &amp; Service Demand</v>
      </c>
      <c r="AG6" s="20" t="str">
        <f>'General Inputs'!$J$14&amp;" "&amp;'Input-Func_Class'!$E$22</f>
        <v>Accts &amp; Service Commodity</v>
      </c>
      <c r="AH6" s="20" t="str">
        <f>'General Inputs'!$J$14&amp;" "&amp;'Input-Func_Class'!$F$22</f>
        <v>Accts &amp; Service Customer</v>
      </c>
      <c r="AJ6" t="str">
        <f>'Input-Func_Class'!$D$8</f>
        <v>Gas Supply</v>
      </c>
      <c r="AK6" t="str">
        <f>'Input-Func_Class'!$E$8</f>
        <v>Gathering</v>
      </c>
      <c r="AL6" t="str">
        <f>'Input-Func_Class'!$F$8</f>
        <v>Storage</v>
      </c>
      <c r="AM6" t="str">
        <f>'Input-Func_Class'!$G$8</f>
        <v>Transmission</v>
      </c>
      <c r="AN6" t="str">
        <f>'Input-Func_Class'!$H$8</f>
        <v>Distribution</v>
      </c>
      <c r="AO6" t="str">
        <f>'Input-Func_Class'!$I$8</f>
        <v>Dist On-Site</v>
      </c>
      <c r="AP6" t="str">
        <f>'Input-Func_Class'!$J$8</f>
        <v>Accts &amp; Service</v>
      </c>
    </row>
    <row r="7" spans="1:42" x14ac:dyDescent="0.25">
      <c r="A7" s="30" t="str">
        <f>IF(B7="","",MAX(A$1:A6)+1)</f>
        <v/>
      </c>
      <c r="E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spans="1:42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42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spans="1:42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spans="1:42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>Functionalization!$D11</f>
        <v>177885.87</v>
      </c>
      <c r="E11" s="11">
        <f t="shared" ref="E11:E74" ca="1" si="0">IFERROR(IF(D11="",0,IF(D11=0,0,IF(ABS(D11-SUM(G11,K11,O11,S11,W11,AA11,AE11))&lt;Check_Limit,0,1))),1)</f>
        <v>0</v>
      </c>
      <c r="F11" s="3" t="str">
        <f>IF($D11=0,"-",IF('Input-Accounts'!$E11&lt;&gt;0,'Input-Accounts'!$E11,'Input-Accounts'!$G11))</f>
        <v>INT_PSTD_PLANT</v>
      </c>
      <c r="G11" s="11">
        <f ca="1">IF(G$5&lt;&gt;"",HLOOKUP(G$5,Functionalization!$G$6:$M$427,ROW($A11)-5,FALSE),IFERROR(INDEX(G$391:G$427,MATCH($F11,$B$391:$B$427,0))/VLOOKUP($F11,$B$391:$AH$427,MATCH(LEFT(TRIM(G$6),FIND("~",SUBSTITUTE(G$6,"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11))*HLOOKUP(LEFT(TRIM(G$6),FIND("~",SUBSTITUTE(G$6," ","~",LEN(TRIM(G$6))-LEN(SUBSTITUTE(TRIM(G$6)," ",""))))-1)&amp;" Total",$B$6:$AH$427,ROW($A11)-5,FALSE))</f>
        <v>0</v>
      </c>
      <c r="H11" s="11">
        <f ca="1">IF(H$5&lt;&gt;"",HLOOKUP(H$5,Functionalization!$G$6:$M$427,ROW($A11)-5,FALSE),IFERROR(INDEX(H$391:H$427,MATCH($F11,$B$391:$B$427,0))/VLOOKUP($F11,$B$391:$AH$427,MATCH(LEFT(TRIM(H$6),FIND("~",SUBSTITUTE(H$6,"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11))*HLOOKUP(LEFT(TRIM(H$6),FIND("~",SUBSTITUTE(H$6," ","~",LEN(TRIM(H$6))-LEN(SUBSTITUTE(TRIM(H$6)," ",""))))-1)&amp;" Total",$B$6:$AH$427,ROW($A11)-5,FALSE))</f>
        <v>0</v>
      </c>
      <c r="I11" s="11">
        <f ca="1">IF(I$5&lt;&gt;"",HLOOKUP(I$5,Functionalization!$G$6:$M$427,ROW($A11)-5,FALSE),IFERROR(INDEX(I$391:I$427,MATCH($F11,$B$391:$B$427,0))/VLOOKUP($F11,$B$391:$AH$427,MATCH(LEFT(TRIM(I$6),FIND("~",SUBSTITUTE(I$6,"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11))*HLOOKUP(LEFT(TRIM(I$6),FIND("~",SUBSTITUTE(I$6," ","~",LEN(TRIM(I$6))-LEN(SUBSTITUTE(TRIM(I$6)," ",""))))-1)&amp;" Total",$B$6:$AH$427,ROW($A11)-5,FALSE))</f>
        <v>0</v>
      </c>
      <c r="J11" s="11">
        <f ca="1">IF(J$5&lt;&gt;"",HLOOKUP(J$5,Functionalization!$G$6:$M$427,ROW($A11)-5,FALSE),IFERROR(INDEX(J$391:J$427,MATCH($F11,$B$391:$B$427,0))/VLOOKUP($F11,$B$391:$AH$427,MATCH(LEFT(TRIM(J$6),FIND("~",SUBSTITUTE(J$6,"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11))*HLOOKUP(LEFT(TRIM(J$6),FIND("~",SUBSTITUTE(J$6," ","~",LEN(TRIM(J$6))-LEN(SUBSTITUTE(TRIM(J$6)," ",""))))-1)&amp;" Total",$B$6:$AH$427,ROW($A11)-5,FALSE))</f>
        <v>0</v>
      </c>
      <c r="K11" s="11">
        <f ca="1">IF(K$5&lt;&gt;"",HLOOKUP(K$5,Functionalization!$G$6:$M$427,ROW($A11)-5,FALSE),IFERROR(INDEX(K$391:K$427,MATCH($F11,$B$391:$B$427,0))/VLOOKUP($F11,$B$391:$AH$427,MATCH(LEFT(TRIM(K$6),FIND("~",SUBSTITUTE(K$6,"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11))*HLOOKUP(LEFT(TRIM(K$6),FIND("~",SUBSTITUTE(K$6," ","~",LEN(TRIM(K$6))-LEN(SUBSTITUTE(TRIM(K$6)," ",""))))-1)&amp;" Total",$B$6:$AH$427,ROW($A11)-5,FALSE))</f>
        <v>5007.0472825112947</v>
      </c>
      <c r="L11" s="11">
        <f ca="1">IF(L$5&lt;&gt;"",HLOOKUP(L$5,Functionalization!$G$6:$M$427,ROW($A11)-5,FALSE),IFERROR(INDEX(L$391:L$427,MATCH($F11,$B$391:$B$427,0))/VLOOKUP($F11,$B$391:$AH$427,MATCH(LEFT(TRIM(L$6),FIND("~",SUBSTITUTE(L$6,"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11))*HLOOKUP(LEFT(TRIM(L$6),FIND("~",SUBSTITUTE(L$6," ","~",LEN(TRIM(L$6))-LEN(SUBSTITUTE(TRIM(L$6)," ",""))))-1)&amp;" Total",$B$6:$AH$427,ROW($A11)-5,FALSE))</f>
        <v>0</v>
      </c>
      <c r="M11" s="11">
        <f ca="1">IF(M$5&lt;&gt;"",HLOOKUP(M$5,Functionalization!$G$6:$M$427,ROW($A11)-5,FALSE),IFERROR(INDEX(M$391:M$427,MATCH($F11,$B$391:$B$427,0))/VLOOKUP($F11,$B$391:$AH$427,MATCH(LEFT(TRIM(M$6),FIND("~",SUBSTITUTE(M$6,"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11))*HLOOKUP(LEFT(TRIM(M$6),FIND("~",SUBSTITUTE(M$6," ","~",LEN(TRIM(M$6))-LEN(SUBSTITUTE(TRIM(M$6)," ",""))))-1)&amp;" Total",$B$6:$AH$427,ROW($A11)-5,FALSE))</f>
        <v>5007.0472825112947</v>
      </c>
      <c r="N11" s="11">
        <f ca="1">IF(N$5&lt;&gt;"",HLOOKUP(N$5,Functionalization!$G$6:$M$427,ROW($A11)-5,FALSE),IFERROR(INDEX(N$391:N$427,MATCH($F11,$B$391:$B$427,0))/VLOOKUP($F11,$B$391:$AH$427,MATCH(LEFT(TRIM(N$6),FIND("~",SUBSTITUTE(N$6,"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11))*HLOOKUP(LEFT(TRIM(N$6),FIND("~",SUBSTITUTE(N$6," ","~",LEN(TRIM(N$6))-LEN(SUBSTITUTE(TRIM(N$6)," ",""))))-1)&amp;" Total",$B$6:$AH$427,ROW($A11)-5,FALSE))</f>
        <v>0</v>
      </c>
      <c r="O11" s="11">
        <f ca="1">IF(O$5&lt;&gt;"",HLOOKUP(O$5,Functionalization!$G$6:$M$427,ROW($A11)-5,FALSE),IFERROR(INDEX(O$391:O$427,MATCH($F11,$B$391:$B$427,0))/VLOOKUP($F11,$B$391:$AH$427,MATCH(LEFT(TRIM(O$6),FIND("~",SUBSTITUTE(O$6,"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11))*HLOOKUP(LEFT(TRIM(O$6),FIND("~",SUBSTITUTE(O$6," ","~",LEN(TRIM(O$6))-LEN(SUBSTITUTE(TRIM(O$6)," ",""))))-1)&amp;" Total",$B$6:$AH$427,ROW($A11)-5,FALSE))</f>
        <v>994.76771029639087</v>
      </c>
      <c r="P11" s="11">
        <f ca="1">IF(P$5&lt;&gt;"",HLOOKUP(P$5,Functionalization!$G$6:$M$427,ROW($A11)-5,FALSE),IFERROR(INDEX(P$391:P$427,MATCH($F11,$B$391:$B$427,0))/VLOOKUP($F11,$B$391:$AH$427,MATCH(LEFT(TRIM(P$6),FIND("~",SUBSTITUTE(P$6,"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11))*HLOOKUP(LEFT(TRIM(P$6),FIND("~",SUBSTITUTE(P$6," ","~",LEN(TRIM(P$6))-LEN(SUBSTITUTE(TRIM(P$6)," ",""))))-1)&amp;" Total",$B$6:$AH$427,ROW($A11)-5,FALSE))</f>
        <v>994.76771029639087</v>
      </c>
      <c r="Q11" s="11">
        <f ca="1">IF(Q$5&lt;&gt;"",HLOOKUP(Q$5,Functionalization!$G$6:$M$427,ROW($A11)-5,FALSE),IFERROR(INDEX(Q$391:Q$427,MATCH($F11,$B$391:$B$427,0))/VLOOKUP($F11,$B$391:$AH$427,MATCH(LEFT(TRIM(Q$6),FIND("~",SUBSTITUTE(Q$6,"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11))*HLOOKUP(LEFT(TRIM(Q$6),FIND("~",SUBSTITUTE(Q$6," ","~",LEN(TRIM(Q$6))-LEN(SUBSTITUTE(TRIM(Q$6)," ",""))))-1)&amp;" Total",$B$6:$AH$427,ROW($A11)-5,FALSE))</f>
        <v>0</v>
      </c>
      <c r="R11" s="11">
        <f ca="1">IF(R$5&lt;&gt;"",HLOOKUP(R$5,Functionalization!$G$6:$M$427,ROW($A11)-5,FALSE),IFERROR(INDEX(R$391:R$427,MATCH($F11,$B$391:$B$427,0))/VLOOKUP($F11,$B$391:$AH$427,MATCH(LEFT(TRIM(R$6),FIND("~",SUBSTITUTE(R$6,"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11))*HLOOKUP(LEFT(TRIM(R$6),FIND("~",SUBSTITUTE(R$6," ","~",LEN(TRIM(R$6))-LEN(SUBSTITUTE(TRIM(R$6)," ",""))))-1)&amp;" Total",$B$6:$AH$427,ROW($A11)-5,FALSE))</f>
        <v>0</v>
      </c>
      <c r="S11" s="11">
        <f ca="1">IF(S$5&lt;&gt;"",HLOOKUP(S$5,Functionalization!$G$6:$M$427,ROW($A11)-5,FALSE),IFERROR(INDEX(S$391:S$427,MATCH($F11,$B$391:$B$427,0))/VLOOKUP($F11,$B$391:$AH$427,MATCH(LEFT(TRIM(S$6),FIND("~",SUBSTITUTE(S$6,"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11))*HLOOKUP(LEFT(TRIM(S$6),FIND("~",SUBSTITUTE(S$6," ","~",LEN(TRIM(S$6))-LEN(SUBSTITUTE(TRIM(S$6)," ",""))))-1)&amp;" Total",$B$6:$AH$427,ROW($A11)-5,FALSE))</f>
        <v>11481.547780381976</v>
      </c>
      <c r="T11" s="11">
        <f ca="1">IF(T$5&lt;&gt;"",HLOOKUP(T$5,Functionalization!$G$6:$M$427,ROW($A11)-5,FALSE),IFERROR(INDEX(T$391:T$427,MATCH($F11,$B$391:$B$427,0))/VLOOKUP($F11,$B$391:$AH$427,MATCH(LEFT(TRIM(T$6),FIND("~",SUBSTITUTE(T$6,"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11))*HLOOKUP(LEFT(TRIM(T$6),FIND("~",SUBSTITUTE(T$6," ","~",LEN(TRIM(T$6))-LEN(SUBSTITUTE(TRIM(T$6)," ",""))))-1)&amp;" Total",$B$6:$AH$427,ROW($A11)-5,FALSE))</f>
        <v>11481.547780381976</v>
      </c>
      <c r="U11" s="11">
        <f ca="1">IF(U$5&lt;&gt;"",HLOOKUP(U$5,Functionalization!$G$6:$M$427,ROW($A11)-5,FALSE),IFERROR(INDEX(U$391:U$427,MATCH($F11,$B$391:$B$427,0))/VLOOKUP($F11,$B$391:$AH$427,MATCH(LEFT(TRIM(U$6),FIND("~",SUBSTITUTE(U$6,"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11))*HLOOKUP(LEFT(TRIM(U$6),FIND("~",SUBSTITUTE(U$6," ","~",LEN(TRIM(U$6))-LEN(SUBSTITUTE(TRIM(U$6)," ",""))))-1)&amp;" Total",$B$6:$AH$427,ROW($A11)-5,FALSE))</f>
        <v>0</v>
      </c>
      <c r="V11" s="11">
        <f ca="1">IF(V$5&lt;&gt;"",HLOOKUP(V$5,Functionalization!$G$6:$M$427,ROW($A11)-5,FALSE),IFERROR(INDEX(V$391:V$427,MATCH($F11,$B$391:$B$427,0))/VLOOKUP($F11,$B$391:$AH$427,MATCH(LEFT(TRIM(V$6),FIND("~",SUBSTITUTE(V$6,"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11))*HLOOKUP(LEFT(TRIM(V$6),FIND("~",SUBSTITUTE(V$6," ","~",LEN(TRIM(V$6))-LEN(SUBSTITUTE(TRIM(V$6)," ",""))))-1)&amp;" Total",$B$6:$AH$427,ROW($A11)-5,FALSE))</f>
        <v>0</v>
      </c>
      <c r="W11" s="11">
        <f ca="1">IF(W$5&lt;&gt;"",HLOOKUP(W$5,Functionalization!$G$6:$M$427,ROW($A11)-5,FALSE),IFERROR(INDEX(W$391:W$427,MATCH($F11,$B$391:$B$427,0))/VLOOKUP($F11,$B$391:$AH$427,MATCH(LEFT(TRIM(W$6),FIND("~",SUBSTITUTE(W$6,"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11))*HLOOKUP(LEFT(TRIM(W$6),FIND("~",SUBSTITUTE(W$6," ","~",LEN(TRIM(W$6))-LEN(SUBSTITUTE(TRIM(W$6)," ",""))))-1)&amp;" Total",$B$6:$AH$427,ROW($A11)-5,FALSE))</f>
        <v>122294.16939602832</v>
      </c>
      <c r="X11" s="11">
        <f ca="1">IF(X$5&lt;&gt;"",HLOOKUP(X$5,Functionalization!$G$6:$M$427,ROW($A11)-5,FALSE),IFERROR(INDEX(X$391:X$427,MATCH($F11,$B$391:$B$427,0))/VLOOKUP($F11,$B$391:$AH$427,MATCH(LEFT(TRIM(X$6),FIND("~",SUBSTITUTE(X$6,"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11))*HLOOKUP(LEFT(TRIM(X$6),FIND("~",SUBSTITUTE(X$6," ","~",LEN(TRIM(X$6))-LEN(SUBSTITUTE(TRIM(X$6)," ",""))))-1)&amp;" Total",$B$6:$AH$427,ROW($A11)-5,FALSE))</f>
        <v>94113.866406100991</v>
      </c>
      <c r="Y11" s="11">
        <f ca="1">IF(Y$5&lt;&gt;"",HLOOKUP(Y$5,Functionalization!$G$6:$M$427,ROW($A11)-5,FALSE),IFERROR(INDEX(Y$391:Y$427,MATCH($F11,$B$391:$B$427,0))/VLOOKUP($F11,$B$391:$AH$427,MATCH(LEFT(TRIM(Y$6),FIND("~",SUBSTITUTE(Y$6,"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11))*HLOOKUP(LEFT(TRIM(Y$6),FIND("~",SUBSTITUTE(Y$6," ","~",LEN(TRIM(Y$6))-LEN(SUBSTITUTE(TRIM(Y$6)," ",""))))-1)&amp;" Total",$B$6:$AH$427,ROW($A11)-5,FALSE))</f>
        <v>0</v>
      </c>
      <c r="Z11" s="11">
        <f ca="1">IF(Z$5&lt;&gt;"",HLOOKUP(Z$5,Functionalization!$G$6:$M$427,ROW($A11)-5,FALSE),IFERROR(INDEX(Z$391:Z$427,MATCH($F11,$B$391:$B$427,0))/VLOOKUP($F11,$B$391:$AH$427,MATCH(LEFT(TRIM(Z$6),FIND("~",SUBSTITUTE(Z$6,"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11))*HLOOKUP(LEFT(TRIM(Z$6),FIND("~",SUBSTITUTE(Z$6," ","~",LEN(TRIM(Z$6))-LEN(SUBSTITUTE(TRIM(Z$6)," ",""))))-1)&amp;" Total",$B$6:$AH$427,ROW($A11)-5,FALSE))</f>
        <v>28180.30298992731</v>
      </c>
      <c r="AA11" s="11">
        <f ca="1">IF(AA$5&lt;&gt;"",HLOOKUP(AA$5,Functionalization!$G$6:$M$427,ROW($A11)-5,FALSE),IFERROR(INDEX(AA$391:AA$427,MATCH($F11,$B$391:$B$427,0))/VLOOKUP($F11,$B$391:$AH$427,MATCH(LEFT(TRIM(AA$6),FIND("~",SUBSTITUTE(AA$6,"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11))*HLOOKUP(LEFT(TRIM(AA$6),FIND("~",SUBSTITUTE(AA$6," ","~",LEN(TRIM(AA$6))-LEN(SUBSTITUTE(TRIM(AA$6)," ",""))))-1)&amp;" Total",$B$6:$AH$427,ROW($A11)-5,FALSE))</f>
        <v>38108.33783078206</v>
      </c>
      <c r="AB11" s="11">
        <f ca="1">IF(AB$5&lt;&gt;"",HLOOKUP(AB$5,Functionalization!$G$6:$M$427,ROW($A11)-5,FALSE),IFERROR(INDEX(AB$391:AB$427,MATCH($F11,$B$391:$B$427,0))/VLOOKUP($F11,$B$391:$AH$427,MATCH(LEFT(TRIM(AB$6),FIND("~",SUBSTITUTE(AB$6,"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11))*HLOOKUP(LEFT(TRIM(AB$6),FIND("~",SUBSTITUTE(AB$6," ","~",LEN(TRIM(AB$6))-LEN(SUBSTITUTE(TRIM(AB$6)," ",""))))-1)&amp;" Total",$B$6:$AH$427,ROW($A11)-5,FALSE))</f>
        <v>0</v>
      </c>
      <c r="AC11" s="11">
        <f ca="1">IF(AC$5&lt;&gt;"",HLOOKUP(AC$5,Functionalization!$G$6:$M$427,ROW($A11)-5,FALSE),IFERROR(INDEX(AC$391:AC$427,MATCH($F11,$B$391:$B$427,0))/VLOOKUP($F11,$B$391:$AH$427,MATCH(LEFT(TRIM(AC$6),FIND("~",SUBSTITUTE(AC$6,"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11))*HLOOKUP(LEFT(TRIM(AC$6),FIND("~",SUBSTITUTE(AC$6," ","~",LEN(TRIM(AC$6))-LEN(SUBSTITUTE(TRIM(AC$6)," ",""))))-1)&amp;" Total",$B$6:$AH$427,ROW($A11)-5,FALSE))</f>
        <v>0</v>
      </c>
      <c r="AD11" s="11">
        <f ca="1">IF(AD$5&lt;&gt;"",HLOOKUP(AD$5,Functionalization!$G$6:$M$427,ROW($A11)-5,FALSE),IFERROR(INDEX(AD$391:AD$427,MATCH($F11,$B$391:$B$427,0))/VLOOKUP($F11,$B$391:$AH$427,MATCH(LEFT(TRIM(AD$6),FIND("~",SUBSTITUTE(AD$6,"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11))*HLOOKUP(LEFT(TRIM(AD$6),FIND("~",SUBSTITUTE(AD$6," ","~",LEN(TRIM(AD$6))-LEN(SUBSTITUTE(TRIM(AD$6)," ",""))))-1)&amp;" Total",$B$6:$AH$427,ROW($A11)-5,FALSE))</f>
        <v>38108.33783078206</v>
      </c>
      <c r="AE11" s="11">
        <f ca="1">IF(AE$5&lt;&gt;"",HLOOKUP(AE$5,Functionalization!$G$6:$M$427,ROW($A11)-5,FALSE),IFERROR(INDEX(AE$391:AE$427,MATCH($F11,$B$391:$B$427,0))/VLOOKUP($F11,$B$391:$AH$427,MATCH(LEFT(TRIM(AE$6),FIND("~",SUBSTITUTE(AE$6,"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11))*HLOOKUP(LEFT(TRIM(AE$6),FIND("~",SUBSTITUTE(AE$6," ","~",LEN(TRIM(AE$6))-LEN(SUBSTITUTE(TRIM(AE$6)," ",""))))-1)&amp;" Total",$B$6:$AH$427,ROW($A11)-5,FALSE))</f>
        <v>0</v>
      </c>
      <c r="AF11" s="11">
        <f ca="1">IF(AF$5&lt;&gt;"",HLOOKUP(AF$5,Functionalization!$G$6:$M$427,ROW($A11)-5,FALSE),IFERROR(INDEX(AF$391:AF$427,MATCH($F11,$B$391:$B$427,0))/VLOOKUP($F11,$B$391:$AH$427,MATCH(LEFT(TRIM(AF$6),FIND("~",SUBSTITUTE(AF$6,"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11))*HLOOKUP(LEFT(TRIM(AF$6),FIND("~",SUBSTITUTE(AF$6," ","~",LEN(TRIM(AF$6))-LEN(SUBSTITUTE(TRIM(AF$6)," ",""))))-1)&amp;" Total",$B$6:$AH$427,ROW($A11)-5,FALSE))</f>
        <v>0</v>
      </c>
      <c r="AG11" s="11">
        <f ca="1">IF(AG$5&lt;&gt;"",HLOOKUP(AG$5,Functionalization!$G$6:$M$427,ROW($A11)-5,FALSE),IFERROR(INDEX(AG$391:AG$427,MATCH($F11,$B$391:$B$427,0))/VLOOKUP($F11,$B$391:$AH$427,MATCH(LEFT(TRIM(AG$6),FIND("~",SUBSTITUTE(AG$6,"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11))*HLOOKUP(LEFT(TRIM(AG$6),FIND("~",SUBSTITUTE(AG$6," ","~",LEN(TRIM(AG$6))-LEN(SUBSTITUTE(TRIM(AG$6)," ",""))))-1)&amp;" Total",$B$6:$AH$427,ROW($A11)-5,FALSE))</f>
        <v>0</v>
      </c>
      <c r="AH11" s="11">
        <f ca="1">IF(AH$5&lt;&gt;"",HLOOKUP(AH$5,Functionalization!$G$6:$M$427,ROW($A11)-5,FALSE),IFERROR(INDEX(AH$391:AH$427,MATCH($F11,$B$391:$B$427,0))/VLOOKUP($F11,$B$391:$AH$427,MATCH(LEFT(TRIM(AH$6),FIND("~",SUBSTITUTE(AH$6,"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11))*HLOOKUP(LEFT(TRIM(AH$6),FIND("~",SUBSTITUTE(AH$6," ","~",LEN(TRIM(AH$6))-LEN(SUBSTITUTE(TRIM(AH$6)," ",""))))-1)&amp;" Total",$B$6:$AH$427,ROW($A11)-5,FALSE))</f>
        <v>0</v>
      </c>
      <c r="AJ11">
        <f ca="1">IFERROR(IF(SUMIF($G$6:$AH$6,AJ$6&amp;" Total",$G11:$AH11)-(SUMIF($G$6:$AH$6,AJ$6&amp;" "&amp;'Input-Func_Class'!$D$22,$G11:$AH11)+IFERROR(SUMIF($G$6:$AH$6,AJ$6&amp;" "&amp;'Input-Func_Class'!$E$22,$G11:$AH11),SUMIF($G$6:$AH$6,AJ$6&amp;" "&amp;'Input-Func_Class'!$B$24,$G11:$AH11))+SUMIF($G$6:$AH$6,AJ$6&amp;" "&amp;'Input-Func_Class'!$F$22,$G11:$AH11))&lt;Check_Limit,0,1),1)</f>
        <v>0</v>
      </c>
      <c r="AK11">
        <f ca="1">IFERROR(IF(SUMIF($G$6:$AH$6,AK$6&amp;" Total",$G11:$AH11)-(SUMIF($G$6:$AH$6,AK$6&amp;" "&amp;'Input-Func_Class'!$D$22,$G11:$AH11)+IFERROR(SUMIF($G$6:$AH$6,AK$6&amp;" "&amp;'Input-Func_Class'!$E$22,$G11:$AH11),SUMIF($G$6:$AH$6,AK$6&amp;" "&amp;'Input-Func_Class'!$B$24,$G11:$AH11))+SUMIF($G$6:$AH$6,AK$6&amp;" "&amp;'Input-Func_Class'!$F$22,$G11:$AH11))&lt;Check_Limit,0,1),1)</f>
        <v>0</v>
      </c>
      <c r="AL11">
        <f ca="1">IFERROR(IF(SUMIF($G$6:$AH$6,AL$6&amp;" Total",$G11:$AH11)-(SUMIF($G$6:$AH$6,AL$6&amp;" "&amp;'Input-Func_Class'!$D$22,$G11:$AH11)+IFERROR(SUMIF($G$6:$AH$6,AL$6&amp;" "&amp;'Input-Func_Class'!$E$22,$G11:$AH11),SUMIF($G$6:$AH$6,AL$6&amp;" "&amp;'Input-Func_Class'!$B$24,$G11:$AH11))+SUMIF($G$6:$AH$6,AL$6&amp;" "&amp;'Input-Func_Class'!$F$22,$G11:$AH11))&lt;Check_Limit,0,1),1)</f>
        <v>0</v>
      </c>
      <c r="AM11">
        <f ca="1">IFERROR(IF(SUMIF($G$6:$AH$6,AM$6&amp;" Total",$G11:$AH11)-(SUMIF($G$6:$AH$6,AM$6&amp;" "&amp;'Input-Func_Class'!$D$22,$G11:$AH11)+IFERROR(SUMIF($G$6:$AH$6,AM$6&amp;" "&amp;'Input-Func_Class'!$E$22,$G11:$AH11),SUMIF($G$6:$AH$6,AM$6&amp;" "&amp;'Input-Func_Class'!$B$24,$G11:$AH11))+SUMIF($G$6:$AH$6,AM$6&amp;" "&amp;'Input-Func_Class'!$F$22,$G11:$AH11))&lt;Check_Limit,0,1),1)</f>
        <v>0</v>
      </c>
      <c r="AN11">
        <f ca="1">IFERROR(IF(SUMIF($G$6:$AH$6,AN$6&amp;" Total",$G11:$AH11)-(SUMIF($G$6:$AH$6,AN$6&amp;" "&amp;'Input-Func_Class'!$D$22,$G11:$AH11)+IFERROR(SUMIF($G$6:$AH$6,AN$6&amp;" "&amp;'Input-Func_Class'!$E$22,$G11:$AH11),SUMIF($G$6:$AH$6,AN$6&amp;" "&amp;'Input-Func_Class'!$B$24,$G11:$AH11))+SUMIF($G$6:$AH$6,AN$6&amp;" "&amp;'Input-Func_Class'!$F$22,$G11:$AH11))&lt;Check_Limit,0,1),1)</f>
        <v>0</v>
      </c>
      <c r="AO11">
        <f ca="1">IFERROR(IF(SUMIF($G$6:$AH$6,AO$6&amp;" Total",$G11:$AH11)-(SUMIF($G$6:$AH$6,AO$6&amp;" "&amp;'Input-Func_Class'!$D$22,$G11:$AH11)+IFERROR(SUMIF($G$6:$AH$6,AO$6&amp;" "&amp;'Input-Func_Class'!$E$22,$G11:$AH11),SUMIF($G$6:$AH$6,AO$6&amp;" "&amp;'Input-Func_Class'!$B$24,$G11:$AH11))+SUMIF($G$6:$AH$6,AO$6&amp;" "&amp;'Input-Func_Class'!$F$22,$G11:$AH11))&lt;Check_Limit,0,1),1)</f>
        <v>0</v>
      </c>
      <c r="AP11">
        <f ca="1">IFERROR(IF(SUMIF($G$6:$AH$6,AP$6&amp;" Total",$G11:$AH11)-(SUMIF($G$6:$AH$6,AP$6&amp;" "&amp;'Input-Func_Class'!$D$22,$G11:$AH11)+IFERROR(SUMIF($G$6:$AH$6,AP$6&amp;" "&amp;'Input-Func_Class'!$E$22,$G11:$AH11),SUMIF($G$6:$AH$6,AP$6&amp;" "&amp;'Input-Func_Class'!$B$24,$G11:$AH11))+SUMIF($G$6:$AH$6,AP$6&amp;" "&amp;'Input-Func_Class'!$F$22,$G11:$AH11))&lt;Check_Limit,0,1),1)</f>
        <v>0</v>
      </c>
    </row>
    <row r="12" spans="1:42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>Functionalization!$D12</f>
        <v>71371.199999999997</v>
      </c>
      <c r="E12" s="11">
        <f t="shared" ca="1" si="0"/>
        <v>0</v>
      </c>
      <c r="F12" s="3" t="str">
        <f>IF($D12=0,"-",IF('Input-Accounts'!$E12&lt;&gt;0,'Input-Accounts'!$E12,'Input-Accounts'!$G12))</f>
        <v>INT_PSTD_PLANT</v>
      </c>
      <c r="G12" s="11">
        <f ca="1">IF(G$5&lt;&gt;"",HLOOKUP(G$5,Functionalization!$G$6:$M$427,ROW($A12)-5,FALSE),IFERROR(INDEX(G$391:G$427,MATCH($F12,$B$391:$B$427,0))/VLOOKUP($F12,$B$391:$AH$427,MATCH(LEFT(TRIM(G$6),FIND("~",SUBSTITUTE(G$6,"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12))*HLOOKUP(LEFT(TRIM(G$6),FIND("~",SUBSTITUTE(G$6," ","~",LEN(TRIM(G$6))-LEN(SUBSTITUTE(TRIM(G$6)," ",""))))-1)&amp;" Total",$B$6:$AH$427,ROW($A12)-5,FALSE))</f>
        <v>0</v>
      </c>
      <c r="H12" s="11">
        <f ca="1">IF(H$5&lt;&gt;"",HLOOKUP(H$5,Functionalization!$G$6:$M$427,ROW($A12)-5,FALSE),IFERROR(INDEX(H$391:H$427,MATCH($F12,$B$391:$B$427,0))/VLOOKUP($F12,$B$391:$AH$427,MATCH(LEFT(TRIM(H$6),FIND("~",SUBSTITUTE(H$6,"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12))*HLOOKUP(LEFT(TRIM(H$6),FIND("~",SUBSTITUTE(H$6," ","~",LEN(TRIM(H$6))-LEN(SUBSTITUTE(TRIM(H$6)," ",""))))-1)&amp;" Total",$B$6:$AH$427,ROW($A12)-5,FALSE))</f>
        <v>0</v>
      </c>
      <c r="I12" s="11">
        <f ca="1">IF(I$5&lt;&gt;"",HLOOKUP(I$5,Functionalization!$G$6:$M$427,ROW($A12)-5,FALSE),IFERROR(INDEX(I$391:I$427,MATCH($F12,$B$391:$B$427,0))/VLOOKUP($F12,$B$391:$AH$427,MATCH(LEFT(TRIM(I$6),FIND("~",SUBSTITUTE(I$6,"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12))*HLOOKUP(LEFT(TRIM(I$6),FIND("~",SUBSTITUTE(I$6," ","~",LEN(TRIM(I$6))-LEN(SUBSTITUTE(TRIM(I$6)," ",""))))-1)&amp;" Total",$B$6:$AH$427,ROW($A12)-5,FALSE))</f>
        <v>0</v>
      </c>
      <c r="J12" s="11">
        <f ca="1">IF(J$5&lt;&gt;"",HLOOKUP(J$5,Functionalization!$G$6:$M$427,ROW($A12)-5,FALSE),IFERROR(INDEX(J$391:J$427,MATCH($F12,$B$391:$B$427,0))/VLOOKUP($F12,$B$391:$AH$427,MATCH(LEFT(TRIM(J$6),FIND("~",SUBSTITUTE(J$6,"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12))*HLOOKUP(LEFT(TRIM(J$6),FIND("~",SUBSTITUTE(J$6," ","~",LEN(TRIM(J$6))-LEN(SUBSTITUTE(TRIM(J$6)," ",""))))-1)&amp;" Total",$B$6:$AH$427,ROW($A12)-5,FALSE))</f>
        <v>0</v>
      </c>
      <c r="K12" s="11">
        <f ca="1">IF(K$5&lt;&gt;"",HLOOKUP(K$5,Functionalization!$G$6:$M$427,ROW($A12)-5,FALSE),IFERROR(INDEX(K$391:K$427,MATCH($F12,$B$391:$B$427,0))/VLOOKUP($F12,$B$391:$AH$427,MATCH(LEFT(TRIM(K$6),FIND("~",SUBSTITUTE(K$6,"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12))*HLOOKUP(LEFT(TRIM(K$6),FIND("~",SUBSTITUTE(K$6," ","~",LEN(TRIM(K$6))-LEN(SUBSTITUTE(TRIM(K$6)," ",""))))-1)&amp;" Total",$B$6:$AH$427,ROW($A12)-5,FALSE))</f>
        <v>2008.9227604731623</v>
      </c>
      <c r="L12" s="11">
        <f ca="1">IF(L$5&lt;&gt;"",HLOOKUP(L$5,Functionalization!$G$6:$M$427,ROW($A12)-5,FALSE),IFERROR(INDEX(L$391:L$427,MATCH($F12,$B$391:$B$427,0))/VLOOKUP($F12,$B$391:$AH$427,MATCH(LEFT(TRIM(L$6),FIND("~",SUBSTITUTE(L$6,"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12))*HLOOKUP(LEFT(TRIM(L$6),FIND("~",SUBSTITUTE(L$6," ","~",LEN(TRIM(L$6))-LEN(SUBSTITUTE(TRIM(L$6)," ",""))))-1)&amp;" Total",$B$6:$AH$427,ROW($A12)-5,FALSE))</f>
        <v>0</v>
      </c>
      <c r="M12" s="11">
        <f ca="1">IF(M$5&lt;&gt;"",HLOOKUP(M$5,Functionalization!$G$6:$M$427,ROW($A12)-5,FALSE),IFERROR(INDEX(M$391:M$427,MATCH($F12,$B$391:$B$427,0))/VLOOKUP($F12,$B$391:$AH$427,MATCH(LEFT(TRIM(M$6),FIND("~",SUBSTITUTE(M$6,"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12))*HLOOKUP(LEFT(TRIM(M$6),FIND("~",SUBSTITUTE(M$6," ","~",LEN(TRIM(M$6))-LEN(SUBSTITUTE(TRIM(M$6)," ",""))))-1)&amp;" Total",$B$6:$AH$427,ROW($A12)-5,FALSE))</f>
        <v>2008.9227604731623</v>
      </c>
      <c r="N12" s="11">
        <f ca="1">IF(N$5&lt;&gt;"",HLOOKUP(N$5,Functionalization!$G$6:$M$427,ROW($A12)-5,FALSE),IFERROR(INDEX(N$391:N$427,MATCH($F12,$B$391:$B$427,0))/VLOOKUP($F12,$B$391:$AH$427,MATCH(LEFT(TRIM(N$6),FIND("~",SUBSTITUTE(N$6,"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12))*HLOOKUP(LEFT(TRIM(N$6),FIND("~",SUBSTITUTE(N$6," ","~",LEN(TRIM(N$6))-LEN(SUBSTITUTE(TRIM(N$6)," ",""))))-1)&amp;" Total",$B$6:$AH$427,ROW($A12)-5,FALSE))</f>
        <v>0</v>
      </c>
      <c r="O12" s="11">
        <f ca="1">IF(O$5&lt;&gt;"",HLOOKUP(O$5,Functionalization!$G$6:$M$427,ROW($A12)-5,FALSE),IFERROR(INDEX(O$391:O$427,MATCH($F12,$B$391:$B$427,0))/VLOOKUP($F12,$B$391:$AH$427,MATCH(LEFT(TRIM(O$6),FIND("~",SUBSTITUTE(O$6,"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12))*HLOOKUP(LEFT(TRIM(O$6),FIND("~",SUBSTITUTE(O$6," ","~",LEN(TRIM(O$6))-LEN(SUBSTITUTE(TRIM(O$6)," ",""))))-1)&amp;" Total",$B$6:$AH$427,ROW($A12)-5,FALSE))</f>
        <v>399.11975698297886</v>
      </c>
      <c r="P12" s="11">
        <f ca="1">IF(P$5&lt;&gt;"",HLOOKUP(P$5,Functionalization!$G$6:$M$427,ROW($A12)-5,FALSE),IFERROR(INDEX(P$391:P$427,MATCH($F12,$B$391:$B$427,0))/VLOOKUP($F12,$B$391:$AH$427,MATCH(LEFT(TRIM(P$6),FIND("~",SUBSTITUTE(P$6,"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12))*HLOOKUP(LEFT(TRIM(P$6),FIND("~",SUBSTITUTE(P$6," ","~",LEN(TRIM(P$6))-LEN(SUBSTITUTE(TRIM(P$6)," ",""))))-1)&amp;" Total",$B$6:$AH$427,ROW($A12)-5,FALSE))</f>
        <v>399.11975698297886</v>
      </c>
      <c r="Q12" s="11">
        <f ca="1">IF(Q$5&lt;&gt;"",HLOOKUP(Q$5,Functionalization!$G$6:$M$427,ROW($A12)-5,FALSE),IFERROR(INDEX(Q$391:Q$427,MATCH($F12,$B$391:$B$427,0))/VLOOKUP($F12,$B$391:$AH$427,MATCH(LEFT(TRIM(Q$6),FIND("~",SUBSTITUTE(Q$6,"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12))*HLOOKUP(LEFT(TRIM(Q$6),FIND("~",SUBSTITUTE(Q$6," ","~",LEN(TRIM(Q$6))-LEN(SUBSTITUTE(TRIM(Q$6)," ",""))))-1)&amp;" Total",$B$6:$AH$427,ROW($A12)-5,FALSE))</f>
        <v>0</v>
      </c>
      <c r="R12" s="11">
        <f ca="1">IF(R$5&lt;&gt;"",HLOOKUP(R$5,Functionalization!$G$6:$M$427,ROW($A12)-5,FALSE),IFERROR(INDEX(R$391:R$427,MATCH($F12,$B$391:$B$427,0))/VLOOKUP($F12,$B$391:$AH$427,MATCH(LEFT(TRIM(R$6),FIND("~",SUBSTITUTE(R$6,"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12))*HLOOKUP(LEFT(TRIM(R$6),FIND("~",SUBSTITUTE(R$6," ","~",LEN(TRIM(R$6))-LEN(SUBSTITUTE(TRIM(R$6)," ",""))))-1)&amp;" Total",$B$6:$AH$427,ROW($A12)-5,FALSE))</f>
        <v>0</v>
      </c>
      <c r="S12" s="11">
        <f ca="1">IF(S$5&lt;&gt;"",HLOOKUP(S$5,Functionalization!$G$6:$M$427,ROW($A12)-5,FALSE),IFERROR(INDEX(S$391:S$427,MATCH($F12,$B$391:$B$427,0))/VLOOKUP($F12,$B$391:$AH$427,MATCH(LEFT(TRIM(S$6),FIND("~",SUBSTITUTE(S$6,"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12))*HLOOKUP(LEFT(TRIM(S$6),FIND("~",SUBSTITUTE(S$6," ","~",LEN(TRIM(S$6))-LEN(SUBSTITUTE(TRIM(S$6)," ",""))))-1)&amp;" Total",$B$6:$AH$427,ROW($A12)-5,FALSE))</f>
        <v>4606.6157078310825</v>
      </c>
      <c r="T12" s="11">
        <f ca="1">IF(T$5&lt;&gt;"",HLOOKUP(T$5,Functionalization!$G$6:$M$427,ROW($A12)-5,FALSE),IFERROR(INDEX(T$391:T$427,MATCH($F12,$B$391:$B$427,0))/VLOOKUP($F12,$B$391:$AH$427,MATCH(LEFT(TRIM(T$6),FIND("~",SUBSTITUTE(T$6,"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12))*HLOOKUP(LEFT(TRIM(T$6),FIND("~",SUBSTITUTE(T$6," ","~",LEN(TRIM(T$6))-LEN(SUBSTITUTE(TRIM(T$6)," ",""))))-1)&amp;" Total",$B$6:$AH$427,ROW($A12)-5,FALSE))</f>
        <v>4606.6157078310825</v>
      </c>
      <c r="U12" s="11">
        <f ca="1">IF(U$5&lt;&gt;"",HLOOKUP(U$5,Functionalization!$G$6:$M$427,ROW($A12)-5,FALSE),IFERROR(INDEX(U$391:U$427,MATCH($F12,$B$391:$B$427,0))/VLOOKUP($F12,$B$391:$AH$427,MATCH(LEFT(TRIM(U$6),FIND("~",SUBSTITUTE(U$6,"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12))*HLOOKUP(LEFT(TRIM(U$6),FIND("~",SUBSTITUTE(U$6," ","~",LEN(TRIM(U$6))-LEN(SUBSTITUTE(TRIM(U$6)," ",""))))-1)&amp;" Total",$B$6:$AH$427,ROW($A12)-5,FALSE))</f>
        <v>0</v>
      </c>
      <c r="V12" s="11">
        <f ca="1">IF(V$5&lt;&gt;"",HLOOKUP(V$5,Functionalization!$G$6:$M$427,ROW($A12)-5,FALSE),IFERROR(INDEX(V$391:V$427,MATCH($F12,$B$391:$B$427,0))/VLOOKUP($F12,$B$391:$AH$427,MATCH(LEFT(TRIM(V$6),FIND("~",SUBSTITUTE(V$6,"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12))*HLOOKUP(LEFT(TRIM(V$6),FIND("~",SUBSTITUTE(V$6," ","~",LEN(TRIM(V$6))-LEN(SUBSTITUTE(TRIM(V$6)," ",""))))-1)&amp;" Total",$B$6:$AH$427,ROW($A12)-5,FALSE))</f>
        <v>0</v>
      </c>
      <c r="W12" s="11">
        <f ca="1">IF(W$5&lt;&gt;"",HLOOKUP(W$5,Functionalization!$G$6:$M$427,ROW($A12)-5,FALSE),IFERROR(INDEX(W$391:W$427,MATCH($F12,$B$391:$B$427,0))/VLOOKUP($F12,$B$391:$AH$427,MATCH(LEFT(TRIM(W$6),FIND("~",SUBSTITUTE(W$6,"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12))*HLOOKUP(LEFT(TRIM(W$6),FIND("~",SUBSTITUTE(W$6," ","~",LEN(TRIM(W$6))-LEN(SUBSTITUTE(TRIM(W$6)," ",""))))-1)&amp;" Total",$B$6:$AH$427,ROW($A12)-5,FALSE))</f>
        <v>49066.750623856839</v>
      </c>
      <c r="X12" s="11">
        <f ca="1">IF(X$5&lt;&gt;"",HLOOKUP(X$5,Functionalization!$G$6:$M$427,ROW($A12)-5,FALSE),IFERROR(INDEX(X$391:X$427,MATCH($F12,$B$391:$B$427,0))/VLOOKUP($F12,$B$391:$AH$427,MATCH(LEFT(TRIM(X$6),FIND("~",SUBSTITUTE(X$6,"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12))*HLOOKUP(LEFT(TRIM(X$6),FIND("~",SUBSTITUTE(X$6," ","~",LEN(TRIM(X$6))-LEN(SUBSTITUTE(TRIM(X$6)," ",""))))-1)&amp;" Total",$B$6:$AH$427,ROW($A12)-5,FALSE))</f>
        <v>37760.276193061967</v>
      </c>
      <c r="Y12" s="11">
        <f ca="1">IF(Y$5&lt;&gt;"",HLOOKUP(Y$5,Functionalization!$G$6:$M$427,ROW($A12)-5,FALSE),IFERROR(INDEX(Y$391:Y$427,MATCH($F12,$B$391:$B$427,0))/VLOOKUP($F12,$B$391:$AH$427,MATCH(LEFT(TRIM(Y$6),FIND("~",SUBSTITUTE(Y$6,"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12))*HLOOKUP(LEFT(TRIM(Y$6),FIND("~",SUBSTITUTE(Y$6," ","~",LEN(TRIM(Y$6))-LEN(SUBSTITUTE(TRIM(Y$6)," ",""))))-1)&amp;" Total",$B$6:$AH$427,ROW($A12)-5,FALSE))</f>
        <v>0</v>
      </c>
      <c r="Z12" s="11">
        <f ca="1">IF(Z$5&lt;&gt;"",HLOOKUP(Z$5,Functionalization!$G$6:$M$427,ROW($A12)-5,FALSE),IFERROR(INDEX(Z$391:Z$427,MATCH($F12,$B$391:$B$427,0))/VLOOKUP($F12,$B$391:$AH$427,MATCH(LEFT(TRIM(Z$6),FIND("~",SUBSTITUTE(Z$6,"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12))*HLOOKUP(LEFT(TRIM(Z$6),FIND("~",SUBSTITUTE(Z$6," ","~",LEN(TRIM(Z$6))-LEN(SUBSTITUTE(TRIM(Z$6)," ",""))))-1)&amp;" Total",$B$6:$AH$427,ROW($A12)-5,FALSE))</f>
        <v>11306.474430794869</v>
      </c>
      <c r="AA12" s="11">
        <f ca="1">IF(AA$5&lt;&gt;"",HLOOKUP(AA$5,Functionalization!$G$6:$M$427,ROW($A12)-5,FALSE),IFERROR(INDEX(AA$391:AA$427,MATCH($F12,$B$391:$B$427,0))/VLOOKUP($F12,$B$391:$AH$427,MATCH(LEFT(TRIM(AA$6),FIND("~",SUBSTITUTE(AA$6,"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12))*HLOOKUP(LEFT(TRIM(AA$6),FIND("~",SUBSTITUTE(AA$6," ","~",LEN(TRIM(AA$6))-LEN(SUBSTITUTE(TRIM(AA$6)," ",""))))-1)&amp;" Total",$B$6:$AH$427,ROW($A12)-5,FALSE))</f>
        <v>15289.791150855955</v>
      </c>
      <c r="AB12" s="11">
        <f ca="1">IF(AB$5&lt;&gt;"",HLOOKUP(AB$5,Functionalization!$G$6:$M$427,ROW($A12)-5,FALSE),IFERROR(INDEX(AB$391:AB$427,MATCH($F12,$B$391:$B$427,0))/VLOOKUP($F12,$B$391:$AH$427,MATCH(LEFT(TRIM(AB$6),FIND("~",SUBSTITUTE(AB$6,"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12))*HLOOKUP(LEFT(TRIM(AB$6),FIND("~",SUBSTITUTE(AB$6," ","~",LEN(TRIM(AB$6))-LEN(SUBSTITUTE(TRIM(AB$6)," ",""))))-1)&amp;" Total",$B$6:$AH$427,ROW($A12)-5,FALSE))</f>
        <v>0</v>
      </c>
      <c r="AC12" s="11">
        <f ca="1">IF(AC$5&lt;&gt;"",HLOOKUP(AC$5,Functionalization!$G$6:$M$427,ROW($A12)-5,FALSE),IFERROR(INDEX(AC$391:AC$427,MATCH($F12,$B$391:$B$427,0))/VLOOKUP($F12,$B$391:$AH$427,MATCH(LEFT(TRIM(AC$6),FIND("~",SUBSTITUTE(AC$6,"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12))*HLOOKUP(LEFT(TRIM(AC$6),FIND("~",SUBSTITUTE(AC$6," ","~",LEN(TRIM(AC$6))-LEN(SUBSTITUTE(TRIM(AC$6)," ",""))))-1)&amp;" Total",$B$6:$AH$427,ROW($A12)-5,FALSE))</f>
        <v>0</v>
      </c>
      <c r="AD12" s="11">
        <f ca="1">IF(AD$5&lt;&gt;"",HLOOKUP(AD$5,Functionalization!$G$6:$M$427,ROW($A12)-5,FALSE),IFERROR(INDEX(AD$391:AD$427,MATCH($F12,$B$391:$B$427,0))/VLOOKUP($F12,$B$391:$AH$427,MATCH(LEFT(TRIM(AD$6),FIND("~",SUBSTITUTE(AD$6,"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12))*HLOOKUP(LEFT(TRIM(AD$6),FIND("~",SUBSTITUTE(AD$6," ","~",LEN(TRIM(AD$6))-LEN(SUBSTITUTE(TRIM(AD$6)," ",""))))-1)&amp;" Total",$B$6:$AH$427,ROW($A12)-5,FALSE))</f>
        <v>15289.791150855955</v>
      </c>
      <c r="AE12" s="11">
        <f ca="1">IF(AE$5&lt;&gt;"",HLOOKUP(AE$5,Functionalization!$G$6:$M$427,ROW($A12)-5,FALSE),IFERROR(INDEX(AE$391:AE$427,MATCH($F12,$B$391:$B$427,0))/VLOOKUP($F12,$B$391:$AH$427,MATCH(LEFT(TRIM(AE$6),FIND("~",SUBSTITUTE(AE$6,"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12))*HLOOKUP(LEFT(TRIM(AE$6),FIND("~",SUBSTITUTE(AE$6," ","~",LEN(TRIM(AE$6))-LEN(SUBSTITUTE(TRIM(AE$6)," ",""))))-1)&amp;" Total",$B$6:$AH$427,ROW($A12)-5,FALSE))</f>
        <v>0</v>
      </c>
      <c r="AF12" s="11">
        <f ca="1">IF(AF$5&lt;&gt;"",HLOOKUP(AF$5,Functionalization!$G$6:$M$427,ROW($A12)-5,FALSE),IFERROR(INDEX(AF$391:AF$427,MATCH($F12,$B$391:$B$427,0))/VLOOKUP($F12,$B$391:$AH$427,MATCH(LEFT(TRIM(AF$6),FIND("~",SUBSTITUTE(AF$6,"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12))*HLOOKUP(LEFT(TRIM(AF$6),FIND("~",SUBSTITUTE(AF$6," ","~",LEN(TRIM(AF$6))-LEN(SUBSTITUTE(TRIM(AF$6)," ",""))))-1)&amp;" Total",$B$6:$AH$427,ROW($A12)-5,FALSE))</f>
        <v>0</v>
      </c>
      <c r="AG12" s="11">
        <f ca="1">IF(AG$5&lt;&gt;"",HLOOKUP(AG$5,Functionalization!$G$6:$M$427,ROW($A12)-5,FALSE),IFERROR(INDEX(AG$391:AG$427,MATCH($F12,$B$391:$B$427,0))/VLOOKUP($F12,$B$391:$AH$427,MATCH(LEFT(TRIM(AG$6),FIND("~",SUBSTITUTE(AG$6,"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12))*HLOOKUP(LEFT(TRIM(AG$6),FIND("~",SUBSTITUTE(AG$6," ","~",LEN(TRIM(AG$6))-LEN(SUBSTITUTE(TRIM(AG$6)," ",""))))-1)&amp;" Total",$B$6:$AH$427,ROW($A12)-5,FALSE))</f>
        <v>0</v>
      </c>
      <c r="AH12" s="11">
        <f ca="1">IF(AH$5&lt;&gt;"",HLOOKUP(AH$5,Functionalization!$G$6:$M$427,ROW($A12)-5,FALSE),IFERROR(INDEX(AH$391:AH$427,MATCH($F12,$B$391:$B$427,0))/VLOOKUP($F12,$B$391:$AH$427,MATCH(LEFT(TRIM(AH$6),FIND("~",SUBSTITUTE(AH$6,"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12))*HLOOKUP(LEFT(TRIM(AH$6),FIND("~",SUBSTITUTE(AH$6," ","~",LEN(TRIM(AH$6))-LEN(SUBSTITUTE(TRIM(AH$6)," ",""))))-1)&amp;" Total",$B$6:$AH$427,ROW($A12)-5,FALSE))</f>
        <v>0</v>
      </c>
      <c r="AJ12">
        <f ca="1">IFERROR(IF(SUMIF($G$6:$AH$6,AJ$6&amp;" Total",$G12:$AH12)-(SUMIF($G$6:$AH$6,AJ$6&amp;" "&amp;'Input-Func_Class'!$D$22,$G12:$AH12)+IFERROR(SUMIF($G$6:$AH$6,AJ$6&amp;" "&amp;'Input-Func_Class'!$E$22,$G12:$AH12),SUMIF($G$6:$AH$6,AJ$6&amp;" "&amp;'Input-Func_Class'!$B$24,$G12:$AH12))+SUMIF($G$6:$AH$6,AJ$6&amp;" "&amp;'Input-Func_Class'!$F$22,$G12:$AH12))&lt;Check_Limit,0,1),1)</f>
        <v>0</v>
      </c>
      <c r="AK12">
        <f ca="1">IFERROR(IF(SUMIF($G$6:$AH$6,AK$6&amp;" Total",$G12:$AH12)-(SUMIF($G$6:$AH$6,AK$6&amp;" "&amp;'Input-Func_Class'!$D$22,$G12:$AH12)+IFERROR(SUMIF($G$6:$AH$6,AK$6&amp;" "&amp;'Input-Func_Class'!$E$22,$G12:$AH12),SUMIF($G$6:$AH$6,AK$6&amp;" "&amp;'Input-Func_Class'!$B$24,$G12:$AH12))+SUMIF($G$6:$AH$6,AK$6&amp;" "&amp;'Input-Func_Class'!$F$22,$G12:$AH12))&lt;Check_Limit,0,1),1)</f>
        <v>0</v>
      </c>
      <c r="AL12">
        <f ca="1">IFERROR(IF(SUMIF($G$6:$AH$6,AL$6&amp;" Total",$G12:$AH12)-(SUMIF($G$6:$AH$6,AL$6&amp;" "&amp;'Input-Func_Class'!$D$22,$G12:$AH12)+IFERROR(SUMIF($G$6:$AH$6,AL$6&amp;" "&amp;'Input-Func_Class'!$E$22,$G12:$AH12),SUMIF($G$6:$AH$6,AL$6&amp;" "&amp;'Input-Func_Class'!$B$24,$G12:$AH12))+SUMIF($G$6:$AH$6,AL$6&amp;" "&amp;'Input-Func_Class'!$F$22,$G12:$AH12))&lt;Check_Limit,0,1),1)</f>
        <v>0</v>
      </c>
      <c r="AM12">
        <f ca="1">IFERROR(IF(SUMIF($G$6:$AH$6,AM$6&amp;" Total",$G12:$AH12)-(SUMIF($G$6:$AH$6,AM$6&amp;" "&amp;'Input-Func_Class'!$D$22,$G12:$AH12)+IFERROR(SUMIF($G$6:$AH$6,AM$6&amp;" "&amp;'Input-Func_Class'!$E$22,$G12:$AH12),SUMIF($G$6:$AH$6,AM$6&amp;" "&amp;'Input-Func_Class'!$B$24,$G12:$AH12))+SUMIF($G$6:$AH$6,AM$6&amp;" "&amp;'Input-Func_Class'!$F$22,$G12:$AH12))&lt;Check_Limit,0,1),1)</f>
        <v>0</v>
      </c>
      <c r="AN12">
        <f ca="1">IFERROR(IF(SUMIF($G$6:$AH$6,AN$6&amp;" Total",$G12:$AH12)-(SUMIF($G$6:$AH$6,AN$6&amp;" "&amp;'Input-Func_Class'!$D$22,$G12:$AH12)+IFERROR(SUMIF($G$6:$AH$6,AN$6&amp;" "&amp;'Input-Func_Class'!$E$22,$G12:$AH12),SUMIF($G$6:$AH$6,AN$6&amp;" "&amp;'Input-Func_Class'!$B$24,$G12:$AH12))+SUMIF($G$6:$AH$6,AN$6&amp;" "&amp;'Input-Func_Class'!$F$22,$G12:$AH12))&lt;Check_Limit,0,1),1)</f>
        <v>0</v>
      </c>
      <c r="AO12">
        <f ca="1">IFERROR(IF(SUMIF($G$6:$AH$6,AO$6&amp;" Total",$G12:$AH12)-(SUMIF($G$6:$AH$6,AO$6&amp;" "&amp;'Input-Func_Class'!$D$22,$G12:$AH12)+IFERROR(SUMIF($G$6:$AH$6,AO$6&amp;" "&amp;'Input-Func_Class'!$E$22,$G12:$AH12),SUMIF($G$6:$AH$6,AO$6&amp;" "&amp;'Input-Func_Class'!$B$24,$G12:$AH12))+SUMIF($G$6:$AH$6,AO$6&amp;" "&amp;'Input-Func_Class'!$F$22,$G12:$AH12))&lt;Check_Limit,0,1),1)</f>
        <v>0</v>
      </c>
      <c r="AP12">
        <f ca="1">IFERROR(IF(SUMIF($G$6:$AH$6,AP$6&amp;" Total",$G12:$AH12)-(SUMIF($G$6:$AH$6,AP$6&amp;" "&amp;'Input-Func_Class'!$D$22,$G12:$AH12)+IFERROR(SUMIF($G$6:$AH$6,AP$6&amp;" "&amp;'Input-Func_Class'!$E$22,$G12:$AH12),SUMIF($G$6:$AH$6,AP$6&amp;" "&amp;'Input-Func_Class'!$B$24,$G12:$AH12))+SUMIF($G$6:$AH$6,AP$6&amp;" "&amp;'Input-Func_Class'!$F$22,$G12:$AH12))&lt;Check_Limit,0,1),1)</f>
        <v>0</v>
      </c>
    </row>
    <row r="13" spans="1:42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>Functionalization!$D13</f>
        <v>18840458.170000002</v>
      </c>
      <c r="E13" s="11">
        <f t="shared" ca="1" si="0"/>
        <v>0</v>
      </c>
      <c r="F13" s="3" t="str">
        <f>IF($D13=0,"-",IF('Input-Accounts'!$E13&lt;&gt;0,'Input-Accounts'!$E13,'Input-Accounts'!$G13))</f>
        <v>INT_PSTD_PLANT</v>
      </c>
      <c r="G13" s="11">
        <f ca="1">IF(G$5&lt;&gt;"",HLOOKUP(G$5,Functionalization!$G$6:$M$427,ROW($A13)-5,FALSE),IFERROR(INDEX(G$391:G$427,MATCH($F13,$B$391:$B$427,0))/VLOOKUP($F13,$B$391:$AH$427,MATCH(LEFT(TRIM(G$6),FIND("~",SUBSTITUTE(G$6,"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13))*HLOOKUP(LEFT(TRIM(G$6),FIND("~",SUBSTITUTE(G$6," ","~",LEN(TRIM(G$6))-LEN(SUBSTITUTE(TRIM(G$6)," ",""))))-1)&amp;" Total",$B$6:$AH$427,ROW($A13)-5,FALSE))</f>
        <v>0</v>
      </c>
      <c r="H13" s="11">
        <f ca="1">IF(H$5&lt;&gt;"",HLOOKUP(H$5,Functionalization!$G$6:$M$427,ROW($A13)-5,FALSE),IFERROR(INDEX(H$391:H$427,MATCH($F13,$B$391:$B$427,0))/VLOOKUP($F13,$B$391:$AH$427,MATCH(LEFT(TRIM(H$6),FIND("~",SUBSTITUTE(H$6,"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13))*HLOOKUP(LEFT(TRIM(H$6),FIND("~",SUBSTITUTE(H$6," ","~",LEN(TRIM(H$6))-LEN(SUBSTITUTE(TRIM(H$6)," ",""))))-1)&amp;" Total",$B$6:$AH$427,ROW($A13)-5,FALSE))</f>
        <v>0</v>
      </c>
      <c r="I13" s="11">
        <f ca="1">IF(I$5&lt;&gt;"",HLOOKUP(I$5,Functionalization!$G$6:$M$427,ROW($A13)-5,FALSE),IFERROR(INDEX(I$391:I$427,MATCH($F13,$B$391:$B$427,0))/VLOOKUP($F13,$B$391:$AH$427,MATCH(LEFT(TRIM(I$6),FIND("~",SUBSTITUTE(I$6,"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13))*HLOOKUP(LEFT(TRIM(I$6),FIND("~",SUBSTITUTE(I$6," ","~",LEN(TRIM(I$6))-LEN(SUBSTITUTE(TRIM(I$6)," ",""))))-1)&amp;" Total",$B$6:$AH$427,ROW($A13)-5,FALSE))</f>
        <v>0</v>
      </c>
      <c r="J13" s="11">
        <f ca="1">IF(J$5&lt;&gt;"",HLOOKUP(J$5,Functionalization!$G$6:$M$427,ROW($A13)-5,FALSE),IFERROR(INDEX(J$391:J$427,MATCH($F13,$B$391:$B$427,0))/VLOOKUP($F13,$B$391:$AH$427,MATCH(LEFT(TRIM(J$6),FIND("~",SUBSTITUTE(J$6,"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13))*HLOOKUP(LEFT(TRIM(J$6),FIND("~",SUBSTITUTE(J$6," ","~",LEN(TRIM(J$6))-LEN(SUBSTITUTE(TRIM(J$6)," ",""))))-1)&amp;" Total",$B$6:$AH$427,ROW($A13)-5,FALSE))</f>
        <v>0</v>
      </c>
      <c r="K13" s="11">
        <f ca="1">IF(K$5&lt;&gt;"",HLOOKUP(K$5,Functionalization!$G$6:$M$427,ROW($A13)-5,FALSE),IFERROR(INDEX(K$391:K$427,MATCH($F13,$B$391:$B$427,0))/VLOOKUP($F13,$B$391:$AH$427,MATCH(LEFT(TRIM(K$6),FIND("~",SUBSTITUTE(K$6,"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13))*HLOOKUP(LEFT(TRIM(K$6),FIND("~",SUBSTITUTE(K$6," ","~",LEN(TRIM(K$6))-LEN(SUBSTITUTE(TRIM(K$6)," ",""))))-1)&amp;" Total",$B$6:$AH$427,ROW($A13)-5,FALSE))</f>
        <v>530312.30013584683</v>
      </c>
      <c r="L13" s="11">
        <f ca="1">IF(L$5&lt;&gt;"",HLOOKUP(L$5,Functionalization!$G$6:$M$427,ROW($A13)-5,FALSE),IFERROR(INDEX(L$391:L$427,MATCH($F13,$B$391:$B$427,0))/VLOOKUP($F13,$B$391:$AH$427,MATCH(LEFT(TRIM(L$6),FIND("~",SUBSTITUTE(L$6,"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13))*HLOOKUP(LEFT(TRIM(L$6),FIND("~",SUBSTITUTE(L$6," ","~",LEN(TRIM(L$6))-LEN(SUBSTITUTE(TRIM(L$6)," ",""))))-1)&amp;" Total",$B$6:$AH$427,ROW($A13)-5,FALSE))</f>
        <v>0</v>
      </c>
      <c r="M13" s="11">
        <f ca="1">IF(M$5&lt;&gt;"",HLOOKUP(M$5,Functionalization!$G$6:$M$427,ROW($A13)-5,FALSE),IFERROR(INDEX(M$391:M$427,MATCH($F13,$B$391:$B$427,0))/VLOOKUP($F13,$B$391:$AH$427,MATCH(LEFT(TRIM(M$6),FIND("~",SUBSTITUTE(M$6,"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13))*HLOOKUP(LEFT(TRIM(M$6),FIND("~",SUBSTITUTE(M$6," ","~",LEN(TRIM(M$6))-LEN(SUBSTITUTE(TRIM(M$6)," ",""))))-1)&amp;" Total",$B$6:$AH$427,ROW($A13)-5,FALSE))</f>
        <v>530312.30013584683</v>
      </c>
      <c r="N13" s="11">
        <f ca="1">IF(N$5&lt;&gt;"",HLOOKUP(N$5,Functionalization!$G$6:$M$427,ROW($A13)-5,FALSE),IFERROR(INDEX(N$391:N$427,MATCH($F13,$B$391:$B$427,0))/VLOOKUP($F13,$B$391:$AH$427,MATCH(LEFT(TRIM(N$6),FIND("~",SUBSTITUTE(N$6,"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13))*HLOOKUP(LEFT(TRIM(N$6),FIND("~",SUBSTITUTE(N$6," ","~",LEN(TRIM(N$6))-LEN(SUBSTITUTE(TRIM(N$6)," ",""))))-1)&amp;" Total",$B$6:$AH$427,ROW($A13)-5,FALSE))</f>
        <v>0</v>
      </c>
      <c r="O13" s="11">
        <f ca="1">IF(O$5&lt;&gt;"",HLOOKUP(O$5,Functionalization!$G$6:$M$427,ROW($A13)-5,FALSE),IFERROR(INDEX(O$391:O$427,MATCH($F13,$B$391:$B$427,0))/VLOOKUP($F13,$B$391:$AH$427,MATCH(LEFT(TRIM(O$6),FIND("~",SUBSTITUTE(O$6,"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13))*HLOOKUP(LEFT(TRIM(O$6),FIND("~",SUBSTITUTE(O$6," ","~",LEN(TRIM(O$6))-LEN(SUBSTITUTE(TRIM(O$6)," ",""))))-1)&amp;" Total",$B$6:$AH$427,ROW($A13)-5,FALSE))</f>
        <v>105359.0115657069</v>
      </c>
      <c r="P13" s="11">
        <f ca="1">IF(P$5&lt;&gt;"",HLOOKUP(P$5,Functionalization!$G$6:$M$427,ROW($A13)-5,FALSE),IFERROR(INDEX(P$391:P$427,MATCH($F13,$B$391:$B$427,0))/VLOOKUP($F13,$B$391:$AH$427,MATCH(LEFT(TRIM(P$6),FIND("~",SUBSTITUTE(P$6,"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13))*HLOOKUP(LEFT(TRIM(P$6),FIND("~",SUBSTITUTE(P$6," ","~",LEN(TRIM(P$6))-LEN(SUBSTITUTE(TRIM(P$6)," ",""))))-1)&amp;" Total",$B$6:$AH$427,ROW($A13)-5,FALSE))</f>
        <v>105359.0115657069</v>
      </c>
      <c r="Q13" s="11">
        <f ca="1">IF(Q$5&lt;&gt;"",HLOOKUP(Q$5,Functionalization!$G$6:$M$427,ROW($A13)-5,FALSE),IFERROR(INDEX(Q$391:Q$427,MATCH($F13,$B$391:$B$427,0))/VLOOKUP($F13,$B$391:$AH$427,MATCH(LEFT(TRIM(Q$6),FIND("~",SUBSTITUTE(Q$6,"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13))*HLOOKUP(LEFT(TRIM(Q$6),FIND("~",SUBSTITUTE(Q$6," ","~",LEN(TRIM(Q$6))-LEN(SUBSTITUTE(TRIM(Q$6)," ",""))))-1)&amp;" Total",$B$6:$AH$427,ROW($A13)-5,FALSE))</f>
        <v>0</v>
      </c>
      <c r="R13" s="11">
        <f ca="1">IF(R$5&lt;&gt;"",HLOOKUP(R$5,Functionalization!$G$6:$M$427,ROW($A13)-5,FALSE),IFERROR(INDEX(R$391:R$427,MATCH($F13,$B$391:$B$427,0))/VLOOKUP($F13,$B$391:$AH$427,MATCH(LEFT(TRIM(R$6),FIND("~",SUBSTITUTE(R$6,"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13))*HLOOKUP(LEFT(TRIM(R$6),FIND("~",SUBSTITUTE(R$6," ","~",LEN(TRIM(R$6))-LEN(SUBSTITUTE(TRIM(R$6)," ",""))))-1)&amp;" Total",$B$6:$AH$427,ROW($A13)-5,FALSE))</f>
        <v>0</v>
      </c>
      <c r="S13" s="11">
        <f ca="1">IF(S$5&lt;&gt;"",HLOOKUP(S$5,Functionalization!$G$6:$M$427,ROW($A13)-5,FALSE),IFERROR(INDEX(S$391:S$427,MATCH($F13,$B$391:$B$427,0))/VLOOKUP($F13,$B$391:$AH$427,MATCH(LEFT(TRIM(S$6),FIND("~",SUBSTITUTE(S$6,"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13))*HLOOKUP(LEFT(TRIM(S$6),FIND("~",SUBSTITUTE(S$6," ","~",LEN(TRIM(S$6))-LEN(SUBSTITUTE(TRIM(S$6)," ",""))))-1)&amp;" Total",$B$6:$AH$427,ROW($A13)-5,FALSE))</f>
        <v>1216047.2368218058</v>
      </c>
      <c r="T13" s="11">
        <f ca="1">IF(T$5&lt;&gt;"",HLOOKUP(T$5,Functionalization!$G$6:$M$427,ROW($A13)-5,FALSE),IFERROR(INDEX(T$391:T$427,MATCH($F13,$B$391:$B$427,0))/VLOOKUP($F13,$B$391:$AH$427,MATCH(LEFT(TRIM(T$6),FIND("~",SUBSTITUTE(T$6,"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13))*HLOOKUP(LEFT(TRIM(T$6),FIND("~",SUBSTITUTE(T$6," ","~",LEN(TRIM(T$6))-LEN(SUBSTITUTE(TRIM(T$6)," ",""))))-1)&amp;" Total",$B$6:$AH$427,ROW($A13)-5,FALSE))</f>
        <v>1216047.2368218058</v>
      </c>
      <c r="U13" s="11">
        <f ca="1">IF(U$5&lt;&gt;"",HLOOKUP(U$5,Functionalization!$G$6:$M$427,ROW($A13)-5,FALSE),IFERROR(INDEX(U$391:U$427,MATCH($F13,$B$391:$B$427,0))/VLOOKUP($F13,$B$391:$AH$427,MATCH(LEFT(TRIM(U$6),FIND("~",SUBSTITUTE(U$6,"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13))*HLOOKUP(LEFT(TRIM(U$6),FIND("~",SUBSTITUTE(U$6," ","~",LEN(TRIM(U$6))-LEN(SUBSTITUTE(TRIM(U$6)," ",""))))-1)&amp;" Total",$B$6:$AH$427,ROW($A13)-5,FALSE))</f>
        <v>0</v>
      </c>
      <c r="V13" s="11">
        <f ca="1">IF(V$5&lt;&gt;"",HLOOKUP(V$5,Functionalization!$G$6:$M$427,ROW($A13)-5,FALSE),IFERROR(INDEX(V$391:V$427,MATCH($F13,$B$391:$B$427,0))/VLOOKUP($F13,$B$391:$AH$427,MATCH(LEFT(TRIM(V$6),FIND("~",SUBSTITUTE(V$6,"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13))*HLOOKUP(LEFT(TRIM(V$6),FIND("~",SUBSTITUTE(V$6," ","~",LEN(TRIM(V$6))-LEN(SUBSTITUTE(TRIM(V$6)," ",""))))-1)&amp;" Total",$B$6:$AH$427,ROW($A13)-5,FALSE))</f>
        <v>0</v>
      </c>
      <c r="W13" s="11">
        <f ca="1">IF(W$5&lt;&gt;"",HLOOKUP(W$5,Functionalization!$G$6:$M$427,ROW($A13)-5,FALSE),IFERROR(INDEX(W$391:W$427,MATCH($F13,$B$391:$B$427,0))/VLOOKUP($F13,$B$391:$AH$427,MATCH(LEFT(TRIM(W$6),FIND("~",SUBSTITUTE(W$6,"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13))*HLOOKUP(LEFT(TRIM(W$6),FIND("~",SUBSTITUTE(W$6," ","~",LEN(TRIM(W$6))-LEN(SUBSTITUTE(TRIM(W$6)," ",""))))-1)&amp;" Total",$B$6:$AH$427,ROW($A13)-5,FALSE))</f>
        <v>12952564.377039986</v>
      </c>
      <c r="X13" s="11">
        <f ca="1">IF(X$5&lt;&gt;"",HLOOKUP(X$5,Functionalization!$G$6:$M$427,ROW($A13)-5,FALSE),IFERROR(INDEX(X$391:X$427,MATCH($F13,$B$391:$B$427,0))/VLOOKUP($F13,$B$391:$AH$427,MATCH(LEFT(TRIM(X$6),FIND("~",SUBSTITUTE(X$6,"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13))*HLOOKUP(LEFT(TRIM(X$6),FIND("~",SUBSTITUTE(X$6," ","~",LEN(TRIM(X$6))-LEN(SUBSTITUTE(TRIM(X$6)," ",""))))-1)&amp;" Total",$B$6:$AH$427,ROW($A13)-5,FALSE))</f>
        <v>9967898.8738178816</v>
      </c>
      <c r="Y13" s="11">
        <f ca="1">IF(Y$5&lt;&gt;"",HLOOKUP(Y$5,Functionalization!$G$6:$M$427,ROW($A13)-5,FALSE),IFERROR(INDEX(Y$391:Y$427,MATCH($F13,$B$391:$B$427,0))/VLOOKUP($F13,$B$391:$AH$427,MATCH(LEFT(TRIM(Y$6),FIND("~",SUBSTITUTE(Y$6,"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13))*HLOOKUP(LEFT(TRIM(Y$6),FIND("~",SUBSTITUTE(Y$6," ","~",LEN(TRIM(Y$6))-LEN(SUBSTITUTE(TRIM(Y$6)," ",""))))-1)&amp;" Total",$B$6:$AH$427,ROW($A13)-5,FALSE))</f>
        <v>0</v>
      </c>
      <c r="Z13" s="11">
        <f ca="1">IF(Z$5&lt;&gt;"",HLOOKUP(Z$5,Functionalization!$G$6:$M$427,ROW($A13)-5,FALSE),IFERROR(INDEX(Z$391:Z$427,MATCH($F13,$B$391:$B$427,0))/VLOOKUP($F13,$B$391:$AH$427,MATCH(LEFT(TRIM(Z$6),FIND("~",SUBSTITUTE(Z$6,"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13))*HLOOKUP(LEFT(TRIM(Z$6),FIND("~",SUBSTITUTE(Z$6," ","~",LEN(TRIM(Z$6))-LEN(SUBSTITUTE(TRIM(Z$6)," ",""))))-1)&amp;" Total",$B$6:$AH$427,ROW($A13)-5,FALSE))</f>
        <v>2984665.5032221023</v>
      </c>
      <c r="AA13" s="11">
        <f ca="1">IF(AA$5&lt;&gt;"",HLOOKUP(AA$5,Functionalization!$G$6:$M$427,ROW($A13)-5,FALSE),IFERROR(INDEX(AA$391:AA$427,MATCH($F13,$B$391:$B$427,0))/VLOOKUP($F13,$B$391:$AH$427,MATCH(LEFT(TRIM(AA$6),FIND("~",SUBSTITUTE(AA$6,"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13))*HLOOKUP(LEFT(TRIM(AA$6),FIND("~",SUBSTITUTE(AA$6," ","~",LEN(TRIM(AA$6))-LEN(SUBSTITUTE(TRIM(AA$6)," ",""))))-1)&amp;" Total",$B$6:$AH$427,ROW($A13)-5,FALSE))</f>
        <v>4036175.2444366608</v>
      </c>
      <c r="AB13" s="11">
        <f ca="1">IF(AB$5&lt;&gt;"",HLOOKUP(AB$5,Functionalization!$G$6:$M$427,ROW($A13)-5,FALSE),IFERROR(INDEX(AB$391:AB$427,MATCH($F13,$B$391:$B$427,0))/VLOOKUP($F13,$B$391:$AH$427,MATCH(LEFT(TRIM(AB$6),FIND("~",SUBSTITUTE(AB$6,"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13))*HLOOKUP(LEFT(TRIM(AB$6),FIND("~",SUBSTITUTE(AB$6," ","~",LEN(TRIM(AB$6))-LEN(SUBSTITUTE(TRIM(AB$6)," ",""))))-1)&amp;" Total",$B$6:$AH$427,ROW($A13)-5,FALSE))</f>
        <v>0</v>
      </c>
      <c r="AC13" s="11">
        <f ca="1">IF(AC$5&lt;&gt;"",HLOOKUP(AC$5,Functionalization!$G$6:$M$427,ROW($A13)-5,FALSE),IFERROR(INDEX(AC$391:AC$427,MATCH($F13,$B$391:$B$427,0))/VLOOKUP($F13,$B$391:$AH$427,MATCH(LEFT(TRIM(AC$6),FIND("~",SUBSTITUTE(AC$6,"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13))*HLOOKUP(LEFT(TRIM(AC$6),FIND("~",SUBSTITUTE(AC$6," ","~",LEN(TRIM(AC$6))-LEN(SUBSTITUTE(TRIM(AC$6)," ",""))))-1)&amp;" Total",$B$6:$AH$427,ROW($A13)-5,FALSE))</f>
        <v>0</v>
      </c>
      <c r="AD13" s="11">
        <f ca="1">IF(AD$5&lt;&gt;"",HLOOKUP(AD$5,Functionalization!$G$6:$M$427,ROW($A13)-5,FALSE),IFERROR(INDEX(AD$391:AD$427,MATCH($F13,$B$391:$B$427,0))/VLOOKUP($F13,$B$391:$AH$427,MATCH(LEFT(TRIM(AD$6),FIND("~",SUBSTITUTE(AD$6,"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13))*HLOOKUP(LEFT(TRIM(AD$6),FIND("~",SUBSTITUTE(AD$6," ","~",LEN(TRIM(AD$6))-LEN(SUBSTITUTE(TRIM(AD$6)," ",""))))-1)&amp;" Total",$B$6:$AH$427,ROW($A13)-5,FALSE))</f>
        <v>4036175.2444366608</v>
      </c>
      <c r="AE13" s="11">
        <f ca="1">IF(AE$5&lt;&gt;"",HLOOKUP(AE$5,Functionalization!$G$6:$M$427,ROW($A13)-5,FALSE),IFERROR(INDEX(AE$391:AE$427,MATCH($F13,$B$391:$B$427,0))/VLOOKUP($F13,$B$391:$AH$427,MATCH(LEFT(TRIM(AE$6),FIND("~",SUBSTITUTE(AE$6,"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13))*HLOOKUP(LEFT(TRIM(AE$6),FIND("~",SUBSTITUTE(AE$6," ","~",LEN(TRIM(AE$6))-LEN(SUBSTITUTE(TRIM(AE$6)," ",""))))-1)&amp;" Total",$B$6:$AH$427,ROW($A13)-5,FALSE))</f>
        <v>0</v>
      </c>
      <c r="AF13" s="11">
        <f ca="1">IF(AF$5&lt;&gt;"",HLOOKUP(AF$5,Functionalization!$G$6:$M$427,ROW($A13)-5,FALSE),IFERROR(INDEX(AF$391:AF$427,MATCH($F13,$B$391:$B$427,0))/VLOOKUP($F13,$B$391:$AH$427,MATCH(LEFT(TRIM(AF$6),FIND("~",SUBSTITUTE(AF$6,"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13))*HLOOKUP(LEFT(TRIM(AF$6),FIND("~",SUBSTITUTE(AF$6," ","~",LEN(TRIM(AF$6))-LEN(SUBSTITUTE(TRIM(AF$6)," ",""))))-1)&amp;" Total",$B$6:$AH$427,ROW($A13)-5,FALSE))</f>
        <v>0</v>
      </c>
      <c r="AG13" s="11">
        <f ca="1">IF(AG$5&lt;&gt;"",HLOOKUP(AG$5,Functionalization!$G$6:$M$427,ROW($A13)-5,FALSE),IFERROR(INDEX(AG$391:AG$427,MATCH($F13,$B$391:$B$427,0))/VLOOKUP($F13,$B$391:$AH$427,MATCH(LEFT(TRIM(AG$6),FIND("~",SUBSTITUTE(AG$6,"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13))*HLOOKUP(LEFT(TRIM(AG$6),FIND("~",SUBSTITUTE(AG$6," ","~",LEN(TRIM(AG$6))-LEN(SUBSTITUTE(TRIM(AG$6)," ",""))))-1)&amp;" Total",$B$6:$AH$427,ROW($A13)-5,FALSE))</f>
        <v>0</v>
      </c>
      <c r="AH13" s="11">
        <f ca="1">IF(AH$5&lt;&gt;"",HLOOKUP(AH$5,Functionalization!$G$6:$M$427,ROW($A13)-5,FALSE),IFERROR(INDEX(AH$391:AH$427,MATCH($F13,$B$391:$B$427,0))/VLOOKUP($F13,$B$391:$AH$427,MATCH(LEFT(TRIM(AH$6),FIND("~",SUBSTITUTE(AH$6,"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13))*HLOOKUP(LEFT(TRIM(AH$6),FIND("~",SUBSTITUTE(AH$6," ","~",LEN(TRIM(AH$6))-LEN(SUBSTITUTE(TRIM(AH$6)," ",""))))-1)&amp;" Total",$B$6:$AH$427,ROW($A13)-5,FALSE))</f>
        <v>0</v>
      </c>
      <c r="AJ13">
        <f ca="1">IFERROR(IF(SUMIF($G$6:$AH$6,AJ$6&amp;" Total",$G13:$AH13)-(SUMIF($G$6:$AH$6,AJ$6&amp;" "&amp;'Input-Func_Class'!$D$22,$G13:$AH13)+IFERROR(SUMIF($G$6:$AH$6,AJ$6&amp;" "&amp;'Input-Func_Class'!$E$22,$G13:$AH13),SUMIF($G$6:$AH$6,AJ$6&amp;" "&amp;'Input-Func_Class'!$B$24,$G13:$AH13))+SUMIF($G$6:$AH$6,AJ$6&amp;" "&amp;'Input-Func_Class'!$F$22,$G13:$AH13))&lt;Check_Limit,0,1),1)</f>
        <v>0</v>
      </c>
      <c r="AK13">
        <f ca="1">IFERROR(IF(SUMIF($G$6:$AH$6,AK$6&amp;" Total",$G13:$AH13)-(SUMIF($G$6:$AH$6,AK$6&amp;" "&amp;'Input-Func_Class'!$D$22,$G13:$AH13)+IFERROR(SUMIF($G$6:$AH$6,AK$6&amp;" "&amp;'Input-Func_Class'!$E$22,$G13:$AH13),SUMIF($G$6:$AH$6,AK$6&amp;" "&amp;'Input-Func_Class'!$B$24,$G13:$AH13))+SUMIF($G$6:$AH$6,AK$6&amp;" "&amp;'Input-Func_Class'!$F$22,$G13:$AH13))&lt;Check_Limit,0,1),1)</f>
        <v>0</v>
      </c>
      <c r="AL13">
        <f ca="1">IFERROR(IF(SUMIF($G$6:$AH$6,AL$6&amp;" Total",$G13:$AH13)-(SUMIF($G$6:$AH$6,AL$6&amp;" "&amp;'Input-Func_Class'!$D$22,$G13:$AH13)+IFERROR(SUMIF($G$6:$AH$6,AL$6&amp;" "&amp;'Input-Func_Class'!$E$22,$G13:$AH13),SUMIF($G$6:$AH$6,AL$6&amp;" "&amp;'Input-Func_Class'!$B$24,$G13:$AH13))+SUMIF($G$6:$AH$6,AL$6&amp;" "&amp;'Input-Func_Class'!$F$22,$G13:$AH13))&lt;Check_Limit,0,1),1)</f>
        <v>0</v>
      </c>
      <c r="AM13">
        <f ca="1">IFERROR(IF(SUMIF($G$6:$AH$6,AM$6&amp;" Total",$G13:$AH13)-(SUMIF($G$6:$AH$6,AM$6&amp;" "&amp;'Input-Func_Class'!$D$22,$G13:$AH13)+IFERROR(SUMIF($G$6:$AH$6,AM$6&amp;" "&amp;'Input-Func_Class'!$E$22,$G13:$AH13),SUMIF($G$6:$AH$6,AM$6&amp;" "&amp;'Input-Func_Class'!$B$24,$G13:$AH13))+SUMIF($G$6:$AH$6,AM$6&amp;" "&amp;'Input-Func_Class'!$F$22,$G13:$AH13))&lt;Check_Limit,0,1),1)</f>
        <v>0</v>
      </c>
      <c r="AN13">
        <f ca="1">IFERROR(IF(SUMIF($G$6:$AH$6,AN$6&amp;" Total",$G13:$AH13)-(SUMIF($G$6:$AH$6,AN$6&amp;" "&amp;'Input-Func_Class'!$D$22,$G13:$AH13)+IFERROR(SUMIF($G$6:$AH$6,AN$6&amp;" "&amp;'Input-Func_Class'!$E$22,$G13:$AH13),SUMIF($G$6:$AH$6,AN$6&amp;" "&amp;'Input-Func_Class'!$B$24,$G13:$AH13))+SUMIF($G$6:$AH$6,AN$6&amp;" "&amp;'Input-Func_Class'!$F$22,$G13:$AH13))&lt;Check_Limit,0,1),1)</f>
        <v>0</v>
      </c>
      <c r="AO13">
        <f ca="1">IFERROR(IF(SUMIF($G$6:$AH$6,AO$6&amp;" Total",$G13:$AH13)-(SUMIF($G$6:$AH$6,AO$6&amp;" "&amp;'Input-Func_Class'!$D$22,$G13:$AH13)+IFERROR(SUMIF($G$6:$AH$6,AO$6&amp;" "&amp;'Input-Func_Class'!$E$22,$G13:$AH13),SUMIF($G$6:$AH$6,AO$6&amp;" "&amp;'Input-Func_Class'!$B$24,$G13:$AH13))+SUMIF($G$6:$AH$6,AO$6&amp;" "&amp;'Input-Func_Class'!$F$22,$G13:$AH13))&lt;Check_Limit,0,1),1)</f>
        <v>0</v>
      </c>
      <c r="AP13">
        <f ca="1">IFERROR(IF(SUMIF($G$6:$AH$6,AP$6&amp;" Total",$G13:$AH13)-(SUMIF($G$6:$AH$6,AP$6&amp;" "&amp;'Input-Func_Class'!$D$22,$G13:$AH13)+IFERROR(SUMIF($G$6:$AH$6,AP$6&amp;" "&amp;'Input-Func_Class'!$E$22,$G13:$AH13),SUMIF($G$6:$AH$6,AP$6&amp;" "&amp;'Input-Func_Class'!$B$24,$G13:$AH13))+SUMIF($G$6:$AH$6,AP$6&amp;" "&amp;'Input-Func_Class'!$F$22,$G13:$AH13))&lt;Check_Limit,0,1),1)</f>
        <v>0</v>
      </c>
    </row>
    <row r="14" spans="1:42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>Functionalization!$D14</f>
        <v>29679309.049999997</v>
      </c>
      <c r="E14" s="11">
        <f t="shared" ca="1" si="0"/>
        <v>0</v>
      </c>
      <c r="F14" s="3" t="str">
        <f>IF($D14=0,"-",IF('Input-Accounts'!$E14&lt;&gt;0,'Input-Accounts'!$E14,'Input-Accounts'!$G14))</f>
        <v>CUSTOMER</v>
      </c>
      <c r="G14" s="11">
        <f ca="1">IF(G$5&lt;&gt;"",HLOOKUP(G$5,Functionalization!$G$6:$M$427,ROW($A14)-5,FALSE),IFERROR(INDEX(G$391:G$427,MATCH($F14,$B$391:$B$427,0))/VLOOKUP($F14,$B$391:$AH$427,MATCH(LEFT(TRIM(G$6),FIND("~",SUBSTITUTE(G$6,"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14))*HLOOKUP(LEFT(TRIM(G$6),FIND("~",SUBSTITUTE(G$6," ","~",LEN(TRIM(G$6))-LEN(SUBSTITUTE(TRIM(G$6)," ",""))))-1)&amp;" Total",$B$6:$AH$427,ROW($A14)-5,FALSE))</f>
        <v>0</v>
      </c>
      <c r="H14" s="11">
        <f ca="1">IF(H$5&lt;&gt;"",HLOOKUP(H$5,Functionalization!$G$6:$M$427,ROW($A14)-5,FALSE),IFERROR(INDEX(H$391:H$427,MATCH($F14,$B$391:$B$427,0))/VLOOKUP($F14,$B$391:$AH$427,MATCH(LEFT(TRIM(H$6),FIND("~",SUBSTITUTE(H$6,"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14))*HLOOKUP(LEFT(TRIM(H$6),FIND("~",SUBSTITUTE(H$6," ","~",LEN(TRIM(H$6))-LEN(SUBSTITUTE(TRIM(H$6)," ",""))))-1)&amp;" Total",$B$6:$AH$427,ROW($A14)-5,FALSE))</f>
        <v>0</v>
      </c>
      <c r="I14" s="11">
        <f ca="1">IF(I$5&lt;&gt;"",HLOOKUP(I$5,Functionalization!$G$6:$M$427,ROW($A14)-5,FALSE),IFERROR(INDEX(I$391:I$427,MATCH($F14,$B$391:$B$427,0))/VLOOKUP($F14,$B$391:$AH$427,MATCH(LEFT(TRIM(I$6),FIND("~",SUBSTITUTE(I$6,"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14))*HLOOKUP(LEFT(TRIM(I$6),FIND("~",SUBSTITUTE(I$6," ","~",LEN(TRIM(I$6))-LEN(SUBSTITUTE(TRIM(I$6)," ",""))))-1)&amp;" Total",$B$6:$AH$427,ROW($A14)-5,FALSE))</f>
        <v>0</v>
      </c>
      <c r="J14" s="11">
        <f ca="1">IF(J$5&lt;&gt;"",HLOOKUP(J$5,Functionalization!$G$6:$M$427,ROW($A14)-5,FALSE),IFERROR(INDEX(J$391:J$427,MATCH($F14,$B$391:$B$427,0))/VLOOKUP($F14,$B$391:$AH$427,MATCH(LEFT(TRIM(J$6),FIND("~",SUBSTITUTE(J$6,"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14))*HLOOKUP(LEFT(TRIM(J$6),FIND("~",SUBSTITUTE(J$6," ","~",LEN(TRIM(J$6))-LEN(SUBSTITUTE(TRIM(J$6)," ",""))))-1)&amp;" Total",$B$6:$AH$427,ROW($A14)-5,FALSE))</f>
        <v>0</v>
      </c>
      <c r="K14" s="11">
        <f ca="1">IF(K$5&lt;&gt;"",HLOOKUP(K$5,Functionalization!$G$6:$M$427,ROW($A14)-5,FALSE),IFERROR(INDEX(K$391:K$427,MATCH($F14,$B$391:$B$427,0))/VLOOKUP($F14,$B$391:$AH$427,MATCH(LEFT(TRIM(K$6),FIND("~",SUBSTITUTE(K$6,"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14))*HLOOKUP(LEFT(TRIM(K$6),FIND("~",SUBSTITUTE(K$6," ","~",LEN(TRIM(K$6))-LEN(SUBSTITUTE(TRIM(K$6)," ",""))))-1)&amp;" Total",$B$6:$AH$427,ROW($A14)-5,FALSE))</f>
        <v>0</v>
      </c>
      <c r="L14" s="11">
        <f ca="1">IF(L$5&lt;&gt;"",HLOOKUP(L$5,Functionalization!$G$6:$M$427,ROW($A14)-5,FALSE),IFERROR(INDEX(L$391:L$427,MATCH($F14,$B$391:$B$427,0))/VLOOKUP($F14,$B$391:$AH$427,MATCH(LEFT(TRIM(L$6),FIND("~",SUBSTITUTE(L$6,"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14))*HLOOKUP(LEFT(TRIM(L$6),FIND("~",SUBSTITUTE(L$6," ","~",LEN(TRIM(L$6))-LEN(SUBSTITUTE(TRIM(L$6)," ",""))))-1)&amp;" Total",$B$6:$AH$427,ROW($A14)-5,FALSE))</f>
        <v>0</v>
      </c>
      <c r="M14" s="11">
        <f ca="1">IF(M$5&lt;&gt;"",HLOOKUP(M$5,Functionalization!$G$6:$M$427,ROW($A14)-5,FALSE),IFERROR(INDEX(M$391:M$427,MATCH($F14,$B$391:$B$427,0))/VLOOKUP($F14,$B$391:$AH$427,MATCH(LEFT(TRIM(M$6),FIND("~",SUBSTITUTE(M$6,"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14))*HLOOKUP(LEFT(TRIM(M$6),FIND("~",SUBSTITUTE(M$6," ","~",LEN(TRIM(M$6))-LEN(SUBSTITUTE(TRIM(M$6)," ",""))))-1)&amp;" Total",$B$6:$AH$427,ROW($A14)-5,FALSE))</f>
        <v>0</v>
      </c>
      <c r="N14" s="11">
        <f ca="1">IF(N$5&lt;&gt;"",HLOOKUP(N$5,Functionalization!$G$6:$M$427,ROW($A14)-5,FALSE),IFERROR(INDEX(N$391:N$427,MATCH($F14,$B$391:$B$427,0))/VLOOKUP($F14,$B$391:$AH$427,MATCH(LEFT(TRIM(N$6),FIND("~",SUBSTITUTE(N$6,"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14))*HLOOKUP(LEFT(TRIM(N$6),FIND("~",SUBSTITUTE(N$6," ","~",LEN(TRIM(N$6))-LEN(SUBSTITUTE(TRIM(N$6)," ",""))))-1)&amp;" Total",$B$6:$AH$427,ROW($A14)-5,FALSE))</f>
        <v>0</v>
      </c>
      <c r="O14" s="11">
        <f ca="1">IF(O$5&lt;&gt;"",HLOOKUP(O$5,Functionalization!$G$6:$M$427,ROW($A14)-5,FALSE),IFERROR(INDEX(O$391:O$427,MATCH($F14,$B$391:$B$427,0))/VLOOKUP($F14,$B$391:$AH$427,MATCH(LEFT(TRIM(O$6),FIND("~",SUBSTITUTE(O$6,"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14))*HLOOKUP(LEFT(TRIM(O$6),FIND("~",SUBSTITUTE(O$6," ","~",LEN(TRIM(O$6))-LEN(SUBSTITUTE(TRIM(O$6)," ",""))))-1)&amp;" Total",$B$6:$AH$427,ROW($A14)-5,FALSE))</f>
        <v>0</v>
      </c>
      <c r="P14" s="11">
        <f ca="1">IF(P$5&lt;&gt;"",HLOOKUP(P$5,Functionalization!$G$6:$M$427,ROW($A14)-5,FALSE),IFERROR(INDEX(P$391:P$427,MATCH($F14,$B$391:$B$427,0))/VLOOKUP($F14,$B$391:$AH$427,MATCH(LEFT(TRIM(P$6),FIND("~",SUBSTITUTE(P$6,"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14))*HLOOKUP(LEFT(TRIM(P$6),FIND("~",SUBSTITUTE(P$6," ","~",LEN(TRIM(P$6))-LEN(SUBSTITUTE(TRIM(P$6)," ",""))))-1)&amp;" Total",$B$6:$AH$427,ROW($A14)-5,FALSE))</f>
        <v>0</v>
      </c>
      <c r="Q14" s="11">
        <f ca="1">IF(Q$5&lt;&gt;"",HLOOKUP(Q$5,Functionalization!$G$6:$M$427,ROW($A14)-5,FALSE),IFERROR(INDEX(Q$391:Q$427,MATCH($F14,$B$391:$B$427,0))/VLOOKUP($F14,$B$391:$AH$427,MATCH(LEFT(TRIM(Q$6),FIND("~",SUBSTITUTE(Q$6,"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14))*HLOOKUP(LEFT(TRIM(Q$6),FIND("~",SUBSTITUTE(Q$6," ","~",LEN(TRIM(Q$6))-LEN(SUBSTITUTE(TRIM(Q$6)," ",""))))-1)&amp;" Total",$B$6:$AH$427,ROW($A14)-5,FALSE))</f>
        <v>0</v>
      </c>
      <c r="R14" s="11">
        <f ca="1">IF(R$5&lt;&gt;"",HLOOKUP(R$5,Functionalization!$G$6:$M$427,ROW($A14)-5,FALSE),IFERROR(INDEX(R$391:R$427,MATCH($F14,$B$391:$B$427,0))/VLOOKUP($F14,$B$391:$AH$427,MATCH(LEFT(TRIM(R$6),FIND("~",SUBSTITUTE(R$6,"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14))*HLOOKUP(LEFT(TRIM(R$6),FIND("~",SUBSTITUTE(R$6," ","~",LEN(TRIM(R$6))-LEN(SUBSTITUTE(TRIM(R$6)," ",""))))-1)&amp;" Total",$B$6:$AH$427,ROW($A14)-5,FALSE))</f>
        <v>0</v>
      </c>
      <c r="S14" s="11">
        <f ca="1">IF(S$5&lt;&gt;"",HLOOKUP(S$5,Functionalization!$G$6:$M$427,ROW($A14)-5,FALSE),IFERROR(INDEX(S$391:S$427,MATCH($F14,$B$391:$B$427,0))/VLOOKUP($F14,$B$391:$AH$427,MATCH(LEFT(TRIM(S$6),FIND("~",SUBSTITUTE(S$6,"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14))*HLOOKUP(LEFT(TRIM(S$6),FIND("~",SUBSTITUTE(S$6," ","~",LEN(TRIM(S$6))-LEN(SUBSTITUTE(TRIM(S$6)," ",""))))-1)&amp;" Total",$B$6:$AH$427,ROW($A14)-5,FALSE))</f>
        <v>0</v>
      </c>
      <c r="T14" s="11">
        <f ca="1">IF(T$5&lt;&gt;"",HLOOKUP(T$5,Functionalization!$G$6:$M$427,ROW($A14)-5,FALSE),IFERROR(INDEX(T$391:T$427,MATCH($F14,$B$391:$B$427,0))/VLOOKUP($F14,$B$391:$AH$427,MATCH(LEFT(TRIM(T$6),FIND("~",SUBSTITUTE(T$6,"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14))*HLOOKUP(LEFT(TRIM(T$6),FIND("~",SUBSTITUTE(T$6," ","~",LEN(TRIM(T$6))-LEN(SUBSTITUTE(TRIM(T$6)," ",""))))-1)&amp;" Total",$B$6:$AH$427,ROW($A14)-5,FALSE))</f>
        <v>0</v>
      </c>
      <c r="U14" s="11">
        <f ca="1">IF(U$5&lt;&gt;"",HLOOKUP(U$5,Functionalization!$G$6:$M$427,ROW($A14)-5,FALSE),IFERROR(INDEX(U$391:U$427,MATCH($F14,$B$391:$B$427,0))/VLOOKUP($F14,$B$391:$AH$427,MATCH(LEFT(TRIM(U$6),FIND("~",SUBSTITUTE(U$6,"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14))*HLOOKUP(LEFT(TRIM(U$6),FIND("~",SUBSTITUTE(U$6," ","~",LEN(TRIM(U$6))-LEN(SUBSTITUTE(TRIM(U$6)," ",""))))-1)&amp;" Total",$B$6:$AH$427,ROW($A14)-5,FALSE))</f>
        <v>0</v>
      </c>
      <c r="V14" s="11">
        <f ca="1">IF(V$5&lt;&gt;"",HLOOKUP(V$5,Functionalization!$G$6:$M$427,ROW($A14)-5,FALSE),IFERROR(INDEX(V$391:V$427,MATCH($F14,$B$391:$B$427,0))/VLOOKUP($F14,$B$391:$AH$427,MATCH(LEFT(TRIM(V$6),FIND("~",SUBSTITUTE(V$6,"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14))*HLOOKUP(LEFT(TRIM(V$6),FIND("~",SUBSTITUTE(V$6," ","~",LEN(TRIM(V$6))-LEN(SUBSTITUTE(TRIM(V$6)," ",""))))-1)&amp;" Total",$B$6:$AH$427,ROW($A14)-5,FALSE))</f>
        <v>0</v>
      </c>
      <c r="W14" s="11">
        <f ca="1">IF(W$5&lt;&gt;"",HLOOKUP(W$5,Functionalization!$G$6:$M$427,ROW($A14)-5,FALSE),IFERROR(INDEX(W$391:W$427,MATCH($F14,$B$391:$B$427,0))/VLOOKUP($F14,$B$391:$AH$427,MATCH(LEFT(TRIM(W$6),FIND("~",SUBSTITUTE(W$6,"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14))*HLOOKUP(LEFT(TRIM(W$6),FIND("~",SUBSTITUTE(W$6," ","~",LEN(TRIM(W$6))-LEN(SUBSTITUTE(TRIM(W$6)," ",""))))-1)&amp;" Total",$B$6:$AH$427,ROW($A14)-5,FALSE))</f>
        <v>0</v>
      </c>
      <c r="X14" s="11">
        <f ca="1">IF(X$5&lt;&gt;"",HLOOKUP(X$5,Functionalization!$G$6:$M$427,ROW($A14)-5,FALSE),IFERROR(INDEX(X$391:X$427,MATCH($F14,$B$391:$B$427,0))/VLOOKUP($F14,$B$391:$AH$427,MATCH(LEFT(TRIM(X$6),FIND("~",SUBSTITUTE(X$6,"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14))*HLOOKUP(LEFT(TRIM(X$6),FIND("~",SUBSTITUTE(X$6," ","~",LEN(TRIM(X$6))-LEN(SUBSTITUTE(TRIM(X$6)," ",""))))-1)&amp;" Total",$B$6:$AH$427,ROW($A14)-5,FALSE))</f>
        <v>0</v>
      </c>
      <c r="Y14" s="11">
        <f ca="1">IF(Y$5&lt;&gt;"",HLOOKUP(Y$5,Functionalization!$G$6:$M$427,ROW($A14)-5,FALSE),IFERROR(INDEX(Y$391:Y$427,MATCH($F14,$B$391:$B$427,0))/VLOOKUP($F14,$B$391:$AH$427,MATCH(LEFT(TRIM(Y$6),FIND("~",SUBSTITUTE(Y$6,"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14))*HLOOKUP(LEFT(TRIM(Y$6),FIND("~",SUBSTITUTE(Y$6," ","~",LEN(TRIM(Y$6))-LEN(SUBSTITUTE(TRIM(Y$6)," ",""))))-1)&amp;" Total",$B$6:$AH$427,ROW($A14)-5,FALSE))</f>
        <v>0</v>
      </c>
      <c r="Z14" s="11">
        <f ca="1">IF(Z$5&lt;&gt;"",HLOOKUP(Z$5,Functionalization!$G$6:$M$427,ROW($A14)-5,FALSE),IFERROR(INDEX(Z$391:Z$427,MATCH($F14,$B$391:$B$427,0))/VLOOKUP($F14,$B$391:$AH$427,MATCH(LEFT(TRIM(Z$6),FIND("~",SUBSTITUTE(Z$6,"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14))*HLOOKUP(LEFT(TRIM(Z$6),FIND("~",SUBSTITUTE(Z$6," ","~",LEN(TRIM(Z$6))-LEN(SUBSTITUTE(TRIM(Z$6)," ",""))))-1)&amp;" Total",$B$6:$AH$427,ROW($A14)-5,FALSE))</f>
        <v>0</v>
      </c>
      <c r="AA14" s="11">
        <f ca="1">IF(AA$5&lt;&gt;"",HLOOKUP(AA$5,Functionalization!$G$6:$M$427,ROW($A14)-5,FALSE),IFERROR(INDEX(AA$391:AA$427,MATCH($F14,$B$391:$B$427,0))/VLOOKUP($F14,$B$391:$AH$427,MATCH(LEFT(TRIM(AA$6),FIND("~",SUBSTITUTE(AA$6,"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14))*HLOOKUP(LEFT(TRIM(AA$6),FIND("~",SUBSTITUTE(AA$6," ","~",LEN(TRIM(AA$6))-LEN(SUBSTITUTE(TRIM(AA$6)," ",""))))-1)&amp;" Total",$B$6:$AH$427,ROW($A14)-5,FALSE))</f>
        <v>0</v>
      </c>
      <c r="AB14" s="11">
        <f ca="1">IF(AB$5&lt;&gt;"",HLOOKUP(AB$5,Functionalization!$G$6:$M$427,ROW($A14)-5,FALSE),IFERROR(INDEX(AB$391:AB$427,MATCH($F14,$B$391:$B$427,0))/VLOOKUP($F14,$B$391:$AH$427,MATCH(LEFT(TRIM(AB$6),FIND("~",SUBSTITUTE(AB$6,"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14))*HLOOKUP(LEFT(TRIM(AB$6),FIND("~",SUBSTITUTE(AB$6," ","~",LEN(TRIM(AB$6))-LEN(SUBSTITUTE(TRIM(AB$6)," ",""))))-1)&amp;" Total",$B$6:$AH$427,ROW($A14)-5,FALSE))</f>
        <v>0</v>
      </c>
      <c r="AC14" s="11">
        <f ca="1">IF(AC$5&lt;&gt;"",HLOOKUP(AC$5,Functionalization!$G$6:$M$427,ROW($A14)-5,FALSE),IFERROR(INDEX(AC$391:AC$427,MATCH($F14,$B$391:$B$427,0))/VLOOKUP($F14,$B$391:$AH$427,MATCH(LEFT(TRIM(AC$6),FIND("~",SUBSTITUTE(AC$6,"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14))*HLOOKUP(LEFT(TRIM(AC$6),FIND("~",SUBSTITUTE(AC$6," ","~",LEN(TRIM(AC$6))-LEN(SUBSTITUTE(TRIM(AC$6)," ",""))))-1)&amp;" Total",$B$6:$AH$427,ROW($A14)-5,FALSE))</f>
        <v>0</v>
      </c>
      <c r="AD14" s="11">
        <f ca="1">IF(AD$5&lt;&gt;"",HLOOKUP(AD$5,Functionalization!$G$6:$M$427,ROW($A14)-5,FALSE),IFERROR(INDEX(AD$391:AD$427,MATCH($F14,$B$391:$B$427,0))/VLOOKUP($F14,$B$391:$AH$427,MATCH(LEFT(TRIM(AD$6),FIND("~",SUBSTITUTE(AD$6,"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14))*HLOOKUP(LEFT(TRIM(AD$6),FIND("~",SUBSTITUTE(AD$6," ","~",LEN(TRIM(AD$6))-LEN(SUBSTITUTE(TRIM(AD$6)," ",""))))-1)&amp;" Total",$B$6:$AH$427,ROW($A14)-5,FALSE))</f>
        <v>0</v>
      </c>
      <c r="AE14" s="11">
        <f ca="1">IF(AE$5&lt;&gt;"",HLOOKUP(AE$5,Functionalization!$G$6:$M$427,ROW($A14)-5,FALSE),IFERROR(INDEX(AE$391:AE$427,MATCH($F14,$B$391:$B$427,0))/VLOOKUP($F14,$B$391:$AH$427,MATCH(LEFT(TRIM(AE$6),FIND("~",SUBSTITUTE(AE$6,"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14))*HLOOKUP(LEFT(TRIM(AE$6),FIND("~",SUBSTITUTE(AE$6," ","~",LEN(TRIM(AE$6))-LEN(SUBSTITUTE(TRIM(AE$6)," ",""))))-1)&amp;" Total",$B$6:$AH$427,ROW($A14)-5,FALSE))</f>
        <v>29679309.049999997</v>
      </c>
      <c r="AF14" s="11">
        <f ca="1">IF(AF$5&lt;&gt;"",HLOOKUP(AF$5,Functionalization!$G$6:$M$427,ROW($A14)-5,FALSE),IFERROR(INDEX(AF$391:AF$427,MATCH($F14,$B$391:$B$427,0))/VLOOKUP($F14,$B$391:$AH$427,MATCH(LEFT(TRIM(AF$6),FIND("~",SUBSTITUTE(AF$6,"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14))*HLOOKUP(LEFT(TRIM(AF$6),FIND("~",SUBSTITUTE(AF$6," ","~",LEN(TRIM(AF$6))-LEN(SUBSTITUTE(TRIM(AF$6)," ",""))))-1)&amp;" Total",$B$6:$AH$427,ROW($A14)-5,FALSE))</f>
        <v>0</v>
      </c>
      <c r="AG14" s="11">
        <f ca="1">IF(AG$5&lt;&gt;"",HLOOKUP(AG$5,Functionalization!$G$6:$M$427,ROW($A14)-5,FALSE),IFERROR(INDEX(AG$391:AG$427,MATCH($F14,$B$391:$B$427,0))/VLOOKUP($F14,$B$391:$AH$427,MATCH(LEFT(TRIM(AG$6),FIND("~",SUBSTITUTE(AG$6,"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14))*HLOOKUP(LEFT(TRIM(AG$6),FIND("~",SUBSTITUTE(AG$6," ","~",LEN(TRIM(AG$6))-LEN(SUBSTITUTE(TRIM(AG$6)," ",""))))-1)&amp;" Total",$B$6:$AH$427,ROW($A14)-5,FALSE))</f>
        <v>0</v>
      </c>
      <c r="AH14" s="11">
        <f ca="1">IF(AH$5&lt;&gt;"",HLOOKUP(AH$5,Functionalization!$G$6:$M$427,ROW($A14)-5,FALSE),IFERROR(INDEX(AH$391:AH$427,MATCH($F14,$B$391:$B$427,0))/VLOOKUP($F14,$B$391:$AH$427,MATCH(LEFT(TRIM(AH$6),FIND("~",SUBSTITUTE(AH$6,"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14))*HLOOKUP(LEFT(TRIM(AH$6),FIND("~",SUBSTITUTE(AH$6," ","~",LEN(TRIM(AH$6))-LEN(SUBSTITUTE(TRIM(AH$6)," ",""))))-1)&amp;" Total",$B$6:$AH$427,ROW($A14)-5,FALSE))</f>
        <v>29679309.049999997</v>
      </c>
      <c r="AJ14">
        <f ca="1">IFERROR(IF(SUMIF($G$6:$AH$6,AJ$6&amp;" Total",$G14:$AH14)-(SUMIF($G$6:$AH$6,AJ$6&amp;" "&amp;'Input-Func_Class'!$D$22,$G14:$AH14)+IFERROR(SUMIF($G$6:$AH$6,AJ$6&amp;" "&amp;'Input-Func_Class'!$E$22,$G14:$AH14),SUMIF($G$6:$AH$6,AJ$6&amp;" "&amp;'Input-Func_Class'!$B$24,$G14:$AH14))+SUMIF($G$6:$AH$6,AJ$6&amp;" "&amp;'Input-Func_Class'!$F$22,$G14:$AH14))&lt;Check_Limit,0,1),1)</f>
        <v>0</v>
      </c>
      <c r="AK14">
        <f ca="1">IFERROR(IF(SUMIF($G$6:$AH$6,AK$6&amp;" Total",$G14:$AH14)-(SUMIF($G$6:$AH$6,AK$6&amp;" "&amp;'Input-Func_Class'!$D$22,$G14:$AH14)+IFERROR(SUMIF($G$6:$AH$6,AK$6&amp;" "&amp;'Input-Func_Class'!$E$22,$G14:$AH14),SUMIF($G$6:$AH$6,AK$6&amp;" "&amp;'Input-Func_Class'!$B$24,$G14:$AH14))+SUMIF($G$6:$AH$6,AK$6&amp;" "&amp;'Input-Func_Class'!$F$22,$G14:$AH14))&lt;Check_Limit,0,1),1)</f>
        <v>0</v>
      </c>
      <c r="AL14">
        <f ca="1">IFERROR(IF(SUMIF($G$6:$AH$6,AL$6&amp;" Total",$G14:$AH14)-(SUMIF($G$6:$AH$6,AL$6&amp;" "&amp;'Input-Func_Class'!$D$22,$G14:$AH14)+IFERROR(SUMIF($G$6:$AH$6,AL$6&amp;" "&amp;'Input-Func_Class'!$E$22,$G14:$AH14),SUMIF($G$6:$AH$6,AL$6&amp;" "&amp;'Input-Func_Class'!$B$24,$G14:$AH14))+SUMIF($G$6:$AH$6,AL$6&amp;" "&amp;'Input-Func_Class'!$F$22,$G14:$AH14))&lt;Check_Limit,0,1),1)</f>
        <v>0</v>
      </c>
      <c r="AM14">
        <f ca="1">IFERROR(IF(SUMIF($G$6:$AH$6,AM$6&amp;" Total",$G14:$AH14)-(SUMIF($G$6:$AH$6,AM$6&amp;" "&amp;'Input-Func_Class'!$D$22,$G14:$AH14)+IFERROR(SUMIF($G$6:$AH$6,AM$6&amp;" "&amp;'Input-Func_Class'!$E$22,$G14:$AH14),SUMIF($G$6:$AH$6,AM$6&amp;" "&amp;'Input-Func_Class'!$B$24,$G14:$AH14))+SUMIF($G$6:$AH$6,AM$6&amp;" "&amp;'Input-Func_Class'!$F$22,$G14:$AH14))&lt;Check_Limit,0,1),1)</f>
        <v>0</v>
      </c>
      <c r="AN14">
        <f ca="1">IFERROR(IF(SUMIF($G$6:$AH$6,AN$6&amp;" Total",$G14:$AH14)-(SUMIF($G$6:$AH$6,AN$6&amp;" "&amp;'Input-Func_Class'!$D$22,$G14:$AH14)+IFERROR(SUMIF($G$6:$AH$6,AN$6&amp;" "&amp;'Input-Func_Class'!$E$22,$G14:$AH14),SUMIF($G$6:$AH$6,AN$6&amp;" "&amp;'Input-Func_Class'!$B$24,$G14:$AH14))+SUMIF($G$6:$AH$6,AN$6&amp;" "&amp;'Input-Func_Class'!$F$22,$G14:$AH14))&lt;Check_Limit,0,1),1)</f>
        <v>0</v>
      </c>
      <c r="AO14">
        <f ca="1">IFERROR(IF(SUMIF($G$6:$AH$6,AO$6&amp;" Total",$G14:$AH14)-(SUMIF($G$6:$AH$6,AO$6&amp;" "&amp;'Input-Func_Class'!$D$22,$G14:$AH14)+IFERROR(SUMIF($G$6:$AH$6,AO$6&amp;" "&amp;'Input-Func_Class'!$E$22,$G14:$AH14),SUMIF($G$6:$AH$6,AO$6&amp;" "&amp;'Input-Func_Class'!$B$24,$G14:$AH14))+SUMIF($G$6:$AH$6,AO$6&amp;" "&amp;'Input-Func_Class'!$F$22,$G14:$AH14))&lt;Check_Limit,0,1),1)</f>
        <v>0</v>
      </c>
      <c r="AP14">
        <f ca="1">IFERROR(IF(SUMIF($G$6:$AH$6,AP$6&amp;" Total",$G14:$AH14)-(SUMIF($G$6:$AH$6,AP$6&amp;" "&amp;'Input-Func_Class'!$D$22,$G14:$AH14)+IFERROR(SUMIF($G$6:$AH$6,AP$6&amp;" "&amp;'Input-Func_Class'!$E$22,$G14:$AH14),SUMIF($G$6:$AH$6,AP$6&amp;" "&amp;'Input-Func_Class'!$B$24,$G14:$AH14))+SUMIF($G$6:$AH$6,AP$6&amp;" "&amp;'Input-Func_Class'!$F$22,$G14:$AH14))&lt;Check_Limit,0,1),1)</f>
        <v>0</v>
      </c>
    </row>
    <row r="15" spans="1:42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>Functionalization!$D15</f>
        <v>68394812.909999996</v>
      </c>
      <c r="E15" s="11">
        <f t="shared" ca="1" si="0"/>
        <v>0</v>
      </c>
      <c r="F15" s="3" t="str">
        <f>IF($D15=0,"-",IF('Input-Accounts'!$E15&lt;&gt;0,'Input-Accounts'!$E15,'Input-Accounts'!$G15))</f>
        <v>INT_LABOR</v>
      </c>
      <c r="G15" s="11">
        <f ca="1">IF(G$5&lt;&gt;"",HLOOKUP(G$5,Functionalization!$G$6:$M$427,ROW($A15)-5,FALSE),IFERROR(INDEX(G$391:G$427,MATCH($F15,$B$391:$B$427,0))/VLOOKUP($F15,$B$391:$AH$427,MATCH(LEFT(TRIM(G$6),FIND("~",SUBSTITUTE(G$6,"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15))*HLOOKUP(LEFT(TRIM(G$6),FIND("~",SUBSTITUTE(G$6," ","~",LEN(TRIM(G$6))-LEN(SUBSTITUTE(TRIM(G$6)," ",""))))-1)&amp;" Total",$B$6:$AH$427,ROW($A15)-5,FALSE))</f>
        <v>1047715.1807155459</v>
      </c>
      <c r="H15" s="11">
        <f ca="1">IF(H$5&lt;&gt;"",HLOOKUP(H$5,Functionalization!$G$6:$M$427,ROW($A15)-5,FALSE),IFERROR(INDEX(H$391:H$427,MATCH($F15,$B$391:$B$427,0))/VLOOKUP($F15,$B$391:$AH$427,MATCH(LEFT(TRIM(H$6),FIND("~",SUBSTITUTE(H$6,"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15))*HLOOKUP(LEFT(TRIM(H$6),FIND("~",SUBSTITUTE(H$6," ","~",LEN(TRIM(H$6))-LEN(SUBSTITUTE(TRIM(H$6)," ",""))))-1)&amp;" Total",$B$6:$AH$427,ROW($A15)-5,FALSE))</f>
        <v>0</v>
      </c>
      <c r="I15" s="11">
        <f ca="1">IF(I$5&lt;&gt;"",HLOOKUP(I$5,Functionalization!$G$6:$M$427,ROW($A15)-5,FALSE),IFERROR(INDEX(I$391:I$427,MATCH($F15,$B$391:$B$427,0))/VLOOKUP($F15,$B$391:$AH$427,MATCH(LEFT(TRIM(I$6),FIND("~",SUBSTITUTE(I$6,"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15))*HLOOKUP(LEFT(TRIM(I$6),FIND("~",SUBSTITUTE(I$6," ","~",LEN(TRIM(I$6))-LEN(SUBSTITUTE(TRIM(I$6)," ",""))))-1)&amp;" Total",$B$6:$AH$427,ROW($A15)-5,FALSE))</f>
        <v>1047715.1807155459</v>
      </c>
      <c r="J15" s="11">
        <f ca="1">IF(J$5&lt;&gt;"",HLOOKUP(J$5,Functionalization!$G$6:$M$427,ROW($A15)-5,FALSE),IFERROR(INDEX(J$391:J$427,MATCH($F15,$B$391:$B$427,0))/VLOOKUP($F15,$B$391:$AH$427,MATCH(LEFT(TRIM(J$6),FIND("~",SUBSTITUTE(J$6,"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15))*HLOOKUP(LEFT(TRIM(J$6),FIND("~",SUBSTITUTE(J$6," ","~",LEN(TRIM(J$6))-LEN(SUBSTITUTE(TRIM(J$6)," ",""))))-1)&amp;" Total",$B$6:$AH$427,ROW($A15)-5,FALSE))</f>
        <v>0</v>
      </c>
      <c r="K15" s="11">
        <f ca="1">IF(K$5&lt;&gt;"",HLOOKUP(K$5,Functionalization!$G$6:$M$427,ROW($A15)-5,FALSE),IFERROR(INDEX(K$391:K$427,MATCH($F15,$B$391:$B$427,0))/VLOOKUP($F15,$B$391:$AH$427,MATCH(LEFT(TRIM(K$6),FIND("~",SUBSTITUTE(K$6,"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15))*HLOOKUP(LEFT(TRIM(K$6),FIND("~",SUBSTITUTE(K$6," ","~",LEN(TRIM(K$6))-LEN(SUBSTITUTE(TRIM(K$6)," ",""))))-1)&amp;" Total",$B$6:$AH$427,ROW($A15)-5,FALSE))</f>
        <v>4308678.8666364131</v>
      </c>
      <c r="L15" s="11">
        <f ca="1">IF(L$5&lt;&gt;"",HLOOKUP(L$5,Functionalization!$G$6:$M$427,ROW($A15)-5,FALSE),IFERROR(INDEX(L$391:L$427,MATCH($F15,$B$391:$B$427,0))/VLOOKUP($F15,$B$391:$AH$427,MATCH(LEFT(TRIM(L$6),FIND("~",SUBSTITUTE(L$6,"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15))*HLOOKUP(LEFT(TRIM(L$6),FIND("~",SUBSTITUTE(L$6," ","~",LEN(TRIM(L$6))-LEN(SUBSTITUTE(TRIM(L$6)," ",""))))-1)&amp;" Total",$B$6:$AH$427,ROW($A15)-5,FALSE))</f>
        <v>0</v>
      </c>
      <c r="M15" s="11">
        <f ca="1">IF(M$5&lt;&gt;"",HLOOKUP(M$5,Functionalization!$G$6:$M$427,ROW($A15)-5,FALSE),IFERROR(INDEX(M$391:M$427,MATCH($F15,$B$391:$B$427,0))/VLOOKUP($F15,$B$391:$AH$427,MATCH(LEFT(TRIM(M$6),FIND("~",SUBSTITUTE(M$6,"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15))*HLOOKUP(LEFT(TRIM(M$6),FIND("~",SUBSTITUTE(M$6," ","~",LEN(TRIM(M$6))-LEN(SUBSTITUTE(TRIM(M$6)," ",""))))-1)&amp;" Total",$B$6:$AH$427,ROW($A15)-5,FALSE))</f>
        <v>4308678.8666364131</v>
      </c>
      <c r="N15" s="11">
        <f ca="1">IF(N$5&lt;&gt;"",HLOOKUP(N$5,Functionalization!$G$6:$M$427,ROW($A15)-5,FALSE),IFERROR(INDEX(N$391:N$427,MATCH($F15,$B$391:$B$427,0))/VLOOKUP($F15,$B$391:$AH$427,MATCH(LEFT(TRIM(N$6),FIND("~",SUBSTITUTE(N$6,"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15))*HLOOKUP(LEFT(TRIM(N$6),FIND("~",SUBSTITUTE(N$6," ","~",LEN(TRIM(N$6))-LEN(SUBSTITUTE(TRIM(N$6)," ",""))))-1)&amp;" Total",$B$6:$AH$427,ROW($A15)-5,FALSE))</f>
        <v>0</v>
      </c>
      <c r="O15" s="11">
        <f ca="1">IF(O$5&lt;&gt;"",HLOOKUP(O$5,Functionalization!$G$6:$M$427,ROW($A15)-5,FALSE),IFERROR(INDEX(O$391:O$427,MATCH($F15,$B$391:$B$427,0))/VLOOKUP($F15,$B$391:$AH$427,MATCH(LEFT(TRIM(O$6),FIND("~",SUBSTITUTE(O$6,"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15))*HLOOKUP(LEFT(TRIM(O$6),FIND("~",SUBSTITUTE(O$6," ","~",LEN(TRIM(O$6))-LEN(SUBSTITUTE(TRIM(O$6)," ",""))))-1)&amp;" Total",$B$6:$AH$427,ROW($A15)-5,FALSE))</f>
        <v>1190975.7437874565</v>
      </c>
      <c r="P15" s="11">
        <f ca="1">IF(P$5&lt;&gt;"",HLOOKUP(P$5,Functionalization!$G$6:$M$427,ROW($A15)-5,FALSE),IFERROR(INDEX(P$391:P$427,MATCH($F15,$B$391:$B$427,0))/VLOOKUP($F15,$B$391:$AH$427,MATCH(LEFT(TRIM(P$6),FIND("~",SUBSTITUTE(P$6,"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15))*HLOOKUP(LEFT(TRIM(P$6),FIND("~",SUBSTITUTE(P$6," ","~",LEN(TRIM(P$6))-LEN(SUBSTITUTE(TRIM(P$6)," ",""))))-1)&amp;" Total",$B$6:$AH$427,ROW($A15)-5,FALSE))</f>
        <v>1190975.7437874565</v>
      </c>
      <c r="Q15" s="11">
        <f ca="1">IF(Q$5&lt;&gt;"",HLOOKUP(Q$5,Functionalization!$G$6:$M$427,ROW($A15)-5,FALSE),IFERROR(INDEX(Q$391:Q$427,MATCH($F15,$B$391:$B$427,0))/VLOOKUP($F15,$B$391:$AH$427,MATCH(LEFT(TRIM(Q$6),FIND("~",SUBSTITUTE(Q$6,"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15))*HLOOKUP(LEFT(TRIM(Q$6),FIND("~",SUBSTITUTE(Q$6," ","~",LEN(TRIM(Q$6))-LEN(SUBSTITUTE(TRIM(Q$6)," ",""))))-1)&amp;" Total",$B$6:$AH$427,ROW($A15)-5,FALSE))</f>
        <v>0</v>
      </c>
      <c r="R15" s="11">
        <f ca="1">IF(R$5&lt;&gt;"",HLOOKUP(R$5,Functionalization!$G$6:$M$427,ROW($A15)-5,FALSE),IFERROR(INDEX(R$391:R$427,MATCH($F15,$B$391:$B$427,0))/VLOOKUP($F15,$B$391:$AH$427,MATCH(LEFT(TRIM(R$6),FIND("~",SUBSTITUTE(R$6,"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15))*HLOOKUP(LEFT(TRIM(R$6),FIND("~",SUBSTITUTE(R$6," ","~",LEN(TRIM(R$6))-LEN(SUBSTITUTE(TRIM(R$6)," ",""))))-1)&amp;" Total",$B$6:$AH$427,ROW($A15)-5,FALSE))</f>
        <v>0</v>
      </c>
      <c r="S15" s="11">
        <f ca="1">IF(S$5&lt;&gt;"",HLOOKUP(S$5,Functionalization!$G$6:$M$427,ROW($A15)-5,FALSE),IFERROR(INDEX(S$391:S$427,MATCH($F15,$B$391:$B$427,0))/VLOOKUP($F15,$B$391:$AH$427,MATCH(LEFT(TRIM(S$6),FIND("~",SUBSTITUTE(S$6,"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15))*HLOOKUP(LEFT(TRIM(S$6),FIND("~",SUBSTITUTE(S$6," ","~",LEN(TRIM(S$6))-LEN(SUBSTITUTE(TRIM(S$6)," ",""))))-1)&amp;" Total",$B$6:$AH$427,ROW($A15)-5,FALSE))</f>
        <v>3519387.1100472012</v>
      </c>
      <c r="T15" s="11">
        <f ca="1">IF(T$5&lt;&gt;"",HLOOKUP(T$5,Functionalization!$G$6:$M$427,ROW($A15)-5,FALSE),IFERROR(INDEX(T$391:T$427,MATCH($F15,$B$391:$B$427,0))/VLOOKUP($F15,$B$391:$AH$427,MATCH(LEFT(TRIM(T$6),FIND("~",SUBSTITUTE(T$6,"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15))*HLOOKUP(LEFT(TRIM(T$6),FIND("~",SUBSTITUTE(T$6," ","~",LEN(TRIM(T$6))-LEN(SUBSTITUTE(TRIM(T$6)," ",""))))-1)&amp;" Total",$B$6:$AH$427,ROW($A15)-5,FALSE))</f>
        <v>3519387.1100472012</v>
      </c>
      <c r="U15" s="11">
        <f ca="1">IF(U$5&lt;&gt;"",HLOOKUP(U$5,Functionalization!$G$6:$M$427,ROW($A15)-5,FALSE),IFERROR(INDEX(U$391:U$427,MATCH($F15,$B$391:$B$427,0))/VLOOKUP($F15,$B$391:$AH$427,MATCH(LEFT(TRIM(U$6),FIND("~",SUBSTITUTE(U$6,"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15))*HLOOKUP(LEFT(TRIM(U$6),FIND("~",SUBSTITUTE(U$6," ","~",LEN(TRIM(U$6))-LEN(SUBSTITUTE(TRIM(U$6)," ",""))))-1)&amp;" Total",$B$6:$AH$427,ROW($A15)-5,FALSE))</f>
        <v>0</v>
      </c>
      <c r="V15" s="11">
        <f ca="1">IF(V$5&lt;&gt;"",HLOOKUP(V$5,Functionalization!$G$6:$M$427,ROW($A15)-5,FALSE),IFERROR(INDEX(V$391:V$427,MATCH($F15,$B$391:$B$427,0))/VLOOKUP($F15,$B$391:$AH$427,MATCH(LEFT(TRIM(V$6),FIND("~",SUBSTITUTE(V$6,"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15))*HLOOKUP(LEFT(TRIM(V$6),FIND("~",SUBSTITUTE(V$6," ","~",LEN(TRIM(V$6))-LEN(SUBSTITUTE(TRIM(V$6)," ",""))))-1)&amp;" Total",$B$6:$AH$427,ROW($A15)-5,FALSE))</f>
        <v>0</v>
      </c>
      <c r="W15" s="11">
        <f ca="1">IF(W$5&lt;&gt;"",HLOOKUP(W$5,Functionalization!$G$6:$M$427,ROW($A15)-5,FALSE),IFERROR(INDEX(W$391:W$427,MATCH($F15,$B$391:$B$427,0))/VLOOKUP($F15,$B$391:$AH$427,MATCH(LEFT(TRIM(W$6),FIND("~",SUBSTITUTE(W$6,"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15))*HLOOKUP(LEFT(TRIM(W$6),FIND("~",SUBSTITUTE(W$6," ","~",LEN(TRIM(W$6))-LEN(SUBSTITUTE(TRIM(W$6)," ",""))))-1)&amp;" Total",$B$6:$AH$427,ROW($A15)-5,FALSE))</f>
        <v>31942921.469681907</v>
      </c>
      <c r="X15" s="11">
        <f ca="1">IF(X$5&lt;&gt;"",HLOOKUP(X$5,Functionalization!$G$6:$M$427,ROW($A15)-5,FALSE),IFERROR(INDEX(X$391:X$427,MATCH($F15,$B$391:$B$427,0))/VLOOKUP($F15,$B$391:$AH$427,MATCH(LEFT(TRIM(X$6),FIND("~",SUBSTITUTE(X$6,"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15))*HLOOKUP(LEFT(TRIM(X$6),FIND("~",SUBSTITUTE(X$6," ","~",LEN(TRIM(X$6))-LEN(SUBSTITUTE(TRIM(X$6)," ",""))))-1)&amp;" Total",$B$6:$AH$427,ROW($A15)-5,FALSE))</f>
        <v>25297876.535933588</v>
      </c>
      <c r="Y15" s="11">
        <f ca="1">IF(Y$5&lt;&gt;"",HLOOKUP(Y$5,Functionalization!$G$6:$M$427,ROW($A15)-5,FALSE),IFERROR(INDEX(Y$391:Y$427,MATCH($F15,$B$391:$B$427,0))/VLOOKUP($F15,$B$391:$AH$427,MATCH(LEFT(TRIM(Y$6),FIND("~",SUBSTITUTE(Y$6,"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15))*HLOOKUP(LEFT(TRIM(Y$6),FIND("~",SUBSTITUTE(Y$6," ","~",LEN(TRIM(Y$6))-LEN(SUBSTITUTE(TRIM(Y$6)," ",""))))-1)&amp;" Total",$B$6:$AH$427,ROW($A15)-5,FALSE))</f>
        <v>0</v>
      </c>
      <c r="Z15" s="11">
        <f ca="1">IF(Z$5&lt;&gt;"",HLOOKUP(Z$5,Functionalization!$G$6:$M$427,ROW($A15)-5,FALSE),IFERROR(INDEX(Z$391:Z$427,MATCH($F15,$B$391:$B$427,0))/VLOOKUP($F15,$B$391:$AH$427,MATCH(LEFT(TRIM(Z$6),FIND("~",SUBSTITUTE(Z$6,"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15))*HLOOKUP(LEFT(TRIM(Z$6),FIND("~",SUBSTITUTE(Z$6," ","~",LEN(TRIM(Z$6))-LEN(SUBSTITUTE(TRIM(Z$6)," ",""))))-1)&amp;" Total",$B$6:$AH$427,ROW($A15)-5,FALSE))</f>
        <v>6645044.9337483225</v>
      </c>
      <c r="AA15" s="11">
        <f ca="1">IF(AA$5&lt;&gt;"",HLOOKUP(AA$5,Functionalization!$G$6:$M$427,ROW($A15)-5,FALSE),IFERROR(INDEX(AA$391:AA$427,MATCH($F15,$B$391:$B$427,0))/VLOOKUP($F15,$B$391:$AH$427,MATCH(LEFT(TRIM(AA$6),FIND("~",SUBSTITUTE(AA$6,"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15))*HLOOKUP(LEFT(TRIM(AA$6),FIND("~",SUBSTITUTE(AA$6," ","~",LEN(TRIM(AA$6))-LEN(SUBSTITUTE(TRIM(AA$6)," ",""))))-1)&amp;" Total",$B$6:$AH$427,ROW($A15)-5,FALSE))</f>
        <v>14931647.302699933</v>
      </c>
      <c r="AB15" s="11">
        <f ca="1">IF(AB$5&lt;&gt;"",HLOOKUP(AB$5,Functionalization!$G$6:$M$427,ROW($A15)-5,FALSE),IFERROR(INDEX(AB$391:AB$427,MATCH($F15,$B$391:$B$427,0))/VLOOKUP($F15,$B$391:$AH$427,MATCH(LEFT(TRIM(AB$6),FIND("~",SUBSTITUTE(AB$6,"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15))*HLOOKUP(LEFT(TRIM(AB$6),FIND("~",SUBSTITUTE(AB$6," ","~",LEN(TRIM(AB$6))-LEN(SUBSTITUTE(TRIM(AB$6)," ",""))))-1)&amp;" Total",$B$6:$AH$427,ROW($A15)-5,FALSE))</f>
        <v>0</v>
      </c>
      <c r="AC15" s="11">
        <f ca="1">IF(AC$5&lt;&gt;"",HLOOKUP(AC$5,Functionalization!$G$6:$M$427,ROW($A15)-5,FALSE),IFERROR(INDEX(AC$391:AC$427,MATCH($F15,$B$391:$B$427,0))/VLOOKUP($F15,$B$391:$AH$427,MATCH(LEFT(TRIM(AC$6),FIND("~",SUBSTITUTE(AC$6,"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15))*HLOOKUP(LEFT(TRIM(AC$6),FIND("~",SUBSTITUTE(AC$6," ","~",LEN(TRIM(AC$6))-LEN(SUBSTITUTE(TRIM(AC$6)," ",""))))-1)&amp;" Total",$B$6:$AH$427,ROW($A15)-5,FALSE))</f>
        <v>0</v>
      </c>
      <c r="AD15" s="11">
        <f ca="1">IF(AD$5&lt;&gt;"",HLOOKUP(AD$5,Functionalization!$G$6:$M$427,ROW($A15)-5,FALSE),IFERROR(INDEX(AD$391:AD$427,MATCH($F15,$B$391:$B$427,0))/VLOOKUP($F15,$B$391:$AH$427,MATCH(LEFT(TRIM(AD$6),FIND("~",SUBSTITUTE(AD$6,"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15))*HLOOKUP(LEFT(TRIM(AD$6),FIND("~",SUBSTITUTE(AD$6," ","~",LEN(TRIM(AD$6))-LEN(SUBSTITUTE(TRIM(AD$6)," ",""))))-1)&amp;" Total",$B$6:$AH$427,ROW($A15)-5,FALSE))</f>
        <v>14931647.302699933</v>
      </c>
      <c r="AE15" s="11">
        <f ca="1">IF(AE$5&lt;&gt;"",HLOOKUP(AE$5,Functionalization!$G$6:$M$427,ROW($A15)-5,FALSE),IFERROR(INDEX(AE$391:AE$427,MATCH($F15,$B$391:$B$427,0))/VLOOKUP($F15,$B$391:$AH$427,MATCH(LEFT(TRIM(AE$6),FIND("~",SUBSTITUTE(AE$6,"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15))*HLOOKUP(LEFT(TRIM(AE$6),FIND("~",SUBSTITUTE(AE$6," ","~",LEN(TRIM(AE$6))-LEN(SUBSTITUTE(TRIM(AE$6)," ",""))))-1)&amp;" Total",$B$6:$AH$427,ROW($A15)-5,FALSE))</f>
        <v>11453487.236431547</v>
      </c>
      <c r="AF15" s="11">
        <f ca="1">IF(AF$5&lt;&gt;"",HLOOKUP(AF$5,Functionalization!$G$6:$M$427,ROW($A15)-5,FALSE),IFERROR(INDEX(AF$391:AF$427,MATCH($F15,$B$391:$B$427,0))/VLOOKUP($F15,$B$391:$AH$427,MATCH(LEFT(TRIM(AF$6),FIND("~",SUBSTITUTE(AF$6,"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15))*HLOOKUP(LEFT(TRIM(AF$6),FIND("~",SUBSTITUTE(AF$6," ","~",LEN(TRIM(AF$6))-LEN(SUBSTITUTE(TRIM(AF$6)," ",""))))-1)&amp;" Total",$B$6:$AH$427,ROW($A15)-5,FALSE))</f>
        <v>0</v>
      </c>
      <c r="AG15" s="11">
        <f ca="1">IF(AG$5&lt;&gt;"",HLOOKUP(AG$5,Functionalization!$G$6:$M$427,ROW($A15)-5,FALSE),IFERROR(INDEX(AG$391:AG$427,MATCH($F15,$B$391:$B$427,0))/VLOOKUP($F15,$B$391:$AH$427,MATCH(LEFT(TRIM(AG$6),FIND("~",SUBSTITUTE(AG$6,"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15))*HLOOKUP(LEFT(TRIM(AG$6),FIND("~",SUBSTITUTE(AG$6," ","~",LEN(TRIM(AG$6))-LEN(SUBSTITUTE(TRIM(AG$6)," ",""))))-1)&amp;" Total",$B$6:$AH$427,ROW($A15)-5,FALSE))</f>
        <v>0</v>
      </c>
      <c r="AH15" s="11">
        <f ca="1">IF(AH$5&lt;&gt;"",HLOOKUP(AH$5,Functionalization!$G$6:$M$427,ROW($A15)-5,FALSE),IFERROR(INDEX(AH$391:AH$427,MATCH($F15,$B$391:$B$427,0))/VLOOKUP($F15,$B$391:$AH$427,MATCH(LEFT(TRIM(AH$6),FIND("~",SUBSTITUTE(AH$6,"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15))*HLOOKUP(LEFT(TRIM(AH$6),FIND("~",SUBSTITUTE(AH$6," ","~",LEN(TRIM(AH$6))-LEN(SUBSTITUTE(TRIM(AH$6)," ",""))))-1)&amp;" Total",$B$6:$AH$427,ROW($A15)-5,FALSE))</f>
        <v>11453487.236431547</v>
      </c>
      <c r="AJ15">
        <f ca="1">IFERROR(IF(SUMIF($G$6:$AH$6,AJ$6&amp;" Total",$G15:$AH15)-(SUMIF($G$6:$AH$6,AJ$6&amp;" "&amp;'Input-Func_Class'!$D$22,$G15:$AH15)+IFERROR(SUMIF($G$6:$AH$6,AJ$6&amp;" "&amp;'Input-Func_Class'!$E$22,$G15:$AH15),SUMIF($G$6:$AH$6,AJ$6&amp;" "&amp;'Input-Func_Class'!$B$24,$G15:$AH15))+SUMIF($G$6:$AH$6,AJ$6&amp;" "&amp;'Input-Func_Class'!$F$22,$G15:$AH15))&lt;Check_Limit,0,1),1)</f>
        <v>0</v>
      </c>
      <c r="AK15">
        <f ca="1">IFERROR(IF(SUMIF($G$6:$AH$6,AK$6&amp;" Total",$G15:$AH15)-(SUMIF($G$6:$AH$6,AK$6&amp;" "&amp;'Input-Func_Class'!$D$22,$G15:$AH15)+IFERROR(SUMIF($G$6:$AH$6,AK$6&amp;" "&amp;'Input-Func_Class'!$E$22,$G15:$AH15),SUMIF($G$6:$AH$6,AK$6&amp;" "&amp;'Input-Func_Class'!$B$24,$G15:$AH15))+SUMIF($G$6:$AH$6,AK$6&amp;" "&amp;'Input-Func_Class'!$F$22,$G15:$AH15))&lt;Check_Limit,0,1),1)</f>
        <v>0</v>
      </c>
      <c r="AL15">
        <f ca="1">IFERROR(IF(SUMIF($G$6:$AH$6,AL$6&amp;" Total",$G15:$AH15)-(SUMIF($G$6:$AH$6,AL$6&amp;" "&amp;'Input-Func_Class'!$D$22,$G15:$AH15)+IFERROR(SUMIF($G$6:$AH$6,AL$6&amp;" "&amp;'Input-Func_Class'!$E$22,$G15:$AH15),SUMIF($G$6:$AH$6,AL$6&amp;" "&amp;'Input-Func_Class'!$B$24,$G15:$AH15))+SUMIF($G$6:$AH$6,AL$6&amp;" "&amp;'Input-Func_Class'!$F$22,$G15:$AH15))&lt;Check_Limit,0,1),1)</f>
        <v>0</v>
      </c>
      <c r="AM15">
        <f ca="1">IFERROR(IF(SUMIF($G$6:$AH$6,AM$6&amp;" Total",$G15:$AH15)-(SUMIF($G$6:$AH$6,AM$6&amp;" "&amp;'Input-Func_Class'!$D$22,$G15:$AH15)+IFERROR(SUMIF($G$6:$AH$6,AM$6&amp;" "&amp;'Input-Func_Class'!$E$22,$G15:$AH15),SUMIF($G$6:$AH$6,AM$6&amp;" "&amp;'Input-Func_Class'!$B$24,$G15:$AH15))+SUMIF($G$6:$AH$6,AM$6&amp;" "&amp;'Input-Func_Class'!$F$22,$G15:$AH15))&lt;Check_Limit,0,1),1)</f>
        <v>0</v>
      </c>
      <c r="AN15">
        <f ca="1">IFERROR(IF(SUMIF($G$6:$AH$6,AN$6&amp;" Total",$G15:$AH15)-(SUMIF($G$6:$AH$6,AN$6&amp;" "&amp;'Input-Func_Class'!$D$22,$G15:$AH15)+IFERROR(SUMIF($G$6:$AH$6,AN$6&amp;" "&amp;'Input-Func_Class'!$E$22,$G15:$AH15),SUMIF($G$6:$AH$6,AN$6&amp;" "&amp;'Input-Func_Class'!$B$24,$G15:$AH15))+SUMIF($G$6:$AH$6,AN$6&amp;" "&amp;'Input-Func_Class'!$F$22,$G15:$AH15))&lt;Check_Limit,0,1),1)</f>
        <v>0</v>
      </c>
      <c r="AO15">
        <f ca="1">IFERROR(IF(SUMIF($G$6:$AH$6,AO$6&amp;" Total",$G15:$AH15)-(SUMIF($G$6:$AH$6,AO$6&amp;" "&amp;'Input-Func_Class'!$D$22,$G15:$AH15)+IFERROR(SUMIF($G$6:$AH$6,AO$6&amp;" "&amp;'Input-Func_Class'!$E$22,$G15:$AH15),SUMIF($G$6:$AH$6,AO$6&amp;" "&amp;'Input-Func_Class'!$B$24,$G15:$AH15))+SUMIF($G$6:$AH$6,AO$6&amp;" "&amp;'Input-Func_Class'!$F$22,$G15:$AH15))&lt;Check_Limit,0,1),1)</f>
        <v>0</v>
      </c>
      <c r="AP15">
        <f ca="1">IFERROR(IF(SUMIF($G$6:$AH$6,AP$6&amp;" Total",$G15:$AH15)-(SUMIF($G$6:$AH$6,AP$6&amp;" "&amp;'Input-Func_Class'!$D$22,$G15:$AH15)+IFERROR(SUMIF($G$6:$AH$6,AP$6&amp;" "&amp;'Input-Func_Class'!$E$22,$G15:$AH15),SUMIF($G$6:$AH$6,AP$6&amp;" "&amp;'Input-Func_Class'!$B$24,$G15:$AH15))+SUMIF($G$6:$AH$6,AP$6&amp;" "&amp;'Input-Func_Class'!$F$22,$G15:$AH15))&lt;Check_Limit,0,1),1)</f>
        <v>0</v>
      </c>
    </row>
    <row r="16" spans="1:42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>SUBTOTAL(9,D11:D15)</f>
        <v>117163837.19999999</v>
      </c>
      <c r="E16" s="11">
        <f t="shared" ca="1" si="0"/>
        <v>0</v>
      </c>
      <c r="G16" s="111">
        <f t="shared" ref="G16:AH16" ca="1" si="1">SUBTOTAL(9,G11:G15)</f>
        <v>1047715.1807155459</v>
      </c>
      <c r="H16" s="111">
        <f t="shared" ca="1" si="1"/>
        <v>0</v>
      </c>
      <c r="I16" s="111">
        <f t="shared" ca="1" si="1"/>
        <v>1047715.1807155459</v>
      </c>
      <c r="J16" s="111">
        <f t="shared" ca="1" si="1"/>
        <v>0</v>
      </c>
      <c r="K16" s="111">
        <f t="shared" ca="1" si="1"/>
        <v>4846007.1368152443</v>
      </c>
      <c r="L16" s="111">
        <f t="shared" ca="1" si="1"/>
        <v>0</v>
      </c>
      <c r="M16" s="111">
        <f t="shared" ca="1" si="1"/>
        <v>4846007.1368152443</v>
      </c>
      <c r="N16" s="111">
        <f t="shared" ca="1" si="1"/>
        <v>0</v>
      </c>
      <c r="O16" s="111">
        <f t="shared" ca="1" si="1"/>
        <v>1297728.6428204428</v>
      </c>
      <c r="P16" s="111">
        <f t="shared" ca="1" si="1"/>
        <v>1297728.6428204428</v>
      </c>
      <c r="Q16" s="111">
        <f t="shared" ca="1" si="1"/>
        <v>0</v>
      </c>
      <c r="R16" s="111">
        <f t="shared" ca="1" si="1"/>
        <v>0</v>
      </c>
      <c r="S16" s="111">
        <f t="shared" ca="1" si="1"/>
        <v>4751522.5103572197</v>
      </c>
      <c r="T16" s="111">
        <f t="shared" ca="1" si="1"/>
        <v>4751522.5103572197</v>
      </c>
      <c r="U16" s="111">
        <f t="shared" ca="1" si="1"/>
        <v>0</v>
      </c>
      <c r="V16" s="111">
        <f t="shared" ca="1" si="1"/>
        <v>0</v>
      </c>
      <c r="W16" s="111">
        <f t="shared" ca="1" si="1"/>
        <v>45066846.766741782</v>
      </c>
      <c r="X16" s="111">
        <f t="shared" ca="1" si="1"/>
        <v>35397649.552350633</v>
      </c>
      <c r="Y16" s="111">
        <f t="shared" ca="1" si="1"/>
        <v>0</v>
      </c>
      <c r="Z16" s="111">
        <f t="shared" ca="1" si="1"/>
        <v>9669197.2143911459</v>
      </c>
      <c r="AA16" s="111">
        <f t="shared" ca="1" si="1"/>
        <v>19021220.676118232</v>
      </c>
      <c r="AB16" s="111">
        <f t="shared" ca="1" si="1"/>
        <v>0</v>
      </c>
      <c r="AC16" s="111">
        <f t="shared" ca="1" si="1"/>
        <v>0</v>
      </c>
      <c r="AD16" s="111">
        <f t="shared" ca="1" si="1"/>
        <v>19021220.676118232</v>
      </c>
      <c r="AE16" s="111">
        <f t="shared" ca="1" si="1"/>
        <v>41132796.286431544</v>
      </c>
      <c r="AF16" s="111">
        <f t="shared" ca="1" si="1"/>
        <v>0</v>
      </c>
      <c r="AG16" s="111">
        <f t="shared" ca="1" si="1"/>
        <v>0</v>
      </c>
      <c r="AH16" s="111">
        <f t="shared" ca="1" si="1"/>
        <v>41132796.286431544</v>
      </c>
      <c r="AJ16">
        <f ca="1">IFERROR(IF(SUMIF($G$6:$AH$6,AJ$6&amp;" Total",$G16:$AH16)-(SUMIF($G$6:$AH$6,AJ$6&amp;" "&amp;'Input-Func_Class'!$D$22,$G16:$AH16)+IFERROR(SUMIF($G$6:$AH$6,AJ$6&amp;" "&amp;'Input-Func_Class'!$E$22,$G16:$AH16),SUMIF($G$6:$AH$6,AJ$6&amp;" "&amp;'Input-Func_Class'!$B$24,$G16:$AH16))+SUMIF($G$6:$AH$6,AJ$6&amp;" "&amp;'Input-Func_Class'!$F$22,$G16:$AH16))&lt;Check_Limit,0,1),1)</f>
        <v>0</v>
      </c>
      <c r="AK16">
        <f ca="1">IFERROR(IF(SUMIF($G$6:$AH$6,AK$6&amp;" Total",$G16:$AH16)-(SUMIF($G$6:$AH$6,AK$6&amp;" "&amp;'Input-Func_Class'!$D$22,$G16:$AH16)+IFERROR(SUMIF($G$6:$AH$6,AK$6&amp;" "&amp;'Input-Func_Class'!$E$22,$G16:$AH16),SUMIF($G$6:$AH$6,AK$6&amp;" "&amp;'Input-Func_Class'!$B$24,$G16:$AH16))+SUMIF($G$6:$AH$6,AK$6&amp;" "&amp;'Input-Func_Class'!$F$22,$G16:$AH16))&lt;Check_Limit,0,1),1)</f>
        <v>0</v>
      </c>
      <c r="AL16">
        <f ca="1">IFERROR(IF(SUMIF($G$6:$AH$6,AL$6&amp;" Total",$G16:$AH16)-(SUMIF($G$6:$AH$6,AL$6&amp;" "&amp;'Input-Func_Class'!$D$22,$G16:$AH16)+IFERROR(SUMIF($G$6:$AH$6,AL$6&amp;" "&amp;'Input-Func_Class'!$E$22,$G16:$AH16),SUMIF($G$6:$AH$6,AL$6&amp;" "&amp;'Input-Func_Class'!$B$24,$G16:$AH16))+SUMIF($G$6:$AH$6,AL$6&amp;" "&amp;'Input-Func_Class'!$F$22,$G16:$AH16))&lt;Check_Limit,0,1),1)</f>
        <v>0</v>
      </c>
      <c r="AM16">
        <f ca="1">IFERROR(IF(SUMIF($G$6:$AH$6,AM$6&amp;" Total",$G16:$AH16)-(SUMIF($G$6:$AH$6,AM$6&amp;" "&amp;'Input-Func_Class'!$D$22,$G16:$AH16)+IFERROR(SUMIF($G$6:$AH$6,AM$6&amp;" "&amp;'Input-Func_Class'!$E$22,$G16:$AH16),SUMIF($G$6:$AH$6,AM$6&amp;" "&amp;'Input-Func_Class'!$B$24,$G16:$AH16))+SUMIF($G$6:$AH$6,AM$6&amp;" "&amp;'Input-Func_Class'!$F$22,$G16:$AH16))&lt;Check_Limit,0,1),1)</f>
        <v>0</v>
      </c>
      <c r="AN16">
        <f ca="1">IFERROR(IF(SUMIF($G$6:$AH$6,AN$6&amp;" Total",$G16:$AH16)-(SUMIF($G$6:$AH$6,AN$6&amp;" "&amp;'Input-Func_Class'!$D$22,$G16:$AH16)+IFERROR(SUMIF($G$6:$AH$6,AN$6&amp;" "&amp;'Input-Func_Class'!$E$22,$G16:$AH16),SUMIF($G$6:$AH$6,AN$6&amp;" "&amp;'Input-Func_Class'!$B$24,$G16:$AH16))+SUMIF($G$6:$AH$6,AN$6&amp;" "&amp;'Input-Func_Class'!$F$22,$G16:$AH16))&lt;Check_Limit,0,1),1)</f>
        <v>0</v>
      </c>
      <c r="AO16">
        <f ca="1">IFERROR(IF(SUMIF($G$6:$AH$6,AO$6&amp;" Total",$G16:$AH16)-(SUMIF($G$6:$AH$6,AO$6&amp;" "&amp;'Input-Func_Class'!$D$22,$G16:$AH16)+IFERROR(SUMIF($G$6:$AH$6,AO$6&amp;" "&amp;'Input-Func_Class'!$E$22,$G16:$AH16),SUMIF($G$6:$AH$6,AO$6&amp;" "&amp;'Input-Func_Class'!$B$24,$G16:$AH16))+SUMIF($G$6:$AH$6,AO$6&amp;" "&amp;'Input-Func_Class'!$F$22,$G16:$AH16))&lt;Check_Limit,0,1),1)</f>
        <v>0</v>
      </c>
      <c r="AP16">
        <f ca="1">IFERROR(IF(SUMIF($G$6:$AH$6,AP$6&amp;" Total",$G16:$AH16)-(SUMIF($G$6:$AH$6,AP$6&amp;" "&amp;'Input-Func_Class'!$D$22,$G16:$AH16)+IFERROR(SUMIF($G$6:$AH$6,AP$6&amp;" "&amp;'Input-Func_Class'!$E$22,$G16:$AH16),SUMIF($G$6:$AH$6,AP$6&amp;" "&amp;'Input-Func_Class'!$B$24,$G16:$AH16))+SUMIF($G$6:$AH$6,AP$6&amp;" "&amp;'Input-Func_Class'!$F$22,$G16:$AH16))&lt;Check_Limit,0,1),1)</f>
        <v>0</v>
      </c>
    </row>
    <row r="17" spans="1:42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>
        <f t="shared" si="0"/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J17">
        <f>IFERROR(IF(SUMIF($G$6:$AH$6,AJ$6&amp;" Total",$G17:$AH17)-(SUMIF($G$6:$AH$6,AJ$6&amp;" "&amp;'Input-Func_Class'!$D$22,$G17:$AH17)+IFERROR(SUMIF($G$6:$AH$6,AJ$6&amp;" "&amp;'Input-Func_Class'!$E$22,$G17:$AH17),SUMIF($G$6:$AH$6,AJ$6&amp;" "&amp;'Input-Func_Class'!$B$24,$G17:$AH17))+SUMIF($G$6:$AH$6,AJ$6&amp;" "&amp;'Input-Func_Class'!$F$22,$G17:$AH17))&lt;Check_Limit,0,1),1)</f>
        <v>0</v>
      </c>
      <c r="AK17">
        <f>IFERROR(IF(SUMIF($G$6:$AH$6,AK$6&amp;" Total",$G17:$AH17)-(SUMIF($G$6:$AH$6,AK$6&amp;" "&amp;'Input-Func_Class'!$D$22,$G17:$AH17)+IFERROR(SUMIF($G$6:$AH$6,AK$6&amp;" "&amp;'Input-Func_Class'!$E$22,$G17:$AH17),SUMIF($G$6:$AH$6,AK$6&amp;" "&amp;'Input-Func_Class'!$B$24,$G17:$AH17))+SUMIF($G$6:$AH$6,AK$6&amp;" "&amp;'Input-Func_Class'!$F$22,$G17:$AH17))&lt;Check_Limit,0,1),1)</f>
        <v>0</v>
      </c>
      <c r="AL17">
        <f>IFERROR(IF(SUMIF($G$6:$AH$6,AL$6&amp;" Total",$G17:$AH17)-(SUMIF($G$6:$AH$6,AL$6&amp;" "&amp;'Input-Func_Class'!$D$22,$G17:$AH17)+IFERROR(SUMIF($G$6:$AH$6,AL$6&amp;" "&amp;'Input-Func_Class'!$E$22,$G17:$AH17),SUMIF($G$6:$AH$6,AL$6&amp;" "&amp;'Input-Func_Class'!$B$24,$G17:$AH17))+SUMIF($G$6:$AH$6,AL$6&amp;" "&amp;'Input-Func_Class'!$F$22,$G17:$AH17))&lt;Check_Limit,0,1),1)</f>
        <v>0</v>
      </c>
      <c r="AM17">
        <f>IFERROR(IF(SUMIF($G$6:$AH$6,AM$6&amp;" Total",$G17:$AH17)-(SUMIF($G$6:$AH$6,AM$6&amp;" "&amp;'Input-Func_Class'!$D$22,$G17:$AH17)+IFERROR(SUMIF($G$6:$AH$6,AM$6&amp;" "&amp;'Input-Func_Class'!$E$22,$G17:$AH17),SUMIF($G$6:$AH$6,AM$6&amp;" "&amp;'Input-Func_Class'!$B$24,$G17:$AH17))+SUMIF($G$6:$AH$6,AM$6&amp;" "&amp;'Input-Func_Class'!$F$22,$G17:$AH17))&lt;Check_Limit,0,1),1)</f>
        <v>0</v>
      </c>
      <c r="AN17">
        <f>IFERROR(IF(SUMIF($G$6:$AH$6,AN$6&amp;" Total",$G17:$AH17)-(SUMIF($G$6:$AH$6,AN$6&amp;" "&amp;'Input-Func_Class'!$D$22,$G17:$AH17)+IFERROR(SUMIF($G$6:$AH$6,AN$6&amp;" "&amp;'Input-Func_Class'!$E$22,$G17:$AH17),SUMIF($G$6:$AH$6,AN$6&amp;" "&amp;'Input-Func_Class'!$B$24,$G17:$AH17))+SUMIF($G$6:$AH$6,AN$6&amp;" "&amp;'Input-Func_Class'!$F$22,$G17:$AH17))&lt;Check_Limit,0,1),1)</f>
        <v>0</v>
      </c>
      <c r="AO17">
        <f>IFERROR(IF(SUMIF($G$6:$AH$6,AO$6&amp;" Total",$G17:$AH17)-(SUMIF($G$6:$AH$6,AO$6&amp;" "&amp;'Input-Func_Class'!$D$22,$G17:$AH17)+IFERROR(SUMIF($G$6:$AH$6,AO$6&amp;" "&amp;'Input-Func_Class'!$E$22,$G17:$AH17),SUMIF($G$6:$AH$6,AO$6&amp;" "&amp;'Input-Func_Class'!$B$24,$G17:$AH17))+SUMIF($G$6:$AH$6,AO$6&amp;" "&amp;'Input-Func_Class'!$F$22,$G17:$AH17))&lt;Check_Limit,0,1),1)</f>
        <v>0</v>
      </c>
      <c r="AP17">
        <f>IFERROR(IF(SUMIF($G$6:$AH$6,AP$6&amp;" Total",$G17:$AH17)-(SUMIF($G$6:$AH$6,AP$6&amp;" "&amp;'Input-Func_Class'!$D$22,$G17:$AH17)+IFERROR(SUMIF($G$6:$AH$6,AP$6&amp;" "&amp;'Input-Func_Class'!$E$22,$G17:$AH17),SUMIF($G$6:$AH$6,AP$6&amp;" "&amp;'Input-Func_Class'!$B$24,$G17:$AH17))+SUMIF($G$6:$AH$6,AP$6&amp;" "&amp;'Input-Func_Class'!$F$22,$G17:$AH17))&lt;Check_Limit,0,1),1)</f>
        <v>0</v>
      </c>
    </row>
    <row r="18" spans="1:42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>
        <f t="shared" si="0"/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J18">
        <f>IFERROR(IF(SUMIF($G$6:$AH$6,AJ$6&amp;" Total",$G18:$AH18)-(SUMIF($G$6:$AH$6,AJ$6&amp;" "&amp;'Input-Func_Class'!$D$22,$G18:$AH18)+IFERROR(SUMIF($G$6:$AH$6,AJ$6&amp;" "&amp;'Input-Func_Class'!$E$22,$G18:$AH18),SUMIF($G$6:$AH$6,AJ$6&amp;" "&amp;'Input-Func_Class'!$B$24,$G18:$AH18))+SUMIF($G$6:$AH$6,AJ$6&amp;" "&amp;'Input-Func_Class'!$F$22,$G18:$AH18))&lt;Check_Limit,0,1),1)</f>
        <v>0</v>
      </c>
      <c r="AK18">
        <f>IFERROR(IF(SUMIF($G$6:$AH$6,AK$6&amp;" Total",$G18:$AH18)-(SUMIF($G$6:$AH$6,AK$6&amp;" "&amp;'Input-Func_Class'!$D$22,$G18:$AH18)+IFERROR(SUMIF($G$6:$AH$6,AK$6&amp;" "&amp;'Input-Func_Class'!$E$22,$G18:$AH18),SUMIF($G$6:$AH$6,AK$6&amp;" "&amp;'Input-Func_Class'!$B$24,$G18:$AH18))+SUMIF($G$6:$AH$6,AK$6&amp;" "&amp;'Input-Func_Class'!$F$22,$G18:$AH18))&lt;Check_Limit,0,1),1)</f>
        <v>0</v>
      </c>
      <c r="AL18">
        <f>IFERROR(IF(SUMIF($G$6:$AH$6,AL$6&amp;" Total",$G18:$AH18)-(SUMIF($G$6:$AH$6,AL$6&amp;" "&amp;'Input-Func_Class'!$D$22,$G18:$AH18)+IFERROR(SUMIF($G$6:$AH$6,AL$6&amp;" "&amp;'Input-Func_Class'!$E$22,$G18:$AH18),SUMIF($G$6:$AH$6,AL$6&amp;" "&amp;'Input-Func_Class'!$B$24,$G18:$AH18))+SUMIF($G$6:$AH$6,AL$6&amp;" "&amp;'Input-Func_Class'!$F$22,$G18:$AH18))&lt;Check_Limit,0,1),1)</f>
        <v>0</v>
      </c>
      <c r="AM18">
        <f>IFERROR(IF(SUMIF($G$6:$AH$6,AM$6&amp;" Total",$G18:$AH18)-(SUMIF($G$6:$AH$6,AM$6&amp;" "&amp;'Input-Func_Class'!$D$22,$G18:$AH18)+IFERROR(SUMIF($G$6:$AH$6,AM$6&amp;" "&amp;'Input-Func_Class'!$E$22,$G18:$AH18),SUMIF($G$6:$AH$6,AM$6&amp;" "&amp;'Input-Func_Class'!$B$24,$G18:$AH18))+SUMIF($G$6:$AH$6,AM$6&amp;" "&amp;'Input-Func_Class'!$F$22,$G18:$AH18))&lt;Check_Limit,0,1),1)</f>
        <v>0</v>
      </c>
      <c r="AN18">
        <f>IFERROR(IF(SUMIF($G$6:$AH$6,AN$6&amp;" Total",$G18:$AH18)-(SUMIF($G$6:$AH$6,AN$6&amp;" "&amp;'Input-Func_Class'!$D$22,$G18:$AH18)+IFERROR(SUMIF($G$6:$AH$6,AN$6&amp;" "&amp;'Input-Func_Class'!$E$22,$G18:$AH18),SUMIF($G$6:$AH$6,AN$6&amp;" "&amp;'Input-Func_Class'!$B$24,$G18:$AH18))+SUMIF($G$6:$AH$6,AN$6&amp;" "&amp;'Input-Func_Class'!$F$22,$G18:$AH18))&lt;Check_Limit,0,1),1)</f>
        <v>0</v>
      </c>
      <c r="AO18">
        <f>IFERROR(IF(SUMIF($G$6:$AH$6,AO$6&amp;" Total",$G18:$AH18)-(SUMIF($G$6:$AH$6,AO$6&amp;" "&amp;'Input-Func_Class'!$D$22,$G18:$AH18)+IFERROR(SUMIF($G$6:$AH$6,AO$6&amp;" "&amp;'Input-Func_Class'!$E$22,$G18:$AH18),SUMIF($G$6:$AH$6,AO$6&amp;" "&amp;'Input-Func_Class'!$B$24,$G18:$AH18))+SUMIF($G$6:$AH$6,AO$6&amp;" "&amp;'Input-Func_Class'!$F$22,$G18:$AH18))&lt;Check_Limit,0,1),1)</f>
        <v>0</v>
      </c>
      <c r="AP18">
        <f>IFERROR(IF(SUMIF($G$6:$AH$6,AP$6&amp;" Total",$G18:$AH18)-(SUMIF($G$6:$AH$6,AP$6&amp;" "&amp;'Input-Func_Class'!$D$22,$G18:$AH18)+IFERROR(SUMIF($G$6:$AH$6,AP$6&amp;" "&amp;'Input-Func_Class'!$E$22,$G18:$AH18),SUMIF($G$6:$AH$6,AP$6&amp;" "&amp;'Input-Func_Class'!$B$24,$G18:$AH18))+SUMIF($G$6:$AH$6,AP$6&amp;" "&amp;'Input-Func_Class'!$F$22,$G18:$AH18))&lt;Check_Limit,0,1),1)</f>
        <v>0</v>
      </c>
    </row>
    <row r="19" spans="1:42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>Functionalization!$D19</f>
        <v>2458968.9</v>
      </c>
      <c r="E19" s="11">
        <f t="shared" ca="1" si="0"/>
        <v>0</v>
      </c>
      <c r="F19" s="3" t="str">
        <f>IF($D19=0,"-",IF('Input-Accounts'!$E19&lt;&gt;0,'Input-Accounts'!$E19,'Input-Accounts'!$G19))</f>
        <v>COMMODITY</v>
      </c>
      <c r="G19" s="11">
        <f ca="1">IF(G$5&lt;&gt;"",HLOOKUP(G$5,Functionalization!$G$6:$M$427,ROW($A19)-5,FALSE),IFERROR(INDEX(G$391:G$427,MATCH($F19,$B$391:$B$427,0))/VLOOKUP($F19,$B$391:$AH$427,MATCH(LEFT(TRIM(G$6),FIND("~",SUBSTITUTE(G$6,"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19))*HLOOKUP(LEFT(TRIM(G$6),FIND("~",SUBSTITUTE(G$6," ","~",LEN(TRIM(G$6))-LEN(SUBSTITUTE(TRIM(G$6)," ",""))))-1)&amp;" Total",$B$6:$AH$427,ROW($A19)-5,FALSE))</f>
        <v>0</v>
      </c>
      <c r="H19" s="11">
        <f ca="1">IF(H$5&lt;&gt;"",HLOOKUP(H$5,Functionalization!$G$6:$M$427,ROW($A19)-5,FALSE),IFERROR(INDEX(H$391:H$427,MATCH($F19,$B$391:$B$427,0))/VLOOKUP($F19,$B$391:$AH$427,MATCH(LEFT(TRIM(H$6),FIND("~",SUBSTITUTE(H$6,"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19))*HLOOKUP(LEFT(TRIM(H$6),FIND("~",SUBSTITUTE(H$6," ","~",LEN(TRIM(H$6))-LEN(SUBSTITUTE(TRIM(H$6)," ",""))))-1)&amp;" Total",$B$6:$AH$427,ROW($A19)-5,FALSE))</f>
        <v>0</v>
      </c>
      <c r="I19" s="11">
        <f ca="1">IF(I$5&lt;&gt;"",HLOOKUP(I$5,Functionalization!$G$6:$M$427,ROW($A19)-5,FALSE),IFERROR(INDEX(I$391:I$427,MATCH($F19,$B$391:$B$427,0))/VLOOKUP($F19,$B$391:$AH$427,MATCH(LEFT(TRIM(I$6),FIND("~",SUBSTITUTE(I$6,"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19))*HLOOKUP(LEFT(TRIM(I$6),FIND("~",SUBSTITUTE(I$6," ","~",LEN(TRIM(I$6))-LEN(SUBSTITUTE(TRIM(I$6)," ",""))))-1)&amp;" Total",$B$6:$AH$427,ROW($A19)-5,FALSE))</f>
        <v>0</v>
      </c>
      <c r="J19" s="11">
        <f ca="1">IF(J$5&lt;&gt;"",HLOOKUP(J$5,Functionalization!$G$6:$M$427,ROW($A19)-5,FALSE),IFERROR(INDEX(J$391:J$427,MATCH($F19,$B$391:$B$427,0))/VLOOKUP($F19,$B$391:$AH$427,MATCH(LEFT(TRIM(J$6),FIND("~",SUBSTITUTE(J$6,"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19))*HLOOKUP(LEFT(TRIM(J$6),FIND("~",SUBSTITUTE(J$6," ","~",LEN(TRIM(J$6))-LEN(SUBSTITUTE(TRIM(J$6)," ",""))))-1)&amp;" Total",$B$6:$AH$427,ROW($A19)-5,FALSE))</f>
        <v>0</v>
      </c>
      <c r="K19" s="11">
        <f ca="1">IF(K$5&lt;&gt;"",HLOOKUP(K$5,Functionalization!$G$6:$M$427,ROW($A19)-5,FALSE),IFERROR(INDEX(K$391:K$427,MATCH($F19,$B$391:$B$427,0))/VLOOKUP($F19,$B$391:$AH$427,MATCH(LEFT(TRIM(K$6),FIND("~",SUBSTITUTE(K$6,"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19))*HLOOKUP(LEFT(TRIM(K$6),FIND("~",SUBSTITUTE(K$6," ","~",LEN(TRIM(K$6))-LEN(SUBSTITUTE(TRIM(K$6)," ",""))))-1)&amp;" Total",$B$6:$AH$427,ROW($A19)-5,FALSE))</f>
        <v>2458968.9</v>
      </c>
      <c r="L19" s="11">
        <f ca="1">IF(L$5&lt;&gt;"",HLOOKUP(L$5,Functionalization!$G$6:$M$427,ROW($A19)-5,FALSE),IFERROR(INDEX(L$391:L$427,MATCH($F19,$B$391:$B$427,0))/VLOOKUP($F19,$B$391:$AH$427,MATCH(LEFT(TRIM(L$6),FIND("~",SUBSTITUTE(L$6,"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19))*HLOOKUP(LEFT(TRIM(L$6),FIND("~",SUBSTITUTE(L$6," ","~",LEN(TRIM(L$6))-LEN(SUBSTITUTE(TRIM(L$6)," ",""))))-1)&amp;" Total",$B$6:$AH$427,ROW($A19)-5,FALSE))</f>
        <v>0</v>
      </c>
      <c r="M19" s="11">
        <f ca="1">IF(M$5&lt;&gt;"",HLOOKUP(M$5,Functionalization!$G$6:$M$427,ROW($A19)-5,FALSE),IFERROR(INDEX(M$391:M$427,MATCH($F19,$B$391:$B$427,0))/VLOOKUP($F19,$B$391:$AH$427,MATCH(LEFT(TRIM(M$6),FIND("~",SUBSTITUTE(M$6,"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19))*HLOOKUP(LEFT(TRIM(M$6),FIND("~",SUBSTITUTE(M$6," ","~",LEN(TRIM(M$6))-LEN(SUBSTITUTE(TRIM(M$6)," ",""))))-1)&amp;" Total",$B$6:$AH$427,ROW($A19)-5,FALSE))</f>
        <v>2458968.9</v>
      </c>
      <c r="N19" s="11">
        <f ca="1">IF(N$5&lt;&gt;"",HLOOKUP(N$5,Functionalization!$G$6:$M$427,ROW($A19)-5,FALSE),IFERROR(INDEX(N$391:N$427,MATCH($F19,$B$391:$B$427,0))/VLOOKUP($F19,$B$391:$AH$427,MATCH(LEFT(TRIM(N$6),FIND("~",SUBSTITUTE(N$6,"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19))*HLOOKUP(LEFT(TRIM(N$6),FIND("~",SUBSTITUTE(N$6," ","~",LEN(TRIM(N$6))-LEN(SUBSTITUTE(TRIM(N$6)," ",""))))-1)&amp;" Total",$B$6:$AH$427,ROW($A19)-5,FALSE))</f>
        <v>0</v>
      </c>
      <c r="O19" s="11">
        <f ca="1">IF(O$5&lt;&gt;"",HLOOKUP(O$5,Functionalization!$G$6:$M$427,ROW($A19)-5,FALSE),IFERROR(INDEX(O$391:O$427,MATCH($F19,$B$391:$B$427,0))/VLOOKUP($F19,$B$391:$AH$427,MATCH(LEFT(TRIM(O$6),FIND("~",SUBSTITUTE(O$6,"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19))*HLOOKUP(LEFT(TRIM(O$6),FIND("~",SUBSTITUTE(O$6," ","~",LEN(TRIM(O$6))-LEN(SUBSTITUTE(TRIM(O$6)," ",""))))-1)&amp;" Total",$B$6:$AH$427,ROW($A19)-5,FALSE))</f>
        <v>0</v>
      </c>
      <c r="P19" s="11">
        <f ca="1">IF(P$5&lt;&gt;"",HLOOKUP(P$5,Functionalization!$G$6:$M$427,ROW($A19)-5,FALSE),IFERROR(INDEX(P$391:P$427,MATCH($F19,$B$391:$B$427,0))/VLOOKUP($F19,$B$391:$AH$427,MATCH(LEFT(TRIM(P$6),FIND("~",SUBSTITUTE(P$6,"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19))*HLOOKUP(LEFT(TRIM(P$6),FIND("~",SUBSTITUTE(P$6," ","~",LEN(TRIM(P$6))-LEN(SUBSTITUTE(TRIM(P$6)," ",""))))-1)&amp;" Total",$B$6:$AH$427,ROW($A19)-5,FALSE))</f>
        <v>0</v>
      </c>
      <c r="Q19" s="11">
        <f ca="1">IF(Q$5&lt;&gt;"",HLOOKUP(Q$5,Functionalization!$G$6:$M$427,ROW($A19)-5,FALSE),IFERROR(INDEX(Q$391:Q$427,MATCH($F19,$B$391:$B$427,0))/VLOOKUP($F19,$B$391:$AH$427,MATCH(LEFT(TRIM(Q$6),FIND("~",SUBSTITUTE(Q$6,"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19))*HLOOKUP(LEFT(TRIM(Q$6),FIND("~",SUBSTITUTE(Q$6," ","~",LEN(TRIM(Q$6))-LEN(SUBSTITUTE(TRIM(Q$6)," ",""))))-1)&amp;" Total",$B$6:$AH$427,ROW($A19)-5,FALSE))</f>
        <v>0</v>
      </c>
      <c r="R19" s="11">
        <f ca="1">IF(R$5&lt;&gt;"",HLOOKUP(R$5,Functionalization!$G$6:$M$427,ROW($A19)-5,FALSE),IFERROR(INDEX(R$391:R$427,MATCH($F19,$B$391:$B$427,0))/VLOOKUP($F19,$B$391:$AH$427,MATCH(LEFT(TRIM(R$6),FIND("~",SUBSTITUTE(R$6,"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19))*HLOOKUP(LEFT(TRIM(R$6),FIND("~",SUBSTITUTE(R$6," ","~",LEN(TRIM(R$6))-LEN(SUBSTITUTE(TRIM(R$6)," ",""))))-1)&amp;" Total",$B$6:$AH$427,ROW($A19)-5,FALSE))</f>
        <v>0</v>
      </c>
      <c r="S19" s="11">
        <f ca="1">IF(S$5&lt;&gt;"",HLOOKUP(S$5,Functionalization!$G$6:$M$427,ROW($A19)-5,FALSE),IFERROR(INDEX(S$391:S$427,MATCH($F19,$B$391:$B$427,0))/VLOOKUP($F19,$B$391:$AH$427,MATCH(LEFT(TRIM(S$6),FIND("~",SUBSTITUTE(S$6,"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19))*HLOOKUP(LEFT(TRIM(S$6),FIND("~",SUBSTITUTE(S$6," ","~",LEN(TRIM(S$6))-LEN(SUBSTITUTE(TRIM(S$6)," ",""))))-1)&amp;" Total",$B$6:$AH$427,ROW($A19)-5,FALSE))</f>
        <v>0</v>
      </c>
      <c r="T19" s="11">
        <f ca="1">IF(T$5&lt;&gt;"",HLOOKUP(T$5,Functionalization!$G$6:$M$427,ROW($A19)-5,FALSE),IFERROR(INDEX(T$391:T$427,MATCH($F19,$B$391:$B$427,0))/VLOOKUP($F19,$B$391:$AH$427,MATCH(LEFT(TRIM(T$6),FIND("~",SUBSTITUTE(T$6,"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19))*HLOOKUP(LEFT(TRIM(T$6),FIND("~",SUBSTITUTE(T$6," ","~",LEN(TRIM(T$6))-LEN(SUBSTITUTE(TRIM(T$6)," ",""))))-1)&amp;" Total",$B$6:$AH$427,ROW($A19)-5,FALSE))</f>
        <v>0</v>
      </c>
      <c r="U19" s="11">
        <f ca="1">IF(U$5&lt;&gt;"",HLOOKUP(U$5,Functionalization!$G$6:$M$427,ROW($A19)-5,FALSE),IFERROR(INDEX(U$391:U$427,MATCH($F19,$B$391:$B$427,0))/VLOOKUP($F19,$B$391:$AH$427,MATCH(LEFT(TRIM(U$6),FIND("~",SUBSTITUTE(U$6,"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19))*HLOOKUP(LEFT(TRIM(U$6),FIND("~",SUBSTITUTE(U$6," ","~",LEN(TRIM(U$6))-LEN(SUBSTITUTE(TRIM(U$6)," ",""))))-1)&amp;" Total",$B$6:$AH$427,ROW($A19)-5,FALSE))</f>
        <v>0</v>
      </c>
      <c r="V19" s="11">
        <f ca="1">IF(V$5&lt;&gt;"",HLOOKUP(V$5,Functionalization!$G$6:$M$427,ROW($A19)-5,FALSE),IFERROR(INDEX(V$391:V$427,MATCH($F19,$B$391:$B$427,0))/VLOOKUP($F19,$B$391:$AH$427,MATCH(LEFT(TRIM(V$6),FIND("~",SUBSTITUTE(V$6,"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19))*HLOOKUP(LEFT(TRIM(V$6),FIND("~",SUBSTITUTE(V$6," ","~",LEN(TRIM(V$6))-LEN(SUBSTITUTE(TRIM(V$6)," ",""))))-1)&amp;" Total",$B$6:$AH$427,ROW($A19)-5,FALSE))</f>
        <v>0</v>
      </c>
      <c r="W19" s="11">
        <f ca="1">IF(W$5&lt;&gt;"",HLOOKUP(W$5,Functionalization!$G$6:$M$427,ROW($A19)-5,FALSE),IFERROR(INDEX(W$391:W$427,MATCH($F19,$B$391:$B$427,0))/VLOOKUP($F19,$B$391:$AH$427,MATCH(LEFT(TRIM(W$6),FIND("~",SUBSTITUTE(W$6,"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19))*HLOOKUP(LEFT(TRIM(W$6),FIND("~",SUBSTITUTE(W$6," ","~",LEN(TRIM(W$6))-LEN(SUBSTITUTE(TRIM(W$6)," ",""))))-1)&amp;" Total",$B$6:$AH$427,ROW($A19)-5,FALSE))</f>
        <v>0</v>
      </c>
      <c r="X19" s="11">
        <f ca="1">IF(X$5&lt;&gt;"",HLOOKUP(X$5,Functionalization!$G$6:$M$427,ROW($A19)-5,FALSE),IFERROR(INDEX(X$391:X$427,MATCH($F19,$B$391:$B$427,0))/VLOOKUP($F19,$B$391:$AH$427,MATCH(LEFT(TRIM(X$6),FIND("~",SUBSTITUTE(X$6,"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19))*HLOOKUP(LEFT(TRIM(X$6),FIND("~",SUBSTITUTE(X$6," ","~",LEN(TRIM(X$6))-LEN(SUBSTITUTE(TRIM(X$6)," ",""))))-1)&amp;" Total",$B$6:$AH$427,ROW($A19)-5,FALSE))</f>
        <v>0</v>
      </c>
      <c r="Y19" s="11">
        <f ca="1">IF(Y$5&lt;&gt;"",HLOOKUP(Y$5,Functionalization!$G$6:$M$427,ROW($A19)-5,FALSE),IFERROR(INDEX(Y$391:Y$427,MATCH($F19,$B$391:$B$427,0))/VLOOKUP($F19,$B$391:$AH$427,MATCH(LEFT(TRIM(Y$6),FIND("~",SUBSTITUTE(Y$6,"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19))*HLOOKUP(LEFT(TRIM(Y$6),FIND("~",SUBSTITUTE(Y$6," ","~",LEN(TRIM(Y$6))-LEN(SUBSTITUTE(TRIM(Y$6)," ",""))))-1)&amp;" Total",$B$6:$AH$427,ROW($A19)-5,FALSE))</f>
        <v>0</v>
      </c>
      <c r="Z19" s="11">
        <f ca="1">IF(Z$5&lt;&gt;"",HLOOKUP(Z$5,Functionalization!$G$6:$M$427,ROW($A19)-5,FALSE),IFERROR(INDEX(Z$391:Z$427,MATCH($F19,$B$391:$B$427,0))/VLOOKUP($F19,$B$391:$AH$427,MATCH(LEFT(TRIM(Z$6),FIND("~",SUBSTITUTE(Z$6,"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19))*HLOOKUP(LEFT(TRIM(Z$6),FIND("~",SUBSTITUTE(Z$6," ","~",LEN(TRIM(Z$6))-LEN(SUBSTITUTE(TRIM(Z$6)," ",""))))-1)&amp;" Total",$B$6:$AH$427,ROW($A19)-5,FALSE))</f>
        <v>0</v>
      </c>
      <c r="AA19" s="11">
        <f ca="1">IF(AA$5&lt;&gt;"",HLOOKUP(AA$5,Functionalization!$G$6:$M$427,ROW($A19)-5,FALSE),IFERROR(INDEX(AA$391:AA$427,MATCH($F19,$B$391:$B$427,0))/VLOOKUP($F19,$B$391:$AH$427,MATCH(LEFT(TRIM(AA$6),FIND("~",SUBSTITUTE(AA$6,"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19))*HLOOKUP(LEFT(TRIM(AA$6),FIND("~",SUBSTITUTE(AA$6," ","~",LEN(TRIM(AA$6))-LEN(SUBSTITUTE(TRIM(AA$6)," ",""))))-1)&amp;" Total",$B$6:$AH$427,ROW($A19)-5,FALSE))</f>
        <v>0</v>
      </c>
      <c r="AB19" s="11">
        <f ca="1">IF(AB$5&lt;&gt;"",HLOOKUP(AB$5,Functionalization!$G$6:$M$427,ROW($A19)-5,FALSE),IFERROR(INDEX(AB$391:AB$427,MATCH($F19,$B$391:$B$427,0))/VLOOKUP($F19,$B$391:$AH$427,MATCH(LEFT(TRIM(AB$6),FIND("~",SUBSTITUTE(AB$6,"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19))*HLOOKUP(LEFT(TRIM(AB$6),FIND("~",SUBSTITUTE(AB$6," ","~",LEN(TRIM(AB$6))-LEN(SUBSTITUTE(TRIM(AB$6)," ",""))))-1)&amp;" Total",$B$6:$AH$427,ROW($A19)-5,FALSE))</f>
        <v>0</v>
      </c>
      <c r="AC19" s="11">
        <f ca="1">IF(AC$5&lt;&gt;"",HLOOKUP(AC$5,Functionalization!$G$6:$M$427,ROW($A19)-5,FALSE),IFERROR(INDEX(AC$391:AC$427,MATCH($F19,$B$391:$B$427,0))/VLOOKUP($F19,$B$391:$AH$427,MATCH(LEFT(TRIM(AC$6),FIND("~",SUBSTITUTE(AC$6,"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19))*HLOOKUP(LEFT(TRIM(AC$6),FIND("~",SUBSTITUTE(AC$6," ","~",LEN(TRIM(AC$6))-LEN(SUBSTITUTE(TRIM(AC$6)," ",""))))-1)&amp;" Total",$B$6:$AH$427,ROW($A19)-5,FALSE))</f>
        <v>0</v>
      </c>
      <c r="AD19" s="11">
        <f ca="1">IF(AD$5&lt;&gt;"",HLOOKUP(AD$5,Functionalization!$G$6:$M$427,ROW($A19)-5,FALSE),IFERROR(INDEX(AD$391:AD$427,MATCH($F19,$B$391:$B$427,0))/VLOOKUP($F19,$B$391:$AH$427,MATCH(LEFT(TRIM(AD$6),FIND("~",SUBSTITUTE(AD$6,"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19))*HLOOKUP(LEFT(TRIM(AD$6),FIND("~",SUBSTITUTE(AD$6," ","~",LEN(TRIM(AD$6))-LEN(SUBSTITUTE(TRIM(AD$6)," ",""))))-1)&amp;" Total",$B$6:$AH$427,ROW($A19)-5,FALSE))</f>
        <v>0</v>
      </c>
      <c r="AE19" s="11">
        <f ca="1">IF(AE$5&lt;&gt;"",HLOOKUP(AE$5,Functionalization!$G$6:$M$427,ROW($A19)-5,FALSE),IFERROR(INDEX(AE$391:AE$427,MATCH($F19,$B$391:$B$427,0))/VLOOKUP($F19,$B$391:$AH$427,MATCH(LEFT(TRIM(AE$6),FIND("~",SUBSTITUTE(AE$6,"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19))*HLOOKUP(LEFT(TRIM(AE$6),FIND("~",SUBSTITUTE(AE$6," ","~",LEN(TRIM(AE$6))-LEN(SUBSTITUTE(TRIM(AE$6)," ",""))))-1)&amp;" Total",$B$6:$AH$427,ROW($A19)-5,FALSE))</f>
        <v>0</v>
      </c>
      <c r="AF19" s="11">
        <f ca="1">IF(AF$5&lt;&gt;"",HLOOKUP(AF$5,Functionalization!$G$6:$M$427,ROW($A19)-5,FALSE),IFERROR(INDEX(AF$391:AF$427,MATCH($F19,$B$391:$B$427,0))/VLOOKUP($F19,$B$391:$AH$427,MATCH(LEFT(TRIM(AF$6),FIND("~",SUBSTITUTE(AF$6,"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19))*HLOOKUP(LEFT(TRIM(AF$6),FIND("~",SUBSTITUTE(AF$6," ","~",LEN(TRIM(AF$6))-LEN(SUBSTITUTE(TRIM(AF$6)," ",""))))-1)&amp;" Total",$B$6:$AH$427,ROW($A19)-5,FALSE))</f>
        <v>0</v>
      </c>
      <c r="AG19" s="11">
        <f ca="1">IF(AG$5&lt;&gt;"",HLOOKUP(AG$5,Functionalization!$G$6:$M$427,ROW($A19)-5,FALSE),IFERROR(INDEX(AG$391:AG$427,MATCH($F19,$B$391:$B$427,0))/VLOOKUP($F19,$B$391:$AH$427,MATCH(LEFT(TRIM(AG$6),FIND("~",SUBSTITUTE(AG$6,"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19))*HLOOKUP(LEFT(TRIM(AG$6),FIND("~",SUBSTITUTE(AG$6," ","~",LEN(TRIM(AG$6))-LEN(SUBSTITUTE(TRIM(AG$6)," ",""))))-1)&amp;" Total",$B$6:$AH$427,ROW($A19)-5,FALSE))</f>
        <v>0</v>
      </c>
      <c r="AH19" s="11">
        <f ca="1">IF(AH$5&lt;&gt;"",HLOOKUP(AH$5,Functionalization!$G$6:$M$427,ROW($A19)-5,FALSE),IFERROR(INDEX(AH$391:AH$427,MATCH($F19,$B$391:$B$427,0))/VLOOKUP($F19,$B$391:$AH$427,MATCH(LEFT(TRIM(AH$6),FIND("~",SUBSTITUTE(AH$6,"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19))*HLOOKUP(LEFT(TRIM(AH$6),FIND("~",SUBSTITUTE(AH$6," ","~",LEN(TRIM(AH$6))-LEN(SUBSTITUTE(TRIM(AH$6)," ",""))))-1)&amp;" Total",$B$6:$AH$427,ROW($A19)-5,FALSE))</f>
        <v>0</v>
      </c>
      <c r="AJ19">
        <f ca="1">IFERROR(IF(SUMIF($G$6:$AH$6,AJ$6&amp;" Total",$G19:$AH19)-(SUMIF($G$6:$AH$6,AJ$6&amp;" "&amp;'Input-Func_Class'!$D$22,$G19:$AH19)+IFERROR(SUMIF($G$6:$AH$6,AJ$6&amp;" "&amp;'Input-Func_Class'!$E$22,$G19:$AH19),SUMIF($G$6:$AH$6,AJ$6&amp;" "&amp;'Input-Func_Class'!$B$24,$G19:$AH19))+SUMIF($G$6:$AH$6,AJ$6&amp;" "&amp;'Input-Func_Class'!$F$22,$G19:$AH19))&lt;Check_Limit,0,1),1)</f>
        <v>0</v>
      </c>
      <c r="AK19">
        <f ca="1">IFERROR(IF(SUMIF($G$6:$AH$6,AK$6&amp;" Total",$G19:$AH19)-(SUMIF($G$6:$AH$6,AK$6&amp;" "&amp;'Input-Func_Class'!$D$22,$G19:$AH19)+IFERROR(SUMIF($G$6:$AH$6,AK$6&amp;" "&amp;'Input-Func_Class'!$E$22,$G19:$AH19),SUMIF($G$6:$AH$6,AK$6&amp;" "&amp;'Input-Func_Class'!$B$24,$G19:$AH19))+SUMIF($G$6:$AH$6,AK$6&amp;" "&amp;'Input-Func_Class'!$F$22,$G19:$AH19))&lt;Check_Limit,0,1),1)</f>
        <v>0</v>
      </c>
      <c r="AL19">
        <f ca="1">IFERROR(IF(SUMIF($G$6:$AH$6,AL$6&amp;" Total",$G19:$AH19)-(SUMIF($G$6:$AH$6,AL$6&amp;" "&amp;'Input-Func_Class'!$D$22,$G19:$AH19)+IFERROR(SUMIF($G$6:$AH$6,AL$6&amp;" "&amp;'Input-Func_Class'!$E$22,$G19:$AH19),SUMIF($G$6:$AH$6,AL$6&amp;" "&amp;'Input-Func_Class'!$B$24,$G19:$AH19))+SUMIF($G$6:$AH$6,AL$6&amp;" "&amp;'Input-Func_Class'!$F$22,$G19:$AH19))&lt;Check_Limit,0,1),1)</f>
        <v>0</v>
      </c>
      <c r="AM19">
        <f ca="1">IFERROR(IF(SUMIF($G$6:$AH$6,AM$6&amp;" Total",$G19:$AH19)-(SUMIF($G$6:$AH$6,AM$6&amp;" "&amp;'Input-Func_Class'!$D$22,$G19:$AH19)+IFERROR(SUMIF($G$6:$AH$6,AM$6&amp;" "&amp;'Input-Func_Class'!$E$22,$G19:$AH19),SUMIF($G$6:$AH$6,AM$6&amp;" "&amp;'Input-Func_Class'!$B$24,$G19:$AH19))+SUMIF($G$6:$AH$6,AM$6&amp;" "&amp;'Input-Func_Class'!$F$22,$G19:$AH19))&lt;Check_Limit,0,1),1)</f>
        <v>0</v>
      </c>
      <c r="AN19">
        <f ca="1">IFERROR(IF(SUMIF($G$6:$AH$6,AN$6&amp;" Total",$G19:$AH19)-(SUMIF($G$6:$AH$6,AN$6&amp;" "&amp;'Input-Func_Class'!$D$22,$G19:$AH19)+IFERROR(SUMIF($G$6:$AH$6,AN$6&amp;" "&amp;'Input-Func_Class'!$E$22,$G19:$AH19),SUMIF($G$6:$AH$6,AN$6&amp;" "&amp;'Input-Func_Class'!$B$24,$G19:$AH19))+SUMIF($G$6:$AH$6,AN$6&amp;" "&amp;'Input-Func_Class'!$F$22,$G19:$AH19))&lt;Check_Limit,0,1),1)</f>
        <v>0</v>
      </c>
      <c r="AO19">
        <f ca="1">IFERROR(IF(SUMIF($G$6:$AH$6,AO$6&amp;" Total",$G19:$AH19)-(SUMIF($G$6:$AH$6,AO$6&amp;" "&amp;'Input-Func_Class'!$D$22,$G19:$AH19)+IFERROR(SUMIF($G$6:$AH$6,AO$6&amp;" "&amp;'Input-Func_Class'!$E$22,$G19:$AH19),SUMIF($G$6:$AH$6,AO$6&amp;" "&amp;'Input-Func_Class'!$B$24,$G19:$AH19))+SUMIF($G$6:$AH$6,AO$6&amp;" "&amp;'Input-Func_Class'!$F$22,$G19:$AH19))&lt;Check_Limit,0,1),1)</f>
        <v>0</v>
      </c>
      <c r="AP19">
        <f ca="1">IFERROR(IF(SUMIF($G$6:$AH$6,AP$6&amp;" Total",$G19:$AH19)-(SUMIF($G$6:$AH$6,AP$6&amp;" "&amp;'Input-Func_Class'!$D$22,$G19:$AH19)+IFERROR(SUMIF($G$6:$AH$6,AP$6&amp;" "&amp;'Input-Func_Class'!$E$22,$G19:$AH19),SUMIF($G$6:$AH$6,AP$6&amp;" "&amp;'Input-Func_Class'!$B$24,$G19:$AH19))+SUMIF($G$6:$AH$6,AP$6&amp;" "&amp;'Input-Func_Class'!$F$22,$G19:$AH19))&lt;Check_Limit,0,1),1)</f>
        <v>0</v>
      </c>
    </row>
    <row r="20" spans="1:42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>Functionalization!$D20</f>
        <v>12308841.369999999</v>
      </c>
      <c r="E20" s="11">
        <f t="shared" ca="1" si="0"/>
        <v>0</v>
      </c>
      <c r="F20" s="3" t="str">
        <f>IF($D20=0,"-",IF('Input-Accounts'!$E20&lt;&gt;0,'Input-Accounts'!$E20,'Input-Accounts'!$G20))</f>
        <v>COMMODITY</v>
      </c>
      <c r="G20" s="11">
        <f ca="1">IF(G$5&lt;&gt;"",HLOOKUP(G$5,Functionalization!$G$6:$M$427,ROW($A20)-5,FALSE),IFERROR(INDEX(G$391:G$427,MATCH($F20,$B$391:$B$427,0))/VLOOKUP($F20,$B$391:$AH$427,MATCH(LEFT(TRIM(G$6),FIND("~",SUBSTITUTE(G$6,"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20))*HLOOKUP(LEFT(TRIM(G$6),FIND("~",SUBSTITUTE(G$6," ","~",LEN(TRIM(G$6))-LEN(SUBSTITUTE(TRIM(G$6)," ",""))))-1)&amp;" Total",$B$6:$AH$427,ROW($A20)-5,FALSE))</f>
        <v>0</v>
      </c>
      <c r="H20" s="11">
        <f ca="1">IF(H$5&lt;&gt;"",HLOOKUP(H$5,Functionalization!$G$6:$M$427,ROW($A20)-5,FALSE),IFERROR(INDEX(H$391:H$427,MATCH($F20,$B$391:$B$427,0))/VLOOKUP($F20,$B$391:$AH$427,MATCH(LEFT(TRIM(H$6),FIND("~",SUBSTITUTE(H$6,"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20))*HLOOKUP(LEFT(TRIM(H$6),FIND("~",SUBSTITUTE(H$6," ","~",LEN(TRIM(H$6))-LEN(SUBSTITUTE(TRIM(H$6)," ",""))))-1)&amp;" Total",$B$6:$AH$427,ROW($A20)-5,FALSE))</f>
        <v>0</v>
      </c>
      <c r="I20" s="11">
        <f ca="1">IF(I$5&lt;&gt;"",HLOOKUP(I$5,Functionalization!$G$6:$M$427,ROW($A20)-5,FALSE),IFERROR(INDEX(I$391:I$427,MATCH($F20,$B$391:$B$427,0))/VLOOKUP($F20,$B$391:$AH$427,MATCH(LEFT(TRIM(I$6),FIND("~",SUBSTITUTE(I$6,"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20))*HLOOKUP(LEFT(TRIM(I$6),FIND("~",SUBSTITUTE(I$6," ","~",LEN(TRIM(I$6))-LEN(SUBSTITUTE(TRIM(I$6)," ",""))))-1)&amp;" Total",$B$6:$AH$427,ROW($A20)-5,FALSE))</f>
        <v>0</v>
      </c>
      <c r="J20" s="11">
        <f ca="1">IF(J$5&lt;&gt;"",HLOOKUP(J$5,Functionalization!$G$6:$M$427,ROW($A20)-5,FALSE),IFERROR(INDEX(J$391:J$427,MATCH($F20,$B$391:$B$427,0))/VLOOKUP($F20,$B$391:$AH$427,MATCH(LEFT(TRIM(J$6),FIND("~",SUBSTITUTE(J$6,"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20))*HLOOKUP(LEFT(TRIM(J$6),FIND("~",SUBSTITUTE(J$6," ","~",LEN(TRIM(J$6))-LEN(SUBSTITUTE(TRIM(J$6)," ",""))))-1)&amp;" Total",$B$6:$AH$427,ROW($A20)-5,FALSE))</f>
        <v>0</v>
      </c>
      <c r="K20" s="11">
        <f ca="1">IF(K$5&lt;&gt;"",HLOOKUP(K$5,Functionalization!$G$6:$M$427,ROW($A20)-5,FALSE),IFERROR(INDEX(K$391:K$427,MATCH($F20,$B$391:$B$427,0))/VLOOKUP($F20,$B$391:$AH$427,MATCH(LEFT(TRIM(K$6),FIND("~",SUBSTITUTE(K$6,"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20))*HLOOKUP(LEFT(TRIM(K$6),FIND("~",SUBSTITUTE(K$6," ","~",LEN(TRIM(K$6))-LEN(SUBSTITUTE(TRIM(K$6)," ",""))))-1)&amp;" Total",$B$6:$AH$427,ROW($A20)-5,FALSE))</f>
        <v>12308841.369999999</v>
      </c>
      <c r="L20" s="11">
        <f ca="1">IF(L$5&lt;&gt;"",HLOOKUP(L$5,Functionalization!$G$6:$M$427,ROW($A20)-5,FALSE),IFERROR(INDEX(L$391:L$427,MATCH($F20,$B$391:$B$427,0))/VLOOKUP($F20,$B$391:$AH$427,MATCH(LEFT(TRIM(L$6),FIND("~",SUBSTITUTE(L$6,"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20))*HLOOKUP(LEFT(TRIM(L$6),FIND("~",SUBSTITUTE(L$6," ","~",LEN(TRIM(L$6))-LEN(SUBSTITUTE(TRIM(L$6)," ",""))))-1)&amp;" Total",$B$6:$AH$427,ROW($A20)-5,FALSE))</f>
        <v>0</v>
      </c>
      <c r="M20" s="11">
        <f ca="1">IF(M$5&lt;&gt;"",HLOOKUP(M$5,Functionalization!$G$6:$M$427,ROW($A20)-5,FALSE),IFERROR(INDEX(M$391:M$427,MATCH($F20,$B$391:$B$427,0))/VLOOKUP($F20,$B$391:$AH$427,MATCH(LEFT(TRIM(M$6),FIND("~",SUBSTITUTE(M$6,"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20))*HLOOKUP(LEFT(TRIM(M$6),FIND("~",SUBSTITUTE(M$6," ","~",LEN(TRIM(M$6))-LEN(SUBSTITUTE(TRIM(M$6)," ",""))))-1)&amp;" Total",$B$6:$AH$427,ROW($A20)-5,FALSE))</f>
        <v>12308841.369999999</v>
      </c>
      <c r="N20" s="11">
        <f ca="1">IF(N$5&lt;&gt;"",HLOOKUP(N$5,Functionalization!$G$6:$M$427,ROW($A20)-5,FALSE),IFERROR(INDEX(N$391:N$427,MATCH($F20,$B$391:$B$427,0))/VLOOKUP($F20,$B$391:$AH$427,MATCH(LEFT(TRIM(N$6),FIND("~",SUBSTITUTE(N$6,"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20))*HLOOKUP(LEFT(TRIM(N$6),FIND("~",SUBSTITUTE(N$6," ","~",LEN(TRIM(N$6))-LEN(SUBSTITUTE(TRIM(N$6)," ",""))))-1)&amp;" Total",$B$6:$AH$427,ROW($A20)-5,FALSE))</f>
        <v>0</v>
      </c>
      <c r="O20" s="11">
        <f ca="1">IF(O$5&lt;&gt;"",HLOOKUP(O$5,Functionalization!$G$6:$M$427,ROW($A20)-5,FALSE),IFERROR(INDEX(O$391:O$427,MATCH($F20,$B$391:$B$427,0))/VLOOKUP($F20,$B$391:$AH$427,MATCH(LEFT(TRIM(O$6),FIND("~",SUBSTITUTE(O$6,"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20))*HLOOKUP(LEFT(TRIM(O$6),FIND("~",SUBSTITUTE(O$6," ","~",LEN(TRIM(O$6))-LEN(SUBSTITUTE(TRIM(O$6)," ",""))))-1)&amp;" Total",$B$6:$AH$427,ROW($A20)-5,FALSE))</f>
        <v>0</v>
      </c>
      <c r="P20" s="11">
        <f ca="1">IF(P$5&lt;&gt;"",HLOOKUP(P$5,Functionalization!$G$6:$M$427,ROW($A20)-5,FALSE),IFERROR(INDEX(P$391:P$427,MATCH($F20,$B$391:$B$427,0))/VLOOKUP($F20,$B$391:$AH$427,MATCH(LEFT(TRIM(P$6),FIND("~",SUBSTITUTE(P$6,"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20))*HLOOKUP(LEFT(TRIM(P$6),FIND("~",SUBSTITUTE(P$6," ","~",LEN(TRIM(P$6))-LEN(SUBSTITUTE(TRIM(P$6)," ",""))))-1)&amp;" Total",$B$6:$AH$427,ROW($A20)-5,FALSE))</f>
        <v>0</v>
      </c>
      <c r="Q20" s="11">
        <f ca="1">IF(Q$5&lt;&gt;"",HLOOKUP(Q$5,Functionalization!$G$6:$M$427,ROW($A20)-5,FALSE),IFERROR(INDEX(Q$391:Q$427,MATCH($F20,$B$391:$B$427,0))/VLOOKUP($F20,$B$391:$AH$427,MATCH(LEFT(TRIM(Q$6),FIND("~",SUBSTITUTE(Q$6,"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20))*HLOOKUP(LEFT(TRIM(Q$6),FIND("~",SUBSTITUTE(Q$6," ","~",LEN(TRIM(Q$6))-LEN(SUBSTITUTE(TRIM(Q$6)," ",""))))-1)&amp;" Total",$B$6:$AH$427,ROW($A20)-5,FALSE))</f>
        <v>0</v>
      </c>
      <c r="R20" s="11">
        <f ca="1">IF(R$5&lt;&gt;"",HLOOKUP(R$5,Functionalization!$G$6:$M$427,ROW($A20)-5,FALSE),IFERROR(INDEX(R$391:R$427,MATCH($F20,$B$391:$B$427,0))/VLOOKUP($F20,$B$391:$AH$427,MATCH(LEFT(TRIM(R$6),FIND("~",SUBSTITUTE(R$6,"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20))*HLOOKUP(LEFT(TRIM(R$6),FIND("~",SUBSTITUTE(R$6," ","~",LEN(TRIM(R$6))-LEN(SUBSTITUTE(TRIM(R$6)," ",""))))-1)&amp;" Total",$B$6:$AH$427,ROW($A20)-5,FALSE))</f>
        <v>0</v>
      </c>
      <c r="S20" s="11">
        <f ca="1">IF(S$5&lt;&gt;"",HLOOKUP(S$5,Functionalization!$G$6:$M$427,ROW($A20)-5,FALSE),IFERROR(INDEX(S$391:S$427,MATCH($F20,$B$391:$B$427,0))/VLOOKUP($F20,$B$391:$AH$427,MATCH(LEFT(TRIM(S$6),FIND("~",SUBSTITUTE(S$6,"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20))*HLOOKUP(LEFT(TRIM(S$6),FIND("~",SUBSTITUTE(S$6," ","~",LEN(TRIM(S$6))-LEN(SUBSTITUTE(TRIM(S$6)," ",""))))-1)&amp;" Total",$B$6:$AH$427,ROW($A20)-5,FALSE))</f>
        <v>0</v>
      </c>
      <c r="T20" s="11">
        <f ca="1">IF(T$5&lt;&gt;"",HLOOKUP(T$5,Functionalization!$G$6:$M$427,ROW($A20)-5,FALSE),IFERROR(INDEX(T$391:T$427,MATCH($F20,$B$391:$B$427,0))/VLOOKUP($F20,$B$391:$AH$427,MATCH(LEFT(TRIM(T$6),FIND("~",SUBSTITUTE(T$6,"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20))*HLOOKUP(LEFT(TRIM(T$6),FIND("~",SUBSTITUTE(T$6," ","~",LEN(TRIM(T$6))-LEN(SUBSTITUTE(TRIM(T$6)," ",""))))-1)&amp;" Total",$B$6:$AH$427,ROW($A20)-5,FALSE))</f>
        <v>0</v>
      </c>
      <c r="U20" s="11">
        <f ca="1">IF(U$5&lt;&gt;"",HLOOKUP(U$5,Functionalization!$G$6:$M$427,ROW($A20)-5,FALSE),IFERROR(INDEX(U$391:U$427,MATCH($F20,$B$391:$B$427,0))/VLOOKUP($F20,$B$391:$AH$427,MATCH(LEFT(TRIM(U$6),FIND("~",SUBSTITUTE(U$6,"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20))*HLOOKUP(LEFT(TRIM(U$6),FIND("~",SUBSTITUTE(U$6," ","~",LEN(TRIM(U$6))-LEN(SUBSTITUTE(TRIM(U$6)," ",""))))-1)&amp;" Total",$B$6:$AH$427,ROW($A20)-5,FALSE))</f>
        <v>0</v>
      </c>
      <c r="V20" s="11">
        <f ca="1">IF(V$5&lt;&gt;"",HLOOKUP(V$5,Functionalization!$G$6:$M$427,ROW($A20)-5,FALSE),IFERROR(INDEX(V$391:V$427,MATCH($F20,$B$391:$B$427,0))/VLOOKUP($F20,$B$391:$AH$427,MATCH(LEFT(TRIM(V$6),FIND("~",SUBSTITUTE(V$6,"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20))*HLOOKUP(LEFT(TRIM(V$6),FIND("~",SUBSTITUTE(V$6," ","~",LEN(TRIM(V$6))-LEN(SUBSTITUTE(TRIM(V$6)," ",""))))-1)&amp;" Total",$B$6:$AH$427,ROW($A20)-5,FALSE))</f>
        <v>0</v>
      </c>
      <c r="W20" s="11">
        <f ca="1">IF(W$5&lt;&gt;"",HLOOKUP(W$5,Functionalization!$G$6:$M$427,ROW($A20)-5,FALSE),IFERROR(INDEX(W$391:W$427,MATCH($F20,$B$391:$B$427,0))/VLOOKUP($F20,$B$391:$AH$427,MATCH(LEFT(TRIM(W$6),FIND("~",SUBSTITUTE(W$6,"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20))*HLOOKUP(LEFT(TRIM(W$6),FIND("~",SUBSTITUTE(W$6," ","~",LEN(TRIM(W$6))-LEN(SUBSTITUTE(TRIM(W$6)," ",""))))-1)&amp;" Total",$B$6:$AH$427,ROW($A20)-5,FALSE))</f>
        <v>0</v>
      </c>
      <c r="X20" s="11">
        <f ca="1">IF(X$5&lt;&gt;"",HLOOKUP(X$5,Functionalization!$G$6:$M$427,ROW($A20)-5,FALSE),IFERROR(INDEX(X$391:X$427,MATCH($F20,$B$391:$B$427,0))/VLOOKUP($F20,$B$391:$AH$427,MATCH(LEFT(TRIM(X$6),FIND("~",SUBSTITUTE(X$6,"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20))*HLOOKUP(LEFT(TRIM(X$6),FIND("~",SUBSTITUTE(X$6," ","~",LEN(TRIM(X$6))-LEN(SUBSTITUTE(TRIM(X$6)," ",""))))-1)&amp;" Total",$B$6:$AH$427,ROW($A20)-5,FALSE))</f>
        <v>0</v>
      </c>
      <c r="Y20" s="11">
        <f ca="1">IF(Y$5&lt;&gt;"",HLOOKUP(Y$5,Functionalization!$G$6:$M$427,ROW($A20)-5,FALSE),IFERROR(INDEX(Y$391:Y$427,MATCH($F20,$B$391:$B$427,0))/VLOOKUP($F20,$B$391:$AH$427,MATCH(LEFT(TRIM(Y$6),FIND("~",SUBSTITUTE(Y$6,"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20))*HLOOKUP(LEFT(TRIM(Y$6),FIND("~",SUBSTITUTE(Y$6," ","~",LEN(TRIM(Y$6))-LEN(SUBSTITUTE(TRIM(Y$6)," ",""))))-1)&amp;" Total",$B$6:$AH$427,ROW($A20)-5,FALSE))</f>
        <v>0</v>
      </c>
      <c r="Z20" s="11">
        <f ca="1">IF(Z$5&lt;&gt;"",HLOOKUP(Z$5,Functionalization!$G$6:$M$427,ROW($A20)-5,FALSE),IFERROR(INDEX(Z$391:Z$427,MATCH($F20,$B$391:$B$427,0))/VLOOKUP($F20,$B$391:$AH$427,MATCH(LEFT(TRIM(Z$6),FIND("~",SUBSTITUTE(Z$6,"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20))*HLOOKUP(LEFT(TRIM(Z$6),FIND("~",SUBSTITUTE(Z$6," ","~",LEN(TRIM(Z$6))-LEN(SUBSTITUTE(TRIM(Z$6)," ",""))))-1)&amp;" Total",$B$6:$AH$427,ROW($A20)-5,FALSE))</f>
        <v>0</v>
      </c>
      <c r="AA20" s="11">
        <f ca="1">IF(AA$5&lt;&gt;"",HLOOKUP(AA$5,Functionalization!$G$6:$M$427,ROW($A20)-5,FALSE),IFERROR(INDEX(AA$391:AA$427,MATCH($F20,$B$391:$B$427,0))/VLOOKUP($F20,$B$391:$AH$427,MATCH(LEFT(TRIM(AA$6),FIND("~",SUBSTITUTE(AA$6,"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20))*HLOOKUP(LEFT(TRIM(AA$6),FIND("~",SUBSTITUTE(AA$6," ","~",LEN(TRIM(AA$6))-LEN(SUBSTITUTE(TRIM(AA$6)," ",""))))-1)&amp;" Total",$B$6:$AH$427,ROW($A20)-5,FALSE))</f>
        <v>0</v>
      </c>
      <c r="AB20" s="11">
        <f ca="1">IF(AB$5&lt;&gt;"",HLOOKUP(AB$5,Functionalization!$G$6:$M$427,ROW($A20)-5,FALSE),IFERROR(INDEX(AB$391:AB$427,MATCH($F20,$B$391:$B$427,0))/VLOOKUP($F20,$B$391:$AH$427,MATCH(LEFT(TRIM(AB$6),FIND("~",SUBSTITUTE(AB$6,"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20))*HLOOKUP(LEFT(TRIM(AB$6),FIND("~",SUBSTITUTE(AB$6," ","~",LEN(TRIM(AB$6))-LEN(SUBSTITUTE(TRIM(AB$6)," ",""))))-1)&amp;" Total",$B$6:$AH$427,ROW($A20)-5,FALSE))</f>
        <v>0</v>
      </c>
      <c r="AC20" s="11">
        <f ca="1">IF(AC$5&lt;&gt;"",HLOOKUP(AC$5,Functionalization!$G$6:$M$427,ROW($A20)-5,FALSE),IFERROR(INDEX(AC$391:AC$427,MATCH($F20,$B$391:$B$427,0))/VLOOKUP($F20,$B$391:$AH$427,MATCH(LEFT(TRIM(AC$6),FIND("~",SUBSTITUTE(AC$6,"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20))*HLOOKUP(LEFT(TRIM(AC$6),FIND("~",SUBSTITUTE(AC$6," ","~",LEN(TRIM(AC$6))-LEN(SUBSTITUTE(TRIM(AC$6)," ",""))))-1)&amp;" Total",$B$6:$AH$427,ROW($A20)-5,FALSE))</f>
        <v>0</v>
      </c>
      <c r="AD20" s="11">
        <f ca="1">IF(AD$5&lt;&gt;"",HLOOKUP(AD$5,Functionalization!$G$6:$M$427,ROW($A20)-5,FALSE),IFERROR(INDEX(AD$391:AD$427,MATCH($F20,$B$391:$B$427,0))/VLOOKUP($F20,$B$391:$AH$427,MATCH(LEFT(TRIM(AD$6),FIND("~",SUBSTITUTE(AD$6,"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20))*HLOOKUP(LEFT(TRIM(AD$6),FIND("~",SUBSTITUTE(AD$6," ","~",LEN(TRIM(AD$6))-LEN(SUBSTITUTE(TRIM(AD$6)," ",""))))-1)&amp;" Total",$B$6:$AH$427,ROW($A20)-5,FALSE))</f>
        <v>0</v>
      </c>
      <c r="AE20" s="11">
        <f ca="1">IF(AE$5&lt;&gt;"",HLOOKUP(AE$5,Functionalization!$G$6:$M$427,ROW($A20)-5,FALSE),IFERROR(INDEX(AE$391:AE$427,MATCH($F20,$B$391:$B$427,0))/VLOOKUP($F20,$B$391:$AH$427,MATCH(LEFT(TRIM(AE$6),FIND("~",SUBSTITUTE(AE$6,"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20))*HLOOKUP(LEFT(TRIM(AE$6),FIND("~",SUBSTITUTE(AE$6," ","~",LEN(TRIM(AE$6))-LEN(SUBSTITUTE(TRIM(AE$6)," ",""))))-1)&amp;" Total",$B$6:$AH$427,ROW($A20)-5,FALSE))</f>
        <v>0</v>
      </c>
      <c r="AF20" s="11">
        <f ca="1">IF(AF$5&lt;&gt;"",HLOOKUP(AF$5,Functionalization!$G$6:$M$427,ROW($A20)-5,FALSE),IFERROR(INDEX(AF$391:AF$427,MATCH($F20,$B$391:$B$427,0))/VLOOKUP($F20,$B$391:$AH$427,MATCH(LEFT(TRIM(AF$6),FIND("~",SUBSTITUTE(AF$6,"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20))*HLOOKUP(LEFT(TRIM(AF$6),FIND("~",SUBSTITUTE(AF$6," ","~",LEN(TRIM(AF$6))-LEN(SUBSTITUTE(TRIM(AF$6)," ",""))))-1)&amp;" Total",$B$6:$AH$427,ROW($A20)-5,FALSE))</f>
        <v>0</v>
      </c>
      <c r="AG20" s="11">
        <f ca="1">IF(AG$5&lt;&gt;"",HLOOKUP(AG$5,Functionalization!$G$6:$M$427,ROW($A20)-5,FALSE),IFERROR(INDEX(AG$391:AG$427,MATCH($F20,$B$391:$B$427,0))/VLOOKUP($F20,$B$391:$AH$427,MATCH(LEFT(TRIM(AG$6),FIND("~",SUBSTITUTE(AG$6,"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20))*HLOOKUP(LEFT(TRIM(AG$6),FIND("~",SUBSTITUTE(AG$6," ","~",LEN(TRIM(AG$6))-LEN(SUBSTITUTE(TRIM(AG$6)," ",""))))-1)&amp;" Total",$B$6:$AH$427,ROW($A20)-5,FALSE))</f>
        <v>0</v>
      </c>
      <c r="AH20" s="11">
        <f ca="1">IF(AH$5&lt;&gt;"",HLOOKUP(AH$5,Functionalization!$G$6:$M$427,ROW($A20)-5,FALSE),IFERROR(INDEX(AH$391:AH$427,MATCH($F20,$B$391:$B$427,0))/VLOOKUP($F20,$B$391:$AH$427,MATCH(LEFT(TRIM(AH$6),FIND("~",SUBSTITUTE(AH$6,"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20))*HLOOKUP(LEFT(TRIM(AH$6),FIND("~",SUBSTITUTE(AH$6," ","~",LEN(TRIM(AH$6))-LEN(SUBSTITUTE(TRIM(AH$6)," ",""))))-1)&amp;" Total",$B$6:$AH$427,ROW($A20)-5,FALSE))</f>
        <v>0</v>
      </c>
      <c r="AJ20">
        <f ca="1">IFERROR(IF(SUMIF($G$6:$AH$6,AJ$6&amp;" Total",$G20:$AH20)-(SUMIF($G$6:$AH$6,AJ$6&amp;" "&amp;'Input-Func_Class'!$D$22,$G20:$AH20)+IFERROR(SUMIF($G$6:$AH$6,AJ$6&amp;" "&amp;'Input-Func_Class'!$E$22,$G20:$AH20),SUMIF($G$6:$AH$6,AJ$6&amp;" "&amp;'Input-Func_Class'!$B$24,$G20:$AH20))+SUMIF($G$6:$AH$6,AJ$6&amp;" "&amp;'Input-Func_Class'!$F$22,$G20:$AH20))&lt;Check_Limit,0,1),1)</f>
        <v>0</v>
      </c>
      <c r="AK20">
        <f ca="1">IFERROR(IF(SUMIF($G$6:$AH$6,AK$6&amp;" Total",$G20:$AH20)-(SUMIF($G$6:$AH$6,AK$6&amp;" "&amp;'Input-Func_Class'!$D$22,$G20:$AH20)+IFERROR(SUMIF($G$6:$AH$6,AK$6&amp;" "&amp;'Input-Func_Class'!$E$22,$G20:$AH20),SUMIF($G$6:$AH$6,AK$6&amp;" "&amp;'Input-Func_Class'!$B$24,$G20:$AH20))+SUMIF($G$6:$AH$6,AK$6&amp;" "&amp;'Input-Func_Class'!$F$22,$G20:$AH20))&lt;Check_Limit,0,1),1)</f>
        <v>0</v>
      </c>
      <c r="AL20">
        <f ca="1">IFERROR(IF(SUMIF($G$6:$AH$6,AL$6&amp;" Total",$G20:$AH20)-(SUMIF($G$6:$AH$6,AL$6&amp;" "&amp;'Input-Func_Class'!$D$22,$G20:$AH20)+IFERROR(SUMIF($G$6:$AH$6,AL$6&amp;" "&amp;'Input-Func_Class'!$E$22,$G20:$AH20),SUMIF($G$6:$AH$6,AL$6&amp;" "&amp;'Input-Func_Class'!$B$24,$G20:$AH20))+SUMIF($G$6:$AH$6,AL$6&amp;" "&amp;'Input-Func_Class'!$F$22,$G20:$AH20))&lt;Check_Limit,0,1),1)</f>
        <v>0</v>
      </c>
      <c r="AM20">
        <f ca="1">IFERROR(IF(SUMIF($G$6:$AH$6,AM$6&amp;" Total",$G20:$AH20)-(SUMIF($G$6:$AH$6,AM$6&amp;" "&amp;'Input-Func_Class'!$D$22,$G20:$AH20)+IFERROR(SUMIF($G$6:$AH$6,AM$6&amp;" "&amp;'Input-Func_Class'!$E$22,$G20:$AH20),SUMIF($G$6:$AH$6,AM$6&amp;" "&amp;'Input-Func_Class'!$B$24,$G20:$AH20))+SUMIF($G$6:$AH$6,AM$6&amp;" "&amp;'Input-Func_Class'!$F$22,$G20:$AH20))&lt;Check_Limit,0,1),1)</f>
        <v>0</v>
      </c>
      <c r="AN20">
        <f ca="1">IFERROR(IF(SUMIF($G$6:$AH$6,AN$6&amp;" Total",$G20:$AH20)-(SUMIF($G$6:$AH$6,AN$6&amp;" "&amp;'Input-Func_Class'!$D$22,$G20:$AH20)+IFERROR(SUMIF($G$6:$AH$6,AN$6&amp;" "&amp;'Input-Func_Class'!$E$22,$G20:$AH20),SUMIF($G$6:$AH$6,AN$6&amp;" "&amp;'Input-Func_Class'!$B$24,$G20:$AH20))+SUMIF($G$6:$AH$6,AN$6&amp;" "&amp;'Input-Func_Class'!$F$22,$G20:$AH20))&lt;Check_Limit,0,1),1)</f>
        <v>0</v>
      </c>
      <c r="AO20">
        <f ca="1">IFERROR(IF(SUMIF($G$6:$AH$6,AO$6&amp;" Total",$G20:$AH20)-(SUMIF($G$6:$AH$6,AO$6&amp;" "&amp;'Input-Func_Class'!$D$22,$G20:$AH20)+IFERROR(SUMIF($G$6:$AH$6,AO$6&amp;" "&amp;'Input-Func_Class'!$E$22,$G20:$AH20),SUMIF($G$6:$AH$6,AO$6&amp;" "&amp;'Input-Func_Class'!$B$24,$G20:$AH20))+SUMIF($G$6:$AH$6,AO$6&amp;" "&amp;'Input-Func_Class'!$F$22,$G20:$AH20))&lt;Check_Limit,0,1),1)</f>
        <v>0</v>
      </c>
      <c r="AP20">
        <f ca="1">IFERROR(IF(SUMIF($G$6:$AH$6,AP$6&amp;" Total",$G20:$AH20)-(SUMIF($G$6:$AH$6,AP$6&amp;" "&amp;'Input-Func_Class'!$D$22,$G20:$AH20)+IFERROR(SUMIF($G$6:$AH$6,AP$6&amp;" "&amp;'Input-Func_Class'!$E$22,$G20:$AH20),SUMIF($G$6:$AH$6,AP$6&amp;" "&amp;'Input-Func_Class'!$B$24,$G20:$AH20))+SUMIF($G$6:$AH$6,AP$6&amp;" "&amp;'Input-Func_Class'!$F$22,$G20:$AH20))&lt;Check_Limit,0,1),1)</f>
        <v>0</v>
      </c>
    </row>
    <row r="21" spans="1:42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>Functionalization!$D21</f>
        <v>100014.85</v>
      </c>
      <c r="E21" s="11">
        <f t="shared" ca="1" si="0"/>
        <v>0</v>
      </c>
      <c r="F21" s="3" t="str">
        <f>IF($D21=0,"-",IF('Input-Accounts'!$E21&lt;&gt;0,'Input-Accounts'!$E21,'Input-Accounts'!$G21))</f>
        <v>COMMODITY</v>
      </c>
      <c r="G21" s="11">
        <f ca="1">IF(G$5&lt;&gt;"",HLOOKUP(G$5,Functionalization!$G$6:$M$427,ROW($A21)-5,FALSE),IFERROR(INDEX(G$391:G$427,MATCH($F21,$B$391:$B$427,0))/VLOOKUP($F21,$B$391:$AH$427,MATCH(LEFT(TRIM(G$6),FIND("~",SUBSTITUTE(G$6,"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21))*HLOOKUP(LEFT(TRIM(G$6),FIND("~",SUBSTITUTE(G$6," ","~",LEN(TRIM(G$6))-LEN(SUBSTITUTE(TRIM(G$6)," ",""))))-1)&amp;" Total",$B$6:$AH$427,ROW($A21)-5,FALSE))</f>
        <v>0</v>
      </c>
      <c r="H21" s="11">
        <f ca="1">IF(H$5&lt;&gt;"",HLOOKUP(H$5,Functionalization!$G$6:$M$427,ROW($A21)-5,FALSE),IFERROR(INDEX(H$391:H$427,MATCH($F21,$B$391:$B$427,0))/VLOOKUP($F21,$B$391:$AH$427,MATCH(LEFT(TRIM(H$6),FIND("~",SUBSTITUTE(H$6,"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21))*HLOOKUP(LEFT(TRIM(H$6),FIND("~",SUBSTITUTE(H$6," ","~",LEN(TRIM(H$6))-LEN(SUBSTITUTE(TRIM(H$6)," ",""))))-1)&amp;" Total",$B$6:$AH$427,ROW($A21)-5,FALSE))</f>
        <v>0</v>
      </c>
      <c r="I21" s="11">
        <f ca="1">IF(I$5&lt;&gt;"",HLOOKUP(I$5,Functionalization!$G$6:$M$427,ROW($A21)-5,FALSE),IFERROR(INDEX(I$391:I$427,MATCH($F21,$B$391:$B$427,0))/VLOOKUP($F21,$B$391:$AH$427,MATCH(LEFT(TRIM(I$6),FIND("~",SUBSTITUTE(I$6,"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21))*HLOOKUP(LEFT(TRIM(I$6),FIND("~",SUBSTITUTE(I$6," ","~",LEN(TRIM(I$6))-LEN(SUBSTITUTE(TRIM(I$6)," ",""))))-1)&amp;" Total",$B$6:$AH$427,ROW($A21)-5,FALSE))</f>
        <v>0</v>
      </c>
      <c r="J21" s="11">
        <f ca="1">IF(J$5&lt;&gt;"",HLOOKUP(J$5,Functionalization!$G$6:$M$427,ROW($A21)-5,FALSE),IFERROR(INDEX(J$391:J$427,MATCH($F21,$B$391:$B$427,0))/VLOOKUP($F21,$B$391:$AH$427,MATCH(LEFT(TRIM(J$6),FIND("~",SUBSTITUTE(J$6,"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21))*HLOOKUP(LEFT(TRIM(J$6),FIND("~",SUBSTITUTE(J$6," ","~",LEN(TRIM(J$6))-LEN(SUBSTITUTE(TRIM(J$6)," ",""))))-1)&amp;" Total",$B$6:$AH$427,ROW($A21)-5,FALSE))</f>
        <v>0</v>
      </c>
      <c r="K21" s="11">
        <f ca="1">IF(K$5&lt;&gt;"",HLOOKUP(K$5,Functionalization!$G$6:$M$427,ROW($A21)-5,FALSE),IFERROR(INDEX(K$391:K$427,MATCH($F21,$B$391:$B$427,0))/VLOOKUP($F21,$B$391:$AH$427,MATCH(LEFT(TRIM(K$6),FIND("~",SUBSTITUTE(K$6,"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21))*HLOOKUP(LEFT(TRIM(K$6),FIND("~",SUBSTITUTE(K$6," ","~",LEN(TRIM(K$6))-LEN(SUBSTITUTE(TRIM(K$6)," ",""))))-1)&amp;" Total",$B$6:$AH$427,ROW($A21)-5,FALSE))</f>
        <v>100014.85</v>
      </c>
      <c r="L21" s="11">
        <f ca="1">IF(L$5&lt;&gt;"",HLOOKUP(L$5,Functionalization!$G$6:$M$427,ROW($A21)-5,FALSE),IFERROR(INDEX(L$391:L$427,MATCH($F21,$B$391:$B$427,0))/VLOOKUP($F21,$B$391:$AH$427,MATCH(LEFT(TRIM(L$6),FIND("~",SUBSTITUTE(L$6,"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21))*HLOOKUP(LEFT(TRIM(L$6),FIND("~",SUBSTITUTE(L$6," ","~",LEN(TRIM(L$6))-LEN(SUBSTITUTE(TRIM(L$6)," ",""))))-1)&amp;" Total",$B$6:$AH$427,ROW($A21)-5,FALSE))</f>
        <v>0</v>
      </c>
      <c r="M21" s="11">
        <f ca="1">IF(M$5&lt;&gt;"",HLOOKUP(M$5,Functionalization!$G$6:$M$427,ROW($A21)-5,FALSE),IFERROR(INDEX(M$391:M$427,MATCH($F21,$B$391:$B$427,0))/VLOOKUP($F21,$B$391:$AH$427,MATCH(LEFT(TRIM(M$6),FIND("~",SUBSTITUTE(M$6,"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21))*HLOOKUP(LEFT(TRIM(M$6),FIND("~",SUBSTITUTE(M$6," ","~",LEN(TRIM(M$6))-LEN(SUBSTITUTE(TRIM(M$6)," ",""))))-1)&amp;" Total",$B$6:$AH$427,ROW($A21)-5,FALSE))</f>
        <v>100014.85</v>
      </c>
      <c r="N21" s="11">
        <f ca="1">IF(N$5&lt;&gt;"",HLOOKUP(N$5,Functionalization!$G$6:$M$427,ROW($A21)-5,FALSE),IFERROR(INDEX(N$391:N$427,MATCH($F21,$B$391:$B$427,0))/VLOOKUP($F21,$B$391:$AH$427,MATCH(LEFT(TRIM(N$6),FIND("~",SUBSTITUTE(N$6,"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21))*HLOOKUP(LEFT(TRIM(N$6),FIND("~",SUBSTITUTE(N$6," ","~",LEN(TRIM(N$6))-LEN(SUBSTITUTE(TRIM(N$6)," ",""))))-1)&amp;" Total",$B$6:$AH$427,ROW($A21)-5,FALSE))</f>
        <v>0</v>
      </c>
      <c r="O21" s="11">
        <f ca="1">IF(O$5&lt;&gt;"",HLOOKUP(O$5,Functionalization!$G$6:$M$427,ROW($A21)-5,FALSE),IFERROR(INDEX(O$391:O$427,MATCH($F21,$B$391:$B$427,0))/VLOOKUP($F21,$B$391:$AH$427,MATCH(LEFT(TRIM(O$6),FIND("~",SUBSTITUTE(O$6,"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21))*HLOOKUP(LEFT(TRIM(O$6),FIND("~",SUBSTITUTE(O$6," ","~",LEN(TRIM(O$6))-LEN(SUBSTITUTE(TRIM(O$6)," ",""))))-1)&amp;" Total",$B$6:$AH$427,ROW($A21)-5,FALSE))</f>
        <v>0</v>
      </c>
      <c r="P21" s="11">
        <f ca="1">IF(P$5&lt;&gt;"",HLOOKUP(P$5,Functionalization!$G$6:$M$427,ROW($A21)-5,FALSE),IFERROR(INDEX(P$391:P$427,MATCH($F21,$B$391:$B$427,0))/VLOOKUP($F21,$B$391:$AH$427,MATCH(LEFT(TRIM(P$6),FIND("~",SUBSTITUTE(P$6,"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21))*HLOOKUP(LEFT(TRIM(P$6),FIND("~",SUBSTITUTE(P$6," ","~",LEN(TRIM(P$6))-LEN(SUBSTITUTE(TRIM(P$6)," ",""))))-1)&amp;" Total",$B$6:$AH$427,ROW($A21)-5,FALSE))</f>
        <v>0</v>
      </c>
      <c r="Q21" s="11">
        <f ca="1">IF(Q$5&lt;&gt;"",HLOOKUP(Q$5,Functionalization!$G$6:$M$427,ROW($A21)-5,FALSE),IFERROR(INDEX(Q$391:Q$427,MATCH($F21,$B$391:$B$427,0))/VLOOKUP($F21,$B$391:$AH$427,MATCH(LEFT(TRIM(Q$6),FIND("~",SUBSTITUTE(Q$6,"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21))*HLOOKUP(LEFT(TRIM(Q$6),FIND("~",SUBSTITUTE(Q$6," ","~",LEN(TRIM(Q$6))-LEN(SUBSTITUTE(TRIM(Q$6)," ",""))))-1)&amp;" Total",$B$6:$AH$427,ROW($A21)-5,FALSE))</f>
        <v>0</v>
      </c>
      <c r="R21" s="11">
        <f ca="1">IF(R$5&lt;&gt;"",HLOOKUP(R$5,Functionalization!$G$6:$M$427,ROW($A21)-5,FALSE),IFERROR(INDEX(R$391:R$427,MATCH($F21,$B$391:$B$427,0))/VLOOKUP($F21,$B$391:$AH$427,MATCH(LEFT(TRIM(R$6),FIND("~",SUBSTITUTE(R$6,"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21))*HLOOKUP(LEFT(TRIM(R$6),FIND("~",SUBSTITUTE(R$6," ","~",LEN(TRIM(R$6))-LEN(SUBSTITUTE(TRIM(R$6)," ",""))))-1)&amp;" Total",$B$6:$AH$427,ROW($A21)-5,FALSE))</f>
        <v>0</v>
      </c>
      <c r="S21" s="11">
        <f ca="1">IF(S$5&lt;&gt;"",HLOOKUP(S$5,Functionalization!$G$6:$M$427,ROW($A21)-5,FALSE),IFERROR(INDEX(S$391:S$427,MATCH($F21,$B$391:$B$427,0))/VLOOKUP($F21,$B$391:$AH$427,MATCH(LEFT(TRIM(S$6),FIND("~",SUBSTITUTE(S$6,"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21))*HLOOKUP(LEFT(TRIM(S$6),FIND("~",SUBSTITUTE(S$6," ","~",LEN(TRIM(S$6))-LEN(SUBSTITUTE(TRIM(S$6)," ",""))))-1)&amp;" Total",$B$6:$AH$427,ROW($A21)-5,FALSE))</f>
        <v>0</v>
      </c>
      <c r="T21" s="11">
        <f ca="1">IF(T$5&lt;&gt;"",HLOOKUP(T$5,Functionalization!$G$6:$M$427,ROW($A21)-5,FALSE),IFERROR(INDEX(T$391:T$427,MATCH($F21,$B$391:$B$427,0))/VLOOKUP($F21,$B$391:$AH$427,MATCH(LEFT(TRIM(T$6),FIND("~",SUBSTITUTE(T$6,"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21))*HLOOKUP(LEFT(TRIM(T$6),FIND("~",SUBSTITUTE(T$6," ","~",LEN(TRIM(T$6))-LEN(SUBSTITUTE(TRIM(T$6)," ",""))))-1)&amp;" Total",$B$6:$AH$427,ROW($A21)-5,FALSE))</f>
        <v>0</v>
      </c>
      <c r="U21" s="11">
        <f ca="1">IF(U$5&lt;&gt;"",HLOOKUP(U$5,Functionalization!$G$6:$M$427,ROW($A21)-5,FALSE),IFERROR(INDEX(U$391:U$427,MATCH($F21,$B$391:$B$427,0))/VLOOKUP($F21,$B$391:$AH$427,MATCH(LEFT(TRIM(U$6),FIND("~",SUBSTITUTE(U$6,"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21))*HLOOKUP(LEFT(TRIM(U$6),FIND("~",SUBSTITUTE(U$6," ","~",LEN(TRIM(U$6))-LEN(SUBSTITUTE(TRIM(U$6)," ",""))))-1)&amp;" Total",$B$6:$AH$427,ROW($A21)-5,FALSE))</f>
        <v>0</v>
      </c>
      <c r="V21" s="11">
        <f ca="1">IF(V$5&lt;&gt;"",HLOOKUP(V$5,Functionalization!$G$6:$M$427,ROW($A21)-5,FALSE),IFERROR(INDEX(V$391:V$427,MATCH($F21,$B$391:$B$427,0))/VLOOKUP($F21,$B$391:$AH$427,MATCH(LEFT(TRIM(V$6),FIND("~",SUBSTITUTE(V$6,"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21))*HLOOKUP(LEFT(TRIM(V$6),FIND("~",SUBSTITUTE(V$6," ","~",LEN(TRIM(V$6))-LEN(SUBSTITUTE(TRIM(V$6)," ",""))))-1)&amp;" Total",$B$6:$AH$427,ROW($A21)-5,FALSE))</f>
        <v>0</v>
      </c>
      <c r="W21" s="11">
        <f ca="1">IF(W$5&lt;&gt;"",HLOOKUP(W$5,Functionalization!$G$6:$M$427,ROW($A21)-5,FALSE),IFERROR(INDEX(W$391:W$427,MATCH($F21,$B$391:$B$427,0))/VLOOKUP($F21,$B$391:$AH$427,MATCH(LEFT(TRIM(W$6),FIND("~",SUBSTITUTE(W$6,"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21))*HLOOKUP(LEFT(TRIM(W$6),FIND("~",SUBSTITUTE(W$6," ","~",LEN(TRIM(W$6))-LEN(SUBSTITUTE(TRIM(W$6)," ",""))))-1)&amp;" Total",$B$6:$AH$427,ROW($A21)-5,FALSE))</f>
        <v>0</v>
      </c>
      <c r="X21" s="11">
        <f ca="1">IF(X$5&lt;&gt;"",HLOOKUP(X$5,Functionalization!$G$6:$M$427,ROW($A21)-5,FALSE),IFERROR(INDEX(X$391:X$427,MATCH($F21,$B$391:$B$427,0))/VLOOKUP($F21,$B$391:$AH$427,MATCH(LEFT(TRIM(X$6),FIND("~",SUBSTITUTE(X$6,"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21))*HLOOKUP(LEFT(TRIM(X$6),FIND("~",SUBSTITUTE(X$6," ","~",LEN(TRIM(X$6))-LEN(SUBSTITUTE(TRIM(X$6)," ",""))))-1)&amp;" Total",$B$6:$AH$427,ROW($A21)-5,FALSE))</f>
        <v>0</v>
      </c>
      <c r="Y21" s="11">
        <f ca="1">IF(Y$5&lt;&gt;"",HLOOKUP(Y$5,Functionalization!$G$6:$M$427,ROW($A21)-5,FALSE),IFERROR(INDEX(Y$391:Y$427,MATCH($F21,$B$391:$B$427,0))/VLOOKUP($F21,$B$391:$AH$427,MATCH(LEFT(TRIM(Y$6),FIND("~",SUBSTITUTE(Y$6,"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21))*HLOOKUP(LEFT(TRIM(Y$6),FIND("~",SUBSTITUTE(Y$6," ","~",LEN(TRIM(Y$6))-LEN(SUBSTITUTE(TRIM(Y$6)," ",""))))-1)&amp;" Total",$B$6:$AH$427,ROW($A21)-5,FALSE))</f>
        <v>0</v>
      </c>
      <c r="Z21" s="11">
        <f ca="1">IF(Z$5&lt;&gt;"",HLOOKUP(Z$5,Functionalization!$G$6:$M$427,ROW($A21)-5,FALSE),IFERROR(INDEX(Z$391:Z$427,MATCH($F21,$B$391:$B$427,0))/VLOOKUP($F21,$B$391:$AH$427,MATCH(LEFT(TRIM(Z$6),FIND("~",SUBSTITUTE(Z$6,"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21))*HLOOKUP(LEFT(TRIM(Z$6),FIND("~",SUBSTITUTE(Z$6," ","~",LEN(TRIM(Z$6))-LEN(SUBSTITUTE(TRIM(Z$6)," ",""))))-1)&amp;" Total",$B$6:$AH$427,ROW($A21)-5,FALSE))</f>
        <v>0</v>
      </c>
      <c r="AA21" s="11">
        <f ca="1">IF(AA$5&lt;&gt;"",HLOOKUP(AA$5,Functionalization!$G$6:$M$427,ROW($A21)-5,FALSE),IFERROR(INDEX(AA$391:AA$427,MATCH($F21,$B$391:$B$427,0))/VLOOKUP($F21,$B$391:$AH$427,MATCH(LEFT(TRIM(AA$6),FIND("~",SUBSTITUTE(AA$6,"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21))*HLOOKUP(LEFT(TRIM(AA$6),FIND("~",SUBSTITUTE(AA$6," ","~",LEN(TRIM(AA$6))-LEN(SUBSTITUTE(TRIM(AA$6)," ",""))))-1)&amp;" Total",$B$6:$AH$427,ROW($A21)-5,FALSE))</f>
        <v>0</v>
      </c>
      <c r="AB21" s="11">
        <f ca="1">IF(AB$5&lt;&gt;"",HLOOKUP(AB$5,Functionalization!$G$6:$M$427,ROW($A21)-5,FALSE),IFERROR(INDEX(AB$391:AB$427,MATCH($F21,$B$391:$B$427,0))/VLOOKUP($F21,$B$391:$AH$427,MATCH(LEFT(TRIM(AB$6),FIND("~",SUBSTITUTE(AB$6,"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21))*HLOOKUP(LEFT(TRIM(AB$6),FIND("~",SUBSTITUTE(AB$6," ","~",LEN(TRIM(AB$6))-LEN(SUBSTITUTE(TRIM(AB$6)," ",""))))-1)&amp;" Total",$B$6:$AH$427,ROW($A21)-5,FALSE))</f>
        <v>0</v>
      </c>
      <c r="AC21" s="11">
        <f ca="1">IF(AC$5&lt;&gt;"",HLOOKUP(AC$5,Functionalization!$G$6:$M$427,ROW($A21)-5,FALSE),IFERROR(INDEX(AC$391:AC$427,MATCH($F21,$B$391:$B$427,0))/VLOOKUP($F21,$B$391:$AH$427,MATCH(LEFT(TRIM(AC$6),FIND("~",SUBSTITUTE(AC$6,"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21))*HLOOKUP(LEFT(TRIM(AC$6),FIND("~",SUBSTITUTE(AC$6," ","~",LEN(TRIM(AC$6))-LEN(SUBSTITUTE(TRIM(AC$6)," ",""))))-1)&amp;" Total",$B$6:$AH$427,ROW($A21)-5,FALSE))</f>
        <v>0</v>
      </c>
      <c r="AD21" s="11">
        <f ca="1">IF(AD$5&lt;&gt;"",HLOOKUP(AD$5,Functionalization!$G$6:$M$427,ROW($A21)-5,FALSE),IFERROR(INDEX(AD$391:AD$427,MATCH($F21,$B$391:$B$427,0))/VLOOKUP($F21,$B$391:$AH$427,MATCH(LEFT(TRIM(AD$6),FIND("~",SUBSTITUTE(AD$6,"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21))*HLOOKUP(LEFT(TRIM(AD$6),FIND("~",SUBSTITUTE(AD$6," ","~",LEN(TRIM(AD$6))-LEN(SUBSTITUTE(TRIM(AD$6)," ",""))))-1)&amp;" Total",$B$6:$AH$427,ROW($A21)-5,FALSE))</f>
        <v>0</v>
      </c>
      <c r="AE21" s="11">
        <f ca="1">IF(AE$5&lt;&gt;"",HLOOKUP(AE$5,Functionalization!$G$6:$M$427,ROW($A21)-5,FALSE),IFERROR(INDEX(AE$391:AE$427,MATCH($F21,$B$391:$B$427,0))/VLOOKUP($F21,$B$391:$AH$427,MATCH(LEFT(TRIM(AE$6),FIND("~",SUBSTITUTE(AE$6,"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21))*HLOOKUP(LEFT(TRIM(AE$6),FIND("~",SUBSTITUTE(AE$6," ","~",LEN(TRIM(AE$6))-LEN(SUBSTITUTE(TRIM(AE$6)," ",""))))-1)&amp;" Total",$B$6:$AH$427,ROW($A21)-5,FALSE))</f>
        <v>0</v>
      </c>
      <c r="AF21" s="11">
        <f ca="1">IF(AF$5&lt;&gt;"",HLOOKUP(AF$5,Functionalization!$G$6:$M$427,ROW($A21)-5,FALSE),IFERROR(INDEX(AF$391:AF$427,MATCH($F21,$B$391:$B$427,0))/VLOOKUP($F21,$B$391:$AH$427,MATCH(LEFT(TRIM(AF$6),FIND("~",SUBSTITUTE(AF$6,"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21))*HLOOKUP(LEFT(TRIM(AF$6),FIND("~",SUBSTITUTE(AF$6," ","~",LEN(TRIM(AF$6))-LEN(SUBSTITUTE(TRIM(AF$6)," ",""))))-1)&amp;" Total",$B$6:$AH$427,ROW($A21)-5,FALSE))</f>
        <v>0</v>
      </c>
      <c r="AG21" s="11">
        <f ca="1">IF(AG$5&lt;&gt;"",HLOOKUP(AG$5,Functionalization!$G$6:$M$427,ROW($A21)-5,FALSE),IFERROR(INDEX(AG$391:AG$427,MATCH($F21,$B$391:$B$427,0))/VLOOKUP($F21,$B$391:$AH$427,MATCH(LEFT(TRIM(AG$6),FIND("~",SUBSTITUTE(AG$6,"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21))*HLOOKUP(LEFT(TRIM(AG$6),FIND("~",SUBSTITUTE(AG$6," ","~",LEN(TRIM(AG$6))-LEN(SUBSTITUTE(TRIM(AG$6)," ",""))))-1)&amp;" Total",$B$6:$AH$427,ROW($A21)-5,FALSE))</f>
        <v>0</v>
      </c>
      <c r="AH21" s="11">
        <f ca="1">IF(AH$5&lt;&gt;"",HLOOKUP(AH$5,Functionalization!$G$6:$M$427,ROW($A21)-5,FALSE),IFERROR(INDEX(AH$391:AH$427,MATCH($F21,$B$391:$B$427,0))/VLOOKUP($F21,$B$391:$AH$427,MATCH(LEFT(TRIM(AH$6),FIND("~",SUBSTITUTE(AH$6,"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21))*HLOOKUP(LEFT(TRIM(AH$6),FIND("~",SUBSTITUTE(AH$6," ","~",LEN(TRIM(AH$6))-LEN(SUBSTITUTE(TRIM(AH$6)," ",""))))-1)&amp;" Total",$B$6:$AH$427,ROW($A21)-5,FALSE))</f>
        <v>0</v>
      </c>
      <c r="AJ21">
        <f ca="1">IFERROR(IF(SUMIF($G$6:$AH$6,AJ$6&amp;" Total",$G21:$AH21)-(SUMIF($G$6:$AH$6,AJ$6&amp;" "&amp;'Input-Func_Class'!$D$22,$G21:$AH21)+IFERROR(SUMIF($G$6:$AH$6,AJ$6&amp;" "&amp;'Input-Func_Class'!$E$22,$G21:$AH21),SUMIF($G$6:$AH$6,AJ$6&amp;" "&amp;'Input-Func_Class'!$B$24,$G21:$AH21))+SUMIF($G$6:$AH$6,AJ$6&amp;" "&amp;'Input-Func_Class'!$F$22,$G21:$AH21))&lt;Check_Limit,0,1),1)</f>
        <v>0</v>
      </c>
      <c r="AK21">
        <f ca="1">IFERROR(IF(SUMIF($G$6:$AH$6,AK$6&amp;" Total",$G21:$AH21)-(SUMIF($G$6:$AH$6,AK$6&amp;" "&amp;'Input-Func_Class'!$D$22,$G21:$AH21)+IFERROR(SUMIF($G$6:$AH$6,AK$6&amp;" "&amp;'Input-Func_Class'!$E$22,$G21:$AH21),SUMIF($G$6:$AH$6,AK$6&amp;" "&amp;'Input-Func_Class'!$B$24,$G21:$AH21))+SUMIF($G$6:$AH$6,AK$6&amp;" "&amp;'Input-Func_Class'!$F$22,$G21:$AH21))&lt;Check_Limit,0,1),1)</f>
        <v>0</v>
      </c>
      <c r="AL21">
        <f ca="1">IFERROR(IF(SUMIF($G$6:$AH$6,AL$6&amp;" Total",$G21:$AH21)-(SUMIF($G$6:$AH$6,AL$6&amp;" "&amp;'Input-Func_Class'!$D$22,$G21:$AH21)+IFERROR(SUMIF($G$6:$AH$6,AL$6&amp;" "&amp;'Input-Func_Class'!$E$22,$G21:$AH21),SUMIF($G$6:$AH$6,AL$6&amp;" "&amp;'Input-Func_Class'!$B$24,$G21:$AH21))+SUMIF($G$6:$AH$6,AL$6&amp;" "&amp;'Input-Func_Class'!$F$22,$G21:$AH21))&lt;Check_Limit,0,1),1)</f>
        <v>0</v>
      </c>
      <c r="AM21">
        <f ca="1">IFERROR(IF(SUMIF($G$6:$AH$6,AM$6&amp;" Total",$G21:$AH21)-(SUMIF($G$6:$AH$6,AM$6&amp;" "&amp;'Input-Func_Class'!$D$22,$G21:$AH21)+IFERROR(SUMIF($G$6:$AH$6,AM$6&amp;" "&amp;'Input-Func_Class'!$E$22,$G21:$AH21),SUMIF($G$6:$AH$6,AM$6&amp;" "&amp;'Input-Func_Class'!$B$24,$G21:$AH21))+SUMIF($G$6:$AH$6,AM$6&amp;" "&amp;'Input-Func_Class'!$F$22,$G21:$AH21))&lt;Check_Limit,0,1),1)</f>
        <v>0</v>
      </c>
      <c r="AN21">
        <f ca="1">IFERROR(IF(SUMIF($G$6:$AH$6,AN$6&amp;" Total",$G21:$AH21)-(SUMIF($G$6:$AH$6,AN$6&amp;" "&amp;'Input-Func_Class'!$D$22,$G21:$AH21)+IFERROR(SUMIF($G$6:$AH$6,AN$6&amp;" "&amp;'Input-Func_Class'!$E$22,$G21:$AH21),SUMIF($G$6:$AH$6,AN$6&amp;" "&amp;'Input-Func_Class'!$B$24,$G21:$AH21))+SUMIF($G$6:$AH$6,AN$6&amp;" "&amp;'Input-Func_Class'!$F$22,$G21:$AH21))&lt;Check_Limit,0,1),1)</f>
        <v>0</v>
      </c>
      <c r="AO21">
        <f ca="1">IFERROR(IF(SUMIF($G$6:$AH$6,AO$6&amp;" Total",$G21:$AH21)-(SUMIF($G$6:$AH$6,AO$6&amp;" "&amp;'Input-Func_Class'!$D$22,$G21:$AH21)+IFERROR(SUMIF($G$6:$AH$6,AO$6&amp;" "&amp;'Input-Func_Class'!$E$22,$G21:$AH21),SUMIF($G$6:$AH$6,AO$6&amp;" "&amp;'Input-Func_Class'!$B$24,$G21:$AH21))+SUMIF($G$6:$AH$6,AO$6&amp;" "&amp;'Input-Func_Class'!$F$22,$G21:$AH21))&lt;Check_Limit,0,1),1)</f>
        <v>0</v>
      </c>
      <c r="AP21">
        <f ca="1">IFERROR(IF(SUMIF($G$6:$AH$6,AP$6&amp;" Total",$G21:$AH21)-(SUMIF($G$6:$AH$6,AP$6&amp;" "&amp;'Input-Func_Class'!$D$22,$G21:$AH21)+IFERROR(SUMIF($G$6:$AH$6,AP$6&amp;" "&amp;'Input-Func_Class'!$E$22,$G21:$AH21),SUMIF($G$6:$AH$6,AP$6&amp;" "&amp;'Input-Func_Class'!$B$24,$G21:$AH21))+SUMIF($G$6:$AH$6,AP$6&amp;" "&amp;'Input-Func_Class'!$F$22,$G21:$AH21))&lt;Check_Limit,0,1),1)</f>
        <v>0</v>
      </c>
    </row>
    <row r="22" spans="1:42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>Functionalization!$D22</f>
        <v>1926213.73</v>
      </c>
      <c r="E22" s="11">
        <f t="shared" ca="1" si="0"/>
        <v>0</v>
      </c>
      <c r="F22" s="3" t="str">
        <f>IF($D22=0,"-",IF('Input-Accounts'!$E22&lt;&gt;0,'Input-Accounts'!$E22,'Input-Accounts'!$G22))</f>
        <v>COMMODITY</v>
      </c>
      <c r="G22" s="11">
        <f ca="1">IF(G$5&lt;&gt;"",HLOOKUP(G$5,Functionalization!$G$6:$M$427,ROW($A22)-5,FALSE),IFERROR(INDEX(G$391:G$427,MATCH($F22,$B$391:$B$427,0))/VLOOKUP($F22,$B$391:$AH$427,MATCH(LEFT(TRIM(G$6),FIND("~",SUBSTITUTE(G$6,"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22))*HLOOKUP(LEFT(TRIM(G$6),FIND("~",SUBSTITUTE(G$6," ","~",LEN(TRIM(G$6))-LEN(SUBSTITUTE(TRIM(G$6)," ",""))))-1)&amp;" Total",$B$6:$AH$427,ROW($A22)-5,FALSE))</f>
        <v>0</v>
      </c>
      <c r="H22" s="11">
        <f ca="1">IF(H$5&lt;&gt;"",HLOOKUP(H$5,Functionalization!$G$6:$M$427,ROW($A22)-5,FALSE),IFERROR(INDEX(H$391:H$427,MATCH($F22,$B$391:$B$427,0))/VLOOKUP($F22,$B$391:$AH$427,MATCH(LEFT(TRIM(H$6),FIND("~",SUBSTITUTE(H$6,"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22))*HLOOKUP(LEFT(TRIM(H$6),FIND("~",SUBSTITUTE(H$6," ","~",LEN(TRIM(H$6))-LEN(SUBSTITUTE(TRIM(H$6)," ",""))))-1)&amp;" Total",$B$6:$AH$427,ROW($A22)-5,FALSE))</f>
        <v>0</v>
      </c>
      <c r="I22" s="11">
        <f ca="1">IF(I$5&lt;&gt;"",HLOOKUP(I$5,Functionalization!$G$6:$M$427,ROW($A22)-5,FALSE),IFERROR(INDEX(I$391:I$427,MATCH($F22,$B$391:$B$427,0))/VLOOKUP($F22,$B$391:$AH$427,MATCH(LEFT(TRIM(I$6),FIND("~",SUBSTITUTE(I$6,"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22))*HLOOKUP(LEFT(TRIM(I$6),FIND("~",SUBSTITUTE(I$6," ","~",LEN(TRIM(I$6))-LEN(SUBSTITUTE(TRIM(I$6)," ",""))))-1)&amp;" Total",$B$6:$AH$427,ROW($A22)-5,FALSE))</f>
        <v>0</v>
      </c>
      <c r="J22" s="11">
        <f ca="1">IF(J$5&lt;&gt;"",HLOOKUP(J$5,Functionalization!$G$6:$M$427,ROW($A22)-5,FALSE),IFERROR(INDEX(J$391:J$427,MATCH($F22,$B$391:$B$427,0))/VLOOKUP($F22,$B$391:$AH$427,MATCH(LEFT(TRIM(J$6),FIND("~",SUBSTITUTE(J$6,"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22))*HLOOKUP(LEFT(TRIM(J$6),FIND("~",SUBSTITUTE(J$6," ","~",LEN(TRIM(J$6))-LEN(SUBSTITUTE(TRIM(J$6)," ",""))))-1)&amp;" Total",$B$6:$AH$427,ROW($A22)-5,FALSE))</f>
        <v>0</v>
      </c>
      <c r="K22" s="11">
        <f ca="1">IF(K$5&lt;&gt;"",HLOOKUP(K$5,Functionalization!$G$6:$M$427,ROW($A22)-5,FALSE),IFERROR(INDEX(K$391:K$427,MATCH($F22,$B$391:$B$427,0))/VLOOKUP($F22,$B$391:$AH$427,MATCH(LEFT(TRIM(K$6),FIND("~",SUBSTITUTE(K$6,"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22))*HLOOKUP(LEFT(TRIM(K$6),FIND("~",SUBSTITUTE(K$6," ","~",LEN(TRIM(K$6))-LEN(SUBSTITUTE(TRIM(K$6)," ",""))))-1)&amp;" Total",$B$6:$AH$427,ROW($A22)-5,FALSE))</f>
        <v>1926213.73</v>
      </c>
      <c r="L22" s="11">
        <f ca="1">IF(L$5&lt;&gt;"",HLOOKUP(L$5,Functionalization!$G$6:$M$427,ROW($A22)-5,FALSE),IFERROR(INDEX(L$391:L$427,MATCH($F22,$B$391:$B$427,0))/VLOOKUP($F22,$B$391:$AH$427,MATCH(LEFT(TRIM(L$6),FIND("~",SUBSTITUTE(L$6,"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22))*HLOOKUP(LEFT(TRIM(L$6),FIND("~",SUBSTITUTE(L$6," ","~",LEN(TRIM(L$6))-LEN(SUBSTITUTE(TRIM(L$6)," ",""))))-1)&amp;" Total",$B$6:$AH$427,ROW($A22)-5,FALSE))</f>
        <v>0</v>
      </c>
      <c r="M22" s="11">
        <f ca="1">IF(M$5&lt;&gt;"",HLOOKUP(M$5,Functionalization!$G$6:$M$427,ROW($A22)-5,FALSE),IFERROR(INDEX(M$391:M$427,MATCH($F22,$B$391:$B$427,0))/VLOOKUP($F22,$B$391:$AH$427,MATCH(LEFT(TRIM(M$6),FIND("~",SUBSTITUTE(M$6,"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22))*HLOOKUP(LEFT(TRIM(M$6),FIND("~",SUBSTITUTE(M$6," ","~",LEN(TRIM(M$6))-LEN(SUBSTITUTE(TRIM(M$6)," ",""))))-1)&amp;" Total",$B$6:$AH$427,ROW($A22)-5,FALSE))</f>
        <v>1926213.73</v>
      </c>
      <c r="N22" s="11">
        <f ca="1">IF(N$5&lt;&gt;"",HLOOKUP(N$5,Functionalization!$G$6:$M$427,ROW($A22)-5,FALSE),IFERROR(INDEX(N$391:N$427,MATCH($F22,$B$391:$B$427,0))/VLOOKUP($F22,$B$391:$AH$427,MATCH(LEFT(TRIM(N$6),FIND("~",SUBSTITUTE(N$6,"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22))*HLOOKUP(LEFT(TRIM(N$6),FIND("~",SUBSTITUTE(N$6," ","~",LEN(TRIM(N$6))-LEN(SUBSTITUTE(TRIM(N$6)," ",""))))-1)&amp;" Total",$B$6:$AH$427,ROW($A22)-5,FALSE))</f>
        <v>0</v>
      </c>
      <c r="O22" s="11">
        <f ca="1">IF(O$5&lt;&gt;"",HLOOKUP(O$5,Functionalization!$G$6:$M$427,ROW($A22)-5,FALSE),IFERROR(INDEX(O$391:O$427,MATCH($F22,$B$391:$B$427,0))/VLOOKUP($F22,$B$391:$AH$427,MATCH(LEFT(TRIM(O$6),FIND("~",SUBSTITUTE(O$6,"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22))*HLOOKUP(LEFT(TRIM(O$6),FIND("~",SUBSTITUTE(O$6," ","~",LEN(TRIM(O$6))-LEN(SUBSTITUTE(TRIM(O$6)," ",""))))-1)&amp;" Total",$B$6:$AH$427,ROW($A22)-5,FALSE))</f>
        <v>0</v>
      </c>
      <c r="P22" s="11">
        <f ca="1">IF(P$5&lt;&gt;"",HLOOKUP(P$5,Functionalization!$G$6:$M$427,ROW($A22)-5,FALSE),IFERROR(INDEX(P$391:P$427,MATCH($F22,$B$391:$B$427,0))/VLOOKUP($F22,$B$391:$AH$427,MATCH(LEFT(TRIM(P$6),FIND("~",SUBSTITUTE(P$6,"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22))*HLOOKUP(LEFT(TRIM(P$6),FIND("~",SUBSTITUTE(P$6," ","~",LEN(TRIM(P$6))-LEN(SUBSTITUTE(TRIM(P$6)," ",""))))-1)&amp;" Total",$B$6:$AH$427,ROW($A22)-5,FALSE))</f>
        <v>0</v>
      </c>
      <c r="Q22" s="11">
        <f ca="1">IF(Q$5&lt;&gt;"",HLOOKUP(Q$5,Functionalization!$G$6:$M$427,ROW($A22)-5,FALSE),IFERROR(INDEX(Q$391:Q$427,MATCH($F22,$B$391:$B$427,0))/VLOOKUP($F22,$B$391:$AH$427,MATCH(LEFT(TRIM(Q$6),FIND("~",SUBSTITUTE(Q$6,"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22))*HLOOKUP(LEFT(TRIM(Q$6),FIND("~",SUBSTITUTE(Q$6," ","~",LEN(TRIM(Q$6))-LEN(SUBSTITUTE(TRIM(Q$6)," ",""))))-1)&amp;" Total",$B$6:$AH$427,ROW($A22)-5,FALSE))</f>
        <v>0</v>
      </c>
      <c r="R22" s="11">
        <f ca="1">IF(R$5&lt;&gt;"",HLOOKUP(R$5,Functionalization!$G$6:$M$427,ROW($A22)-5,FALSE),IFERROR(INDEX(R$391:R$427,MATCH($F22,$B$391:$B$427,0))/VLOOKUP($F22,$B$391:$AH$427,MATCH(LEFT(TRIM(R$6),FIND("~",SUBSTITUTE(R$6,"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22))*HLOOKUP(LEFT(TRIM(R$6),FIND("~",SUBSTITUTE(R$6," ","~",LEN(TRIM(R$6))-LEN(SUBSTITUTE(TRIM(R$6)," ",""))))-1)&amp;" Total",$B$6:$AH$427,ROW($A22)-5,FALSE))</f>
        <v>0</v>
      </c>
      <c r="S22" s="11">
        <f ca="1">IF(S$5&lt;&gt;"",HLOOKUP(S$5,Functionalization!$G$6:$M$427,ROW($A22)-5,FALSE),IFERROR(INDEX(S$391:S$427,MATCH($F22,$B$391:$B$427,0))/VLOOKUP($F22,$B$391:$AH$427,MATCH(LEFT(TRIM(S$6),FIND("~",SUBSTITUTE(S$6,"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22))*HLOOKUP(LEFT(TRIM(S$6),FIND("~",SUBSTITUTE(S$6," ","~",LEN(TRIM(S$6))-LEN(SUBSTITUTE(TRIM(S$6)," ",""))))-1)&amp;" Total",$B$6:$AH$427,ROW($A22)-5,FALSE))</f>
        <v>0</v>
      </c>
      <c r="T22" s="11">
        <f ca="1">IF(T$5&lt;&gt;"",HLOOKUP(T$5,Functionalization!$G$6:$M$427,ROW($A22)-5,FALSE),IFERROR(INDEX(T$391:T$427,MATCH($F22,$B$391:$B$427,0))/VLOOKUP($F22,$B$391:$AH$427,MATCH(LEFT(TRIM(T$6),FIND("~",SUBSTITUTE(T$6,"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22))*HLOOKUP(LEFT(TRIM(T$6),FIND("~",SUBSTITUTE(T$6," ","~",LEN(TRIM(T$6))-LEN(SUBSTITUTE(TRIM(T$6)," ",""))))-1)&amp;" Total",$B$6:$AH$427,ROW($A22)-5,FALSE))</f>
        <v>0</v>
      </c>
      <c r="U22" s="11">
        <f ca="1">IF(U$5&lt;&gt;"",HLOOKUP(U$5,Functionalization!$G$6:$M$427,ROW($A22)-5,FALSE),IFERROR(INDEX(U$391:U$427,MATCH($F22,$B$391:$B$427,0))/VLOOKUP($F22,$B$391:$AH$427,MATCH(LEFT(TRIM(U$6),FIND("~",SUBSTITUTE(U$6,"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22))*HLOOKUP(LEFT(TRIM(U$6),FIND("~",SUBSTITUTE(U$6," ","~",LEN(TRIM(U$6))-LEN(SUBSTITUTE(TRIM(U$6)," ",""))))-1)&amp;" Total",$B$6:$AH$427,ROW($A22)-5,FALSE))</f>
        <v>0</v>
      </c>
      <c r="V22" s="11">
        <f ca="1">IF(V$5&lt;&gt;"",HLOOKUP(V$5,Functionalization!$G$6:$M$427,ROW($A22)-5,FALSE),IFERROR(INDEX(V$391:V$427,MATCH($F22,$B$391:$B$427,0))/VLOOKUP($F22,$B$391:$AH$427,MATCH(LEFT(TRIM(V$6),FIND("~",SUBSTITUTE(V$6,"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22))*HLOOKUP(LEFT(TRIM(V$6),FIND("~",SUBSTITUTE(V$6," ","~",LEN(TRIM(V$6))-LEN(SUBSTITUTE(TRIM(V$6)," ",""))))-1)&amp;" Total",$B$6:$AH$427,ROW($A22)-5,FALSE))</f>
        <v>0</v>
      </c>
      <c r="W22" s="11">
        <f ca="1">IF(W$5&lt;&gt;"",HLOOKUP(W$5,Functionalization!$G$6:$M$427,ROW($A22)-5,FALSE),IFERROR(INDEX(W$391:W$427,MATCH($F22,$B$391:$B$427,0))/VLOOKUP($F22,$B$391:$AH$427,MATCH(LEFT(TRIM(W$6),FIND("~",SUBSTITUTE(W$6,"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22))*HLOOKUP(LEFT(TRIM(W$6),FIND("~",SUBSTITUTE(W$6," ","~",LEN(TRIM(W$6))-LEN(SUBSTITUTE(TRIM(W$6)," ",""))))-1)&amp;" Total",$B$6:$AH$427,ROW($A22)-5,FALSE))</f>
        <v>0</v>
      </c>
      <c r="X22" s="11">
        <f ca="1">IF(X$5&lt;&gt;"",HLOOKUP(X$5,Functionalization!$G$6:$M$427,ROW($A22)-5,FALSE),IFERROR(INDEX(X$391:X$427,MATCH($F22,$B$391:$B$427,0))/VLOOKUP($F22,$B$391:$AH$427,MATCH(LEFT(TRIM(X$6),FIND("~",SUBSTITUTE(X$6,"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22))*HLOOKUP(LEFT(TRIM(X$6),FIND("~",SUBSTITUTE(X$6," ","~",LEN(TRIM(X$6))-LEN(SUBSTITUTE(TRIM(X$6)," ",""))))-1)&amp;" Total",$B$6:$AH$427,ROW($A22)-5,FALSE))</f>
        <v>0</v>
      </c>
      <c r="Y22" s="11">
        <f ca="1">IF(Y$5&lt;&gt;"",HLOOKUP(Y$5,Functionalization!$G$6:$M$427,ROW($A22)-5,FALSE),IFERROR(INDEX(Y$391:Y$427,MATCH($F22,$B$391:$B$427,0))/VLOOKUP($F22,$B$391:$AH$427,MATCH(LEFT(TRIM(Y$6),FIND("~",SUBSTITUTE(Y$6,"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22))*HLOOKUP(LEFT(TRIM(Y$6),FIND("~",SUBSTITUTE(Y$6," ","~",LEN(TRIM(Y$6))-LEN(SUBSTITUTE(TRIM(Y$6)," ",""))))-1)&amp;" Total",$B$6:$AH$427,ROW($A22)-5,FALSE))</f>
        <v>0</v>
      </c>
      <c r="Z22" s="11">
        <f ca="1">IF(Z$5&lt;&gt;"",HLOOKUP(Z$5,Functionalization!$G$6:$M$427,ROW($A22)-5,FALSE),IFERROR(INDEX(Z$391:Z$427,MATCH($F22,$B$391:$B$427,0))/VLOOKUP($F22,$B$391:$AH$427,MATCH(LEFT(TRIM(Z$6),FIND("~",SUBSTITUTE(Z$6,"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22))*HLOOKUP(LEFT(TRIM(Z$6),FIND("~",SUBSTITUTE(Z$6," ","~",LEN(TRIM(Z$6))-LEN(SUBSTITUTE(TRIM(Z$6)," ",""))))-1)&amp;" Total",$B$6:$AH$427,ROW($A22)-5,FALSE))</f>
        <v>0</v>
      </c>
      <c r="AA22" s="11">
        <f ca="1">IF(AA$5&lt;&gt;"",HLOOKUP(AA$5,Functionalization!$G$6:$M$427,ROW($A22)-5,FALSE),IFERROR(INDEX(AA$391:AA$427,MATCH($F22,$B$391:$B$427,0))/VLOOKUP($F22,$B$391:$AH$427,MATCH(LEFT(TRIM(AA$6),FIND("~",SUBSTITUTE(AA$6,"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22))*HLOOKUP(LEFT(TRIM(AA$6),FIND("~",SUBSTITUTE(AA$6," ","~",LEN(TRIM(AA$6))-LEN(SUBSTITUTE(TRIM(AA$6)," ",""))))-1)&amp;" Total",$B$6:$AH$427,ROW($A22)-5,FALSE))</f>
        <v>0</v>
      </c>
      <c r="AB22" s="11">
        <f ca="1">IF(AB$5&lt;&gt;"",HLOOKUP(AB$5,Functionalization!$G$6:$M$427,ROW($A22)-5,FALSE),IFERROR(INDEX(AB$391:AB$427,MATCH($F22,$B$391:$B$427,0))/VLOOKUP($F22,$B$391:$AH$427,MATCH(LEFT(TRIM(AB$6),FIND("~",SUBSTITUTE(AB$6,"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22))*HLOOKUP(LEFT(TRIM(AB$6),FIND("~",SUBSTITUTE(AB$6," ","~",LEN(TRIM(AB$6))-LEN(SUBSTITUTE(TRIM(AB$6)," ",""))))-1)&amp;" Total",$B$6:$AH$427,ROW($A22)-5,FALSE))</f>
        <v>0</v>
      </c>
      <c r="AC22" s="11">
        <f ca="1">IF(AC$5&lt;&gt;"",HLOOKUP(AC$5,Functionalization!$G$6:$M$427,ROW($A22)-5,FALSE),IFERROR(INDEX(AC$391:AC$427,MATCH($F22,$B$391:$B$427,0))/VLOOKUP($F22,$B$391:$AH$427,MATCH(LEFT(TRIM(AC$6),FIND("~",SUBSTITUTE(AC$6,"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22))*HLOOKUP(LEFT(TRIM(AC$6),FIND("~",SUBSTITUTE(AC$6," ","~",LEN(TRIM(AC$6))-LEN(SUBSTITUTE(TRIM(AC$6)," ",""))))-1)&amp;" Total",$B$6:$AH$427,ROW($A22)-5,FALSE))</f>
        <v>0</v>
      </c>
      <c r="AD22" s="11">
        <f ca="1">IF(AD$5&lt;&gt;"",HLOOKUP(AD$5,Functionalization!$G$6:$M$427,ROW($A22)-5,FALSE),IFERROR(INDEX(AD$391:AD$427,MATCH($F22,$B$391:$B$427,0))/VLOOKUP($F22,$B$391:$AH$427,MATCH(LEFT(TRIM(AD$6),FIND("~",SUBSTITUTE(AD$6,"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22))*HLOOKUP(LEFT(TRIM(AD$6),FIND("~",SUBSTITUTE(AD$6," ","~",LEN(TRIM(AD$6))-LEN(SUBSTITUTE(TRIM(AD$6)," ",""))))-1)&amp;" Total",$B$6:$AH$427,ROW($A22)-5,FALSE))</f>
        <v>0</v>
      </c>
      <c r="AE22" s="11">
        <f ca="1">IF(AE$5&lt;&gt;"",HLOOKUP(AE$5,Functionalization!$G$6:$M$427,ROW($A22)-5,FALSE),IFERROR(INDEX(AE$391:AE$427,MATCH($F22,$B$391:$B$427,0))/VLOOKUP($F22,$B$391:$AH$427,MATCH(LEFT(TRIM(AE$6),FIND("~",SUBSTITUTE(AE$6,"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22))*HLOOKUP(LEFT(TRIM(AE$6),FIND("~",SUBSTITUTE(AE$6," ","~",LEN(TRIM(AE$6))-LEN(SUBSTITUTE(TRIM(AE$6)," ",""))))-1)&amp;" Total",$B$6:$AH$427,ROW($A22)-5,FALSE))</f>
        <v>0</v>
      </c>
      <c r="AF22" s="11">
        <f ca="1">IF(AF$5&lt;&gt;"",HLOOKUP(AF$5,Functionalization!$G$6:$M$427,ROW($A22)-5,FALSE),IFERROR(INDEX(AF$391:AF$427,MATCH($F22,$B$391:$B$427,0))/VLOOKUP($F22,$B$391:$AH$427,MATCH(LEFT(TRIM(AF$6),FIND("~",SUBSTITUTE(AF$6,"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22))*HLOOKUP(LEFT(TRIM(AF$6),FIND("~",SUBSTITUTE(AF$6," ","~",LEN(TRIM(AF$6))-LEN(SUBSTITUTE(TRIM(AF$6)," ",""))))-1)&amp;" Total",$B$6:$AH$427,ROW($A22)-5,FALSE))</f>
        <v>0</v>
      </c>
      <c r="AG22" s="11">
        <f ca="1">IF(AG$5&lt;&gt;"",HLOOKUP(AG$5,Functionalization!$G$6:$M$427,ROW($A22)-5,FALSE),IFERROR(INDEX(AG$391:AG$427,MATCH($F22,$B$391:$B$427,0))/VLOOKUP($F22,$B$391:$AH$427,MATCH(LEFT(TRIM(AG$6),FIND("~",SUBSTITUTE(AG$6,"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22))*HLOOKUP(LEFT(TRIM(AG$6),FIND("~",SUBSTITUTE(AG$6," ","~",LEN(TRIM(AG$6))-LEN(SUBSTITUTE(TRIM(AG$6)," ",""))))-1)&amp;" Total",$B$6:$AH$427,ROW($A22)-5,FALSE))</f>
        <v>0</v>
      </c>
      <c r="AH22" s="11">
        <f ca="1">IF(AH$5&lt;&gt;"",HLOOKUP(AH$5,Functionalization!$G$6:$M$427,ROW($A22)-5,FALSE),IFERROR(INDEX(AH$391:AH$427,MATCH($F22,$B$391:$B$427,0))/VLOOKUP($F22,$B$391:$AH$427,MATCH(LEFT(TRIM(AH$6),FIND("~",SUBSTITUTE(AH$6,"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22))*HLOOKUP(LEFT(TRIM(AH$6),FIND("~",SUBSTITUTE(AH$6," ","~",LEN(TRIM(AH$6))-LEN(SUBSTITUTE(TRIM(AH$6)," ",""))))-1)&amp;" Total",$B$6:$AH$427,ROW($A22)-5,FALSE))</f>
        <v>0</v>
      </c>
      <c r="AJ22">
        <f ca="1">IFERROR(IF(SUMIF($G$6:$AH$6,AJ$6&amp;" Total",$G22:$AH22)-(SUMIF($G$6:$AH$6,AJ$6&amp;" "&amp;'Input-Func_Class'!$D$22,$G22:$AH22)+IFERROR(SUMIF($G$6:$AH$6,AJ$6&amp;" "&amp;'Input-Func_Class'!$E$22,$G22:$AH22),SUMIF($G$6:$AH$6,AJ$6&amp;" "&amp;'Input-Func_Class'!$B$24,$G22:$AH22))+SUMIF($G$6:$AH$6,AJ$6&amp;" "&amp;'Input-Func_Class'!$F$22,$G22:$AH22))&lt;Check_Limit,0,1),1)</f>
        <v>0</v>
      </c>
      <c r="AK22">
        <f ca="1">IFERROR(IF(SUMIF($G$6:$AH$6,AK$6&amp;" Total",$G22:$AH22)-(SUMIF($G$6:$AH$6,AK$6&amp;" "&amp;'Input-Func_Class'!$D$22,$G22:$AH22)+IFERROR(SUMIF($G$6:$AH$6,AK$6&amp;" "&amp;'Input-Func_Class'!$E$22,$G22:$AH22),SUMIF($G$6:$AH$6,AK$6&amp;" "&amp;'Input-Func_Class'!$B$24,$G22:$AH22))+SUMIF($G$6:$AH$6,AK$6&amp;" "&amp;'Input-Func_Class'!$F$22,$G22:$AH22))&lt;Check_Limit,0,1),1)</f>
        <v>0</v>
      </c>
      <c r="AL22">
        <f ca="1">IFERROR(IF(SUMIF($G$6:$AH$6,AL$6&amp;" Total",$G22:$AH22)-(SUMIF($G$6:$AH$6,AL$6&amp;" "&amp;'Input-Func_Class'!$D$22,$G22:$AH22)+IFERROR(SUMIF($G$6:$AH$6,AL$6&amp;" "&amp;'Input-Func_Class'!$E$22,$G22:$AH22),SUMIF($G$6:$AH$6,AL$6&amp;" "&amp;'Input-Func_Class'!$B$24,$G22:$AH22))+SUMIF($G$6:$AH$6,AL$6&amp;" "&amp;'Input-Func_Class'!$F$22,$G22:$AH22))&lt;Check_Limit,0,1),1)</f>
        <v>0</v>
      </c>
      <c r="AM22">
        <f ca="1">IFERROR(IF(SUMIF($G$6:$AH$6,AM$6&amp;" Total",$G22:$AH22)-(SUMIF($G$6:$AH$6,AM$6&amp;" "&amp;'Input-Func_Class'!$D$22,$G22:$AH22)+IFERROR(SUMIF($G$6:$AH$6,AM$6&amp;" "&amp;'Input-Func_Class'!$E$22,$G22:$AH22),SUMIF($G$6:$AH$6,AM$6&amp;" "&amp;'Input-Func_Class'!$B$24,$G22:$AH22))+SUMIF($G$6:$AH$6,AM$6&amp;" "&amp;'Input-Func_Class'!$F$22,$G22:$AH22))&lt;Check_Limit,0,1),1)</f>
        <v>0</v>
      </c>
      <c r="AN22">
        <f ca="1">IFERROR(IF(SUMIF($G$6:$AH$6,AN$6&amp;" Total",$G22:$AH22)-(SUMIF($G$6:$AH$6,AN$6&amp;" "&amp;'Input-Func_Class'!$D$22,$G22:$AH22)+IFERROR(SUMIF($G$6:$AH$6,AN$6&amp;" "&amp;'Input-Func_Class'!$E$22,$G22:$AH22),SUMIF($G$6:$AH$6,AN$6&amp;" "&amp;'Input-Func_Class'!$B$24,$G22:$AH22))+SUMIF($G$6:$AH$6,AN$6&amp;" "&amp;'Input-Func_Class'!$F$22,$G22:$AH22))&lt;Check_Limit,0,1),1)</f>
        <v>0</v>
      </c>
      <c r="AO22">
        <f ca="1">IFERROR(IF(SUMIF($G$6:$AH$6,AO$6&amp;" Total",$G22:$AH22)-(SUMIF($G$6:$AH$6,AO$6&amp;" "&amp;'Input-Func_Class'!$D$22,$G22:$AH22)+IFERROR(SUMIF($G$6:$AH$6,AO$6&amp;" "&amp;'Input-Func_Class'!$E$22,$G22:$AH22),SUMIF($G$6:$AH$6,AO$6&amp;" "&amp;'Input-Func_Class'!$B$24,$G22:$AH22))+SUMIF($G$6:$AH$6,AO$6&amp;" "&amp;'Input-Func_Class'!$F$22,$G22:$AH22))&lt;Check_Limit,0,1),1)</f>
        <v>0</v>
      </c>
      <c r="AP22">
        <f ca="1">IFERROR(IF(SUMIF($G$6:$AH$6,AP$6&amp;" Total",$G22:$AH22)-(SUMIF($G$6:$AH$6,AP$6&amp;" "&amp;'Input-Func_Class'!$D$22,$G22:$AH22)+IFERROR(SUMIF($G$6:$AH$6,AP$6&amp;" "&amp;'Input-Func_Class'!$E$22,$G22:$AH22),SUMIF($G$6:$AH$6,AP$6&amp;" "&amp;'Input-Func_Class'!$B$24,$G22:$AH22))+SUMIF($G$6:$AH$6,AP$6&amp;" "&amp;'Input-Func_Class'!$F$22,$G22:$AH22))&lt;Check_Limit,0,1),1)</f>
        <v>0</v>
      </c>
    </row>
    <row r="23" spans="1:42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>Functionalization!$D23</f>
        <v>9214.49</v>
      </c>
      <c r="E23" s="11">
        <f t="shared" ca="1" si="0"/>
        <v>0</v>
      </c>
      <c r="F23" s="3" t="str">
        <f>IF($D23=0,"-",IF('Input-Accounts'!$E23&lt;&gt;0,'Input-Accounts'!$E23,'Input-Accounts'!$G23))</f>
        <v>COMMODITY</v>
      </c>
      <c r="G23" s="11">
        <f ca="1">IF(G$5&lt;&gt;"",HLOOKUP(G$5,Functionalization!$G$6:$M$427,ROW($A23)-5,FALSE),IFERROR(INDEX(G$391:G$427,MATCH($F23,$B$391:$B$427,0))/VLOOKUP($F23,$B$391:$AH$427,MATCH(LEFT(TRIM(G$6),FIND("~",SUBSTITUTE(G$6,"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23))*HLOOKUP(LEFT(TRIM(G$6),FIND("~",SUBSTITUTE(G$6," ","~",LEN(TRIM(G$6))-LEN(SUBSTITUTE(TRIM(G$6)," ",""))))-1)&amp;" Total",$B$6:$AH$427,ROW($A23)-5,FALSE))</f>
        <v>0</v>
      </c>
      <c r="H23" s="11">
        <f ca="1">IF(H$5&lt;&gt;"",HLOOKUP(H$5,Functionalization!$G$6:$M$427,ROW($A23)-5,FALSE),IFERROR(INDEX(H$391:H$427,MATCH($F23,$B$391:$B$427,0))/VLOOKUP($F23,$B$391:$AH$427,MATCH(LEFT(TRIM(H$6),FIND("~",SUBSTITUTE(H$6,"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23))*HLOOKUP(LEFT(TRIM(H$6),FIND("~",SUBSTITUTE(H$6," ","~",LEN(TRIM(H$6))-LEN(SUBSTITUTE(TRIM(H$6)," ",""))))-1)&amp;" Total",$B$6:$AH$427,ROW($A23)-5,FALSE))</f>
        <v>0</v>
      </c>
      <c r="I23" s="11">
        <f ca="1">IF(I$5&lt;&gt;"",HLOOKUP(I$5,Functionalization!$G$6:$M$427,ROW($A23)-5,FALSE),IFERROR(INDEX(I$391:I$427,MATCH($F23,$B$391:$B$427,0))/VLOOKUP($F23,$B$391:$AH$427,MATCH(LEFT(TRIM(I$6),FIND("~",SUBSTITUTE(I$6,"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23))*HLOOKUP(LEFT(TRIM(I$6),FIND("~",SUBSTITUTE(I$6," ","~",LEN(TRIM(I$6))-LEN(SUBSTITUTE(TRIM(I$6)," ",""))))-1)&amp;" Total",$B$6:$AH$427,ROW($A23)-5,FALSE))</f>
        <v>0</v>
      </c>
      <c r="J23" s="11">
        <f ca="1">IF(J$5&lt;&gt;"",HLOOKUP(J$5,Functionalization!$G$6:$M$427,ROW($A23)-5,FALSE),IFERROR(INDEX(J$391:J$427,MATCH($F23,$B$391:$B$427,0))/VLOOKUP($F23,$B$391:$AH$427,MATCH(LEFT(TRIM(J$6),FIND("~",SUBSTITUTE(J$6,"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23))*HLOOKUP(LEFT(TRIM(J$6),FIND("~",SUBSTITUTE(J$6," ","~",LEN(TRIM(J$6))-LEN(SUBSTITUTE(TRIM(J$6)," ",""))))-1)&amp;" Total",$B$6:$AH$427,ROW($A23)-5,FALSE))</f>
        <v>0</v>
      </c>
      <c r="K23" s="11">
        <f ca="1">IF(K$5&lt;&gt;"",HLOOKUP(K$5,Functionalization!$G$6:$M$427,ROW($A23)-5,FALSE),IFERROR(INDEX(K$391:K$427,MATCH($F23,$B$391:$B$427,0))/VLOOKUP($F23,$B$391:$AH$427,MATCH(LEFT(TRIM(K$6),FIND("~",SUBSTITUTE(K$6,"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23))*HLOOKUP(LEFT(TRIM(K$6),FIND("~",SUBSTITUTE(K$6," ","~",LEN(TRIM(K$6))-LEN(SUBSTITUTE(TRIM(K$6)," ",""))))-1)&amp;" Total",$B$6:$AH$427,ROW($A23)-5,FALSE))</f>
        <v>9214.49</v>
      </c>
      <c r="L23" s="11">
        <f ca="1">IF(L$5&lt;&gt;"",HLOOKUP(L$5,Functionalization!$G$6:$M$427,ROW($A23)-5,FALSE),IFERROR(INDEX(L$391:L$427,MATCH($F23,$B$391:$B$427,0))/VLOOKUP($F23,$B$391:$AH$427,MATCH(LEFT(TRIM(L$6),FIND("~",SUBSTITUTE(L$6,"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23))*HLOOKUP(LEFT(TRIM(L$6),FIND("~",SUBSTITUTE(L$6," ","~",LEN(TRIM(L$6))-LEN(SUBSTITUTE(TRIM(L$6)," ",""))))-1)&amp;" Total",$B$6:$AH$427,ROW($A23)-5,FALSE))</f>
        <v>0</v>
      </c>
      <c r="M23" s="11">
        <f ca="1">IF(M$5&lt;&gt;"",HLOOKUP(M$5,Functionalization!$G$6:$M$427,ROW($A23)-5,FALSE),IFERROR(INDEX(M$391:M$427,MATCH($F23,$B$391:$B$427,0))/VLOOKUP($F23,$B$391:$AH$427,MATCH(LEFT(TRIM(M$6),FIND("~",SUBSTITUTE(M$6,"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23))*HLOOKUP(LEFT(TRIM(M$6),FIND("~",SUBSTITUTE(M$6," ","~",LEN(TRIM(M$6))-LEN(SUBSTITUTE(TRIM(M$6)," ",""))))-1)&amp;" Total",$B$6:$AH$427,ROW($A23)-5,FALSE))</f>
        <v>9214.49</v>
      </c>
      <c r="N23" s="11">
        <f ca="1">IF(N$5&lt;&gt;"",HLOOKUP(N$5,Functionalization!$G$6:$M$427,ROW($A23)-5,FALSE),IFERROR(INDEX(N$391:N$427,MATCH($F23,$B$391:$B$427,0))/VLOOKUP($F23,$B$391:$AH$427,MATCH(LEFT(TRIM(N$6),FIND("~",SUBSTITUTE(N$6,"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23))*HLOOKUP(LEFT(TRIM(N$6),FIND("~",SUBSTITUTE(N$6," ","~",LEN(TRIM(N$6))-LEN(SUBSTITUTE(TRIM(N$6)," ",""))))-1)&amp;" Total",$B$6:$AH$427,ROW($A23)-5,FALSE))</f>
        <v>0</v>
      </c>
      <c r="O23" s="11">
        <f ca="1">IF(O$5&lt;&gt;"",HLOOKUP(O$5,Functionalization!$G$6:$M$427,ROW($A23)-5,FALSE),IFERROR(INDEX(O$391:O$427,MATCH($F23,$B$391:$B$427,0))/VLOOKUP($F23,$B$391:$AH$427,MATCH(LEFT(TRIM(O$6),FIND("~",SUBSTITUTE(O$6,"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23))*HLOOKUP(LEFT(TRIM(O$6),FIND("~",SUBSTITUTE(O$6," ","~",LEN(TRIM(O$6))-LEN(SUBSTITUTE(TRIM(O$6)," ",""))))-1)&amp;" Total",$B$6:$AH$427,ROW($A23)-5,FALSE))</f>
        <v>0</v>
      </c>
      <c r="P23" s="11">
        <f ca="1">IF(P$5&lt;&gt;"",HLOOKUP(P$5,Functionalization!$G$6:$M$427,ROW($A23)-5,FALSE),IFERROR(INDEX(P$391:P$427,MATCH($F23,$B$391:$B$427,0))/VLOOKUP($F23,$B$391:$AH$427,MATCH(LEFT(TRIM(P$6),FIND("~",SUBSTITUTE(P$6,"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23))*HLOOKUP(LEFT(TRIM(P$6),FIND("~",SUBSTITUTE(P$6," ","~",LEN(TRIM(P$6))-LEN(SUBSTITUTE(TRIM(P$6)," ",""))))-1)&amp;" Total",$B$6:$AH$427,ROW($A23)-5,FALSE))</f>
        <v>0</v>
      </c>
      <c r="Q23" s="11">
        <f ca="1">IF(Q$5&lt;&gt;"",HLOOKUP(Q$5,Functionalization!$G$6:$M$427,ROW($A23)-5,FALSE),IFERROR(INDEX(Q$391:Q$427,MATCH($F23,$B$391:$B$427,0))/VLOOKUP($F23,$B$391:$AH$427,MATCH(LEFT(TRIM(Q$6),FIND("~",SUBSTITUTE(Q$6,"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23))*HLOOKUP(LEFT(TRIM(Q$6),FIND("~",SUBSTITUTE(Q$6," ","~",LEN(TRIM(Q$6))-LEN(SUBSTITUTE(TRIM(Q$6)," ",""))))-1)&amp;" Total",$B$6:$AH$427,ROW($A23)-5,FALSE))</f>
        <v>0</v>
      </c>
      <c r="R23" s="11">
        <f ca="1">IF(R$5&lt;&gt;"",HLOOKUP(R$5,Functionalization!$G$6:$M$427,ROW($A23)-5,FALSE),IFERROR(INDEX(R$391:R$427,MATCH($F23,$B$391:$B$427,0))/VLOOKUP($F23,$B$391:$AH$427,MATCH(LEFT(TRIM(R$6),FIND("~",SUBSTITUTE(R$6,"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23))*HLOOKUP(LEFT(TRIM(R$6),FIND("~",SUBSTITUTE(R$6," ","~",LEN(TRIM(R$6))-LEN(SUBSTITUTE(TRIM(R$6)," ",""))))-1)&amp;" Total",$B$6:$AH$427,ROW($A23)-5,FALSE))</f>
        <v>0</v>
      </c>
      <c r="S23" s="11">
        <f ca="1">IF(S$5&lt;&gt;"",HLOOKUP(S$5,Functionalization!$G$6:$M$427,ROW($A23)-5,FALSE),IFERROR(INDEX(S$391:S$427,MATCH($F23,$B$391:$B$427,0))/VLOOKUP($F23,$B$391:$AH$427,MATCH(LEFT(TRIM(S$6),FIND("~",SUBSTITUTE(S$6,"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23))*HLOOKUP(LEFT(TRIM(S$6),FIND("~",SUBSTITUTE(S$6," ","~",LEN(TRIM(S$6))-LEN(SUBSTITUTE(TRIM(S$6)," ",""))))-1)&amp;" Total",$B$6:$AH$427,ROW($A23)-5,FALSE))</f>
        <v>0</v>
      </c>
      <c r="T23" s="11">
        <f ca="1">IF(T$5&lt;&gt;"",HLOOKUP(T$5,Functionalization!$G$6:$M$427,ROW($A23)-5,FALSE),IFERROR(INDEX(T$391:T$427,MATCH($F23,$B$391:$B$427,0))/VLOOKUP($F23,$B$391:$AH$427,MATCH(LEFT(TRIM(T$6),FIND("~",SUBSTITUTE(T$6,"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23))*HLOOKUP(LEFT(TRIM(T$6),FIND("~",SUBSTITUTE(T$6," ","~",LEN(TRIM(T$6))-LEN(SUBSTITUTE(TRIM(T$6)," ",""))))-1)&amp;" Total",$B$6:$AH$427,ROW($A23)-5,FALSE))</f>
        <v>0</v>
      </c>
      <c r="U23" s="11">
        <f ca="1">IF(U$5&lt;&gt;"",HLOOKUP(U$5,Functionalization!$G$6:$M$427,ROW($A23)-5,FALSE),IFERROR(INDEX(U$391:U$427,MATCH($F23,$B$391:$B$427,0))/VLOOKUP($F23,$B$391:$AH$427,MATCH(LEFT(TRIM(U$6),FIND("~",SUBSTITUTE(U$6,"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23))*HLOOKUP(LEFT(TRIM(U$6),FIND("~",SUBSTITUTE(U$6," ","~",LEN(TRIM(U$6))-LEN(SUBSTITUTE(TRIM(U$6)," ",""))))-1)&amp;" Total",$B$6:$AH$427,ROW($A23)-5,FALSE))</f>
        <v>0</v>
      </c>
      <c r="V23" s="11">
        <f ca="1">IF(V$5&lt;&gt;"",HLOOKUP(V$5,Functionalization!$G$6:$M$427,ROW($A23)-5,FALSE),IFERROR(INDEX(V$391:V$427,MATCH($F23,$B$391:$B$427,0))/VLOOKUP($F23,$B$391:$AH$427,MATCH(LEFT(TRIM(V$6),FIND("~",SUBSTITUTE(V$6,"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23))*HLOOKUP(LEFT(TRIM(V$6),FIND("~",SUBSTITUTE(V$6," ","~",LEN(TRIM(V$6))-LEN(SUBSTITUTE(TRIM(V$6)," ",""))))-1)&amp;" Total",$B$6:$AH$427,ROW($A23)-5,FALSE))</f>
        <v>0</v>
      </c>
      <c r="W23" s="11">
        <f ca="1">IF(W$5&lt;&gt;"",HLOOKUP(W$5,Functionalization!$G$6:$M$427,ROW($A23)-5,FALSE),IFERROR(INDEX(W$391:W$427,MATCH($F23,$B$391:$B$427,0))/VLOOKUP($F23,$B$391:$AH$427,MATCH(LEFT(TRIM(W$6),FIND("~",SUBSTITUTE(W$6,"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23))*HLOOKUP(LEFT(TRIM(W$6),FIND("~",SUBSTITUTE(W$6," ","~",LEN(TRIM(W$6))-LEN(SUBSTITUTE(TRIM(W$6)," ",""))))-1)&amp;" Total",$B$6:$AH$427,ROW($A23)-5,FALSE))</f>
        <v>0</v>
      </c>
      <c r="X23" s="11">
        <f ca="1">IF(X$5&lt;&gt;"",HLOOKUP(X$5,Functionalization!$G$6:$M$427,ROW($A23)-5,FALSE),IFERROR(INDEX(X$391:X$427,MATCH($F23,$B$391:$B$427,0))/VLOOKUP($F23,$B$391:$AH$427,MATCH(LEFT(TRIM(X$6),FIND("~",SUBSTITUTE(X$6,"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23))*HLOOKUP(LEFT(TRIM(X$6),FIND("~",SUBSTITUTE(X$6," ","~",LEN(TRIM(X$6))-LEN(SUBSTITUTE(TRIM(X$6)," ",""))))-1)&amp;" Total",$B$6:$AH$427,ROW($A23)-5,FALSE))</f>
        <v>0</v>
      </c>
      <c r="Y23" s="11">
        <f ca="1">IF(Y$5&lt;&gt;"",HLOOKUP(Y$5,Functionalization!$G$6:$M$427,ROW($A23)-5,FALSE),IFERROR(INDEX(Y$391:Y$427,MATCH($F23,$B$391:$B$427,0))/VLOOKUP($F23,$B$391:$AH$427,MATCH(LEFT(TRIM(Y$6),FIND("~",SUBSTITUTE(Y$6,"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23))*HLOOKUP(LEFT(TRIM(Y$6),FIND("~",SUBSTITUTE(Y$6," ","~",LEN(TRIM(Y$6))-LEN(SUBSTITUTE(TRIM(Y$6)," ",""))))-1)&amp;" Total",$B$6:$AH$427,ROW($A23)-5,FALSE))</f>
        <v>0</v>
      </c>
      <c r="Z23" s="11">
        <f ca="1">IF(Z$5&lt;&gt;"",HLOOKUP(Z$5,Functionalization!$G$6:$M$427,ROW($A23)-5,FALSE),IFERROR(INDEX(Z$391:Z$427,MATCH($F23,$B$391:$B$427,0))/VLOOKUP($F23,$B$391:$AH$427,MATCH(LEFT(TRIM(Z$6),FIND("~",SUBSTITUTE(Z$6,"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23))*HLOOKUP(LEFT(TRIM(Z$6),FIND("~",SUBSTITUTE(Z$6," ","~",LEN(TRIM(Z$6))-LEN(SUBSTITUTE(TRIM(Z$6)," ",""))))-1)&amp;" Total",$B$6:$AH$427,ROW($A23)-5,FALSE))</f>
        <v>0</v>
      </c>
      <c r="AA23" s="11">
        <f ca="1">IF(AA$5&lt;&gt;"",HLOOKUP(AA$5,Functionalization!$G$6:$M$427,ROW($A23)-5,FALSE),IFERROR(INDEX(AA$391:AA$427,MATCH($F23,$B$391:$B$427,0))/VLOOKUP($F23,$B$391:$AH$427,MATCH(LEFT(TRIM(AA$6),FIND("~",SUBSTITUTE(AA$6,"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23))*HLOOKUP(LEFT(TRIM(AA$6),FIND("~",SUBSTITUTE(AA$6," ","~",LEN(TRIM(AA$6))-LEN(SUBSTITUTE(TRIM(AA$6)," ",""))))-1)&amp;" Total",$B$6:$AH$427,ROW($A23)-5,FALSE))</f>
        <v>0</v>
      </c>
      <c r="AB23" s="11">
        <f ca="1">IF(AB$5&lt;&gt;"",HLOOKUP(AB$5,Functionalization!$G$6:$M$427,ROW($A23)-5,FALSE),IFERROR(INDEX(AB$391:AB$427,MATCH($F23,$B$391:$B$427,0))/VLOOKUP($F23,$B$391:$AH$427,MATCH(LEFT(TRIM(AB$6),FIND("~",SUBSTITUTE(AB$6,"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23))*HLOOKUP(LEFT(TRIM(AB$6),FIND("~",SUBSTITUTE(AB$6," ","~",LEN(TRIM(AB$6))-LEN(SUBSTITUTE(TRIM(AB$6)," ",""))))-1)&amp;" Total",$B$6:$AH$427,ROW($A23)-5,FALSE))</f>
        <v>0</v>
      </c>
      <c r="AC23" s="11">
        <f ca="1">IF(AC$5&lt;&gt;"",HLOOKUP(AC$5,Functionalization!$G$6:$M$427,ROW($A23)-5,FALSE),IFERROR(INDEX(AC$391:AC$427,MATCH($F23,$B$391:$B$427,0))/VLOOKUP($F23,$B$391:$AH$427,MATCH(LEFT(TRIM(AC$6),FIND("~",SUBSTITUTE(AC$6,"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23))*HLOOKUP(LEFT(TRIM(AC$6),FIND("~",SUBSTITUTE(AC$6," ","~",LEN(TRIM(AC$6))-LEN(SUBSTITUTE(TRIM(AC$6)," ",""))))-1)&amp;" Total",$B$6:$AH$427,ROW($A23)-5,FALSE))</f>
        <v>0</v>
      </c>
      <c r="AD23" s="11">
        <f ca="1">IF(AD$5&lt;&gt;"",HLOOKUP(AD$5,Functionalization!$G$6:$M$427,ROW($A23)-5,FALSE),IFERROR(INDEX(AD$391:AD$427,MATCH($F23,$B$391:$B$427,0))/VLOOKUP($F23,$B$391:$AH$427,MATCH(LEFT(TRIM(AD$6),FIND("~",SUBSTITUTE(AD$6,"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23))*HLOOKUP(LEFT(TRIM(AD$6),FIND("~",SUBSTITUTE(AD$6," ","~",LEN(TRIM(AD$6))-LEN(SUBSTITUTE(TRIM(AD$6)," ",""))))-1)&amp;" Total",$B$6:$AH$427,ROW($A23)-5,FALSE))</f>
        <v>0</v>
      </c>
      <c r="AE23" s="11">
        <f ca="1">IF(AE$5&lt;&gt;"",HLOOKUP(AE$5,Functionalization!$G$6:$M$427,ROW($A23)-5,FALSE),IFERROR(INDEX(AE$391:AE$427,MATCH($F23,$B$391:$B$427,0))/VLOOKUP($F23,$B$391:$AH$427,MATCH(LEFT(TRIM(AE$6),FIND("~",SUBSTITUTE(AE$6,"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23))*HLOOKUP(LEFT(TRIM(AE$6),FIND("~",SUBSTITUTE(AE$6," ","~",LEN(TRIM(AE$6))-LEN(SUBSTITUTE(TRIM(AE$6)," ",""))))-1)&amp;" Total",$B$6:$AH$427,ROW($A23)-5,FALSE))</f>
        <v>0</v>
      </c>
      <c r="AF23" s="11">
        <f ca="1">IF(AF$5&lt;&gt;"",HLOOKUP(AF$5,Functionalization!$G$6:$M$427,ROW($A23)-5,FALSE),IFERROR(INDEX(AF$391:AF$427,MATCH($F23,$B$391:$B$427,0))/VLOOKUP($F23,$B$391:$AH$427,MATCH(LEFT(TRIM(AF$6),FIND("~",SUBSTITUTE(AF$6,"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23))*HLOOKUP(LEFT(TRIM(AF$6),FIND("~",SUBSTITUTE(AF$6," ","~",LEN(TRIM(AF$6))-LEN(SUBSTITUTE(TRIM(AF$6)," ",""))))-1)&amp;" Total",$B$6:$AH$427,ROW($A23)-5,FALSE))</f>
        <v>0</v>
      </c>
      <c r="AG23" s="11">
        <f ca="1">IF(AG$5&lt;&gt;"",HLOOKUP(AG$5,Functionalization!$G$6:$M$427,ROW($A23)-5,FALSE),IFERROR(INDEX(AG$391:AG$427,MATCH($F23,$B$391:$B$427,0))/VLOOKUP($F23,$B$391:$AH$427,MATCH(LEFT(TRIM(AG$6),FIND("~",SUBSTITUTE(AG$6,"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23))*HLOOKUP(LEFT(TRIM(AG$6),FIND("~",SUBSTITUTE(AG$6," ","~",LEN(TRIM(AG$6))-LEN(SUBSTITUTE(TRIM(AG$6)," ",""))))-1)&amp;" Total",$B$6:$AH$427,ROW($A23)-5,FALSE))</f>
        <v>0</v>
      </c>
      <c r="AH23" s="11">
        <f ca="1">IF(AH$5&lt;&gt;"",HLOOKUP(AH$5,Functionalization!$G$6:$M$427,ROW($A23)-5,FALSE),IFERROR(INDEX(AH$391:AH$427,MATCH($F23,$B$391:$B$427,0))/VLOOKUP($F23,$B$391:$AH$427,MATCH(LEFT(TRIM(AH$6),FIND("~",SUBSTITUTE(AH$6,"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23))*HLOOKUP(LEFT(TRIM(AH$6),FIND("~",SUBSTITUTE(AH$6," ","~",LEN(TRIM(AH$6))-LEN(SUBSTITUTE(TRIM(AH$6)," ",""))))-1)&amp;" Total",$B$6:$AH$427,ROW($A23)-5,FALSE))</f>
        <v>0</v>
      </c>
      <c r="AJ23">
        <f ca="1">IFERROR(IF(SUMIF($G$6:$AH$6,AJ$6&amp;" Total",$G23:$AH23)-(SUMIF($G$6:$AH$6,AJ$6&amp;" "&amp;'Input-Func_Class'!$D$22,$G23:$AH23)+IFERROR(SUMIF($G$6:$AH$6,AJ$6&amp;" "&amp;'Input-Func_Class'!$E$22,$G23:$AH23),SUMIF($G$6:$AH$6,AJ$6&amp;" "&amp;'Input-Func_Class'!$B$24,$G23:$AH23))+SUMIF($G$6:$AH$6,AJ$6&amp;" "&amp;'Input-Func_Class'!$F$22,$G23:$AH23))&lt;Check_Limit,0,1),1)</f>
        <v>0</v>
      </c>
      <c r="AK23">
        <f ca="1">IFERROR(IF(SUMIF($G$6:$AH$6,AK$6&amp;" Total",$G23:$AH23)-(SUMIF($G$6:$AH$6,AK$6&amp;" "&amp;'Input-Func_Class'!$D$22,$G23:$AH23)+IFERROR(SUMIF($G$6:$AH$6,AK$6&amp;" "&amp;'Input-Func_Class'!$E$22,$G23:$AH23),SUMIF($G$6:$AH$6,AK$6&amp;" "&amp;'Input-Func_Class'!$B$24,$G23:$AH23))+SUMIF($G$6:$AH$6,AK$6&amp;" "&amp;'Input-Func_Class'!$F$22,$G23:$AH23))&lt;Check_Limit,0,1),1)</f>
        <v>0</v>
      </c>
      <c r="AL23">
        <f ca="1">IFERROR(IF(SUMIF($G$6:$AH$6,AL$6&amp;" Total",$G23:$AH23)-(SUMIF($G$6:$AH$6,AL$6&amp;" "&amp;'Input-Func_Class'!$D$22,$G23:$AH23)+IFERROR(SUMIF($G$6:$AH$6,AL$6&amp;" "&amp;'Input-Func_Class'!$E$22,$G23:$AH23),SUMIF($G$6:$AH$6,AL$6&amp;" "&amp;'Input-Func_Class'!$B$24,$G23:$AH23))+SUMIF($G$6:$AH$6,AL$6&amp;" "&amp;'Input-Func_Class'!$F$22,$G23:$AH23))&lt;Check_Limit,0,1),1)</f>
        <v>0</v>
      </c>
      <c r="AM23">
        <f ca="1">IFERROR(IF(SUMIF($G$6:$AH$6,AM$6&amp;" Total",$G23:$AH23)-(SUMIF($G$6:$AH$6,AM$6&amp;" "&amp;'Input-Func_Class'!$D$22,$G23:$AH23)+IFERROR(SUMIF($G$6:$AH$6,AM$6&amp;" "&amp;'Input-Func_Class'!$E$22,$G23:$AH23),SUMIF($G$6:$AH$6,AM$6&amp;" "&amp;'Input-Func_Class'!$B$24,$G23:$AH23))+SUMIF($G$6:$AH$6,AM$6&amp;" "&amp;'Input-Func_Class'!$F$22,$G23:$AH23))&lt;Check_Limit,0,1),1)</f>
        <v>0</v>
      </c>
      <c r="AN23">
        <f ca="1">IFERROR(IF(SUMIF($G$6:$AH$6,AN$6&amp;" Total",$G23:$AH23)-(SUMIF($G$6:$AH$6,AN$6&amp;" "&amp;'Input-Func_Class'!$D$22,$G23:$AH23)+IFERROR(SUMIF($G$6:$AH$6,AN$6&amp;" "&amp;'Input-Func_Class'!$E$22,$G23:$AH23),SUMIF($G$6:$AH$6,AN$6&amp;" "&amp;'Input-Func_Class'!$B$24,$G23:$AH23))+SUMIF($G$6:$AH$6,AN$6&amp;" "&amp;'Input-Func_Class'!$F$22,$G23:$AH23))&lt;Check_Limit,0,1),1)</f>
        <v>0</v>
      </c>
      <c r="AO23">
        <f ca="1">IFERROR(IF(SUMIF($G$6:$AH$6,AO$6&amp;" Total",$G23:$AH23)-(SUMIF($G$6:$AH$6,AO$6&amp;" "&amp;'Input-Func_Class'!$D$22,$G23:$AH23)+IFERROR(SUMIF($G$6:$AH$6,AO$6&amp;" "&amp;'Input-Func_Class'!$E$22,$G23:$AH23),SUMIF($G$6:$AH$6,AO$6&amp;" "&amp;'Input-Func_Class'!$B$24,$G23:$AH23))+SUMIF($G$6:$AH$6,AO$6&amp;" "&amp;'Input-Func_Class'!$F$22,$G23:$AH23))&lt;Check_Limit,0,1),1)</f>
        <v>0</v>
      </c>
      <c r="AP23">
        <f ca="1">IFERROR(IF(SUMIF($G$6:$AH$6,AP$6&amp;" Total",$G23:$AH23)-(SUMIF($G$6:$AH$6,AP$6&amp;" "&amp;'Input-Func_Class'!$D$22,$G23:$AH23)+IFERROR(SUMIF($G$6:$AH$6,AP$6&amp;" "&amp;'Input-Func_Class'!$E$22,$G23:$AH23),SUMIF($G$6:$AH$6,AP$6&amp;" "&amp;'Input-Func_Class'!$B$24,$G23:$AH23))+SUMIF($G$6:$AH$6,AP$6&amp;" "&amp;'Input-Func_Class'!$F$22,$G23:$AH23))&lt;Check_Limit,0,1),1)</f>
        <v>0</v>
      </c>
    </row>
    <row r="24" spans="1:42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>Functionalization!$D24</f>
        <v>2960.52</v>
      </c>
      <c r="E24" s="11">
        <f t="shared" ca="1" si="0"/>
        <v>0</v>
      </c>
      <c r="F24" s="3" t="str">
        <f>IF($D24=0,"-",IF('Input-Accounts'!$E24&lt;&gt;0,'Input-Accounts'!$E24,'Input-Accounts'!$G24))</f>
        <v>COMMODITY</v>
      </c>
      <c r="G24" s="11">
        <f ca="1">IF(G$5&lt;&gt;"",HLOOKUP(G$5,Functionalization!$G$6:$M$427,ROW($A24)-5,FALSE),IFERROR(INDEX(G$391:G$427,MATCH($F24,$B$391:$B$427,0))/VLOOKUP($F24,$B$391:$AH$427,MATCH(LEFT(TRIM(G$6),FIND("~",SUBSTITUTE(G$6,"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24))*HLOOKUP(LEFT(TRIM(G$6),FIND("~",SUBSTITUTE(G$6," ","~",LEN(TRIM(G$6))-LEN(SUBSTITUTE(TRIM(G$6)," ",""))))-1)&amp;" Total",$B$6:$AH$427,ROW($A24)-5,FALSE))</f>
        <v>0</v>
      </c>
      <c r="H24" s="11">
        <f ca="1">IF(H$5&lt;&gt;"",HLOOKUP(H$5,Functionalization!$G$6:$M$427,ROW($A24)-5,FALSE),IFERROR(INDEX(H$391:H$427,MATCH($F24,$B$391:$B$427,0))/VLOOKUP($F24,$B$391:$AH$427,MATCH(LEFT(TRIM(H$6),FIND("~",SUBSTITUTE(H$6,"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24))*HLOOKUP(LEFT(TRIM(H$6),FIND("~",SUBSTITUTE(H$6," ","~",LEN(TRIM(H$6))-LEN(SUBSTITUTE(TRIM(H$6)," ",""))))-1)&amp;" Total",$B$6:$AH$427,ROW($A24)-5,FALSE))</f>
        <v>0</v>
      </c>
      <c r="I24" s="11">
        <f ca="1">IF(I$5&lt;&gt;"",HLOOKUP(I$5,Functionalization!$G$6:$M$427,ROW($A24)-5,FALSE),IFERROR(INDEX(I$391:I$427,MATCH($F24,$B$391:$B$427,0))/VLOOKUP($F24,$B$391:$AH$427,MATCH(LEFT(TRIM(I$6),FIND("~",SUBSTITUTE(I$6,"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24))*HLOOKUP(LEFT(TRIM(I$6),FIND("~",SUBSTITUTE(I$6," ","~",LEN(TRIM(I$6))-LEN(SUBSTITUTE(TRIM(I$6)," ",""))))-1)&amp;" Total",$B$6:$AH$427,ROW($A24)-5,FALSE))</f>
        <v>0</v>
      </c>
      <c r="J24" s="11">
        <f ca="1">IF(J$5&lt;&gt;"",HLOOKUP(J$5,Functionalization!$G$6:$M$427,ROW($A24)-5,FALSE),IFERROR(INDEX(J$391:J$427,MATCH($F24,$B$391:$B$427,0))/VLOOKUP($F24,$B$391:$AH$427,MATCH(LEFT(TRIM(J$6),FIND("~",SUBSTITUTE(J$6,"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24))*HLOOKUP(LEFT(TRIM(J$6),FIND("~",SUBSTITUTE(J$6," ","~",LEN(TRIM(J$6))-LEN(SUBSTITUTE(TRIM(J$6)," ",""))))-1)&amp;" Total",$B$6:$AH$427,ROW($A24)-5,FALSE))</f>
        <v>0</v>
      </c>
      <c r="K24" s="11">
        <f ca="1">IF(K$5&lt;&gt;"",HLOOKUP(K$5,Functionalization!$G$6:$M$427,ROW($A24)-5,FALSE),IFERROR(INDEX(K$391:K$427,MATCH($F24,$B$391:$B$427,0))/VLOOKUP($F24,$B$391:$AH$427,MATCH(LEFT(TRIM(K$6),FIND("~",SUBSTITUTE(K$6,"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24))*HLOOKUP(LEFT(TRIM(K$6),FIND("~",SUBSTITUTE(K$6," ","~",LEN(TRIM(K$6))-LEN(SUBSTITUTE(TRIM(K$6)," ",""))))-1)&amp;" Total",$B$6:$AH$427,ROW($A24)-5,FALSE))</f>
        <v>2960.52</v>
      </c>
      <c r="L24" s="11">
        <f ca="1">IF(L$5&lt;&gt;"",HLOOKUP(L$5,Functionalization!$G$6:$M$427,ROW($A24)-5,FALSE),IFERROR(INDEX(L$391:L$427,MATCH($F24,$B$391:$B$427,0))/VLOOKUP($F24,$B$391:$AH$427,MATCH(LEFT(TRIM(L$6),FIND("~",SUBSTITUTE(L$6,"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24))*HLOOKUP(LEFT(TRIM(L$6),FIND("~",SUBSTITUTE(L$6," ","~",LEN(TRIM(L$6))-LEN(SUBSTITUTE(TRIM(L$6)," ",""))))-1)&amp;" Total",$B$6:$AH$427,ROW($A24)-5,FALSE))</f>
        <v>0</v>
      </c>
      <c r="M24" s="11">
        <f ca="1">IF(M$5&lt;&gt;"",HLOOKUP(M$5,Functionalization!$G$6:$M$427,ROW($A24)-5,FALSE),IFERROR(INDEX(M$391:M$427,MATCH($F24,$B$391:$B$427,0))/VLOOKUP($F24,$B$391:$AH$427,MATCH(LEFT(TRIM(M$6),FIND("~",SUBSTITUTE(M$6,"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24))*HLOOKUP(LEFT(TRIM(M$6),FIND("~",SUBSTITUTE(M$6," ","~",LEN(TRIM(M$6))-LEN(SUBSTITUTE(TRIM(M$6)," ",""))))-1)&amp;" Total",$B$6:$AH$427,ROW($A24)-5,FALSE))</f>
        <v>2960.52</v>
      </c>
      <c r="N24" s="11">
        <f ca="1">IF(N$5&lt;&gt;"",HLOOKUP(N$5,Functionalization!$G$6:$M$427,ROW($A24)-5,FALSE),IFERROR(INDEX(N$391:N$427,MATCH($F24,$B$391:$B$427,0))/VLOOKUP($F24,$B$391:$AH$427,MATCH(LEFT(TRIM(N$6),FIND("~",SUBSTITUTE(N$6,"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24))*HLOOKUP(LEFT(TRIM(N$6),FIND("~",SUBSTITUTE(N$6," ","~",LEN(TRIM(N$6))-LEN(SUBSTITUTE(TRIM(N$6)," ",""))))-1)&amp;" Total",$B$6:$AH$427,ROW($A24)-5,FALSE))</f>
        <v>0</v>
      </c>
      <c r="O24" s="11">
        <f ca="1">IF(O$5&lt;&gt;"",HLOOKUP(O$5,Functionalization!$G$6:$M$427,ROW($A24)-5,FALSE),IFERROR(INDEX(O$391:O$427,MATCH($F24,$B$391:$B$427,0))/VLOOKUP($F24,$B$391:$AH$427,MATCH(LEFT(TRIM(O$6),FIND("~",SUBSTITUTE(O$6,"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24))*HLOOKUP(LEFT(TRIM(O$6),FIND("~",SUBSTITUTE(O$6," ","~",LEN(TRIM(O$6))-LEN(SUBSTITUTE(TRIM(O$6)," ",""))))-1)&amp;" Total",$B$6:$AH$427,ROW($A24)-5,FALSE))</f>
        <v>0</v>
      </c>
      <c r="P24" s="11">
        <f ca="1">IF(P$5&lt;&gt;"",HLOOKUP(P$5,Functionalization!$G$6:$M$427,ROW($A24)-5,FALSE),IFERROR(INDEX(P$391:P$427,MATCH($F24,$B$391:$B$427,0))/VLOOKUP($F24,$B$391:$AH$427,MATCH(LEFT(TRIM(P$6),FIND("~",SUBSTITUTE(P$6,"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24))*HLOOKUP(LEFT(TRIM(P$6),FIND("~",SUBSTITUTE(P$6," ","~",LEN(TRIM(P$6))-LEN(SUBSTITUTE(TRIM(P$6)," ",""))))-1)&amp;" Total",$B$6:$AH$427,ROW($A24)-5,FALSE))</f>
        <v>0</v>
      </c>
      <c r="Q24" s="11">
        <f ca="1">IF(Q$5&lt;&gt;"",HLOOKUP(Q$5,Functionalization!$G$6:$M$427,ROW($A24)-5,FALSE),IFERROR(INDEX(Q$391:Q$427,MATCH($F24,$B$391:$B$427,0))/VLOOKUP($F24,$B$391:$AH$427,MATCH(LEFT(TRIM(Q$6),FIND("~",SUBSTITUTE(Q$6,"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24))*HLOOKUP(LEFT(TRIM(Q$6),FIND("~",SUBSTITUTE(Q$6," ","~",LEN(TRIM(Q$6))-LEN(SUBSTITUTE(TRIM(Q$6)," ",""))))-1)&amp;" Total",$B$6:$AH$427,ROW($A24)-5,FALSE))</f>
        <v>0</v>
      </c>
      <c r="R24" s="11">
        <f ca="1">IF(R$5&lt;&gt;"",HLOOKUP(R$5,Functionalization!$G$6:$M$427,ROW($A24)-5,FALSE),IFERROR(INDEX(R$391:R$427,MATCH($F24,$B$391:$B$427,0))/VLOOKUP($F24,$B$391:$AH$427,MATCH(LEFT(TRIM(R$6),FIND("~",SUBSTITUTE(R$6,"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24))*HLOOKUP(LEFT(TRIM(R$6),FIND("~",SUBSTITUTE(R$6," ","~",LEN(TRIM(R$6))-LEN(SUBSTITUTE(TRIM(R$6)," ",""))))-1)&amp;" Total",$B$6:$AH$427,ROW($A24)-5,FALSE))</f>
        <v>0</v>
      </c>
      <c r="S24" s="11">
        <f ca="1">IF(S$5&lt;&gt;"",HLOOKUP(S$5,Functionalization!$G$6:$M$427,ROW($A24)-5,FALSE),IFERROR(INDEX(S$391:S$427,MATCH($F24,$B$391:$B$427,0))/VLOOKUP($F24,$B$391:$AH$427,MATCH(LEFT(TRIM(S$6),FIND("~",SUBSTITUTE(S$6,"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24))*HLOOKUP(LEFT(TRIM(S$6),FIND("~",SUBSTITUTE(S$6," ","~",LEN(TRIM(S$6))-LEN(SUBSTITUTE(TRIM(S$6)," ",""))))-1)&amp;" Total",$B$6:$AH$427,ROW($A24)-5,FALSE))</f>
        <v>0</v>
      </c>
      <c r="T24" s="11">
        <f ca="1">IF(T$5&lt;&gt;"",HLOOKUP(T$5,Functionalization!$G$6:$M$427,ROW($A24)-5,FALSE),IFERROR(INDEX(T$391:T$427,MATCH($F24,$B$391:$B$427,0))/VLOOKUP($F24,$B$391:$AH$427,MATCH(LEFT(TRIM(T$6),FIND("~",SUBSTITUTE(T$6,"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24))*HLOOKUP(LEFT(TRIM(T$6),FIND("~",SUBSTITUTE(T$6," ","~",LEN(TRIM(T$6))-LEN(SUBSTITUTE(TRIM(T$6)," ",""))))-1)&amp;" Total",$B$6:$AH$427,ROW($A24)-5,FALSE))</f>
        <v>0</v>
      </c>
      <c r="U24" s="11">
        <f ca="1">IF(U$5&lt;&gt;"",HLOOKUP(U$5,Functionalization!$G$6:$M$427,ROW($A24)-5,FALSE),IFERROR(INDEX(U$391:U$427,MATCH($F24,$B$391:$B$427,0))/VLOOKUP($F24,$B$391:$AH$427,MATCH(LEFT(TRIM(U$6),FIND("~",SUBSTITUTE(U$6,"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24))*HLOOKUP(LEFT(TRIM(U$6),FIND("~",SUBSTITUTE(U$6," ","~",LEN(TRIM(U$6))-LEN(SUBSTITUTE(TRIM(U$6)," ",""))))-1)&amp;" Total",$B$6:$AH$427,ROW($A24)-5,FALSE))</f>
        <v>0</v>
      </c>
      <c r="V24" s="11">
        <f ca="1">IF(V$5&lt;&gt;"",HLOOKUP(V$5,Functionalization!$G$6:$M$427,ROW($A24)-5,FALSE),IFERROR(INDEX(V$391:V$427,MATCH($F24,$B$391:$B$427,0))/VLOOKUP($F24,$B$391:$AH$427,MATCH(LEFT(TRIM(V$6),FIND("~",SUBSTITUTE(V$6,"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24))*HLOOKUP(LEFT(TRIM(V$6),FIND("~",SUBSTITUTE(V$6," ","~",LEN(TRIM(V$6))-LEN(SUBSTITUTE(TRIM(V$6)," ",""))))-1)&amp;" Total",$B$6:$AH$427,ROW($A24)-5,FALSE))</f>
        <v>0</v>
      </c>
      <c r="W24" s="11">
        <f ca="1">IF(W$5&lt;&gt;"",HLOOKUP(W$5,Functionalization!$G$6:$M$427,ROW($A24)-5,FALSE),IFERROR(INDEX(W$391:W$427,MATCH($F24,$B$391:$B$427,0))/VLOOKUP($F24,$B$391:$AH$427,MATCH(LEFT(TRIM(W$6),FIND("~",SUBSTITUTE(W$6,"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24))*HLOOKUP(LEFT(TRIM(W$6),FIND("~",SUBSTITUTE(W$6," ","~",LEN(TRIM(W$6))-LEN(SUBSTITUTE(TRIM(W$6)," ",""))))-1)&amp;" Total",$B$6:$AH$427,ROW($A24)-5,FALSE))</f>
        <v>0</v>
      </c>
      <c r="X24" s="11">
        <f ca="1">IF(X$5&lt;&gt;"",HLOOKUP(X$5,Functionalization!$G$6:$M$427,ROW($A24)-5,FALSE),IFERROR(INDEX(X$391:X$427,MATCH($F24,$B$391:$B$427,0))/VLOOKUP($F24,$B$391:$AH$427,MATCH(LEFT(TRIM(X$6),FIND("~",SUBSTITUTE(X$6,"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24))*HLOOKUP(LEFT(TRIM(X$6),FIND("~",SUBSTITUTE(X$6," ","~",LEN(TRIM(X$6))-LEN(SUBSTITUTE(TRIM(X$6)," ",""))))-1)&amp;" Total",$B$6:$AH$427,ROW($A24)-5,FALSE))</f>
        <v>0</v>
      </c>
      <c r="Y24" s="11">
        <f ca="1">IF(Y$5&lt;&gt;"",HLOOKUP(Y$5,Functionalization!$G$6:$M$427,ROW($A24)-5,FALSE),IFERROR(INDEX(Y$391:Y$427,MATCH($F24,$B$391:$B$427,0))/VLOOKUP($F24,$B$391:$AH$427,MATCH(LEFT(TRIM(Y$6),FIND("~",SUBSTITUTE(Y$6,"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24))*HLOOKUP(LEFT(TRIM(Y$6),FIND("~",SUBSTITUTE(Y$6," ","~",LEN(TRIM(Y$6))-LEN(SUBSTITUTE(TRIM(Y$6)," ",""))))-1)&amp;" Total",$B$6:$AH$427,ROW($A24)-5,FALSE))</f>
        <v>0</v>
      </c>
      <c r="Z24" s="11">
        <f ca="1">IF(Z$5&lt;&gt;"",HLOOKUP(Z$5,Functionalization!$G$6:$M$427,ROW($A24)-5,FALSE),IFERROR(INDEX(Z$391:Z$427,MATCH($F24,$B$391:$B$427,0))/VLOOKUP($F24,$B$391:$AH$427,MATCH(LEFT(TRIM(Z$6),FIND("~",SUBSTITUTE(Z$6,"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24))*HLOOKUP(LEFT(TRIM(Z$6),FIND("~",SUBSTITUTE(Z$6," ","~",LEN(TRIM(Z$6))-LEN(SUBSTITUTE(TRIM(Z$6)," ",""))))-1)&amp;" Total",$B$6:$AH$427,ROW($A24)-5,FALSE))</f>
        <v>0</v>
      </c>
      <c r="AA24" s="11">
        <f ca="1">IF(AA$5&lt;&gt;"",HLOOKUP(AA$5,Functionalization!$G$6:$M$427,ROW($A24)-5,FALSE),IFERROR(INDEX(AA$391:AA$427,MATCH($F24,$B$391:$B$427,0))/VLOOKUP($F24,$B$391:$AH$427,MATCH(LEFT(TRIM(AA$6),FIND("~",SUBSTITUTE(AA$6,"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24))*HLOOKUP(LEFT(TRIM(AA$6),FIND("~",SUBSTITUTE(AA$6," ","~",LEN(TRIM(AA$6))-LEN(SUBSTITUTE(TRIM(AA$6)," ",""))))-1)&amp;" Total",$B$6:$AH$427,ROW($A24)-5,FALSE))</f>
        <v>0</v>
      </c>
      <c r="AB24" s="11">
        <f ca="1">IF(AB$5&lt;&gt;"",HLOOKUP(AB$5,Functionalization!$G$6:$M$427,ROW($A24)-5,FALSE),IFERROR(INDEX(AB$391:AB$427,MATCH($F24,$B$391:$B$427,0))/VLOOKUP($F24,$B$391:$AH$427,MATCH(LEFT(TRIM(AB$6),FIND("~",SUBSTITUTE(AB$6,"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24))*HLOOKUP(LEFT(TRIM(AB$6),FIND("~",SUBSTITUTE(AB$6," ","~",LEN(TRIM(AB$6))-LEN(SUBSTITUTE(TRIM(AB$6)," ",""))))-1)&amp;" Total",$B$6:$AH$427,ROW($A24)-5,FALSE))</f>
        <v>0</v>
      </c>
      <c r="AC24" s="11">
        <f ca="1">IF(AC$5&lt;&gt;"",HLOOKUP(AC$5,Functionalization!$G$6:$M$427,ROW($A24)-5,FALSE),IFERROR(INDEX(AC$391:AC$427,MATCH($F24,$B$391:$B$427,0))/VLOOKUP($F24,$B$391:$AH$427,MATCH(LEFT(TRIM(AC$6),FIND("~",SUBSTITUTE(AC$6,"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24))*HLOOKUP(LEFT(TRIM(AC$6),FIND("~",SUBSTITUTE(AC$6," ","~",LEN(TRIM(AC$6))-LEN(SUBSTITUTE(TRIM(AC$6)," ",""))))-1)&amp;" Total",$B$6:$AH$427,ROW($A24)-5,FALSE))</f>
        <v>0</v>
      </c>
      <c r="AD24" s="11">
        <f ca="1">IF(AD$5&lt;&gt;"",HLOOKUP(AD$5,Functionalization!$G$6:$M$427,ROW($A24)-5,FALSE),IFERROR(INDEX(AD$391:AD$427,MATCH($F24,$B$391:$B$427,0))/VLOOKUP($F24,$B$391:$AH$427,MATCH(LEFT(TRIM(AD$6),FIND("~",SUBSTITUTE(AD$6,"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24))*HLOOKUP(LEFT(TRIM(AD$6),FIND("~",SUBSTITUTE(AD$6," ","~",LEN(TRIM(AD$6))-LEN(SUBSTITUTE(TRIM(AD$6)," ",""))))-1)&amp;" Total",$B$6:$AH$427,ROW($A24)-5,FALSE))</f>
        <v>0</v>
      </c>
      <c r="AE24" s="11">
        <f ca="1">IF(AE$5&lt;&gt;"",HLOOKUP(AE$5,Functionalization!$G$6:$M$427,ROW($A24)-5,FALSE),IFERROR(INDEX(AE$391:AE$427,MATCH($F24,$B$391:$B$427,0))/VLOOKUP($F24,$B$391:$AH$427,MATCH(LEFT(TRIM(AE$6),FIND("~",SUBSTITUTE(AE$6,"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24))*HLOOKUP(LEFT(TRIM(AE$6),FIND("~",SUBSTITUTE(AE$6," ","~",LEN(TRIM(AE$6))-LEN(SUBSTITUTE(TRIM(AE$6)," ",""))))-1)&amp;" Total",$B$6:$AH$427,ROW($A24)-5,FALSE))</f>
        <v>0</v>
      </c>
      <c r="AF24" s="11">
        <f ca="1">IF(AF$5&lt;&gt;"",HLOOKUP(AF$5,Functionalization!$G$6:$M$427,ROW($A24)-5,FALSE),IFERROR(INDEX(AF$391:AF$427,MATCH($F24,$B$391:$B$427,0))/VLOOKUP($F24,$B$391:$AH$427,MATCH(LEFT(TRIM(AF$6),FIND("~",SUBSTITUTE(AF$6,"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24))*HLOOKUP(LEFT(TRIM(AF$6),FIND("~",SUBSTITUTE(AF$6," ","~",LEN(TRIM(AF$6))-LEN(SUBSTITUTE(TRIM(AF$6)," ",""))))-1)&amp;" Total",$B$6:$AH$427,ROW($A24)-5,FALSE))</f>
        <v>0</v>
      </c>
      <c r="AG24" s="11">
        <f ca="1">IF(AG$5&lt;&gt;"",HLOOKUP(AG$5,Functionalization!$G$6:$M$427,ROW($A24)-5,FALSE),IFERROR(INDEX(AG$391:AG$427,MATCH($F24,$B$391:$B$427,0))/VLOOKUP($F24,$B$391:$AH$427,MATCH(LEFT(TRIM(AG$6),FIND("~",SUBSTITUTE(AG$6,"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24))*HLOOKUP(LEFT(TRIM(AG$6),FIND("~",SUBSTITUTE(AG$6," ","~",LEN(TRIM(AG$6))-LEN(SUBSTITUTE(TRIM(AG$6)," ",""))))-1)&amp;" Total",$B$6:$AH$427,ROW($A24)-5,FALSE))</f>
        <v>0</v>
      </c>
      <c r="AH24" s="11">
        <f ca="1">IF(AH$5&lt;&gt;"",HLOOKUP(AH$5,Functionalization!$G$6:$M$427,ROW($A24)-5,FALSE),IFERROR(INDEX(AH$391:AH$427,MATCH($F24,$B$391:$B$427,0))/VLOOKUP($F24,$B$391:$AH$427,MATCH(LEFT(TRIM(AH$6),FIND("~",SUBSTITUTE(AH$6,"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24))*HLOOKUP(LEFT(TRIM(AH$6),FIND("~",SUBSTITUTE(AH$6," ","~",LEN(TRIM(AH$6))-LEN(SUBSTITUTE(TRIM(AH$6)," ",""))))-1)&amp;" Total",$B$6:$AH$427,ROW($A24)-5,FALSE))</f>
        <v>0</v>
      </c>
      <c r="AJ24">
        <f ca="1">IFERROR(IF(SUMIF($G$6:$AH$6,AJ$6&amp;" Total",$G24:$AH24)-(SUMIF($G$6:$AH$6,AJ$6&amp;" "&amp;'Input-Func_Class'!$D$22,$G24:$AH24)+IFERROR(SUMIF($G$6:$AH$6,AJ$6&amp;" "&amp;'Input-Func_Class'!$E$22,$G24:$AH24),SUMIF($G$6:$AH$6,AJ$6&amp;" "&amp;'Input-Func_Class'!$B$24,$G24:$AH24))+SUMIF($G$6:$AH$6,AJ$6&amp;" "&amp;'Input-Func_Class'!$F$22,$G24:$AH24))&lt;Check_Limit,0,1),1)</f>
        <v>0</v>
      </c>
      <c r="AK24">
        <f ca="1">IFERROR(IF(SUMIF($G$6:$AH$6,AK$6&amp;" Total",$G24:$AH24)-(SUMIF($G$6:$AH$6,AK$6&amp;" "&amp;'Input-Func_Class'!$D$22,$G24:$AH24)+IFERROR(SUMIF($G$6:$AH$6,AK$6&amp;" "&amp;'Input-Func_Class'!$E$22,$G24:$AH24),SUMIF($G$6:$AH$6,AK$6&amp;" "&amp;'Input-Func_Class'!$B$24,$G24:$AH24))+SUMIF($G$6:$AH$6,AK$6&amp;" "&amp;'Input-Func_Class'!$F$22,$G24:$AH24))&lt;Check_Limit,0,1),1)</f>
        <v>0</v>
      </c>
      <c r="AL24">
        <f ca="1">IFERROR(IF(SUMIF($G$6:$AH$6,AL$6&amp;" Total",$G24:$AH24)-(SUMIF($G$6:$AH$6,AL$6&amp;" "&amp;'Input-Func_Class'!$D$22,$G24:$AH24)+IFERROR(SUMIF($G$6:$AH$6,AL$6&amp;" "&amp;'Input-Func_Class'!$E$22,$G24:$AH24),SUMIF($G$6:$AH$6,AL$6&amp;" "&amp;'Input-Func_Class'!$B$24,$G24:$AH24))+SUMIF($G$6:$AH$6,AL$6&amp;" "&amp;'Input-Func_Class'!$F$22,$G24:$AH24))&lt;Check_Limit,0,1),1)</f>
        <v>0</v>
      </c>
      <c r="AM24">
        <f ca="1">IFERROR(IF(SUMIF($G$6:$AH$6,AM$6&amp;" Total",$G24:$AH24)-(SUMIF($G$6:$AH$6,AM$6&amp;" "&amp;'Input-Func_Class'!$D$22,$G24:$AH24)+IFERROR(SUMIF($G$6:$AH$6,AM$6&amp;" "&amp;'Input-Func_Class'!$E$22,$G24:$AH24),SUMIF($G$6:$AH$6,AM$6&amp;" "&amp;'Input-Func_Class'!$B$24,$G24:$AH24))+SUMIF($G$6:$AH$6,AM$6&amp;" "&amp;'Input-Func_Class'!$F$22,$G24:$AH24))&lt;Check_Limit,0,1),1)</f>
        <v>0</v>
      </c>
      <c r="AN24">
        <f ca="1">IFERROR(IF(SUMIF($G$6:$AH$6,AN$6&amp;" Total",$G24:$AH24)-(SUMIF($G$6:$AH$6,AN$6&amp;" "&amp;'Input-Func_Class'!$D$22,$G24:$AH24)+IFERROR(SUMIF($G$6:$AH$6,AN$6&amp;" "&amp;'Input-Func_Class'!$E$22,$G24:$AH24),SUMIF($G$6:$AH$6,AN$6&amp;" "&amp;'Input-Func_Class'!$B$24,$G24:$AH24))+SUMIF($G$6:$AH$6,AN$6&amp;" "&amp;'Input-Func_Class'!$F$22,$G24:$AH24))&lt;Check_Limit,0,1),1)</f>
        <v>0</v>
      </c>
      <c r="AO24">
        <f ca="1">IFERROR(IF(SUMIF($G$6:$AH$6,AO$6&amp;" Total",$G24:$AH24)-(SUMIF($G$6:$AH$6,AO$6&amp;" "&amp;'Input-Func_Class'!$D$22,$G24:$AH24)+IFERROR(SUMIF($G$6:$AH$6,AO$6&amp;" "&amp;'Input-Func_Class'!$E$22,$G24:$AH24),SUMIF($G$6:$AH$6,AO$6&amp;" "&amp;'Input-Func_Class'!$B$24,$G24:$AH24))+SUMIF($G$6:$AH$6,AO$6&amp;" "&amp;'Input-Func_Class'!$F$22,$G24:$AH24))&lt;Check_Limit,0,1),1)</f>
        <v>0</v>
      </c>
      <c r="AP24">
        <f ca="1">IFERROR(IF(SUMIF($G$6:$AH$6,AP$6&amp;" Total",$G24:$AH24)-(SUMIF($G$6:$AH$6,AP$6&amp;" "&amp;'Input-Func_Class'!$D$22,$G24:$AH24)+IFERROR(SUMIF($G$6:$AH$6,AP$6&amp;" "&amp;'Input-Func_Class'!$E$22,$G24:$AH24),SUMIF($G$6:$AH$6,AP$6&amp;" "&amp;'Input-Func_Class'!$B$24,$G24:$AH24))+SUMIF($G$6:$AH$6,AP$6&amp;" "&amp;'Input-Func_Class'!$F$22,$G24:$AH24))&lt;Check_Limit,0,1),1)</f>
        <v>0</v>
      </c>
    </row>
    <row r="25" spans="1:42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>Functionalization!$D25</f>
        <v>116633035.70999999</v>
      </c>
      <c r="E25" s="11">
        <f t="shared" ca="1" si="0"/>
        <v>0</v>
      </c>
      <c r="F25" s="3" t="str">
        <f>IF($D25=0,"-",IF('Input-Accounts'!$E25&lt;&gt;0,'Input-Accounts'!$E25,'Input-Accounts'!$G25))</f>
        <v>COMMODITY</v>
      </c>
      <c r="G25" s="11">
        <f ca="1">IF(G$5&lt;&gt;"",HLOOKUP(G$5,Functionalization!$G$6:$M$427,ROW($A25)-5,FALSE),IFERROR(INDEX(G$391:G$427,MATCH($F25,$B$391:$B$427,0))/VLOOKUP($F25,$B$391:$AH$427,MATCH(LEFT(TRIM(G$6),FIND("~",SUBSTITUTE(G$6,"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25))*HLOOKUP(LEFT(TRIM(G$6),FIND("~",SUBSTITUTE(G$6," ","~",LEN(TRIM(G$6))-LEN(SUBSTITUTE(TRIM(G$6)," ",""))))-1)&amp;" Total",$B$6:$AH$427,ROW($A25)-5,FALSE))</f>
        <v>0</v>
      </c>
      <c r="H25" s="11">
        <f ca="1">IF(H$5&lt;&gt;"",HLOOKUP(H$5,Functionalization!$G$6:$M$427,ROW($A25)-5,FALSE),IFERROR(INDEX(H$391:H$427,MATCH($F25,$B$391:$B$427,0))/VLOOKUP($F25,$B$391:$AH$427,MATCH(LEFT(TRIM(H$6),FIND("~",SUBSTITUTE(H$6,"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25))*HLOOKUP(LEFT(TRIM(H$6),FIND("~",SUBSTITUTE(H$6," ","~",LEN(TRIM(H$6))-LEN(SUBSTITUTE(TRIM(H$6)," ",""))))-1)&amp;" Total",$B$6:$AH$427,ROW($A25)-5,FALSE))</f>
        <v>0</v>
      </c>
      <c r="I25" s="11">
        <f ca="1">IF(I$5&lt;&gt;"",HLOOKUP(I$5,Functionalization!$G$6:$M$427,ROW($A25)-5,FALSE),IFERROR(INDEX(I$391:I$427,MATCH($F25,$B$391:$B$427,0))/VLOOKUP($F25,$B$391:$AH$427,MATCH(LEFT(TRIM(I$6),FIND("~",SUBSTITUTE(I$6,"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25))*HLOOKUP(LEFT(TRIM(I$6),FIND("~",SUBSTITUTE(I$6," ","~",LEN(TRIM(I$6))-LEN(SUBSTITUTE(TRIM(I$6)," ",""))))-1)&amp;" Total",$B$6:$AH$427,ROW($A25)-5,FALSE))</f>
        <v>0</v>
      </c>
      <c r="J25" s="11">
        <f ca="1">IF(J$5&lt;&gt;"",HLOOKUP(J$5,Functionalization!$G$6:$M$427,ROW($A25)-5,FALSE),IFERROR(INDEX(J$391:J$427,MATCH($F25,$B$391:$B$427,0))/VLOOKUP($F25,$B$391:$AH$427,MATCH(LEFT(TRIM(J$6),FIND("~",SUBSTITUTE(J$6,"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25))*HLOOKUP(LEFT(TRIM(J$6),FIND("~",SUBSTITUTE(J$6," ","~",LEN(TRIM(J$6))-LEN(SUBSTITUTE(TRIM(J$6)," ",""))))-1)&amp;" Total",$B$6:$AH$427,ROW($A25)-5,FALSE))</f>
        <v>0</v>
      </c>
      <c r="K25" s="11">
        <f ca="1">IF(K$5&lt;&gt;"",HLOOKUP(K$5,Functionalization!$G$6:$M$427,ROW($A25)-5,FALSE),IFERROR(INDEX(K$391:K$427,MATCH($F25,$B$391:$B$427,0))/VLOOKUP($F25,$B$391:$AH$427,MATCH(LEFT(TRIM(K$6),FIND("~",SUBSTITUTE(K$6,"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25))*HLOOKUP(LEFT(TRIM(K$6),FIND("~",SUBSTITUTE(K$6," ","~",LEN(TRIM(K$6))-LEN(SUBSTITUTE(TRIM(K$6)," ",""))))-1)&amp;" Total",$B$6:$AH$427,ROW($A25)-5,FALSE))</f>
        <v>116633035.70999999</v>
      </c>
      <c r="L25" s="11">
        <f ca="1">IF(L$5&lt;&gt;"",HLOOKUP(L$5,Functionalization!$G$6:$M$427,ROW($A25)-5,FALSE),IFERROR(INDEX(L$391:L$427,MATCH($F25,$B$391:$B$427,0))/VLOOKUP($F25,$B$391:$AH$427,MATCH(LEFT(TRIM(L$6),FIND("~",SUBSTITUTE(L$6,"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25))*HLOOKUP(LEFT(TRIM(L$6),FIND("~",SUBSTITUTE(L$6," ","~",LEN(TRIM(L$6))-LEN(SUBSTITUTE(TRIM(L$6)," ",""))))-1)&amp;" Total",$B$6:$AH$427,ROW($A25)-5,FALSE))</f>
        <v>0</v>
      </c>
      <c r="M25" s="11">
        <f ca="1">IF(M$5&lt;&gt;"",HLOOKUP(M$5,Functionalization!$G$6:$M$427,ROW($A25)-5,FALSE),IFERROR(INDEX(M$391:M$427,MATCH($F25,$B$391:$B$427,0))/VLOOKUP($F25,$B$391:$AH$427,MATCH(LEFT(TRIM(M$6),FIND("~",SUBSTITUTE(M$6,"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25))*HLOOKUP(LEFT(TRIM(M$6),FIND("~",SUBSTITUTE(M$6," ","~",LEN(TRIM(M$6))-LEN(SUBSTITUTE(TRIM(M$6)," ",""))))-1)&amp;" Total",$B$6:$AH$427,ROW($A25)-5,FALSE))</f>
        <v>116633035.70999999</v>
      </c>
      <c r="N25" s="11">
        <f ca="1">IF(N$5&lt;&gt;"",HLOOKUP(N$5,Functionalization!$G$6:$M$427,ROW($A25)-5,FALSE),IFERROR(INDEX(N$391:N$427,MATCH($F25,$B$391:$B$427,0))/VLOOKUP($F25,$B$391:$AH$427,MATCH(LEFT(TRIM(N$6),FIND("~",SUBSTITUTE(N$6,"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25))*HLOOKUP(LEFT(TRIM(N$6),FIND("~",SUBSTITUTE(N$6," ","~",LEN(TRIM(N$6))-LEN(SUBSTITUTE(TRIM(N$6)," ",""))))-1)&amp;" Total",$B$6:$AH$427,ROW($A25)-5,FALSE))</f>
        <v>0</v>
      </c>
      <c r="O25" s="11">
        <f ca="1">IF(O$5&lt;&gt;"",HLOOKUP(O$5,Functionalization!$G$6:$M$427,ROW($A25)-5,FALSE),IFERROR(INDEX(O$391:O$427,MATCH($F25,$B$391:$B$427,0))/VLOOKUP($F25,$B$391:$AH$427,MATCH(LEFT(TRIM(O$6),FIND("~",SUBSTITUTE(O$6,"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25))*HLOOKUP(LEFT(TRIM(O$6),FIND("~",SUBSTITUTE(O$6," ","~",LEN(TRIM(O$6))-LEN(SUBSTITUTE(TRIM(O$6)," ",""))))-1)&amp;" Total",$B$6:$AH$427,ROW($A25)-5,FALSE))</f>
        <v>0</v>
      </c>
      <c r="P25" s="11">
        <f ca="1">IF(P$5&lt;&gt;"",HLOOKUP(P$5,Functionalization!$G$6:$M$427,ROW($A25)-5,FALSE),IFERROR(INDEX(P$391:P$427,MATCH($F25,$B$391:$B$427,0))/VLOOKUP($F25,$B$391:$AH$427,MATCH(LEFT(TRIM(P$6),FIND("~",SUBSTITUTE(P$6,"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25))*HLOOKUP(LEFT(TRIM(P$6),FIND("~",SUBSTITUTE(P$6," ","~",LEN(TRIM(P$6))-LEN(SUBSTITUTE(TRIM(P$6)," ",""))))-1)&amp;" Total",$B$6:$AH$427,ROW($A25)-5,FALSE))</f>
        <v>0</v>
      </c>
      <c r="Q25" s="11">
        <f ca="1">IF(Q$5&lt;&gt;"",HLOOKUP(Q$5,Functionalization!$G$6:$M$427,ROW($A25)-5,FALSE),IFERROR(INDEX(Q$391:Q$427,MATCH($F25,$B$391:$B$427,0))/VLOOKUP($F25,$B$391:$AH$427,MATCH(LEFT(TRIM(Q$6),FIND("~",SUBSTITUTE(Q$6,"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25))*HLOOKUP(LEFT(TRIM(Q$6),FIND("~",SUBSTITUTE(Q$6," ","~",LEN(TRIM(Q$6))-LEN(SUBSTITUTE(TRIM(Q$6)," ",""))))-1)&amp;" Total",$B$6:$AH$427,ROW($A25)-5,FALSE))</f>
        <v>0</v>
      </c>
      <c r="R25" s="11">
        <f ca="1">IF(R$5&lt;&gt;"",HLOOKUP(R$5,Functionalization!$G$6:$M$427,ROW($A25)-5,FALSE),IFERROR(INDEX(R$391:R$427,MATCH($F25,$B$391:$B$427,0))/VLOOKUP($F25,$B$391:$AH$427,MATCH(LEFT(TRIM(R$6),FIND("~",SUBSTITUTE(R$6,"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25))*HLOOKUP(LEFT(TRIM(R$6),FIND("~",SUBSTITUTE(R$6," ","~",LEN(TRIM(R$6))-LEN(SUBSTITUTE(TRIM(R$6)," ",""))))-1)&amp;" Total",$B$6:$AH$427,ROW($A25)-5,FALSE))</f>
        <v>0</v>
      </c>
      <c r="S25" s="11">
        <f ca="1">IF(S$5&lt;&gt;"",HLOOKUP(S$5,Functionalization!$G$6:$M$427,ROW($A25)-5,FALSE),IFERROR(INDEX(S$391:S$427,MATCH($F25,$B$391:$B$427,0))/VLOOKUP($F25,$B$391:$AH$427,MATCH(LEFT(TRIM(S$6),FIND("~",SUBSTITUTE(S$6,"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25))*HLOOKUP(LEFT(TRIM(S$6),FIND("~",SUBSTITUTE(S$6," ","~",LEN(TRIM(S$6))-LEN(SUBSTITUTE(TRIM(S$6)," ",""))))-1)&amp;" Total",$B$6:$AH$427,ROW($A25)-5,FALSE))</f>
        <v>0</v>
      </c>
      <c r="T25" s="11">
        <f ca="1">IF(T$5&lt;&gt;"",HLOOKUP(T$5,Functionalization!$G$6:$M$427,ROW($A25)-5,FALSE),IFERROR(INDEX(T$391:T$427,MATCH($F25,$B$391:$B$427,0))/VLOOKUP($F25,$B$391:$AH$427,MATCH(LEFT(TRIM(T$6),FIND("~",SUBSTITUTE(T$6,"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25))*HLOOKUP(LEFT(TRIM(T$6),FIND("~",SUBSTITUTE(T$6," ","~",LEN(TRIM(T$6))-LEN(SUBSTITUTE(TRIM(T$6)," ",""))))-1)&amp;" Total",$B$6:$AH$427,ROW($A25)-5,FALSE))</f>
        <v>0</v>
      </c>
      <c r="U25" s="11">
        <f ca="1">IF(U$5&lt;&gt;"",HLOOKUP(U$5,Functionalization!$G$6:$M$427,ROW($A25)-5,FALSE),IFERROR(INDEX(U$391:U$427,MATCH($F25,$B$391:$B$427,0))/VLOOKUP($F25,$B$391:$AH$427,MATCH(LEFT(TRIM(U$6),FIND("~",SUBSTITUTE(U$6,"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25))*HLOOKUP(LEFT(TRIM(U$6),FIND("~",SUBSTITUTE(U$6," ","~",LEN(TRIM(U$6))-LEN(SUBSTITUTE(TRIM(U$6)," ",""))))-1)&amp;" Total",$B$6:$AH$427,ROW($A25)-5,FALSE))</f>
        <v>0</v>
      </c>
      <c r="V25" s="11">
        <f ca="1">IF(V$5&lt;&gt;"",HLOOKUP(V$5,Functionalization!$G$6:$M$427,ROW($A25)-5,FALSE),IFERROR(INDEX(V$391:V$427,MATCH($F25,$B$391:$B$427,0))/VLOOKUP($F25,$B$391:$AH$427,MATCH(LEFT(TRIM(V$6),FIND("~",SUBSTITUTE(V$6,"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25))*HLOOKUP(LEFT(TRIM(V$6),FIND("~",SUBSTITUTE(V$6," ","~",LEN(TRIM(V$6))-LEN(SUBSTITUTE(TRIM(V$6)," ",""))))-1)&amp;" Total",$B$6:$AH$427,ROW($A25)-5,FALSE))</f>
        <v>0</v>
      </c>
      <c r="W25" s="11">
        <f ca="1">IF(W$5&lt;&gt;"",HLOOKUP(W$5,Functionalization!$G$6:$M$427,ROW($A25)-5,FALSE),IFERROR(INDEX(W$391:W$427,MATCH($F25,$B$391:$B$427,0))/VLOOKUP($F25,$B$391:$AH$427,MATCH(LEFT(TRIM(W$6),FIND("~",SUBSTITUTE(W$6,"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25))*HLOOKUP(LEFT(TRIM(W$6),FIND("~",SUBSTITUTE(W$6," ","~",LEN(TRIM(W$6))-LEN(SUBSTITUTE(TRIM(W$6)," ",""))))-1)&amp;" Total",$B$6:$AH$427,ROW($A25)-5,FALSE))</f>
        <v>0</v>
      </c>
      <c r="X25" s="11">
        <f ca="1">IF(X$5&lt;&gt;"",HLOOKUP(X$5,Functionalization!$G$6:$M$427,ROW($A25)-5,FALSE),IFERROR(INDEX(X$391:X$427,MATCH($F25,$B$391:$B$427,0))/VLOOKUP($F25,$B$391:$AH$427,MATCH(LEFT(TRIM(X$6),FIND("~",SUBSTITUTE(X$6,"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25))*HLOOKUP(LEFT(TRIM(X$6),FIND("~",SUBSTITUTE(X$6," ","~",LEN(TRIM(X$6))-LEN(SUBSTITUTE(TRIM(X$6)," ",""))))-1)&amp;" Total",$B$6:$AH$427,ROW($A25)-5,FALSE))</f>
        <v>0</v>
      </c>
      <c r="Y25" s="11">
        <f ca="1">IF(Y$5&lt;&gt;"",HLOOKUP(Y$5,Functionalization!$G$6:$M$427,ROW($A25)-5,FALSE),IFERROR(INDEX(Y$391:Y$427,MATCH($F25,$B$391:$B$427,0))/VLOOKUP($F25,$B$391:$AH$427,MATCH(LEFT(TRIM(Y$6),FIND("~",SUBSTITUTE(Y$6,"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25))*HLOOKUP(LEFT(TRIM(Y$6),FIND("~",SUBSTITUTE(Y$6," ","~",LEN(TRIM(Y$6))-LEN(SUBSTITUTE(TRIM(Y$6)," ",""))))-1)&amp;" Total",$B$6:$AH$427,ROW($A25)-5,FALSE))</f>
        <v>0</v>
      </c>
      <c r="Z25" s="11">
        <f ca="1">IF(Z$5&lt;&gt;"",HLOOKUP(Z$5,Functionalization!$G$6:$M$427,ROW($A25)-5,FALSE),IFERROR(INDEX(Z$391:Z$427,MATCH($F25,$B$391:$B$427,0))/VLOOKUP($F25,$B$391:$AH$427,MATCH(LEFT(TRIM(Z$6),FIND("~",SUBSTITUTE(Z$6,"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25))*HLOOKUP(LEFT(TRIM(Z$6),FIND("~",SUBSTITUTE(Z$6," ","~",LEN(TRIM(Z$6))-LEN(SUBSTITUTE(TRIM(Z$6)," ",""))))-1)&amp;" Total",$B$6:$AH$427,ROW($A25)-5,FALSE))</f>
        <v>0</v>
      </c>
      <c r="AA25" s="11">
        <f ca="1">IF(AA$5&lt;&gt;"",HLOOKUP(AA$5,Functionalization!$G$6:$M$427,ROW($A25)-5,FALSE),IFERROR(INDEX(AA$391:AA$427,MATCH($F25,$B$391:$B$427,0))/VLOOKUP($F25,$B$391:$AH$427,MATCH(LEFT(TRIM(AA$6),FIND("~",SUBSTITUTE(AA$6,"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25))*HLOOKUP(LEFT(TRIM(AA$6),FIND("~",SUBSTITUTE(AA$6," ","~",LEN(TRIM(AA$6))-LEN(SUBSTITUTE(TRIM(AA$6)," ",""))))-1)&amp;" Total",$B$6:$AH$427,ROW($A25)-5,FALSE))</f>
        <v>0</v>
      </c>
      <c r="AB25" s="11">
        <f ca="1">IF(AB$5&lt;&gt;"",HLOOKUP(AB$5,Functionalization!$G$6:$M$427,ROW($A25)-5,FALSE),IFERROR(INDEX(AB$391:AB$427,MATCH($F25,$B$391:$B$427,0))/VLOOKUP($F25,$B$391:$AH$427,MATCH(LEFT(TRIM(AB$6),FIND("~",SUBSTITUTE(AB$6,"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25))*HLOOKUP(LEFT(TRIM(AB$6),FIND("~",SUBSTITUTE(AB$6," ","~",LEN(TRIM(AB$6))-LEN(SUBSTITUTE(TRIM(AB$6)," ",""))))-1)&amp;" Total",$B$6:$AH$427,ROW($A25)-5,FALSE))</f>
        <v>0</v>
      </c>
      <c r="AC25" s="11">
        <f ca="1">IF(AC$5&lt;&gt;"",HLOOKUP(AC$5,Functionalization!$G$6:$M$427,ROW($A25)-5,FALSE),IFERROR(INDEX(AC$391:AC$427,MATCH($F25,$B$391:$B$427,0))/VLOOKUP($F25,$B$391:$AH$427,MATCH(LEFT(TRIM(AC$6),FIND("~",SUBSTITUTE(AC$6,"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25))*HLOOKUP(LEFT(TRIM(AC$6),FIND("~",SUBSTITUTE(AC$6," ","~",LEN(TRIM(AC$6))-LEN(SUBSTITUTE(TRIM(AC$6)," ",""))))-1)&amp;" Total",$B$6:$AH$427,ROW($A25)-5,FALSE))</f>
        <v>0</v>
      </c>
      <c r="AD25" s="11">
        <f ca="1">IF(AD$5&lt;&gt;"",HLOOKUP(AD$5,Functionalization!$G$6:$M$427,ROW($A25)-5,FALSE),IFERROR(INDEX(AD$391:AD$427,MATCH($F25,$B$391:$B$427,0))/VLOOKUP($F25,$B$391:$AH$427,MATCH(LEFT(TRIM(AD$6),FIND("~",SUBSTITUTE(AD$6,"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25))*HLOOKUP(LEFT(TRIM(AD$6),FIND("~",SUBSTITUTE(AD$6," ","~",LEN(TRIM(AD$6))-LEN(SUBSTITUTE(TRIM(AD$6)," ",""))))-1)&amp;" Total",$B$6:$AH$427,ROW($A25)-5,FALSE))</f>
        <v>0</v>
      </c>
      <c r="AE25" s="11">
        <f ca="1">IF(AE$5&lt;&gt;"",HLOOKUP(AE$5,Functionalization!$G$6:$M$427,ROW($A25)-5,FALSE),IFERROR(INDEX(AE$391:AE$427,MATCH($F25,$B$391:$B$427,0))/VLOOKUP($F25,$B$391:$AH$427,MATCH(LEFT(TRIM(AE$6),FIND("~",SUBSTITUTE(AE$6,"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25))*HLOOKUP(LEFT(TRIM(AE$6),FIND("~",SUBSTITUTE(AE$6," ","~",LEN(TRIM(AE$6))-LEN(SUBSTITUTE(TRIM(AE$6)," ",""))))-1)&amp;" Total",$B$6:$AH$427,ROW($A25)-5,FALSE))</f>
        <v>0</v>
      </c>
      <c r="AF25" s="11">
        <f ca="1">IF(AF$5&lt;&gt;"",HLOOKUP(AF$5,Functionalization!$G$6:$M$427,ROW($A25)-5,FALSE),IFERROR(INDEX(AF$391:AF$427,MATCH($F25,$B$391:$B$427,0))/VLOOKUP($F25,$B$391:$AH$427,MATCH(LEFT(TRIM(AF$6),FIND("~",SUBSTITUTE(AF$6,"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25))*HLOOKUP(LEFT(TRIM(AF$6),FIND("~",SUBSTITUTE(AF$6," ","~",LEN(TRIM(AF$6))-LEN(SUBSTITUTE(TRIM(AF$6)," ",""))))-1)&amp;" Total",$B$6:$AH$427,ROW($A25)-5,FALSE))</f>
        <v>0</v>
      </c>
      <c r="AG25" s="11">
        <f ca="1">IF(AG$5&lt;&gt;"",HLOOKUP(AG$5,Functionalization!$G$6:$M$427,ROW($A25)-5,FALSE),IFERROR(INDEX(AG$391:AG$427,MATCH($F25,$B$391:$B$427,0))/VLOOKUP($F25,$B$391:$AH$427,MATCH(LEFT(TRIM(AG$6),FIND("~",SUBSTITUTE(AG$6,"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25))*HLOOKUP(LEFT(TRIM(AG$6),FIND("~",SUBSTITUTE(AG$6," ","~",LEN(TRIM(AG$6))-LEN(SUBSTITUTE(TRIM(AG$6)," ",""))))-1)&amp;" Total",$B$6:$AH$427,ROW($A25)-5,FALSE))</f>
        <v>0</v>
      </c>
      <c r="AH25" s="11">
        <f ca="1">IF(AH$5&lt;&gt;"",HLOOKUP(AH$5,Functionalization!$G$6:$M$427,ROW($A25)-5,FALSE),IFERROR(INDEX(AH$391:AH$427,MATCH($F25,$B$391:$B$427,0))/VLOOKUP($F25,$B$391:$AH$427,MATCH(LEFT(TRIM(AH$6),FIND("~",SUBSTITUTE(AH$6,"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25))*HLOOKUP(LEFT(TRIM(AH$6),FIND("~",SUBSTITUTE(AH$6," ","~",LEN(TRIM(AH$6))-LEN(SUBSTITUTE(TRIM(AH$6)," ",""))))-1)&amp;" Total",$B$6:$AH$427,ROW($A25)-5,FALSE))</f>
        <v>0</v>
      </c>
      <c r="AJ25">
        <f ca="1">IFERROR(IF(SUMIF($G$6:$AH$6,AJ$6&amp;" Total",$G25:$AH25)-(SUMIF($G$6:$AH$6,AJ$6&amp;" "&amp;'Input-Func_Class'!$D$22,$G25:$AH25)+IFERROR(SUMIF($G$6:$AH$6,AJ$6&amp;" "&amp;'Input-Func_Class'!$E$22,$G25:$AH25),SUMIF($G$6:$AH$6,AJ$6&amp;" "&amp;'Input-Func_Class'!$B$24,$G25:$AH25))+SUMIF($G$6:$AH$6,AJ$6&amp;" "&amp;'Input-Func_Class'!$F$22,$G25:$AH25))&lt;Check_Limit,0,1),1)</f>
        <v>0</v>
      </c>
      <c r="AK25">
        <f ca="1">IFERROR(IF(SUMIF($G$6:$AH$6,AK$6&amp;" Total",$G25:$AH25)-(SUMIF($G$6:$AH$6,AK$6&amp;" "&amp;'Input-Func_Class'!$D$22,$G25:$AH25)+IFERROR(SUMIF($G$6:$AH$6,AK$6&amp;" "&amp;'Input-Func_Class'!$E$22,$G25:$AH25),SUMIF($G$6:$AH$6,AK$6&amp;" "&amp;'Input-Func_Class'!$B$24,$G25:$AH25))+SUMIF($G$6:$AH$6,AK$6&amp;" "&amp;'Input-Func_Class'!$F$22,$G25:$AH25))&lt;Check_Limit,0,1),1)</f>
        <v>0</v>
      </c>
      <c r="AL25">
        <f ca="1">IFERROR(IF(SUMIF($G$6:$AH$6,AL$6&amp;" Total",$G25:$AH25)-(SUMIF($G$6:$AH$6,AL$6&amp;" "&amp;'Input-Func_Class'!$D$22,$G25:$AH25)+IFERROR(SUMIF($G$6:$AH$6,AL$6&amp;" "&amp;'Input-Func_Class'!$E$22,$G25:$AH25),SUMIF($G$6:$AH$6,AL$6&amp;" "&amp;'Input-Func_Class'!$B$24,$G25:$AH25))+SUMIF($G$6:$AH$6,AL$6&amp;" "&amp;'Input-Func_Class'!$F$22,$G25:$AH25))&lt;Check_Limit,0,1),1)</f>
        <v>0</v>
      </c>
      <c r="AM25">
        <f ca="1">IFERROR(IF(SUMIF($G$6:$AH$6,AM$6&amp;" Total",$G25:$AH25)-(SUMIF($G$6:$AH$6,AM$6&amp;" "&amp;'Input-Func_Class'!$D$22,$G25:$AH25)+IFERROR(SUMIF($G$6:$AH$6,AM$6&amp;" "&amp;'Input-Func_Class'!$E$22,$G25:$AH25),SUMIF($G$6:$AH$6,AM$6&amp;" "&amp;'Input-Func_Class'!$B$24,$G25:$AH25))+SUMIF($G$6:$AH$6,AM$6&amp;" "&amp;'Input-Func_Class'!$F$22,$G25:$AH25))&lt;Check_Limit,0,1),1)</f>
        <v>0</v>
      </c>
      <c r="AN25">
        <f ca="1">IFERROR(IF(SUMIF($G$6:$AH$6,AN$6&amp;" Total",$G25:$AH25)-(SUMIF($G$6:$AH$6,AN$6&amp;" "&amp;'Input-Func_Class'!$D$22,$G25:$AH25)+IFERROR(SUMIF($G$6:$AH$6,AN$6&amp;" "&amp;'Input-Func_Class'!$E$22,$G25:$AH25),SUMIF($G$6:$AH$6,AN$6&amp;" "&amp;'Input-Func_Class'!$B$24,$G25:$AH25))+SUMIF($G$6:$AH$6,AN$6&amp;" "&amp;'Input-Func_Class'!$F$22,$G25:$AH25))&lt;Check_Limit,0,1),1)</f>
        <v>0</v>
      </c>
      <c r="AO25">
        <f ca="1">IFERROR(IF(SUMIF($G$6:$AH$6,AO$6&amp;" Total",$G25:$AH25)-(SUMIF($G$6:$AH$6,AO$6&amp;" "&amp;'Input-Func_Class'!$D$22,$G25:$AH25)+IFERROR(SUMIF($G$6:$AH$6,AO$6&amp;" "&amp;'Input-Func_Class'!$E$22,$G25:$AH25),SUMIF($G$6:$AH$6,AO$6&amp;" "&amp;'Input-Func_Class'!$B$24,$G25:$AH25))+SUMIF($G$6:$AH$6,AO$6&amp;" "&amp;'Input-Func_Class'!$F$22,$G25:$AH25))&lt;Check_Limit,0,1),1)</f>
        <v>0</v>
      </c>
      <c r="AP25">
        <f ca="1">IFERROR(IF(SUMIF($G$6:$AH$6,AP$6&amp;" Total",$G25:$AH25)-(SUMIF($G$6:$AH$6,AP$6&amp;" "&amp;'Input-Func_Class'!$D$22,$G25:$AH25)+IFERROR(SUMIF($G$6:$AH$6,AP$6&amp;" "&amp;'Input-Func_Class'!$E$22,$G25:$AH25),SUMIF($G$6:$AH$6,AP$6&amp;" "&amp;'Input-Func_Class'!$B$24,$G25:$AH25))+SUMIF($G$6:$AH$6,AP$6&amp;" "&amp;'Input-Func_Class'!$F$22,$G25:$AH25))&lt;Check_Limit,0,1),1)</f>
        <v>0</v>
      </c>
    </row>
    <row r="26" spans="1:42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>Functionalization!$D26</f>
        <v>51277480.670000002</v>
      </c>
      <c r="E26" s="11">
        <f t="shared" ca="1" si="0"/>
        <v>0</v>
      </c>
      <c r="F26" s="3" t="str">
        <f>IF($D26=0,"-",IF('Input-Accounts'!$E26&lt;&gt;0,'Input-Accounts'!$E26,'Input-Accounts'!$G26))</f>
        <v>COMMODITY</v>
      </c>
      <c r="G26" s="11">
        <f ca="1">IF(G$5&lt;&gt;"",HLOOKUP(G$5,Functionalization!$G$6:$M$427,ROW($A26)-5,FALSE),IFERROR(INDEX(G$391:G$427,MATCH($F26,$B$391:$B$427,0))/VLOOKUP($F26,$B$391:$AH$427,MATCH(LEFT(TRIM(G$6),FIND("~",SUBSTITUTE(G$6,"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26))*HLOOKUP(LEFT(TRIM(G$6),FIND("~",SUBSTITUTE(G$6," ","~",LEN(TRIM(G$6))-LEN(SUBSTITUTE(TRIM(G$6)," ",""))))-1)&amp;" Total",$B$6:$AH$427,ROW($A26)-5,FALSE))</f>
        <v>0</v>
      </c>
      <c r="H26" s="11">
        <f ca="1">IF(H$5&lt;&gt;"",HLOOKUP(H$5,Functionalization!$G$6:$M$427,ROW($A26)-5,FALSE),IFERROR(INDEX(H$391:H$427,MATCH($F26,$B$391:$B$427,0))/VLOOKUP($F26,$B$391:$AH$427,MATCH(LEFT(TRIM(H$6),FIND("~",SUBSTITUTE(H$6,"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26))*HLOOKUP(LEFT(TRIM(H$6),FIND("~",SUBSTITUTE(H$6," ","~",LEN(TRIM(H$6))-LEN(SUBSTITUTE(TRIM(H$6)," ",""))))-1)&amp;" Total",$B$6:$AH$427,ROW($A26)-5,FALSE))</f>
        <v>0</v>
      </c>
      <c r="I26" s="11">
        <f ca="1">IF(I$5&lt;&gt;"",HLOOKUP(I$5,Functionalization!$G$6:$M$427,ROW($A26)-5,FALSE),IFERROR(INDEX(I$391:I$427,MATCH($F26,$B$391:$B$427,0))/VLOOKUP($F26,$B$391:$AH$427,MATCH(LEFT(TRIM(I$6),FIND("~",SUBSTITUTE(I$6,"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26))*HLOOKUP(LEFT(TRIM(I$6),FIND("~",SUBSTITUTE(I$6," ","~",LEN(TRIM(I$6))-LEN(SUBSTITUTE(TRIM(I$6)," ",""))))-1)&amp;" Total",$B$6:$AH$427,ROW($A26)-5,FALSE))</f>
        <v>0</v>
      </c>
      <c r="J26" s="11">
        <f ca="1">IF(J$5&lt;&gt;"",HLOOKUP(J$5,Functionalization!$G$6:$M$427,ROW($A26)-5,FALSE),IFERROR(INDEX(J$391:J$427,MATCH($F26,$B$391:$B$427,0))/VLOOKUP($F26,$B$391:$AH$427,MATCH(LEFT(TRIM(J$6),FIND("~",SUBSTITUTE(J$6,"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26))*HLOOKUP(LEFT(TRIM(J$6),FIND("~",SUBSTITUTE(J$6," ","~",LEN(TRIM(J$6))-LEN(SUBSTITUTE(TRIM(J$6)," ",""))))-1)&amp;" Total",$B$6:$AH$427,ROW($A26)-5,FALSE))</f>
        <v>0</v>
      </c>
      <c r="K26" s="11">
        <f ca="1">IF(K$5&lt;&gt;"",HLOOKUP(K$5,Functionalization!$G$6:$M$427,ROW($A26)-5,FALSE),IFERROR(INDEX(K$391:K$427,MATCH($F26,$B$391:$B$427,0))/VLOOKUP($F26,$B$391:$AH$427,MATCH(LEFT(TRIM(K$6),FIND("~",SUBSTITUTE(K$6,"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26))*HLOOKUP(LEFT(TRIM(K$6),FIND("~",SUBSTITUTE(K$6," ","~",LEN(TRIM(K$6))-LEN(SUBSTITUTE(TRIM(K$6)," ",""))))-1)&amp;" Total",$B$6:$AH$427,ROW($A26)-5,FALSE))</f>
        <v>51277480.670000002</v>
      </c>
      <c r="L26" s="11">
        <f ca="1">IF(L$5&lt;&gt;"",HLOOKUP(L$5,Functionalization!$G$6:$M$427,ROW($A26)-5,FALSE),IFERROR(INDEX(L$391:L$427,MATCH($F26,$B$391:$B$427,0))/VLOOKUP($F26,$B$391:$AH$427,MATCH(LEFT(TRIM(L$6),FIND("~",SUBSTITUTE(L$6,"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26))*HLOOKUP(LEFT(TRIM(L$6),FIND("~",SUBSTITUTE(L$6," ","~",LEN(TRIM(L$6))-LEN(SUBSTITUTE(TRIM(L$6)," ",""))))-1)&amp;" Total",$B$6:$AH$427,ROW($A26)-5,FALSE))</f>
        <v>0</v>
      </c>
      <c r="M26" s="11">
        <f ca="1">IF(M$5&lt;&gt;"",HLOOKUP(M$5,Functionalization!$G$6:$M$427,ROW($A26)-5,FALSE),IFERROR(INDEX(M$391:M$427,MATCH($F26,$B$391:$B$427,0))/VLOOKUP($F26,$B$391:$AH$427,MATCH(LEFT(TRIM(M$6),FIND("~",SUBSTITUTE(M$6,"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26))*HLOOKUP(LEFT(TRIM(M$6),FIND("~",SUBSTITUTE(M$6," ","~",LEN(TRIM(M$6))-LEN(SUBSTITUTE(TRIM(M$6)," ",""))))-1)&amp;" Total",$B$6:$AH$427,ROW($A26)-5,FALSE))</f>
        <v>51277480.670000002</v>
      </c>
      <c r="N26" s="11">
        <f ca="1">IF(N$5&lt;&gt;"",HLOOKUP(N$5,Functionalization!$G$6:$M$427,ROW($A26)-5,FALSE),IFERROR(INDEX(N$391:N$427,MATCH($F26,$B$391:$B$427,0))/VLOOKUP($F26,$B$391:$AH$427,MATCH(LEFT(TRIM(N$6),FIND("~",SUBSTITUTE(N$6,"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26))*HLOOKUP(LEFT(TRIM(N$6),FIND("~",SUBSTITUTE(N$6," ","~",LEN(TRIM(N$6))-LEN(SUBSTITUTE(TRIM(N$6)," ",""))))-1)&amp;" Total",$B$6:$AH$427,ROW($A26)-5,FALSE))</f>
        <v>0</v>
      </c>
      <c r="O26" s="11">
        <f ca="1">IF(O$5&lt;&gt;"",HLOOKUP(O$5,Functionalization!$G$6:$M$427,ROW($A26)-5,FALSE),IFERROR(INDEX(O$391:O$427,MATCH($F26,$B$391:$B$427,0))/VLOOKUP($F26,$B$391:$AH$427,MATCH(LEFT(TRIM(O$6),FIND("~",SUBSTITUTE(O$6,"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26))*HLOOKUP(LEFT(TRIM(O$6),FIND("~",SUBSTITUTE(O$6," ","~",LEN(TRIM(O$6))-LEN(SUBSTITUTE(TRIM(O$6)," ",""))))-1)&amp;" Total",$B$6:$AH$427,ROW($A26)-5,FALSE))</f>
        <v>0</v>
      </c>
      <c r="P26" s="11">
        <f ca="1">IF(P$5&lt;&gt;"",HLOOKUP(P$5,Functionalization!$G$6:$M$427,ROW($A26)-5,FALSE),IFERROR(INDEX(P$391:P$427,MATCH($F26,$B$391:$B$427,0))/VLOOKUP($F26,$B$391:$AH$427,MATCH(LEFT(TRIM(P$6),FIND("~",SUBSTITUTE(P$6,"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26))*HLOOKUP(LEFT(TRIM(P$6),FIND("~",SUBSTITUTE(P$6," ","~",LEN(TRIM(P$6))-LEN(SUBSTITUTE(TRIM(P$6)," ",""))))-1)&amp;" Total",$B$6:$AH$427,ROW($A26)-5,FALSE))</f>
        <v>0</v>
      </c>
      <c r="Q26" s="11">
        <f ca="1">IF(Q$5&lt;&gt;"",HLOOKUP(Q$5,Functionalization!$G$6:$M$427,ROW($A26)-5,FALSE),IFERROR(INDEX(Q$391:Q$427,MATCH($F26,$B$391:$B$427,0))/VLOOKUP($F26,$B$391:$AH$427,MATCH(LEFT(TRIM(Q$6),FIND("~",SUBSTITUTE(Q$6,"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26))*HLOOKUP(LEFT(TRIM(Q$6),FIND("~",SUBSTITUTE(Q$6," ","~",LEN(TRIM(Q$6))-LEN(SUBSTITUTE(TRIM(Q$6)," ",""))))-1)&amp;" Total",$B$6:$AH$427,ROW($A26)-5,FALSE))</f>
        <v>0</v>
      </c>
      <c r="R26" s="11">
        <f ca="1">IF(R$5&lt;&gt;"",HLOOKUP(R$5,Functionalization!$G$6:$M$427,ROW($A26)-5,FALSE),IFERROR(INDEX(R$391:R$427,MATCH($F26,$B$391:$B$427,0))/VLOOKUP($F26,$B$391:$AH$427,MATCH(LEFT(TRIM(R$6),FIND("~",SUBSTITUTE(R$6,"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26))*HLOOKUP(LEFT(TRIM(R$6),FIND("~",SUBSTITUTE(R$6," ","~",LEN(TRIM(R$6))-LEN(SUBSTITUTE(TRIM(R$6)," ",""))))-1)&amp;" Total",$B$6:$AH$427,ROW($A26)-5,FALSE))</f>
        <v>0</v>
      </c>
      <c r="S26" s="11">
        <f ca="1">IF(S$5&lt;&gt;"",HLOOKUP(S$5,Functionalization!$G$6:$M$427,ROW($A26)-5,FALSE),IFERROR(INDEX(S$391:S$427,MATCH($F26,$B$391:$B$427,0))/VLOOKUP($F26,$B$391:$AH$427,MATCH(LEFT(TRIM(S$6),FIND("~",SUBSTITUTE(S$6,"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26))*HLOOKUP(LEFT(TRIM(S$6),FIND("~",SUBSTITUTE(S$6," ","~",LEN(TRIM(S$6))-LEN(SUBSTITUTE(TRIM(S$6)," ",""))))-1)&amp;" Total",$B$6:$AH$427,ROW($A26)-5,FALSE))</f>
        <v>0</v>
      </c>
      <c r="T26" s="11">
        <f ca="1">IF(T$5&lt;&gt;"",HLOOKUP(T$5,Functionalization!$G$6:$M$427,ROW($A26)-5,FALSE),IFERROR(INDEX(T$391:T$427,MATCH($F26,$B$391:$B$427,0))/VLOOKUP($F26,$B$391:$AH$427,MATCH(LEFT(TRIM(T$6),FIND("~",SUBSTITUTE(T$6,"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26))*HLOOKUP(LEFT(TRIM(T$6),FIND("~",SUBSTITUTE(T$6," ","~",LEN(TRIM(T$6))-LEN(SUBSTITUTE(TRIM(T$6)," ",""))))-1)&amp;" Total",$B$6:$AH$427,ROW($A26)-5,FALSE))</f>
        <v>0</v>
      </c>
      <c r="U26" s="11">
        <f ca="1">IF(U$5&lt;&gt;"",HLOOKUP(U$5,Functionalization!$G$6:$M$427,ROW($A26)-5,FALSE),IFERROR(INDEX(U$391:U$427,MATCH($F26,$B$391:$B$427,0))/VLOOKUP($F26,$B$391:$AH$427,MATCH(LEFT(TRIM(U$6),FIND("~",SUBSTITUTE(U$6,"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26))*HLOOKUP(LEFT(TRIM(U$6),FIND("~",SUBSTITUTE(U$6," ","~",LEN(TRIM(U$6))-LEN(SUBSTITUTE(TRIM(U$6)," ",""))))-1)&amp;" Total",$B$6:$AH$427,ROW($A26)-5,FALSE))</f>
        <v>0</v>
      </c>
      <c r="V26" s="11">
        <f ca="1">IF(V$5&lt;&gt;"",HLOOKUP(V$5,Functionalization!$G$6:$M$427,ROW($A26)-5,FALSE),IFERROR(INDEX(V$391:V$427,MATCH($F26,$B$391:$B$427,0))/VLOOKUP($F26,$B$391:$AH$427,MATCH(LEFT(TRIM(V$6),FIND("~",SUBSTITUTE(V$6,"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26))*HLOOKUP(LEFT(TRIM(V$6),FIND("~",SUBSTITUTE(V$6," ","~",LEN(TRIM(V$6))-LEN(SUBSTITUTE(TRIM(V$6)," ",""))))-1)&amp;" Total",$B$6:$AH$427,ROW($A26)-5,FALSE))</f>
        <v>0</v>
      </c>
      <c r="W26" s="11">
        <f ca="1">IF(W$5&lt;&gt;"",HLOOKUP(W$5,Functionalization!$G$6:$M$427,ROW($A26)-5,FALSE),IFERROR(INDEX(W$391:W$427,MATCH($F26,$B$391:$B$427,0))/VLOOKUP($F26,$B$391:$AH$427,MATCH(LEFT(TRIM(W$6),FIND("~",SUBSTITUTE(W$6,"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26))*HLOOKUP(LEFT(TRIM(W$6),FIND("~",SUBSTITUTE(W$6," ","~",LEN(TRIM(W$6))-LEN(SUBSTITUTE(TRIM(W$6)," ",""))))-1)&amp;" Total",$B$6:$AH$427,ROW($A26)-5,FALSE))</f>
        <v>0</v>
      </c>
      <c r="X26" s="11">
        <f ca="1">IF(X$5&lt;&gt;"",HLOOKUP(X$5,Functionalization!$G$6:$M$427,ROW($A26)-5,FALSE),IFERROR(INDEX(X$391:X$427,MATCH($F26,$B$391:$B$427,0))/VLOOKUP($F26,$B$391:$AH$427,MATCH(LEFT(TRIM(X$6),FIND("~",SUBSTITUTE(X$6,"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26))*HLOOKUP(LEFT(TRIM(X$6),FIND("~",SUBSTITUTE(X$6," ","~",LEN(TRIM(X$6))-LEN(SUBSTITUTE(TRIM(X$6)," ",""))))-1)&amp;" Total",$B$6:$AH$427,ROW($A26)-5,FALSE))</f>
        <v>0</v>
      </c>
      <c r="Y26" s="11">
        <f ca="1">IF(Y$5&lt;&gt;"",HLOOKUP(Y$5,Functionalization!$G$6:$M$427,ROW($A26)-5,FALSE),IFERROR(INDEX(Y$391:Y$427,MATCH($F26,$B$391:$B$427,0))/VLOOKUP($F26,$B$391:$AH$427,MATCH(LEFT(TRIM(Y$6),FIND("~",SUBSTITUTE(Y$6,"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26))*HLOOKUP(LEFT(TRIM(Y$6),FIND("~",SUBSTITUTE(Y$6," ","~",LEN(TRIM(Y$6))-LEN(SUBSTITUTE(TRIM(Y$6)," ",""))))-1)&amp;" Total",$B$6:$AH$427,ROW($A26)-5,FALSE))</f>
        <v>0</v>
      </c>
      <c r="Z26" s="11">
        <f ca="1">IF(Z$5&lt;&gt;"",HLOOKUP(Z$5,Functionalization!$G$6:$M$427,ROW($A26)-5,FALSE),IFERROR(INDEX(Z$391:Z$427,MATCH($F26,$B$391:$B$427,0))/VLOOKUP($F26,$B$391:$AH$427,MATCH(LEFT(TRIM(Z$6),FIND("~",SUBSTITUTE(Z$6,"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26))*HLOOKUP(LEFT(TRIM(Z$6),FIND("~",SUBSTITUTE(Z$6," ","~",LEN(TRIM(Z$6))-LEN(SUBSTITUTE(TRIM(Z$6)," ",""))))-1)&amp;" Total",$B$6:$AH$427,ROW($A26)-5,FALSE))</f>
        <v>0</v>
      </c>
      <c r="AA26" s="11">
        <f ca="1">IF(AA$5&lt;&gt;"",HLOOKUP(AA$5,Functionalization!$G$6:$M$427,ROW($A26)-5,FALSE),IFERROR(INDEX(AA$391:AA$427,MATCH($F26,$B$391:$B$427,0))/VLOOKUP($F26,$B$391:$AH$427,MATCH(LEFT(TRIM(AA$6),FIND("~",SUBSTITUTE(AA$6,"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26))*HLOOKUP(LEFT(TRIM(AA$6),FIND("~",SUBSTITUTE(AA$6," ","~",LEN(TRIM(AA$6))-LEN(SUBSTITUTE(TRIM(AA$6)," ",""))))-1)&amp;" Total",$B$6:$AH$427,ROW($A26)-5,FALSE))</f>
        <v>0</v>
      </c>
      <c r="AB26" s="11">
        <f ca="1">IF(AB$5&lt;&gt;"",HLOOKUP(AB$5,Functionalization!$G$6:$M$427,ROW($A26)-5,FALSE),IFERROR(INDEX(AB$391:AB$427,MATCH($F26,$B$391:$B$427,0))/VLOOKUP($F26,$B$391:$AH$427,MATCH(LEFT(TRIM(AB$6),FIND("~",SUBSTITUTE(AB$6,"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26))*HLOOKUP(LEFT(TRIM(AB$6),FIND("~",SUBSTITUTE(AB$6," ","~",LEN(TRIM(AB$6))-LEN(SUBSTITUTE(TRIM(AB$6)," ",""))))-1)&amp;" Total",$B$6:$AH$427,ROW($A26)-5,FALSE))</f>
        <v>0</v>
      </c>
      <c r="AC26" s="11">
        <f ca="1">IF(AC$5&lt;&gt;"",HLOOKUP(AC$5,Functionalization!$G$6:$M$427,ROW($A26)-5,FALSE),IFERROR(INDEX(AC$391:AC$427,MATCH($F26,$B$391:$B$427,0))/VLOOKUP($F26,$B$391:$AH$427,MATCH(LEFT(TRIM(AC$6),FIND("~",SUBSTITUTE(AC$6,"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26))*HLOOKUP(LEFT(TRIM(AC$6),FIND("~",SUBSTITUTE(AC$6," ","~",LEN(TRIM(AC$6))-LEN(SUBSTITUTE(TRIM(AC$6)," ",""))))-1)&amp;" Total",$B$6:$AH$427,ROW($A26)-5,FALSE))</f>
        <v>0</v>
      </c>
      <c r="AD26" s="11">
        <f ca="1">IF(AD$5&lt;&gt;"",HLOOKUP(AD$5,Functionalization!$G$6:$M$427,ROW($A26)-5,FALSE),IFERROR(INDEX(AD$391:AD$427,MATCH($F26,$B$391:$B$427,0))/VLOOKUP($F26,$B$391:$AH$427,MATCH(LEFT(TRIM(AD$6),FIND("~",SUBSTITUTE(AD$6,"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26))*HLOOKUP(LEFT(TRIM(AD$6),FIND("~",SUBSTITUTE(AD$6," ","~",LEN(TRIM(AD$6))-LEN(SUBSTITUTE(TRIM(AD$6)," ",""))))-1)&amp;" Total",$B$6:$AH$427,ROW($A26)-5,FALSE))</f>
        <v>0</v>
      </c>
      <c r="AE26" s="11">
        <f ca="1">IF(AE$5&lt;&gt;"",HLOOKUP(AE$5,Functionalization!$G$6:$M$427,ROW($A26)-5,FALSE),IFERROR(INDEX(AE$391:AE$427,MATCH($F26,$B$391:$B$427,0))/VLOOKUP($F26,$B$391:$AH$427,MATCH(LEFT(TRIM(AE$6),FIND("~",SUBSTITUTE(AE$6,"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26))*HLOOKUP(LEFT(TRIM(AE$6),FIND("~",SUBSTITUTE(AE$6," ","~",LEN(TRIM(AE$6))-LEN(SUBSTITUTE(TRIM(AE$6)," ",""))))-1)&amp;" Total",$B$6:$AH$427,ROW($A26)-5,FALSE))</f>
        <v>0</v>
      </c>
      <c r="AF26" s="11">
        <f ca="1">IF(AF$5&lt;&gt;"",HLOOKUP(AF$5,Functionalization!$G$6:$M$427,ROW($A26)-5,FALSE),IFERROR(INDEX(AF$391:AF$427,MATCH($F26,$B$391:$B$427,0))/VLOOKUP($F26,$B$391:$AH$427,MATCH(LEFT(TRIM(AF$6),FIND("~",SUBSTITUTE(AF$6,"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26))*HLOOKUP(LEFT(TRIM(AF$6),FIND("~",SUBSTITUTE(AF$6," ","~",LEN(TRIM(AF$6))-LEN(SUBSTITUTE(TRIM(AF$6)," ",""))))-1)&amp;" Total",$B$6:$AH$427,ROW($A26)-5,FALSE))</f>
        <v>0</v>
      </c>
      <c r="AG26" s="11">
        <f ca="1">IF(AG$5&lt;&gt;"",HLOOKUP(AG$5,Functionalization!$G$6:$M$427,ROW($A26)-5,FALSE),IFERROR(INDEX(AG$391:AG$427,MATCH($F26,$B$391:$B$427,0))/VLOOKUP($F26,$B$391:$AH$427,MATCH(LEFT(TRIM(AG$6),FIND("~",SUBSTITUTE(AG$6,"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26))*HLOOKUP(LEFT(TRIM(AG$6),FIND("~",SUBSTITUTE(AG$6," ","~",LEN(TRIM(AG$6))-LEN(SUBSTITUTE(TRIM(AG$6)," ",""))))-1)&amp;" Total",$B$6:$AH$427,ROW($A26)-5,FALSE))</f>
        <v>0</v>
      </c>
      <c r="AH26" s="11">
        <f ca="1">IF(AH$5&lt;&gt;"",HLOOKUP(AH$5,Functionalization!$G$6:$M$427,ROW($A26)-5,FALSE),IFERROR(INDEX(AH$391:AH$427,MATCH($F26,$B$391:$B$427,0))/VLOOKUP($F26,$B$391:$AH$427,MATCH(LEFT(TRIM(AH$6),FIND("~",SUBSTITUTE(AH$6,"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26))*HLOOKUP(LEFT(TRIM(AH$6),FIND("~",SUBSTITUTE(AH$6," ","~",LEN(TRIM(AH$6))-LEN(SUBSTITUTE(TRIM(AH$6)," ",""))))-1)&amp;" Total",$B$6:$AH$427,ROW($A26)-5,FALSE))</f>
        <v>0</v>
      </c>
      <c r="AJ26">
        <f ca="1">IFERROR(IF(SUMIF($G$6:$AH$6,AJ$6&amp;" Total",$G26:$AH26)-(SUMIF($G$6:$AH$6,AJ$6&amp;" "&amp;'Input-Func_Class'!$D$22,$G26:$AH26)+IFERROR(SUMIF($G$6:$AH$6,AJ$6&amp;" "&amp;'Input-Func_Class'!$E$22,$G26:$AH26),SUMIF($G$6:$AH$6,AJ$6&amp;" "&amp;'Input-Func_Class'!$B$24,$G26:$AH26))+SUMIF($G$6:$AH$6,AJ$6&amp;" "&amp;'Input-Func_Class'!$F$22,$G26:$AH26))&lt;Check_Limit,0,1),1)</f>
        <v>0</v>
      </c>
      <c r="AK26">
        <f ca="1">IFERROR(IF(SUMIF($G$6:$AH$6,AK$6&amp;" Total",$G26:$AH26)-(SUMIF($G$6:$AH$6,AK$6&amp;" "&amp;'Input-Func_Class'!$D$22,$G26:$AH26)+IFERROR(SUMIF($G$6:$AH$6,AK$6&amp;" "&amp;'Input-Func_Class'!$E$22,$G26:$AH26),SUMIF($G$6:$AH$6,AK$6&amp;" "&amp;'Input-Func_Class'!$B$24,$G26:$AH26))+SUMIF($G$6:$AH$6,AK$6&amp;" "&amp;'Input-Func_Class'!$F$22,$G26:$AH26))&lt;Check_Limit,0,1),1)</f>
        <v>0</v>
      </c>
      <c r="AL26">
        <f ca="1">IFERROR(IF(SUMIF($G$6:$AH$6,AL$6&amp;" Total",$G26:$AH26)-(SUMIF($G$6:$AH$6,AL$6&amp;" "&amp;'Input-Func_Class'!$D$22,$G26:$AH26)+IFERROR(SUMIF($G$6:$AH$6,AL$6&amp;" "&amp;'Input-Func_Class'!$E$22,$G26:$AH26),SUMIF($G$6:$AH$6,AL$6&amp;" "&amp;'Input-Func_Class'!$B$24,$G26:$AH26))+SUMIF($G$6:$AH$6,AL$6&amp;" "&amp;'Input-Func_Class'!$F$22,$G26:$AH26))&lt;Check_Limit,0,1),1)</f>
        <v>0</v>
      </c>
      <c r="AM26">
        <f ca="1">IFERROR(IF(SUMIF($G$6:$AH$6,AM$6&amp;" Total",$G26:$AH26)-(SUMIF($G$6:$AH$6,AM$6&amp;" "&amp;'Input-Func_Class'!$D$22,$G26:$AH26)+IFERROR(SUMIF($G$6:$AH$6,AM$6&amp;" "&amp;'Input-Func_Class'!$E$22,$G26:$AH26),SUMIF($G$6:$AH$6,AM$6&amp;" "&amp;'Input-Func_Class'!$B$24,$G26:$AH26))+SUMIF($G$6:$AH$6,AM$6&amp;" "&amp;'Input-Func_Class'!$F$22,$G26:$AH26))&lt;Check_Limit,0,1),1)</f>
        <v>0</v>
      </c>
      <c r="AN26">
        <f ca="1">IFERROR(IF(SUMIF($G$6:$AH$6,AN$6&amp;" Total",$G26:$AH26)-(SUMIF($G$6:$AH$6,AN$6&amp;" "&amp;'Input-Func_Class'!$D$22,$G26:$AH26)+IFERROR(SUMIF($G$6:$AH$6,AN$6&amp;" "&amp;'Input-Func_Class'!$E$22,$G26:$AH26),SUMIF($G$6:$AH$6,AN$6&amp;" "&amp;'Input-Func_Class'!$B$24,$G26:$AH26))+SUMIF($G$6:$AH$6,AN$6&amp;" "&amp;'Input-Func_Class'!$F$22,$G26:$AH26))&lt;Check_Limit,0,1),1)</f>
        <v>0</v>
      </c>
      <c r="AO26">
        <f ca="1">IFERROR(IF(SUMIF($G$6:$AH$6,AO$6&amp;" Total",$G26:$AH26)-(SUMIF($G$6:$AH$6,AO$6&amp;" "&amp;'Input-Func_Class'!$D$22,$G26:$AH26)+IFERROR(SUMIF($G$6:$AH$6,AO$6&amp;" "&amp;'Input-Func_Class'!$E$22,$G26:$AH26),SUMIF($G$6:$AH$6,AO$6&amp;" "&amp;'Input-Func_Class'!$B$24,$G26:$AH26))+SUMIF($G$6:$AH$6,AO$6&amp;" "&amp;'Input-Func_Class'!$F$22,$G26:$AH26))&lt;Check_Limit,0,1),1)</f>
        <v>0</v>
      </c>
      <c r="AP26">
        <f ca="1">IFERROR(IF(SUMIF($G$6:$AH$6,AP$6&amp;" Total",$G26:$AH26)-(SUMIF($G$6:$AH$6,AP$6&amp;" "&amp;'Input-Func_Class'!$D$22,$G26:$AH26)+IFERROR(SUMIF($G$6:$AH$6,AP$6&amp;" "&amp;'Input-Func_Class'!$E$22,$G26:$AH26),SUMIF($G$6:$AH$6,AP$6&amp;" "&amp;'Input-Func_Class'!$B$24,$G26:$AH26))+SUMIF($G$6:$AH$6,AP$6&amp;" "&amp;'Input-Func_Class'!$F$22,$G26:$AH26))&lt;Check_Limit,0,1),1)</f>
        <v>0</v>
      </c>
    </row>
    <row r="27" spans="1:42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>Functionalization!$D27</f>
        <v>3954071.96</v>
      </c>
      <c r="E27" s="11">
        <f t="shared" ca="1" si="0"/>
        <v>0</v>
      </c>
      <c r="F27" s="3" t="str">
        <f>IF($D27=0,"-",IF('Input-Accounts'!$E27&lt;&gt;0,'Input-Accounts'!$E27,'Input-Accounts'!$G27))</f>
        <v>COMMODITY</v>
      </c>
      <c r="G27" s="11">
        <f ca="1">IF(G$5&lt;&gt;"",HLOOKUP(G$5,Functionalization!$G$6:$M$427,ROW($A27)-5,FALSE),IFERROR(INDEX(G$391:G$427,MATCH($F27,$B$391:$B$427,0))/VLOOKUP($F27,$B$391:$AH$427,MATCH(LEFT(TRIM(G$6),FIND("~",SUBSTITUTE(G$6,"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27))*HLOOKUP(LEFT(TRIM(G$6),FIND("~",SUBSTITUTE(G$6," ","~",LEN(TRIM(G$6))-LEN(SUBSTITUTE(TRIM(G$6)," ",""))))-1)&amp;" Total",$B$6:$AH$427,ROW($A27)-5,FALSE))</f>
        <v>0</v>
      </c>
      <c r="H27" s="11">
        <f ca="1">IF(H$5&lt;&gt;"",HLOOKUP(H$5,Functionalization!$G$6:$M$427,ROW($A27)-5,FALSE),IFERROR(INDEX(H$391:H$427,MATCH($F27,$B$391:$B$427,0))/VLOOKUP($F27,$B$391:$AH$427,MATCH(LEFT(TRIM(H$6),FIND("~",SUBSTITUTE(H$6,"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27))*HLOOKUP(LEFT(TRIM(H$6),FIND("~",SUBSTITUTE(H$6," ","~",LEN(TRIM(H$6))-LEN(SUBSTITUTE(TRIM(H$6)," ",""))))-1)&amp;" Total",$B$6:$AH$427,ROW($A27)-5,FALSE))</f>
        <v>0</v>
      </c>
      <c r="I27" s="11">
        <f ca="1">IF(I$5&lt;&gt;"",HLOOKUP(I$5,Functionalization!$G$6:$M$427,ROW($A27)-5,FALSE),IFERROR(INDEX(I$391:I$427,MATCH($F27,$B$391:$B$427,0))/VLOOKUP($F27,$B$391:$AH$427,MATCH(LEFT(TRIM(I$6),FIND("~",SUBSTITUTE(I$6,"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27))*HLOOKUP(LEFT(TRIM(I$6),FIND("~",SUBSTITUTE(I$6," ","~",LEN(TRIM(I$6))-LEN(SUBSTITUTE(TRIM(I$6)," ",""))))-1)&amp;" Total",$B$6:$AH$427,ROW($A27)-5,FALSE))</f>
        <v>0</v>
      </c>
      <c r="J27" s="11">
        <f ca="1">IF(J$5&lt;&gt;"",HLOOKUP(J$5,Functionalization!$G$6:$M$427,ROW($A27)-5,FALSE),IFERROR(INDEX(J$391:J$427,MATCH($F27,$B$391:$B$427,0))/VLOOKUP($F27,$B$391:$AH$427,MATCH(LEFT(TRIM(J$6),FIND("~",SUBSTITUTE(J$6,"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27))*HLOOKUP(LEFT(TRIM(J$6),FIND("~",SUBSTITUTE(J$6," ","~",LEN(TRIM(J$6))-LEN(SUBSTITUTE(TRIM(J$6)," ",""))))-1)&amp;" Total",$B$6:$AH$427,ROW($A27)-5,FALSE))</f>
        <v>0</v>
      </c>
      <c r="K27" s="11">
        <f ca="1">IF(K$5&lt;&gt;"",HLOOKUP(K$5,Functionalization!$G$6:$M$427,ROW($A27)-5,FALSE),IFERROR(INDEX(K$391:K$427,MATCH($F27,$B$391:$B$427,0))/VLOOKUP($F27,$B$391:$AH$427,MATCH(LEFT(TRIM(K$6),FIND("~",SUBSTITUTE(K$6,"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27))*HLOOKUP(LEFT(TRIM(K$6),FIND("~",SUBSTITUTE(K$6," ","~",LEN(TRIM(K$6))-LEN(SUBSTITUTE(TRIM(K$6)," ",""))))-1)&amp;" Total",$B$6:$AH$427,ROW($A27)-5,FALSE))</f>
        <v>3954071.96</v>
      </c>
      <c r="L27" s="11">
        <f ca="1">IF(L$5&lt;&gt;"",HLOOKUP(L$5,Functionalization!$G$6:$M$427,ROW($A27)-5,FALSE),IFERROR(INDEX(L$391:L$427,MATCH($F27,$B$391:$B$427,0))/VLOOKUP($F27,$B$391:$AH$427,MATCH(LEFT(TRIM(L$6),FIND("~",SUBSTITUTE(L$6,"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27))*HLOOKUP(LEFT(TRIM(L$6),FIND("~",SUBSTITUTE(L$6," ","~",LEN(TRIM(L$6))-LEN(SUBSTITUTE(TRIM(L$6)," ",""))))-1)&amp;" Total",$B$6:$AH$427,ROW($A27)-5,FALSE))</f>
        <v>0</v>
      </c>
      <c r="M27" s="11">
        <f ca="1">IF(M$5&lt;&gt;"",HLOOKUP(M$5,Functionalization!$G$6:$M$427,ROW($A27)-5,FALSE),IFERROR(INDEX(M$391:M$427,MATCH($F27,$B$391:$B$427,0))/VLOOKUP($F27,$B$391:$AH$427,MATCH(LEFT(TRIM(M$6),FIND("~",SUBSTITUTE(M$6,"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27))*HLOOKUP(LEFT(TRIM(M$6),FIND("~",SUBSTITUTE(M$6," ","~",LEN(TRIM(M$6))-LEN(SUBSTITUTE(TRIM(M$6)," ",""))))-1)&amp;" Total",$B$6:$AH$427,ROW($A27)-5,FALSE))</f>
        <v>3954071.96</v>
      </c>
      <c r="N27" s="11">
        <f ca="1">IF(N$5&lt;&gt;"",HLOOKUP(N$5,Functionalization!$G$6:$M$427,ROW($A27)-5,FALSE),IFERROR(INDEX(N$391:N$427,MATCH($F27,$B$391:$B$427,0))/VLOOKUP($F27,$B$391:$AH$427,MATCH(LEFT(TRIM(N$6),FIND("~",SUBSTITUTE(N$6,"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27))*HLOOKUP(LEFT(TRIM(N$6),FIND("~",SUBSTITUTE(N$6," ","~",LEN(TRIM(N$6))-LEN(SUBSTITUTE(TRIM(N$6)," ",""))))-1)&amp;" Total",$B$6:$AH$427,ROW($A27)-5,FALSE))</f>
        <v>0</v>
      </c>
      <c r="O27" s="11">
        <f ca="1">IF(O$5&lt;&gt;"",HLOOKUP(O$5,Functionalization!$G$6:$M$427,ROW($A27)-5,FALSE),IFERROR(INDEX(O$391:O$427,MATCH($F27,$B$391:$B$427,0))/VLOOKUP($F27,$B$391:$AH$427,MATCH(LEFT(TRIM(O$6),FIND("~",SUBSTITUTE(O$6,"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27))*HLOOKUP(LEFT(TRIM(O$6),FIND("~",SUBSTITUTE(O$6," ","~",LEN(TRIM(O$6))-LEN(SUBSTITUTE(TRIM(O$6)," ",""))))-1)&amp;" Total",$B$6:$AH$427,ROW($A27)-5,FALSE))</f>
        <v>0</v>
      </c>
      <c r="P27" s="11">
        <f ca="1">IF(P$5&lt;&gt;"",HLOOKUP(P$5,Functionalization!$G$6:$M$427,ROW($A27)-5,FALSE),IFERROR(INDEX(P$391:P$427,MATCH($F27,$B$391:$B$427,0))/VLOOKUP($F27,$B$391:$AH$427,MATCH(LEFT(TRIM(P$6),FIND("~",SUBSTITUTE(P$6,"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27))*HLOOKUP(LEFT(TRIM(P$6),FIND("~",SUBSTITUTE(P$6," ","~",LEN(TRIM(P$6))-LEN(SUBSTITUTE(TRIM(P$6)," ",""))))-1)&amp;" Total",$B$6:$AH$427,ROW($A27)-5,FALSE))</f>
        <v>0</v>
      </c>
      <c r="Q27" s="11">
        <f ca="1">IF(Q$5&lt;&gt;"",HLOOKUP(Q$5,Functionalization!$G$6:$M$427,ROW($A27)-5,FALSE),IFERROR(INDEX(Q$391:Q$427,MATCH($F27,$B$391:$B$427,0))/VLOOKUP($F27,$B$391:$AH$427,MATCH(LEFT(TRIM(Q$6),FIND("~",SUBSTITUTE(Q$6,"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27))*HLOOKUP(LEFT(TRIM(Q$6),FIND("~",SUBSTITUTE(Q$6," ","~",LEN(TRIM(Q$6))-LEN(SUBSTITUTE(TRIM(Q$6)," ",""))))-1)&amp;" Total",$B$6:$AH$427,ROW($A27)-5,FALSE))</f>
        <v>0</v>
      </c>
      <c r="R27" s="11">
        <f ca="1">IF(R$5&lt;&gt;"",HLOOKUP(R$5,Functionalization!$G$6:$M$427,ROW($A27)-5,FALSE),IFERROR(INDEX(R$391:R$427,MATCH($F27,$B$391:$B$427,0))/VLOOKUP($F27,$B$391:$AH$427,MATCH(LEFT(TRIM(R$6),FIND("~",SUBSTITUTE(R$6,"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27))*HLOOKUP(LEFT(TRIM(R$6),FIND("~",SUBSTITUTE(R$6," ","~",LEN(TRIM(R$6))-LEN(SUBSTITUTE(TRIM(R$6)," ",""))))-1)&amp;" Total",$B$6:$AH$427,ROW($A27)-5,FALSE))</f>
        <v>0</v>
      </c>
      <c r="S27" s="11">
        <f ca="1">IF(S$5&lt;&gt;"",HLOOKUP(S$5,Functionalization!$G$6:$M$427,ROW($A27)-5,FALSE),IFERROR(INDEX(S$391:S$427,MATCH($F27,$B$391:$B$427,0))/VLOOKUP($F27,$B$391:$AH$427,MATCH(LEFT(TRIM(S$6),FIND("~",SUBSTITUTE(S$6,"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27))*HLOOKUP(LEFT(TRIM(S$6),FIND("~",SUBSTITUTE(S$6," ","~",LEN(TRIM(S$6))-LEN(SUBSTITUTE(TRIM(S$6)," ",""))))-1)&amp;" Total",$B$6:$AH$427,ROW($A27)-5,FALSE))</f>
        <v>0</v>
      </c>
      <c r="T27" s="11">
        <f ca="1">IF(T$5&lt;&gt;"",HLOOKUP(T$5,Functionalization!$G$6:$M$427,ROW($A27)-5,FALSE),IFERROR(INDEX(T$391:T$427,MATCH($F27,$B$391:$B$427,0))/VLOOKUP($F27,$B$391:$AH$427,MATCH(LEFT(TRIM(T$6),FIND("~",SUBSTITUTE(T$6,"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27))*HLOOKUP(LEFT(TRIM(T$6),FIND("~",SUBSTITUTE(T$6," ","~",LEN(TRIM(T$6))-LEN(SUBSTITUTE(TRIM(T$6)," ",""))))-1)&amp;" Total",$B$6:$AH$427,ROW($A27)-5,FALSE))</f>
        <v>0</v>
      </c>
      <c r="U27" s="11">
        <f ca="1">IF(U$5&lt;&gt;"",HLOOKUP(U$5,Functionalization!$G$6:$M$427,ROW($A27)-5,FALSE),IFERROR(INDEX(U$391:U$427,MATCH($F27,$B$391:$B$427,0))/VLOOKUP($F27,$B$391:$AH$427,MATCH(LEFT(TRIM(U$6),FIND("~",SUBSTITUTE(U$6,"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27))*HLOOKUP(LEFT(TRIM(U$6),FIND("~",SUBSTITUTE(U$6," ","~",LEN(TRIM(U$6))-LEN(SUBSTITUTE(TRIM(U$6)," ",""))))-1)&amp;" Total",$B$6:$AH$427,ROW($A27)-5,FALSE))</f>
        <v>0</v>
      </c>
      <c r="V27" s="11">
        <f ca="1">IF(V$5&lt;&gt;"",HLOOKUP(V$5,Functionalization!$G$6:$M$427,ROW($A27)-5,FALSE),IFERROR(INDEX(V$391:V$427,MATCH($F27,$B$391:$B$427,0))/VLOOKUP($F27,$B$391:$AH$427,MATCH(LEFT(TRIM(V$6),FIND("~",SUBSTITUTE(V$6,"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27))*HLOOKUP(LEFT(TRIM(V$6),FIND("~",SUBSTITUTE(V$6," ","~",LEN(TRIM(V$6))-LEN(SUBSTITUTE(TRIM(V$6)," ",""))))-1)&amp;" Total",$B$6:$AH$427,ROW($A27)-5,FALSE))</f>
        <v>0</v>
      </c>
      <c r="W27" s="11">
        <f ca="1">IF(W$5&lt;&gt;"",HLOOKUP(W$5,Functionalization!$G$6:$M$427,ROW($A27)-5,FALSE),IFERROR(INDEX(W$391:W$427,MATCH($F27,$B$391:$B$427,0))/VLOOKUP($F27,$B$391:$AH$427,MATCH(LEFT(TRIM(W$6),FIND("~",SUBSTITUTE(W$6,"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27))*HLOOKUP(LEFT(TRIM(W$6),FIND("~",SUBSTITUTE(W$6," ","~",LEN(TRIM(W$6))-LEN(SUBSTITUTE(TRIM(W$6)," ",""))))-1)&amp;" Total",$B$6:$AH$427,ROW($A27)-5,FALSE))</f>
        <v>0</v>
      </c>
      <c r="X27" s="11">
        <f ca="1">IF(X$5&lt;&gt;"",HLOOKUP(X$5,Functionalization!$G$6:$M$427,ROW($A27)-5,FALSE),IFERROR(INDEX(X$391:X$427,MATCH($F27,$B$391:$B$427,0))/VLOOKUP($F27,$B$391:$AH$427,MATCH(LEFT(TRIM(X$6),FIND("~",SUBSTITUTE(X$6,"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27))*HLOOKUP(LEFT(TRIM(X$6),FIND("~",SUBSTITUTE(X$6," ","~",LEN(TRIM(X$6))-LEN(SUBSTITUTE(TRIM(X$6)," ",""))))-1)&amp;" Total",$B$6:$AH$427,ROW($A27)-5,FALSE))</f>
        <v>0</v>
      </c>
      <c r="Y27" s="11">
        <f ca="1">IF(Y$5&lt;&gt;"",HLOOKUP(Y$5,Functionalization!$G$6:$M$427,ROW($A27)-5,FALSE),IFERROR(INDEX(Y$391:Y$427,MATCH($F27,$B$391:$B$427,0))/VLOOKUP($F27,$B$391:$AH$427,MATCH(LEFT(TRIM(Y$6),FIND("~",SUBSTITUTE(Y$6,"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27))*HLOOKUP(LEFT(TRIM(Y$6),FIND("~",SUBSTITUTE(Y$6," ","~",LEN(TRIM(Y$6))-LEN(SUBSTITUTE(TRIM(Y$6)," ",""))))-1)&amp;" Total",$B$6:$AH$427,ROW($A27)-5,FALSE))</f>
        <v>0</v>
      </c>
      <c r="Z27" s="11">
        <f ca="1">IF(Z$5&lt;&gt;"",HLOOKUP(Z$5,Functionalization!$G$6:$M$427,ROW($A27)-5,FALSE),IFERROR(INDEX(Z$391:Z$427,MATCH($F27,$B$391:$B$427,0))/VLOOKUP($F27,$B$391:$AH$427,MATCH(LEFT(TRIM(Z$6),FIND("~",SUBSTITUTE(Z$6,"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27))*HLOOKUP(LEFT(TRIM(Z$6),FIND("~",SUBSTITUTE(Z$6," ","~",LEN(TRIM(Z$6))-LEN(SUBSTITUTE(TRIM(Z$6)," ",""))))-1)&amp;" Total",$B$6:$AH$427,ROW($A27)-5,FALSE))</f>
        <v>0</v>
      </c>
      <c r="AA27" s="11">
        <f ca="1">IF(AA$5&lt;&gt;"",HLOOKUP(AA$5,Functionalization!$G$6:$M$427,ROW($A27)-5,FALSE),IFERROR(INDEX(AA$391:AA$427,MATCH($F27,$B$391:$B$427,0))/VLOOKUP($F27,$B$391:$AH$427,MATCH(LEFT(TRIM(AA$6),FIND("~",SUBSTITUTE(AA$6,"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27))*HLOOKUP(LEFT(TRIM(AA$6),FIND("~",SUBSTITUTE(AA$6," ","~",LEN(TRIM(AA$6))-LEN(SUBSTITUTE(TRIM(AA$6)," ",""))))-1)&amp;" Total",$B$6:$AH$427,ROW($A27)-5,FALSE))</f>
        <v>0</v>
      </c>
      <c r="AB27" s="11">
        <f ca="1">IF(AB$5&lt;&gt;"",HLOOKUP(AB$5,Functionalization!$G$6:$M$427,ROW($A27)-5,FALSE),IFERROR(INDEX(AB$391:AB$427,MATCH($F27,$B$391:$B$427,0))/VLOOKUP($F27,$B$391:$AH$427,MATCH(LEFT(TRIM(AB$6),FIND("~",SUBSTITUTE(AB$6,"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27))*HLOOKUP(LEFT(TRIM(AB$6),FIND("~",SUBSTITUTE(AB$6," ","~",LEN(TRIM(AB$6))-LEN(SUBSTITUTE(TRIM(AB$6)," ",""))))-1)&amp;" Total",$B$6:$AH$427,ROW($A27)-5,FALSE))</f>
        <v>0</v>
      </c>
      <c r="AC27" s="11">
        <f ca="1">IF(AC$5&lt;&gt;"",HLOOKUP(AC$5,Functionalization!$G$6:$M$427,ROW($A27)-5,FALSE),IFERROR(INDEX(AC$391:AC$427,MATCH($F27,$B$391:$B$427,0))/VLOOKUP($F27,$B$391:$AH$427,MATCH(LEFT(TRIM(AC$6),FIND("~",SUBSTITUTE(AC$6,"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27))*HLOOKUP(LEFT(TRIM(AC$6),FIND("~",SUBSTITUTE(AC$6," ","~",LEN(TRIM(AC$6))-LEN(SUBSTITUTE(TRIM(AC$6)," ",""))))-1)&amp;" Total",$B$6:$AH$427,ROW($A27)-5,FALSE))</f>
        <v>0</v>
      </c>
      <c r="AD27" s="11">
        <f ca="1">IF(AD$5&lt;&gt;"",HLOOKUP(AD$5,Functionalization!$G$6:$M$427,ROW($A27)-5,FALSE),IFERROR(INDEX(AD$391:AD$427,MATCH($F27,$B$391:$B$427,0))/VLOOKUP($F27,$B$391:$AH$427,MATCH(LEFT(TRIM(AD$6),FIND("~",SUBSTITUTE(AD$6,"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27))*HLOOKUP(LEFT(TRIM(AD$6),FIND("~",SUBSTITUTE(AD$6," ","~",LEN(TRIM(AD$6))-LEN(SUBSTITUTE(TRIM(AD$6)," ",""))))-1)&amp;" Total",$B$6:$AH$427,ROW($A27)-5,FALSE))</f>
        <v>0</v>
      </c>
      <c r="AE27" s="11">
        <f ca="1">IF(AE$5&lt;&gt;"",HLOOKUP(AE$5,Functionalization!$G$6:$M$427,ROW($A27)-5,FALSE),IFERROR(INDEX(AE$391:AE$427,MATCH($F27,$B$391:$B$427,0))/VLOOKUP($F27,$B$391:$AH$427,MATCH(LEFT(TRIM(AE$6),FIND("~",SUBSTITUTE(AE$6,"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27))*HLOOKUP(LEFT(TRIM(AE$6),FIND("~",SUBSTITUTE(AE$6," ","~",LEN(TRIM(AE$6))-LEN(SUBSTITUTE(TRIM(AE$6)," ",""))))-1)&amp;" Total",$B$6:$AH$427,ROW($A27)-5,FALSE))</f>
        <v>0</v>
      </c>
      <c r="AF27" s="11">
        <f ca="1">IF(AF$5&lt;&gt;"",HLOOKUP(AF$5,Functionalization!$G$6:$M$427,ROW($A27)-5,FALSE),IFERROR(INDEX(AF$391:AF$427,MATCH($F27,$B$391:$B$427,0))/VLOOKUP($F27,$B$391:$AH$427,MATCH(LEFT(TRIM(AF$6),FIND("~",SUBSTITUTE(AF$6,"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27))*HLOOKUP(LEFT(TRIM(AF$6),FIND("~",SUBSTITUTE(AF$6," ","~",LEN(TRIM(AF$6))-LEN(SUBSTITUTE(TRIM(AF$6)," ",""))))-1)&amp;" Total",$B$6:$AH$427,ROW($A27)-5,FALSE))</f>
        <v>0</v>
      </c>
      <c r="AG27" s="11">
        <f ca="1">IF(AG$5&lt;&gt;"",HLOOKUP(AG$5,Functionalization!$G$6:$M$427,ROW($A27)-5,FALSE),IFERROR(INDEX(AG$391:AG$427,MATCH($F27,$B$391:$B$427,0))/VLOOKUP($F27,$B$391:$AH$427,MATCH(LEFT(TRIM(AG$6),FIND("~",SUBSTITUTE(AG$6,"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27))*HLOOKUP(LEFT(TRIM(AG$6),FIND("~",SUBSTITUTE(AG$6," ","~",LEN(TRIM(AG$6))-LEN(SUBSTITUTE(TRIM(AG$6)," ",""))))-1)&amp;" Total",$B$6:$AH$427,ROW($A27)-5,FALSE))</f>
        <v>0</v>
      </c>
      <c r="AH27" s="11">
        <f ca="1">IF(AH$5&lt;&gt;"",HLOOKUP(AH$5,Functionalization!$G$6:$M$427,ROW($A27)-5,FALSE),IFERROR(INDEX(AH$391:AH$427,MATCH($F27,$B$391:$B$427,0))/VLOOKUP($F27,$B$391:$AH$427,MATCH(LEFT(TRIM(AH$6),FIND("~",SUBSTITUTE(AH$6,"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27))*HLOOKUP(LEFT(TRIM(AH$6),FIND("~",SUBSTITUTE(AH$6," ","~",LEN(TRIM(AH$6))-LEN(SUBSTITUTE(TRIM(AH$6)," ",""))))-1)&amp;" Total",$B$6:$AH$427,ROW($A27)-5,FALSE))</f>
        <v>0</v>
      </c>
      <c r="AJ27">
        <f ca="1">IFERROR(IF(SUMIF($G$6:$AH$6,AJ$6&amp;" Total",$G27:$AH27)-(SUMIF($G$6:$AH$6,AJ$6&amp;" "&amp;'Input-Func_Class'!$D$22,$G27:$AH27)+IFERROR(SUMIF($G$6:$AH$6,AJ$6&amp;" "&amp;'Input-Func_Class'!$E$22,$G27:$AH27),SUMIF($G$6:$AH$6,AJ$6&amp;" "&amp;'Input-Func_Class'!$B$24,$G27:$AH27))+SUMIF($G$6:$AH$6,AJ$6&amp;" "&amp;'Input-Func_Class'!$F$22,$G27:$AH27))&lt;Check_Limit,0,1),1)</f>
        <v>0</v>
      </c>
      <c r="AK27">
        <f ca="1">IFERROR(IF(SUMIF($G$6:$AH$6,AK$6&amp;" Total",$G27:$AH27)-(SUMIF($G$6:$AH$6,AK$6&amp;" "&amp;'Input-Func_Class'!$D$22,$G27:$AH27)+IFERROR(SUMIF($G$6:$AH$6,AK$6&amp;" "&amp;'Input-Func_Class'!$E$22,$G27:$AH27),SUMIF($G$6:$AH$6,AK$6&amp;" "&amp;'Input-Func_Class'!$B$24,$G27:$AH27))+SUMIF($G$6:$AH$6,AK$6&amp;" "&amp;'Input-Func_Class'!$F$22,$G27:$AH27))&lt;Check_Limit,0,1),1)</f>
        <v>0</v>
      </c>
      <c r="AL27">
        <f ca="1">IFERROR(IF(SUMIF($G$6:$AH$6,AL$6&amp;" Total",$G27:$AH27)-(SUMIF($G$6:$AH$6,AL$6&amp;" "&amp;'Input-Func_Class'!$D$22,$G27:$AH27)+IFERROR(SUMIF($G$6:$AH$6,AL$6&amp;" "&amp;'Input-Func_Class'!$E$22,$G27:$AH27),SUMIF($G$6:$AH$6,AL$6&amp;" "&amp;'Input-Func_Class'!$B$24,$G27:$AH27))+SUMIF($G$6:$AH$6,AL$6&amp;" "&amp;'Input-Func_Class'!$F$22,$G27:$AH27))&lt;Check_Limit,0,1),1)</f>
        <v>0</v>
      </c>
      <c r="AM27">
        <f ca="1">IFERROR(IF(SUMIF($G$6:$AH$6,AM$6&amp;" Total",$G27:$AH27)-(SUMIF($G$6:$AH$6,AM$6&amp;" "&amp;'Input-Func_Class'!$D$22,$G27:$AH27)+IFERROR(SUMIF($G$6:$AH$6,AM$6&amp;" "&amp;'Input-Func_Class'!$E$22,$G27:$AH27),SUMIF($G$6:$AH$6,AM$6&amp;" "&amp;'Input-Func_Class'!$B$24,$G27:$AH27))+SUMIF($G$6:$AH$6,AM$6&amp;" "&amp;'Input-Func_Class'!$F$22,$G27:$AH27))&lt;Check_Limit,0,1),1)</f>
        <v>0</v>
      </c>
      <c r="AN27">
        <f ca="1">IFERROR(IF(SUMIF($G$6:$AH$6,AN$6&amp;" Total",$G27:$AH27)-(SUMIF($G$6:$AH$6,AN$6&amp;" "&amp;'Input-Func_Class'!$D$22,$G27:$AH27)+IFERROR(SUMIF($G$6:$AH$6,AN$6&amp;" "&amp;'Input-Func_Class'!$E$22,$G27:$AH27),SUMIF($G$6:$AH$6,AN$6&amp;" "&amp;'Input-Func_Class'!$B$24,$G27:$AH27))+SUMIF($G$6:$AH$6,AN$6&amp;" "&amp;'Input-Func_Class'!$F$22,$G27:$AH27))&lt;Check_Limit,0,1),1)</f>
        <v>0</v>
      </c>
      <c r="AO27">
        <f ca="1">IFERROR(IF(SUMIF($G$6:$AH$6,AO$6&amp;" Total",$G27:$AH27)-(SUMIF($G$6:$AH$6,AO$6&amp;" "&amp;'Input-Func_Class'!$D$22,$G27:$AH27)+IFERROR(SUMIF($G$6:$AH$6,AO$6&amp;" "&amp;'Input-Func_Class'!$E$22,$G27:$AH27),SUMIF($G$6:$AH$6,AO$6&amp;" "&amp;'Input-Func_Class'!$B$24,$G27:$AH27))+SUMIF($G$6:$AH$6,AO$6&amp;" "&amp;'Input-Func_Class'!$F$22,$G27:$AH27))&lt;Check_Limit,0,1),1)</f>
        <v>0</v>
      </c>
      <c r="AP27">
        <f ca="1">IFERROR(IF(SUMIF($G$6:$AH$6,AP$6&amp;" Total",$G27:$AH27)-(SUMIF($G$6:$AH$6,AP$6&amp;" "&amp;'Input-Func_Class'!$D$22,$G27:$AH27)+IFERROR(SUMIF($G$6:$AH$6,AP$6&amp;" "&amp;'Input-Func_Class'!$E$22,$G27:$AH27),SUMIF($G$6:$AH$6,AP$6&amp;" "&amp;'Input-Func_Class'!$B$24,$G27:$AH27))+SUMIF($G$6:$AH$6,AP$6&amp;" "&amp;'Input-Func_Class'!$F$22,$G27:$AH27))&lt;Check_Limit,0,1),1)</f>
        <v>0</v>
      </c>
    </row>
    <row r="28" spans="1:42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>Functionalization!$D28</f>
        <v>9645.75</v>
      </c>
      <c r="E28" s="11">
        <f t="shared" ca="1" si="0"/>
        <v>0</v>
      </c>
      <c r="F28" s="3" t="str">
        <f>IF($D28=0,"-",IF('Input-Accounts'!$E28&lt;&gt;0,'Input-Accounts'!$E28,'Input-Accounts'!$G28))</f>
        <v>COMMODITY</v>
      </c>
      <c r="G28" s="11">
        <f ca="1">IF(G$5&lt;&gt;"",HLOOKUP(G$5,Functionalization!$G$6:$M$427,ROW($A28)-5,FALSE),IFERROR(INDEX(G$391:G$427,MATCH($F28,$B$391:$B$427,0))/VLOOKUP($F28,$B$391:$AH$427,MATCH(LEFT(TRIM(G$6),FIND("~",SUBSTITUTE(G$6,"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28))*HLOOKUP(LEFT(TRIM(G$6),FIND("~",SUBSTITUTE(G$6," ","~",LEN(TRIM(G$6))-LEN(SUBSTITUTE(TRIM(G$6)," ",""))))-1)&amp;" Total",$B$6:$AH$427,ROW($A28)-5,FALSE))</f>
        <v>0</v>
      </c>
      <c r="H28" s="11">
        <f ca="1">IF(H$5&lt;&gt;"",HLOOKUP(H$5,Functionalization!$G$6:$M$427,ROW($A28)-5,FALSE),IFERROR(INDEX(H$391:H$427,MATCH($F28,$B$391:$B$427,0))/VLOOKUP($F28,$B$391:$AH$427,MATCH(LEFT(TRIM(H$6),FIND("~",SUBSTITUTE(H$6,"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28))*HLOOKUP(LEFT(TRIM(H$6),FIND("~",SUBSTITUTE(H$6," ","~",LEN(TRIM(H$6))-LEN(SUBSTITUTE(TRIM(H$6)," ",""))))-1)&amp;" Total",$B$6:$AH$427,ROW($A28)-5,FALSE))</f>
        <v>0</v>
      </c>
      <c r="I28" s="11">
        <f ca="1">IF(I$5&lt;&gt;"",HLOOKUP(I$5,Functionalization!$G$6:$M$427,ROW($A28)-5,FALSE),IFERROR(INDEX(I$391:I$427,MATCH($F28,$B$391:$B$427,0))/VLOOKUP($F28,$B$391:$AH$427,MATCH(LEFT(TRIM(I$6),FIND("~",SUBSTITUTE(I$6,"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28))*HLOOKUP(LEFT(TRIM(I$6),FIND("~",SUBSTITUTE(I$6," ","~",LEN(TRIM(I$6))-LEN(SUBSTITUTE(TRIM(I$6)," ",""))))-1)&amp;" Total",$B$6:$AH$427,ROW($A28)-5,FALSE))</f>
        <v>0</v>
      </c>
      <c r="J28" s="11">
        <f ca="1">IF(J$5&lt;&gt;"",HLOOKUP(J$5,Functionalization!$G$6:$M$427,ROW($A28)-5,FALSE),IFERROR(INDEX(J$391:J$427,MATCH($F28,$B$391:$B$427,0))/VLOOKUP($F28,$B$391:$AH$427,MATCH(LEFT(TRIM(J$6),FIND("~",SUBSTITUTE(J$6,"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28))*HLOOKUP(LEFT(TRIM(J$6),FIND("~",SUBSTITUTE(J$6," ","~",LEN(TRIM(J$6))-LEN(SUBSTITUTE(TRIM(J$6)," ",""))))-1)&amp;" Total",$B$6:$AH$427,ROW($A28)-5,FALSE))</f>
        <v>0</v>
      </c>
      <c r="K28" s="11">
        <f ca="1">IF(K$5&lt;&gt;"",HLOOKUP(K$5,Functionalization!$G$6:$M$427,ROW($A28)-5,FALSE),IFERROR(INDEX(K$391:K$427,MATCH($F28,$B$391:$B$427,0))/VLOOKUP($F28,$B$391:$AH$427,MATCH(LEFT(TRIM(K$6),FIND("~",SUBSTITUTE(K$6,"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28))*HLOOKUP(LEFT(TRIM(K$6),FIND("~",SUBSTITUTE(K$6," ","~",LEN(TRIM(K$6))-LEN(SUBSTITUTE(TRIM(K$6)," ",""))))-1)&amp;" Total",$B$6:$AH$427,ROW($A28)-5,FALSE))</f>
        <v>9645.75</v>
      </c>
      <c r="L28" s="11">
        <f ca="1">IF(L$5&lt;&gt;"",HLOOKUP(L$5,Functionalization!$G$6:$M$427,ROW($A28)-5,FALSE),IFERROR(INDEX(L$391:L$427,MATCH($F28,$B$391:$B$427,0))/VLOOKUP($F28,$B$391:$AH$427,MATCH(LEFT(TRIM(L$6),FIND("~",SUBSTITUTE(L$6,"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28))*HLOOKUP(LEFT(TRIM(L$6),FIND("~",SUBSTITUTE(L$6," ","~",LEN(TRIM(L$6))-LEN(SUBSTITUTE(TRIM(L$6)," ",""))))-1)&amp;" Total",$B$6:$AH$427,ROW($A28)-5,FALSE))</f>
        <v>0</v>
      </c>
      <c r="M28" s="11">
        <f ca="1">IF(M$5&lt;&gt;"",HLOOKUP(M$5,Functionalization!$G$6:$M$427,ROW($A28)-5,FALSE),IFERROR(INDEX(M$391:M$427,MATCH($F28,$B$391:$B$427,0))/VLOOKUP($F28,$B$391:$AH$427,MATCH(LEFT(TRIM(M$6),FIND("~",SUBSTITUTE(M$6,"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28))*HLOOKUP(LEFT(TRIM(M$6),FIND("~",SUBSTITUTE(M$6," ","~",LEN(TRIM(M$6))-LEN(SUBSTITUTE(TRIM(M$6)," ",""))))-1)&amp;" Total",$B$6:$AH$427,ROW($A28)-5,FALSE))</f>
        <v>9645.75</v>
      </c>
      <c r="N28" s="11">
        <f ca="1">IF(N$5&lt;&gt;"",HLOOKUP(N$5,Functionalization!$G$6:$M$427,ROW($A28)-5,FALSE),IFERROR(INDEX(N$391:N$427,MATCH($F28,$B$391:$B$427,0))/VLOOKUP($F28,$B$391:$AH$427,MATCH(LEFT(TRIM(N$6),FIND("~",SUBSTITUTE(N$6,"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28))*HLOOKUP(LEFT(TRIM(N$6),FIND("~",SUBSTITUTE(N$6," ","~",LEN(TRIM(N$6))-LEN(SUBSTITUTE(TRIM(N$6)," ",""))))-1)&amp;" Total",$B$6:$AH$427,ROW($A28)-5,FALSE))</f>
        <v>0</v>
      </c>
      <c r="O28" s="11">
        <f ca="1">IF(O$5&lt;&gt;"",HLOOKUP(O$5,Functionalization!$G$6:$M$427,ROW($A28)-5,FALSE),IFERROR(INDEX(O$391:O$427,MATCH($F28,$B$391:$B$427,0))/VLOOKUP($F28,$B$391:$AH$427,MATCH(LEFT(TRIM(O$6),FIND("~",SUBSTITUTE(O$6,"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28))*HLOOKUP(LEFT(TRIM(O$6),FIND("~",SUBSTITUTE(O$6," ","~",LEN(TRIM(O$6))-LEN(SUBSTITUTE(TRIM(O$6)," ",""))))-1)&amp;" Total",$B$6:$AH$427,ROW($A28)-5,FALSE))</f>
        <v>0</v>
      </c>
      <c r="P28" s="11">
        <f ca="1">IF(P$5&lt;&gt;"",HLOOKUP(P$5,Functionalization!$G$6:$M$427,ROW($A28)-5,FALSE),IFERROR(INDEX(P$391:P$427,MATCH($F28,$B$391:$B$427,0))/VLOOKUP($F28,$B$391:$AH$427,MATCH(LEFT(TRIM(P$6),FIND("~",SUBSTITUTE(P$6,"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28))*HLOOKUP(LEFT(TRIM(P$6),FIND("~",SUBSTITUTE(P$6," ","~",LEN(TRIM(P$6))-LEN(SUBSTITUTE(TRIM(P$6)," ",""))))-1)&amp;" Total",$B$6:$AH$427,ROW($A28)-5,FALSE))</f>
        <v>0</v>
      </c>
      <c r="Q28" s="11">
        <f ca="1">IF(Q$5&lt;&gt;"",HLOOKUP(Q$5,Functionalization!$G$6:$M$427,ROW($A28)-5,FALSE),IFERROR(INDEX(Q$391:Q$427,MATCH($F28,$B$391:$B$427,0))/VLOOKUP($F28,$B$391:$AH$427,MATCH(LEFT(TRIM(Q$6),FIND("~",SUBSTITUTE(Q$6,"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28))*HLOOKUP(LEFT(TRIM(Q$6),FIND("~",SUBSTITUTE(Q$6," ","~",LEN(TRIM(Q$6))-LEN(SUBSTITUTE(TRIM(Q$6)," ",""))))-1)&amp;" Total",$B$6:$AH$427,ROW($A28)-5,FALSE))</f>
        <v>0</v>
      </c>
      <c r="R28" s="11">
        <f ca="1">IF(R$5&lt;&gt;"",HLOOKUP(R$5,Functionalization!$G$6:$M$427,ROW($A28)-5,FALSE),IFERROR(INDEX(R$391:R$427,MATCH($F28,$B$391:$B$427,0))/VLOOKUP($F28,$B$391:$AH$427,MATCH(LEFT(TRIM(R$6),FIND("~",SUBSTITUTE(R$6,"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28))*HLOOKUP(LEFT(TRIM(R$6),FIND("~",SUBSTITUTE(R$6," ","~",LEN(TRIM(R$6))-LEN(SUBSTITUTE(TRIM(R$6)," ",""))))-1)&amp;" Total",$B$6:$AH$427,ROW($A28)-5,FALSE))</f>
        <v>0</v>
      </c>
      <c r="S28" s="11">
        <f ca="1">IF(S$5&lt;&gt;"",HLOOKUP(S$5,Functionalization!$G$6:$M$427,ROW($A28)-5,FALSE),IFERROR(INDEX(S$391:S$427,MATCH($F28,$B$391:$B$427,0))/VLOOKUP($F28,$B$391:$AH$427,MATCH(LEFT(TRIM(S$6),FIND("~",SUBSTITUTE(S$6,"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28))*HLOOKUP(LEFT(TRIM(S$6),FIND("~",SUBSTITUTE(S$6," ","~",LEN(TRIM(S$6))-LEN(SUBSTITUTE(TRIM(S$6)," ",""))))-1)&amp;" Total",$B$6:$AH$427,ROW($A28)-5,FALSE))</f>
        <v>0</v>
      </c>
      <c r="T28" s="11">
        <f ca="1">IF(T$5&lt;&gt;"",HLOOKUP(T$5,Functionalization!$G$6:$M$427,ROW($A28)-5,FALSE),IFERROR(INDEX(T$391:T$427,MATCH($F28,$B$391:$B$427,0))/VLOOKUP($F28,$B$391:$AH$427,MATCH(LEFT(TRIM(T$6),FIND("~",SUBSTITUTE(T$6,"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28))*HLOOKUP(LEFT(TRIM(T$6),FIND("~",SUBSTITUTE(T$6," ","~",LEN(TRIM(T$6))-LEN(SUBSTITUTE(TRIM(T$6)," ",""))))-1)&amp;" Total",$B$6:$AH$427,ROW($A28)-5,FALSE))</f>
        <v>0</v>
      </c>
      <c r="U28" s="11">
        <f ca="1">IF(U$5&lt;&gt;"",HLOOKUP(U$5,Functionalization!$G$6:$M$427,ROW($A28)-5,FALSE),IFERROR(INDEX(U$391:U$427,MATCH($F28,$B$391:$B$427,0))/VLOOKUP($F28,$B$391:$AH$427,MATCH(LEFT(TRIM(U$6),FIND("~",SUBSTITUTE(U$6,"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28))*HLOOKUP(LEFT(TRIM(U$6),FIND("~",SUBSTITUTE(U$6," ","~",LEN(TRIM(U$6))-LEN(SUBSTITUTE(TRIM(U$6)," ",""))))-1)&amp;" Total",$B$6:$AH$427,ROW($A28)-5,FALSE))</f>
        <v>0</v>
      </c>
      <c r="V28" s="11">
        <f ca="1">IF(V$5&lt;&gt;"",HLOOKUP(V$5,Functionalization!$G$6:$M$427,ROW($A28)-5,FALSE),IFERROR(INDEX(V$391:V$427,MATCH($F28,$B$391:$B$427,0))/VLOOKUP($F28,$B$391:$AH$427,MATCH(LEFT(TRIM(V$6),FIND("~",SUBSTITUTE(V$6,"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28))*HLOOKUP(LEFT(TRIM(V$6),FIND("~",SUBSTITUTE(V$6," ","~",LEN(TRIM(V$6))-LEN(SUBSTITUTE(TRIM(V$6)," ",""))))-1)&amp;" Total",$B$6:$AH$427,ROW($A28)-5,FALSE))</f>
        <v>0</v>
      </c>
      <c r="W28" s="11">
        <f ca="1">IF(W$5&lt;&gt;"",HLOOKUP(W$5,Functionalization!$G$6:$M$427,ROW($A28)-5,FALSE),IFERROR(INDEX(W$391:W$427,MATCH($F28,$B$391:$B$427,0))/VLOOKUP($F28,$B$391:$AH$427,MATCH(LEFT(TRIM(W$6),FIND("~",SUBSTITUTE(W$6,"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28))*HLOOKUP(LEFT(TRIM(W$6),FIND("~",SUBSTITUTE(W$6," ","~",LEN(TRIM(W$6))-LEN(SUBSTITUTE(TRIM(W$6)," ",""))))-1)&amp;" Total",$B$6:$AH$427,ROW($A28)-5,FALSE))</f>
        <v>0</v>
      </c>
      <c r="X28" s="11">
        <f ca="1">IF(X$5&lt;&gt;"",HLOOKUP(X$5,Functionalization!$G$6:$M$427,ROW($A28)-5,FALSE),IFERROR(INDEX(X$391:X$427,MATCH($F28,$B$391:$B$427,0))/VLOOKUP($F28,$B$391:$AH$427,MATCH(LEFT(TRIM(X$6),FIND("~",SUBSTITUTE(X$6,"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28))*HLOOKUP(LEFT(TRIM(X$6),FIND("~",SUBSTITUTE(X$6," ","~",LEN(TRIM(X$6))-LEN(SUBSTITUTE(TRIM(X$6)," ",""))))-1)&amp;" Total",$B$6:$AH$427,ROW($A28)-5,FALSE))</f>
        <v>0</v>
      </c>
      <c r="Y28" s="11">
        <f ca="1">IF(Y$5&lt;&gt;"",HLOOKUP(Y$5,Functionalization!$G$6:$M$427,ROW($A28)-5,FALSE),IFERROR(INDEX(Y$391:Y$427,MATCH($F28,$B$391:$B$427,0))/VLOOKUP($F28,$B$391:$AH$427,MATCH(LEFT(TRIM(Y$6),FIND("~",SUBSTITUTE(Y$6,"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28))*HLOOKUP(LEFT(TRIM(Y$6),FIND("~",SUBSTITUTE(Y$6," ","~",LEN(TRIM(Y$6))-LEN(SUBSTITUTE(TRIM(Y$6)," ",""))))-1)&amp;" Total",$B$6:$AH$427,ROW($A28)-5,FALSE))</f>
        <v>0</v>
      </c>
      <c r="Z28" s="11">
        <f ca="1">IF(Z$5&lt;&gt;"",HLOOKUP(Z$5,Functionalization!$G$6:$M$427,ROW($A28)-5,FALSE),IFERROR(INDEX(Z$391:Z$427,MATCH($F28,$B$391:$B$427,0))/VLOOKUP($F28,$B$391:$AH$427,MATCH(LEFT(TRIM(Z$6),FIND("~",SUBSTITUTE(Z$6,"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28))*HLOOKUP(LEFT(TRIM(Z$6),FIND("~",SUBSTITUTE(Z$6," ","~",LEN(TRIM(Z$6))-LEN(SUBSTITUTE(TRIM(Z$6)," ",""))))-1)&amp;" Total",$B$6:$AH$427,ROW($A28)-5,FALSE))</f>
        <v>0</v>
      </c>
      <c r="AA28" s="11">
        <f ca="1">IF(AA$5&lt;&gt;"",HLOOKUP(AA$5,Functionalization!$G$6:$M$427,ROW($A28)-5,FALSE),IFERROR(INDEX(AA$391:AA$427,MATCH($F28,$B$391:$B$427,0))/VLOOKUP($F28,$B$391:$AH$427,MATCH(LEFT(TRIM(AA$6),FIND("~",SUBSTITUTE(AA$6,"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28))*HLOOKUP(LEFT(TRIM(AA$6),FIND("~",SUBSTITUTE(AA$6," ","~",LEN(TRIM(AA$6))-LEN(SUBSTITUTE(TRIM(AA$6)," ",""))))-1)&amp;" Total",$B$6:$AH$427,ROW($A28)-5,FALSE))</f>
        <v>0</v>
      </c>
      <c r="AB28" s="11">
        <f ca="1">IF(AB$5&lt;&gt;"",HLOOKUP(AB$5,Functionalization!$G$6:$M$427,ROW($A28)-5,FALSE),IFERROR(INDEX(AB$391:AB$427,MATCH($F28,$B$391:$B$427,0))/VLOOKUP($F28,$B$391:$AH$427,MATCH(LEFT(TRIM(AB$6),FIND("~",SUBSTITUTE(AB$6,"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28))*HLOOKUP(LEFT(TRIM(AB$6),FIND("~",SUBSTITUTE(AB$6," ","~",LEN(TRIM(AB$6))-LEN(SUBSTITUTE(TRIM(AB$6)," ",""))))-1)&amp;" Total",$B$6:$AH$427,ROW($A28)-5,FALSE))</f>
        <v>0</v>
      </c>
      <c r="AC28" s="11">
        <f ca="1">IF(AC$5&lt;&gt;"",HLOOKUP(AC$5,Functionalization!$G$6:$M$427,ROW($A28)-5,FALSE),IFERROR(INDEX(AC$391:AC$427,MATCH($F28,$B$391:$B$427,0))/VLOOKUP($F28,$B$391:$AH$427,MATCH(LEFT(TRIM(AC$6),FIND("~",SUBSTITUTE(AC$6,"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28))*HLOOKUP(LEFT(TRIM(AC$6),FIND("~",SUBSTITUTE(AC$6," ","~",LEN(TRIM(AC$6))-LEN(SUBSTITUTE(TRIM(AC$6)," ",""))))-1)&amp;" Total",$B$6:$AH$427,ROW($A28)-5,FALSE))</f>
        <v>0</v>
      </c>
      <c r="AD28" s="11">
        <f ca="1">IF(AD$5&lt;&gt;"",HLOOKUP(AD$5,Functionalization!$G$6:$M$427,ROW($A28)-5,FALSE),IFERROR(INDEX(AD$391:AD$427,MATCH($F28,$B$391:$B$427,0))/VLOOKUP($F28,$B$391:$AH$427,MATCH(LEFT(TRIM(AD$6),FIND("~",SUBSTITUTE(AD$6,"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28))*HLOOKUP(LEFT(TRIM(AD$6),FIND("~",SUBSTITUTE(AD$6," ","~",LEN(TRIM(AD$6))-LEN(SUBSTITUTE(TRIM(AD$6)," ",""))))-1)&amp;" Total",$B$6:$AH$427,ROW($A28)-5,FALSE))</f>
        <v>0</v>
      </c>
      <c r="AE28" s="11">
        <f ca="1">IF(AE$5&lt;&gt;"",HLOOKUP(AE$5,Functionalization!$G$6:$M$427,ROW($A28)-5,FALSE),IFERROR(INDEX(AE$391:AE$427,MATCH($F28,$B$391:$B$427,0))/VLOOKUP($F28,$B$391:$AH$427,MATCH(LEFT(TRIM(AE$6),FIND("~",SUBSTITUTE(AE$6,"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28))*HLOOKUP(LEFT(TRIM(AE$6),FIND("~",SUBSTITUTE(AE$6," ","~",LEN(TRIM(AE$6))-LEN(SUBSTITUTE(TRIM(AE$6)," ",""))))-1)&amp;" Total",$B$6:$AH$427,ROW($A28)-5,FALSE))</f>
        <v>0</v>
      </c>
      <c r="AF28" s="11">
        <f ca="1">IF(AF$5&lt;&gt;"",HLOOKUP(AF$5,Functionalization!$G$6:$M$427,ROW($A28)-5,FALSE),IFERROR(INDEX(AF$391:AF$427,MATCH($F28,$B$391:$B$427,0))/VLOOKUP($F28,$B$391:$AH$427,MATCH(LEFT(TRIM(AF$6),FIND("~",SUBSTITUTE(AF$6,"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28))*HLOOKUP(LEFT(TRIM(AF$6),FIND("~",SUBSTITUTE(AF$6," ","~",LEN(TRIM(AF$6))-LEN(SUBSTITUTE(TRIM(AF$6)," ",""))))-1)&amp;" Total",$B$6:$AH$427,ROW($A28)-5,FALSE))</f>
        <v>0</v>
      </c>
      <c r="AG28" s="11">
        <f ca="1">IF(AG$5&lt;&gt;"",HLOOKUP(AG$5,Functionalization!$G$6:$M$427,ROW($A28)-5,FALSE),IFERROR(INDEX(AG$391:AG$427,MATCH($F28,$B$391:$B$427,0))/VLOOKUP($F28,$B$391:$AH$427,MATCH(LEFT(TRIM(AG$6),FIND("~",SUBSTITUTE(AG$6,"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28))*HLOOKUP(LEFT(TRIM(AG$6),FIND("~",SUBSTITUTE(AG$6," ","~",LEN(TRIM(AG$6))-LEN(SUBSTITUTE(TRIM(AG$6)," ",""))))-1)&amp;" Total",$B$6:$AH$427,ROW($A28)-5,FALSE))</f>
        <v>0</v>
      </c>
      <c r="AH28" s="11">
        <f ca="1">IF(AH$5&lt;&gt;"",HLOOKUP(AH$5,Functionalization!$G$6:$M$427,ROW($A28)-5,FALSE),IFERROR(INDEX(AH$391:AH$427,MATCH($F28,$B$391:$B$427,0))/VLOOKUP($F28,$B$391:$AH$427,MATCH(LEFT(TRIM(AH$6),FIND("~",SUBSTITUTE(AH$6,"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28))*HLOOKUP(LEFT(TRIM(AH$6),FIND("~",SUBSTITUTE(AH$6," ","~",LEN(TRIM(AH$6))-LEN(SUBSTITUTE(TRIM(AH$6)," ",""))))-1)&amp;" Total",$B$6:$AH$427,ROW($A28)-5,FALSE))</f>
        <v>0</v>
      </c>
      <c r="AJ28">
        <f ca="1">IFERROR(IF(SUMIF($G$6:$AH$6,AJ$6&amp;" Total",$G28:$AH28)-(SUMIF($G$6:$AH$6,AJ$6&amp;" "&amp;'Input-Func_Class'!$D$22,$G28:$AH28)+IFERROR(SUMIF($G$6:$AH$6,AJ$6&amp;" "&amp;'Input-Func_Class'!$E$22,$G28:$AH28),SUMIF($G$6:$AH$6,AJ$6&amp;" "&amp;'Input-Func_Class'!$B$24,$G28:$AH28))+SUMIF($G$6:$AH$6,AJ$6&amp;" "&amp;'Input-Func_Class'!$F$22,$G28:$AH28))&lt;Check_Limit,0,1),1)</f>
        <v>0</v>
      </c>
      <c r="AK28">
        <f ca="1">IFERROR(IF(SUMIF($G$6:$AH$6,AK$6&amp;" Total",$G28:$AH28)-(SUMIF($G$6:$AH$6,AK$6&amp;" "&amp;'Input-Func_Class'!$D$22,$G28:$AH28)+IFERROR(SUMIF($G$6:$AH$6,AK$6&amp;" "&amp;'Input-Func_Class'!$E$22,$G28:$AH28),SUMIF($G$6:$AH$6,AK$6&amp;" "&amp;'Input-Func_Class'!$B$24,$G28:$AH28))+SUMIF($G$6:$AH$6,AK$6&amp;" "&amp;'Input-Func_Class'!$F$22,$G28:$AH28))&lt;Check_Limit,0,1),1)</f>
        <v>0</v>
      </c>
      <c r="AL28">
        <f ca="1">IFERROR(IF(SUMIF($G$6:$AH$6,AL$6&amp;" Total",$G28:$AH28)-(SUMIF($G$6:$AH$6,AL$6&amp;" "&amp;'Input-Func_Class'!$D$22,$G28:$AH28)+IFERROR(SUMIF($G$6:$AH$6,AL$6&amp;" "&amp;'Input-Func_Class'!$E$22,$G28:$AH28),SUMIF($G$6:$AH$6,AL$6&amp;" "&amp;'Input-Func_Class'!$B$24,$G28:$AH28))+SUMIF($G$6:$AH$6,AL$6&amp;" "&amp;'Input-Func_Class'!$F$22,$G28:$AH28))&lt;Check_Limit,0,1),1)</f>
        <v>0</v>
      </c>
      <c r="AM28">
        <f ca="1">IFERROR(IF(SUMIF($G$6:$AH$6,AM$6&amp;" Total",$G28:$AH28)-(SUMIF($G$6:$AH$6,AM$6&amp;" "&amp;'Input-Func_Class'!$D$22,$G28:$AH28)+IFERROR(SUMIF($G$6:$AH$6,AM$6&amp;" "&amp;'Input-Func_Class'!$E$22,$G28:$AH28),SUMIF($G$6:$AH$6,AM$6&amp;" "&amp;'Input-Func_Class'!$B$24,$G28:$AH28))+SUMIF($G$6:$AH$6,AM$6&amp;" "&amp;'Input-Func_Class'!$F$22,$G28:$AH28))&lt;Check_Limit,0,1),1)</f>
        <v>0</v>
      </c>
      <c r="AN28">
        <f ca="1">IFERROR(IF(SUMIF($G$6:$AH$6,AN$6&amp;" Total",$G28:$AH28)-(SUMIF($G$6:$AH$6,AN$6&amp;" "&amp;'Input-Func_Class'!$D$22,$G28:$AH28)+IFERROR(SUMIF($G$6:$AH$6,AN$6&amp;" "&amp;'Input-Func_Class'!$E$22,$G28:$AH28),SUMIF($G$6:$AH$6,AN$6&amp;" "&amp;'Input-Func_Class'!$B$24,$G28:$AH28))+SUMIF($G$6:$AH$6,AN$6&amp;" "&amp;'Input-Func_Class'!$F$22,$G28:$AH28))&lt;Check_Limit,0,1),1)</f>
        <v>0</v>
      </c>
      <c r="AO28">
        <f ca="1">IFERROR(IF(SUMIF($G$6:$AH$6,AO$6&amp;" Total",$G28:$AH28)-(SUMIF($G$6:$AH$6,AO$6&amp;" "&amp;'Input-Func_Class'!$D$22,$G28:$AH28)+IFERROR(SUMIF($G$6:$AH$6,AO$6&amp;" "&amp;'Input-Func_Class'!$E$22,$G28:$AH28),SUMIF($G$6:$AH$6,AO$6&amp;" "&amp;'Input-Func_Class'!$B$24,$G28:$AH28))+SUMIF($G$6:$AH$6,AO$6&amp;" "&amp;'Input-Func_Class'!$F$22,$G28:$AH28))&lt;Check_Limit,0,1),1)</f>
        <v>0</v>
      </c>
      <c r="AP28">
        <f ca="1">IFERROR(IF(SUMIF($G$6:$AH$6,AP$6&amp;" Total",$G28:$AH28)-(SUMIF($G$6:$AH$6,AP$6&amp;" "&amp;'Input-Func_Class'!$D$22,$G28:$AH28)+IFERROR(SUMIF($G$6:$AH$6,AP$6&amp;" "&amp;'Input-Func_Class'!$E$22,$G28:$AH28),SUMIF($G$6:$AH$6,AP$6&amp;" "&amp;'Input-Func_Class'!$B$24,$G28:$AH28))+SUMIF($G$6:$AH$6,AP$6&amp;" "&amp;'Input-Func_Class'!$F$22,$G28:$AH28))&lt;Check_Limit,0,1),1)</f>
        <v>0</v>
      </c>
    </row>
    <row r="29" spans="1:42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>SUBTOTAL(9,D19:D28)</f>
        <v>188680447.95000002</v>
      </c>
      <c r="E29" s="11">
        <f t="shared" ca="1" si="0"/>
        <v>0</v>
      </c>
      <c r="G29" s="111">
        <f t="shared" ref="G29:AH29" ca="1" si="2">SUBTOTAL(9,G19:G28)</f>
        <v>0</v>
      </c>
      <c r="H29" s="111">
        <f t="shared" ca="1" si="2"/>
        <v>0</v>
      </c>
      <c r="I29" s="111">
        <f t="shared" ca="1" si="2"/>
        <v>0</v>
      </c>
      <c r="J29" s="111">
        <f t="shared" ca="1" si="2"/>
        <v>0</v>
      </c>
      <c r="K29" s="111">
        <f t="shared" ca="1" si="2"/>
        <v>188680447.95000002</v>
      </c>
      <c r="L29" s="111">
        <f t="shared" ca="1" si="2"/>
        <v>0</v>
      </c>
      <c r="M29" s="111">
        <f t="shared" ca="1" si="2"/>
        <v>188680447.95000002</v>
      </c>
      <c r="N29" s="111">
        <f t="shared" ca="1" si="2"/>
        <v>0</v>
      </c>
      <c r="O29" s="111">
        <f t="shared" ca="1" si="2"/>
        <v>0</v>
      </c>
      <c r="P29" s="111">
        <f t="shared" ca="1" si="2"/>
        <v>0</v>
      </c>
      <c r="Q29" s="111">
        <f t="shared" ca="1" si="2"/>
        <v>0</v>
      </c>
      <c r="R29" s="111">
        <f t="shared" ca="1" si="2"/>
        <v>0</v>
      </c>
      <c r="S29" s="111">
        <f t="shared" ca="1" si="2"/>
        <v>0</v>
      </c>
      <c r="T29" s="111">
        <f t="shared" ca="1" si="2"/>
        <v>0</v>
      </c>
      <c r="U29" s="111">
        <f t="shared" ca="1" si="2"/>
        <v>0</v>
      </c>
      <c r="V29" s="111">
        <f t="shared" ca="1" si="2"/>
        <v>0</v>
      </c>
      <c r="W29" s="111">
        <f t="shared" ca="1" si="2"/>
        <v>0</v>
      </c>
      <c r="X29" s="111">
        <f t="shared" ca="1" si="2"/>
        <v>0</v>
      </c>
      <c r="Y29" s="111">
        <f t="shared" ca="1" si="2"/>
        <v>0</v>
      </c>
      <c r="Z29" s="111">
        <f t="shared" ca="1" si="2"/>
        <v>0</v>
      </c>
      <c r="AA29" s="111">
        <f t="shared" ca="1" si="2"/>
        <v>0</v>
      </c>
      <c r="AB29" s="111">
        <f t="shared" ca="1" si="2"/>
        <v>0</v>
      </c>
      <c r="AC29" s="111">
        <f t="shared" ca="1" si="2"/>
        <v>0</v>
      </c>
      <c r="AD29" s="111">
        <f t="shared" ca="1" si="2"/>
        <v>0</v>
      </c>
      <c r="AE29" s="111">
        <f t="shared" ca="1" si="2"/>
        <v>0</v>
      </c>
      <c r="AF29" s="111">
        <f t="shared" ca="1" si="2"/>
        <v>0</v>
      </c>
      <c r="AG29" s="111">
        <f t="shared" ca="1" si="2"/>
        <v>0</v>
      </c>
      <c r="AH29" s="111">
        <f t="shared" ca="1" si="2"/>
        <v>0</v>
      </c>
      <c r="AJ29">
        <f ca="1">IFERROR(IF(SUMIF($G$6:$AH$6,AJ$6&amp;" Total",$G29:$AH29)-(SUMIF($G$6:$AH$6,AJ$6&amp;" "&amp;'Input-Func_Class'!$D$22,$G29:$AH29)+IFERROR(SUMIF($G$6:$AH$6,AJ$6&amp;" "&amp;'Input-Func_Class'!$E$22,$G29:$AH29),SUMIF($G$6:$AH$6,AJ$6&amp;" "&amp;'Input-Func_Class'!$B$24,$G29:$AH29))+SUMIF($G$6:$AH$6,AJ$6&amp;" "&amp;'Input-Func_Class'!$F$22,$G29:$AH29))&lt;Check_Limit,0,1),1)</f>
        <v>0</v>
      </c>
      <c r="AK29">
        <f ca="1">IFERROR(IF(SUMIF($G$6:$AH$6,AK$6&amp;" Total",$G29:$AH29)-(SUMIF($G$6:$AH$6,AK$6&amp;" "&amp;'Input-Func_Class'!$D$22,$G29:$AH29)+IFERROR(SUMIF($G$6:$AH$6,AK$6&amp;" "&amp;'Input-Func_Class'!$E$22,$G29:$AH29),SUMIF($G$6:$AH$6,AK$6&amp;" "&amp;'Input-Func_Class'!$B$24,$G29:$AH29))+SUMIF($G$6:$AH$6,AK$6&amp;" "&amp;'Input-Func_Class'!$F$22,$G29:$AH29))&lt;Check_Limit,0,1),1)</f>
        <v>0</v>
      </c>
      <c r="AL29">
        <f ca="1">IFERROR(IF(SUMIF($G$6:$AH$6,AL$6&amp;" Total",$G29:$AH29)-(SUMIF($G$6:$AH$6,AL$6&amp;" "&amp;'Input-Func_Class'!$D$22,$G29:$AH29)+IFERROR(SUMIF($G$6:$AH$6,AL$6&amp;" "&amp;'Input-Func_Class'!$E$22,$G29:$AH29),SUMIF($G$6:$AH$6,AL$6&amp;" "&amp;'Input-Func_Class'!$B$24,$G29:$AH29))+SUMIF($G$6:$AH$6,AL$6&amp;" "&amp;'Input-Func_Class'!$F$22,$G29:$AH29))&lt;Check_Limit,0,1),1)</f>
        <v>0</v>
      </c>
      <c r="AM29">
        <f ca="1">IFERROR(IF(SUMIF($G$6:$AH$6,AM$6&amp;" Total",$G29:$AH29)-(SUMIF($G$6:$AH$6,AM$6&amp;" "&amp;'Input-Func_Class'!$D$22,$G29:$AH29)+IFERROR(SUMIF($G$6:$AH$6,AM$6&amp;" "&amp;'Input-Func_Class'!$E$22,$G29:$AH29),SUMIF($G$6:$AH$6,AM$6&amp;" "&amp;'Input-Func_Class'!$B$24,$G29:$AH29))+SUMIF($G$6:$AH$6,AM$6&amp;" "&amp;'Input-Func_Class'!$F$22,$G29:$AH29))&lt;Check_Limit,0,1),1)</f>
        <v>0</v>
      </c>
      <c r="AN29">
        <f ca="1">IFERROR(IF(SUMIF($G$6:$AH$6,AN$6&amp;" Total",$G29:$AH29)-(SUMIF($G$6:$AH$6,AN$6&amp;" "&amp;'Input-Func_Class'!$D$22,$G29:$AH29)+IFERROR(SUMIF($G$6:$AH$6,AN$6&amp;" "&amp;'Input-Func_Class'!$E$22,$G29:$AH29),SUMIF($G$6:$AH$6,AN$6&amp;" "&amp;'Input-Func_Class'!$B$24,$G29:$AH29))+SUMIF($G$6:$AH$6,AN$6&amp;" "&amp;'Input-Func_Class'!$F$22,$G29:$AH29))&lt;Check_Limit,0,1),1)</f>
        <v>0</v>
      </c>
      <c r="AO29">
        <f ca="1">IFERROR(IF(SUMIF($G$6:$AH$6,AO$6&amp;" Total",$G29:$AH29)-(SUMIF($G$6:$AH$6,AO$6&amp;" "&amp;'Input-Func_Class'!$D$22,$G29:$AH29)+IFERROR(SUMIF($G$6:$AH$6,AO$6&amp;" "&amp;'Input-Func_Class'!$E$22,$G29:$AH29),SUMIF($G$6:$AH$6,AO$6&amp;" "&amp;'Input-Func_Class'!$B$24,$G29:$AH29))+SUMIF($G$6:$AH$6,AO$6&amp;" "&amp;'Input-Func_Class'!$F$22,$G29:$AH29))&lt;Check_Limit,0,1),1)</f>
        <v>0</v>
      </c>
      <c r="AP29">
        <f ca="1">IFERROR(IF(SUMIF($G$6:$AH$6,AP$6&amp;" Total",$G29:$AH29)-(SUMIF($G$6:$AH$6,AP$6&amp;" "&amp;'Input-Func_Class'!$D$22,$G29:$AH29)+IFERROR(SUMIF($G$6:$AH$6,AP$6&amp;" "&amp;'Input-Func_Class'!$E$22,$G29:$AH29),SUMIF($G$6:$AH$6,AP$6&amp;" "&amp;'Input-Func_Class'!$B$24,$G29:$AH29))+SUMIF($G$6:$AH$6,AP$6&amp;" "&amp;'Input-Func_Class'!$F$22,$G29:$AH29))&lt;Check_Limit,0,1),1)</f>
        <v>0</v>
      </c>
    </row>
    <row r="30" spans="1:42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>
        <f t="shared" si="0"/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J30">
        <f>IFERROR(IF(SUMIF($G$6:$AH$6,AJ$6&amp;" Total",$G30:$AH30)-(SUMIF($G$6:$AH$6,AJ$6&amp;" "&amp;'Input-Func_Class'!$D$22,$G30:$AH30)+IFERROR(SUMIF($G$6:$AH$6,AJ$6&amp;" "&amp;'Input-Func_Class'!$E$22,$G30:$AH30),SUMIF($G$6:$AH$6,AJ$6&amp;" "&amp;'Input-Func_Class'!$B$24,$G30:$AH30))+SUMIF($G$6:$AH$6,AJ$6&amp;" "&amp;'Input-Func_Class'!$F$22,$G30:$AH30))&lt;Check_Limit,0,1),1)</f>
        <v>0</v>
      </c>
      <c r="AK30">
        <f>IFERROR(IF(SUMIF($G$6:$AH$6,AK$6&amp;" Total",$G30:$AH30)-(SUMIF($G$6:$AH$6,AK$6&amp;" "&amp;'Input-Func_Class'!$D$22,$G30:$AH30)+IFERROR(SUMIF($G$6:$AH$6,AK$6&amp;" "&amp;'Input-Func_Class'!$E$22,$G30:$AH30),SUMIF($G$6:$AH$6,AK$6&amp;" "&amp;'Input-Func_Class'!$B$24,$G30:$AH30))+SUMIF($G$6:$AH$6,AK$6&amp;" "&amp;'Input-Func_Class'!$F$22,$G30:$AH30))&lt;Check_Limit,0,1),1)</f>
        <v>0</v>
      </c>
      <c r="AL30">
        <f>IFERROR(IF(SUMIF($G$6:$AH$6,AL$6&amp;" Total",$G30:$AH30)-(SUMIF($G$6:$AH$6,AL$6&amp;" "&amp;'Input-Func_Class'!$D$22,$G30:$AH30)+IFERROR(SUMIF($G$6:$AH$6,AL$6&amp;" "&amp;'Input-Func_Class'!$E$22,$G30:$AH30),SUMIF($G$6:$AH$6,AL$6&amp;" "&amp;'Input-Func_Class'!$B$24,$G30:$AH30))+SUMIF($G$6:$AH$6,AL$6&amp;" "&amp;'Input-Func_Class'!$F$22,$G30:$AH30))&lt;Check_Limit,0,1),1)</f>
        <v>0</v>
      </c>
      <c r="AM30">
        <f>IFERROR(IF(SUMIF($G$6:$AH$6,AM$6&amp;" Total",$G30:$AH30)-(SUMIF($G$6:$AH$6,AM$6&amp;" "&amp;'Input-Func_Class'!$D$22,$G30:$AH30)+IFERROR(SUMIF($G$6:$AH$6,AM$6&amp;" "&amp;'Input-Func_Class'!$E$22,$G30:$AH30),SUMIF($G$6:$AH$6,AM$6&amp;" "&amp;'Input-Func_Class'!$B$24,$G30:$AH30))+SUMIF($G$6:$AH$6,AM$6&amp;" "&amp;'Input-Func_Class'!$F$22,$G30:$AH30))&lt;Check_Limit,0,1),1)</f>
        <v>0</v>
      </c>
      <c r="AN30">
        <f>IFERROR(IF(SUMIF($G$6:$AH$6,AN$6&amp;" Total",$G30:$AH30)-(SUMIF($G$6:$AH$6,AN$6&amp;" "&amp;'Input-Func_Class'!$D$22,$G30:$AH30)+IFERROR(SUMIF($G$6:$AH$6,AN$6&amp;" "&amp;'Input-Func_Class'!$E$22,$G30:$AH30),SUMIF($G$6:$AH$6,AN$6&amp;" "&amp;'Input-Func_Class'!$B$24,$G30:$AH30))+SUMIF($G$6:$AH$6,AN$6&amp;" "&amp;'Input-Func_Class'!$F$22,$G30:$AH30))&lt;Check_Limit,0,1),1)</f>
        <v>0</v>
      </c>
      <c r="AO30">
        <f>IFERROR(IF(SUMIF($G$6:$AH$6,AO$6&amp;" Total",$G30:$AH30)-(SUMIF($G$6:$AH$6,AO$6&amp;" "&amp;'Input-Func_Class'!$D$22,$G30:$AH30)+IFERROR(SUMIF($G$6:$AH$6,AO$6&amp;" "&amp;'Input-Func_Class'!$E$22,$G30:$AH30),SUMIF($G$6:$AH$6,AO$6&amp;" "&amp;'Input-Func_Class'!$B$24,$G30:$AH30))+SUMIF($G$6:$AH$6,AO$6&amp;" "&amp;'Input-Func_Class'!$F$22,$G30:$AH30))&lt;Check_Limit,0,1),1)</f>
        <v>0</v>
      </c>
      <c r="AP30">
        <f>IFERROR(IF(SUMIF($G$6:$AH$6,AP$6&amp;" Total",$G30:$AH30)-(SUMIF($G$6:$AH$6,AP$6&amp;" "&amp;'Input-Func_Class'!$D$22,$G30:$AH30)+IFERROR(SUMIF($G$6:$AH$6,AP$6&amp;" "&amp;'Input-Func_Class'!$E$22,$G30:$AH30),SUMIF($G$6:$AH$6,AP$6&amp;" "&amp;'Input-Func_Class'!$B$24,$G30:$AH30))+SUMIF($G$6:$AH$6,AP$6&amp;" "&amp;'Input-Func_Class'!$F$22,$G30:$AH30))&lt;Check_Limit,0,1),1)</f>
        <v>0</v>
      </c>
    </row>
    <row r="31" spans="1:42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>
        <f t="shared" si="0"/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J31">
        <f>IFERROR(IF(SUMIF($G$6:$AH$6,AJ$6&amp;" Total",$G31:$AH31)-(SUMIF($G$6:$AH$6,AJ$6&amp;" "&amp;'Input-Func_Class'!$D$22,$G31:$AH31)+IFERROR(SUMIF($G$6:$AH$6,AJ$6&amp;" "&amp;'Input-Func_Class'!$E$22,$G31:$AH31),SUMIF($G$6:$AH$6,AJ$6&amp;" "&amp;'Input-Func_Class'!$B$24,$G31:$AH31))+SUMIF($G$6:$AH$6,AJ$6&amp;" "&amp;'Input-Func_Class'!$F$22,$G31:$AH31))&lt;Check_Limit,0,1),1)</f>
        <v>0</v>
      </c>
      <c r="AK31">
        <f>IFERROR(IF(SUMIF($G$6:$AH$6,AK$6&amp;" Total",$G31:$AH31)-(SUMIF($G$6:$AH$6,AK$6&amp;" "&amp;'Input-Func_Class'!$D$22,$G31:$AH31)+IFERROR(SUMIF($G$6:$AH$6,AK$6&amp;" "&amp;'Input-Func_Class'!$E$22,$G31:$AH31),SUMIF($G$6:$AH$6,AK$6&amp;" "&amp;'Input-Func_Class'!$B$24,$G31:$AH31))+SUMIF($G$6:$AH$6,AK$6&amp;" "&amp;'Input-Func_Class'!$F$22,$G31:$AH31))&lt;Check_Limit,0,1),1)</f>
        <v>0</v>
      </c>
      <c r="AL31">
        <f>IFERROR(IF(SUMIF($G$6:$AH$6,AL$6&amp;" Total",$G31:$AH31)-(SUMIF($G$6:$AH$6,AL$6&amp;" "&amp;'Input-Func_Class'!$D$22,$G31:$AH31)+IFERROR(SUMIF($G$6:$AH$6,AL$6&amp;" "&amp;'Input-Func_Class'!$E$22,$G31:$AH31),SUMIF($G$6:$AH$6,AL$6&amp;" "&amp;'Input-Func_Class'!$B$24,$G31:$AH31))+SUMIF($G$6:$AH$6,AL$6&amp;" "&amp;'Input-Func_Class'!$F$22,$G31:$AH31))&lt;Check_Limit,0,1),1)</f>
        <v>0</v>
      </c>
      <c r="AM31">
        <f>IFERROR(IF(SUMIF($G$6:$AH$6,AM$6&amp;" Total",$G31:$AH31)-(SUMIF($G$6:$AH$6,AM$6&amp;" "&amp;'Input-Func_Class'!$D$22,$G31:$AH31)+IFERROR(SUMIF($G$6:$AH$6,AM$6&amp;" "&amp;'Input-Func_Class'!$E$22,$G31:$AH31),SUMIF($G$6:$AH$6,AM$6&amp;" "&amp;'Input-Func_Class'!$B$24,$G31:$AH31))+SUMIF($G$6:$AH$6,AM$6&amp;" "&amp;'Input-Func_Class'!$F$22,$G31:$AH31))&lt;Check_Limit,0,1),1)</f>
        <v>0</v>
      </c>
      <c r="AN31">
        <f>IFERROR(IF(SUMIF($G$6:$AH$6,AN$6&amp;" Total",$G31:$AH31)-(SUMIF($G$6:$AH$6,AN$6&amp;" "&amp;'Input-Func_Class'!$D$22,$G31:$AH31)+IFERROR(SUMIF($G$6:$AH$6,AN$6&amp;" "&amp;'Input-Func_Class'!$E$22,$G31:$AH31),SUMIF($G$6:$AH$6,AN$6&amp;" "&amp;'Input-Func_Class'!$B$24,$G31:$AH31))+SUMIF($G$6:$AH$6,AN$6&amp;" "&amp;'Input-Func_Class'!$F$22,$G31:$AH31))&lt;Check_Limit,0,1),1)</f>
        <v>0</v>
      </c>
      <c r="AO31">
        <f>IFERROR(IF(SUMIF($G$6:$AH$6,AO$6&amp;" Total",$G31:$AH31)-(SUMIF($G$6:$AH$6,AO$6&amp;" "&amp;'Input-Func_Class'!$D$22,$G31:$AH31)+IFERROR(SUMIF($G$6:$AH$6,AO$6&amp;" "&amp;'Input-Func_Class'!$E$22,$G31:$AH31),SUMIF($G$6:$AH$6,AO$6&amp;" "&amp;'Input-Func_Class'!$B$24,$G31:$AH31))+SUMIF($G$6:$AH$6,AO$6&amp;" "&amp;'Input-Func_Class'!$F$22,$G31:$AH31))&lt;Check_Limit,0,1),1)</f>
        <v>0</v>
      </c>
      <c r="AP31">
        <f>IFERROR(IF(SUMIF($G$6:$AH$6,AP$6&amp;" Total",$G31:$AH31)-(SUMIF($G$6:$AH$6,AP$6&amp;" "&amp;'Input-Func_Class'!$D$22,$G31:$AH31)+IFERROR(SUMIF($G$6:$AH$6,AP$6&amp;" "&amp;'Input-Func_Class'!$E$22,$G31:$AH31),SUMIF($G$6:$AH$6,AP$6&amp;" "&amp;'Input-Func_Class'!$B$24,$G31:$AH31))+SUMIF($G$6:$AH$6,AP$6&amp;" "&amp;'Input-Func_Class'!$F$22,$G31:$AH31))&lt;Check_Limit,0,1),1)</f>
        <v>0</v>
      </c>
    </row>
    <row r="32" spans="1:42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>Functionalization!$D32</f>
        <v>235521.24000000002</v>
      </c>
      <c r="E32" s="11">
        <f t="shared" ca="1" si="0"/>
        <v>0</v>
      </c>
      <c r="F32" s="3" t="str">
        <f>IF($D32=0,"-",IF('Input-Accounts'!$E32&lt;&gt;0,'Input-Accounts'!$E32,'Input-Accounts'!$G32))</f>
        <v>INT_STORPT_FERC_352-355</v>
      </c>
      <c r="G32" s="11">
        <f ca="1">IF(G$5&lt;&gt;"",HLOOKUP(G$5,Functionalization!$G$6:$M$427,ROW($A32)-5,FALSE),IFERROR(INDEX(G$391:G$427,MATCH($F32,$B$391:$B$427,0))/VLOOKUP($F32,$B$391:$AH$427,MATCH(LEFT(TRIM(G$6),FIND("~",SUBSTITUTE(G$6,"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32))*HLOOKUP(LEFT(TRIM(G$6),FIND("~",SUBSTITUTE(G$6," ","~",LEN(TRIM(G$6))-LEN(SUBSTITUTE(TRIM(G$6)," ",""))))-1)&amp;" Total",$B$6:$AH$427,ROW($A32)-5,FALSE))</f>
        <v>0</v>
      </c>
      <c r="H32" s="11">
        <f ca="1">IF(H$5&lt;&gt;"",HLOOKUP(H$5,Functionalization!$G$6:$M$427,ROW($A32)-5,FALSE),IFERROR(INDEX(H$391:H$427,MATCH($F32,$B$391:$B$427,0))/VLOOKUP($F32,$B$391:$AH$427,MATCH(LEFT(TRIM(H$6),FIND("~",SUBSTITUTE(H$6,"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32))*HLOOKUP(LEFT(TRIM(H$6),FIND("~",SUBSTITUTE(H$6," ","~",LEN(TRIM(H$6))-LEN(SUBSTITUTE(TRIM(H$6)," ",""))))-1)&amp;" Total",$B$6:$AH$427,ROW($A32)-5,FALSE))</f>
        <v>0</v>
      </c>
      <c r="I32" s="11">
        <f ca="1">IF(I$5&lt;&gt;"",HLOOKUP(I$5,Functionalization!$G$6:$M$427,ROW($A32)-5,FALSE),IFERROR(INDEX(I$391:I$427,MATCH($F32,$B$391:$B$427,0))/VLOOKUP($F32,$B$391:$AH$427,MATCH(LEFT(TRIM(I$6),FIND("~",SUBSTITUTE(I$6,"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32))*HLOOKUP(LEFT(TRIM(I$6),FIND("~",SUBSTITUTE(I$6," ","~",LEN(TRIM(I$6))-LEN(SUBSTITUTE(TRIM(I$6)," ",""))))-1)&amp;" Total",$B$6:$AH$427,ROW($A32)-5,FALSE))</f>
        <v>0</v>
      </c>
      <c r="J32" s="11">
        <f ca="1">IF(J$5&lt;&gt;"",HLOOKUP(J$5,Functionalization!$G$6:$M$427,ROW($A32)-5,FALSE),IFERROR(INDEX(J$391:J$427,MATCH($F32,$B$391:$B$427,0))/VLOOKUP($F32,$B$391:$AH$427,MATCH(LEFT(TRIM(J$6),FIND("~",SUBSTITUTE(J$6,"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32))*HLOOKUP(LEFT(TRIM(J$6),FIND("~",SUBSTITUTE(J$6," ","~",LEN(TRIM(J$6))-LEN(SUBSTITUTE(TRIM(J$6)," ",""))))-1)&amp;" Total",$B$6:$AH$427,ROW($A32)-5,FALSE))</f>
        <v>0</v>
      </c>
      <c r="K32" s="11">
        <f ca="1">IF(K$5&lt;&gt;"",HLOOKUP(K$5,Functionalization!$G$6:$M$427,ROW($A32)-5,FALSE),IFERROR(INDEX(K$391:K$427,MATCH($F32,$B$391:$B$427,0))/VLOOKUP($F32,$B$391:$AH$427,MATCH(LEFT(TRIM(K$6),FIND("~",SUBSTITUTE(K$6,"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32))*HLOOKUP(LEFT(TRIM(K$6),FIND("~",SUBSTITUTE(K$6," ","~",LEN(TRIM(K$6))-LEN(SUBSTITUTE(TRIM(K$6)," ",""))))-1)&amp;" Total",$B$6:$AH$427,ROW($A32)-5,FALSE))</f>
        <v>0</v>
      </c>
      <c r="L32" s="11">
        <f ca="1">IF(L$5&lt;&gt;"",HLOOKUP(L$5,Functionalization!$G$6:$M$427,ROW($A32)-5,FALSE),IFERROR(INDEX(L$391:L$427,MATCH($F32,$B$391:$B$427,0))/VLOOKUP($F32,$B$391:$AH$427,MATCH(LEFT(TRIM(L$6),FIND("~",SUBSTITUTE(L$6,"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32))*HLOOKUP(LEFT(TRIM(L$6),FIND("~",SUBSTITUTE(L$6," ","~",LEN(TRIM(L$6))-LEN(SUBSTITUTE(TRIM(L$6)," ",""))))-1)&amp;" Total",$B$6:$AH$427,ROW($A32)-5,FALSE))</f>
        <v>0</v>
      </c>
      <c r="M32" s="11">
        <f ca="1">IF(M$5&lt;&gt;"",HLOOKUP(M$5,Functionalization!$G$6:$M$427,ROW($A32)-5,FALSE),IFERROR(INDEX(M$391:M$427,MATCH($F32,$B$391:$B$427,0))/VLOOKUP($F32,$B$391:$AH$427,MATCH(LEFT(TRIM(M$6),FIND("~",SUBSTITUTE(M$6,"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32))*HLOOKUP(LEFT(TRIM(M$6),FIND("~",SUBSTITUTE(M$6," ","~",LEN(TRIM(M$6))-LEN(SUBSTITUTE(TRIM(M$6)," ",""))))-1)&amp;" Total",$B$6:$AH$427,ROW($A32)-5,FALSE))</f>
        <v>0</v>
      </c>
      <c r="N32" s="11">
        <f ca="1">IF(N$5&lt;&gt;"",HLOOKUP(N$5,Functionalization!$G$6:$M$427,ROW($A32)-5,FALSE),IFERROR(INDEX(N$391:N$427,MATCH($F32,$B$391:$B$427,0))/VLOOKUP($F32,$B$391:$AH$427,MATCH(LEFT(TRIM(N$6),FIND("~",SUBSTITUTE(N$6,"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32))*HLOOKUP(LEFT(TRIM(N$6),FIND("~",SUBSTITUTE(N$6," ","~",LEN(TRIM(N$6))-LEN(SUBSTITUTE(TRIM(N$6)," ",""))))-1)&amp;" Total",$B$6:$AH$427,ROW($A32)-5,FALSE))</f>
        <v>0</v>
      </c>
      <c r="O32" s="11">
        <f ca="1">IF(O$5&lt;&gt;"",HLOOKUP(O$5,Functionalization!$G$6:$M$427,ROW($A32)-5,FALSE),IFERROR(INDEX(O$391:O$427,MATCH($F32,$B$391:$B$427,0))/VLOOKUP($F32,$B$391:$AH$427,MATCH(LEFT(TRIM(O$6),FIND("~",SUBSTITUTE(O$6,"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32))*HLOOKUP(LEFT(TRIM(O$6),FIND("~",SUBSTITUTE(O$6," ","~",LEN(TRIM(O$6))-LEN(SUBSTITUTE(TRIM(O$6)," ",""))))-1)&amp;" Total",$B$6:$AH$427,ROW($A32)-5,FALSE))</f>
        <v>235521.24000000002</v>
      </c>
      <c r="P32" s="11">
        <f ca="1">IF(P$5&lt;&gt;"",HLOOKUP(P$5,Functionalization!$G$6:$M$427,ROW($A32)-5,FALSE),IFERROR(INDEX(P$391:P$427,MATCH($F32,$B$391:$B$427,0))/VLOOKUP($F32,$B$391:$AH$427,MATCH(LEFT(TRIM(P$6),FIND("~",SUBSTITUTE(P$6,"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32))*HLOOKUP(LEFT(TRIM(P$6),FIND("~",SUBSTITUTE(P$6," ","~",LEN(TRIM(P$6))-LEN(SUBSTITUTE(TRIM(P$6)," ",""))))-1)&amp;" Total",$B$6:$AH$427,ROW($A32)-5,FALSE))</f>
        <v>235521.24000000002</v>
      </c>
      <c r="Q32" s="11">
        <f ca="1">IF(Q$5&lt;&gt;"",HLOOKUP(Q$5,Functionalization!$G$6:$M$427,ROW($A32)-5,FALSE),IFERROR(INDEX(Q$391:Q$427,MATCH($F32,$B$391:$B$427,0))/VLOOKUP($F32,$B$391:$AH$427,MATCH(LEFT(TRIM(Q$6),FIND("~",SUBSTITUTE(Q$6,"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32))*HLOOKUP(LEFT(TRIM(Q$6),FIND("~",SUBSTITUTE(Q$6," ","~",LEN(TRIM(Q$6))-LEN(SUBSTITUTE(TRIM(Q$6)," ",""))))-1)&amp;" Total",$B$6:$AH$427,ROW($A32)-5,FALSE))</f>
        <v>0</v>
      </c>
      <c r="R32" s="11">
        <f ca="1">IF(R$5&lt;&gt;"",HLOOKUP(R$5,Functionalization!$G$6:$M$427,ROW($A32)-5,FALSE),IFERROR(INDEX(R$391:R$427,MATCH($F32,$B$391:$B$427,0))/VLOOKUP($F32,$B$391:$AH$427,MATCH(LEFT(TRIM(R$6),FIND("~",SUBSTITUTE(R$6,"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32))*HLOOKUP(LEFT(TRIM(R$6),FIND("~",SUBSTITUTE(R$6," ","~",LEN(TRIM(R$6))-LEN(SUBSTITUTE(TRIM(R$6)," ",""))))-1)&amp;" Total",$B$6:$AH$427,ROW($A32)-5,FALSE))</f>
        <v>0</v>
      </c>
      <c r="S32" s="11">
        <f ca="1">IF(S$5&lt;&gt;"",HLOOKUP(S$5,Functionalization!$G$6:$M$427,ROW($A32)-5,FALSE),IFERROR(INDEX(S$391:S$427,MATCH($F32,$B$391:$B$427,0))/VLOOKUP($F32,$B$391:$AH$427,MATCH(LEFT(TRIM(S$6),FIND("~",SUBSTITUTE(S$6,"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32))*HLOOKUP(LEFT(TRIM(S$6),FIND("~",SUBSTITUTE(S$6," ","~",LEN(TRIM(S$6))-LEN(SUBSTITUTE(TRIM(S$6)," ",""))))-1)&amp;" Total",$B$6:$AH$427,ROW($A32)-5,FALSE))</f>
        <v>0</v>
      </c>
      <c r="T32" s="11">
        <f ca="1">IF(T$5&lt;&gt;"",HLOOKUP(T$5,Functionalization!$G$6:$M$427,ROW($A32)-5,FALSE),IFERROR(INDEX(T$391:T$427,MATCH($F32,$B$391:$B$427,0))/VLOOKUP($F32,$B$391:$AH$427,MATCH(LEFT(TRIM(T$6),FIND("~",SUBSTITUTE(T$6,"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32))*HLOOKUP(LEFT(TRIM(T$6),FIND("~",SUBSTITUTE(T$6," ","~",LEN(TRIM(T$6))-LEN(SUBSTITUTE(TRIM(T$6)," ",""))))-1)&amp;" Total",$B$6:$AH$427,ROW($A32)-5,FALSE))</f>
        <v>0</v>
      </c>
      <c r="U32" s="11">
        <f ca="1">IF(U$5&lt;&gt;"",HLOOKUP(U$5,Functionalization!$G$6:$M$427,ROW($A32)-5,FALSE),IFERROR(INDEX(U$391:U$427,MATCH($F32,$B$391:$B$427,0))/VLOOKUP($F32,$B$391:$AH$427,MATCH(LEFT(TRIM(U$6),FIND("~",SUBSTITUTE(U$6,"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32))*HLOOKUP(LEFT(TRIM(U$6),FIND("~",SUBSTITUTE(U$6," ","~",LEN(TRIM(U$6))-LEN(SUBSTITUTE(TRIM(U$6)," ",""))))-1)&amp;" Total",$B$6:$AH$427,ROW($A32)-5,FALSE))</f>
        <v>0</v>
      </c>
      <c r="V32" s="11">
        <f ca="1">IF(V$5&lt;&gt;"",HLOOKUP(V$5,Functionalization!$G$6:$M$427,ROW($A32)-5,FALSE),IFERROR(INDEX(V$391:V$427,MATCH($F32,$B$391:$B$427,0))/VLOOKUP($F32,$B$391:$AH$427,MATCH(LEFT(TRIM(V$6),FIND("~",SUBSTITUTE(V$6,"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32))*HLOOKUP(LEFT(TRIM(V$6),FIND("~",SUBSTITUTE(V$6," ","~",LEN(TRIM(V$6))-LEN(SUBSTITUTE(TRIM(V$6)," ",""))))-1)&amp;" Total",$B$6:$AH$427,ROW($A32)-5,FALSE))</f>
        <v>0</v>
      </c>
      <c r="W32" s="11">
        <f ca="1">IF(W$5&lt;&gt;"",HLOOKUP(W$5,Functionalization!$G$6:$M$427,ROW($A32)-5,FALSE),IFERROR(INDEX(W$391:W$427,MATCH($F32,$B$391:$B$427,0))/VLOOKUP($F32,$B$391:$AH$427,MATCH(LEFT(TRIM(W$6),FIND("~",SUBSTITUTE(W$6,"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32))*HLOOKUP(LEFT(TRIM(W$6),FIND("~",SUBSTITUTE(W$6," ","~",LEN(TRIM(W$6))-LEN(SUBSTITUTE(TRIM(W$6)," ",""))))-1)&amp;" Total",$B$6:$AH$427,ROW($A32)-5,FALSE))</f>
        <v>0</v>
      </c>
      <c r="X32" s="11">
        <f ca="1">IF(X$5&lt;&gt;"",HLOOKUP(X$5,Functionalization!$G$6:$M$427,ROW($A32)-5,FALSE),IFERROR(INDEX(X$391:X$427,MATCH($F32,$B$391:$B$427,0))/VLOOKUP($F32,$B$391:$AH$427,MATCH(LEFT(TRIM(X$6),FIND("~",SUBSTITUTE(X$6,"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32))*HLOOKUP(LEFT(TRIM(X$6),FIND("~",SUBSTITUTE(X$6," ","~",LEN(TRIM(X$6))-LEN(SUBSTITUTE(TRIM(X$6)," ",""))))-1)&amp;" Total",$B$6:$AH$427,ROW($A32)-5,FALSE))</f>
        <v>0</v>
      </c>
      <c r="Y32" s="11">
        <f ca="1">IF(Y$5&lt;&gt;"",HLOOKUP(Y$5,Functionalization!$G$6:$M$427,ROW($A32)-5,FALSE),IFERROR(INDEX(Y$391:Y$427,MATCH($F32,$B$391:$B$427,0))/VLOOKUP($F32,$B$391:$AH$427,MATCH(LEFT(TRIM(Y$6),FIND("~",SUBSTITUTE(Y$6,"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32))*HLOOKUP(LEFT(TRIM(Y$6),FIND("~",SUBSTITUTE(Y$6," ","~",LEN(TRIM(Y$6))-LEN(SUBSTITUTE(TRIM(Y$6)," ",""))))-1)&amp;" Total",$B$6:$AH$427,ROW($A32)-5,FALSE))</f>
        <v>0</v>
      </c>
      <c r="Z32" s="11">
        <f ca="1">IF(Z$5&lt;&gt;"",HLOOKUP(Z$5,Functionalization!$G$6:$M$427,ROW($A32)-5,FALSE),IFERROR(INDEX(Z$391:Z$427,MATCH($F32,$B$391:$B$427,0))/VLOOKUP($F32,$B$391:$AH$427,MATCH(LEFT(TRIM(Z$6),FIND("~",SUBSTITUTE(Z$6,"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32))*HLOOKUP(LEFT(TRIM(Z$6),FIND("~",SUBSTITUTE(Z$6," ","~",LEN(TRIM(Z$6))-LEN(SUBSTITUTE(TRIM(Z$6)," ",""))))-1)&amp;" Total",$B$6:$AH$427,ROW($A32)-5,FALSE))</f>
        <v>0</v>
      </c>
      <c r="AA32" s="11">
        <f ca="1">IF(AA$5&lt;&gt;"",HLOOKUP(AA$5,Functionalization!$G$6:$M$427,ROW($A32)-5,FALSE),IFERROR(INDEX(AA$391:AA$427,MATCH($F32,$B$391:$B$427,0))/VLOOKUP($F32,$B$391:$AH$427,MATCH(LEFT(TRIM(AA$6),FIND("~",SUBSTITUTE(AA$6,"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32))*HLOOKUP(LEFT(TRIM(AA$6),FIND("~",SUBSTITUTE(AA$6," ","~",LEN(TRIM(AA$6))-LEN(SUBSTITUTE(TRIM(AA$6)," ",""))))-1)&amp;" Total",$B$6:$AH$427,ROW($A32)-5,FALSE))</f>
        <v>0</v>
      </c>
      <c r="AB32" s="11">
        <f ca="1">IF(AB$5&lt;&gt;"",HLOOKUP(AB$5,Functionalization!$G$6:$M$427,ROW($A32)-5,FALSE),IFERROR(INDEX(AB$391:AB$427,MATCH($F32,$B$391:$B$427,0))/VLOOKUP($F32,$B$391:$AH$427,MATCH(LEFT(TRIM(AB$6),FIND("~",SUBSTITUTE(AB$6,"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32))*HLOOKUP(LEFT(TRIM(AB$6),FIND("~",SUBSTITUTE(AB$6," ","~",LEN(TRIM(AB$6))-LEN(SUBSTITUTE(TRIM(AB$6)," ",""))))-1)&amp;" Total",$B$6:$AH$427,ROW($A32)-5,FALSE))</f>
        <v>0</v>
      </c>
      <c r="AC32" s="11">
        <f ca="1">IF(AC$5&lt;&gt;"",HLOOKUP(AC$5,Functionalization!$G$6:$M$427,ROW($A32)-5,FALSE),IFERROR(INDEX(AC$391:AC$427,MATCH($F32,$B$391:$B$427,0))/VLOOKUP($F32,$B$391:$AH$427,MATCH(LEFT(TRIM(AC$6),FIND("~",SUBSTITUTE(AC$6,"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32))*HLOOKUP(LEFT(TRIM(AC$6),FIND("~",SUBSTITUTE(AC$6," ","~",LEN(TRIM(AC$6))-LEN(SUBSTITUTE(TRIM(AC$6)," ",""))))-1)&amp;" Total",$B$6:$AH$427,ROW($A32)-5,FALSE))</f>
        <v>0</v>
      </c>
      <c r="AD32" s="11">
        <f ca="1">IF(AD$5&lt;&gt;"",HLOOKUP(AD$5,Functionalization!$G$6:$M$427,ROW($A32)-5,FALSE),IFERROR(INDEX(AD$391:AD$427,MATCH($F32,$B$391:$B$427,0))/VLOOKUP($F32,$B$391:$AH$427,MATCH(LEFT(TRIM(AD$6),FIND("~",SUBSTITUTE(AD$6,"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32))*HLOOKUP(LEFT(TRIM(AD$6),FIND("~",SUBSTITUTE(AD$6," ","~",LEN(TRIM(AD$6))-LEN(SUBSTITUTE(TRIM(AD$6)," ",""))))-1)&amp;" Total",$B$6:$AH$427,ROW($A32)-5,FALSE))</f>
        <v>0</v>
      </c>
      <c r="AE32" s="11">
        <f ca="1">IF(AE$5&lt;&gt;"",HLOOKUP(AE$5,Functionalization!$G$6:$M$427,ROW($A32)-5,FALSE),IFERROR(INDEX(AE$391:AE$427,MATCH($F32,$B$391:$B$427,0))/VLOOKUP($F32,$B$391:$AH$427,MATCH(LEFT(TRIM(AE$6),FIND("~",SUBSTITUTE(AE$6,"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32))*HLOOKUP(LEFT(TRIM(AE$6),FIND("~",SUBSTITUTE(AE$6," ","~",LEN(TRIM(AE$6))-LEN(SUBSTITUTE(TRIM(AE$6)," ",""))))-1)&amp;" Total",$B$6:$AH$427,ROW($A32)-5,FALSE))</f>
        <v>0</v>
      </c>
      <c r="AF32" s="11">
        <f ca="1">IF(AF$5&lt;&gt;"",HLOOKUP(AF$5,Functionalization!$G$6:$M$427,ROW($A32)-5,FALSE),IFERROR(INDEX(AF$391:AF$427,MATCH($F32,$B$391:$B$427,0))/VLOOKUP($F32,$B$391:$AH$427,MATCH(LEFT(TRIM(AF$6),FIND("~",SUBSTITUTE(AF$6,"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32))*HLOOKUP(LEFT(TRIM(AF$6),FIND("~",SUBSTITUTE(AF$6," ","~",LEN(TRIM(AF$6))-LEN(SUBSTITUTE(TRIM(AF$6)," ",""))))-1)&amp;" Total",$B$6:$AH$427,ROW($A32)-5,FALSE))</f>
        <v>0</v>
      </c>
      <c r="AG32" s="11">
        <f ca="1">IF(AG$5&lt;&gt;"",HLOOKUP(AG$5,Functionalization!$G$6:$M$427,ROW($A32)-5,FALSE),IFERROR(INDEX(AG$391:AG$427,MATCH($F32,$B$391:$B$427,0))/VLOOKUP($F32,$B$391:$AH$427,MATCH(LEFT(TRIM(AG$6),FIND("~",SUBSTITUTE(AG$6,"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32))*HLOOKUP(LEFT(TRIM(AG$6),FIND("~",SUBSTITUTE(AG$6," ","~",LEN(TRIM(AG$6))-LEN(SUBSTITUTE(TRIM(AG$6)," ",""))))-1)&amp;" Total",$B$6:$AH$427,ROW($A32)-5,FALSE))</f>
        <v>0</v>
      </c>
      <c r="AH32" s="11">
        <f ca="1">IF(AH$5&lt;&gt;"",HLOOKUP(AH$5,Functionalization!$G$6:$M$427,ROW($A32)-5,FALSE),IFERROR(INDEX(AH$391:AH$427,MATCH($F32,$B$391:$B$427,0))/VLOOKUP($F32,$B$391:$AH$427,MATCH(LEFT(TRIM(AH$6),FIND("~",SUBSTITUTE(AH$6,"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32))*HLOOKUP(LEFT(TRIM(AH$6),FIND("~",SUBSTITUTE(AH$6," ","~",LEN(TRIM(AH$6))-LEN(SUBSTITUTE(TRIM(AH$6)," ",""))))-1)&amp;" Total",$B$6:$AH$427,ROW($A32)-5,FALSE))</f>
        <v>0</v>
      </c>
      <c r="AJ32">
        <f ca="1">IFERROR(IF(SUMIF($G$6:$AH$6,AJ$6&amp;" Total",$G32:$AH32)-(SUMIF($G$6:$AH$6,AJ$6&amp;" "&amp;'Input-Func_Class'!$D$22,$G32:$AH32)+IFERROR(SUMIF($G$6:$AH$6,AJ$6&amp;" "&amp;'Input-Func_Class'!$E$22,$G32:$AH32),SUMIF($G$6:$AH$6,AJ$6&amp;" "&amp;'Input-Func_Class'!$B$24,$G32:$AH32))+SUMIF($G$6:$AH$6,AJ$6&amp;" "&amp;'Input-Func_Class'!$F$22,$G32:$AH32))&lt;Check_Limit,0,1),1)</f>
        <v>0</v>
      </c>
      <c r="AK32">
        <f ca="1">IFERROR(IF(SUMIF($G$6:$AH$6,AK$6&amp;" Total",$G32:$AH32)-(SUMIF($G$6:$AH$6,AK$6&amp;" "&amp;'Input-Func_Class'!$D$22,$G32:$AH32)+IFERROR(SUMIF($G$6:$AH$6,AK$6&amp;" "&amp;'Input-Func_Class'!$E$22,$G32:$AH32),SUMIF($G$6:$AH$6,AK$6&amp;" "&amp;'Input-Func_Class'!$B$24,$G32:$AH32))+SUMIF($G$6:$AH$6,AK$6&amp;" "&amp;'Input-Func_Class'!$F$22,$G32:$AH32))&lt;Check_Limit,0,1),1)</f>
        <v>0</v>
      </c>
      <c r="AL32">
        <f ca="1">IFERROR(IF(SUMIF($G$6:$AH$6,AL$6&amp;" Total",$G32:$AH32)-(SUMIF($G$6:$AH$6,AL$6&amp;" "&amp;'Input-Func_Class'!$D$22,$G32:$AH32)+IFERROR(SUMIF($G$6:$AH$6,AL$6&amp;" "&amp;'Input-Func_Class'!$E$22,$G32:$AH32),SUMIF($G$6:$AH$6,AL$6&amp;" "&amp;'Input-Func_Class'!$B$24,$G32:$AH32))+SUMIF($G$6:$AH$6,AL$6&amp;" "&amp;'Input-Func_Class'!$F$22,$G32:$AH32))&lt;Check_Limit,0,1),1)</f>
        <v>0</v>
      </c>
      <c r="AM32">
        <f ca="1">IFERROR(IF(SUMIF($G$6:$AH$6,AM$6&amp;" Total",$G32:$AH32)-(SUMIF($G$6:$AH$6,AM$6&amp;" "&amp;'Input-Func_Class'!$D$22,$G32:$AH32)+IFERROR(SUMIF($G$6:$AH$6,AM$6&amp;" "&amp;'Input-Func_Class'!$E$22,$G32:$AH32),SUMIF($G$6:$AH$6,AM$6&amp;" "&amp;'Input-Func_Class'!$B$24,$G32:$AH32))+SUMIF($G$6:$AH$6,AM$6&amp;" "&amp;'Input-Func_Class'!$F$22,$G32:$AH32))&lt;Check_Limit,0,1),1)</f>
        <v>0</v>
      </c>
      <c r="AN32">
        <f ca="1">IFERROR(IF(SUMIF($G$6:$AH$6,AN$6&amp;" Total",$G32:$AH32)-(SUMIF($G$6:$AH$6,AN$6&amp;" "&amp;'Input-Func_Class'!$D$22,$G32:$AH32)+IFERROR(SUMIF($G$6:$AH$6,AN$6&amp;" "&amp;'Input-Func_Class'!$E$22,$G32:$AH32),SUMIF($G$6:$AH$6,AN$6&amp;" "&amp;'Input-Func_Class'!$B$24,$G32:$AH32))+SUMIF($G$6:$AH$6,AN$6&amp;" "&amp;'Input-Func_Class'!$F$22,$G32:$AH32))&lt;Check_Limit,0,1),1)</f>
        <v>0</v>
      </c>
      <c r="AO32">
        <f ca="1">IFERROR(IF(SUMIF($G$6:$AH$6,AO$6&amp;" Total",$G32:$AH32)-(SUMIF($G$6:$AH$6,AO$6&amp;" "&amp;'Input-Func_Class'!$D$22,$G32:$AH32)+IFERROR(SUMIF($G$6:$AH$6,AO$6&amp;" "&amp;'Input-Func_Class'!$E$22,$G32:$AH32),SUMIF($G$6:$AH$6,AO$6&amp;" "&amp;'Input-Func_Class'!$B$24,$G32:$AH32))+SUMIF($G$6:$AH$6,AO$6&amp;" "&amp;'Input-Func_Class'!$F$22,$G32:$AH32))&lt;Check_Limit,0,1),1)</f>
        <v>0</v>
      </c>
      <c r="AP32">
        <f ca="1">IFERROR(IF(SUMIF($G$6:$AH$6,AP$6&amp;" Total",$G32:$AH32)-(SUMIF($G$6:$AH$6,AP$6&amp;" "&amp;'Input-Func_Class'!$D$22,$G32:$AH32)+IFERROR(SUMIF($G$6:$AH$6,AP$6&amp;" "&amp;'Input-Func_Class'!$E$22,$G32:$AH32),SUMIF($G$6:$AH$6,AP$6&amp;" "&amp;'Input-Func_Class'!$B$24,$G32:$AH32))+SUMIF($G$6:$AH$6,AP$6&amp;" "&amp;'Input-Func_Class'!$F$22,$G32:$AH32))&lt;Check_Limit,0,1),1)</f>
        <v>0</v>
      </c>
    </row>
    <row r="33" spans="1:42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>Functionalization!$D33</f>
        <v>2400554.19</v>
      </c>
      <c r="E33" s="11">
        <f t="shared" ca="1" si="0"/>
        <v>0</v>
      </c>
      <c r="F33" s="3" t="str">
        <f>IF($D33=0,"-",IF('Input-Accounts'!$E33&lt;&gt;0,'Input-Accounts'!$E33,'Input-Accounts'!$G33))</f>
        <v>INT_STORPT_FERC_352-355</v>
      </c>
      <c r="G33" s="11">
        <f ca="1">IF(G$5&lt;&gt;"",HLOOKUP(G$5,Functionalization!$G$6:$M$427,ROW($A33)-5,FALSE),IFERROR(INDEX(G$391:G$427,MATCH($F33,$B$391:$B$427,0))/VLOOKUP($F33,$B$391:$AH$427,MATCH(LEFT(TRIM(G$6),FIND("~",SUBSTITUTE(G$6,"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33))*HLOOKUP(LEFT(TRIM(G$6),FIND("~",SUBSTITUTE(G$6," ","~",LEN(TRIM(G$6))-LEN(SUBSTITUTE(TRIM(G$6)," ",""))))-1)&amp;" Total",$B$6:$AH$427,ROW($A33)-5,FALSE))</f>
        <v>0</v>
      </c>
      <c r="H33" s="11">
        <f ca="1">IF(H$5&lt;&gt;"",HLOOKUP(H$5,Functionalization!$G$6:$M$427,ROW($A33)-5,FALSE),IFERROR(INDEX(H$391:H$427,MATCH($F33,$B$391:$B$427,0))/VLOOKUP($F33,$B$391:$AH$427,MATCH(LEFT(TRIM(H$6),FIND("~",SUBSTITUTE(H$6,"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33))*HLOOKUP(LEFT(TRIM(H$6),FIND("~",SUBSTITUTE(H$6," ","~",LEN(TRIM(H$6))-LEN(SUBSTITUTE(TRIM(H$6)," ",""))))-1)&amp;" Total",$B$6:$AH$427,ROW($A33)-5,FALSE))</f>
        <v>0</v>
      </c>
      <c r="I33" s="11">
        <f ca="1">IF(I$5&lt;&gt;"",HLOOKUP(I$5,Functionalization!$G$6:$M$427,ROW($A33)-5,FALSE),IFERROR(INDEX(I$391:I$427,MATCH($F33,$B$391:$B$427,0))/VLOOKUP($F33,$B$391:$AH$427,MATCH(LEFT(TRIM(I$6),FIND("~",SUBSTITUTE(I$6,"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33))*HLOOKUP(LEFT(TRIM(I$6),FIND("~",SUBSTITUTE(I$6," ","~",LEN(TRIM(I$6))-LEN(SUBSTITUTE(TRIM(I$6)," ",""))))-1)&amp;" Total",$B$6:$AH$427,ROW($A33)-5,FALSE))</f>
        <v>0</v>
      </c>
      <c r="J33" s="11">
        <f ca="1">IF(J$5&lt;&gt;"",HLOOKUP(J$5,Functionalization!$G$6:$M$427,ROW($A33)-5,FALSE),IFERROR(INDEX(J$391:J$427,MATCH($F33,$B$391:$B$427,0))/VLOOKUP($F33,$B$391:$AH$427,MATCH(LEFT(TRIM(J$6),FIND("~",SUBSTITUTE(J$6,"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33))*HLOOKUP(LEFT(TRIM(J$6),FIND("~",SUBSTITUTE(J$6," ","~",LEN(TRIM(J$6))-LEN(SUBSTITUTE(TRIM(J$6)," ",""))))-1)&amp;" Total",$B$6:$AH$427,ROW($A33)-5,FALSE))</f>
        <v>0</v>
      </c>
      <c r="K33" s="11">
        <f ca="1">IF(K$5&lt;&gt;"",HLOOKUP(K$5,Functionalization!$G$6:$M$427,ROW($A33)-5,FALSE),IFERROR(INDEX(K$391:K$427,MATCH($F33,$B$391:$B$427,0))/VLOOKUP($F33,$B$391:$AH$427,MATCH(LEFT(TRIM(K$6),FIND("~",SUBSTITUTE(K$6,"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33))*HLOOKUP(LEFT(TRIM(K$6),FIND("~",SUBSTITUTE(K$6," ","~",LEN(TRIM(K$6))-LEN(SUBSTITUTE(TRIM(K$6)," ",""))))-1)&amp;" Total",$B$6:$AH$427,ROW($A33)-5,FALSE))</f>
        <v>0</v>
      </c>
      <c r="L33" s="11">
        <f ca="1">IF(L$5&lt;&gt;"",HLOOKUP(L$5,Functionalization!$G$6:$M$427,ROW($A33)-5,FALSE),IFERROR(INDEX(L$391:L$427,MATCH($F33,$B$391:$B$427,0))/VLOOKUP($F33,$B$391:$AH$427,MATCH(LEFT(TRIM(L$6),FIND("~",SUBSTITUTE(L$6,"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33))*HLOOKUP(LEFT(TRIM(L$6),FIND("~",SUBSTITUTE(L$6," ","~",LEN(TRIM(L$6))-LEN(SUBSTITUTE(TRIM(L$6)," ",""))))-1)&amp;" Total",$B$6:$AH$427,ROW($A33)-5,FALSE))</f>
        <v>0</v>
      </c>
      <c r="M33" s="11">
        <f ca="1">IF(M$5&lt;&gt;"",HLOOKUP(M$5,Functionalization!$G$6:$M$427,ROW($A33)-5,FALSE),IFERROR(INDEX(M$391:M$427,MATCH($F33,$B$391:$B$427,0))/VLOOKUP($F33,$B$391:$AH$427,MATCH(LEFT(TRIM(M$6),FIND("~",SUBSTITUTE(M$6,"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33))*HLOOKUP(LEFT(TRIM(M$6),FIND("~",SUBSTITUTE(M$6," ","~",LEN(TRIM(M$6))-LEN(SUBSTITUTE(TRIM(M$6)," ",""))))-1)&amp;" Total",$B$6:$AH$427,ROW($A33)-5,FALSE))</f>
        <v>0</v>
      </c>
      <c r="N33" s="11">
        <f ca="1">IF(N$5&lt;&gt;"",HLOOKUP(N$5,Functionalization!$G$6:$M$427,ROW($A33)-5,FALSE),IFERROR(INDEX(N$391:N$427,MATCH($F33,$B$391:$B$427,0))/VLOOKUP($F33,$B$391:$AH$427,MATCH(LEFT(TRIM(N$6),FIND("~",SUBSTITUTE(N$6,"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33))*HLOOKUP(LEFT(TRIM(N$6),FIND("~",SUBSTITUTE(N$6," ","~",LEN(TRIM(N$6))-LEN(SUBSTITUTE(TRIM(N$6)," ",""))))-1)&amp;" Total",$B$6:$AH$427,ROW($A33)-5,FALSE))</f>
        <v>0</v>
      </c>
      <c r="O33" s="11">
        <f ca="1">IF(O$5&lt;&gt;"",HLOOKUP(O$5,Functionalization!$G$6:$M$427,ROW($A33)-5,FALSE),IFERROR(INDEX(O$391:O$427,MATCH($F33,$B$391:$B$427,0))/VLOOKUP($F33,$B$391:$AH$427,MATCH(LEFT(TRIM(O$6),FIND("~",SUBSTITUTE(O$6,"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33))*HLOOKUP(LEFT(TRIM(O$6),FIND("~",SUBSTITUTE(O$6," ","~",LEN(TRIM(O$6))-LEN(SUBSTITUTE(TRIM(O$6)," ",""))))-1)&amp;" Total",$B$6:$AH$427,ROW($A33)-5,FALSE))</f>
        <v>2400554.19</v>
      </c>
      <c r="P33" s="11">
        <f ca="1">IF(P$5&lt;&gt;"",HLOOKUP(P$5,Functionalization!$G$6:$M$427,ROW($A33)-5,FALSE),IFERROR(INDEX(P$391:P$427,MATCH($F33,$B$391:$B$427,0))/VLOOKUP($F33,$B$391:$AH$427,MATCH(LEFT(TRIM(P$6),FIND("~",SUBSTITUTE(P$6,"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33))*HLOOKUP(LEFT(TRIM(P$6),FIND("~",SUBSTITUTE(P$6," ","~",LEN(TRIM(P$6))-LEN(SUBSTITUTE(TRIM(P$6)," ",""))))-1)&amp;" Total",$B$6:$AH$427,ROW($A33)-5,FALSE))</f>
        <v>2400554.19</v>
      </c>
      <c r="Q33" s="11">
        <f ca="1">IF(Q$5&lt;&gt;"",HLOOKUP(Q$5,Functionalization!$G$6:$M$427,ROW($A33)-5,FALSE),IFERROR(INDEX(Q$391:Q$427,MATCH($F33,$B$391:$B$427,0))/VLOOKUP($F33,$B$391:$AH$427,MATCH(LEFT(TRIM(Q$6),FIND("~",SUBSTITUTE(Q$6,"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33))*HLOOKUP(LEFT(TRIM(Q$6),FIND("~",SUBSTITUTE(Q$6," ","~",LEN(TRIM(Q$6))-LEN(SUBSTITUTE(TRIM(Q$6)," ",""))))-1)&amp;" Total",$B$6:$AH$427,ROW($A33)-5,FALSE))</f>
        <v>0</v>
      </c>
      <c r="R33" s="11">
        <f ca="1">IF(R$5&lt;&gt;"",HLOOKUP(R$5,Functionalization!$G$6:$M$427,ROW($A33)-5,FALSE),IFERROR(INDEX(R$391:R$427,MATCH($F33,$B$391:$B$427,0))/VLOOKUP($F33,$B$391:$AH$427,MATCH(LEFT(TRIM(R$6),FIND("~",SUBSTITUTE(R$6,"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33))*HLOOKUP(LEFT(TRIM(R$6),FIND("~",SUBSTITUTE(R$6," ","~",LEN(TRIM(R$6))-LEN(SUBSTITUTE(TRIM(R$6)," ",""))))-1)&amp;" Total",$B$6:$AH$427,ROW($A33)-5,FALSE))</f>
        <v>0</v>
      </c>
      <c r="S33" s="11">
        <f ca="1">IF(S$5&lt;&gt;"",HLOOKUP(S$5,Functionalization!$G$6:$M$427,ROW($A33)-5,FALSE),IFERROR(INDEX(S$391:S$427,MATCH($F33,$B$391:$B$427,0))/VLOOKUP($F33,$B$391:$AH$427,MATCH(LEFT(TRIM(S$6),FIND("~",SUBSTITUTE(S$6,"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33))*HLOOKUP(LEFT(TRIM(S$6),FIND("~",SUBSTITUTE(S$6," ","~",LEN(TRIM(S$6))-LEN(SUBSTITUTE(TRIM(S$6)," ",""))))-1)&amp;" Total",$B$6:$AH$427,ROW($A33)-5,FALSE))</f>
        <v>0</v>
      </c>
      <c r="T33" s="11">
        <f ca="1">IF(T$5&lt;&gt;"",HLOOKUP(T$5,Functionalization!$G$6:$M$427,ROW($A33)-5,FALSE),IFERROR(INDEX(T$391:T$427,MATCH($F33,$B$391:$B$427,0))/VLOOKUP($F33,$B$391:$AH$427,MATCH(LEFT(TRIM(T$6),FIND("~",SUBSTITUTE(T$6,"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33))*HLOOKUP(LEFT(TRIM(T$6),FIND("~",SUBSTITUTE(T$6," ","~",LEN(TRIM(T$6))-LEN(SUBSTITUTE(TRIM(T$6)," ",""))))-1)&amp;" Total",$B$6:$AH$427,ROW($A33)-5,FALSE))</f>
        <v>0</v>
      </c>
      <c r="U33" s="11">
        <f ca="1">IF(U$5&lt;&gt;"",HLOOKUP(U$5,Functionalization!$G$6:$M$427,ROW($A33)-5,FALSE),IFERROR(INDEX(U$391:U$427,MATCH($F33,$B$391:$B$427,0))/VLOOKUP($F33,$B$391:$AH$427,MATCH(LEFT(TRIM(U$6),FIND("~",SUBSTITUTE(U$6,"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33))*HLOOKUP(LEFT(TRIM(U$6),FIND("~",SUBSTITUTE(U$6," ","~",LEN(TRIM(U$6))-LEN(SUBSTITUTE(TRIM(U$6)," ",""))))-1)&amp;" Total",$B$6:$AH$427,ROW($A33)-5,FALSE))</f>
        <v>0</v>
      </c>
      <c r="V33" s="11">
        <f ca="1">IF(V$5&lt;&gt;"",HLOOKUP(V$5,Functionalization!$G$6:$M$427,ROW($A33)-5,FALSE),IFERROR(INDEX(V$391:V$427,MATCH($F33,$B$391:$B$427,0))/VLOOKUP($F33,$B$391:$AH$427,MATCH(LEFT(TRIM(V$6),FIND("~",SUBSTITUTE(V$6,"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33))*HLOOKUP(LEFT(TRIM(V$6),FIND("~",SUBSTITUTE(V$6," ","~",LEN(TRIM(V$6))-LEN(SUBSTITUTE(TRIM(V$6)," ",""))))-1)&amp;" Total",$B$6:$AH$427,ROW($A33)-5,FALSE))</f>
        <v>0</v>
      </c>
      <c r="W33" s="11">
        <f ca="1">IF(W$5&lt;&gt;"",HLOOKUP(W$5,Functionalization!$G$6:$M$427,ROW($A33)-5,FALSE),IFERROR(INDEX(W$391:W$427,MATCH($F33,$B$391:$B$427,0))/VLOOKUP($F33,$B$391:$AH$427,MATCH(LEFT(TRIM(W$6),FIND("~",SUBSTITUTE(W$6,"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33))*HLOOKUP(LEFT(TRIM(W$6),FIND("~",SUBSTITUTE(W$6," ","~",LEN(TRIM(W$6))-LEN(SUBSTITUTE(TRIM(W$6)," ",""))))-1)&amp;" Total",$B$6:$AH$427,ROW($A33)-5,FALSE))</f>
        <v>0</v>
      </c>
      <c r="X33" s="11">
        <f ca="1">IF(X$5&lt;&gt;"",HLOOKUP(X$5,Functionalization!$G$6:$M$427,ROW($A33)-5,FALSE),IFERROR(INDEX(X$391:X$427,MATCH($F33,$B$391:$B$427,0))/VLOOKUP($F33,$B$391:$AH$427,MATCH(LEFT(TRIM(X$6),FIND("~",SUBSTITUTE(X$6,"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33))*HLOOKUP(LEFT(TRIM(X$6),FIND("~",SUBSTITUTE(X$6," ","~",LEN(TRIM(X$6))-LEN(SUBSTITUTE(TRIM(X$6)," ",""))))-1)&amp;" Total",$B$6:$AH$427,ROW($A33)-5,FALSE))</f>
        <v>0</v>
      </c>
      <c r="Y33" s="11">
        <f ca="1">IF(Y$5&lt;&gt;"",HLOOKUP(Y$5,Functionalization!$G$6:$M$427,ROW($A33)-5,FALSE),IFERROR(INDEX(Y$391:Y$427,MATCH($F33,$B$391:$B$427,0))/VLOOKUP($F33,$B$391:$AH$427,MATCH(LEFT(TRIM(Y$6),FIND("~",SUBSTITUTE(Y$6,"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33))*HLOOKUP(LEFT(TRIM(Y$6),FIND("~",SUBSTITUTE(Y$6," ","~",LEN(TRIM(Y$6))-LEN(SUBSTITUTE(TRIM(Y$6)," ",""))))-1)&amp;" Total",$B$6:$AH$427,ROW($A33)-5,FALSE))</f>
        <v>0</v>
      </c>
      <c r="Z33" s="11">
        <f ca="1">IF(Z$5&lt;&gt;"",HLOOKUP(Z$5,Functionalization!$G$6:$M$427,ROW($A33)-5,FALSE),IFERROR(INDEX(Z$391:Z$427,MATCH($F33,$B$391:$B$427,0))/VLOOKUP($F33,$B$391:$AH$427,MATCH(LEFT(TRIM(Z$6),FIND("~",SUBSTITUTE(Z$6,"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33))*HLOOKUP(LEFT(TRIM(Z$6),FIND("~",SUBSTITUTE(Z$6," ","~",LEN(TRIM(Z$6))-LEN(SUBSTITUTE(TRIM(Z$6)," ",""))))-1)&amp;" Total",$B$6:$AH$427,ROW($A33)-5,FALSE))</f>
        <v>0</v>
      </c>
      <c r="AA33" s="11">
        <f ca="1">IF(AA$5&lt;&gt;"",HLOOKUP(AA$5,Functionalization!$G$6:$M$427,ROW($A33)-5,FALSE),IFERROR(INDEX(AA$391:AA$427,MATCH($F33,$B$391:$B$427,0))/VLOOKUP($F33,$B$391:$AH$427,MATCH(LEFT(TRIM(AA$6),FIND("~",SUBSTITUTE(AA$6,"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33))*HLOOKUP(LEFT(TRIM(AA$6),FIND("~",SUBSTITUTE(AA$6," ","~",LEN(TRIM(AA$6))-LEN(SUBSTITUTE(TRIM(AA$6)," ",""))))-1)&amp;" Total",$B$6:$AH$427,ROW($A33)-5,FALSE))</f>
        <v>0</v>
      </c>
      <c r="AB33" s="11">
        <f ca="1">IF(AB$5&lt;&gt;"",HLOOKUP(AB$5,Functionalization!$G$6:$M$427,ROW($A33)-5,FALSE),IFERROR(INDEX(AB$391:AB$427,MATCH($F33,$B$391:$B$427,0))/VLOOKUP($F33,$B$391:$AH$427,MATCH(LEFT(TRIM(AB$6),FIND("~",SUBSTITUTE(AB$6,"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33))*HLOOKUP(LEFT(TRIM(AB$6),FIND("~",SUBSTITUTE(AB$6," ","~",LEN(TRIM(AB$6))-LEN(SUBSTITUTE(TRIM(AB$6)," ",""))))-1)&amp;" Total",$B$6:$AH$427,ROW($A33)-5,FALSE))</f>
        <v>0</v>
      </c>
      <c r="AC33" s="11">
        <f ca="1">IF(AC$5&lt;&gt;"",HLOOKUP(AC$5,Functionalization!$G$6:$M$427,ROW($A33)-5,FALSE),IFERROR(INDEX(AC$391:AC$427,MATCH($F33,$B$391:$B$427,0))/VLOOKUP($F33,$B$391:$AH$427,MATCH(LEFT(TRIM(AC$6),FIND("~",SUBSTITUTE(AC$6,"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33))*HLOOKUP(LEFT(TRIM(AC$6),FIND("~",SUBSTITUTE(AC$6," ","~",LEN(TRIM(AC$6))-LEN(SUBSTITUTE(TRIM(AC$6)," ",""))))-1)&amp;" Total",$B$6:$AH$427,ROW($A33)-5,FALSE))</f>
        <v>0</v>
      </c>
      <c r="AD33" s="11">
        <f ca="1">IF(AD$5&lt;&gt;"",HLOOKUP(AD$5,Functionalization!$G$6:$M$427,ROW($A33)-5,FALSE),IFERROR(INDEX(AD$391:AD$427,MATCH($F33,$B$391:$B$427,0))/VLOOKUP($F33,$B$391:$AH$427,MATCH(LEFT(TRIM(AD$6),FIND("~",SUBSTITUTE(AD$6,"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33))*HLOOKUP(LEFT(TRIM(AD$6),FIND("~",SUBSTITUTE(AD$6," ","~",LEN(TRIM(AD$6))-LEN(SUBSTITUTE(TRIM(AD$6)," ",""))))-1)&amp;" Total",$B$6:$AH$427,ROW($A33)-5,FALSE))</f>
        <v>0</v>
      </c>
      <c r="AE33" s="11">
        <f ca="1">IF(AE$5&lt;&gt;"",HLOOKUP(AE$5,Functionalization!$G$6:$M$427,ROW($A33)-5,FALSE),IFERROR(INDEX(AE$391:AE$427,MATCH($F33,$B$391:$B$427,0))/VLOOKUP($F33,$B$391:$AH$427,MATCH(LEFT(TRIM(AE$6),FIND("~",SUBSTITUTE(AE$6,"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33))*HLOOKUP(LEFT(TRIM(AE$6),FIND("~",SUBSTITUTE(AE$6," ","~",LEN(TRIM(AE$6))-LEN(SUBSTITUTE(TRIM(AE$6)," ",""))))-1)&amp;" Total",$B$6:$AH$427,ROW($A33)-5,FALSE))</f>
        <v>0</v>
      </c>
      <c r="AF33" s="11">
        <f ca="1">IF(AF$5&lt;&gt;"",HLOOKUP(AF$5,Functionalization!$G$6:$M$427,ROW($A33)-5,FALSE),IFERROR(INDEX(AF$391:AF$427,MATCH($F33,$B$391:$B$427,0))/VLOOKUP($F33,$B$391:$AH$427,MATCH(LEFT(TRIM(AF$6),FIND("~",SUBSTITUTE(AF$6,"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33))*HLOOKUP(LEFT(TRIM(AF$6),FIND("~",SUBSTITUTE(AF$6," ","~",LEN(TRIM(AF$6))-LEN(SUBSTITUTE(TRIM(AF$6)," ",""))))-1)&amp;" Total",$B$6:$AH$427,ROW($A33)-5,FALSE))</f>
        <v>0</v>
      </c>
      <c r="AG33" s="11">
        <f ca="1">IF(AG$5&lt;&gt;"",HLOOKUP(AG$5,Functionalization!$G$6:$M$427,ROW($A33)-5,FALSE),IFERROR(INDEX(AG$391:AG$427,MATCH($F33,$B$391:$B$427,0))/VLOOKUP($F33,$B$391:$AH$427,MATCH(LEFT(TRIM(AG$6),FIND("~",SUBSTITUTE(AG$6,"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33))*HLOOKUP(LEFT(TRIM(AG$6),FIND("~",SUBSTITUTE(AG$6," ","~",LEN(TRIM(AG$6))-LEN(SUBSTITUTE(TRIM(AG$6)," ",""))))-1)&amp;" Total",$B$6:$AH$427,ROW($A33)-5,FALSE))</f>
        <v>0</v>
      </c>
      <c r="AH33" s="11">
        <f ca="1">IF(AH$5&lt;&gt;"",HLOOKUP(AH$5,Functionalization!$G$6:$M$427,ROW($A33)-5,FALSE),IFERROR(INDEX(AH$391:AH$427,MATCH($F33,$B$391:$B$427,0))/VLOOKUP($F33,$B$391:$AH$427,MATCH(LEFT(TRIM(AH$6),FIND("~",SUBSTITUTE(AH$6,"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33))*HLOOKUP(LEFT(TRIM(AH$6),FIND("~",SUBSTITUTE(AH$6," ","~",LEN(TRIM(AH$6))-LEN(SUBSTITUTE(TRIM(AH$6)," ",""))))-1)&amp;" Total",$B$6:$AH$427,ROW($A33)-5,FALSE))</f>
        <v>0</v>
      </c>
      <c r="AJ33">
        <f ca="1">IFERROR(IF(SUMIF($G$6:$AH$6,AJ$6&amp;" Total",$G33:$AH33)-(SUMIF($G$6:$AH$6,AJ$6&amp;" "&amp;'Input-Func_Class'!$D$22,$G33:$AH33)+IFERROR(SUMIF($G$6:$AH$6,AJ$6&amp;" "&amp;'Input-Func_Class'!$E$22,$G33:$AH33),SUMIF($G$6:$AH$6,AJ$6&amp;" "&amp;'Input-Func_Class'!$B$24,$G33:$AH33))+SUMIF($G$6:$AH$6,AJ$6&amp;" "&amp;'Input-Func_Class'!$F$22,$G33:$AH33))&lt;Check_Limit,0,1),1)</f>
        <v>0</v>
      </c>
      <c r="AK33">
        <f ca="1">IFERROR(IF(SUMIF($G$6:$AH$6,AK$6&amp;" Total",$G33:$AH33)-(SUMIF($G$6:$AH$6,AK$6&amp;" "&amp;'Input-Func_Class'!$D$22,$G33:$AH33)+IFERROR(SUMIF($G$6:$AH$6,AK$6&amp;" "&amp;'Input-Func_Class'!$E$22,$G33:$AH33),SUMIF($G$6:$AH$6,AK$6&amp;" "&amp;'Input-Func_Class'!$B$24,$G33:$AH33))+SUMIF($G$6:$AH$6,AK$6&amp;" "&amp;'Input-Func_Class'!$F$22,$G33:$AH33))&lt;Check_Limit,0,1),1)</f>
        <v>0</v>
      </c>
      <c r="AL33">
        <f ca="1">IFERROR(IF(SUMIF($G$6:$AH$6,AL$6&amp;" Total",$G33:$AH33)-(SUMIF($G$6:$AH$6,AL$6&amp;" "&amp;'Input-Func_Class'!$D$22,$G33:$AH33)+IFERROR(SUMIF($G$6:$AH$6,AL$6&amp;" "&amp;'Input-Func_Class'!$E$22,$G33:$AH33),SUMIF($G$6:$AH$6,AL$6&amp;" "&amp;'Input-Func_Class'!$B$24,$G33:$AH33))+SUMIF($G$6:$AH$6,AL$6&amp;" "&amp;'Input-Func_Class'!$F$22,$G33:$AH33))&lt;Check_Limit,0,1),1)</f>
        <v>0</v>
      </c>
      <c r="AM33">
        <f ca="1">IFERROR(IF(SUMIF($G$6:$AH$6,AM$6&amp;" Total",$G33:$AH33)-(SUMIF($G$6:$AH$6,AM$6&amp;" "&amp;'Input-Func_Class'!$D$22,$G33:$AH33)+IFERROR(SUMIF($G$6:$AH$6,AM$6&amp;" "&amp;'Input-Func_Class'!$E$22,$G33:$AH33),SUMIF($G$6:$AH$6,AM$6&amp;" "&amp;'Input-Func_Class'!$B$24,$G33:$AH33))+SUMIF($G$6:$AH$6,AM$6&amp;" "&amp;'Input-Func_Class'!$F$22,$G33:$AH33))&lt;Check_Limit,0,1),1)</f>
        <v>0</v>
      </c>
      <c r="AN33">
        <f ca="1">IFERROR(IF(SUMIF($G$6:$AH$6,AN$6&amp;" Total",$G33:$AH33)-(SUMIF($G$6:$AH$6,AN$6&amp;" "&amp;'Input-Func_Class'!$D$22,$G33:$AH33)+IFERROR(SUMIF($G$6:$AH$6,AN$6&amp;" "&amp;'Input-Func_Class'!$E$22,$G33:$AH33),SUMIF($G$6:$AH$6,AN$6&amp;" "&amp;'Input-Func_Class'!$B$24,$G33:$AH33))+SUMIF($G$6:$AH$6,AN$6&amp;" "&amp;'Input-Func_Class'!$F$22,$G33:$AH33))&lt;Check_Limit,0,1),1)</f>
        <v>0</v>
      </c>
      <c r="AO33">
        <f ca="1">IFERROR(IF(SUMIF($G$6:$AH$6,AO$6&amp;" Total",$G33:$AH33)-(SUMIF($G$6:$AH$6,AO$6&amp;" "&amp;'Input-Func_Class'!$D$22,$G33:$AH33)+IFERROR(SUMIF($G$6:$AH$6,AO$6&amp;" "&amp;'Input-Func_Class'!$E$22,$G33:$AH33),SUMIF($G$6:$AH$6,AO$6&amp;" "&amp;'Input-Func_Class'!$B$24,$G33:$AH33))+SUMIF($G$6:$AH$6,AO$6&amp;" "&amp;'Input-Func_Class'!$F$22,$G33:$AH33))&lt;Check_Limit,0,1),1)</f>
        <v>0</v>
      </c>
      <c r="AP33">
        <f ca="1">IFERROR(IF(SUMIF($G$6:$AH$6,AP$6&amp;" Total",$G33:$AH33)-(SUMIF($G$6:$AH$6,AP$6&amp;" "&amp;'Input-Func_Class'!$D$22,$G33:$AH33)+IFERROR(SUMIF($G$6:$AH$6,AP$6&amp;" "&amp;'Input-Func_Class'!$E$22,$G33:$AH33),SUMIF($G$6:$AH$6,AP$6&amp;" "&amp;'Input-Func_Class'!$B$24,$G33:$AH33))+SUMIF($G$6:$AH$6,AP$6&amp;" "&amp;'Input-Func_Class'!$F$22,$G33:$AH33))&lt;Check_Limit,0,1),1)</f>
        <v>0</v>
      </c>
    </row>
    <row r="34" spans="1:42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>Functionalization!$D34</f>
        <v>10964727.909999998</v>
      </c>
      <c r="E34" s="11">
        <f t="shared" ca="1" si="0"/>
        <v>0</v>
      </c>
      <c r="F34" s="3" t="str">
        <f>IF($D34=0,"-",IF('Input-Accounts'!$E34&lt;&gt;0,'Input-Accounts'!$E34,'Input-Accounts'!$G34))</f>
        <v>DEMAND</v>
      </c>
      <c r="G34" s="11">
        <f ca="1">IF(G$5&lt;&gt;"",HLOOKUP(G$5,Functionalization!$G$6:$M$427,ROW($A34)-5,FALSE),IFERROR(INDEX(G$391:G$427,MATCH($F34,$B$391:$B$427,0))/VLOOKUP($F34,$B$391:$AH$427,MATCH(LEFT(TRIM(G$6),FIND("~",SUBSTITUTE(G$6,"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34))*HLOOKUP(LEFT(TRIM(G$6),FIND("~",SUBSTITUTE(G$6," ","~",LEN(TRIM(G$6))-LEN(SUBSTITUTE(TRIM(G$6)," ",""))))-1)&amp;" Total",$B$6:$AH$427,ROW($A34)-5,FALSE))</f>
        <v>0</v>
      </c>
      <c r="H34" s="11">
        <f ca="1">IF(H$5&lt;&gt;"",HLOOKUP(H$5,Functionalization!$G$6:$M$427,ROW($A34)-5,FALSE),IFERROR(INDEX(H$391:H$427,MATCH($F34,$B$391:$B$427,0))/VLOOKUP($F34,$B$391:$AH$427,MATCH(LEFT(TRIM(H$6),FIND("~",SUBSTITUTE(H$6,"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34))*HLOOKUP(LEFT(TRIM(H$6),FIND("~",SUBSTITUTE(H$6," ","~",LEN(TRIM(H$6))-LEN(SUBSTITUTE(TRIM(H$6)," ",""))))-1)&amp;" Total",$B$6:$AH$427,ROW($A34)-5,FALSE))</f>
        <v>0</v>
      </c>
      <c r="I34" s="11">
        <f ca="1">IF(I$5&lt;&gt;"",HLOOKUP(I$5,Functionalization!$G$6:$M$427,ROW($A34)-5,FALSE),IFERROR(INDEX(I$391:I$427,MATCH($F34,$B$391:$B$427,0))/VLOOKUP($F34,$B$391:$AH$427,MATCH(LEFT(TRIM(I$6),FIND("~",SUBSTITUTE(I$6,"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34))*HLOOKUP(LEFT(TRIM(I$6),FIND("~",SUBSTITUTE(I$6," ","~",LEN(TRIM(I$6))-LEN(SUBSTITUTE(TRIM(I$6)," ",""))))-1)&amp;" Total",$B$6:$AH$427,ROW($A34)-5,FALSE))</f>
        <v>0</v>
      </c>
      <c r="J34" s="11">
        <f ca="1">IF(J$5&lt;&gt;"",HLOOKUP(J$5,Functionalization!$G$6:$M$427,ROW($A34)-5,FALSE),IFERROR(INDEX(J$391:J$427,MATCH($F34,$B$391:$B$427,0))/VLOOKUP($F34,$B$391:$AH$427,MATCH(LEFT(TRIM(J$6),FIND("~",SUBSTITUTE(J$6,"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34))*HLOOKUP(LEFT(TRIM(J$6),FIND("~",SUBSTITUTE(J$6," ","~",LEN(TRIM(J$6))-LEN(SUBSTITUTE(TRIM(J$6)," ",""))))-1)&amp;" Total",$B$6:$AH$427,ROW($A34)-5,FALSE))</f>
        <v>0</v>
      </c>
      <c r="K34" s="11">
        <f ca="1">IF(K$5&lt;&gt;"",HLOOKUP(K$5,Functionalization!$G$6:$M$427,ROW($A34)-5,FALSE),IFERROR(INDEX(K$391:K$427,MATCH($F34,$B$391:$B$427,0))/VLOOKUP($F34,$B$391:$AH$427,MATCH(LEFT(TRIM(K$6),FIND("~",SUBSTITUTE(K$6,"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34))*HLOOKUP(LEFT(TRIM(K$6),FIND("~",SUBSTITUTE(K$6," ","~",LEN(TRIM(K$6))-LEN(SUBSTITUTE(TRIM(K$6)," ",""))))-1)&amp;" Total",$B$6:$AH$427,ROW($A34)-5,FALSE))</f>
        <v>0</v>
      </c>
      <c r="L34" s="11">
        <f ca="1">IF(L$5&lt;&gt;"",HLOOKUP(L$5,Functionalization!$G$6:$M$427,ROW($A34)-5,FALSE),IFERROR(INDEX(L$391:L$427,MATCH($F34,$B$391:$B$427,0))/VLOOKUP($F34,$B$391:$AH$427,MATCH(LEFT(TRIM(L$6),FIND("~",SUBSTITUTE(L$6,"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34))*HLOOKUP(LEFT(TRIM(L$6),FIND("~",SUBSTITUTE(L$6," ","~",LEN(TRIM(L$6))-LEN(SUBSTITUTE(TRIM(L$6)," ",""))))-1)&amp;" Total",$B$6:$AH$427,ROW($A34)-5,FALSE))</f>
        <v>0</v>
      </c>
      <c r="M34" s="11">
        <f ca="1">IF(M$5&lt;&gt;"",HLOOKUP(M$5,Functionalization!$G$6:$M$427,ROW($A34)-5,FALSE),IFERROR(INDEX(M$391:M$427,MATCH($F34,$B$391:$B$427,0))/VLOOKUP($F34,$B$391:$AH$427,MATCH(LEFT(TRIM(M$6),FIND("~",SUBSTITUTE(M$6,"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34))*HLOOKUP(LEFT(TRIM(M$6),FIND("~",SUBSTITUTE(M$6," ","~",LEN(TRIM(M$6))-LEN(SUBSTITUTE(TRIM(M$6)," ",""))))-1)&amp;" Total",$B$6:$AH$427,ROW($A34)-5,FALSE))</f>
        <v>0</v>
      </c>
      <c r="N34" s="11">
        <f ca="1">IF(N$5&lt;&gt;"",HLOOKUP(N$5,Functionalization!$G$6:$M$427,ROW($A34)-5,FALSE),IFERROR(INDEX(N$391:N$427,MATCH($F34,$B$391:$B$427,0))/VLOOKUP($F34,$B$391:$AH$427,MATCH(LEFT(TRIM(N$6),FIND("~",SUBSTITUTE(N$6,"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34))*HLOOKUP(LEFT(TRIM(N$6),FIND("~",SUBSTITUTE(N$6," ","~",LEN(TRIM(N$6))-LEN(SUBSTITUTE(TRIM(N$6)," ",""))))-1)&amp;" Total",$B$6:$AH$427,ROW($A34)-5,FALSE))</f>
        <v>0</v>
      </c>
      <c r="O34" s="11">
        <f ca="1">IF(O$5&lt;&gt;"",HLOOKUP(O$5,Functionalization!$G$6:$M$427,ROW($A34)-5,FALSE),IFERROR(INDEX(O$391:O$427,MATCH($F34,$B$391:$B$427,0))/VLOOKUP($F34,$B$391:$AH$427,MATCH(LEFT(TRIM(O$6),FIND("~",SUBSTITUTE(O$6,"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34))*HLOOKUP(LEFT(TRIM(O$6),FIND("~",SUBSTITUTE(O$6," ","~",LEN(TRIM(O$6))-LEN(SUBSTITUTE(TRIM(O$6)," ",""))))-1)&amp;" Total",$B$6:$AH$427,ROW($A34)-5,FALSE))</f>
        <v>10964727.909999998</v>
      </c>
      <c r="P34" s="11">
        <f ca="1">IF(P$5&lt;&gt;"",HLOOKUP(P$5,Functionalization!$G$6:$M$427,ROW($A34)-5,FALSE),IFERROR(INDEX(P$391:P$427,MATCH($F34,$B$391:$B$427,0))/VLOOKUP($F34,$B$391:$AH$427,MATCH(LEFT(TRIM(P$6),FIND("~",SUBSTITUTE(P$6,"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34))*HLOOKUP(LEFT(TRIM(P$6),FIND("~",SUBSTITUTE(P$6," ","~",LEN(TRIM(P$6))-LEN(SUBSTITUTE(TRIM(P$6)," ",""))))-1)&amp;" Total",$B$6:$AH$427,ROW($A34)-5,FALSE))</f>
        <v>10964727.909999998</v>
      </c>
      <c r="Q34" s="11">
        <f ca="1">IF(Q$5&lt;&gt;"",HLOOKUP(Q$5,Functionalization!$G$6:$M$427,ROW($A34)-5,FALSE),IFERROR(INDEX(Q$391:Q$427,MATCH($F34,$B$391:$B$427,0))/VLOOKUP($F34,$B$391:$AH$427,MATCH(LEFT(TRIM(Q$6),FIND("~",SUBSTITUTE(Q$6,"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34))*HLOOKUP(LEFT(TRIM(Q$6),FIND("~",SUBSTITUTE(Q$6," ","~",LEN(TRIM(Q$6))-LEN(SUBSTITUTE(TRIM(Q$6)," ",""))))-1)&amp;" Total",$B$6:$AH$427,ROW($A34)-5,FALSE))</f>
        <v>0</v>
      </c>
      <c r="R34" s="11">
        <f ca="1">IF(R$5&lt;&gt;"",HLOOKUP(R$5,Functionalization!$G$6:$M$427,ROW($A34)-5,FALSE),IFERROR(INDEX(R$391:R$427,MATCH($F34,$B$391:$B$427,0))/VLOOKUP($F34,$B$391:$AH$427,MATCH(LEFT(TRIM(R$6),FIND("~",SUBSTITUTE(R$6,"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34))*HLOOKUP(LEFT(TRIM(R$6),FIND("~",SUBSTITUTE(R$6," ","~",LEN(TRIM(R$6))-LEN(SUBSTITUTE(TRIM(R$6)," ",""))))-1)&amp;" Total",$B$6:$AH$427,ROW($A34)-5,FALSE))</f>
        <v>0</v>
      </c>
      <c r="S34" s="11">
        <f ca="1">IF(S$5&lt;&gt;"",HLOOKUP(S$5,Functionalization!$G$6:$M$427,ROW($A34)-5,FALSE),IFERROR(INDEX(S$391:S$427,MATCH($F34,$B$391:$B$427,0))/VLOOKUP($F34,$B$391:$AH$427,MATCH(LEFT(TRIM(S$6),FIND("~",SUBSTITUTE(S$6,"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34))*HLOOKUP(LEFT(TRIM(S$6),FIND("~",SUBSTITUTE(S$6," ","~",LEN(TRIM(S$6))-LEN(SUBSTITUTE(TRIM(S$6)," ",""))))-1)&amp;" Total",$B$6:$AH$427,ROW($A34)-5,FALSE))</f>
        <v>0</v>
      </c>
      <c r="T34" s="11">
        <f ca="1">IF(T$5&lt;&gt;"",HLOOKUP(T$5,Functionalization!$G$6:$M$427,ROW($A34)-5,FALSE),IFERROR(INDEX(T$391:T$427,MATCH($F34,$B$391:$B$427,0))/VLOOKUP($F34,$B$391:$AH$427,MATCH(LEFT(TRIM(T$6),FIND("~",SUBSTITUTE(T$6,"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34))*HLOOKUP(LEFT(TRIM(T$6),FIND("~",SUBSTITUTE(T$6," ","~",LEN(TRIM(T$6))-LEN(SUBSTITUTE(TRIM(T$6)," ",""))))-1)&amp;" Total",$B$6:$AH$427,ROW($A34)-5,FALSE))</f>
        <v>0</v>
      </c>
      <c r="U34" s="11">
        <f ca="1">IF(U$5&lt;&gt;"",HLOOKUP(U$5,Functionalization!$G$6:$M$427,ROW($A34)-5,FALSE),IFERROR(INDEX(U$391:U$427,MATCH($F34,$B$391:$B$427,0))/VLOOKUP($F34,$B$391:$AH$427,MATCH(LEFT(TRIM(U$6),FIND("~",SUBSTITUTE(U$6,"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34))*HLOOKUP(LEFT(TRIM(U$6),FIND("~",SUBSTITUTE(U$6," ","~",LEN(TRIM(U$6))-LEN(SUBSTITUTE(TRIM(U$6)," ",""))))-1)&amp;" Total",$B$6:$AH$427,ROW($A34)-5,FALSE))</f>
        <v>0</v>
      </c>
      <c r="V34" s="11">
        <f ca="1">IF(V$5&lt;&gt;"",HLOOKUP(V$5,Functionalization!$G$6:$M$427,ROW($A34)-5,FALSE),IFERROR(INDEX(V$391:V$427,MATCH($F34,$B$391:$B$427,0))/VLOOKUP($F34,$B$391:$AH$427,MATCH(LEFT(TRIM(V$6),FIND("~",SUBSTITUTE(V$6,"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34))*HLOOKUP(LEFT(TRIM(V$6),FIND("~",SUBSTITUTE(V$6," ","~",LEN(TRIM(V$6))-LEN(SUBSTITUTE(TRIM(V$6)," ",""))))-1)&amp;" Total",$B$6:$AH$427,ROW($A34)-5,FALSE))</f>
        <v>0</v>
      </c>
      <c r="W34" s="11">
        <f ca="1">IF(W$5&lt;&gt;"",HLOOKUP(W$5,Functionalization!$G$6:$M$427,ROW($A34)-5,FALSE),IFERROR(INDEX(W$391:W$427,MATCH($F34,$B$391:$B$427,0))/VLOOKUP($F34,$B$391:$AH$427,MATCH(LEFT(TRIM(W$6),FIND("~",SUBSTITUTE(W$6,"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34))*HLOOKUP(LEFT(TRIM(W$6),FIND("~",SUBSTITUTE(W$6," ","~",LEN(TRIM(W$6))-LEN(SUBSTITUTE(TRIM(W$6)," ",""))))-1)&amp;" Total",$B$6:$AH$427,ROW($A34)-5,FALSE))</f>
        <v>0</v>
      </c>
      <c r="X34" s="11">
        <f ca="1">IF(X$5&lt;&gt;"",HLOOKUP(X$5,Functionalization!$G$6:$M$427,ROW($A34)-5,FALSE),IFERROR(INDEX(X$391:X$427,MATCH($F34,$B$391:$B$427,0))/VLOOKUP($F34,$B$391:$AH$427,MATCH(LEFT(TRIM(X$6),FIND("~",SUBSTITUTE(X$6,"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34))*HLOOKUP(LEFT(TRIM(X$6),FIND("~",SUBSTITUTE(X$6," ","~",LEN(TRIM(X$6))-LEN(SUBSTITUTE(TRIM(X$6)," ",""))))-1)&amp;" Total",$B$6:$AH$427,ROW($A34)-5,FALSE))</f>
        <v>0</v>
      </c>
      <c r="Y34" s="11">
        <f ca="1">IF(Y$5&lt;&gt;"",HLOOKUP(Y$5,Functionalization!$G$6:$M$427,ROW($A34)-5,FALSE),IFERROR(INDEX(Y$391:Y$427,MATCH($F34,$B$391:$B$427,0))/VLOOKUP($F34,$B$391:$AH$427,MATCH(LEFT(TRIM(Y$6),FIND("~",SUBSTITUTE(Y$6,"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34))*HLOOKUP(LEFT(TRIM(Y$6),FIND("~",SUBSTITUTE(Y$6," ","~",LEN(TRIM(Y$6))-LEN(SUBSTITUTE(TRIM(Y$6)," ",""))))-1)&amp;" Total",$B$6:$AH$427,ROW($A34)-5,FALSE))</f>
        <v>0</v>
      </c>
      <c r="Z34" s="11">
        <f ca="1">IF(Z$5&lt;&gt;"",HLOOKUP(Z$5,Functionalization!$G$6:$M$427,ROW($A34)-5,FALSE),IFERROR(INDEX(Z$391:Z$427,MATCH($F34,$B$391:$B$427,0))/VLOOKUP($F34,$B$391:$AH$427,MATCH(LEFT(TRIM(Z$6),FIND("~",SUBSTITUTE(Z$6,"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34))*HLOOKUP(LEFT(TRIM(Z$6),FIND("~",SUBSTITUTE(Z$6," ","~",LEN(TRIM(Z$6))-LEN(SUBSTITUTE(TRIM(Z$6)," ",""))))-1)&amp;" Total",$B$6:$AH$427,ROW($A34)-5,FALSE))</f>
        <v>0</v>
      </c>
      <c r="AA34" s="11">
        <f ca="1">IF(AA$5&lt;&gt;"",HLOOKUP(AA$5,Functionalization!$G$6:$M$427,ROW($A34)-5,FALSE),IFERROR(INDEX(AA$391:AA$427,MATCH($F34,$B$391:$B$427,0))/VLOOKUP($F34,$B$391:$AH$427,MATCH(LEFT(TRIM(AA$6),FIND("~",SUBSTITUTE(AA$6,"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34))*HLOOKUP(LEFT(TRIM(AA$6),FIND("~",SUBSTITUTE(AA$6," ","~",LEN(TRIM(AA$6))-LEN(SUBSTITUTE(TRIM(AA$6)," ",""))))-1)&amp;" Total",$B$6:$AH$427,ROW($A34)-5,FALSE))</f>
        <v>0</v>
      </c>
      <c r="AB34" s="11">
        <f ca="1">IF(AB$5&lt;&gt;"",HLOOKUP(AB$5,Functionalization!$G$6:$M$427,ROW($A34)-5,FALSE),IFERROR(INDEX(AB$391:AB$427,MATCH($F34,$B$391:$B$427,0))/VLOOKUP($F34,$B$391:$AH$427,MATCH(LEFT(TRIM(AB$6),FIND("~",SUBSTITUTE(AB$6,"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34))*HLOOKUP(LEFT(TRIM(AB$6),FIND("~",SUBSTITUTE(AB$6," ","~",LEN(TRIM(AB$6))-LEN(SUBSTITUTE(TRIM(AB$6)," ",""))))-1)&amp;" Total",$B$6:$AH$427,ROW($A34)-5,FALSE))</f>
        <v>0</v>
      </c>
      <c r="AC34" s="11">
        <f ca="1">IF(AC$5&lt;&gt;"",HLOOKUP(AC$5,Functionalization!$G$6:$M$427,ROW($A34)-5,FALSE),IFERROR(INDEX(AC$391:AC$427,MATCH($F34,$B$391:$B$427,0))/VLOOKUP($F34,$B$391:$AH$427,MATCH(LEFT(TRIM(AC$6),FIND("~",SUBSTITUTE(AC$6,"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34))*HLOOKUP(LEFT(TRIM(AC$6),FIND("~",SUBSTITUTE(AC$6," ","~",LEN(TRIM(AC$6))-LEN(SUBSTITUTE(TRIM(AC$6)," ",""))))-1)&amp;" Total",$B$6:$AH$427,ROW($A34)-5,FALSE))</f>
        <v>0</v>
      </c>
      <c r="AD34" s="11">
        <f ca="1">IF(AD$5&lt;&gt;"",HLOOKUP(AD$5,Functionalization!$G$6:$M$427,ROW($A34)-5,FALSE),IFERROR(INDEX(AD$391:AD$427,MATCH($F34,$B$391:$B$427,0))/VLOOKUP($F34,$B$391:$AH$427,MATCH(LEFT(TRIM(AD$6),FIND("~",SUBSTITUTE(AD$6,"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34))*HLOOKUP(LEFT(TRIM(AD$6),FIND("~",SUBSTITUTE(AD$6," ","~",LEN(TRIM(AD$6))-LEN(SUBSTITUTE(TRIM(AD$6)," ",""))))-1)&amp;" Total",$B$6:$AH$427,ROW($A34)-5,FALSE))</f>
        <v>0</v>
      </c>
      <c r="AE34" s="11">
        <f ca="1">IF(AE$5&lt;&gt;"",HLOOKUP(AE$5,Functionalization!$G$6:$M$427,ROW($A34)-5,FALSE),IFERROR(INDEX(AE$391:AE$427,MATCH($F34,$B$391:$B$427,0))/VLOOKUP($F34,$B$391:$AH$427,MATCH(LEFT(TRIM(AE$6),FIND("~",SUBSTITUTE(AE$6,"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34))*HLOOKUP(LEFT(TRIM(AE$6),FIND("~",SUBSTITUTE(AE$6," ","~",LEN(TRIM(AE$6))-LEN(SUBSTITUTE(TRIM(AE$6)," ",""))))-1)&amp;" Total",$B$6:$AH$427,ROW($A34)-5,FALSE))</f>
        <v>0</v>
      </c>
      <c r="AF34" s="11">
        <f ca="1">IF(AF$5&lt;&gt;"",HLOOKUP(AF$5,Functionalization!$G$6:$M$427,ROW($A34)-5,FALSE),IFERROR(INDEX(AF$391:AF$427,MATCH($F34,$B$391:$B$427,0))/VLOOKUP($F34,$B$391:$AH$427,MATCH(LEFT(TRIM(AF$6),FIND("~",SUBSTITUTE(AF$6,"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34))*HLOOKUP(LEFT(TRIM(AF$6),FIND("~",SUBSTITUTE(AF$6," ","~",LEN(TRIM(AF$6))-LEN(SUBSTITUTE(TRIM(AF$6)," ",""))))-1)&amp;" Total",$B$6:$AH$427,ROW($A34)-5,FALSE))</f>
        <v>0</v>
      </c>
      <c r="AG34" s="11">
        <f ca="1">IF(AG$5&lt;&gt;"",HLOOKUP(AG$5,Functionalization!$G$6:$M$427,ROW($A34)-5,FALSE),IFERROR(INDEX(AG$391:AG$427,MATCH($F34,$B$391:$B$427,0))/VLOOKUP($F34,$B$391:$AH$427,MATCH(LEFT(TRIM(AG$6),FIND("~",SUBSTITUTE(AG$6,"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34))*HLOOKUP(LEFT(TRIM(AG$6),FIND("~",SUBSTITUTE(AG$6," ","~",LEN(TRIM(AG$6))-LEN(SUBSTITUTE(TRIM(AG$6)," ",""))))-1)&amp;" Total",$B$6:$AH$427,ROW($A34)-5,FALSE))</f>
        <v>0</v>
      </c>
      <c r="AH34" s="11">
        <f ca="1">IF(AH$5&lt;&gt;"",HLOOKUP(AH$5,Functionalization!$G$6:$M$427,ROW($A34)-5,FALSE),IFERROR(INDEX(AH$391:AH$427,MATCH($F34,$B$391:$B$427,0))/VLOOKUP($F34,$B$391:$AH$427,MATCH(LEFT(TRIM(AH$6),FIND("~",SUBSTITUTE(AH$6,"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34))*HLOOKUP(LEFT(TRIM(AH$6),FIND("~",SUBSTITUTE(AH$6," ","~",LEN(TRIM(AH$6))-LEN(SUBSTITUTE(TRIM(AH$6)," ",""))))-1)&amp;" Total",$B$6:$AH$427,ROW($A34)-5,FALSE))</f>
        <v>0</v>
      </c>
      <c r="AJ34">
        <f ca="1">IFERROR(IF(SUMIF($G$6:$AH$6,AJ$6&amp;" Total",$G34:$AH34)-(SUMIF($G$6:$AH$6,AJ$6&amp;" "&amp;'Input-Func_Class'!$D$22,$G34:$AH34)+IFERROR(SUMIF($G$6:$AH$6,AJ$6&amp;" "&amp;'Input-Func_Class'!$E$22,$G34:$AH34),SUMIF($G$6:$AH$6,AJ$6&amp;" "&amp;'Input-Func_Class'!$B$24,$G34:$AH34))+SUMIF($G$6:$AH$6,AJ$6&amp;" "&amp;'Input-Func_Class'!$F$22,$G34:$AH34))&lt;Check_Limit,0,1),1)</f>
        <v>0</v>
      </c>
      <c r="AK34">
        <f ca="1">IFERROR(IF(SUMIF($G$6:$AH$6,AK$6&amp;" Total",$G34:$AH34)-(SUMIF($G$6:$AH$6,AK$6&amp;" "&amp;'Input-Func_Class'!$D$22,$G34:$AH34)+IFERROR(SUMIF($G$6:$AH$6,AK$6&amp;" "&amp;'Input-Func_Class'!$E$22,$G34:$AH34),SUMIF($G$6:$AH$6,AK$6&amp;" "&amp;'Input-Func_Class'!$B$24,$G34:$AH34))+SUMIF($G$6:$AH$6,AK$6&amp;" "&amp;'Input-Func_Class'!$F$22,$G34:$AH34))&lt;Check_Limit,0,1),1)</f>
        <v>0</v>
      </c>
      <c r="AL34">
        <f ca="1">IFERROR(IF(SUMIF($G$6:$AH$6,AL$6&amp;" Total",$G34:$AH34)-(SUMIF($G$6:$AH$6,AL$6&amp;" "&amp;'Input-Func_Class'!$D$22,$G34:$AH34)+IFERROR(SUMIF($G$6:$AH$6,AL$6&amp;" "&amp;'Input-Func_Class'!$E$22,$G34:$AH34),SUMIF($G$6:$AH$6,AL$6&amp;" "&amp;'Input-Func_Class'!$B$24,$G34:$AH34))+SUMIF($G$6:$AH$6,AL$6&amp;" "&amp;'Input-Func_Class'!$F$22,$G34:$AH34))&lt;Check_Limit,0,1),1)</f>
        <v>0</v>
      </c>
      <c r="AM34">
        <f ca="1">IFERROR(IF(SUMIF($G$6:$AH$6,AM$6&amp;" Total",$G34:$AH34)-(SUMIF($G$6:$AH$6,AM$6&amp;" "&amp;'Input-Func_Class'!$D$22,$G34:$AH34)+IFERROR(SUMIF($G$6:$AH$6,AM$6&amp;" "&amp;'Input-Func_Class'!$E$22,$G34:$AH34),SUMIF($G$6:$AH$6,AM$6&amp;" "&amp;'Input-Func_Class'!$B$24,$G34:$AH34))+SUMIF($G$6:$AH$6,AM$6&amp;" "&amp;'Input-Func_Class'!$F$22,$G34:$AH34))&lt;Check_Limit,0,1),1)</f>
        <v>0</v>
      </c>
      <c r="AN34">
        <f ca="1">IFERROR(IF(SUMIF($G$6:$AH$6,AN$6&amp;" Total",$G34:$AH34)-(SUMIF($G$6:$AH$6,AN$6&amp;" "&amp;'Input-Func_Class'!$D$22,$G34:$AH34)+IFERROR(SUMIF($G$6:$AH$6,AN$6&amp;" "&amp;'Input-Func_Class'!$E$22,$G34:$AH34),SUMIF($G$6:$AH$6,AN$6&amp;" "&amp;'Input-Func_Class'!$B$24,$G34:$AH34))+SUMIF($G$6:$AH$6,AN$6&amp;" "&amp;'Input-Func_Class'!$F$22,$G34:$AH34))&lt;Check_Limit,0,1),1)</f>
        <v>0</v>
      </c>
      <c r="AO34">
        <f ca="1">IFERROR(IF(SUMIF($G$6:$AH$6,AO$6&amp;" Total",$G34:$AH34)-(SUMIF($G$6:$AH$6,AO$6&amp;" "&amp;'Input-Func_Class'!$D$22,$G34:$AH34)+IFERROR(SUMIF($G$6:$AH$6,AO$6&amp;" "&amp;'Input-Func_Class'!$E$22,$G34:$AH34),SUMIF($G$6:$AH$6,AO$6&amp;" "&amp;'Input-Func_Class'!$B$24,$G34:$AH34))+SUMIF($G$6:$AH$6,AO$6&amp;" "&amp;'Input-Func_Class'!$F$22,$G34:$AH34))&lt;Check_Limit,0,1),1)</f>
        <v>0</v>
      </c>
      <c r="AP34">
        <f ca="1">IFERROR(IF(SUMIF($G$6:$AH$6,AP$6&amp;" Total",$G34:$AH34)-(SUMIF($G$6:$AH$6,AP$6&amp;" "&amp;'Input-Func_Class'!$D$22,$G34:$AH34)+IFERROR(SUMIF($G$6:$AH$6,AP$6&amp;" "&amp;'Input-Func_Class'!$E$22,$G34:$AH34),SUMIF($G$6:$AH$6,AP$6&amp;" "&amp;'Input-Func_Class'!$B$24,$G34:$AH34))+SUMIF($G$6:$AH$6,AP$6&amp;" "&amp;'Input-Func_Class'!$F$22,$G34:$AH34))&lt;Check_Limit,0,1),1)</f>
        <v>0</v>
      </c>
    </row>
    <row r="35" spans="1:42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>Functionalization!$D35</f>
        <v>3688378.84</v>
      </c>
      <c r="E35" s="11">
        <f t="shared" ca="1" si="0"/>
        <v>0</v>
      </c>
      <c r="F35" s="3" t="str">
        <f>IF($D35=0,"-",IF('Input-Accounts'!$E35&lt;&gt;0,'Input-Accounts'!$E35,'Input-Accounts'!$G35))</f>
        <v>DEMAND</v>
      </c>
      <c r="G35" s="11">
        <f ca="1">IF(G$5&lt;&gt;"",HLOOKUP(G$5,Functionalization!$G$6:$M$427,ROW($A35)-5,FALSE),IFERROR(INDEX(G$391:G$427,MATCH($F35,$B$391:$B$427,0))/VLOOKUP($F35,$B$391:$AH$427,MATCH(LEFT(TRIM(G$6),FIND("~",SUBSTITUTE(G$6,"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35))*HLOOKUP(LEFT(TRIM(G$6),FIND("~",SUBSTITUTE(G$6," ","~",LEN(TRIM(G$6))-LEN(SUBSTITUTE(TRIM(G$6)," ",""))))-1)&amp;" Total",$B$6:$AH$427,ROW($A35)-5,FALSE))</f>
        <v>0</v>
      </c>
      <c r="H35" s="11">
        <f ca="1">IF(H$5&lt;&gt;"",HLOOKUP(H$5,Functionalization!$G$6:$M$427,ROW($A35)-5,FALSE),IFERROR(INDEX(H$391:H$427,MATCH($F35,$B$391:$B$427,0))/VLOOKUP($F35,$B$391:$AH$427,MATCH(LEFT(TRIM(H$6),FIND("~",SUBSTITUTE(H$6,"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35))*HLOOKUP(LEFT(TRIM(H$6),FIND("~",SUBSTITUTE(H$6," ","~",LEN(TRIM(H$6))-LEN(SUBSTITUTE(TRIM(H$6)," ",""))))-1)&amp;" Total",$B$6:$AH$427,ROW($A35)-5,FALSE))</f>
        <v>0</v>
      </c>
      <c r="I35" s="11">
        <f ca="1">IF(I$5&lt;&gt;"",HLOOKUP(I$5,Functionalization!$G$6:$M$427,ROW($A35)-5,FALSE),IFERROR(INDEX(I$391:I$427,MATCH($F35,$B$391:$B$427,0))/VLOOKUP($F35,$B$391:$AH$427,MATCH(LEFT(TRIM(I$6),FIND("~",SUBSTITUTE(I$6,"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35))*HLOOKUP(LEFT(TRIM(I$6),FIND("~",SUBSTITUTE(I$6," ","~",LEN(TRIM(I$6))-LEN(SUBSTITUTE(TRIM(I$6)," ",""))))-1)&amp;" Total",$B$6:$AH$427,ROW($A35)-5,FALSE))</f>
        <v>0</v>
      </c>
      <c r="J35" s="11">
        <f ca="1">IF(J$5&lt;&gt;"",HLOOKUP(J$5,Functionalization!$G$6:$M$427,ROW($A35)-5,FALSE),IFERROR(INDEX(J$391:J$427,MATCH($F35,$B$391:$B$427,0))/VLOOKUP($F35,$B$391:$AH$427,MATCH(LEFT(TRIM(J$6),FIND("~",SUBSTITUTE(J$6,"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35))*HLOOKUP(LEFT(TRIM(J$6),FIND("~",SUBSTITUTE(J$6," ","~",LEN(TRIM(J$6))-LEN(SUBSTITUTE(TRIM(J$6)," ",""))))-1)&amp;" Total",$B$6:$AH$427,ROW($A35)-5,FALSE))</f>
        <v>0</v>
      </c>
      <c r="K35" s="11">
        <f ca="1">IF(K$5&lt;&gt;"",HLOOKUP(K$5,Functionalization!$G$6:$M$427,ROW($A35)-5,FALSE),IFERROR(INDEX(K$391:K$427,MATCH($F35,$B$391:$B$427,0))/VLOOKUP($F35,$B$391:$AH$427,MATCH(LEFT(TRIM(K$6),FIND("~",SUBSTITUTE(K$6,"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35))*HLOOKUP(LEFT(TRIM(K$6),FIND("~",SUBSTITUTE(K$6," ","~",LEN(TRIM(K$6))-LEN(SUBSTITUTE(TRIM(K$6)," ",""))))-1)&amp;" Total",$B$6:$AH$427,ROW($A35)-5,FALSE))</f>
        <v>0</v>
      </c>
      <c r="L35" s="11">
        <f ca="1">IF(L$5&lt;&gt;"",HLOOKUP(L$5,Functionalization!$G$6:$M$427,ROW($A35)-5,FALSE),IFERROR(INDEX(L$391:L$427,MATCH($F35,$B$391:$B$427,0))/VLOOKUP($F35,$B$391:$AH$427,MATCH(LEFT(TRIM(L$6),FIND("~",SUBSTITUTE(L$6,"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35))*HLOOKUP(LEFT(TRIM(L$6),FIND("~",SUBSTITUTE(L$6," ","~",LEN(TRIM(L$6))-LEN(SUBSTITUTE(TRIM(L$6)," ",""))))-1)&amp;" Total",$B$6:$AH$427,ROW($A35)-5,FALSE))</f>
        <v>0</v>
      </c>
      <c r="M35" s="11">
        <f ca="1">IF(M$5&lt;&gt;"",HLOOKUP(M$5,Functionalization!$G$6:$M$427,ROW($A35)-5,FALSE),IFERROR(INDEX(M$391:M$427,MATCH($F35,$B$391:$B$427,0))/VLOOKUP($F35,$B$391:$AH$427,MATCH(LEFT(TRIM(M$6),FIND("~",SUBSTITUTE(M$6,"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35))*HLOOKUP(LEFT(TRIM(M$6),FIND("~",SUBSTITUTE(M$6," ","~",LEN(TRIM(M$6))-LEN(SUBSTITUTE(TRIM(M$6)," ",""))))-1)&amp;" Total",$B$6:$AH$427,ROW($A35)-5,FALSE))</f>
        <v>0</v>
      </c>
      <c r="N35" s="11">
        <f ca="1">IF(N$5&lt;&gt;"",HLOOKUP(N$5,Functionalization!$G$6:$M$427,ROW($A35)-5,FALSE),IFERROR(INDEX(N$391:N$427,MATCH($F35,$B$391:$B$427,0))/VLOOKUP($F35,$B$391:$AH$427,MATCH(LEFT(TRIM(N$6),FIND("~",SUBSTITUTE(N$6,"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35))*HLOOKUP(LEFT(TRIM(N$6),FIND("~",SUBSTITUTE(N$6," ","~",LEN(TRIM(N$6))-LEN(SUBSTITUTE(TRIM(N$6)," ",""))))-1)&amp;" Total",$B$6:$AH$427,ROW($A35)-5,FALSE))</f>
        <v>0</v>
      </c>
      <c r="O35" s="11">
        <f ca="1">IF(O$5&lt;&gt;"",HLOOKUP(O$5,Functionalization!$G$6:$M$427,ROW($A35)-5,FALSE),IFERROR(INDEX(O$391:O$427,MATCH($F35,$B$391:$B$427,0))/VLOOKUP($F35,$B$391:$AH$427,MATCH(LEFT(TRIM(O$6),FIND("~",SUBSTITUTE(O$6,"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35))*HLOOKUP(LEFT(TRIM(O$6),FIND("~",SUBSTITUTE(O$6," ","~",LEN(TRIM(O$6))-LEN(SUBSTITUTE(TRIM(O$6)," ",""))))-1)&amp;" Total",$B$6:$AH$427,ROW($A35)-5,FALSE))</f>
        <v>3688378.84</v>
      </c>
      <c r="P35" s="11">
        <f ca="1">IF(P$5&lt;&gt;"",HLOOKUP(P$5,Functionalization!$G$6:$M$427,ROW($A35)-5,FALSE),IFERROR(INDEX(P$391:P$427,MATCH($F35,$B$391:$B$427,0))/VLOOKUP($F35,$B$391:$AH$427,MATCH(LEFT(TRIM(P$6),FIND("~",SUBSTITUTE(P$6,"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35))*HLOOKUP(LEFT(TRIM(P$6),FIND("~",SUBSTITUTE(P$6," ","~",LEN(TRIM(P$6))-LEN(SUBSTITUTE(TRIM(P$6)," ",""))))-1)&amp;" Total",$B$6:$AH$427,ROW($A35)-5,FALSE))</f>
        <v>3688378.84</v>
      </c>
      <c r="Q35" s="11">
        <f ca="1">IF(Q$5&lt;&gt;"",HLOOKUP(Q$5,Functionalization!$G$6:$M$427,ROW($A35)-5,FALSE),IFERROR(INDEX(Q$391:Q$427,MATCH($F35,$B$391:$B$427,0))/VLOOKUP($F35,$B$391:$AH$427,MATCH(LEFT(TRIM(Q$6),FIND("~",SUBSTITUTE(Q$6,"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35))*HLOOKUP(LEFT(TRIM(Q$6),FIND("~",SUBSTITUTE(Q$6," ","~",LEN(TRIM(Q$6))-LEN(SUBSTITUTE(TRIM(Q$6)," ",""))))-1)&amp;" Total",$B$6:$AH$427,ROW($A35)-5,FALSE))</f>
        <v>0</v>
      </c>
      <c r="R35" s="11">
        <f ca="1">IF(R$5&lt;&gt;"",HLOOKUP(R$5,Functionalization!$G$6:$M$427,ROW($A35)-5,FALSE),IFERROR(INDEX(R$391:R$427,MATCH($F35,$B$391:$B$427,0))/VLOOKUP($F35,$B$391:$AH$427,MATCH(LEFT(TRIM(R$6),FIND("~",SUBSTITUTE(R$6,"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35))*HLOOKUP(LEFT(TRIM(R$6),FIND("~",SUBSTITUTE(R$6," ","~",LEN(TRIM(R$6))-LEN(SUBSTITUTE(TRIM(R$6)," ",""))))-1)&amp;" Total",$B$6:$AH$427,ROW($A35)-5,FALSE))</f>
        <v>0</v>
      </c>
      <c r="S35" s="11">
        <f ca="1">IF(S$5&lt;&gt;"",HLOOKUP(S$5,Functionalization!$G$6:$M$427,ROW($A35)-5,FALSE),IFERROR(INDEX(S$391:S$427,MATCH($F35,$B$391:$B$427,0))/VLOOKUP($F35,$B$391:$AH$427,MATCH(LEFT(TRIM(S$6),FIND("~",SUBSTITUTE(S$6,"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35))*HLOOKUP(LEFT(TRIM(S$6),FIND("~",SUBSTITUTE(S$6," ","~",LEN(TRIM(S$6))-LEN(SUBSTITUTE(TRIM(S$6)," ",""))))-1)&amp;" Total",$B$6:$AH$427,ROW($A35)-5,FALSE))</f>
        <v>0</v>
      </c>
      <c r="T35" s="11">
        <f ca="1">IF(T$5&lt;&gt;"",HLOOKUP(T$5,Functionalization!$G$6:$M$427,ROW($A35)-5,FALSE),IFERROR(INDEX(T$391:T$427,MATCH($F35,$B$391:$B$427,0))/VLOOKUP($F35,$B$391:$AH$427,MATCH(LEFT(TRIM(T$6),FIND("~",SUBSTITUTE(T$6,"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35))*HLOOKUP(LEFT(TRIM(T$6),FIND("~",SUBSTITUTE(T$6," ","~",LEN(TRIM(T$6))-LEN(SUBSTITUTE(TRIM(T$6)," ",""))))-1)&amp;" Total",$B$6:$AH$427,ROW($A35)-5,FALSE))</f>
        <v>0</v>
      </c>
      <c r="U35" s="11">
        <f ca="1">IF(U$5&lt;&gt;"",HLOOKUP(U$5,Functionalization!$G$6:$M$427,ROW($A35)-5,FALSE),IFERROR(INDEX(U$391:U$427,MATCH($F35,$B$391:$B$427,0))/VLOOKUP($F35,$B$391:$AH$427,MATCH(LEFT(TRIM(U$6),FIND("~",SUBSTITUTE(U$6,"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35))*HLOOKUP(LEFT(TRIM(U$6),FIND("~",SUBSTITUTE(U$6," ","~",LEN(TRIM(U$6))-LEN(SUBSTITUTE(TRIM(U$6)," ",""))))-1)&amp;" Total",$B$6:$AH$427,ROW($A35)-5,FALSE))</f>
        <v>0</v>
      </c>
      <c r="V35" s="11">
        <f ca="1">IF(V$5&lt;&gt;"",HLOOKUP(V$5,Functionalization!$G$6:$M$427,ROW($A35)-5,FALSE),IFERROR(INDEX(V$391:V$427,MATCH($F35,$B$391:$B$427,0))/VLOOKUP($F35,$B$391:$AH$427,MATCH(LEFT(TRIM(V$6),FIND("~",SUBSTITUTE(V$6,"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35))*HLOOKUP(LEFT(TRIM(V$6),FIND("~",SUBSTITUTE(V$6," ","~",LEN(TRIM(V$6))-LEN(SUBSTITUTE(TRIM(V$6)," ",""))))-1)&amp;" Total",$B$6:$AH$427,ROW($A35)-5,FALSE))</f>
        <v>0</v>
      </c>
      <c r="W35" s="11">
        <f ca="1">IF(W$5&lt;&gt;"",HLOOKUP(W$5,Functionalization!$G$6:$M$427,ROW($A35)-5,FALSE),IFERROR(INDEX(W$391:W$427,MATCH($F35,$B$391:$B$427,0))/VLOOKUP($F35,$B$391:$AH$427,MATCH(LEFT(TRIM(W$6),FIND("~",SUBSTITUTE(W$6,"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35))*HLOOKUP(LEFT(TRIM(W$6),FIND("~",SUBSTITUTE(W$6," ","~",LEN(TRIM(W$6))-LEN(SUBSTITUTE(TRIM(W$6)," ",""))))-1)&amp;" Total",$B$6:$AH$427,ROW($A35)-5,FALSE))</f>
        <v>0</v>
      </c>
      <c r="X35" s="11">
        <f ca="1">IF(X$5&lt;&gt;"",HLOOKUP(X$5,Functionalization!$G$6:$M$427,ROW($A35)-5,FALSE),IFERROR(INDEX(X$391:X$427,MATCH($F35,$B$391:$B$427,0))/VLOOKUP($F35,$B$391:$AH$427,MATCH(LEFT(TRIM(X$6),FIND("~",SUBSTITUTE(X$6,"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35))*HLOOKUP(LEFT(TRIM(X$6),FIND("~",SUBSTITUTE(X$6," ","~",LEN(TRIM(X$6))-LEN(SUBSTITUTE(TRIM(X$6)," ",""))))-1)&amp;" Total",$B$6:$AH$427,ROW($A35)-5,FALSE))</f>
        <v>0</v>
      </c>
      <c r="Y35" s="11">
        <f ca="1">IF(Y$5&lt;&gt;"",HLOOKUP(Y$5,Functionalization!$G$6:$M$427,ROW($A35)-5,FALSE),IFERROR(INDEX(Y$391:Y$427,MATCH($F35,$B$391:$B$427,0))/VLOOKUP($F35,$B$391:$AH$427,MATCH(LEFT(TRIM(Y$6),FIND("~",SUBSTITUTE(Y$6,"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35))*HLOOKUP(LEFT(TRIM(Y$6),FIND("~",SUBSTITUTE(Y$6," ","~",LEN(TRIM(Y$6))-LEN(SUBSTITUTE(TRIM(Y$6)," ",""))))-1)&amp;" Total",$B$6:$AH$427,ROW($A35)-5,FALSE))</f>
        <v>0</v>
      </c>
      <c r="Z35" s="11">
        <f ca="1">IF(Z$5&lt;&gt;"",HLOOKUP(Z$5,Functionalization!$G$6:$M$427,ROW($A35)-5,FALSE),IFERROR(INDEX(Z$391:Z$427,MATCH($F35,$B$391:$B$427,0))/VLOOKUP($F35,$B$391:$AH$427,MATCH(LEFT(TRIM(Z$6),FIND("~",SUBSTITUTE(Z$6,"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35))*HLOOKUP(LEFT(TRIM(Z$6),FIND("~",SUBSTITUTE(Z$6," ","~",LEN(TRIM(Z$6))-LEN(SUBSTITUTE(TRIM(Z$6)," ",""))))-1)&amp;" Total",$B$6:$AH$427,ROW($A35)-5,FALSE))</f>
        <v>0</v>
      </c>
      <c r="AA35" s="11">
        <f ca="1">IF(AA$5&lt;&gt;"",HLOOKUP(AA$5,Functionalization!$G$6:$M$427,ROW($A35)-5,FALSE),IFERROR(INDEX(AA$391:AA$427,MATCH($F35,$B$391:$B$427,0))/VLOOKUP($F35,$B$391:$AH$427,MATCH(LEFT(TRIM(AA$6),FIND("~",SUBSTITUTE(AA$6,"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35))*HLOOKUP(LEFT(TRIM(AA$6),FIND("~",SUBSTITUTE(AA$6," ","~",LEN(TRIM(AA$6))-LEN(SUBSTITUTE(TRIM(AA$6)," ",""))))-1)&amp;" Total",$B$6:$AH$427,ROW($A35)-5,FALSE))</f>
        <v>0</v>
      </c>
      <c r="AB35" s="11">
        <f ca="1">IF(AB$5&lt;&gt;"",HLOOKUP(AB$5,Functionalization!$G$6:$M$427,ROW($A35)-5,FALSE),IFERROR(INDEX(AB$391:AB$427,MATCH($F35,$B$391:$B$427,0))/VLOOKUP($F35,$B$391:$AH$427,MATCH(LEFT(TRIM(AB$6),FIND("~",SUBSTITUTE(AB$6,"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35))*HLOOKUP(LEFT(TRIM(AB$6),FIND("~",SUBSTITUTE(AB$6," ","~",LEN(TRIM(AB$6))-LEN(SUBSTITUTE(TRIM(AB$6)," ",""))))-1)&amp;" Total",$B$6:$AH$427,ROW($A35)-5,FALSE))</f>
        <v>0</v>
      </c>
      <c r="AC35" s="11">
        <f ca="1">IF(AC$5&lt;&gt;"",HLOOKUP(AC$5,Functionalization!$G$6:$M$427,ROW($A35)-5,FALSE),IFERROR(INDEX(AC$391:AC$427,MATCH($F35,$B$391:$B$427,0))/VLOOKUP($F35,$B$391:$AH$427,MATCH(LEFT(TRIM(AC$6),FIND("~",SUBSTITUTE(AC$6,"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35))*HLOOKUP(LEFT(TRIM(AC$6),FIND("~",SUBSTITUTE(AC$6," ","~",LEN(TRIM(AC$6))-LEN(SUBSTITUTE(TRIM(AC$6)," ",""))))-1)&amp;" Total",$B$6:$AH$427,ROW($A35)-5,FALSE))</f>
        <v>0</v>
      </c>
      <c r="AD35" s="11">
        <f ca="1">IF(AD$5&lt;&gt;"",HLOOKUP(AD$5,Functionalization!$G$6:$M$427,ROW($A35)-5,FALSE),IFERROR(INDEX(AD$391:AD$427,MATCH($F35,$B$391:$B$427,0))/VLOOKUP($F35,$B$391:$AH$427,MATCH(LEFT(TRIM(AD$6),FIND("~",SUBSTITUTE(AD$6,"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35))*HLOOKUP(LEFT(TRIM(AD$6),FIND("~",SUBSTITUTE(AD$6," ","~",LEN(TRIM(AD$6))-LEN(SUBSTITUTE(TRIM(AD$6)," ",""))))-1)&amp;" Total",$B$6:$AH$427,ROW($A35)-5,FALSE))</f>
        <v>0</v>
      </c>
      <c r="AE35" s="11">
        <f ca="1">IF(AE$5&lt;&gt;"",HLOOKUP(AE$5,Functionalization!$G$6:$M$427,ROW($A35)-5,FALSE),IFERROR(INDEX(AE$391:AE$427,MATCH($F35,$B$391:$B$427,0))/VLOOKUP($F35,$B$391:$AH$427,MATCH(LEFT(TRIM(AE$6),FIND("~",SUBSTITUTE(AE$6,"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35))*HLOOKUP(LEFT(TRIM(AE$6),FIND("~",SUBSTITUTE(AE$6," ","~",LEN(TRIM(AE$6))-LEN(SUBSTITUTE(TRIM(AE$6)," ",""))))-1)&amp;" Total",$B$6:$AH$427,ROW($A35)-5,FALSE))</f>
        <v>0</v>
      </c>
      <c r="AF35" s="11">
        <f ca="1">IF(AF$5&lt;&gt;"",HLOOKUP(AF$5,Functionalization!$G$6:$M$427,ROW($A35)-5,FALSE),IFERROR(INDEX(AF$391:AF$427,MATCH($F35,$B$391:$B$427,0))/VLOOKUP($F35,$B$391:$AH$427,MATCH(LEFT(TRIM(AF$6),FIND("~",SUBSTITUTE(AF$6,"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35))*HLOOKUP(LEFT(TRIM(AF$6),FIND("~",SUBSTITUTE(AF$6," ","~",LEN(TRIM(AF$6))-LEN(SUBSTITUTE(TRIM(AF$6)," ",""))))-1)&amp;" Total",$B$6:$AH$427,ROW($A35)-5,FALSE))</f>
        <v>0</v>
      </c>
      <c r="AG35" s="11">
        <f ca="1">IF(AG$5&lt;&gt;"",HLOOKUP(AG$5,Functionalization!$G$6:$M$427,ROW($A35)-5,FALSE),IFERROR(INDEX(AG$391:AG$427,MATCH($F35,$B$391:$B$427,0))/VLOOKUP($F35,$B$391:$AH$427,MATCH(LEFT(TRIM(AG$6),FIND("~",SUBSTITUTE(AG$6,"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35))*HLOOKUP(LEFT(TRIM(AG$6),FIND("~",SUBSTITUTE(AG$6," ","~",LEN(TRIM(AG$6))-LEN(SUBSTITUTE(TRIM(AG$6)," ",""))))-1)&amp;" Total",$B$6:$AH$427,ROW($A35)-5,FALSE))</f>
        <v>0</v>
      </c>
      <c r="AH35" s="11">
        <f ca="1">IF(AH$5&lt;&gt;"",HLOOKUP(AH$5,Functionalization!$G$6:$M$427,ROW($A35)-5,FALSE),IFERROR(INDEX(AH$391:AH$427,MATCH($F35,$B$391:$B$427,0))/VLOOKUP($F35,$B$391:$AH$427,MATCH(LEFT(TRIM(AH$6),FIND("~",SUBSTITUTE(AH$6,"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35))*HLOOKUP(LEFT(TRIM(AH$6),FIND("~",SUBSTITUTE(AH$6," ","~",LEN(TRIM(AH$6))-LEN(SUBSTITUTE(TRIM(AH$6)," ",""))))-1)&amp;" Total",$B$6:$AH$427,ROW($A35)-5,FALSE))</f>
        <v>0</v>
      </c>
      <c r="AJ35">
        <f ca="1">IFERROR(IF(SUMIF($G$6:$AH$6,AJ$6&amp;" Total",$G35:$AH35)-(SUMIF($G$6:$AH$6,AJ$6&amp;" "&amp;'Input-Func_Class'!$D$22,$G35:$AH35)+IFERROR(SUMIF($G$6:$AH$6,AJ$6&amp;" "&amp;'Input-Func_Class'!$E$22,$G35:$AH35),SUMIF($G$6:$AH$6,AJ$6&amp;" "&amp;'Input-Func_Class'!$B$24,$G35:$AH35))+SUMIF($G$6:$AH$6,AJ$6&amp;" "&amp;'Input-Func_Class'!$F$22,$G35:$AH35))&lt;Check_Limit,0,1),1)</f>
        <v>0</v>
      </c>
      <c r="AK35">
        <f ca="1">IFERROR(IF(SUMIF($G$6:$AH$6,AK$6&amp;" Total",$G35:$AH35)-(SUMIF($G$6:$AH$6,AK$6&amp;" "&amp;'Input-Func_Class'!$D$22,$G35:$AH35)+IFERROR(SUMIF($G$6:$AH$6,AK$6&amp;" "&amp;'Input-Func_Class'!$E$22,$G35:$AH35),SUMIF($G$6:$AH$6,AK$6&amp;" "&amp;'Input-Func_Class'!$B$24,$G35:$AH35))+SUMIF($G$6:$AH$6,AK$6&amp;" "&amp;'Input-Func_Class'!$F$22,$G35:$AH35))&lt;Check_Limit,0,1),1)</f>
        <v>0</v>
      </c>
      <c r="AL35">
        <f ca="1">IFERROR(IF(SUMIF($G$6:$AH$6,AL$6&amp;" Total",$G35:$AH35)-(SUMIF($G$6:$AH$6,AL$6&amp;" "&amp;'Input-Func_Class'!$D$22,$G35:$AH35)+IFERROR(SUMIF($G$6:$AH$6,AL$6&amp;" "&amp;'Input-Func_Class'!$E$22,$G35:$AH35),SUMIF($G$6:$AH$6,AL$6&amp;" "&amp;'Input-Func_Class'!$B$24,$G35:$AH35))+SUMIF($G$6:$AH$6,AL$6&amp;" "&amp;'Input-Func_Class'!$F$22,$G35:$AH35))&lt;Check_Limit,0,1),1)</f>
        <v>0</v>
      </c>
      <c r="AM35">
        <f ca="1">IFERROR(IF(SUMIF($G$6:$AH$6,AM$6&amp;" Total",$G35:$AH35)-(SUMIF($G$6:$AH$6,AM$6&amp;" "&amp;'Input-Func_Class'!$D$22,$G35:$AH35)+IFERROR(SUMIF($G$6:$AH$6,AM$6&amp;" "&amp;'Input-Func_Class'!$E$22,$G35:$AH35),SUMIF($G$6:$AH$6,AM$6&amp;" "&amp;'Input-Func_Class'!$B$24,$G35:$AH35))+SUMIF($G$6:$AH$6,AM$6&amp;" "&amp;'Input-Func_Class'!$F$22,$G35:$AH35))&lt;Check_Limit,0,1),1)</f>
        <v>0</v>
      </c>
      <c r="AN35">
        <f ca="1">IFERROR(IF(SUMIF($G$6:$AH$6,AN$6&amp;" Total",$G35:$AH35)-(SUMIF($G$6:$AH$6,AN$6&amp;" "&amp;'Input-Func_Class'!$D$22,$G35:$AH35)+IFERROR(SUMIF($G$6:$AH$6,AN$6&amp;" "&amp;'Input-Func_Class'!$E$22,$G35:$AH35),SUMIF($G$6:$AH$6,AN$6&amp;" "&amp;'Input-Func_Class'!$B$24,$G35:$AH35))+SUMIF($G$6:$AH$6,AN$6&amp;" "&amp;'Input-Func_Class'!$F$22,$G35:$AH35))&lt;Check_Limit,0,1),1)</f>
        <v>0</v>
      </c>
      <c r="AO35">
        <f ca="1">IFERROR(IF(SUMIF($G$6:$AH$6,AO$6&amp;" Total",$G35:$AH35)-(SUMIF($G$6:$AH$6,AO$6&amp;" "&amp;'Input-Func_Class'!$D$22,$G35:$AH35)+IFERROR(SUMIF($G$6:$AH$6,AO$6&amp;" "&amp;'Input-Func_Class'!$E$22,$G35:$AH35),SUMIF($G$6:$AH$6,AO$6&amp;" "&amp;'Input-Func_Class'!$B$24,$G35:$AH35))+SUMIF($G$6:$AH$6,AO$6&amp;" "&amp;'Input-Func_Class'!$F$22,$G35:$AH35))&lt;Check_Limit,0,1),1)</f>
        <v>0</v>
      </c>
      <c r="AP35">
        <f ca="1">IFERROR(IF(SUMIF($G$6:$AH$6,AP$6&amp;" Total",$G35:$AH35)-(SUMIF($G$6:$AH$6,AP$6&amp;" "&amp;'Input-Func_Class'!$D$22,$G35:$AH35)+IFERROR(SUMIF($G$6:$AH$6,AP$6&amp;" "&amp;'Input-Func_Class'!$E$22,$G35:$AH35),SUMIF($G$6:$AH$6,AP$6&amp;" "&amp;'Input-Func_Class'!$B$24,$G35:$AH35))+SUMIF($G$6:$AH$6,AP$6&amp;" "&amp;'Input-Func_Class'!$F$22,$G35:$AH35))&lt;Check_Limit,0,1),1)</f>
        <v>0</v>
      </c>
    </row>
    <row r="36" spans="1:42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>Functionalization!$D36</f>
        <v>16961956.510000002</v>
      </c>
      <c r="E36" s="11">
        <f t="shared" ca="1" si="0"/>
        <v>0</v>
      </c>
      <c r="F36" s="3" t="str">
        <f>IF($D36=0,"-",IF('Input-Accounts'!$E36&lt;&gt;0,'Input-Accounts'!$E36,'Input-Accounts'!$G36))</f>
        <v>DEMAND</v>
      </c>
      <c r="G36" s="11">
        <f ca="1">IF(G$5&lt;&gt;"",HLOOKUP(G$5,Functionalization!$G$6:$M$427,ROW($A36)-5,FALSE),IFERROR(INDEX(G$391:G$427,MATCH($F36,$B$391:$B$427,0))/VLOOKUP($F36,$B$391:$AH$427,MATCH(LEFT(TRIM(G$6),FIND("~",SUBSTITUTE(G$6,"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36))*HLOOKUP(LEFT(TRIM(G$6),FIND("~",SUBSTITUTE(G$6," ","~",LEN(TRIM(G$6))-LEN(SUBSTITUTE(TRIM(G$6)," ",""))))-1)&amp;" Total",$B$6:$AH$427,ROW($A36)-5,FALSE))</f>
        <v>0</v>
      </c>
      <c r="H36" s="11">
        <f ca="1">IF(H$5&lt;&gt;"",HLOOKUP(H$5,Functionalization!$G$6:$M$427,ROW($A36)-5,FALSE),IFERROR(INDEX(H$391:H$427,MATCH($F36,$B$391:$B$427,0))/VLOOKUP($F36,$B$391:$AH$427,MATCH(LEFT(TRIM(H$6),FIND("~",SUBSTITUTE(H$6,"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36))*HLOOKUP(LEFT(TRIM(H$6),FIND("~",SUBSTITUTE(H$6," ","~",LEN(TRIM(H$6))-LEN(SUBSTITUTE(TRIM(H$6)," ",""))))-1)&amp;" Total",$B$6:$AH$427,ROW($A36)-5,FALSE))</f>
        <v>0</v>
      </c>
      <c r="I36" s="11">
        <f ca="1">IF(I$5&lt;&gt;"",HLOOKUP(I$5,Functionalization!$G$6:$M$427,ROW($A36)-5,FALSE),IFERROR(INDEX(I$391:I$427,MATCH($F36,$B$391:$B$427,0))/VLOOKUP($F36,$B$391:$AH$427,MATCH(LEFT(TRIM(I$6),FIND("~",SUBSTITUTE(I$6,"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36))*HLOOKUP(LEFT(TRIM(I$6),FIND("~",SUBSTITUTE(I$6," ","~",LEN(TRIM(I$6))-LEN(SUBSTITUTE(TRIM(I$6)," ",""))))-1)&amp;" Total",$B$6:$AH$427,ROW($A36)-5,FALSE))</f>
        <v>0</v>
      </c>
      <c r="J36" s="11">
        <f ca="1">IF(J$5&lt;&gt;"",HLOOKUP(J$5,Functionalization!$G$6:$M$427,ROW($A36)-5,FALSE),IFERROR(INDEX(J$391:J$427,MATCH($F36,$B$391:$B$427,0))/VLOOKUP($F36,$B$391:$AH$427,MATCH(LEFT(TRIM(J$6),FIND("~",SUBSTITUTE(J$6,"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36))*HLOOKUP(LEFT(TRIM(J$6),FIND("~",SUBSTITUTE(J$6," ","~",LEN(TRIM(J$6))-LEN(SUBSTITUTE(TRIM(J$6)," ",""))))-1)&amp;" Total",$B$6:$AH$427,ROW($A36)-5,FALSE))</f>
        <v>0</v>
      </c>
      <c r="K36" s="11">
        <f ca="1">IF(K$5&lt;&gt;"",HLOOKUP(K$5,Functionalization!$G$6:$M$427,ROW($A36)-5,FALSE),IFERROR(INDEX(K$391:K$427,MATCH($F36,$B$391:$B$427,0))/VLOOKUP($F36,$B$391:$AH$427,MATCH(LEFT(TRIM(K$6),FIND("~",SUBSTITUTE(K$6,"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36))*HLOOKUP(LEFT(TRIM(K$6),FIND("~",SUBSTITUTE(K$6," ","~",LEN(TRIM(K$6))-LEN(SUBSTITUTE(TRIM(K$6)," ",""))))-1)&amp;" Total",$B$6:$AH$427,ROW($A36)-5,FALSE))</f>
        <v>0</v>
      </c>
      <c r="L36" s="11">
        <f ca="1">IF(L$5&lt;&gt;"",HLOOKUP(L$5,Functionalization!$G$6:$M$427,ROW($A36)-5,FALSE),IFERROR(INDEX(L$391:L$427,MATCH($F36,$B$391:$B$427,0))/VLOOKUP($F36,$B$391:$AH$427,MATCH(LEFT(TRIM(L$6),FIND("~",SUBSTITUTE(L$6,"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36))*HLOOKUP(LEFT(TRIM(L$6),FIND("~",SUBSTITUTE(L$6," ","~",LEN(TRIM(L$6))-LEN(SUBSTITUTE(TRIM(L$6)," ",""))))-1)&amp;" Total",$B$6:$AH$427,ROW($A36)-5,FALSE))</f>
        <v>0</v>
      </c>
      <c r="M36" s="11">
        <f ca="1">IF(M$5&lt;&gt;"",HLOOKUP(M$5,Functionalization!$G$6:$M$427,ROW($A36)-5,FALSE),IFERROR(INDEX(M$391:M$427,MATCH($F36,$B$391:$B$427,0))/VLOOKUP($F36,$B$391:$AH$427,MATCH(LEFT(TRIM(M$6),FIND("~",SUBSTITUTE(M$6,"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36))*HLOOKUP(LEFT(TRIM(M$6),FIND("~",SUBSTITUTE(M$6," ","~",LEN(TRIM(M$6))-LEN(SUBSTITUTE(TRIM(M$6)," ",""))))-1)&amp;" Total",$B$6:$AH$427,ROW($A36)-5,FALSE))</f>
        <v>0</v>
      </c>
      <c r="N36" s="11">
        <f ca="1">IF(N$5&lt;&gt;"",HLOOKUP(N$5,Functionalization!$G$6:$M$427,ROW($A36)-5,FALSE),IFERROR(INDEX(N$391:N$427,MATCH($F36,$B$391:$B$427,0))/VLOOKUP($F36,$B$391:$AH$427,MATCH(LEFT(TRIM(N$6),FIND("~",SUBSTITUTE(N$6,"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36))*HLOOKUP(LEFT(TRIM(N$6),FIND("~",SUBSTITUTE(N$6," ","~",LEN(TRIM(N$6))-LEN(SUBSTITUTE(TRIM(N$6)," ",""))))-1)&amp;" Total",$B$6:$AH$427,ROW($A36)-5,FALSE))</f>
        <v>0</v>
      </c>
      <c r="O36" s="11">
        <f ca="1">IF(O$5&lt;&gt;"",HLOOKUP(O$5,Functionalization!$G$6:$M$427,ROW($A36)-5,FALSE),IFERROR(INDEX(O$391:O$427,MATCH($F36,$B$391:$B$427,0))/VLOOKUP($F36,$B$391:$AH$427,MATCH(LEFT(TRIM(O$6),FIND("~",SUBSTITUTE(O$6,"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36))*HLOOKUP(LEFT(TRIM(O$6),FIND("~",SUBSTITUTE(O$6," ","~",LEN(TRIM(O$6))-LEN(SUBSTITUTE(TRIM(O$6)," ",""))))-1)&amp;" Total",$B$6:$AH$427,ROW($A36)-5,FALSE))</f>
        <v>16961956.510000002</v>
      </c>
      <c r="P36" s="11">
        <f ca="1">IF(P$5&lt;&gt;"",HLOOKUP(P$5,Functionalization!$G$6:$M$427,ROW($A36)-5,FALSE),IFERROR(INDEX(P$391:P$427,MATCH($F36,$B$391:$B$427,0))/VLOOKUP($F36,$B$391:$AH$427,MATCH(LEFT(TRIM(P$6),FIND("~",SUBSTITUTE(P$6,"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36))*HLOOKUP(LEFT(TRIM(P$6),FIND("~",SUBSTITUTE(P$6," ","~",LEN(TRIM(P$6))-LEN(SUBSTITUTE(TRIM(P$6)," ",""))))-1)&amp;" Total",$B$6:$AH$427,ROW($A36)-5,FALSE))</f>
        <v>16961956.510000002</v>
      </c>
      <c r="Q36" s="11">
        <f ca="1">IF(Q$5&lt;&gt;"",HLOOKUP(Q$5,Functionalization!$G$6:$M$427,ROW($A36)-5,FALSE),IFERROR(INDEX(Q$391:Q$427,MATCH($F36,$B$391:$B$427,0))/VLOOKUP($F36,$B$391:$AH$427,MATCH(LEFT(TRIM(Q$6),FIND("~",SUBSTITUTE(Q$6,"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36))*HLOOKUP(LEFT(TRIM(Q$6),FIND("~",SUBSTITUTE(Q$6," ","~",LEN(TRIM(Q$6))-LEN(SUBSTITUTE(TRIM(Q$6)," ",""))))-1)&amp;" Total",$B$6:$AH$427,ROW($A36)-5,FALSE))</f>
        <v>0</v>
      </c>
      <c r="R36" s="11">
        <f ca="1">IF(R$5&lt;&gt;"",HLOOKUP(R$5,Functionalization!$G$6:$M$427,ROW($A36)-5,FALSE),IFERROR(INDEX(R$391:R$427,MATCH($F36,$B$391:$B$427,0))/VLOOKUP($F36,$B$391:$AH$427,MATCH(LEFT(TRIM(R$6),FIND("~",SUBSTITUTE(R$6,"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36))*HLOOKUP(LEFT(TRIM(R$6),FIND("~",SUBSTITUTE(R$6," ","~",LEN(TRIM(R$6))-LEN(SUBSTITUTE(TRIM(R$6)," ",""))))-1)&amp;" Total",$B$6:$AH$427,ROW($A36)-5,FALSE))</f>
        <v>0</v>
      </c>
      <c r="S36" s="11">
        <f ca="1">IF(S$5&lt;&gt;"",HLOOKUP(S$5,Functionalization!$G$6:$M$427,ROW($A36)-5,FALSE),IFERROR(INDEX(S$391:S$427,MATCH($F36,$B$391:$B$427,0))/VLOOKUP($F36,$B$391:$AH$427,MATCH(LEFT(TRIM(S$6),FIND("~",SUBSTITUTE(S$6,"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36))*HLOOKUP(LEFT(TRIM(S$6),FIND("~",SUBSTITUTE(S$6," ","~",LEN(TRIM(S$6))-LEN(SUBSTITUTE(TRIM(S$6)," ",""))))-1)&amp;" Total",$B$6:$AH$427,ROW($A36)-5,FALSE))</f>
        <v>0</v>
      </c>
      <c r="T36" s="11">
        <f ca="1">IF(T$5&lt;&gt;"",HLOOKUP(T$5,Functionalization!$G$6:$M$427,ROW($A36)-5,FALSE),IFERROR(INDEX(T$391:T$427,MATCH($F36,$B$391:$B$427,0))/VLOOKUP($F36,$B$391:$AH$427,MATCH(LEFT(TRIM(T$6),FIND("~",SUBSTITUTE(T$6,"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36))*HLOOKUP(LEFT(TRIM(T$6),FIND("~",SUBSTITUTE(T$6," ","~",LEN(TRIM(T$6))-LEN(SUBSTITUTE(TRIM(T$6)," ",""))))-1)&amp;" Total",$B$6:$AH$427,ROW($A36)-5,FALSE))</f>
        <v>0</v>
      </c>
      <c r="U36" s="11">
        <f ca="1">IF(U$5&lt;&gt;"",HLOOKUP(U$5,Functionalization!$G$6:$M$427,ROW($A36)-5,FALSE),IFERROR(INDEX(U$391:U$427,MATCH($F36,$B$391:$B$427,0))/VLOOKUP($F36,$B$391:$AH$427,MATCH(LEFT(TRIM(U$6),FIND("~",SUBSTITUTE(U$6,"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36))*HLOOKUP(LEFT(TRIM(U$6),FIND("~",SUBSTITUTE(U$6," ","~",LEN(TRIM(U$6))-LEN(SUBSTITUTE(TRIM(U$6)," ",""))))-1)&amp;" Total",$B$6:$AH$427,ROW($A36)-5,FALSE))</f>
        <v>0</v>
      </c>
      <c r="V36" s="11">
        <f ca="1">IF(V$5&lt;&gt;"",HLOOKUP(V$5,Functionalization!$G$6:$M$427,ROW($A36)-5,FALSE),IFERROR(INDEX(V$391:V$427,MATCH($F36,$B$391:$B$427,0))/VLOOKUP($F36,$B$391:$AH$427,MATCH(LEFT(TRIM(V$6),FIND("~",SUBSTITUTE(V$6,"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36))*HLOOKUP(LEFT(TRIM(V$6),FIND("~",SUBSTITUTE(V$6," ","~",LEN(TRIM(V$6))-LEN(SUBSTITUTE(TRIM(V$6)," ",""))))-1)&amp;" Total",$B$6:$AH$427,ROW($A36)-5,FALSE))</f>
        <v>0</v>
      </c>
      <c r="W36" s="11">
        <f ca="1">IF(W$5&lt;&gt;"",HLOOKUP(W$5,Functionalization!$G$6:$M$427,ROW($A36)-5,FALSE),IFERROR(INDEX(W$391:W$427,MATCH($F36,$B$391:$B$427,0))/VLOOKUP($F36,$B$391:$AH$427,MATCH(LEFT(TRIM(W$6),FIND("~",SUBSTITUTE(W$6,"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36))*HLOOKUP(LEFT(TRIM(W$6),FIND("~",SUBSTITUTE(W$6," ","~",LEN(TRIM(W$6))-LEN(SUBSTITUTE(TRIM(W$6)," ",""))))-1)&amp;" Total",$B$6:$AH$427,ROW($A36)-5,FALSE))</f>
        <v>0</v>
      </c>
      <c r="X36" s="11">
        <f ca="1">IF(X$5&lt;&gt;"",HLOOKUP(X$5,Functionalization!$G$6:$M$427,ROW($A36)-5,FALSE),IFERROR(INDEX(X$391:X$427,MATCH($F36,$B$391:$B$427,0))/VLOOKUP($F36,$B$391:$AH$427,MATCH(LEFT(TRIM(X$6),FIND("~",SUBSTITUTE(X$6,"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36))*HLOOKUP(LEFT(TRIM(X$6),FIND("~",SUBSTITUTE(X$6," ","~",LEN(TRIM(X$6))-LEN(SUBSTITUTE(TRIM(X$6)," ",""))))-1)&amp;" Total",$B$6:$AH$427,ROW($A36)-5,FALSE))</f>
        <v>0</v>
      </c>
      <c r="Y36" s="11">
        <f ca="1">IF(Y$5&lt;&gt;"",HLOOKUP(Y$5,Functionalization!$G$6:$M$427,ROW($A36)-5,FALSE),IFERROR(INDEX(Y$391:Y$427,MATCH($F36,$B$391:$B$427,0))/VLOOKUP($F36,$B$391:$AH$427,MATCH(LEFT(TRIM(Y$6),FIND("~",SUBSTITUTE(Y$6,"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36))*HLOOKUP(LEFT(TRIM(Y$6),FIND("~",SUBSTITUTE(Y$6," ","~",LEN(TRIM(Y$6))-LEN(SUBSTITUTE(TRIM(Y$6)," ",""))))-1)&amp;" Total",$B$6:$AH$427,ROW($A36)-5,FALSE))</f>
        <v>0</v>
      </c>
      <c r="Z36" s="11">
        <f ca="1">IF(Z$5&lt;&gt;"",HLOOKUP(Z$5,Functionalization!$G$6:$M$427,ROW($A36)-5,FALSE),IFERROR(INDEX(Z$391:Z$427,MATCH($F36,$B$391:$B$427,0))/VLOOKUP($F36,$B$391:$AH$427,MATCH(LEFT(TRIM(Z$6),FIND("~",SUBSTITUTE(Z$6,"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36))*HLOOKUP(LEFT(TRIM(Z$6),FIND("~",SUBSTITUTE(Z$6," ","~",LEN(TRIM(Z$6))-LEN(SUBSTITUTE(TRIM(Z$6)," ",""))))-1)&amp;" Total",$B$6:$AH$427,ROW($A36)-5,FALSE))</f>
        <v>0</v>
      </c>
      <c r="AA36" s="11">
        <f ca="1">IF(AA$5&lt;&gt;"",HLOOKUP(AA$5,Functionalization!$G$6:$M$427,ROW($A36)-5,FALSE),IFERROR(INDEX(AA$391:AA$427,MATCH($F36,$B$391:$B$427,0))/VLOOKUP($F36,$B$391:$AH$427,MATCH(LEFT(TRIM(AA$6),FIND("~",SUBSTITUTE(AA$6,"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36))*HLOOKUP(LEFT(TRIM(AA$6),FIND("~",SUBSTITUTE(AA$6," ","~",LEN(TRIM(AA$6))-LEN(SUBSTITUTE(TRIM(AA$6)," ",""))))-1)&amp;" Total",$B$6:$AH$427,ROW($A36)-5,FALSE))</f>
        <v>0</v>
      </c>
      <c r="AB36" s="11">
        <f ca="1">IF(AB$5&lt;&gt;"",HLOOKUP(AB$5,Functionalization!$G$6:$M$427,ROW($A36)-5,FALSE),IFERROR(INDEX(AB$391:AB$427,MATCH($F36,$B$391:$B$427,0))/VLOOKUP($F36,$B$391:$AH$427,MATCH(LEFT(TRIM(AB$6),FIND("~",SUBSTITUTE(AB$6,"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36))*HLOOKUP(LEFT(TRIM(AB$6),FIND("~",SUBSTITUTE(AB$6," ","~",LEN(TRIM(AB$6))-LEN(SUBSTITUTE(TRIM(AB$6)," ",""))))-1)&amp;" Total",$B$6:$AH$427,ROW($A36)-5,FALSE))</f>
        <v>0</v>
      </c>
      <c r="AC36" s="11">
        <f ca="1">IF(AC$5&lt;&gt;"",HLOOKUP(AC$5,Functionalization!$G$6:$M$427,ROW($A36)-5,FALSE),IFERROR(INDEX(AC$391:AC$427,MATCH($F36,$B$391:$B$427,0))/VLOOKUP($F36,$B$391:$AH$427,MATCH(LEFT(TRIM(AC$6),FIND("~",SUBSTITUTE(AC$6,"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36))*HLOOKUP(LEFT(TRIM(AC$6),FIND("~",SUBSTITUTE(AC$6," ","~",LEN(TRIM(AC$6))-LEN(SUBSTITUTE(TRIM(AC$6)," ",""))))-1)&amp;" Total",$B$6:$AH$427,ROW($A36)-5,FALSE))</f>
        <v>0</v>
      </c>
      <c r="AD36" s="11">
        <f ca="1">IF(AD$5&lt;&gt;"",HLOOKUP(AD$5,Functionalization!$G$6:$M$427,ROW($A36)-5,FALSE),IFERROR(INDEX(AD$391:AD$427,MATCH($F36,$B$391:$B$427,0))/VLOOKUP($F36,$B$391:$AH$427,MATCH(LEFT(TRIM(AD$6),FIND("~",SUBSTITUTE(AD$6,"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36))*HLOOKUP(LEFT(TRIM(AD$6),FIND("~",SUBSTITUTE(AD$6," ","~",LEN(TRIM(AD$6))-LEN(SUBSTITUTE(TRIM(AD$6)," ",""))))-1)&amp;" Total",$B$6:$AH$427,ROW($A36)-5,FALSE))</f>
        <v>0</v>
      </c>
      <c r="AE36" s="11">
        <f ca="1">IF(AE$5&lt;&gt;"",HLOOKUP(AE$5,Functionalization!$G$6:$M$427,ROW($A36)-5,FALSE),IFERROR(INDEX(AE$391:AE$427,MATCH($F36,$B$391:$B$427,0))/VLOOKUP($F36,$B$391:$AH$427,MATCH(LEFT(TRIM(AE$6),FIND("~",SUBSTITUTE(AE$6,"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36))*HLOOKUP(LEFT(TRIM(AE$6),FIND("~",SUBSTITUTE(AE$6," ","~",LEN(TRIM(AE$6))-LEN(SUBSTITUTE(TRIM(AE$6)," ",""))))-1)&amp;" Total",$B$6:$AH$427,ROW($A36)-5,FALSE))</f>
        <v>0</v>
      </c>
      <c r="AF36" s="11">
        <f ca="1">IF(AF$5&lt;&gt;"",HLOOKUP(AF$5,Functionalization!$G$6:$M$427,ROW($A36)-5,FALSE),IFERROR(INDEX(AF$391:AF$427,MATCH($F36,$B$391:$B$427,0))/VLOOKUP($F36,$B$391:$AH$427,MATCH(LEFT(TRIM(AF$6),FIND("~",SUBSTITUTE(AF$6,"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36))*HLOOKUP(LEFT(TRIM(AF$6),FIND("~",SUBSTITUTE(AF$6," ","~",LEN(TRIM(AF$6))-LEN(SUBSTITUTE(TRIM(AF$6)," ",""))))-1)&amp;" Total",$B$6:$AH$427,ROW($A36)-5,FALSE))</f>
        <v>0</v>
      </c>
      <c r="AG36" s="11">
        <f ca="1">IF(AG$5&lt;&gt;"",HLOOKUP(AG$5,Functionalization!$G$6:$M$427,ROW($A36)-5,FALSE),IFERROR(INDEX(AG$391:AG$427,MATCH($F36,$B$391:$B$427,0))/VLOOKUP($F36,$B$391:$AH$427,MATCH(LEFT(TRIM(AG$6),FIND("~",SUBSTITUTE(AG$6,"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36))*HLOOKUP(LEFT(TRIM(AG$6),FIND("~",SUBSTITUTE(AG$6," ","~",LEN(TRIM(AG$6))-LEN(SUBSTITUTE(TRIM(AG$6)," ",""))))-1)&amp;" Total",$B$6:$AH$427,ROW($A36)-5,FALSE))</f>
        <v>0</v>
      </c>
      <c r="AH36" s="11">
        <f ca="1">IF(AH$5&lt;&gt;"",HLOOKUP(AH$5,Functionalization!$G$6:$M$427,ROW($A36)-5,FALSE),IFERROR(INDEX(AH$391:AH$427,MATCH($F36,$B$391:$B$427,0))/VLOOKUP($F36,$B$391:$AH$427,MATCH(LEFT(TRIM(AH$6),FIND("~",SUBSTITUTE(AH$6,"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36))*HLOOKUP(LEFT(TRIM(AH$6),FIND("~",SUBSTITUTE(AH$6," ","~",LEN(TRIM(AH$6))-LEN(SUBSTITUTE(TRIM(AH$6)," ",""))))-1)&amp;" Total",$B$6:$AH$427,ROW($A36)-5,FALSE))</f>
        <v>0</v>
      </c>
      <c r="AJ36">
        <f ca="1">IFERROR(IF(SUMIF($G$6:$AH$6,AJ$6&amp;" Total",$G36:$AH36)-(SUMIF($G$6:$AH$6,AJ$6&amp;" "&amp;'Input-Func_Class'!$D$22,$G36:$AH36)+IFERROR(SUMIF($G$6:$AH$6,AJ$6&amp;" "&amp;'Input-Func_Class'!$E$22,$G36:$AH36),SUMIF($G$6:$AH$6,AJ$6&amp;" "&amp;'Input-Func_Class'!$B$24,$G36:$AH36))+SUMIF($G$6:$AH$6,AJ$6&amp;" "&amp;'Input-Func_Class'!$F$22,$G36:$AH36))&lt;Check_Limit,0,1),1)</f>
        <v>0</v>
      </c>
      <c r="AK36">
        <f ca="1">IFERROR(IF(SUMIF($G$6:$AH$6,AK$6&amp;" Total",$G36:$AH36)-(SUMIF($G$6:$AH$6,AK$6&amp;" "&amp;'Input-Func_Class'!$D$22,$G36:$AH36)+IFERROR(SUMIF($G$6:$AH$6,AK$6&amp;" "&amp;'Input-Func_Class'!$E$22,$G36:$AH36),SUMIF($G$6:$AH$6,AK$6&amp;" "&amp;'Input-Func_Class'!$B$24,$G36:$AH36))+SUMIF($G$6:$AH$6,AK$6&amp;" "&amp;'Input-Func_Class'!$F$22,$G36:$AH36))&lt;Check_Limit,0,1),1)</f>
        <v>0</v>
      </c>
      <c r="AL36">
        <f ca="1">IFERROR(IF(SUMIF($G$6:$AH$6,AL$6&amp;" Total",$G36:$AH36)-(SUMIF($G$6:$AH$6,AL$6&amp;" "&amp;'Input-Func_Class'!$D$22,$G36:$AH36)+IFERROR(SUMIF($G$6:$AH$6,AL$6&amp;" "&amp;'Input-Func_Class'!$E$22,$G36:$AH36),SUMIF($G$6:$AH$6,AL$6&amp;" "&amp;'Input-Func_Class'!$B$24,$G36:$AH36))+SUMIF($G$6:$AH$6,AL$6&amp;" "&amp;'Input-Func_Class'!$F$22,$G36:$AH36))&lt;Check_Limit,0,1),1)</f>
        <v>0</v>
      </c>
      <c r="AM36">
        <f ca="1">IFERROR(IF(SUMIF($G$6:$AH$6,AM$6&amp;" Total",$G36:$AH36)-(SUMIF($G$6:$AH$6,AM$6&amp;" "&amp;'Input-Func_Class'!$D$22,$G36:$AH36)+IFERROR(SUMIF($G$6:$AH$6,AM$6&amp;" "&amp;'Input-Func_Class'!$E$22,$G36:$AH36),SUMIF($G$6:$AH$6,AM$6&amp;" "&amp;'Input-Func_Class'!$B$24,$G36:$AH36))+SUMIF($G$6:$AH$6,AM$6&amp;" "&amp;'Input-Func_Class'!$F$22,$G36:$AH36))&lt;Check_Limit,0,1),1)</f>
        <v>0</v>
      </c>
      <c r="AN36">
        <f ca="1">IFERROR(IF(SUMIF($G$6:$AH$6,AN$6&amp;" Total",$G36:$AH36)-(SUMIF($G$6:$AH$6,AN$6&amp;" "&amp;'Input-Func_Class'!$D$22,$G36:$AH36)+IFERROR(SUMIF($G$6:$AH$6,AN$6&amp;" "&amp;'Input-Func_Class'!$E$22,$G36:$AH36),SUMIF($G$6:$AH$6,AN$6&amp;" "&amp;'Input-Func_Class'!$B$24,$G36:$AH36))+SUMIF($G$6:$AH$6,AN$6&amp;" "&amp;'Input-Func_Class'!$F$22,$G36:$AH36))&lt;Check_Limit,0,1),1)</f>
        <v>0</v>
      </c>
      <c r="AO36">
        <f ca="1">IFERROR(IF(SUMIF($G$6:$AH$6,AO$6&amp;" Total",$G36:$AH36)-(SUMIF($G$6:$AH$6,AO$6&amp;" "&amp;'Input-Func_Class'!$D$22,$G36:$AH36)+IFERROR(SUMIF($G$6:$AH$6,AO$6&amp;" "&amp;'Input-Func_Class'!$E$22,$G36:$AH36),SUMIF($G$6:$AH$6,AO$6&amp;" "&amp;'Input-Func_Class'!$B$24,$G36:$AH36))+SUMIF($G$6:$AH$6,AO$6&amp;" "&amp;'Input-Func_Class'!$F$22,$G36:$AH36))&lt;Check_Limit,0,1),1)</f>
        <v>0</v>
      </c>
      <c r="AP36">
        <f ca="1">IFERROR(IF(SUMIF($G$6:$AH$6,AP$6&amp;" Total",$G36:$AH36)-(SUMIF($G$6:$AH$6,AP$6&amp;" "&amp;'Input-Func_Class'!$D$22,$G36:$AH36)+IFERROR(SUMIF($G$6:$AH$6,AP$6&amp;" "&amp;'Input-Func_Class'!$E$22,$G36:$AH36),SUMIF($G$6:$AH$6,AP$6&amp;" "&amp;'Input-Func_Class'!$B$24,$G36:$AH36))+SUMIF($G$6:$AH$6,AP$6&amp;" "&amp;'Input-Func_Class'!$F$22,$G36:$AH36))&lt;Check_Limit,0,1),1)</f>
        <v>0</v>
      </c>
    </row>
    <row r="37" spans="1:42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>Functionalization!$D37</f>
        <v>3204486.26</v>
      </c>
      <c r="E37" s="11">
        <f t="shared" ca="1" si="0"/>
        <v>0</v>
      </c>
      <c r="F37" s="3" t="str">
        <f>IF($D37=0,"-",IF('Input-Accounts'!$E37&lt;&gt;0,'Input-Accounts'!$E37,'Input-Accounts'!$G37))</f>
        <v>DEMAND</v>
      </c>
      <c r="G37" s="11">
        <f ca="1">IF(G$5&lt;&gt;"",HLOOKUP(G$5,Functionalization!$G$6:$M$427,ROW($A37)-5,FALSE),IFERROR(INDEX(G$391:G$427,MATCH($F37,$B$391:$B$427,0))/VLOOKUP($F37,$B$391:$AH$427,MATCH(LEFT(TRIM(G$6),FIND("~",SUBSTITUTE(G$6,"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37))*HLOOKUP(LEFT(TRIM(G$6),FIND("~",SUBSTITUTE(G$6," ","~",LEN(TRIM(G$6))-LEN(SUBSTITUTE(TRIM(G$6)," ",""))))-1)&amp;" Total",$B$6:$AH$427,ROW($A37)-5,FALSE))</f>
        <v>0</v>
      </c>
      <c r="H37" s="11">
        <f ca="1">IF(H$5&lt;&gt;"",HLOOKUP(H$5,Functionalization!$G$6:$M$427,ROW($A37)-5,FALSE),IFERROR(INDEX(H$391:H$427,MATCH($F37,$B$391:$B$427,0))/VLOOKUP($F37,$B$391:$AH$427,MATCH(LEFT(TRIM(H$6),FIND("~",SUBSTITUTE(H$6,"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37))*HLOOKUP(LEFT(TRIM(H$6),FIND("~",SUBSTITUTE(H$6," ","~",LEN(TRIM(H$6))-LEN(SUBSTITUTE(TRIM(H$6)," ",""))))-1)&amp;" Total",$B$6:$AH$427,ROW($A37)-5,FALSE))</f>
        <v>0</v>
      </c>
      <c r="I37" s="11">
        <f ca="1">IF(I$5&lt;&gt;"",HLOOKUP(I$5,Functionalization!$G$6:$M$427,ROW($A37)-5,FALSE),IFERROR(INDEX(I$391:I$427,MATCH($F37,$B$391:$B$427,0))/VLOOKUP($F37,$B$391:$AH$427,MATCH(LEFT(TRIM(I$6),FIND("~",SUBSTITUTE(I$6,"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37))*HLOOKUP(LEFT(TRIM(I$6),FIND("~",SUBSTITUTE(I$6," ","~",LEN(TRIM(I$6))-LEN(SUBSTITUTE(TRIM(I$6)," ",""))))-1)&amp;" Total",$B$6:$AH$427,ROW($A37)-5,FALSE))</f>
        <v>0</v>
      </c>
      <c r="J37" s="11">
        <f ca="1">IF(J$5&lt;&gt;"",HLOOKUP(J$5,Functionalization!$G$6:$M$427,ROW($A37)-5,FALSE),IFERROR(INDEX(J$391:J$427,MATCH($F37,$B$391:$B$427,0))/VLOOKUP($F37,$B$391:$AH$427,MATCH(LEFT(TRIM(J$6),FIND("~",SUBSTITUTE(J$6,"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37))*HLOOKUP(LEFT(TRIM(J$6),FIND("~",SUBSTITUTE(J$6," ","~",LEN(TRIM(J$6))-LEN(SUBSTITUTE(TRIM(J$6)," ",""))))-1)&amp;" Total",$B$6:$AH$427,ROW($A37)-5,FALSE))</f>
        <v>0</v>
      </c>
      <c r="K37" s="11">
        <f ca="1">IF(K$5&lt;&gt;"",HLOOKUP(K$5,Functionalization!$G$6:$M$427,ROW($A37)-5,FALSE),IFERROR(INDEX(K$391:K$427,MATCH($F37,$B$391:$B$427,0))/VLOOKUP($F37,$B$391:$AH$427,MATCH(LEFT(TRIM(K$6),FIND("~",SUBSTITUTE(K$6,"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37))*HLOOKUP(LEFT(TRIM(K$6),FIND("~",SUBSTITUTE(K$6," ","~",LEN(TRIM(K$6))-LEN(SUBSTITUTE(TRIM(K$6)," ",""))))-1)&amp;" Total",$B$6:$AH$427,ROW($A37)-5,FALSE))</f>
        <v>0</v>
      </c>
      <c r="L37" s="11">
        <f ca="1">IF(L$5&lt;&gt;"",HLOOKUP(L$5,Functionalization!$G$6:$M$427,ROW($A37)-5,FALSE),IFERROR(INDEX(L$391:L$427,MATCH($F37,$B$391:$B$427,0))/VLOOKUP($F37,$B$391:$AH$427,MATCH(LEFT(TRIM(L$6),FIND("~",SUBSTITUTE(L$6,"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37))*HLOOKUP(LEFT(TRIM(L$6),FIND("~",SUBSTITUTE(L$6," ","~",LEN(TRIM(L$6))-LEN(SUBSTITUTE(TRIM(L$6)," ",""))))-1)&amp;" Total",$B$6:$AH$427,ROW($A37)-5,FALSE))</f>
        <v>0</v>
      </c>
      <c r="M37" s="11">
        <f ca="1">IF(M$5&lt;&gt;"",HLOOKUP(M$5,Functionalization!$G$6:$M$427,ROW($A37)-5,FALSE),IFERROR(INDEX(M$391:M$427,MATCH($F37,$B$391:$B$427,0))/VLOOKUP($F37,$B$391:$AH$427,MATCH(LEFT(TRIM(M$6),FIND("~",SUBSTITUTE(M$6,"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37))*HLOOKUP(LEFT(TRIM(M$6),FIND("~",SUBSTITUTE(M$6," ","~",LEN(TRIM(M$6))-LEN(SUBSTITUTE(TRIM(M$6)," ",""))))-1)&amp;" Total",$B$6:$AH$427,ROW($A37)-5,FALSE))</f>
        <v>0</v>
      </c>
      <c r="N37" s="11">
        <f ca="1">IF(N$5&lt;&gt;"",HLOOKUP(N$5,Functionalization!$G$6:$M$427,ROW($A37)-5,FALSE),IFERROR(INDEX(N$391:N$427,MATCH($F37,$B$391:$B$427,0))/VLOOKUP($F37,$B$391:$AH$427,MATCH(LEFT(TRIM(N$6),FIND("~",SUBSTITUTE(N$6,"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37))*HLOOKUP(LEFT(TRIM(N$6),FIND("~",SUBSTITUTE(N$6," ","~",LEN(TRIM(N$6))-LEN(SUBSTITUTE(TRIM(N$6)," ",""))))-1)&amp;" Total",$B$6:$AH$427,ROW($A37)-5,FALSE))</f>
        <v>0</v>
      </c>
      <c r="O37" s="11">
        <f ca="1">IF(O$5&lt;&gt;"",HLOOKUP(O$5,Functionalization!$G$6:$M$427,ROW($A37)-5,FALSE),IFERROR(INDEX(O$391:O$427,MATCH($F37,$B$391:$B$427,0))/VLOOKUP($F37,$B$391:$AH$427,MATCH(LEFT(TRIM(O$6),FIND("~",SUBSTITUTE(O$6,"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37))*HLOOKUP(LEFT(TRIM(O$6),FIND("~",SUBSTITUTE(O$6," ","~",LEN(TRIM(O$6))-LEN(SUBSTITUTE(TRIM(O$6)," ",""))))-1)&amp;" Total",$B$6:$AH$427,ROW($A37)-5,FALSE))</f>
        <v>3204486.26</v>
      </c>
      <c r="P37" s="11">
        <f ca="1">IF(P$5&lt;&gt;"",HLOOKUP(P$5,Functionalization!$G$6:$M$427,ROW($A37)-5,FALSE),IFERROR(INDEX(P$391:P$427,MATCH($F37,$B$391:$B$427,0))/VLOOKUP($F37,$B$391:$AH$427,MATCH(LEFT(TRIM(P$6),FIND("~",SUBSTITUTE(P$6,"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37))*HLOOKUP(LEFT(TRIM(P$6),FIND("~",SUBSTITUTE(P$6," ","~",LEN(TRIM(P$6))-LEN(SUBSTITUTE(TRIM(P$6)," ",""))))-1)&amp;" Total",$B$6:$AH$427,ROW($A37)-5,FALSE))</f>
        <v>3204486.26</v>
      </c>
      <c r="Q37" s="11">
        <f ca="1">IF(Q$5&lt;&gt;"",HLOOKUP(Q$5,Functionalization!$G$6:$M$427,ROW($A37)-5,FALSE),IFERROR(INDEX(Q$391:Q$427,MATCH($F37,$B$391:$B$427,0))/VLOOKUP($F37,$B$391:$AH$427,MATCH(LEFT(TRIM(Q$6),FIND("~",SUBSTITUTE(Q$6,"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37))*HLOOKUP(LEFT(TRIM(Q$6),FIND("~",SUBSTITUTE(Q$6," ","~",LEN(TRIM(Q$6))-LEN(SUBSTITUTE(TRIM(Q$6)," ",""))))-1)&amp;" Total",$B$6:$AH$427,ROW($A37)-5,FALSE))</f>
        <v>0</v>
      </c>
      <c r="R37" s="11">
        <f ca="1">IF(R$5&lt;&gt;"",HLOOKUP(R$5,Functionalization!$G$6:$M$427,ROW($A37)-5,FALSE),IFERROR(INDEX(R$391:R$427,MATCH($F37,$B$391:$B$427,0))/VLOOKUP($F37,$B$391:$AH$427,MATCH(LEFT(TRIM(R$6),FIND("~",SUBSTITUTE(R$6,"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37))*HLOOKUP(LEFT(TRIM(R$6),FIND("~",SUBSTITUTE(R$6," ","~",LEN(TRIM(R$6))-LEN(SUBSTITUTE(TRIM(R$6)," ",""))))-1)&amp;" Total",$B$6:$AH$427,ROW($A37)-5,FALSE))</f>
        <v>0</v>
      </c>
      <c r="S37" s="11">
        <f ca="1">IF(S$5&lt;&gt;"",HLOOKUP(S$5,Functionalization!$G$6:$M$427,ROW($A37)-5,FALSE),IFERROR(INDEX(S$391:S$427,MATCH($F37,$B$391:$B$427,0))/VLOOKUP($F37,$B$391:$AH$427,MATCH(LEFT(TRIM(S$6),FIND("~",SUBSTITUTE(S$6,"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37))*HLOOKUP(LEFT(TRIM(S$6),FIND("~",SUBSTITUTE(S$6," ","~",LEN(TRIM(S$6))-LEN(SUBSTITUTE(TRIM(S$6)," ",""))))-1)&amp;" Total",$B$6:$AH$427,ROW($A37)-5,FALSE))</f>
        <v>0</v>
      </c>
      <c r="T37" s="11">
        <f ca="1">IF(T$5&lt;&gt;"",HLOOKUP(T$5,Functionalization!$G$6:$M$427,ROW($A37)-5,FALSE),IFERROR(INDEX(T$391:T$427,MATCH($F37,$B$391:$B$427,0))/VLOOKUP($F37,$B$391:$AH$427,MATCH(LEFT(TRIM(T$6),FIND("~",SUBSTITUTE(T$6,"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37))*HLOOKUP(LEFT(TRIM(T$6),FIND("~",SUBSTITUTE(T$6," ","~",LEN(TRIM(T$6))-LEN(SUBSTITUTE(TRIM(T$6)," ",""))))-1)&amp;" Total",$B$6:$AH$427,ROW($A37)-5,FALSE))</f>
        <v>0</v>
      </c>
      <c r="U37" s="11">
        <f ca="1">IF(U$5&lt;&gt;"",HLOOKUP(U$5,Functionalization!$G$6:$M$427,ROW($A37)-5,FALSE),IFERROR(INDEX(U$391:U$427,MATCH($F37,$B$391:$B$427,0))/VLOOKUP($F37,$B$391:$AH$427,MATCH(LEFT(TRIM(U$6),FIND("~",SUBSTITUTE(U$6,"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37))*HLOOKUP(LEFT(TRIM(U$6),FIND("~",SUBSTITUTE(U$6," ","~",LEN(TRIM(U$6))-LEN(SUBSTITUTE(TRIM(U$6)," ",""))))-1)&amp;" Total",$B$6:$AH$427,ROW($A37)-5,FALSE))</f>
        <v>0</v>
      </c>
      <c r="V37" s="11">
        <f ca="1">IF(V$5&lt;&gt;"",HLOOKUP(V$5,Functionalization!$G$6:$M$427,ROW($A37)-5,FALSE),IFERROR(INDEX(V$391:V$427,MATCH($F37,$B$391:$B$427,0))/VLOOKUP($F37,$B$391:$AH$427,MATCH(LEFT(TRIM(V$6),FIND("~",SUBSTITUTE(V$6,"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37))*HLOOKUP(LEFT(TRIM(V$6),FIND("~",SUBSTITUTE(V$6," ","~",LEN(TRIM(V$6))-LEN(SUBSTITUTE(TRIM(V$6)," ",""))))-1)&amp;" Total",$B$6:$AH$427,ROW($A37)-5,FALSE))</f>
        <v>0</v>
      </c>
      <c r="W37" s="11">
        <f ca="1">IF(W$5&lt;&gt;"",HLOOKUP(W$5,Functionalization!$G$6:$M$427,ROW($A37)-5,FALSE),IFERROR(INDEX(W$391:W$427,MATCH($F37,$B$391:$B$427,0))/VLOOKUP($F37,$B$391:$AH$427,MATCH(LEFT(TRIM(W$6),FIND("~",SUBSTITUTE(W$6,"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37))*HLOOKUP(LEFT(TRIM(W$6),FIND("~",SUBSTITUTE(W$6," ","~",LEN(TRIM(W$6))-LEN(SUBSTITUTE(TRIM(W$6)," ",""))))-1)&amp;" Total",$B$6:$AH$427,ROW($A37)-5,FALSE))</f>
        <v>0</v>
      </c>
      <c r="X37" s="11">
        <f ca="1">IF(X$5&lt;&gt;"",HLOOKUP(X$5,Functionalization!$G$6:$M$427,ROW($A37)-5,FALSE),IFERROR(INDEX(X$391:X$427,MATCH($F37,$B$391:$B$427,0))/VLOOKUP($F37,$B$391:$AH$427,MATCH(LEFT(TRIM(X$6),FIND("~",SUBSTITUTE(X$6,"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37))*HLOOKUP(LEFT(TRIM(X$6),FIND("~",SUBSTITUTE(X$6," ","~",LEN(TRIM(X$6))-LEN(SUBSTITUTE(TRIM(X$6)," ",""))))-1)&amp;" Total",$B$6:$AH$427,ROW($A37)-5,FALSE))</f>
        <v>0</v>
      </c>
      <c r="Y37" s="11">
        <f ca="1">IF(Y$5&lt;&gt;"",HLOOKUP(Y$5,Functionalization!$G$6:$M$427,ROW($A37)-5,FALSE),IFERROR(INDEX(Y$391:Y$427,MATCH($F37,$B$391:$B$427,0))/VLOOKUP($F37,$B$391:$AH$427,MATCH(LEFT(TRIM(Y$6),FIND("~",SUBSTITUTE(Y$6,"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37))*HLOOKUP(LEFT(TRIM(Y$6),FIND("~",SUBSTITUTE(Y$6," ","~",LEN(TRIM(Y$6))-LEN(SUBSTITUTE(TRIM(Y$6)," ",""))))-1)&amp;" Total",$B$6:$AH$427,ROW($A37)-5,FALSE))</f>
        <v>0</v>
      </c>
      <c r="Z37" s="11">
        <f ca="1">IF(Z$5&lt;&gt;"",HLOOKUP(Z$5,Functionalization!$G$6:$M$427,ROW($A37)-5,FALSE),IFERROR(INDEX(Z$391:Z$427,MATCH($F37,$B$391:$B$427,0))/VLOOKUP($F37,$B$391:$AH$427,MATCH(LEFT(TRIM(Z$6),FIND("~",SUBSTITUTE(Z$6,"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37))*HLOOKUP(LEFT(TRIM(Z$6),FIND("~",SUBSTITUTE(Z$6," ","~",LEN(TRIM(Z$6))-LEN(SUBSTITUTE(TRIM(Z$6)," ",""))))-1)&amp;" Total",$B$6:$AH$427,ROW($A37)-5,FALSE))</f>
        <v>0</v>
      </c>
      <c r="AA37" s="11">
        <f ca="1">IF(AA$5&lt;&gt;"",HLOOKUP(AA$5,Functionalization!$G$6:$M$427,ROW($A37)-5,FALSE),IFERROR(INDEX(AA$391:AA$427,MATCH($F37,$B$391:$B$427,0))/VLOOKUP($F37,$B$391:$AH$427,MATCH(LEFT(TRIM(AA$6),FIND("~",SUBSTITUTE(AA$6,"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37))*HLOOKUP(LEFT(TRIM(AA$6),FIND("~",SUBSTITUTE(AA$6," ","~",LEN(TRIM(AA$6))-LEN(SUBSTITUTE(TRIM(AA$6)," ",""))))-1)&amp;" Total",$B$6:$AH$427,ROW($A37)-5,FALSE))</f>
        <v>0</v>
      </c>
      <c r="AB37" s="11">
        <f ca="1">IF(AB$5&lt;&gt;"",HLOOKUP(AB$5,Functionalization!$G$6:$M$427,ROW($A37)-5,FALSE),IFERROR(INDEX(AB$391:AB$427,MATCH($F37,$B$391:$B$427,0))/VLOOKUP($F37,$B$391:$AH$427,MATCH(LEFT(TRIM(AB$6),FIND("~",SUBSTITUTE(AB$6,"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37))*HLOOKUP(LEFT(TRIM(AB$6),FIND("~",SUBSTITUTE(AB$6," ","~",LEN(TRIM(AB$6))-LEN(SUBSTITUTE(TRIM(AB$6)," ",""))))-1)&amp;" Total",$B$6:$AH$427,ROW($A37)-5,FALSE))</f>
        <v>0</v>
      </c>
      <c r="AC37" s="11">
        <f ca="1">IF(AC$5&lt;&gt;"",HLOOKUP(AC$5,Functionalization!$G$6:$M$427,ROW($A37)-5,FALSE),IFERROR(INDEX(AC$391:AC$427,MATCH($F37,$B$391:$B$427,0))/VLOOKUP($F37,$B$391:$AH$427,MATCH(LEFT(TRIM(AC$6),FIND("~",SUBSTITUTE(AC$6,"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37))*HLOOKUP(LEFT(TRIM(AC$6),FIND("~",SUBSTITUTE(AC$6," ","~",LEN(TRIM(AC$6))-LEN(SUBSTITUTE(TRIM(AC$6)," ",""))))-1)&amp;" Total",$B$6:$AH$427,ROW($A37)-5,FALSE))</f>
        <v>0</v>
      </c>
      <c r="AD37" s="11">
        <f ca="1">IF(AD$5&lt;&gt;"",HLOOKUP(AD$5,Functionalization!$G$6:$M$427,ROW($A37)-5,FALSE),IFERROR(INDEX(AD$391:AD$427,MATCH($F37,$B$391:$B$427,0))/VLOOKUP($F37,$B$391:$AH$427,MATCH(LEFT(TRIM(AD$6),FIND("~",SUBSTITUTE(AD$6,"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37))*HLOOKUP(LEFT(TRIM(AD$6),FIND("~",SUBSTITUTE(AD$6," ","~",LEN(TRIM(AD$6))-LEN(SUBSTITUTE(TRIM(AD$6)," ",""))))-1)&amp;" Total",$B$6:$AH$427,ROW($A37)-5,FALSE))</f>
        <v>0</v>
      </c>
      <c r="AE37" s="11">
        <f ca="1">IF(AE$5&lt;&gt;"",HLOOKUP(AE$5,Functionalization!$G$6:$M$427,ROW($A37)-5,FALSE),IFERROR(INDEX(AE$391:AE$427,MATCH($F37,$B$391:$B$427,0))/VLOOKUP($F37,$B$391:$AH$427,MATCH(LEFT(TRIM(AE$6),FIND("~",SUBSTITUTE(AE$6,"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37))*HLOOKUP(LEFT(TRIM(AE$6),FIND("~",SUBSTITUTE(AE$6," ","~",LEN(TRIM(AE$6))-LEN(SUBSTITUTE(TRIM(AE$6)," ",""))))-1)&amp;" Total",$B$6:$AH$427,ROW($A37)-5,FALSE))</f>
        <v>0</v>
      </c>
      <c r="AF37" s="11">
        <f ca="1">IF(AF$5&lt;&gt;"",HLOOKUP(AF$5,Functionalization!$G$6:$M$427,ROW($A37)-5,FALSE),IFERROR(INDEX(AF$391:AF$427,MATCH($F37,$B$391:$B$427,0))/VLOOKUP($F37,$B$391:$AH$427,MATCH(LEFT(TRIM(AF$6),FIND("~",SUBSTITUTE(AF$6,"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37))*HLOOKUP(LEFT(TRIM(AF$6),FIND("~",SUBSTITUTE(AF$6," ","~",LEN(TRIM(AF$6))-LEN(SUBSTITUTE(TRIM(AF$6)," ",""))))-1)&amp;" Total",$B$6:$AH$427,ROW($A37)-5,FALSE))</f>
        <v>0</v>
      </c>
      <c r="AG37" s="11">
        <f ca="1">IF(AG$5&lt;&gt;"",HLOOKUP(AG$5,Functionalization!$G$6:$M$427,ROW($A37)-5,FALSE),IFERROR(INDEX(AG$391:AG$427,MATCH($F37,$B$391:$B$427,0))/VLOOKUP($F37,$B$391:$AH$427,MATCH(LEFT(TRIM(AG$6),FIND("~",SUBSTITUTE(AG$6,"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37))*HLOOKUP(LEFT(TRIM(AG$6),FIND("~",SUBSTITUTE(AG$6," ","~",LEN(TRIM(AG$6))-LEN(SUBSTITUTE(TRIM(AG$6)," ",""))))-1)&amp;" Total",$B$6:$AH$427,ROW($A37)-5,FALSE))</f>
        <v>0</v>
      </c>
      <c r="AH37" s="11">
        <f ca="1">IF(AH$5&lt;&gt;"",HLOOKUP(AH$5,Functionalization!$G$6:$M$427,ROW($A37)-5,FALSE),IFERROR(INDEX(AH$391:AH$427,MATCH($F37,$B$391:$B$427,0))/VLOOKUP($F37,$B$391:$AH$427,MATCH(LEFT(TRIM(AH$6),FIND("~",SUBSTITUTE(AH$6,"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37))*HLOOKUP(LEFT(TRIM(AH$6),FIND("~",SUBSTITUTE(AH$6," ","~",LEN(TRIM(AH$6))-LEN(SUBSTITUTE(TRIM(AH$6)," ",""))))-1)&amp;" Total",$B$6:$AH$427,ROW($A37)-5,FALSE))</f>
        <v>0</v>
      </c>
      <c r="AJ37">
        <f ca="1">IFERROR(IF(SUMIF($G$6:$AH$6,AJ$6&amp;" Total",$G37:$AH37)-(SUMIF($G$6:$AH$6,AJ$6&amp;" "&amp;'Input-Func_Class'!$D$22,$G37:$AH37)+IFERROR(SUMIF($G$6:$AH$6,AJ$6&amp;" "&amp;'Input-Func_Class'!$E$22,$G37:$AH37),SUMIF($G$6:$AH$6,AJ$6&amp;" "&amp;'Input-Func_Class'!$B$24,$G37:$AH37))+SUMIF($G$6:$AH$6,AJ$6&amp;" "&amp;'Input-Func_Class'!$F$22,$G37:$AH37))&lt;Check_Limit,0,1),1)</f>
        <v>0</v>
      </c>
      <c r="AK37">
        <f ca="1">IFERROR(IF(SUMIF($G$6:$AH$6,AK$6&amp;" Total",$G37:$AH37)-(SUMIF($G$6:$AH$6,AK$6&amp;" "&amp;'Input-Func_Class'!$D$22,$G37:$AH37)+IFERROR(SUMIF($G$6:$AH$6,AK$6&amp;" "&amp;'Input-Func_Class'!$E$22,$G37:$AH37),SUMIF($G$6:$AH$6,AK$6&amp;" "&amp;'Input-Func_Class'!$B$24,$G37:$AH37))+SUMIF($G$6:$AH$6,AK$6&amp;" "&amp;'Input-Func_Class'!$F$22,$G37:$AH37))&lt;Check_Limit,0,1),1)</f>
        <v>0</v>
      </c>
      <c r="AL37">
        <f ca="1">IFERROR(IF(SUMIF($G$6:$AH$6,AL$6&amp;" Total",$G37:$AH37)-(SUMIF($G$6:$AH$6,AL$6&amp;" "&amp;'Input-Func_Class'!$D$22,$G37:$AH37)+IFERROR(SUMIF($G$6:$AH$6,AL$6&amp;" "&amp;'Input-Func_Class'!$E$22,$G37:$AH37),SUMIF($G$6:$AH$6,AL$6&amp;" "&amp;'Input-Func_Class'!$B$24,$G37:$AH37))+SUMIF($G$6:$AH$6,AL$6&amp;" "&amp;'Input-Func_Class'!$F$22,$G37:$AH37))&lt;Check_Limit,0,1),1)</f>
        <v>0</v>
      </c>
      <c r="AM37">
        <f ca="1">IFERROR(IF(SUMIF($G$6:$AH$6,AM$6&amp;" Total",$G37:$AH37)-(SUMIF($G$6:$AH$6,AM$6&amp;" "&amp;'Input-Func_Class'!$D$22,$G37:$AH37)+IFERROR(SUMIF($G$6:$AH$6,AM$6&amp;" "&amp;'Input-Func_Class'!$E$22,$G37:$AH37),SUMIF($G$6:$AH$6,AM$6&amp;" "&amp;'Input-Func_Class'!$B$24,$G37:$AH37))+SUMIF($G$6:$AH$6,AM$6&amp;" "&amp;'Input-Func_Class'!$F$22,$G37:$AH37))&lt;Check_Limit,0,1),1)</f>
        <v>0</v>
      </c>
      <c r="AN37">
        <f ca="1">IFERROR(IF(SUMIF($G$6:$AH$6,AN$6&amp;" Total",$G37:$AH37)-(SUMIF($G$6:$AH$6,AN$6&amp;" "&amp;'Input-Func_Class'!$D$22,$G37:$AH37)+IFERROR(SUMIF($G$6:$AH$6,AN$6&amp;" "&amp;'Input-Func_Class'!$E$22,$G37:$AH37),SUMIF($G$6:$AH$6,AN$6&amp;" "&amp;'Input-Func_Class'!$B$24,$G37:$AH37))+SUMIF($G$6:$AH$6,AN$6&amp;" "&amp;'Input-Func_Class'!$F$22,$G37:$AH37))&lt;Check_Limit,0,1),1)</f>
        <v>0</v>
      </c>
      <c r="AO37">
        <f ca="1">IFERROR(IF(SUMIF($G$6:$AH$6,AO$6&amp;" Total",$G37:$AH37)-(SUMIF($G$6:$AH$6,AO$6&amp;" "&amp;'Input-Func_Class'!$D$22,$G37:$AH37)+IFERROR(SUMIF($G$6:$AH$6,AO$6&amp;" "&amp;'Input-Func_Class'!$E$22,$G37:$AH37),SUMIF($G$6:$AH$6,AO$6&amp;" "&amp;'Input-Func_Class'!$B$24,$G37:$AH37))+SUMIF($G$6:$AH$6,AO$6&amp;" "&amp;'Input-Func_Class'!$F$22,$G37:$AH37))&lt;Check_Limit,0,1),1)</f>
        <v>0</v>
      </c>
      <c r="AP37">
        <f ca="1">IFERROR(IF(SUMIF($G$6:$AH$6,AP$6&amp;" Total",$G37:$AH37)-(SUMIF($G$6:$AH$6,AP$6&amp;" "&amp;'Input-Func_Class'!$D$22,$G37:$AH37)+IFERROR(SUMIF($G$6:$AH$6,AP$6&amp;" "&amp;'Input-Func_Class'!$E$22,$G37:$AH37),SUMIF($G$6:$AH$6,AP$6&amp;" "&amp;'Input-Func_Class'!$B$24,$G37:$AH37))+SUMIF($G$6:$AH$6,AP$6&amp;" "&amp;'Input-Func_Class'!$F$22,$G37:$AH37))&lt;Check_Limit,0,1),1)</f>
        <v>0</v>
      </c>
    </row>
    <row r="38" spans="1:42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>Functionalization!$D38</f>
        <v>30183.87</v>
      </c>
      <c r="E38" s="11">
        <f t="shared" ca="1" si="0"/>
        <v>0</v>
      </c>
      <c r="F38" s="3" t="str">
        <f>IF($D38=0,"-",IF('Input-Accounts'!$E38&lt;&gt;0,'Input-Accounts'!$E38,'Input-Accounts'!$G38))</f>
        <v>INT_STORPT_FERC_352-355</v>
      </c>
      <c r="G38" s="11">
        <f ca="1">IF(G$5&lt;&gt;"",HLOOKUP(G$5,Functionalization!$G$6:$M$427,ROW($A38)-5,FALSE),IFERROR(INDEX(G$391:G$427,MATCH($F38,$B$391:$B$427,0))/VLOOKUP($F38,$B$391:$AH$427,MATCH(LEFT(TRIM(G$6),FIND("~",SUBSTITUTE(G$6,"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38))*HLOOKUP(LEFT(TRIM(G$6),FIND("~",SUBSTITUTE(G$6," ","~",LEN(TRIM(G$6))-LEN(SUBSTITUTE(TRIM(G$6)," ",""))))-1)&amp;" Total",$B$6:$AH$427,ROW($A38)-5,FALSE))</f>
        <v>0</v>
      </c>
      <c r="H38" s="11">
        <f ca="1">IF(H$5&lt;&gt;"",HLOOKUP(H$5,Functionalization!$G$6:$M$427,ROW($A38)-5,FALSE),IFERROR(INDEX(H$391:H$427,MATCH($F38,$B$391:$B$427,0))/VLOOKUP($F38,$B$391:$AH$427,MATCH(LEFT(TRIM(H$6),FIND("~",SUBSTITUTE(H$6,"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38))*HLOOKUP(LEFT(TRIM(H$6),FIND("~",SUBSTITUTE(H$6," ","~",LEN(TRIM(H$6))-LEN(SUBSTITUTE(TRIM(H$6)," ",""))))-1)&amp;" Total",$B$6:$AH$427,ROW($A38)-5,FALSE))</f>
        <v>0</v>
      </c>
      <c r="I38" s="11">
        <f ca="1">IF(I$5&lt;&gt;"",HLOOKUP(I$5,Functionalization!$G$6:$M$427,ROW($A38)-5,FALSE),IFERROR(INDEX(I$391:I$427,MATCH($F38,$B$391:$B$427,0))/VLOOKUP($F38,$B$391:$AH$427,MATCH(LEFT(TRIM(I$6),FIND("~",SUBSTITUTE(I$6,"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38))*HLOOKUP(LEFT(TRIM(I$6),FIND("~",SUBSTITUTE(I$6," ","~",LEN(TRIM(I$6))-LEN(SUBSTITUTE(TRIM(I$6)," ",""))))-1)&amp;" Total",$B$6:$AH$427,ROW($A38)-5,FALSE))</f>
        <v>0</v>
      </c>
      <c r="J38" s="11">
        <f ca="1">IF(J$5&lt;&gt;"",HLOOKUP(J$5,Functionalization!$G$6:$M$427,ROW($A38)-5,FALSE),IFERROR(INDEX(J$391:J$427,MATCH($F38,$B$391:$B$427,0))/VLOOKUP($F38,$B$391:$AH$427,MATCH(LEFT(TRIM(J$6),FIND("~",SUBSTITUTE(J$6,"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38))*HLOOKUP(LEFT(TRIM(J$6),FIND("~",SUBSTITUTE(J$6," ","~",LEN(TRIM(J$6))-LEN(SUBSTITUTE(TRIM(J$6)," ",""))))-1)&amp;" Total",$B$6:$AH$427,ROW($A38)-5,FALSE))</f>
        <v>0</v>
      </c>
      <c r="K38" s="11">
        <f ca="1">IF(K$5&lt;&gt;"",HLOOKUP(K$5,Functionalization!$G$6:$M$427,ROW($A38)-5,FALSE),IFERROR(INDEX(K$391:K$427,MATCH($F38,$B$391:$B$427,0))/VLOOKUP($F38,$B$391:$AH$427,MATCH(LEFT(TRIM(K$6),FIND("~",SUBSTITUTE(K$6,"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38))*HLOOKUP(LEFT(TRIM(K$6),FIND("~",SUBSTITUTE(K$6," ","~",LEN(TRIM(K$6))-LEN(SUBSTITUTE(TRIM(K$6)," ",""))))-1)&amp;" Total",$B$6:$AH$427,ROW($A38)-5,FALSE))</f>
        <v>0</v>
      </c>
      <c r="L38" s="11">
        <f ca="1">IF(L$5&lt;&gt;"",HLOOKUP(L$5,Functionalization!$G$6:$M$427,ROW($A38)-5,FALSE),IFERROR(INDEX(L$391:L$427,MATCH($F38,$B$391:$B$427,0))/VLOOKUP($F38,$B$391:$AH$427,MATCH(LEFT(TRIM(L$6),FIND("~",SUBSTITUTE(L$6,"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38))*HLOOKUP(LEFT(TRIM(L$6),FIND("~",SUBSTITUTE(L$6," ","~",LEN(TRIM(L$6))-LEN(SUBSTITUTE(TRIM(L$6)," ",""))))-1)&amp;" Total",$B$6:$AH$427,ROW($A38)-5,FALSE))</f>
        <v>0</v>
      </c>
      <c r="M38" s="11">
        <f ca="1">IF(M$5&lt;&gt;"",HLOOKUP(M$5,Functionalization!$G$6:$M$427,ROW($A38)-5,FALSE),IFERROR(INDEX(M$391:M$427,MATCH($F38,$B$391:$B$427,0))/VLOOKUP($F38,$B$391:$AH$427,MATCH(LEFT(TRIM(M$6),FIND("~",SUBSTITUTE(M$6,"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38))*HLOOKUP(LEFT(TRIM(M$6),FIND("~",SUBSTITUTE(M$6," ","~",LEN(TRIM(M$6))-LEN(SUBSTITUTE(TRIM(M$6)," ",""))))-1)&amp;" Total",$B$6:$AH$427,ROW($A38)-5,FALSE))</f>
        <v>0</v>
      </c>
      <c r="N38" s="11">
        <f ca="1">IF(N$5&lt;&gt;"",HLOOKUP(N$5,Functionalization!$G$6:$M$427,ROW($A38)-5,FALSE),IFERROR(INDEX(N$391:N$427,MATCH($F38,$B$391:$B$427,0))/VLOOKUP($F38,$B$391:$AH$427,MATCH(LEFT(TRIM(N$6),FIND("~",SUBSTITUTE(N$6,"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38))*HLOOKUP(LEFT(TRIM(N$6),FIND("~",SUBSTITUTE(N$6," ","~",LEN(TRIM(N$6))-LEN(SUBSTITUTE(TRIM(N$6)," ",""))))-1)&amp;" Total",$B$6:$AH$427,ROW($A38)-5,FALSE))</f>
        <v>0</v>
      </c>
      <c r="O38" s="11">
        <f ca="1">IF(O$5&lt;&gt;"",HLOOKUP(O$5,Functionalization!$G$6:$M$427,ROW($A38)-5,FALSE),IFERROR(INDEX(O$391:O$427,MATCH($F38,$B$391:$B$427,0))/VLOOKUP($F38,$B$391:$AH$427,MATCH(LEFT(TRIM(O$6),FIND("~",SUBSTITUTE(O$6,"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38))*HLOOKUP(LEFT(TRIM(O$6),FIND("~",SUBSTITUTE(O$6," ","~",LEN(TRIM(O$6))-LEN(SUBSTITUTE(TRIM(O$6)," ",""))))-1)&amp;" Total",$B$6:$AH$427,ROW($A38)-5,FALSE))</f>
        <v>30183.87</v>
      </c>
      <c r="P38" s="11">
        <f ca="1">IF(P$5&lt;&gt;"",HLOOKUP(P$5,Functionalization!$G$6:$M$427,ROW($A38)-5,FALSE),IFERROR(INDEX(P$391:P$427,MATCH($F38,$B$391:$B$427,0))/VLOOKUP($F38,$B$391:$AH$427,MATCH(LEFT(TRIM(P$6),FIND("~",SUBSTITUTE(P$6,"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38))*HLOOKUP(LEFT(TRIM(P$6),FIND("~",SUBSTITUTE(P$6," ","~",LEN(TRIM(P$6))-LEN(SUBSTITUTE(TRIM(P$6)," ",""))))-1)&amp;" Total",$B$6:$AH$427,ROW($A38)-5,FALSE))</f>
        <v>30183.87</v>
      </c>
      <c r="Q38" s="11">
        <f ca="1">IF(Q$5&lt;&gt;"",HLOOKUP(Q$5,Functionalization!$G$6:$M$427,ROW($A38)-5,FALSE),IFERROR(INDEX(Q$391:Q$427,MATCH($F38,$B$391:$B$427,0))/VLOOKUP($F38,$B$391:$AH$427,MATCH(LEFT(TRIM(Q$6),FIND("~",SUBSTITUTE(Q$6,"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38))*HLOOKUP(LEFT(TRIM(Q$6),FIND("~",SUBSTITUTE(Q$6," ","~",LEN(TRIM(Q$6))-LEN(SUBSTITUTE(TRIM(Q$6)," ",""))))-1)&amp;" Total",$B$6:$AH$427,ROW($A38)-5,FALSE))</f>
        <v>0</v>
      </c>
      <c r="R38" s="11">
        <f ca="1">IF(R$5&lt;&gt;"",HLOOKUP(R$5,Functionalization!$G$6:$M$427,ROW($A38)-5,FALSE),IFERROR(INDEX(R$391:R$427,MATCH($F38,$B$391:$B$427,0))/VLOOKUP($F38,$B$391:$AH$427,MATCH(LEFT(TRIM(R$6),FIND("~",SUBSTITUTE(R$6,"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38))*HLOOKUP(LEFT(TRIM(R$6),FIND("~",SUBSTITUTE(R$6," ","~",LEN(TRIM(R$6))-LEN(SUBSTITUTE(TRIM(R$6)," ",""))))-1)&amp;" Total",$B$6:$AH$427,ROW($A38)-5,FALSE))</f>
        <v>0</v>
      </c>
      <c r="S38" s="11">
        <f ca="1">IF(S$5&lt;&gt;"",HLOOKUP(S$5,Functionalization!$G$6:$M$427,ROW($A38)-5,FALSE),IFERROR(INDEX(S$391:S$427,MATCH($F38,$B$391:$B$427,0))/VLOOKUP($F38,$B$391:$AH$427,MATCH(LEFT(TRIM(S$6),FIND("~",SUBSTITUTE(S$6,"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38))*HLOOKUP(LEFT(TRIM(S$6),FIND("~",SUBSTITUTE(S$6," ","~",LEN(TRIM(S$6))-LEN(SUBSTITUTE(TRIM(S$6)," ",""))))-1)&amp;" Total",$B$6:$AH$427,ROW($A38)-5,FALSE))</f>
        <v>0</v>
      </c>
      <c r="T38" s="11">
        <f ca="1">IF(T$5&lt;&gt;"",HLOOKUP(T$5,Functionalization!$G$6:$M$427,ROW($A38)-5,FALSE),IFERROR(INDEX(T$391:T$427,MATCH($F38,$B$391:$B$427,0))/VLOOKUP($F38,$B$391:$AH$427,MATCH(LEFT(TRIM(T$6),FIND("~",SUBSTITUTE(T$6,"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38))*HLOOKUP(LEFT(TRIM(T$6),FIND("~",SUBSTITUTE(T$6," ","~",LEN(TRIM(T$6))-LEN(SUBSTITUTE(TRIM(T$6)," ",""))))-1)&amp;" Total",$B$6:$AH$427,ROW($A38)-5,FALSE))</f>
        <v>0</v>
      </c>
      <c r="U38" s="11">
        <f ca="1">IF(U$5&lt;&gt;"",HLOOKUP(U$5,Functionalization!$G$6:$M$427,ROW($A38)-5,FALSE),IFERROR(INDEX(U$391:U$427,MATCH($F38,$B$391:$B$427,0))/VLOOKUP($F38,$B$391:$AH$427,MATCH(LEFT(TRIM(U$6),FIND("~",SUBSTITUTE(U$6,"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38))*HLOOKUP(LEFT(TRIM(U$6),FIND("~",SUBSTITUTE(U$6," ","~",LEN(TRIM(U$6))-LEN(SUBSTITUTE(TRIM(U$6)," ",""))))-1)&amp;" Total",$B$6:$AH$427,ROW($A38)-5,FALSE))</f>
        <v>0</v>
      </c>
      <c r="V38" s="11">
        <f ca="1">IF(V$5&lt;&gt;"",HLOOKUP(V$5,Functionalization!$G$6:$M$427,ROW($A38)-5,FALSE),IFERROR(INDEX(V$391:V$427,MATCH($F38,$B$391:$B$427,0))/VLOOKUP($F38,$B$391:$AH$427,MATCH(LEFT(TRIM(V$6),FIND("~",SUBSTITUTE(V$6,"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38))*HLOOKUP(LEFT(TRIM(V$6),FIND("~",SUBSTITUTE(V$6," ","~",LEN(TRIM(V$6))-LEN(SUBSTITUTE(TRIM(V$6)," ",""))))-1)&amp;" Total",$B$6:$AH$427,ROW($A38)-5,FALSE))</f>
        <v>0</v>
      </c>
      <c r="W38" s="11">
        <f ca="1">IF(W$5&lt;&gt;"",HLOOKUP(W$5,Functionalization!$G$6:$M$427,ROW($A38)-5,FALSE),IFERROR(INDEX(W$391:W$427,MATCH($F38,$B$391:$B$427,0))/VLOOKUP($F38,$B$391:$AH$427,MATCH(LEFT(TRIM(W$6),FIND("~",SUBSTITUTE(W$6,"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38))*HLOOKUP(LEFT(TRIM(W$6),FIND("~",SUBSTITUTE(W$6," ","~",LEN(TRIM(W$6))-LEN(SUBSTITUTE(TRIM(W$6)," ",""))))-1)&amp;" Total",$B$6:$AH$427,ROW($A38)-5,FALSE))</f>
        <v>0</v>
      </c>
      <c r="X38" s="11">
        <f ca="1">IF(X$5&lt;&gt;"",HLOOKUP(X$5,Functionalization!$G$6:$M$427,ROW($A38)-5,FALSE),IFERROR(INDEX(X$391:X$427,MATCH($F38,$B$391:$B$427,0))/VLOOKUP($F38,$B$391:$AH$427,MATCH(LEFT(TRIM(X$6),FIND("~",SUBSTITUTE(X$6,"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38))*HLOOKUP(LEFT(TRIM(X$6),FIND("~",SUBSTITUTE(X$6," ","~",LEN(TRIM(X$6))-LEN(SUBSTITUTE(TRIM(X$6)," ",""))))-1)&amp;" Total",$B$6:$AH$427,ROW($A38)-5,FALSE))</f>
        <v>0</v>
      </c>
      <c r="Y38" s="11">
        <f ca="1">IF(Y$5&lt;&gt;"",HLOOKUP(Y$5,Functionalization!$G$6:$M$427,ROW($A38)-5,FALSE),IFERROR(INDEX(Y$391:Y$427,MATCH($F38,$B$391:$B$427,0))/VLOOKUP($F38,$B$391:$AH$427,MATCH(LEFT(TRIM(Y$6),FIND("~",SUBSTITUTE(Y$6,"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38))*HLOOKUP(LEFT(TRIM(Y$6),FIND("~",SUBSTITUTE(Y$6," ","~",LEN(TRIM(Y$6))-LEN(SUBSTITUTE(TRIM(Y$6)," ",""))))-1)&amp;" Total",$B$6:$AH$427,ROW($A38)-5,FALSE))</f>
        <v>0</v>
      </c>
      <c r="Z38" s="11">
        <f ca="1">IF(Z$5&lt;&gt;"",HLOOKUP(Z$5,Functionalization!$G$6:$M$427,ROW($A38)-5,FALSE),IFERROR(INDEX(Z$391:Z$427,MATCH($F38,$B$391:$B$427,0))/VLOOKUP($F38,$B$391:$AH$427,MATCH(LEFT(TRIM(Z$6),FIND("~",SUBSTITUTE(Z$6,"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38))*HLOOKUP(LEFT(TRIM(Z$6),FIND("~",SUBSTITUTE(Z$6," ","~",LEN(TRIM(Z$6))-LEN(SUBSTITUTE(TRIM(Z$6)," ",""))))-1)&amp;" Total",$B$6:$AH$427,ROW($A38)-5,FALSE))</f>
        <v>0</v>
      </c>
      <c r="AA38" s="11">
        <f ca="1">IF(AA$5&lt;&gt;"",HLOOKUP(AA$5,Functionalization!$G$6:$M$427,ROW($A38)-5,FALSE),IFERROR(INDEX(AA$391:AA$427,MATCH($F38,$B$391:$B$427,0))/VLOOKUP($F38,$B$391:$AH$427,MATCH(LEFT(TRIM(AA$6),FIND("~",SUBSTITUTE(AA$6,"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38))*HLOOKUP(LEFT(TRIM(AA$6),FIND("~",SUBSTITUTE(AA$6," ","~",LEN(TRIM(AA$6))-LEN(SUBSTITUTE(TRIM(AA$6)," ",""))))-1)&amp;" Total",$B$6:$AH$427,ROW($A38)-5,FALSE))</f>
        <v>0</v>
      </c>
      <c r="AB38" s="11">
        <f ca="1">IF(AB$5&lt;&gt;"",HLOOKUP(AB$5,Functionalization!$G$6:$M$427,ROW($A38)-5,FALSE),IFERROR(INDEX(AB$391:AB$427,MATCH($F38,$B$391:$B$427,0))/VLOOKUP($F38,$B$391:$AH$427,MATCH(LEFT(TRIM(AB$6),FIND("~",SUBSTITUTE(AB$6,"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38))*HLOOKUP(LEFT(TRIM(AB$6),FIND("~",SUBSTITUTE(AB$6," ","~",LEN(TRIM(AB$6))-LEN(SUBSTITUTE(TRIM(AB$6)," ",""))))-1)&amp;" Total",$B$6:$AH$427,ROW($A38)-5,FALSE))</f>
        <v>0</v>
      </c>
      <c r="AC38" s="11">
        <f ca="1">IF(AC$5&lt;&gt;"",HLOOKUP(AC$5,Functionalization!$G$6:$M$427,ROW($A38)-5,FALSE),IFERROR(INDEX(AC$391:AC$427,MATCH($F38,$B$391:$B$427,0))/VLOOKUP($F38,$B$391:$AH$427,MATCH(LEFT(TRIM(AC$6),FIND("~",SUBSTITUTE(AC$6,"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38))*HLOOKUP(LEFT(TRIM(AC$6),FIND("~",SUBSTITUTE(AC$6," ","~",LEN(TRIM(AC$6))-LEN(SUBSTITUTE(TRIM(AC$6)," ",""))))-1)&amp;" Total",$B$6:$AH$427,ROW($A38)-5,FALSE))</f>
        <v>0</v>
      </c>
      <c r="AD38" s="11">
        <f ca="1">IF(AD$5&lt;&gt;"",HLOOKUP(AD$5,Functionalization!$G$6:$M$427,ROW($A38)-5,FALSE),IFERROR(INDEX(AD$391:AD$427,MATCH($F38,$B$391:$B$427,0))/VLOOKUP($F38,$B$391:$AH$427,MATCH(LEFT(TRIM(AD$6),FIND("~",SUBSTITUTE(AD$6,"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38))*HLOOKUP(LEFT(TRIM(AD$6),FIND("~",SUBSTITUTE(AD$6," ","~",LEN(TRIM(AD$6))-LEN(SUBSTITUTE(TRIM(AD$6)," ",""))))-1)&amp;" Total",$B$6:$AH$427,ROW($A38)-5,FALSE))</f>
        <v>0</v>
      </c>
      <c r="AE38" s="11">
        <f ca="1">IF(AE$5&lt;&gt;"",HLOOKUP(AE$5,Functionalization!$G$6:$M$427,ROW($A38)-5,FALSE),IFERROR(INDEX(AE$391:AE$427,MATCH($F38,$B$391:$B$427,0))/VLOOKUP($F38,$B$391:$AH$427,MATCH(LEFT(TRIM(AE$6),FIND("~",SUBSTITUTE(AE$6,"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38))*HLOOKUP(LEFT(TRIM(AE$6),FIND("~",SUBSTITUTE(AE$6," ","~",LEN(TRIM(AE$6))-LEN(SUBSTITUTE(TRIM(AE$6)," ",""))))-1)&amp;" Total",$B$6:$AH$427,ROW($A38)-5,FALSE))</f>
        <v>0</v>
      </c>
      <c r="AF38" s="11">
        <f ca="1">IF(AF$5&lt;&gt;"",HLOOKUP(AF$5,Functionalization!$G$6:$M$427,ROW($A38)-5,FALSE),IFERROR(INDEX(AF$391:AF$427,MATCH($F38,$B$391:$B$427,0))/VLOOKUP($F38,$B$391:$AH$427,MATCH(LEFT(TRIM(AF$6),FIND("~",SUBSTITUTE(AF$6,"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38))*HLOOKUP(LEFT(TRIM(AF$6),FIND("~",SUBSTITUTE(AF$6," ","~",LEN(TRIM(AF$6))-LEN(SUBSTITUTE(TRIM(AF$6)," ",""))))-1)&amp;" Total",$B$6:$AH$427,ROW($A38)-5,FALSE))</f>
        <v>0</v>
      </c>
      <c r="AG38" s="11">
        <f ca="1">IF(AG$5&lt;&gt;"",HLOOKUP(AG$5,Functionalization!$G$6:$M$427,ROW($A38)-5,FALSE),IFERROR(INDEX(AG$391:AG$427,MATCH($F38,$B$391:$B$427,0))/VLOOKUP($F38,$B$391:$AH$427,MATCH(LEFT(TRIM(AG$6),FIND("~",SUBSTITUTE(AG$6,"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38))*HLOOKUP(LEFT(TRIM(AG$6),FIND("~",SUBSTITUTE(AG$6," ","~",LEN(TRIM(AG$6))-LEN(SUBSTITUTE(TRIM(AG$6)," ",""))))-1)&amp;" Total",$B$6:$AH$427,ROW($A38)-5,FALSE))</f>
        <v>0</v>
      </c>
      <c r="AH38" s="11">
        <f ca="1">IF(AH$5&lt;&gt;"",HLOOKUP(AH$5,Functionalization!$G$6:$M$427,ROW($A38)-5,FALSE),IFERROR(INDEX(AH$391:AH$427,MATCH($F38,$B$391:$B$427,0))/VLOOKUP($F38,$B$391:$AH$427,MATCH(LEFT(TRIM(AH$6),FIND("~",SUBSTITUTE(AH$6,"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38))*HLOOKUP(LEFT(TRIM(AH$6),FIND("~",SUBSTITUTE(AH$6," ","~",LEN(TRIM(AH$6))-LEN(SUBSTITUTE(TRIM(AH$6)," ",""))))-1)&amp;" Total",$B$6:$AH$427,ROW($A38)-5,FALSE))</f>
        <v>0</v>
      </c>
      <c r="AJ38">
        <f ca="1">IFERROR(IF(SUMIF($G$6:$AH$6,AJ$6&amp;" Total",$G38:$AH38)-(SUMIF($G$6:$AH$6,AJ$6&amp;" "&amp;'Input-Func_Class'!$D$22,$G38:$AH38)+IFERROR(SUMIF($G$6:$AH$6,AJ$6&amp;" "&amp;'Input-Func_Class'!$E$22,$G38:$AH38),SUMIF($G$6:$AH$6,AJ$6&amp;" "&amp;'Input-Func_Class'!$B$24,$G38:$AH38))+SUMIF($G$6:$AH$6,AJ$6&amp;" "&amp;'Input-Func_Class'!$F$22,$G38:$AH38))&lt;Check_Limit,0,1),1)</f>
        <v>0</v>
      </c>
      <c r="AK38">
        <f ca="1">IFERROR(IF(SUMIF($G$6:$AH$6,AK$6&amp;" Total",$G38:$AH38)-(SUMIF($G$6:$AH$6,AK$6&amp;" "&amp;'Input-Func_Class'!$D$22,$G38:$AH38)+IFERROR(SUMIF($G$6:$AH$6,AK$6&amp;" "&amp;'Input-Func_Class'!$E$22,$G38:$AH38),SUMIF($G$6:$AH$6,AK$6&amp;" "&amp;'Input-Func_Class'!$B$24,$G38:$AH38))+SUMIF($G$6:$AH$6,AK$6&amp;" "&amp;'Input-Func_Class'!$F$22,$G38:$AH38))&lt;Check_Limit,0,1),1)</f>
        <v>0</v>
      </c>
      <c r="AL38">
        <f ca="1">IFERROR(IF(SUMIF($G$6:$AH$6,AL$6&amp;" Total",$G38:$AH38)-(SUMIF($G$6:$AH$6,AL$6&amp;" "&amp;'Input-Func_Class'!$D$22,$G38:$AH38)+IFERROR(SUMIF($G$6:$AH$6,AL$6&amp;" "&amp;'Input-Func_Class'!$E$22,$G38:$AH38),SUMIF($G$6:$AH$6,AL$6&amp;" "&amp;'Input-Func_Class'!$B$24,$G38:$AH38))+SUMIF($G$6:$AH$6,AL$6&amp;" "&amp;'Input-Func_Class'!$F$22,$G38:$AH38))&lt;Check_Limit,0,1),1)</f>
        <v>0</v>
      </c>
      <c r="AM38">
        <f ca="1">IFERROR(IF(SUMIF($G$6:$AH$6,AM$6&amp;" Total",$G38:$AH38)-(SUMIF($G$6:$AH$6,AM$6&amp;" "&amp;'Input-Func_Class'!$D$22,$G38:$AH38)+IFERROR(SUMIF($G$6:$AH$6,AM$6&amp;" "&amp;'Input-Func_Class'!$E$22,$G38:$AH38),SUMIF($G$6:$AH$6,AM$6&amp;" "&amp;'Input-Func_Class'!$B$24,$G38:$AH38))+SUMIF($G$6:$AH$6,AM$6&amp;" "&amp;'Input-Func_Class'!$F$22,$G38:$AH38))&lt;Check_Limit,0,1),1)</f>
        <v>0</v>
      </c>
      <c r="AN38">
        <f ca="1">IFERROR(IF(SUMIF($G$6:$AH$6,AN$6&amp;" Total",$G38:$AH38)-(SUMIF($G$6:$AH$6,AN$6&amp;" "&amp;'Input-Func_Class'!$D$22,$G38:$AH38)+IFERROR(SUMIF($G$6:$AH$6,AN$6&amp;" "&amp;'Input-Func_Class'!$E$22,$G38:$AH38),SUMIF($G$6:$AH$6,AN$6&amp;" "&amp;'Input-Func_Class'!$B$24,$G38:$AH38))+SUMIF($G$6:$AH$6,AN$6&amp;" "&amp;'Input-Func_Class'!$F$22,$G38:$AH38))&lt;Check_Limit,0,1),1)</f>
        <v>0</v>
      </c>
      <c r="AO38">
        <f ca="1">IFERROR(IF(SUMIF($G$6:$AH$6,AO$6&amp;" Total",$G38:$AH38)-(SUMIF($G$6:$AH$6,AO$6&amp;" "&amp;'Input-Func_Class'!$D$22,$G38:$AH38)+IFERROR(SUMIF($G$6:$AH$6,AO$6&amp;" "&amp;'Input-Func_Class'!$E$22,$G38:$AH38),SUMIF($G$6:$AH$6,AO$6&amp;" "&amp;'Input-Func_Class'!$B$24,$G38:$AH38))+SUMIF($G$6:$AH$6,AO$6&amp;" "&amp;'Input-Func_Class'!$F$22,$G38:$AH38))&lt;Check_Limit,0,1),1)</f>
        <v>0</v>
      </c>
      <c r="AP38">
        <f ca="1">IFERROR(IF(SUMIF($G$6:$AH$6,AP$6&amp;" Total",$G38:$AH38)-(SUMIF($G$6:$AH$6,AP$6&amp;" "&amp;'Input-Func_Class'!$D$22,$G38:$AH38)+IFERROR(SUMIF($G$6:$AH$6,AP$6&amp;" "&amp;'Input-Func_Class'!$E$22,$G38:$AH38),SUMIF($G$6:$AH$6,AP$6&amp;" "&amp;'Input-Func_Class'!$B$24,$G38:$AH38))+SUMIF($G$6:$AH$6,AP$6&amp;" "&amp;'Input-Func_Class'!$F$22,$G38:$AH38))&lt;Check_Limit,0,1),1)</f>
        <v>0</v>
      </c>
    </row>
    <row r="39" spans="1:42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>SUBTOTAL(9,D32:D38)</f>
        <v>37485808.819999993</v>
      </c>
      <c r="E39" s="11">
        <f t="shared" ca="1" si="0"/>
        <v>0</v>
      </c>
      <c r="G39" s="111">
        <f t="shared" ref="G39:AH39" ca="1" si="3">SUBTOTAL(9,G32:G38)</f>
        <v>0</v>
      </c>
      <c r="H39" s="111">
        <f t="shared" ca="1" si="3"/>
        <v>0</v>
      </c>
      <c r="I39" s="111">
        <f t="shared" ca="1" si="3"/>
        <v>0</v>
      </c>
      <c r="J39" s="111">
        <f t="shared" ca="1" si="3"/>
        <v>0</v>
      </c>
      <c r="K39" s="111">
        <f t="shared" ca="1" si="3"/>
        <v>0</v>
      </c>
      <c r="L39" s="111">
        <f t="shared" ca="1" si="3"/>
        <v>0</v>
      </c>
      <c r="M39" s="111">
        <f t="shared" ca="1" si="3"/>
        <v>0</v>
      </c>
      <c r="N39" s="111">
        <f t="shared" ca="1" si="3"/>
        <v>0</v>
      </c>
      <c r="O39" s="111">
        <f t="shared" ca="1" si="3"/>
        <v>37485808.819999993</v>
      </c>
      <c r="P39" s="111">
        <f t="shared" ca="1" si="3"/>
        <v>37485808.819999993</v>
      </c>
      <c r="Q39" s="111">
        <f t="shared" ca="1" si="3"/>
        <v>0</v>
      </c>
      <c r="R39" s="111">
        <f t="shared" ca="1" si="3"/>
        <v>0</v>
      </c>
      <c r="S39" s="111">
        <f t="shared" ca="1" si="3"/>
        <v>0</v>
      </c>
      <c r="T39" s="111">
        <f t="shared" ca="1" si="3"/>
        <v>0</v>
      </c>
      <c r="U39" s="111">
        <f t="shared" ca="1" si="3"/>
        <v>0</v>
      </c>
      <c r="V39" s="111">
        <f t="shared" ca="1" si="3"/>
        <v>0</v>
      </c>
      <c r="W39" s="111">
        <f t="shared" ca="1" si="3"/>
        <v>0</v>
      </c>
      <c r="X39" s="111">
        <f t="shared" ca="1" si="3"/>
        <v>0</v>
      </c>
      <c r="Y39" s="111">
        <f t="shared" ca="1" si="3"/>
        <v>0</v>
      </c>
      <c r="Z39" s="111">
        <f t="shared" ca="1" si="3"/>
        <v>0</v>
      </c>
      <c r="AA39" s="111">
        <f t="shared" ca="1" si="3"/>
        <v>0</v>
      </c>
      <c r="AB39" s="111">
        <f t="shared" ca="1" si="3"/>
        <v>0</v>
      </c>
      <c r="AC39" s="111">
        <f t="shared" ca="1" si="3"/>
        <v>0</v>
      </c>
      <c r="AD39" s="111">
        <f t="shared" ca="1" si="3"/>
        <v>0</v>
      </c>
      <c r="AE39" s="111">
        <f t="shared" ca="1" si="3"/>
        <v>0</v>
      </c>
      <c r="AF39" s="111">
        <f t="shared" ca="1" si="3"/>
        <v>0</v>
      </c>
      <c r="AG39" s="111">
        <f t="shared" ca="1" si="3"/>
        <v>0</v>
      </c>
      <c r="AH39" s="111">
        <f t="shared" ca="1" si="3"/>
        <v>0</v>
      </c>
      <c r="AJ39">
        <f ca="1">IFERROR(IF(SUMIF($G$6:$AH$6,AJ$6&amp;" Total",$G39:$AH39)-(SUMIF($G$6:$AH$6,AJ$6&amp;" "&amp;'Input-Func_Class'!$D$22,$G39:$AH39)+IFERROR(SUMIF($G$6:$AH$6,AJ$6&amp;" "&amp;'Input-Func_Class'!$E$22,$G39:$AH39),SUMIF($G$6:$AH$6,AJ$6&amp;" "&amp;'Input-Func_Class'!$B$24,$G39:$AH39))+SUMIF($G$6:$AH$6,AJ$6&amp;" "&amp;'Input-Func_Class'!$F$22,$G39:$AH39))&lt;Check_Limit,0,1),1)</f>
        <v>0</v>
      </c>
      <c r="AK39">
        <f ca="1">IFERROR(IF(SUMIF($G$6:$AH$6,AK$6&amp;" Total",$G39:$AH39)-(SUMIF($G$6:$AH$6,AK$6&amp;" "&amp;'Input-Func_Class'!$D$22,$G39:$AH39)+IFERROR(SUMIF($G$6:$AH$6,AK$6&amp;" "&amp;'Input-Func_Class'!$E$22,$G39:$AH39),SUMIF($G$6:$AH$6,AK$6&amp;" "&amp;'Input-Func_Class'!$B$24,$G39:$AH39))+SUMIF($G$6:$AH$6,AK$6&amp;" "&amp;'Input-Func_Class'!$F$22,$G39:$AH39))&lt;Check_Limit,0,1),1)</f>
        <v>0</v>
      </c>
      <c r="AL39">
        <f ca="1">IFERROR(IF(SUMIF($G$6:$AH$6,AL$6&amp;" Total",$G39:$AH39)-(SUMIF($G$6:$AH$6,AL$6&amp;" "&amp;'Input-Func_Class'!$D$22,$G39:$AH39)+IFERROR(SUMIF($G$6:$AH$6,AL$6&amp;" "&amp;'Input-Func_Class'!$E$22,$G39:$AH39),SUMIF($G$6:$AH$6,AL$6&amp;" "&amp;'Input-Func_Class'!$B$24,$G39:$AH39))+SUMIF($G$6:$AH$6,AL$6&amp;" "&amp;'Input-Func_Class'!$F$22,$G39:$AH39))&lt;Check_Limit,0,1),1)</f>
        <v>0</v>
      </c>
      <c r="AM39">
        <f ca="1">IFERROR(IF(SUMIF($G$6:$AH$6,AM$6&amp;" Total",$G39:$AH39)-(SUMIF($G$6:$AH$6,AM$6&amp;" "&amp;'Input-Func_Class'!$D$22,$G39:$AH39)+IFERROR(SUMIF($G$6:$AH$6,AM$6&amp;" "&amp;'Input-Func_Class'!$E$22,$G39:$AH39),SUMIF($G$6:$AH$6,AM$6&amp;" "&amp;'Input-Func_Class'!$B$24,$G39:$AH39))+SUMIF($G$6:$AH$6,AM$6&amp;" "&amp;'Input-Func_Class'!$F$22,$G39:$AH39))&lt;Check_Limit,0,1),1)</f>
        <v>0</v>
      </c>
      <c r="AN39">
        <f ca="1">IFERROR(IF(SUMIF($G$6:$AH$6,AN$6&amp;" Total",$G39:$AH39)-(SUMIF($G$6:$AH$6,AN$6&amp;" "&amp;'Input-Func_Class'!$D$22,$G39:$AH39)+IFERROR(SUMIF($G$6:$AH$6,AN$6&amp;" "&amp;'Input-Func_Class'!$E$22,$G39:$AH39),SUMIF($G$6:$AH$6,AN$6&amp;" "&amp;'Input-Func_Class'!$B$24,$G39:$AH39))+SUMIF($G$6:$AH$6,AN$6&amp;" "&amp;'Input-Func_Class'!$F$22,$G39:$AH39))&lt;Check_Limit,0,1),1)</f>
        <v>0</v>
      </c>
      <c r="AO39">
        <f ca="1">IFERROR(IF(SUMIF($G$6:$AH$6,AO$6&amp;" Total",$G39:$AH39)-(SUMIF($G$6:$AH$6,AO$6&amp;" "&amp;'Input-Func_Class'!$D$22,$G39:$AH39)+IFERROR(SUMIF($G$6:$AH$6,AO$6&amp;" "&amp;'Input-Func_Class'!$E$22,$G39:$AH39),SUMIF($G$6:$AH$6,AO$6&amp;" "&amp;'Input-Func_Class'!$B$24,$G39:$AH39))+SUMIF($G$6:$AH$6,AO$6&amp;" "&amp;'Input-Func_Class'!$F$22,$G39:$AH39))&lt;Check_Limit,0,1),1)</f>
        <v>0</v>
      </c>
      <c r="AP39">
        <f ca="1">IFERROR(IF(SUMIF($G$6:$AH$6,AP$6&amp;" Total",$G39:$AH39)-(SUMIF($G$6:$AH$6,AP$6&amp;" "&amp;'Input-Func_Class'!$D$22,$G39:$AH39)+IFERROR(SUMIF($G$6:$AH$6,AP$6&amp;" "&amp;'Input-Func_Class'!$E$22,$G39:$AH39),SUMIF($G$6:$AH$6,AP$6&amp;" "&amp;'Input-Func_Class'!$B$24,$G39:$AH39))+SUMIF($G$6:$AH$6,AP$6&amp;" "&amp;'Input-Func_Class'!$F$22,$G39:$AH39))&lt;Check_Limit,0,1),1)</f>
        <v>0</v>
      </c>
    </row>
    <row r="40" spans="1:42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>
        <f t="shared" si="0"/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J40">
        <f>IFERROR(IF(SUMIF($G$6:$AH$6,AJ$6&amp;" Total",$G40:$AH40)-(SUMIF($G$6:$AH$6,AJ$6&amp;" "&amp;'Input-Func_Class'!$D$22,$G40:$AH40)+IFERROR(SUMIF($G$6:$AH$6,AJ$6&amp;" "&amp;'Input-Func_Class'!$E$22,$G40:$AH40),SUMIF($G$6:$AH$6,AJ$6&amp;" "&amp;'Input-Func_Class'!$B$24,$G40:$AH40))+SUMIF($G$6:$AH$6,AJ$6&amp;" "&amp;'Input-Func_Class'!$F$22,$G40:$AH40))&lt;Check_Limit,0,1),1)</f>
        <v>0</v>
      </c>
      <c r="AK40">
        <f>IFERROR(IF(SUMIF($G$6:$AH$6,AK$6&amp;" Total",$G40:$AH40)-(SUMIF($G$6:$AH$6,AK$6&amp;" "&amp;'Input-Func_Class'!$D$22,$G40:$AH40)+IFERROR(SUMIF($G$6:$AH$6,AK$6&amp;" "&amp;'Input-Func_Class'!$E$22,$G40:$AH40),SUMIF($G$6:$AH$6,AK$6&amp;" "&amp;'Input-Func_Class'!$B$24,$G40:$AH40))+SUMIF($G$6:$AH$6,AK$6&amp;" "&amp;'Input-Func_Class'!$F$22,$G40:$AH40))&lt;Check_Limit,0,1),1)</f>
        <v>0</v>
      </c>
      <c r="AL40">
        <f>IFERROR(IF(SUMIF($G$6:$AH$6,AL$6&amp;" Total",$G40:$AH40)-(SUMIF($G$6:$AH$6,AL$6&amp;" "&amp;'Input-Func_Class'!$D$22,$G40:$AH40)+IFERROR(SUMIF($G$6:$AH$6,AL$6&amp;" "&amp;'Input-Func_Class'!$E$22,$G40:$AH40),SUMIF($G$6:$AH$6,AL$6&amp;" "&amp;'Input-Func_Class'!$B$24,$G40:$AH40))+SUMIF($G$6:$AH$6,AL$6&amp;" "&amp;'Input-Func_Class'!$F$22,$G40:$AH40))&lt;Check_Limit,0,1),1)</f>
        <v>0</v>
      </c>
      <c r="AM40">
        <f>IFERROR(IF(SUMIF($G$6:$AH$6,AM$6&amp;" Total",$G40:$AH40)-(SUMIF($G$6:$AH$6,AM$6&amp;" "&amp;'Input-Func_Class'!$D$22,$G40:$AH40)+IFERROR(SUMIF($G$6:$AH$6,AM$6&amp;" "&amp;'Input-Func_Class'!$E$22,$G40:$AH40),SUMIF($G$6:$AH$6,AM$6&amp;" "&amp;'Input-Func_Class'!$B$24,$G40:$AH40))+SUMIF($G$6:$AH$6,AM$6&amp;" "&amp;'Input-Func_Class'!$F$22,$G40:$AH40))&lt;Check_Limit,0,1),1)</f>
        <v>0</v>
      </c>
      <c r="AN40">
        <f>IFERROR(IF(SUMIF($G$6:$AH$6,AN$6&amp;" Total",$G40:$AH40)-(SUMIF($G$6:$AH$6,AN$6&amp;" "&amp;'Input-Func_Class'!$D$22,$G40:$AH40)+IFERROR(SUMIF($G$6:$AH$6,AN$6&amp;" "&amp;'Input-Func_Class'!$E$22,$G40:$AH40),SUMIF($G$6:$AH$6,AN$6&amp;" "&amp;'Input-Func_Class'!$B$24,$G40:$AH40))+SUMIF($G$6:$AH$6,AN$6&amp;" "&amp;'Input-Func_Class'!$F$22,$G40:$AH40))&lt;Check_Limit,0,1),1)</f>
        <v>0</v>
      </c>
      <c r="AO40">
        <f>IFERROR(IF(SUMIF($G$6:$AH$6,AO$6&amp;" Total",$G40:$AH40)-(SUMIF($G$6:$AH$6,AO$6&amp;" "&amp;'Input-Func_Class'!$D$22,$G40:$AH40)+IFERROR(SUMIF($G$6:$AH$6,AO$6&amp;" "&amp;'Input-Func_Class'!$E$22,$G40:$AH40),SUMIF($G$6:$AH$6,AO$6&amp;" "&amp;'Input-Func_Class'!$B$24,$G40:$AH40))+SUMIF($G$6:$AH$6,AO$6&amp;" "&amp;'Input-Func_Class'!$F$22,$G40:$AH40))&lt;Check_Limit,0,1),1)</f>
        <v>0</v>
      </c>
      <c r="AP40">
        <f>IFERROR(IF(SUMIF($G$6:$AH$6,AP$6&amp;" Total",$G40:$AH40)-(SUMIF($G$6:$AH$6,AP$6&amp;" "&amp;'Input-Func_Class'!$D$22,$G40:$AH40)+IFERROR(SUMIF($G$6:$AH$6,AP$6&amp;" "&amp;'Input-Func_Class'!$E$22,$G40:$AH40),SUMIF($G$6:$AH$6,AP$6&amp;" "&amp;'Input-Func_Class'!$B$24,$G40:$AH40))+SUMIF($G$6:$AH$6,AP$6&amp;" "&amp;'Input-Func_Class'!$F$22,$G40:$AH40))&lt;Check_Limit,0,1),1)</f>
        <v>0</v>
      </c>
    </row>
    <row r="41" spans="1:42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>
        <f t="shared" si="0"/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J41">
        <f>IFERROR(IF(SUMIF($G$6:$AH$6,AJ$6&amp;" Total",$G41:$AH41)-(SUMIF($G$6:$AH$6,AJ$6&amp;" "&amp;'Input-Func_Class'!$D$22,$G41:$AH41)+IFERROR(SUMIF($G$6:$AH$6,AJ$6&amp;" "&amp;'Input-Func_Class'!$E$22,$G41:$AH41),SUMIF($G$6:$AH$6,AJ$6&amp;" "&amp;'Input-Func_Class'!$B$24,$G41:$AH41))+SUMIF($G$6:$AH$6,AJ$6&amp;" "&amp;'Input-Func_Class'!$F$22,$G41:$AH41))&lt;Check_Limit,0,1),1)</f>
        <v>0</v>
      </c>
      <c r="AK41">
        <f>IFERROR(IF(SUMIF($G$6:$AH$6,AK$6&amp;" Total",$G41:$AH41)-(SUMIF($G$6:$AH$6,AK$6&amp;" "&amp;'Input-Func_Class'!$D$22,$G41:$AH41)+IFERROR(SUMIF($G$6:$AH$6,AK$6&amp;" "&amp;'Input-Func_Class'!$E$22,$G41:$AH41),SUMIF($G$6:$AH$6,AK$6&amp;" "&amp;'Input-Func_Class'!$B$24,$G41:$AH41))+SUMIF($G$6:$AH$6,AK$6&amp;" "&amp;'Input-Func_Class'!$F$22,$G41:$AH41))&lt;Check_Limit,0,1),1)</f>
        <v>0</v>
      </c>
      <c r="AL41">
        <f>IFERROR(IF(SUMIF($G$6:$AH$6,AL$6&amp;" Total",$G41:$AH41)-(SUMIF($G$6:$AH$6,AL$6&amp;" "&amp;'Input-Func_Class'!$D$22,$G41:$AH41)+IFERROR(SUMIF($G$6:$AH$6,AL$6&amp;" "&amp;'Input-Func_Class'!$E$22,$G41:$AH41),SUMIF($G$6:$AH$6,AL$6&amp;" "&amp;'Input-Func_Class'!$B$24,$G41:$AH41))+SUMIF($G$6:$AH$6,AL$6&amp;" "&amp;'Input-Func_Class'!$F$22,$G41:$AH41))&lt;Check_Limit,0,1),1)</f>
        <v>0</v>
      </c>
      <c r="AM41">
        <f>IFERROR(IF(SUMIF($G$6:$AH$6,AM$6&amp;" Total",$G41:$AH41)-(SUMIF($G$6:$AH$6,AM$6&amp;" "&amp;'Input-Func_Class'!$D$22,$G41:$AH41)+IFERROR(SUMIF($G$6:$AH$6,AM$6&amp;" "&amp;'Input-Func_Class'!$E$22,$G41:$AH41),SUMIF($G$6:$AH$6,AM$6&amp;" "&amp;'Input-Func_Class'!$B$24,$G41:$AH41))+SUMIF($G$6:$AH$6,AM$6&amp;" "&amp;'Input-Func_Class'!$F$22,$G41:$AH41))&lt;Check_Limit,0,1),1)</f>
        <v>0</v>
      </c>
      <c r="AN41">
        <f>IFERROR(IF(SUMIF($G$6:$AH$6,AN$6&amp;" Total",$G41:$AH41)-(SUMIF($G$6:$AH$6,AN$6&amp;" "&amp;'Input-Func_Class'!$D$22,$G41:$AH41)+IFERROR(SUMIF($G$6:$AH$6,AN$6&amp;" "&amp;'Input-Func_Class'!$E$22,$G41:$AH41),SUMIF($G$6:$AH$6,AN$6&amp;" "&amp;'Input-Func_Class'!$B$24,$G41:$AH41))+SUMIF($G$6:$AH$6,AN$6&amp;" "&amp;'Input-Func_Class'!$F$22,$G41:$AH41))&lt;Check_Limit,0,1),1)</f>
        <v>0</v>
      </c>
      <c r="AO41">
        <f>IFERROR(IF(SUMIF($G$6:$AH$6,AO$6&amp;" Total",$G41:$AH41)-(SUMIF($G$6:$AH$6,AO$6&amp;" "&amp;'Input-Func_Class'!$D$22,$G41:$AH41)+IFERROR(SUMIF($G$6:$AH$6,AO$6&amp;" "&amp;'Input-Func_Class'!$E$22,$G41:$AH41),SUMIF($G$6:$AH$6,AO$6&amp;" "&amp;'Input-Func_Class'!$B$24,$G41:$AH41))+SUMIF($G$6:$AH$6,AO$6&amp;" "&amp;'Input-Func_Class'!$F$22,$G41:$AH41))&lt;Check_Limit,0,1),1)</f>
        <v>0</v>
      </c>
      <c r="AP41">
        <f>IFERROR(IF(SUMIF($G$6:$AH$6,AP$6&amp;" Total",$G41:$AH41)-(SUMIF($G$6:$AH$6,AP$6&amp;" "&amp;'Input-Func_Class'!$D$22,$G41:$AH41)+IFERROR(SUMIF($G$6:$AH$6,AP$6&amp;" "&amp;'Input-Func_Class'!$E$22,$G41:$AH41),SUMIF($G$6:$AH$6,AP$6&amp;" "&amp;'Input-Func_Class'!$B$24,$G41:$AH41))+SUMIF($G$6:$AH$6,AP$6&amp;" "&amp;'Input-Func_Class'!$F$22,$G41:$AH41))&lt;Check_Limit,0,1),1)</f>
        <v>0</v>
      </c>
    </row>
    <row r="42" spans="1:42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>Functionalization!$D42</f>
        <v>8502472.4100000001</v>
      </c>
      <c r="E42" s="11">
        <f t="shared" ca="1" si="0"/>
        <v>0</v>
      </c>
      <c r="F42" s="3" t="str">
        <f>IF($D42=0,"-",IF('Input-Accounts'!$E42&lt;&gt;0,'Input-Accounts'!$E42,'Input-Accounts'!$G42))</f>
        <v>DEMAND</v>
      </c>
      <c r="G42" s="11">
        <f ca="1">IF(G$5&lt;&gt;"",HLOOKUP(G$5,Functionalization!$G$6:$M$427,ROW($A42)-5,FALSE),IFERROR(INDEX(G$391:G$427,MATCH($F42,$B$391:$B$427,0))/VLOOKUP($F42,$B$391:$AH$427,MATCH(LEFT(TRIM(G$6),FIND("~",SUBSTITUTE(G$6,"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42))*HLOOKUP(LEFT(TRIM(G$6),FIND("~",SUBSTITUTE(G$6," ","~",LEN(TRIM(G$6))-LEN(SUBSTITUTE(TRIM(G$6)," ",""))))-1)&amp;" Total",$B$6:$AH$427,ROW($A42)-5,FALSE))</f>
        <v>0</v>
      </c>
      <c r="H42" s="11">
        <f ca="1">IF(H$5&lt;&gt;"",HLOOKUP(H$5,Functionalization!$G$6:$M$427,ROW($A42)-5,FALSE),IFERROR(INDEX(H$391:H$427,MATCH($F42,$B$391:$B$427,0))/VLOOKUP($F42,$B$391:$AH$427,MATCH(LEFT(TRIM(H$6),FIND("~",SUBSTITUTE(H$6,"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42))*HLOOKUP(LEFT(TRIM(H$6),FIND("~",SUBSTITUTE(H$6," ","~",LEN(TRIM(H$6))-LEN(SUBSTITUTE(TRIM(H$6)," ",""))))-1)&amp;" Total",$B$6:$AH$427,ROW($A42)-5,FALSE))</f>
        <v>0</v>
      </c>
      <c r="I42" s="11">
        <f ca="1">IF(I$5&lt;&gt;"",HLOOKUP(I$5,Functionalization!$G$6:$M$427,ROW($A42)-5,FALSE),IFERROR(INDEX(I$391:I$427,MATCH($F42,$B$391:$B$427,0))/VLOOKUP($F42,$B$391:$AH$427,MATCH(LEFT(TRIM(I$6),FIND("~",SUBSTITUTE(I$6,"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42))*HLOOKUP(LEFT(TRIM(I$6),FIND("~",SUBSTITUTE(I$6," ","~",LEN(TRIM(I$6))-LEN(SUBSTITUTE(TRIM(I$6)," ",""))))-1)&amp;" Total",$B$6:$AH$427,ROW($A42)-5,FALSE))</f>
        <v>0</v>
      </c>
      <c r="J42" s="11">
        <f ca="1">IF(J$5&lt;&gt;"",HLOOKUP(J$5,Functionalization!$G$6:$M$427,ROW($A42)-5,FALSE),IFERROR(INDEX(J$391:J$427,MATCH($F42,$B$391:$B$427,0))/VLOOKUP($F42,$B$391:$AH$427,MATCH(LEFT(TRIM(J$6),FIND("~",SUBSTITUTE(J$6,"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42))*HLOOKUP(LEFT(TRIM(J$6),FIND("~",SUBSTITUTE(J$6," ","~",LEN(TRIM(J$6))-LEN(SUBSTITUTE(TRIM(J$6)," ",""))))-1)&amp;" Total",$B$6:$AH$427,ROW($A42)-5,FALSE))</f>
        <v>0</v>
      </c>
      <c r="K42" s="11">
        <f ca="1">IF(K$5&lt;&gt;"",HLOOKUP(K$5,Functionalization!$G$6:$M$427,ROW($A42)-5,FALSE),IFERROR(INDEX(K$391:K$427,MATCH($F42,$B$391:$B$427,0))/VLOOKUP($F42,$B$391:$AH$427,MATCH(LEFT(TRIM(K$6),FIND("~",SUBSTITUTE(K$6,"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42))*HLOOKUP(LEFT(TRIM(K$6),FIND("~",SUBSTITUTE(K$6," ","~",LEN(TRIM(K$6))-LEN(SUBSTITUTE(TRIM(K$6)," ",""))))-1)&amp;" Total",$B$6:$AH$427,ROW($A42)-5,FALSE))</f>
        <v>0</v>
      </c>
      <c r="L42" s="11">
        <f ca="1">IF(L$5&lt;&gt;"",HLOOKUP(L$5,Functionalization!$G$6:$M$427,ROW($A42)-5,FALSE),IFERROR(INDEX(L$391:L$427,MATCH($F42,$B$391:$B$427,0))/VLOOKUP($F42,$B$391:$AH$427,MATCH(LEFT(TRIM(L$6),FIND("~",SUBSTITUTE(L$6,"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42))*HLOOKUP(LEFT(TRIM(L$6),FIND("~",SUBSTITUTE(L$6," ","~",LEN(TRIM(L$6))-LEN(SUBSTITUTE(TRIM(L$6)," ",""))))-1)&amp;" Total",$B$6:$AH$427,ROW($A42)-5,FALSE))</f>
        <v>0</v>
      </c>
      <c r="M42" s="11">
        <f ca="1">IF(M$5&lt;&gt;"",HLOOKUP(M$5,Functionalization!$G$6:$M$427,ROW($A42)-5,FALSE),IFERROR(INDEX(M$391:M$427,MATCH($F42,$B$391:$B$427,0))/VLOOKUP($F42,$B$391:$AH$427,MATCH(LEFT(TRIM(M$6),FIND("~",SUBSTITUTE(M$6,"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42))*HLOOKUP(LEFT(TRIM(M$6),FIND("~",SUBSTITUTE(M$6," ","~",LEN(TRIM(M$6))-LEN(SUBSTITUTE(TRIM(M$6)," ",""))))-1)&amp;" Total",$B$6:$AH$427,ROW($A42)-5,FALSE))</f>
        <v>0</v>
      </c>
      <c r="N42" s="11">
        <f ca="1">IF(N$5&lt;&gt;"",HLOOKUP(N$5,Functionalization!$G$6:$M$427,ROW($A42)-5,FALSE),IFERROR(INDEX(N$391:N$427,MATCH($F42,$B$391:$B$427,0))/VLOOKUP($F42,$B$391:$AH$427,MATCH(LEFT(TRIM(N$6),FIND("~",SUBSTITUTE(N$6,"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42))*HLOOKUP(LEFT(TRIM(N$6),FIND("~",SUBSTITUTE(N$6," ","~",LEN(TRIM(N$6))-LEN(SUBSTITUTE(TRIM(N$6)," ",""))))-1)&amp;" Total",$B$6:$AH$427,ROW($A42)-5,FALSE))</f>
        <v>0</v>
      </c>
      <c r="O42" s="11">
        <f ca="1">IF(O$5&lt;&gt;"",HLOOKUP(O$5,Functionalization!$G$6:$M$427,ROW($A42)-5,FALSE),IFERROR(INDEX(O$391:O$427,MATCH($F42,$B$391:$B$427,0))/VLOOKUP($F42,$B$391:$AH$427,MATCH(LEFT(TRIM(O$6),FIND("~",SUBSTITUTE(O$6,"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42))*HLOOKUP(LEFT(TRIM(O$6),FIND("~",SUBSTITUTE(O$6," ","~",LEN(TRIM(O$6))-LEN(SUBSTITUTE(TRIM(O$6)," ",""))))-1)&amp;" Total",$B$6:$AH$427,ROW($A42)-5,FALSE))</f>
        <v>0</v>
      </c>
      <c r="P42" s="11">
        <f ca="1">IF(P$5&lt;&gt;"",HLOOKUP(P$5,Functionalization!$G$6:$M$427,ROW($A42)-5,FALSE),IFERROR(INDEX(P$391:P$427,MATCH($F42,$B$391:$B$427,0))/VLOOKUP($F42,$B$391:$AH$427,MATCH(LEFT(TRIM(P$6),FIND("~",SUBSTITUTE(P$6,"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42))*HLOOKUP(LEFT(TRIM(P$6),FIND("~",SUBSTITUTE(P$6," ","~",LEN(TRIM(P$6))-LEN(SUBSTITUTE(TRIM(P$6)," ",""))))-1)&amp;" Total",$B$6:$AH$427,ROW($A42)-5,FALSE))</f>
        <v>0</v>
      </c>
      <c r="Q42" s="11">
        <f ca="1">IF(Q$5&lt;&gt;"",HLOOKUP(Q$5,Functionalization!$G$6:$M$427,ROW($A42)-5,FALSE),IFERROR(INDEX(Q$391:Q$427,MATCH($F42,$B$391:$B$427,0))/VLOOKUP($F42,$B$391:$AH$427,MATCH(LEFT(TRIM(Q$6),FIND("~",SUBSTITUTE(Q$6,"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42))*HLOOKUP(LEFT(TRIM(Q$6),FIND("~",SUBSTITUTE(Q$6," ","~",LEN(TRIM(Q$6))-LEN(SUBSTITUTE(TRIM(Q$6)," ",""))))-1)&amp;" Total",$B$6:$AH$427,ROW($A42)-5,FALSE))</f>
        <v>0</v>
      </c>
      <c r="R42" s="11">
        <f ca="1">IF(R$5&lt;&gt;"",HLOOKUP(R$5,Functionalization!$G$6:$M$427,ROW($A42)-5,FALSE),IFERROR(INDEX(R$391:R$427,MATCH($F42,$B$391:$B$427,0))/VLOOKUP($F42,$B$391:$AH$427,MATCH(LEFT(TRIM(R$6),FIND("~",SUBSTITUTE(R$6,"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42))*HLOOKUP(LEFT(TRIM(R$6),FIND("~",SUBSTITUTE(R$6," ","~",LEN(TRIM(R$6))-LEN(SUBSTITUTE(TRIM(R$6)," ",""))))-1)&amp;" Total",$B$6:$AH$427,ROW($A42)-5,FALSE))</f>
        <v>0</v>
      </c>
      <c r="S42" s="11">
        <f ca="1">IF(S$5&lt;&gt;"",HLOOKUP(S$5,Functionalization!$G$6:$M$427,ROW($A42)-5,FALSE),IFERROR(INDEX(S$391:S$427,MATCH($F42,$B$391:$B$427,0))/VLOOKUP($F42,$B$391:$AH$427,MATCH(LEFT(TRIM(S$6),FIND("~",SUBSTITUTE(S$6,"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42))*HLOOKUP(LEFT(TRIM(S$6),FIND("~",SUBSTITUTE(S$6," ","~",LEN(TRIM(S$6))-LEN(SUBSTITUTE(TRIM(S$6)," ",""))))-1)&amp;" Total",$B$6:$AH$427,ROW($A42)-5,FALSE))</f>
        <v>8502472.4100000001</v>
      </c>
      <c r="T42" s="11">
        <f ca="1">IF(T$5&lt;&gt;"",HLOOKUP(T$5,Functionalization!$G$6:$M$427,ROW($A42)-5,FALSE),IFERROR(INDEX(T$391:T$427,MATCH($F42,$B$391:$B$427,0))/VLOOKUP($F42,$B$391:$AH$427,MATCH(LEFT(TRIM(T$6),FIND("~",SUBSTITUTE(T$6,"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42))*HLOOKUP(LEFT(TRIM(T$6),FIND("~",SUBSTITUTE(T$6," ","~",LEN(TRIM(T$6))-LEN(SUBSTITUTE(TRIM(T$6)," ",""))))-1)&amp;" Total",$B$6:$AH$427,ROW($A42)-5,FALSE))</f>
        <v>8502472.4100000001</v>
      </c>
      <c r="U42" s="11">
        <f ca="1">IF(U$5&lt;&gt;"",HLOOKUP(U$5,Functionalization!$G$6:$M$427,ROW($A42)-5,FALSE),IFERROR(INDEX(U$391:U$427,MATCH($F42,$B$391:$B$427,0))/VLOOKUP($F42,$B$391:$AH$427,MATCH(LEFT(TRIM(U$6),FIND("~",SUBSTITUTE(U$6,"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42))*HLOOKUP(LEFT(TRIM(U$6),FIND("~",SUBSTITUTE(U$6," ","~",LEN(TRIM(U$6))-LEN(SUBSTITUTE(TRIM(U$6)," ",""))))-1)&amp;" Total",$B$6:$AH$427,ROW($A42)-5,FALSE))</f>
        <v>0</v>
      </c>
      <c r="V42" s="11">
        <f ca="1">IF(V$5&lt;&gt;"",HLOOKUP(V$5,Functionalization!$G$6:$M$427,ROW($A42)-5,FALSE),IFERROR(INDEX(V$391:V$427,MATCH($F42,$B$391:$B$427,0))/VLOOKUP($F42,$B$391:$AH$427,MATCH(LEFT(TRIM(V$6),FIND("~",SUBSTITUTE(V$6,"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42))*HLOOKUP(LEFT(TRIM(V$6),FIND("~",SUBSTITUTE(V$6," ","~",LEN(TRIM(V$6))-LEN(SUBSTITUTE(TRIM(V$6)," ",""))))-1)&amp;" Total",$B$6:$AH$427,ROW($A42)-5,FALSE))</f>
        <v>0</v>
      </c>
      <c r="W42" s="11">
        <f ca="1">IF(W$5&lt;&gt;"",HLOOKUP(W$5,Functionalization!$G$6:$M$427,ROW($A42)-5,FALSE),IFERROR(INDEX(W$391:W$427,MATCH($F42,$B$391:$B$427,0))/VLOOKUP($F42,$B$391:$AH$427,MATCH(LEFT(TRIM(W$6),FIND("~",SUBSTITUTE(W$6,"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42))*HLOOKUP(LEFT(TRIM(W$6),FIND("~",SUBSTITUTE(W$6," ","~",LEN(TRIM(W$6))-LEN(SUBSTITUTE(TRIM(W$6)," ",""))))-1)&amp;" Total",$B$6:$AH$427,ROW($A42)-5,FALSE))</f>
        <v>0</v>
      </c>
      <c r="X42" s="11">
        <f ca="1">IF(X$5&lt;&gt;"",HLOOKUP(X$5,Functionalization!$G$6:$M$427,ROW($A42)-5,FALSE),IFERROR(INDEX(X$391:X$427,MATCH($F42,$B$391:$B$427,0))/VLOOKUP($F42,$B$391:$AH$427,MATCH(LEFT(TRIM(X$6),FIND("~",SUBSTITUTE(X$6,"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42))*HLOOKUP(LEFT(TRIM(X$6),FIND("~",SUBSTITUTE(X$6," ","~",LEN(TRIM(X$6))-LEN(SUBSTITUTE(TRIM(X$6)," ",""))))-1)&amp;" Total",$B$6:$AH$427,ROW($A42)-5,FALSE))</f>
        <v>0</v>
      </c>
      <c r="Y42" s="11">
        <f ca="1">IF(Y$5&lt;&gt;"",HLOOKUP(Y$5,Functionalization!$G$6:$M$427,ROW($A42)-5,FALSE),IFERROR(INDEX(Y$391:Y$427,MATCH($F42,$B$391:$B$427,0))/VLOOKUP($F42,$B$391:$AH$427,MATCH(LEFT(TRIM(Y$6),FIND("~",SUBSTITUTE(Y$6,"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42))*HLOOKUP(LEFT(TRIM(Y$6),FIND("~",SUBSTITUTE(Y$6," ","~",LEN(TRIM(Y$6))-LEN(SUBSTITUTE(TRIM(Y$6)," ",""))))-1)&amp;" Total",$B$6:$AH$427,ROW($A42)-5,FALSE))</f>
        <v>0</v>
      </c>
      <c r="Z42" s="11">
        <f ca="1">IF(Z$5&lt;&gt;"",HLOOKUP(Z$5,Functionalization!$G$6:$M$427,ROW($A42)-5,FALSE),IFERROR(INDEX(Z$391:Z$427,MATCH($F42,$B$391:$B$427,0))/VLOOKUP($F42,$B$391:$AH$427,MATCH(LEFT(TRIM(Z$6),FIND("~",SUBSTITUTE(Z$6,"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42))*HLOOKUP(LEFT(TRIM(Z$6),FIND("~",SUBSTITUTE(Z$6," ","~",LEN(TRIM(Z$6))-LEN(SUBSTITUTE(TRIM(Z$6)," ",""))))-1)&amp;" Total",$B$6:$AH$427,ROW($A42)-5,FALSE))</f>
        <v>0</v>
      </c>
      <c r="AA42" s="11">
        <f ca="1">IF(AA$5&lt;&gt;"",HLOOKUP(AA$5,Functionalization!$G$6:$M$427,ROW($A42)-5,FALSE),IFERROR(INDEX(AA$391:AA$427,MATCH($F42,$B$391:$B$427,0))/VLOOKUP($F42,$B$391:$AH$427,MATCH(LEFT(TRIM(AA$6),FIND("~",SUBSTITUTE(AA$6,"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42))*HLOOKUP(LEFT(TRIM(AA$6),FIND("~",SUBSTITUTE(AA$6," ","~",LEN(TRIM(AA$6))-LEN(SUBSTITUTE(TRIM(AA$6)," ",""))))-1)&amp;" Total",$B$6:$AH$427,ROW($A42)-5,FALSE))</f>
        <v>0</v>
      </c>
      <c r="AB42" s="11">
        <f ca="1">IF(AB$5&lt;&gt;"",HLOOKUP(AB$5,Functionalization!$G$6:$M$427,ROW($A42)-5,FALSE),IFERROR(INDEX(AB$391:AB$427,MATCH($F42,$B$391:$B$427,0))/VLOOKUP($F42,$B$391:$AH$427,MATCH(LEFT(TRIM(AB$6),FIND("~",SUBSTITUTE(AB$6,"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42))*HLOOKUP(LEFT(TRIM(AB$6),FIND("~",SUBSTITUTE(AB$6," ","~",LEN(TRIM(AB$6))-LEN(SUBSTITUTE(TRIM(AB$6)," ",""))))-1)&amp;" Total",$B$6:$AH$427,ROW($A42)-5,FALSE))</f>
        <v>0</v>
      </c>
      <c r="AC42" s="11">
        <f ca="1">IF(AC$5&lt;&gt;"",HLOOKUP(AC$5,Functionalization!$G$6:$M$427,ROW($A42)-5,FALSE),IFERROR(INDEX(AC$391:AC$427,MATCH($F42,$B$391:$B$427,0))/VLOOKUP($F42,$B$391:$AH$427,MATCH(LEFT(TRIM(AC$6),FIND("~",SUBSTITUTE(AC$6,"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42))*HLOOKUP(LEFT(TRIM(AC$6),FIND("~",SUBSTITUTE(AC$6," ","~",LEN(TRIM(AC$6))-LEN(SUBSTITUTE(TRIM(AC$6)," ",""))))-1)&amp;" Total",$B$6:$AH$427,ROW($A42)-5,FALSE))</f>
        <v>0</v>
      </c>
      <c r="AD42" s="11">
        <f ca="1">IF(AD$5&lt;&gt;"",HLOOKUP(AD$5,Functionalization!$G$6:$M$427,ROW($A42)-5,FALSE),IFERROR(INDEX(AD$391:AD$427,MATCH($F42,$B$391:$B$427,0))/VLOOKUP($F42,$B$391:$AH$427,MATCH(LEFT(TRIM(AD$6),FIND("~",SUBSTITUTE(AD$6,"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42))*HLOOKUP(LEFT(TRIM(AD$6),FIND("~",SUBSTITUTE(AD$6," ","~",LEN(TRIM(AD$6))-LEN(SUBSTITUTE(TRIM(AD$6)," ",""))))-1)&amp;" Total",$B$6:$AH$427,ROW($A42)-5,FALSE))</f>
        <v>0</v>
      </c>
      <c r="AE42" s="11">
        <f ca="1">IF(AE$5&lt;&gt;"",HLOOKUP(AE$5,Functionalization!$G$6:$M$427,ROW($A42)-5,FALSE),IFERROR(INDEX(AE$391:AE$427,MATCH($F42,$B$391:$B$427,0))/VLOOKUP($F42,$B$391:$AH$427,MATCH(LEFT(TRIM(AE$6),FIND("~",SUBSTITUTE(AE$6,"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42))*HLOOKUP(LEFT(TRIM(AE$6),FIND("~",SUBSTITUTE(AE$6," ","~",LEN(TRIM(AE$6))-LEN(SUBSTITUTE(TRIM(AE$6)," ",""))))-1)&amp;" Total",$B$6:$AH$427,ROW($A42)-5,FALSE))</f>
        <v>0</v>
      </c>
      <c r="AF42" s="11">
        <f ca="1">IF(AF$5&lt;&gt;"",HLOOKUP(AF$5,Functionalization!$G$6:$M$427,ROW($A42)-5,FALSE),IFERROR(INDEX(AF$391:AF$427,MATCH($F42,$B$391:$B$427,0))/VLOOKUP($F42,$B$391:$AH$427,MATCH(LEFT(TRIM(AF$6),FIND("~",SUBSTITUTE(AF$6,"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42))*HLOOKUP(LEFT(TRIM(AF$6),FIND("~",SUBSTITUTE(AF$6," ","~",LEN(TRIM(AF$6))-LEN(SUBSTITUTE(TRIM(AF$6)," ",""))))-1)&amp;" Total",$B$6:$AH$427,ROW($A42)-5,FALSE))</f>
        <v>0</v>
      </c>
      <c r="AG42" s="11">
        <f ca="1">IF(AG$5&lt;&gt;"",HLOOKUP(AG$5,Functionalization!$G$6:$M$427,ROW($A42)-5,FALSE),IFERROR(INDEX(AG$391:AG$427,MATCH($F42,$B$391:$B$427,0))/VLOOKUP($F42,$B$391:$AH$427,MATCH(LEFT(TRIM(AG$6),FIND("~",SUBSTITUTE(AG$6,"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42))*HLOOKUP(LEFT(TRIM(AG$6),FIND("~",SUBSTITUTE(AG$6," ","~",LEN(TRIM(AG$6))-LEN(SUBSTITUTE(TRIM(AG$6)," ",""))))-1)&amp;" Total",$B$6:$AH$427,ROW($A42)-5,FALSE))</f>
        <v>0</v>
      </c>
      <c r="AH42" s="11">
        <f ca="1">IF(AH$5&lt;&gt;"",HLOOKUP(AH$5,Functionalization!$G$6:$M$427,ROW($A42)-5,FALSE),IFERROR(INDEX(AH$391:AH$427,MATCH($F42,$B$391:$B$427,0))/VLOOKUP($F42,$B$391:$AH$427,MATCH(LEFT(TRIM(AH$6),FIND("~",SUBSTITUTE(AH$6,"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42))*HLOOKUP(LEFT(TRIM(AH$6),FIND("~",SUBSTITUTE(AH$6," ","~",LEN(TRIM(AH$6))-LEN(SUBSTITUTE(TRIM(AH$6)," ",""))))-1)&amp;" Total",$B$6:$AH$427,ROW($A42)-5,FALSE))</f>
        <v>0</v>
      </c>
      <c r="AJ42">
        <f ca="1">IFERROR(IF(SUMIF($G$6:$AH$6,AJ$6&amp;" Total",$G42:$AH42)-(SUMIF($G$6:$AH$6,AJ$6&amp;" "&amp;'Input-Func_Class'!$D$22,$G42:$AH42)+IFERROR(SUMIF($G$6:$AH$6,AJ$6&amp;" "&amp;'Input-Func_Class'!$E$22,$G42:$AH42),SUMIF($G$6:$AH$6,AJ$6&amp;" "&amp;'Input-Func_Class'!$B$24,$G42:$AH42))+SUMIF($G$6:$AH$6,AJ$6&amp;" "&amp;'Input-Func_Class'!$F$22,$G42:$AH42))&lt;Check_Limit,0,1),1)</f>
        <v>0</v>
      </c>
      <c r="AK42">
        <f ca="1">IFERROR(IF(SUMIF($G$6:$AH$6,AK$6&amp;" Total",$G42:$AH42)-(SUMIF($G$6:$AH$6,AK$6&amp;" "&amp;'Input-Func_Class'!$D$22,$G42:$AH42)+IFERROR(SUMIF($G$6:$AH$6,AK$6&amp;" "&amp;'Input-Func_Class'!$E$22,$G42:$AH42),SUMIF($G$6:$AH$6,AK$6&amp;" "&amp;'Input-Func_Class'!$B$24,$G42:$AH42))+SUMIF($G$6:$AH$6,AK$6&amp;" "&amp;'Input-Func_Class'!$F$22,$G42:$AH42))&lt;Check_Limit,0,1),1)</f>
        <v>0</v>
      </c>
      <c r="AL42">
        <f ca="1">IFERROR(IF(SUMIF($G$6:$AH$6,AL$6&amp;" Total",$G42:$AH42)-(SUMIF($G$6:$AH$6,AL$6&amp;" "&amp;'Input-Func_Class'!$D$22,$G42:$AH42)+IFERROR(SUMIF($G$6:$AH$6,AL$6&amp;" "&amp;'Input-Func_Class'!$E$22,$G42:$AH42),SUMIF($G$6:$AH$6,AL$6&amp;" "&amp;'Input-Func_Class'!$B$24,$G42:$AH42))+SUMIF($G$6:$AH$6,AL$6&amp;" "&amp;'Input-Func_Class'!$F$22,$G42:$AH42))&lt;Check_Limit,0,1),1)</f>
        <v>0</v>
      </c>
      <c r="AM42">
        <f ca="1">IFERROR(IF(SUMIF($G$6:$AH$6,AM$6&amp;" Total",$G42:$AH42)-(SUMIF($G$6:$AH$6,AM$6&amp;" "&amp;'Input-Func_Class'!$D$22,$G42:$AH42)+IFERROR(SUMIF($G$6:$AH$6,AM$6&amp;" "&amp;'Input-Func_Class'!$E$22,$G42:$AH42),SUMIF($G$6:$AH$6,AM$6&amp;" "&amp;'Input-Func_Class'!$B$24,$G42:$AH42))+SUMIF($G$6:$AH$6,AM$6&amp;" "&amp;'Input-Func_Class'!$F$22,$G42:$AH42))&lt;Check_Limit,0,1),1)</f>
        <v>0</v>
      </c>
      <c r="AN42">
        <f ca="1">IFERROR(IF(SUMIF($G$6:$AH$6,AN$6&amp;" Total",$G42:$AH42)-(SUMIF($G$6:$AH$6,AN$6&amp;" "&amp;'Input-Func_Class'!$D$22,$G42:$AH42)+IFERROR(SUMIF($G$6:$AH$6,AN$6&amp;" "&amp;'Input-Func_Class'!$E$22,$G42:$AH42),SUMIF($G$6:$AH$6,AN$6&amp;" "&amp;'Input-Func_Class'!$B$24,$G42:$AH42))+SUMIF($G$6:$AH$6,AN$6&amp;" "&amp;'Input-Func_Class'!$F$22,$G42:$AH42))&lt;Check_Limit,0,1),1)</f>
        <v>0</v>
      </c>
      <c r="AO42">
        <f ca="1">IFERROR(IF(SUMIF($G$6:$AH$6,AO$6&amp;" Total",$G42:$AH42)-(SUMIF($G$6:$AH$6,AO$6&amp;" "&amp;'Input-Func_Class'!$D$22,$G42:$AH42)+IFERROR(SUMIF($G$6:$AH$6,AO$6&amp;" "&amp;'Input-Func_Class'!$E$22,$G42:$AH42),SUMIF($G$6:$AH$6,AO$6&amp;" "&amp;'Input-Func_Class'!$B$24,$G42:$AH42))+SUMIF($G$6:$AH$6,AO$6&amp;" "&amp;'Input-Func_Class'!$F$22,$G42:$AH42))&lt;Check_Limit,0,1),1)</f>
        <v>0</v>
      </c>
      <c r="AP42">
        <f ca="1">IFERROR(IF(SUMIF($G$6:$AH$6,AP$6&amp;" Total",$G42:$AH42)-(SUMIF($G$6:$AH$6,AP$6&amp;" "&amp;'Input-Func_Class'!$D$22,$G42:$AH42)+IFERROR(SUMIF($G$6:$AH$6,AP$6&amp;" "&amp;'Input-Func_Class'!$E$22,$G42:$AH42),SUMIF($G$6:$AH$6,AP$6&amp;" "&amp;'Input-Func_Class'!$B$24,$G42:$AH42))+SUMIF($G$6:$AH$6,AP$6&amp;" "&amp;'Input-Func_Class'!$F$22,$G42:$AH42))&lt;Check_Limit,0,1),1)</f>
        <v>0</v>
      </c>
    </row>
    <row r="43" spans="1:42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>Functionalization!$D43</f>
        <v>3987533.2399999998</v>
      </c>
      <c r="E43" s="11">
        <f t="shared" ca="1" si="0"/>
        <v>0</v>
      </c>
      <c r="F43" s="3" t="str">
        <f>IF($D43=0,"-",IF('Input-Accounts'!$E43&lt;&gt;0,'Input-Accounts'!$E43,'Input-Accounts'!$G43))</f>
        <v>DEMAND</v>
      </c>
      <c r="G43" s="11">
        <f ca="1">IF(G$5&lt;&gt;"",HLOOKUP(G$5,Functionalization!$G$6:$M$427,ROW($A43)-5,FALSE),IFERROR(INDEX(G$391:G$427,MATCH($F43,$B$391:$B$427,0))/VLOOKUP($F43,$B$391:$AH$427,MATCH(LEFT(TRIM(G$6),FIND("~",SUBSTITUTE(G$6,"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43))*HLOOKUP(LEFT(TRIM(G$6),FIND("~",SUBSTITUTE(G$6," ","~",LEN(TRIM(G$6))-LEN(SUBSTITUTE(TRIM(G$6)," ",""))))-1)&amp;" Total",$B$6:$AH$427,ROW($A43)-5,FALSE))</f>
        <v>0</v>
      </c>
      <c r="H43" s="11">
        <f ca="1">IF(H$5&lt;&gt;"",HLOOKUP(H$5,Functionalization!$G$6:$M$427,ROW($A43)-5,FALSE),IFERROR(INDEX(H$391:H$427,MATCH($F43,$B$391:$B$427,0))/VLOOKUP($F43,$B$391:$AH$427,MATCH(LEFT(TRIM(H$6),FIND("~",SUBSTITUTE(H$6,"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43))*HLOOKUP(LEFT(TRIM(H$6),FIND("~",SUBSTITUTE(H$6," ","~",LEN(TRIM(H$6))-LEN(SUBSTITUTE(TRIM(H$6)," ",""))))-1)&amp;" Total",$B$6:$AH$427,ROW($A43)-5,FALSE))</f>
        <v>0</v>
      </c>
      <c r="I43" s="11">
        <f ca="1">IF(I$5&lt;&gt;"",HLOOKUP(I$5,Functionalization!$G$6:$M$427,ROW($A43)-5,FALSE),IFERROR(INDEX(I$391:I$427,MATCH($F43,$B$391:$B$427,0))/VLOOKUP($F43,$B$391:$AH$427,MATCH(LEFT(TRIM(I$6),FIND("~",SUBSTITUTE(I$6,"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43))*HLOOKUP(LEFT(TRIM(I$6),FIND("~",SUBSTITUTE(I$6," ","~",LEN(TRIM(I$6))-LEN(SUBSTITUTE(TRIM(I$6)," ",""))))-1)&amp;" Total",$B$6:$AH$427,ROW($A43)-5,FALSE))</f>
        <v>0</v>
      </c>
      <c r="J43" s="11">
        <f ca="1">IF(J$5&lt;&gt;"",HLOOKUP(J$5,Functionalization!$G$6:$M$427,ROW($A43)-5,FALSE),IFERROR(INDEX(J$391:J$427,MATCH($F43,$B$391:$B$427,0))/VLOOKUP($F43,$B$391:$AH$427,MATCH(LEFT(TRIM(J$6),FIND("~",SUBSTITUTE(J$6,"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43))*HLOOKUP(LEFT(TRIM(J$6),FIND("~",SUBSTITUTE(J$6," ","~",LEN(TRIM(J$6))-LEN(SUBSTITUTE(TRIM(J$6)," ",""))))-1)&amp;" Total",$B$6:$AH$427,ROW($A43)-5,FALSE))</f>
        <v>0</v>
      </c>
      <c r="K43" s="11">
        <f ca="1">IF(K$5&lt;&gt;"",HLOOKUP(K$5,Functionalization!$G$6:$M$427,ROW($A43)-5,FALSE),IFERROR(INDEX(K$391:K$427,MATCH($F43,$B$391:$B$427,0))/VLOOKUP($F43,$B$391:$AH$427,MATCH(LEFT(TRIM(K$6),FIND("~",SUBSTITUTE(K$6,"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43))*HLOOKUP(LEFT(TRIM(K$6),FIND("~",SUBSTITUTE(K$6," ","~",LEN(TRIM(K$6))-LEN(SUBSTITUTE(TRIM(K$6)," ",""))))-1)&amp;" Total",$B$6:$AH$427,ROW($A43)-5,FALSE))</f>
        <v>0</v>
      </c>
      <c r="L43" s="11">
        <f ca="1">IF(L$5&lt;&gt;"",HLOOKUP(L$5,Functionalization!$G$6:$M$427,ROW($A43)-5,FALSE),IFERROR(INDEX(L$391:L$427,MATCH($F43,$B$391:$B$427,0))/VLOOKUP($F43,$B$391:$AH$427,MATCH(LEFT(TRIM(L$6),FIND("~",SUBSTITUTE(L$6,"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43))*HLOOKUP(LEFT(TRIM(L$6),FIND("~",SUBSTITUTE(L$6," ","~",LEN(TRIM(L$6))-LEN(SUBSTITUTE(TRIM(L$6)," ",""))))-1)&amp;" Total",$B$6:$AH$427,ROW($A43)-5,FALSE))</f>
        <v>0</v>
      </c>
      <c r="M43" s="11">
        <f ca="1">IF(M$5&lt;&gt;"",HLOOKUP(M$5,Functionalization!$G$6:$M$427,ROW($A43)-5,FALSE),IFERROR(INDEX(M$391:M$427,MATCH($F43,$B$391:$B$427,0))/VLOOKUP($F43,$B$391:$AH$427,MATCH(LEFT(TRIM(M$6),FIND("~",SUBSTITUTE(M$6,"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43))*HLOOKUP(LEFT(TRIM(M$6),FIND("~",SUBSTITUTE(M$6," ","~",LEN(TRIM(M$6))-LEN(SUBSTITUTE(TRIM(M$6)," ",""))))-1)&amp;" Total",$B$6:$AH$427,ROW($A43)-5,FALSE))</f>
        <v>0</v>
      </c>
      <c r="N43" s="11">
        <f ca="1">IF(N$5&lt;&gt;"",HLOOKUP(N$5,Functionalization!$G$6:$M$427,ROW($A43)-5,FALSE),IFERROR(INDEX(N$391:N$427,MATCH($F43,$B$391:$B$427,0))/VLOOKUP($F43,$B$391:$AH$427,MATCH(LEFT(TRIM(N$6),FIND("~",SUBSTITUTE(N$6,"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43))*HLOOKUP(LEFT(TRIM(N$6),FIND("~",SUBSTITUTE(N$6," ","~",LEN(TRIM(N$6))-LEN(SUBSTITUTE(TRIM(N$6)," ",""))))-1)&amp;" Total",$B$6:$AH$427,ROW($A43)-5,FALSE))</f>
        <v>0</v>
      </c>
      <c r="O43" s="11">
        <f ca="1">IF(O$5&lt;&gt;"",HLOOKUP(O$5,Functionalization!$G$6:$M$427,ROW($A43)-5,FALSE),IFERROR(INDEX(O$391:O$427,MATCH($F43,$B$391:$B$427,0))/VLOOKUP($F43,$B$391:$AH$427,MATCH(LEFT(TRIM(O$6),FIND("~",SUBSTITUTE(O$6,"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43))*HLOOKUP(LEFT(TRIM(O$6),FIND("~",SUBSTITUTE(O$6," ","~",LEN(TRIM(O$6))-LEN(SUBSTITUTE(TRIM(O$6)," ",""))))-1)&amp;" Total",$B$6:$AH$427,ROW($A43)-5,FALSE))</f>
        <v>0</v>
      </c>
      <c r="P43" s="11">
        <f ca="1">IF(P$5&lt;&gt;"",HLOOKUP(P$5,Functionalization!$G$6:$M$427,ROW($A43)-5,FALSE),IFERROR(INDEX(P$391:P$427,MATCH($F43,$B$391:$B$427,0))/VLOOKUP($F43,$B$391:$AH$427,MATCH(LEFT(TRIM(P$6),FIND("~",SUBSTITUTE(P$6,"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43))*HLOOKUP(LEFT(TRIM(P$6),FIND("~",SUBSTITUTE(P$6," ","~",LEN(TRIM(P$6))-LEN(SUBSTITUTE(TRIM(P$6)," ",""))))-1)&amp;" Total",$B$6:$AH$427,ROW($A43)-5,FALSE))</f>
        <v>0</v>
      </c>
      <c r="Q43" s="11">
        <f ca="1">IF(Q$5&lt;&gt;"",HLOOKUP(Q$5,Functionalization!$G$6:$M$427,ROW($A43)-5,FALSE),IFERROR(INDEX(Q$391:Q$427,MATCH($F43,$B$391:$B$427,0))/VLOOKUP($F43,$B$391:$AH$427,MATCH(LEFT(TRIM(Q$6),FIND("~",SUBSTITUTE(Q$6,"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43))*HLOOKUP(LEFT(TRIM(Q$6),FIND("~",SUBSTITUTE(Q$6," ","~",LEN(TRIM(Q$6))-LEN(SUBSTITUTE(TRIM(Q$6)," ",""))))-1)&amp;" Total",$B$6:$AH$427,ROW($A43)-5,FALSE))</f>
        <v>0</v>
      </c>
      <c r="R43" s="11">
        <f ca="1">IF(R$5&lt;&gt;"",HLOOKUP(R$5,Functionalization!$G$6:$M$427,ROW($A43)-5,FALSE),IFERROR(INDEX(R$391:R$427,MATCH($F43,$B$391:$B$427,0))/VLOOKUP($F43,$B$391:$AH$427,MATCH(LEFT(TRIM(R$6),FIND("~",SUBSTITUTE(R$6,"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43))*HLOOKUP(LEFT(TRIM(R$6),FIND("~",SUBSTITUTE(R$6," ","~",LEN(TRIM(R$6))-LEN(SUBSTITUTE(TRIM(R$6)," ",""))))-1)&amp;" Total",$B$6:$AH$427,ROW($A43)-5,FALSE))</f>
        <v>0</v>
      </c>
      <c r="S43" s="11">
        <f ca="1">IF(S$5&lt;&gt;"",HLOOKUP(S$5,Functionalization!$G$6:$M$427,ROW($A43)-5,FALSE),IFERROR(INDEX(S$391:S$427,MATCH($F43,$B$391:$B$427,0))/VLOOKUP($F43,$B$391:$AH$427,MATCH(LEFT(TRIM(S$6),FIND("~",SUBSTITUTE(S$6,"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43))*HLOOKUP(LEFT(TRIM(S$6),FIND("~",SUBSTITUTE(S$6," ","~",LEN(TRIM(S$6))-LEN(SUBSTITUTE(TRIM(S$6)," ",""))))-1)&amp;" Total",$B$6:$AH$427,ROW($A43)-5,FALSE))</f>
        <v>3987533.2399999998</v>
      </c>
      <c r="T43" s="11">
        <f ca="1">IF(T$5&lt;&gt;"",HLOOKUP(T$5,Functionalization!$G$6:$M$427,ROW($A43)-5,FALSE),IFERROR(INDEX(T$391:T$427,MATCH($F43,$B$391:$B$427,0))/VLOOKUP($F43,$B$391:$AH$427,MATCH(LEFT(TRIM(T$6),FIND("~",SUBSTITUTE(T$6,"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43))*HLOOKUP(LEFT(TRIM(T$6),FIND("~",SUBSTITUTE(T$6," ","~",LEN(TRIM(T$6))-LEN(SUBSTITUTE(TRIM(T$6)," ",""))))-1)&amp;" Total",$B$6:$AH$427,ROW($A43)-5,FALSE))</f>
        <v>3987533.2399999998</v>
      </c>
      <c r="U43" s="11">
        <f ca="1">IF(U$5&lt;&gt;"",HLOOKUP(U$5,Functionalization!$G$6:$M$427,ROW($A43)-5,FALSE),IFERROR(INDEX(U$391:U$427,MATCH($F43,$B$391:$B$427,0))/VLOOKUP($F43,$B$391:$AH$427,MATCH(LEFT(TRIM(U$6),FIND("~",SUBSTITUTE(U$6,"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43))*HLOOKUP(LEFT(TRIM(U$6),FIND("~",SUBSTITUTE(U$6," ","~",LEN(TRIM(U$6))-LEN(SUBSTITUTE(TRIM(U$6)," ",""))))-1)&amp;" Total",$B$6:$AH$427,ROW($A43)-5,FALSE))</f>
        <v>0</v>
      </c>
      <c r="V43" s="11">
        <f ca="1">IF(V$5&lt;&gt;"",HLOOKUP(V$5,Functionalization!$G$6:$M$427,ROW($A43)-5,FALSE),IFERROR(INDEX(V$391:V$427,MATCH($F43,$B$391:$B$427,0))/VLOOKUP($F43,$B$391:$AH$427,MATCH(LEFT(TRIM(V$6),FIND("~",SUBSTITUTE(V$6,"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43))*HLOOKUP(LEFT(TRIM(V$6),FIND("~",SUBSTITUTE(V$6," ","~",LEN(TRIM(V$6))-LEN(SUBSTITUTE(TRIM(V$6)," ",""))))-1)&amp;" Total",$B$6:$AH$427,ROW($A43)-5,FALSE))</f>
        <v>0</v>
      </c>
      <c r="W43" s="11">
        <f ca="1">IF(W$5&lt;&gt;"",HLOOKUP(W$5,Functionalization!$G$6:$M$427,ROW($A43)-5,FALSE),IFERROR(INDEX(W$391:W$427,MATCH($F43,$B$391:$B$427,0))/VLOOKUP($F43,$B$391:$AH$427,MATCH(LEFT(TRIM(W$6),FIND("~",SUBSTITUTE(W$6,"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43))*HLOOKUP(LEFT(TRIM(W$6),FIND("~",SUBSTITUTE(W$6," ","~",LEN(TRIM(W$6))-LEN(SUBSTITUTE(TRIM(W$6)," ",""))))-1)&amp;" Total",$B$6:$AH$427,ROW($A43)-5,FALSE))</f>
        <v>0</v>
      </c>
      <c r="X43" s="11">
        <f ca="1">IF(X$5&lt;&gt;"",HLOOKUP(X$5,Functionalization!$G$6:$M$427,ROW($A43)-5,FALSE),IFERROR(INDEX(X$391:X$427,MATCH($F43,$B$391:$B$427,0))/VLOOKUP($F43,$B$391:$AH$427,MATCH(LEFT(TRIM(X$6),FIND("~",SUBSTITUTE(X$6,"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43))*HLOOKUP(LEFT(TRIM(X$6),FIND("~",SUBSTITUTE(X$6," ","~",LEN(TRIM(X$6))-LEN(SUBSTITUTE(TRIM(X$6)," ",""))))-1)&amp;" Total",$B$6:$AH$427,ROW($A43)-5,FALSE))</f>
        <v>0</v>
      </c>
      <c r="Y43" s="11">
        <f ca="1">IF(Y$5&lt;&gt;"",HLOOKUP(Y$5,Functionalization!$G$6:$M$427,ROW($A43)-5,FALSE),IFERROR(INDEX(Y$391:Y$427,MATCH($F43,$B$391:$B$427,0))/VLOOKUP($F43,$B$391:$AH$427,MATCH(LEFT(TRIM(Y$6),FIND("~",SUBSTITUTE(Y$6,"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43))*HLOOKUP(LEFT(TRIM(Y$6),FIND("~",SUBSTITUTE(Y$6," ","~",LEN(TRIM(Y$6))-LEN(SUBSTITUTE(TRIM(Y$6)," ",""))))-1)&amp;" Total",$B$6:$AH$427,ROW($A43)-5,FALSE))</f>
        <v>0</v>
      </c>
      <c r="Z43" s="11">
        <f ca="1">IF(Z$5&lt;&gt;"",HLOOKUP(Z$5,Functionalization!$G$6:$M$427,ROW($A43)-5,FALSE),IFERROR(INDEX(Z$391:Z$427,MATCH($F43,$B$391:$B$427,0))/VLOOKUP($F43,$B$391:$AH$427,MATCH(LEFT(TRIM(Z$6),FIND("~",SUBSTITUTE(Z$6,"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43))*HLOOKUP(LEFT(TRIM(Z$6),FIND("~",SUBSTITUTE(Z$6," ","~",LEN(TRIM(Z$6))-LEN(SUBSTITUTE(TRIM(Z$6)," ",""))))-1)&amp;" Total",$B$6:$AH$427,ROW($A43)-5,FALSE))</f>
        <v>0</v>
      </c>
      <c r="AA43" s="11">
        <f ca="1">IF(AA$5&lt;&gt;"",HLOOKUP(AA$5,Functionalization!$G$6:$M$427,ROW($A43)-5,FALSE),IFERROR(INDEX(AA$391:AA$427,MATCH($F43,$B$391:$B$427,0))/VLOOKUP($F43,$B$391:$AH$427,MATCH(LEFT(TRIM(AA$6),FIND("~",SUBSTITUTE(AA$6,"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43))*HLOOKUP(LEFT(TRIM(AA$6),FIND("~",SUBSTITUTE(AA$6," ","~",LEN(TRIM(AA$6))-LEN(SUBSTITUTE(TRIM(AA$6)," ",""))))-1)&amp;" Total",$B$6:$AH$427,ROW($A43)-5,FALSE))</f>
        <v>0</v>
      </c>
      <c r="AB43" s="11">
        <f ca="1">IF(AB$5&lt;&gt;"",HLOOKUP(AB$5,Functionalization!$G$6:$M$427,ROW($A43)-5,FALSE),IFERROR(INDEX(AB$391:AB$427,MATCH($F43,$B$391:$B$427,0))/VLOOKUP($F43,$B$391:$AH$427,MATCH(LEFT(TRIM(AB$6),FIND("~",SUBSTITUTE(AB$6,"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43))*HLOOKUP(LEFT(TRIM(AB$6),FIND("~",SUBSTITUTE(AB$6," ","~",LEN(TRIM(AB$6))-LEN(SUBSTITUTE(TRIM(AB$6)," ",""))))-1)&amp;" Total",$B$6:$AH$427,ROW($A43)-5,FALSE))</f>
        <v>0</v>
      </c>
      <c r="AC43" s="11">
        <f ca="1">IF(AC$5&lt;&gt;"",HLOOKUP(AC$5,Functionalization!$G$6:$M$427,ROW($A43)-5,FALSE),IFERROR(INDEX(AC$391:AC$427,MATCH($F43,$B$391:$B$427,0))/VLOOKUP($F43,$B$391:$AH$427,MATCH(LEFT(TRIM(AC$6),FIND("~",SUBSTITUTE(AC$6,"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43))*HLOOKUP(LEFT(TRIM(AC$6),FIND("~",SUBSTITUTE(AC$6," ","~",LEN(TRIM(AC$6))-LEN(SUBSTITUTE(TRIM(AC$6)," ",""))))-1)&amp;" Total",$B$6:$AH$427,ROW($A43)-5,FALSE))</f>
        <v>0</v>
      </c>
      <c r="AD43" s="11">
        <f ca="1">IF(AD$5&lt;&gt;"",HLOOKUP(AD$5,Functionalization!$G$6:$M$427,ROW($A43)-5,FALSE),IFERROR(INDEX(AD$391:AD$427,MATCH($F43,$B$391:$B$427,0))/VLOOKUP($F43,$B$391:$AH$427,MATCH(LEFT(TRIM(AD$6),FIND("~",SUBSTITUTE(AD$6,"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43))*HLOOKUP(LEFT(TRIM(AD$6),FIND("~",SUBSTITUTE(AD$6," ","~",LEN(TRIM(AD$6))-LEN(SUBSTITUTE(TRIM(AD$6)," ",""))))-1)&amp;" Total",$B$6:$AH$427,ROW($A43)-5,FALSE))</f>
        <v>0</v>
      </c>
      <c r="AE43" s="11">
        <f ca="1">IF(AE$5&lt;&gt;"",HLOOKUP(AE$5,Functionalization!$G$6:$M$427,ROW($A43)-5,FALSE),IFERROR(INDEX(AE$391:AE$427,MATCH($F43,$B$391:$B$427,0))/VLOOKUP($F43,$B$391:$AH$427,MATCH(LEFT(TRIM(AE$6),FIND("~",SUBSTITUTE(AE$6,"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43))*HLOOKUP(LEFT(TRIM(AE$6),FIND("~",SUBSTITUTE(AE$6," ","~",LEN(TRIM(AE$6))-LEN(SUBSTITUTE(TRIM(AE$6)," ",""))))-1)&amp;" Total",$B$6:$AH$427,ROW($A43)-5,FALSE))</f>
        <v>0</v>
      </c>
      <c r="AF43" s="11">
        <f ca="1">IF(AF$5&lt;&gt;"",HLOOKUP(AF$5,Functionalization!$G$6:$M$427,ROW($A43)-5,FALSE),IFERROR(INDEX(AF$391:AF$427,MATCH($F43,$B$391:$B$427,0))/VLOOKUP($F43,$B$391:$AH$427,MATCH(LEFT(TRIM(AF$6),FIND("~",SUBSTITUTE(AF$6,"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43))*HLOOKUP(LEFT(TRIM(AF$6),FIND("~",SUBSTITUTE(AF$6," ","~",LEN(TRIM(AF$6))-LEN(SUBSTITUTE(TRIM(AF$6)," ",""))))-1)&amp;" Total",$B$6:$AH$427,ROW($A43)-5,FALSE))</f>
        <v>0</v>
      </c>
      <c r="AG43" s="11">
        <f ca="1">IF(AG$5&lt;&gt;"",HLOOKUP(AG$5,Functionalization!$G$6:$M$427,ROW($A43)-5,FALSE),IFERROR(INDEX(AG$391:AG$427,MATCH($F43,$B$391:$B$427,0))/VLOOKUP($F43,$B$391:$AH$427,MATCH(LEFT(TRIM(AG$6),FIND("~",SUBSTITUTE(AG$6,"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43))*HLOOKUP(LEFT(TRIM(AG$6),FIND("~",SUBSTITUTE(AG$6," ","~",LEN(TRIM(AG$6))-LEN(SUBSTITUTE(TRIM(AG$6)," ",""))))-1)&amp;" Total",$B$6:$AH$427,ROW($A43)-5,FALSE))</f>
        <v>0</v>
      </c>
      <c r="AH43" s="11">
        <f ca="1">IF(AH$5&lt;&gt;"",HLOOKUP(AH$5,Functionalization!$G$6:$M$427,ROW($A43)-5,FALSE),IFERROR(INDEX(AH$391:AH$427,MATCH($F43,$B$391:$B$427,0))/VLOOKUP($F43,$B$391:$AH$427,MATCH(LEFT(TRIM(AH$6),FIND("~",SUBSTITUTE(AH$6,"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43))*HLOOKUP(LEFT(TRIM(AH$6),FIND("~",SUBSTITUTE(AH$6," ","~",LEN(TRIM(AH$6))-LEN(SUBSTITUTE(TRIM(AH$6)," ",""))))-1)&amp;" Total",$B$6:$AH$427,ROW($A43)-5,FALSE))</f>
        <v>0</v>
      </c>
      <c r="AJ43">
        <f ca="1">IFERROR(IF(SUMIF($G$6:$AH$6,AJ$6&amp;" Total",$G43:$AH43)-(SUMIF($G$6:$AH$6,AJ$6&amp;" "&amp;'Input-Func_Class'!$D$22,$G43:$AH43)+IFERROR(SUMIF($G$6:$AH$6,AJ$6&amp;" "&amp;'Input-Func_Class'!$E$22,$G43:$AH43),SUMIF($G$6:$AH$6,AJ$6&amp;" "&amp;'Input-Func_Class'!$B$24,$G43:$AH43))+SUMIF($G$6:$AH$6,AJ$6&amp;" "&amp;'Input-Func_Class'!$F$22,$G43:$AH43))&lt;Check_Limit,0,1),1)</f>
        <v>0</v>
      </c>
      <c r="AK43">
        <f ca="1">IFERROR(IF(SUMIF($G$6:$AH$6,AK$6&amp;" Total",$G43:$AH43)-(SUMIF($G$6:$AH$6,AK$6&amp;" "&amp;'Input-Func_Class'!$D$22,$G43:$AH43)+IFERROR(SUMIF($G$6:$AH$6,AK$6&amp;" "&amp;'Input-Func_Class'!$E$22,$G43:$AH43),SUMIF($G$6:$AH$6,AK$6&amp;" "&amp;'Input-Func_Class'!$B$24,$G43:$AH43))+SUMIF($G$6:$AH$6,AK$6&amp;" "&amp;'Input-Func_Class'!$F$22,$G43:$AH43))&lt;Check_Limit,0,1),1)</f>
        <v>0</v>
      </c>
      <c r="AL43">
        <f ca="1">IFERROR(IF(SUMIF($G$6:$AH$6,AL$6&amp;" Total",$G43:$AH43)-(SUMIF($G$6:$AH$6,AL$6&amp;" "&amp;'Input-Func_Class'!$D$22,$G43:$AH43)+IFERROR(SUMIF($G$6:$AH$6,AL$6&amp;" "&amp;'Input-Func_Class'!$E$22,$G43:$AH43),SUMIF($G$6:$AH$6,AL$6&amp;" "&amp;'Input-Func_Class'!$B$24,$G43:$AH43))+SUMIF($G$6:$AH$6,AL$6&amp;" "&amp;'Input-Func_Class'!$F$22,$G43:$AH43))&lt;Check_Limit,0,1),1)</f>
        <v>0</v>
      </c>
      <c r="AM43">
        <f ca="1">IFERROR(IF(SUMIF($G$6:$AH$6,AM$6&amp;" Total",$G43:$AH43)-(SUMIF($G$6:$AH$6,AM$6&amp;" "&amp;'Input-Func_Class'!$D$22,$G43:$AH43)+IFERROR(SUMIF($G$6:$AH$6,AM$6&amp;" "&amp;'Input-Func_Class'!$E$22,$G43:$AH43),SUMIF($G$6:$AH$6,AM$6&amp;" "&amp;'Input-Func_Class'!$B$24,$G43:$AH43))+SUMIF($G$6:$AH$6,AM$6&amp;" "&amp;'Input-Func_Class'!$F$22,$G43:$AH43))&lt;Check_Limit,0,1),1)</f>
        <v>0</v>
      </c>
      <c r="AN43">
        <f ca="1">IFERROR(IF(SUMIF($G$6:$AH$6,AN$6&amp;" Total",$G43:$AH43)-(SUMIF($G$6:$AH$6,AN$6&amp;" "&amp;'Input-Func_Class'!$D$22,$G43:$AH43)+IFERROR(SUMIF($G$6:$AH$6,AN$6&amp;" "&amp;'Input-Func_Class'!$E$22,$G43:$AH43),SUMIF($G$6:$AH$6,AN$6&amp;" "&amp;'Input-Func_Class'!$B$24,$G43:$AH43))+SUMIF($G$6:$AH$6,AN$6&amp;" "&amp;'Input-Func_Class'!$F$22,$G43:$AH43))&lt;Check_Limit,0,1),1)</f>
        <v>0</v>
      </c>
      <c r="AO43">
        <f ca="1">IFERROR(IF(SUMIF($G$6:$AH$6,AO$6&amp;" Total",$G43:$AH43)-(SUMIF($G$6:$AH$6,AO$6&amp;" "&amp;'Input-Func_Class'!$D$22,$G43:$AH43)+IFERROR(SUMIF($G$6:$AH$6,AO$6&amp;" "&amp;'Input-Func_Class'!$E$22,$G43:$AH43),SUMIF($G$6:$AH$6,AO$6&amp;" "&amp;'Input-Func_Class'!$B$24,$G43:$AH43))+SUMIF($G$6:$AH$6,AO$6&amp;" "&amp;'Input-Func_Class'!$F$22,$G43:$AH43))&lt;Check_Limit,0,1),1)</f>
        <v>0</v>
      </c>
      <c r="AP43">
        <f ca="1">IFERROR(IF(SUMIF($G$6:$AH$6,AP$6&amp;" Total",$G43:$AH43)-(SUMIF($G$6:$AH$6,AP$6&amp;" "&amp;'Input-Func_Class'!$D$22,$G43:$AH43)+IFERROR(SUMIF($G$6:$AH$6,AP$6&amp;" "&amp;'Input-Func_Class'!$E$22,$G43:$AH43),SUMIF($G$6:$AH$6,AP$6&amp;" "&amp;'Input-Func_Class'!$B$24,$G43:$AH43))+SUMIF($G$6:$AH$6,AP$6&amp;" "&amp;'Input-Func_Class'!$F$22,$G43:$AH43))&lt;Check_Limit,0,1),1)</f>
        <v>0</v>
      </c>
    </row>
    <row r="44" spans="1:42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>Functionalization!$D44</f>
        <v>340064648.75999999</v>
      </c>
      <c r="E44" s="11">
        <f t="shared" ca="1" si="0"/>
        <v>0</v>
      </c>
      <c r="F44" s="3" t="str">
        <f>IF($D44=0,"-",IF('Input-Accounts'!$E44&lt;&gt;0,'Input-Accounts'!$E44,'Input-Accounts'!$G44))</f>
        <v>DEMAND</v>
      </c>
      <c r="G44" s="11">
        <f ca="1">IF(G$5&lt;&gt;"",HLOOKUP(G$5,Functionalization!$G$6:$M$427,ROW($A44)-5,FALSE),IFERROR(INDEX(G$391:G$427,MATCH($F44,$B$391:$B$427,0))/VLOOKUP($F44,$B$391:$AH$427,MATCH(LEFT(TRIM(G$6),FIND("~",SUBSTITUTE(G$6,"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44))*HLOOKUP(LEFT(TRIM(G$6),FIND("~",SUBSTITUTE(G$6," ","~",LEN(TRIM(G$6))-LEN(SUBSTITUTE(TRIM(G$6)," ",""))))-1)&amp;" Total",$B$6:$AH$427,ROW($A44)-5,FALSE))</f>
        <v>0</v>
      </c>
      <c r="H44" s="11">
        <f ca="1">IF(H$5&lt;&gt;"",HLOOKUP(H$5,Functionalization!$G$6:$M$427,ROW($A44)-5,FALSE),IFERROR(INDEX(H$391:H$427,MATCH($F44,$B$391:$B$427,0))/VLOOKUP($F44,$B$391:$AH$427,MATCH(LEFT(TRIM(H$6),FIND("~",SUBSTITUTE(H$6,"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44))*HLOOKUP(LEFT(TRIM(H$6),FIND("~",SUBSTITUTE(H$6," ","~",LEN(TRIM(H$6))-LEN(SUBSTITUTE(TRIM(H$6)," ",""))))-1)&amp;" Total",$B$6:$AH$427,ROW($A44)-5,FALSE))</f>
        <v>0</v>
      </c>
      <c r="I44" s="11">
        <f ca="1">IF(I$5&lt;&gt;"",HLOOKUP(I$5,Functionalization!$G$6:$M$427,ROW($A44)-5,FALSE),IFERROR(INDEX(I$391:I$427,MATCH($F44,$B$391:$B$427,0))/VLOOKUP($F44,$B$391:$AH$427,MATCH(LEFT(TRIM(I$6),FIND("~",SUBSTITUTE(I$6,"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44))*HLOOKUP(LEFT(TRIM(I$6),FIND("~",SUBSTITUTE(I$6," ","~",LEN(TRIM(I$6))-LEN(SUBSTITUTE(TRIM(I$6)," ",""))))-1)&amp;" Total",$B$6:$AH$427,ROW($A44)-5,FALSE))</f>
        <v>0</v>
      </c>
      <c r="J44" s="11">
        <f ca="1">IF(J$5&lt;&gt;"",HLOOKUP(J$5,Functionalization!$G$6:$M$427,ROW($A44)-5,FALSE),IFERROR(INDEX(J$391:J$427,MATCH($F44,$B$391:$B$427,0))/VLOOKUP($F44,$B$391:$AH$427,MATCH(LEFT(TRIM(J$6),FIND("~",SUBSTITUTE(J$6,"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44))*HLOOKUP(LEFT(TRIM(J$6),FIND("~",SUBSTITUTE(J$6," ","~",LEN(TRIM(J$6))-LEN(SUBSTITUTE(TRIM(J$6)," ",""))))-1)&amp;" Total",$B$6:$AH$427,ROW($A44)-5,FALSE))</f>
        <v>0</v>
      </c>
      <c r="K44" s="11">
        <f ca="1">IF(K$5&lt;&gt;"",HLOOKUP(K$5,Functionalization!$G$6:$M$427,ROW($A44)-5,FALSE),IFERROR(INDEX(K$391:K$427,MATCH($F44,$B$391:$B$427,0))/VLOOKUP($F44,$B$391:$AH$427,MATCH(LEFT(TRIM(K$6),FIND("~",SUBSTITUTE(K$6,"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44))*HLOOKUP(LEFT(TRIM(K$6),FIND("~",SUBSTITUTE(K$6," ","~",LEN(TRIM(K$6))-LEN(SUBSTITUTE(TRIM(K$6)," ",""))))-1)&amp;" Total",$B$6:$AH$427,ROW($A44)-5,FALSE))</f>
        <v>0</v>
      </c>
      <c r="L44" s="11">
        <f ca="1">IF(L$5&lt;&gt;"",HLOOKUP(L$5,Functionalization!$G$6:$M$427,ROW($A44)-5,FALSE),IFERROR(INDEX(L$391:L$427,MATCH($F44,$B$391:$B$427,0))/VLOOKUP($F44,$B$391:$AH$427,MATCH(LEFT(TRIM(L$6),FIND("~",SUBSTITUTE(L$6,"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44))*HLOOKUP(LEFT(TRIM(L$6),FIND("~",SUBSTITUTE(L$6," ","~",LEN(TRIM(L$6))-LEN(SUBSTITUTE(TRIM(L$6)," ",""))))-1)&amp;" Total",$B$6:$AH$427,ROW($A44)-5,FALSE))</f>
        <v>0</v>
      </c>
      <c r="M44" s="11">
        <f ca="1">IF(M$5&lt;&gt;"",HLOOKUP(M$5,Functionalization!$G$6:$M$427,ROW($A44)-5,FALSE),IFERROR(INDEX(M$391:M$427,MATCH($F44,$B$391:$B$427,0))/VLOOKUP($F44,$B$391:$AH$427,MATCH(LEFT(TRIM(M$6),FIND("~",SUBSTITUTE(M$6,"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44))*HLOOKUP(LEFT(TRIM(M$6),FIND("~",SUBSTITUTE(M$6," ","~",LEN(TRIM(M$6))-LEN(SUBSTITUTE(TRIM(M$6)," ",""))))-1)&amp;" Total",$B$6:$AH$427,ROW($A44)-5,FALSE))</f>
        <v>0</v>
      </c>
      <c r="N44" s="11">
        <f ca="1">IF(N$5&lt;&gt;"",HLOOKUP(N$5,Functionalization!$G$6:$M$427,ROW($A44)-5,FALSE),IFERROR(INDEX(N$391:N$427,MATCH($F44,$B$391:$B$427,0))/VLOOKUP($F44,$B$391:$AH$427,MATCH(LEFT(TRIM(N$6),FIND("~",SUBSTITUTE(N$6,"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44))*HLOOKUP(LEFT(TRIM(N$6),FIND("~",SUBSTITUTE(N$6," ","~",LEN(TRIM(N$6))-LEN(SUBSTITUTE(TRIM(N$6)," ",""))))-1)&amp;" Total",$B$6:$AH$427,ROW($A44)-5,FALSE))</f>
        <v>0</v>
      </c>
      <c r="O44" s="11">
        <f ca="1">IF(O$5&lt;&gt;"",HLOOKUP(O$5,Functionalization!$G$6:$M$427,ROW($A44)-5,FALSE),IFERROR(INDEX(O$391:O$427,MATCH($F44,$B$391:$B$427,0))/VLOOKUP($F44,$B$391:$AH$427,MATCH(LEFT(TRIM(O$6),FIND("~",SUBSTITUTE(O$6,"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44))*HLOOKUP(LEFT(TRIM(O$6),FIND("~",SUBSTITUTE(O$6," ","~",LEN(TRIM(O$6))-LEN(SUBSTITUTE(TRIM(O$6)," ",""))))-1)&amp;" Total",$B$6:$AH$427,ROW($A44)-5,FALSE))</f>
        <v>0</v>
      </c>
      <c r="P44" s="11">
        <f ca="1">IF(P$5&lt;&gt;"",HLOOKUP(P$5,Functionalization!$G$6:$M$427,ROW($A44)-5,FALSE),IFERROR(INDEX(P$391:P$427,MATCH($F44,$B$391:$B$427,0))/VLOOKUP($F44,$B$391:$AH$427,MATCH(LEFT(TRIM(P$6),FIND("~",SUBSTITUTE(P$6,"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44))*HLOOKUP(LEFT(TRIM(P$6),FIND("~",SUBSTITUTE(P$6," ","~",LEN(TRIM(P$6))-LEN(SUBSTITUTE(TRIM(P$6)," ",""))))-1)&amp;" Total",$B$6:$AH$427,ROW($A44)-5,FALSE))</f>
        <v>0</v>
      </c>
      <c r="Q44" s="11">
        <f ca="1">IF(Q$5&lt;&gt;"",HLOOKUP(Q$5,Functionalization!$G$6:$M$427,ROW($A44)-5,FALSE),IFERROR(INDEX(Q$391:Q$427,MATCH($F44,$B$391:$B$427,0))/VLOOKUP($F44,$B$391:$AH$427,MATCH(LEFT(TRIM(Q$6),FIND("~",SUBSTITUTE(Q$6,"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44))*HLOOKUP(LEFT(TRIM(Q$6),FIND("~",SUBSTITUTE(Q$6," ","~",LEN(TRIM(Q$6))-LEN(SUBSTITUTE(TRIM(Q$6)," ",""))))-1)&amp;" Total",$B$6:$AH$427,ROW($A44)-5,FALSE))</f>
        <v>0</v>
      </c>
      <c r="R44" s="11">
        <f ca="1">IF(R$5&lt;&gt;"",HLOOKUP(R$5,Functionalization!$G$6:$M$427,ROW($A44)-5,FALSE),IFERROR(INDEX(R$391:R$427,MATCH($F44,$B$391:$B$427,0))/VLOOKUP($F44,$B$391:$AH$427,MATCH(LEFT(TRIM(R$6),FIND("~",SUBSTITUTE(R$6,"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44))*HLOOKUP(LEFT(TRIM(R$6),FIND("~",SUBSTITUTE(R$6," ","~",LEN(TRIM(R$6))-LEN(SUBSTITUTE(TRIM(R$6)," ",""))))-1)&amp;" Total",$B$6:$AH$427,ROW($A44)-5,FALSE))</f>
        <v>0</v>
      </c>
      <c r="S44" s="11">
        <f ca="1">IF(S$5&lt;&gt;"",HLOOKUP(S$5,Functionalization!$G$6:$M$427,ROW($A44)-5,FALSE),IFERROR(INDEX(S$391:S$427,MATCH($F44,$B$391:$B$427,0))/VLOOKUP($F44,$B$391:$AH$427,MATCH(LEFT(TRIM(S$6),FIND("~",SUBSTITUTE(S$6,"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44))*HLOOKUP(LEFT(TRIM(S$6),FIND("~",SUBSTITUTE(S$6," ","~",LEN(TRIM(S$6))-LEN(SUBSTITUTE(TRIM(S$6)," ",""))))-1)&amp;" Total",$B$6:$AH$427,ROW($A44)-5,FALSE))</f>
        <v>340064648.75999999</v>
      </c>
      <c r="T44" s="11">
        <f ca="1">IF(T$5&lt;&gt;"",HLOOKUP(T$5,Functionalization!$G$6:$M$427,ROW($A44)-5,FALSE),IFERROR(INDEX(T$391:T$427,MATCH($F44,$B$391:$B$427,0))/VLOOKUP($F44,$B$391:$AH$427,MATCH(LEFT(TRIM(T$6),FIND("~",SUBSTITUTE(T$6,"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44))*HLOOKUP(LEFT(TRIM(T$6),FIND("~",SUBSTITUTE(T$6," ","~",LEN(TRIM(T$6))-LEN(SUBSTITUTE(TRIM(T$6)," ",""))))-1)&amp;" Total",$B$6:$AH$427,ROW($A44)-5,FALSE))</f>
        <v>340064648.75999999</v>
      </c>
      <c r="U44" s="11">
        <f ca="1">IF(U$5&lt;&gt;"",HLOOKUP(U$5,Functionalization!$G$6:$M$427,ROW($A44)-5,FALSE),IFERROR(INDEX(U$391:U$427,MATCH($F44,$B$391:$B$427,0))/VLOOKUP($F44,$B$391:$AH$427,MATCH(LEFT(TRIM(U$6),FIND("~",SUBSTITUTE(U$6,"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44))*HLOOKUP(LEFT(TRIM(U$6),FIND("~",SUBSTITUTE(U$6," ","~",LEN(TRIM(U$6))-LEN(SUBSTITUTE(TRIM(U$6)," ",""))))-1)&amp;" Total",$B$6:$AH$427,ROW($A44)-5,FALSE))</f>
        <v>0</v>
      </c>
      <c r="V44" s="11">
        <f ca="1">IF(V$5&lt;&gt;"",HLOOKUP(V$5,Functionalization!$G$6:$M$427,ROW($A44)-5,FALSE),IFERROR(INDEX(V$391:V$427,MATCH($F44,$B$391:$B$427,0))/VLOOKUP($F44,$B$391:$AH$427,MATCH(LEFT(TRIM(V$6),FIND("~",SUBSTITUTE(V$6,"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44))*HLOOKUP(LEFT(TRIM(V$6),FIND("~",SUBSTITUTE(V$6," ","~",LEN(TRIM(V$6))-LEN(SUBSTITUTE(TRIM(V$6)," ",""))))-1)&amp;" Total",$B$6:$AH$427,ROW($A44)-5,FALSE))</f>
        <v>0</v>
      </c>
      <c r="W44" s="11">
        <f ca="1">IF(W$5&lt;&gt;"",HLOOKUP(W$5,Functionalization!$G$6:$M$427,ROW($A44)-5,FALSE),IFERROR(INDEX(W$391:W$427,MATCH($F44,$B$391:$B$427,0))/VLOOKUP($F44,$B$391:$AH$427,MATCH(LEFT(TRIM(W$6),FIND("~",SUBSTITUTE(W$6,"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44))*HLOOKUP(LEFT(TRIM(W$6),FIND("~",SUBSTITUTE(W$6," ","~",LEN(TRIM(W$6))-LEN(SUBSTITUTE(TRIM(W$6)," ",""))))-1)&amp;" Total",$B$6:$AH$427,ROW($A44)-5,FALSE))</f>
        <v>0</v>
      </c>
      <c r="X44" s="11">
        <f ca="1">IF(X$5&lt;&gt;"",HLOOKUP(X$5,Functionalization!$G$6:$M$427,ROW($A44)-5,FALSE),IFERROR(INDEX(X$391:X$427,MATCH($F44,$B$391:$B$427,0))/VLOOKUP($F44,$B$391:$AH$427,MATCH(LEFT(TRIM(X$6),FIND("~",SUBSTITUTE(X$6,"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44))*HLOOKUP(LEFT(TRIM(X$6),FIND("~",SUBSTITUTE(X$6," ","~",LEN(TRIM(X$6))-LEN(SUBSTITUTE(TRIM(X$6)," ",""))))-1)&amp;" Total",$B$6:$AH$427,ROW($A44)-5,FALSE))</f>
        <v>0</v>
      </c>
      <c r="Y44" s="11">
        <f ca="1">IF(Y$5&lt;&gt;"",HLOOKUP(Y$5,Functionalization!$G$6:$M$427,ROW($A44)-5,FALSE),IFERROR(INDEX(Y$391:Y$427,MATCH($F44,$B$391:$B$427,0))/VLOOKUP($F44,$B$391:$AH$427,MATCH(LEFT(TRIM(Y$6),FIND("~",SUBSTITUTE(Y$6,"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44))*HLOOKUP(LEFT(TRIM(Y$6),FIND("~",SUBSTITUTE(Y$6," ","~",LEN(TRIM(Y$6))-LEN(SUBSTITUTE(TRIM(Y$6)," ",""))))-1)&amp;" Total",$B$6:$AH$427,ROW($A44)-5,FALSE))</f>
        <v>0</v>
      </c>
      <c r="Z44" s="11">
        <f ca="1">IF(Z$5&lt;&gt;"",HLOOKUP(Z$5,Functionalization!$G$6:$M$427,ROW($A44)-5,FALSE),IFERROR(INDEX(Z$391:Z$427,MATCH($F44,$B$391:$B$427,0))/VLOOKUP($F44,$B$391:$AH$427,MATCH(LEFT(TRIM(Z$6),FIND("~",SUBSTITUTE(Z$6,"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44))*HLOOKUP(LEFT(TRIM(Z$6),FIND("~",SUBSTITUTE(Z$6," ","~",LEN(TRIM(Z$6))-LEN(SUBSTITUTE(TRIM(Z$6)," ",""))))-1)&amp;" Total",$B$6:$AH$427,ROW($A44)-5,FALSE))</f>
        <v>0</v>
      </c>
      <c r="AA44" s="11">
        <f ca="1">IF(AA$5&lt;&gt;"",HLOOKUP(AA$5,Functionalization!$G$6:$M$427,ROW($A44)-5,FALSE),IFERROR(INDEX(AA$391:AA$427,MATCH($F44,$B$391:$B$427,0))/VLOOKUP($F44,$B$391:$AH$427,MATCH(LEFT(TRIM(AA$6),FIND("~",SUBSTITUTE(AA$6,"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44))*HLOOKUP(LEFT(TRIM(AA$6),FIND("~",SUBSTITUTE(AA$6," ","~",LEN(TRIM(AA$6))-LEN(SUBSTITUTE(TRIM(AA$6)," ",""))))-1)&amp;" Total",$B$6:$AH$427,ROW($A44)-5,FALSE))</f>
        <v>0</v>
      </c>
      <c r="AB44" s="11">
        <f ca="1">IF(AB$5&lt;&gt;"",HLOOKUP(AB$5,Functionalization!$G$6:$M$427,ROW($A44)-5,FALSE),IFERROR(INDEX(AB$391:AB$427,MATCH($F44,$B$391:$B$427,0))/VLOOKUP($F44,$B$391:$AH$427,MATCH(LEFT(TRIM(AB$6),FIND("~",SUBSTITUTE(AB$6,"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44))*HLOOKUP(LEFT(TRIM(AB$6),FIND("~",SUBSTITUTE(AB$6," ","~",LEN(TRIM(AB$6))-LEN(SUBSTITUTE(TRIM(AB$6)," ",""))))-1)&amp;" Total",$B$6:$AH$427,ROW($A44)-5,FALSE))</f>
        <v>0</v>
      </c>
      <c r="AC44" s="11">
        <f ca="1">IF(AC$5&lt;&gt;"",HLOOKUP(AC$5,Functionalization!$G$6:$M$427,ROW($A44)-5,FALSE),IFERROR(INDEX(AC$391:AC$427,MATCH($F44,$B$391:$B$427,0))/VLOOKUP($F44,$B$391:$AH$427,MATCH(LEFT(TRIM(AC$6),FIND("~",SUBSTITUTE(AC$6,"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44))*HLOOKUP(LEFT(TRIM(AC$6),FIND("~",SUBSTITUTE(AC$6," ","~",LEN(TRIM(AC$6))-LEN(SUBSTITUTE(TRIM(AC$6)," ",""))))-1)&amp;" Total",$B$6:$AH$427,ROW($A44)-5,FALSE))</f>
        <v>0</v>
      </c>
      <c r="AD44" s="11">
        <f ca="1">IF(AD$5&lt;&gt;"",HLOOKUP(AD$5,Functionalization!$G$6:$M$427,ROW($A44)-5,FALSE),IFERROR(INDEX(AD$391:AD$427,MATCH($F44,$B$391:$B$427,0))/VLOOKUP($F44,$B$391:$AH$427,MATCH(LEFT(TRIM(AD$6),FIND("~",SUBSTITUTE(AD$6,"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44))*HLOOKUP(LEFT(TRIM(AD$6),FIND("~",SUBSTITUTE(AD$6," ","~",LEN(TRIM(AD$6))-LEN(SUBSTITUTE(TRIM(AD$6)," ",""))))-1)&amp;" Total",$B$6:$AH$427,ROW($A44)-5,FALSE))</f>
        <v>0</v>
      </c>
      <c r="AE44" s="11">
        <f ca="1">IF(AE$5&lt;&gt;"",HLOOKUP(AE$5,Functionalization!$G$6:$M$427,ROW($A44)-5,FALSE),IFERROR(INDEX(AE$391:AE$427,MATCH($F44,$B$391:$B$427,0))/VLOOKUP($F44,$B$391:$AH$427,MATCH(LEFT(TRIM(AE$6),FIND("~",SUBSTITUTE(AE$6,"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44))*HLOOKUP(LEFT(TRIM(AE$6),FIND("~",SUBSTITUTE(AE$6," ","~",LEN(TRIM(AE$6))-LEN(SUBSTITUTE(TRIM(AE$6)," ",""))))-1)&amp;" Total",$B$6:$AH$427,ROW($A44)-5,FALSE))</f>
        <v>0</v>
      </c>
      <c r="AF44" s="11">
        <f ca="1">IF(AF$5&lt;&gt;"",HLOOKUP(AF$5,Functionalization!$G$6:$M$427,ROW($A44)-5,FALSE),IFERROR(INDEX(AF$391:AF$427,MATCH($F44,$B$391:$B$427,0))/VLOOKUP($F44,$B$391:$AH$427,MATCH(LEFT(TRIM(AF$6),FIND("~",SUBSTITUTE(AF$6,"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44))*HLOOKUP(LEFT(TRIM(AF$6),FIND("~",SUBSTITUTE(AF$6," ","~",LEN(TRIM(AF$6))-LEN(SUBSTITUTE(TRIM(AF$6)," ",""))))-1)&amp;" Total",$B$6:$AH$427,ROW($A44)-5,FALSE))</f>
        <v>0</v>
      </c>
      <c r="AG44" s="11">
        <f ca="1">IF(AG$5&lt;&gt;"",HLOOKUP(AG$5,Functionalization!$G$6:$M$427,ROW($A44)-5,FALSE),IFERROR(INDEX(AG$391:AG$427,MATCH($F44,$B$391:$B$427,0))/VLOOKUP($F44,$B$391:$AH$427,MATCH(LEFT(TRIM(AG$6),FIND("~",SUBSTITUTE(AG$6,"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44))*HLOOKUP(LEFT(TRIM(AG$6),FIND("~",SUBSTITUTE(AG$6," ","~",LEN(TRIM(AG$6))-LEN(SUBSTITUTE(TRIM(AG$6)," ",""))))-1)&amp;" Total",$B$6:$AH$427,ROW($A44)-5,FALSE))</f>
        <v>0</v>
      </c>
      <c r="AH44" s="11">
        <f ca="1">IF(AH$5&lt;&gt;"",HLOOKUP(AH$5,Functionalization!$G$6:$M$427,ROW($A44)-5,FALSE),IFERROR(INDEX(AH$391:AH$427,MATCH($F44,$B$391:$B$427,0))/VLOOKUP($F44,$B$391:$AH$427,MATCH(LEFT(TRIM(AH$6),FIND("~",SUBSTITUTE(AH$6,"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44))*HLOOKUP(LEFT(TRIM(AH$6),FIND("~",SUBSTITUTE(AH$6," ","~",LEN(TRIM(AH$6))-LEN(SUBSTITUTE(TRIM(AH$6)," ",""))))-1)&amp;" Total",$B$6:$AH$427,ROW($A44)-5,FALSE))</f>
        <v>0</v>
      </c>
      <c r="AJ44">
        <f ca="1">IFERROR(IF(SUMIF($G$6:$AH$6,AJ$6&amp;" Total",$G44:$AH44)-(SUMIF($G$6:$AH$6,AJ$6&amp;" "&amp;'Input-Func_Class'!$D$22,$G44:$AH44)+IFERROR(SUMIF($G$6:$AH$6,AJ$6&amp;" "&amp;'Input-Func_Class'!$E$22,$G44:$AH44),SUMIF($G$6:$AH$6,AJ$6&amp;" "&amp;'Input-Func_Class'!$B$24,$G44:$AH44))+SUMIF($G$6:$AH$6,AJ$6&amp;" "&amp;'Input-Func_Class'!$F$22,$G44:$AH44))&lt;Check_Limit,0,1),1)</f>
        <v>0</v>
      </c>
      <c r="AK44">
        <f ca="1">IFERROR(IF(SUMIF($G$6:$AH$6,AK$6&amp;" Total",$G44:$AH44)-(SUMIF($G$6:$AH$6,AK$6&amp;" "&amp;'Input-Func_Class'!$D$22,$G44:$AH44)+IFERROR(SUMIF($G$6:$AH$6,AK$6&amp;" "&amp;'Input-Func_Class'!$E$22,$G44:$AH44),SUMIF($G$6:$AH$6,AK$6&amp;" "&amp;'Input-Func_Class'!$B$24,$G44:$AH44))+SUMIF($G$6:$AH$6,AK$6&amp;" "&amp;'Input-Func_Class'!$F$22,$G44:$AH44))&lt;Check_Limit,0,1),1)</f>
        <v>0</v>
      </c>
      <c r="AL44">
        <f ca="1">IFERROR(IF(SUMIF($G$6:$AH$6,AL$6&amp;" Total",$G44:$AH44)-(SUMIF($G$6:$AH$6,AL$6&amp;" "&amp;'Input-Func_Class'!$D$22,$G44:$AH44)+IFERROR(SUMIF($G$6:$AH$6,AL$6&amp;" "&amp;'Input-Func_Class'!$E$22,$G44:$AH44),SUMIF($G$6:$AH$6,AL$6&amp;" "&amp;'Input-Func_Class'!$B$24,$G44:$AH44))+SUMIF($G$6:$AH$6,AL$6&amp;" "&amp;'Input-Func_Class'!$F$22,$G44:$AH44))&lt;Check_Limit,0,1),1)</f>
        <v>0</v>
      </c>
      <c r="AM44">
        <f ca="1">IFERROR(IF(SUMIF($G$6:$AH$6,AM$6&amp;" Total",$G44:$AH44)-(SUMIF($G$6:$AH$6,AM$6&amp;" "&amp;'Input-Func_Class'!$D$22,$G44:$AH44)+IFERROR(SUMIF($G$6:$AH$6,AM$6&amp;" "&amp;'Input-Func_Class'!$E$22,$G44:$AH44),SUMIF($G$6:$AH$6,AM$6&amp;" "&amp;'Input-Func_Class'!$B$24,$G44:$AH44))+SUMIF($G$6:$AH$6,AM$6&amp;" "&amp;'Input-Func_Class'!$F$22,$G44:$AH44))&lt;Check_Limit,0,1),1)</f>
        <v>0</v>
      </c>
      <c r="AN44">
        <f ca="1">IFERROR(IF(SUMIF($G$6:$AH$6,AN$6&amp;" Total",$G44:$AH44)-(SUMIF($G$6:$AH$6,AN$6&amp;" "&amp;'Input-Func_Class'!$D$22,$G44:$AH44)+IFERROR(SUMIF($G$6:$AH$6,AN$6&amp;" "&amp;'Input-Func_Class'!$E$22,$G44:$AH44),SUMIF($G$6:$AH$6,AN$6&amp;" "&amp;'Input-Func_Class'!$B$24,$G44:$AH44))+SUMIF($G$6:$AH$6,AN$6&amp;" "&amp;'Input-Func_Class'!$F$22,$G44:$AH44))&lt;Check_Limit,0,1),1)</f>
        <v>0</v>
      </c>
      <c r="AO44">
        <f ca="1">IFERROR(IF(SUMIF($G$6:$AH$6,AO$6&amp;" Total",$G44:$AH44)-(SUMIF($G$6:$AH$6,AO$6&amp;" "&amp;'Input-Func_Class'!$D$22,$G44:$AH44)+IFERROR(SUMIF($G$6:$AH$6,AO$6&amp;" "&amp;'Input-Func_Class'!$E$22,$G44:$AH44),SUMIF($G$6:$AH$6,AO$6&amp;" "&amp;'Input-Func_Class'!$B$24,$G44:$AH44))+SUMIF($G$6:$AH$6,AO$6&amp;" "&amp;'Input-Func_Class'!$F$22,$G44:$AH44))&lt;Check_Limit,0,1),1)</f>
        <v>0</v>
      </c>
      <c r="AP44">
        <f ca="1">IFERROR(IF(SUMIF($G$6:$AH$6,AP$6&amp;" Total",$G44:$AH44)-(SUMIF($G$6:$AH$6,AP$6&amp;" "&amp;'Input-Func_Class'!$D$22,$G44:$AH44)+IFERROR(SUMIF($G$6:$AH$6,AP$6&amp;" "&amp;'Input-Func_Class'!$E$22,$G44:$AH44),SUMIF($G$6:$AH$6,AP$6&amp;" "&amp;'Input-Func_Class'!$B$24,$G44:$AH44))+SUMIF($G$6:$AH$6,AP$6&amp;" "&amp;'Input-Func_Class'!$F$22,$G44:$AH44))&lt;Check_Limit,0,1),1)</f>
        <v>0</v>
      </c>
    </row>
    <row r="45" spans="1:42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>Functionalization!$D45</f>
        <v>23699523.149999999</v>
      </c>
      <c r="E45" s="11">
        <f t="shared" ca="1" si="0"/>
        <v>0</v>
      </c>
      <c r="F45" s="3" t="str">
        <f>IF($D45=0,"-",IF('Input-Accounts'!$E45&lt;&gt;0,'Input-Accounts'!$E45,'Input-Accounts'!$G45))</f>
        <v>DEMAND</v>
      </c>
      <c r="G45" s="11">
        <f ca="1">IF(G$5&lt;&gt;"",HLOOKUP(G$5,Functionalization!$G$6:$M$427,ROW($A45)-5,FALSE),IFERROR(INDEX(G$391:G$427,MATCH($F45,$B$391:$B$427,0))/VLOOKUP($F45,$B$391:$AH$427,MATCH(LEFT(TRIM(G$6),FIND("~",SUBSTITUTE(G$6,"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45))*HLOOKUP(LEFT(TRIM(G$6),FIND("~",SUBSTITUTE(G$6," ","~",LEN(TRIM(G$6))-LEN(SUBSTITUTE(TRIM(G$6)," ",""))))-1)&amp;" Total",$B$6:$AH$427,ROW($A45)-5,FALSE))</f>
        <v>0</v>
      </c>
      <c r="H45" s="11">
        <f ca="1">IF(H$5&lt;&gt;"",HLOOKUP(H$5,Functionalization!$G$6:$M$427,ROW($A45)-5,FALSE),IFERROR(INDEX(H$391:H$427,MATCH($F45,$B$391:$B$427,0))/VLOOKUP($F45,$B$391:$AH$427,MATCH(LEFT(TRIM(H$6),FIND("~",SUBSTITUTE(H$6,"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45))*HLOOKUP(LEFT(TRIM(H$6),FIND("~",SUBSTITUTE(H$6," ","~",LEN(TRIM(H$6))-LEN(SUBSTITUTE(TRIM(H$6)," ",""))))-1)&amp;" Total",$B$6:$AH$427,ROW($A45)-5,FALSE))</f>
        <v>0</v>
      </c>
      <c r="I45" s="11">
        <f ca="1">IF(I$5&lt;&gt;"",HLOOKUP(I$5,Functionalization!$G$6:$M$427,ROW($A45)-5,FALSE),IFERROR(INDEX(I$391:I$427,MATCH($F45,$B$391:$B$427,0))/VLOOKUP($F45,$B$391:$AH$427,MATCH(LEFT(TRIM(I$6),FIND("~",SUBSTITUTE(I$6,"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45))*HLOOKUP(LEFT(TRIM(I$6),FIND("~",SUBSTITUTE(I$6," ","~",LEN(TRIM(I$6))-LEN(SUBSTITUTE(TRIM(I$6)," ",""))))-1)&amp;" Total",$B$6:$AH$427,ROW($A45)-5,FALSE))</f>
        <v>0</v>
      </c>
      <c r="J45" s="11">
        <f ca="1">IF(J$5&lt;&gt;"",HLOOKUP(J$5,Functionalization!$G$6:$M$427,ROW($A45)-5,FALSE),IFERROR(INDEX(J$391:J$427,MATCH($F45,$B$391:$B$427,0))/VLOOKUP($F45,$B$391:$AH$427,MATCH(LEFT(TRIM(J$6),FIND("~",SUBSTITUTE(J$6,"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45))*HLOOKUP(LEFT(TRIM(J$6),FIND("~",SUBSTITUTE(J$6," ","~",LEN(TRIM(J$6))-LEN(SUBSTITUTE(TRIM(J$6)," ",""))))-1)&amp;" Total",$B$6:$AH$427,ROW($A45)-5,FALSE))</f>
        <v>0</v>
      </c>
      <c r="K45" s="11">
        <f ca="1">IF(K$5&lt;&gt;"",HLOOKUP(K$5,Functionalization!$G$6:$M$427,ROW($A45)-5,FALSE),IFERROR(INDEX(K$391:K$427,MATCH($F45,$B$391:$B$427,0))/VLOOKUP($F45,$B$391:$AH$427,MATCH(LEFT(TRIM(K$6),FIND("~",SUBSTITUTE(K$6,"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45))*HLOOKUP(LEFT(TRIM(K$6),FIND("~",SUBSTITUTE(K$6," ","~",LEN(TRIM(K$6))-LEN(SUBSTITUTE(TRIM(K$6)," ",""))))-1)&amp;" Total",$B$6:$AH$427,ROW($A45)-5,FALSE))</f>
        <v>0</v>
      </c>
      <c r="L45" s="11">
        <f ca="1">IF(L$5&lt;&gt;"",HLOOKUP(L$5,Functionalization!$G$6:$M$427,ROW($A45)-5,FALSE),IFERROR(INDEX(L$391:L$427,MATCH($F45,$B$391:$B$427,0))/VLOOKUP($F45,$B$391:$AH$427,MATCH(LEFT(TRIM(L$6),FIND("~",SUBSTITUTE(L$6,"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45))*HLOOKUP(LEFT(TRIM(L$6),FIND("~",SUBSTITUTE(L$6," ","~",LEN(TRIM(L$6))-LEN(SUBSTITUTE(TRIM(L$6)," ",""))))-1)&amp;" Total",$B$6:$AH$427,ROW($A45)-5,FALSE))</f>
        <v>0</v>
      </c>
      <c r="M45" s="11">
        <f ca="1">IF(M$5&lt;&gt;"",HLOOKUP(M$5,Functionalization!$G$6:$M$427,ROW($A45)-5,FALSE),IFERROR(INDEX(M$391:M$427,MATCH($F45,$B$391:$B$427,0))/VLOOKUP($F45,$B$391:$AH$427,MATCH(LEFT(TRIM(M$6),FIND("~",SUBSTITUTE(M$6,"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45))*HLOOKUP(LEFT(TRIM(M$6),FIND("~",SUBSTITUTE(M$6," ","~",LEN(TRIM(M$6))-LEN(SUBSTITUTE(TRIM(M$6)," ",""))))-1)&amp;" Total",$B$6:$AH$427,ROW($A45)-5,FALSE))</f>
        <v>0</v>
      </c>
      <c r="N45" s="11">
        <f ca="1">IF(N$5&lt;&gt;"",HLOOKUP(N$5,Functionalization!$G$6:$M$427,ROW($A45)-5,FALSE),IFERROR(INDEX(N$391:N$427,MATCH($F45,$B$391:$B$427,0))/VLOOKUP($F45,$B$391:$AH$427,MATCH(LEFT(TRIM(N$6),FIND("~",SUBSTITUTE(N$6,"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45))*HLOOKUP(LEFT(TRIM(N$6),FIND("~",SUBSTITUTE(N$6," ","~",LEN(TRIM(N$6))-LEN(SUBSTITUTE(TRIM(N$6)," ",""))))-1)&amp;" Total",$B$6:$AH$427,ROW($A45)-5,FALSE))</f>
        <v>0</v>
      </c>
      <c r="O45" s="11">
        <f ca="1">IF(O$5&lt;&gt;"",HLOOKUP(O$5,Functionalization!$G$6:$M$427,ROW($A45)-5,FALSE),IFERROR(INDEX(O$391:O$427,MATCH($F45,$B$391:$B$427,0))/VLOOKUP($F45,$B$391:$AH$427,MATCH(LEFT(TRIM(O$6),FIND("~",SUBSTITUTE(O$6,"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45))*HLOOKUP(LEFT(TRIM(O$6),FIND("~",SUBSTITUTE(O$6," ","~",LEN(TRIM(O$6))-LEN(SUBSTITUTE(TRIM(O$6)," ",""))))-1)&amp;" Total",$B$6:$AH$427,ROW($A45)-5,FALSE))</f>
        <v>0</v>
      </c>
      <c r="P45" s="11">
        <f ca="1">IF(P$5&lt;&gt;"",HLOOKUP(P$5,Functionalization!$G$6:$M$427,ROW($A45)-5,FALSE),IFERROR(INDEX(P$391:P$427,MATCH($F45,$B$391:$B$427,0))/VLOOKUP($F45,$B$391:$AH$427,MATCH(LEFT(TRIM(P$6),FIND("~",SUBSTITUTE(P$6,"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45))*HLOOKUP(LEFT(TRIM(P$6),FIND("~",SUBSTITUTE(P$6," ","~",LEN(TRIM(P$6))-LEN(SUBSTITUTE(TRIM(P$6)," ",""))))-1)&amp;" Total",$B$6:$AH$427,ROW($A45)-5,FALSE))</f>
        <v>0</v>
      </c>
      <c r="Q45" s="11">
        <f ca="1">IF(Q$5&lt;&gt;"",HLOOKUP(Q$5,Functionalization!$G$6:$M$427,ROW($A45)-5,FALSE),IFERROR(INDEX(Q$391:Q$427,MATCH($F45,$B$391:$B$427,0))/VLOOKUP($F45,$B$391:$AH$427,MATCH(LEFT(TRIM(Q$6),FIND("~",SUBSTITUTE(Q$6,"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45))*HLOOKUP(LEFT(TRIM(Q$6),FIND("~",SUBSTITUTE(Q$6," ","~",LEN(TRIM(Q$6))-LEN(SUBSTITUTE(TRIM(Q$6)," ",""))))-1)&amp;" Total",$B$6:$AH$427,ROW($A45)-5,FALSE))</f>
        <v>0</v>
      </c>
      <c r="R45" s="11">
        <f ca="1">IF(R$5&lt;&gt;"",HLOOKUP(R$5,Functionalization!$G$6:$M$427,ROW($A45)-5,FALSE),IFERROR(INDEX(R$391:R$427,MATCH($F45,$B$391:$B$427,0))/VLOOKUP($F45,$B$391:$AH$427,MATCH(LEFT(TRIM(R$6),FIND("~",SUBSTITUTE(R$6,"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45))*HLOOKUP(LEFT(TRIM(R$6),FIND("~",SUBSTITUTE(R$6," ","~",LEN(TRIM(R$6))-LEN(SUBSTITUTE(TRIM(R$6)," ",""))))-1)&amp;" Total",$B$6:$AH$427,ROW($A45)-5,FALSE))</f>
        <v>0</v>
      </c>
      <c r="S45" s="11">
        <f ca="1">IF(S$5&lt;&gt;"",HLOOKUP(S$5,Functionalization!$G$6:$M$427,ROW($A45)-5,FALSE),IFERROR(INDEX(S$391:S$427,MATCH($F45,$B$391:$B$427,0))/VLOOKUP($F45,$B$391:$AH$427,MATCH(LEFT(TRIM(S$6),FIND("~",SUBSTITUTE(S$6,"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45))*HLOOKUP(LEFT(TRIM(S$6),FIND("~",SUBSTITUTE(S$6," ","~",LEN(TRIM(S$6))-LEN(SUBSTITUTE(TRIM(S$6)," ",""))))-1)&amp;" Total",$B$6:$AH$427,ROW($A45)-5,FALSE))</f>
        <v>23699523.149999999</v>
      </c>
      <c r="T45" s="11">
        <f ca="1">IF(T$5&lt;&gt;"",HLOOKUP(T$5,Functionalization!$G$6:$M$427,ROW($A45)-5,FALSE),IFERROR(INDEX(T$391:T$427,MATCH($F45,$B$391:$B$427,0))/VLOOKUP($F45,$B$391:$AH$427,MATCH(LEFT(TRIM(T$6),FIND("~",SUBSTITUTE(T$6,"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45))*HLOOKUP(LEFT(TRIM(T$6),FIND("~",SUBSTITUTE(T$6," ","~",LEN(TRIM(T$6))-LEN(SUBSTITUTE(TRIM(T$6)," ",""))))-1)&amp;" Total",$B$6:$AH$427,ROW($A45)-5,FALSE))</f>
        <v>23699523.149999999</v>
      </c>
      <c r="U45" s="11">
        <f ca="1">IF(U$5&lt;&gt;"",HLOOKUP(U$5,Functionalization!$G$6:$M$427,ROW($A45)-5,FALSE),IFERROR(INDEX(U$391:U$427,MATCH($F45,$B$391:$B$427,0))/VLOOKUP($F45,$B$391:$AH$427,MATCH(LEFT(TRIM(U$6),FIND("~",SUBSTITUTE(U$6,"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45))*HLOOKUP(LEFT(TRIM(U$6),FIND("~",SUBSTITUTE(U$6," ","~",LEN(TRIM(U$6))-LEN(SUBSTITUTE(TRIM(U$6)," ",""))))-1)&amp;" Total",$B$6:$AH$427,ROW($A45)-5,FALSE))</f>
        <v>0</v>
      </c>
      <c r="V45" s="11">
        <f ca="1">IF(V$5&lt;&gt;"",HLOOKUP(V$5,Functionalization!$G$6:$M$427,ROW($A45)-5,FALSE),IFERROR(INDEX(V$391:V$427,MATCH($F45,$B$391:$B$427,0))/VLOOKUP($F45,$B$391:$AH$427,MATCH(LEFT(TRIM(V$6),FIND("~",SUBSTITUTE(V$6,"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45))*HLOOKUP(LEFT(TRIM(V$6),FIND("~",SUBSTITUTE(V$6," ","~",LEN(TRIM(V$6))-LEN(SUBSTITUTE(TRIM(V$6)," ",""))))-1)&amp;" Total",$B$6:$AH$427,ROW($A45)-5,FALSE))</f>
        <v>0</v>
      </c>
      <c r="W45" s="11">
        <f ca="1">IF(W$5&lt;&gt;"",HLOOKUP(W$5,Functionalization!$G$6:$M$427,ROW($A45)-5,FALSE),IFERROR(INDEX(W$391:W$427,MATCH($F45,$B$391:$B$427,0))/VLOOKUP($F45,$B$391:$AH$427,MATCH(LEFT(TRIM(W$6),FIND("~",SUBSTITUTE(W$6,"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45))*HLOOKUP(LEFT(TRIM(W$6),FIND("~",SUBSTITUTE(W$6," ","~",LEN(TRIM(W$6))-LEN(SUBSTITUTE(TRIM(W$6)," ",""))))-1)&amp;" Total",$B$6:$AH$427,ROW($A45)-5,FALSE))</f>
        <v>0</v>
      </c>
      <c r="X45" s="11">
        <f ca="1">IF(X$5&lt;&gt;"",HLOOKUP(X$5,Functionalization!$G$6:$M$427,ROW($A45)-5,FALSE),IFERROR(INDEX(X$391:X$427,MATCH($F45,$B$391:$B$427,0))/VLOOKUP($F45,$B$391:$AH$427,MATCH(LEFT(TRIM(X$6),FIND("~",SUBSTITUTE(X$6,"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45))*HLOOKUP(LEFT(TRIM(X$6),FIND("~",SUBSTITUTE(X$6," ","~",LEN(TRIM(X$6))-LEN(SUBSTITUTE(TRIM(X$6)," ",""))))-1)&amp;" Total",$B$6:$AH$427,ROW($A45)-5,FALSE))</f>
        <v>0</v>
      </c>
      <c r="Y45" s="11">
        <f ca="1">IF(Y$5&lt;&gt;"",HLOOKUP(Y$5,Functionalization!$G$6:$M$427,ROW($A45)-5,FALSE),IFERROR(INDEX(Y$391:Y$427,MATCH($F45,$B$391:$B$427,0))/VLOOKUP($F45,$B$391:$AH$427,MATCH(LEFT(TRIM(Y$6),FIND("~",SUBSTITUTE(Y$6,"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45))*HLOOKUP(LEFT(TRIM(Y$6),FIND("~",SUBSTITUTE(Y$6," ","~",LEN(TRIM(Y$6))-LEN(SUBSTITUTE(TRIM(Y$6)," ",""))))-1)&amp;" Total",$B$6:$AH$427,ROW($A45)-5,FALSE))</f>
        <v>0</v>
      </c>
      <c r="Z45" s="11">
        <f ca="1">IF(Z$5&lt;&gt;"",HLOOKUP(Z$5,Functionalization!$G$6:$M$427,ROW($A45)-5,FALSE),IFERROR(INDEX(Z$391:Z$427,MATCH($F45,$B$391:$B$427,0))/VLOOKUP($F45,$B$391:$AH$427,MATCH(LEFT(TRIM(Z$6),FIND("~",SUBSTITUTE(Z$6,"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45))*HLOOKUP(LEFT(TRIM(Z$6),FIND("~",SUBSTITUTE(Z$6," ","~",LEN(TRIM(Z$6))-LEN(SUBSTITUTE(TRIM(Z$6)," ",""))))-1)&amp;" Total",$B$6:$AH$427,ROW($A45)-5,FALSE))</f>
        <v>0</v>
      </c>
      <c r="AA45" s="11">
        <f ca="1">IF(AA$5&lt;&gt;"",HLOOKUP(AA$5,Functionalization!$G$6:$M$427,ROW($A45)-5,FALSE),IFERROR(INDEX(AA$391:AA$427,MATCH($F45,$B$391:$B$427,0))/VLOOKUP($F45,$B$391:$AH$427,MATCH(LEFT(TRIM(AA$6),FIND("~",SUBSTITUTE(AA$6,"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45))*HLOOKUP(LEFT(TRIM(AA$6),FIND("~",SUBSTITUTE(AA$6," ","~",LEN(TRIM(AA$6))-LEN(SUBSTITUTE(TRIM(AA$6)," ",""))))-1)&amp;" Total",$B$6:$AH$427,ROW($A45)-5,FALSE))</f>
        <v>0</v>
      </c>
      <c r="AB45" s="11">
        <f ca="1">IF(AB$5&lt;&gt;"",HLOOKUP(AB$5,Functionalization!$G$6:$M$427,ROW($A45)-5,FALSE),IFERROR(INDEX(AB$391:AB$427,MATCH($F45,$B$391:$B$427,0))/VLOOKUP($F45,$B$391:$AH$427,MATCH(LEFT(TRIM(AB$6),FIND("~",SUBSTITUTE(AB$6,"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45))*HLOOKUP(LEFT(TRIM(AB$6),FIND("~",SUBSTITUTE(AB$6," ","~",LEN(TRIM(AB$6))-LEN(SUBSTITUTE(TRIM(AB$6)," ",""))))-1)&amp;" Total",$B$6:$AH$427,ROW($A45)-5,FALSE))</f>
        <v>0</v>
      </c>
      <c r="AC45" s="11">
        <f ca="1">IF(AC$5&lt;&gt;"",HLOOKUP(AC$5,Functionalization!$G$6:$M$427,ROW($A45)-5,FALSE),IFERROR(INDEX(AC$391:AC$427,MATCH($F45,$B$391:$B$427,0))/VLOOKUP($F45,$B$391:$AH$427,MATCH(LEFT(TRIM(AC$6),FIND("~",SUBSTITUTE(AC$6,"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45))*HLOOKUP(LEFT(TRIM(AC$6),FIND("~",SUBSTITUTE(AC$6," ","~",LEN(TRIM(AC$6))-LEN(SUBSTITUTE(TRIM(AC$6)," ",""))))-1)&amp;" Total",$B$6:$AH$427,ROW($A45)-5,FALSE))</f>
        <v>0</v>
      </c>
      <c r="AD45" s="11">
        <f ca="1">IF(AD$5&lt;&gt;"",HLOOKUP(AD$5,Functionalization!$G$6:$M$427,ROW($A45)-5,FALSE),IFERROR(INDEX(AD$391:AD$427,MATCH($F45,$B$391:$B$427,0))/VLOOKUP($F45,$B$391:$AH$427,MATCH(LEFT(TRIM(AD$6),FIND("~",SUBSTITUTE(AD$6,"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45))*HLOOKUP(LEFT(TRIM(AD$6),FIND("~",SUBSTITUTE(AD$6," ","~",LEN(TRIM(AD$6))-LEN(SUBSTITUTE(TRIM(AD$6)," ",""))))-1)&amp;" Total",$B$6:$AH$427,ROW($A45)-5,FALSE))</f>
        <v>0</v>
      </c>
      <c r="AE45" s="11">
        <f ca="1">IF(AE$5&lt;&gt;"",HLOOKUP(AE$5,Functionalization!$G$6:$M$427,ROW($A45)-5,FALSE),IFERROR(INDEX(AE$391:AE$427,MATCH($F45,$B$391:$B$427,0))/VLOOKUP($F45,$B$391:$AH$427,MATCH(LEFT(TRIM(AE$6),FIND("~",SUBSTITUTE(AE$6,"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45))*HLOOKUP(LEFT(TRIM(AE$6),FIND("~",SUBSTITUTE(AE$6," ","~",LEN(TRIM(AE$6))-LEN(SUBSTITUTE(TRIM(AE$6)," ",""))))-1)&amp;" Total",$B$6:$AH$427,ROW($A45)-5,FALSE))</f>
        <v>0</v>
      </c>
      <c r="AF45" s="11">
        <f ca="1">IF(AF$5&lt;&gt;"",HLOOKUP(AF$5,Functionalization!$G$6:$M$427,ROW($A45)-5,FALSE),IFERROR(INDEX(AF$391:AF$427,MATCH($F45,$B$391:$B$427,0))/VLOOKUP($F45,$B$391:$AH$427,MATCH(LEFT(TRIM(AF$6),FIND("~",SUBSTITUTE(AF$6,"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45))*HLOOKUP(LEFT(TRIM(AF$6),FIND("~",SUBSTITUTE(AF$6," ","~",LEN(TRIM(AF$6))-LEN(SUBSTITUTE(TRIM(AF$6)," ",""))))-1)&amp;" Total",$B$6:$AH$427,ROW($A45)-5,FALSE))</f>
        <v>0</v>
      </c>
      <c r="AG45" s="11">
        <f ca="1">IF(AG$5&lt;&gt;"",HLOOKUP(AG$5,Functionalization!$G$6:$M$427,ROW($A45)-5,FALSE),IFERROR(INDEX(AG$391:AG$427,MATCH($F45,$B$391:$B$427,0))/VLOOKUP($F45,$B$391:$AH$427,MATCH(LEFT(TRIM(AG$6),FIND("~",SUBSTITUTE(AG$6,"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45))*HLOOKUP(LEFT(TRIM(AG$6),FIND("~",SUBSTITUTE(AG$6," ","~",LEN(TRIM(AG$6))-LEN(SUBSTITUTE(TRIM(AG$6)," ",""))))-1)&amp;" Total",$B$6:$AH$427,ROW($A45)-5,FALSE))</f>
        <v>0</v>
      </c>
      <c r="AH45" s="11">
        <f ca="1">IF(AH$5&lt;&gt;"",HLOOKUP(AH$5,Functionalization!$G$6:$M$427,ROW($A45)-5,FALSE),IFERROR(INDEX(AH$391:AH$427,MATCH($F45,$B$391:$B$427,0))/VLOOKUP($F45,$B$391:$AH$427,MATCH(LEFT(TRIM(AH$6),FIND("~",SUBSTITUTE(AH$6,"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45))*HLOOKUP(LEFT(TRIM(AH$6),FIND("~",SUBSTITUTE(AH$6," ","~",LEN(TRIM(AH$6))-LEN(SUBSTITUTE(TRIM(AH$6)," ",""))))-1)&amp;" Total",$B$6:$AH$427,ROW($A45)-5,FALSE))</f>
        <v>0</v>
      </c>
      <c r="AJ45">
        <f ca="1">IFERROR(IF(SUMIF($G$6:$AH$6,AJ$6&amp;" Total",$G45:$AH45)-(SUMIF($G$6:$AH$6,AJ$6&amp;" "&amp;'Input-Func_Class'!$D$22,$G45:$AH45)+IFERROR(SUMIF($G$6:$AH$6,AJ$6&amp;" "&amp;'Input-Func_Class'!$E$22,$G45:$AH45),SUMIF($G$6:$AH$6,AJ$6&amp;" "&amp;'Input-Func_Class'!$B$24,$G45:$AH45))+SUMIF($G$6:$AH$6,AJ$6&amp;" "&amp;'Input-Func_Class'!$F$22,$G45:$AH45))&lt;Check_Limit,0,1),1)</f>
        <v>0</v>
      </c>
      <c r="AK45">
        <f ca="1">IFERROR(IF(SUMIF($G$6:$AH$6,AK$6&amp;" Total",$G45:$AH45)-(SUMIF($G$6:$AH$6,AK$6&amp;" "&amp;'Input-Func_Class'!$D$22,$G45:$AH45)+IFERROR(SUMIF($G$6:$AH$6,AK$6&amp;" "&amp;'Input-Func_Class'!$E$22,$G45:$AH45),SUMIF($G$6:$AH$6,AK$6&amp;" "&amp;'Input-Func_Class'!$B$24,$G45:$AH45))+SUMIF($G$6:$AH$6,AK$6&amp;" "&amp;'Input-Func_Class'!$F$22,$G45:$AH45))&lt;Check_Limit,0,1),1)</f>
        <v>0</v>
      </c>
      <c r="AL45">
        <f ca="1">IFERROR(IF(SUMIF($G$6:$AH$6,AL$6&amp;" Total",$G45:$AH45)-(SUMIF($G$6:$AH$6,AL$6&amp;" "&amp;'Input-Func_Class'!$D$22,$G45:$AH45)+IFERROR(SUMIF($G$6:$AH$6,AL$6&amp;" "&amp;'Input-Func_Class'!$E$22,$G45:$AH45),SUMIF($G$6:$AH$6,AL$6&amp;" "&amp;'Input-Func_Class'!$B$24,$G45:$AH45))+SUMIF($G$6:$AH$6,AL$6&amp;" "&amp;'Input-Func_Class'!$F$22,$G45:$AH45))&lt;Check_Limit,0,1),1)</f>
        <v>0</v>
      </c>
      <c r="AM45">
        <f ca="1">IFERROR(IF(SUMIF($G$6:$AH$6,AM$6&amp;" Total",$G45:$AH45)-(SUMIF($G$6:$AH$6,AM$6&amp;" "&amp;'Input-Func_Class'!$D$22,$G45:$AH45)+IFERROR(SUMIF($G$6:$AH$6,AM$6&amp;" "&amp;'Input-Func_Class'!$E$22,$G45:$AH45),SUMIF($G$6:$AH$6,AM$6&amp;" "&amp;'Input-Func_Class'!$B$24,$G45:$AH45))+SUMIF($G$6:$AH$6,AM$6&amp;" "&amp;'Input-Func_Class'!$F$22,$G45:$AH45))&lt;Check_Limit,0,1),1)</f>
        <v>0</v>
      </c>
      <c r="AN45">
        <f ca="1">IFERROR(IF(SUMIF($G$6:$AH$6,AN$6&amp;" Total",$G45:$AH45)-(SUMIF($G$6:$AH$6,AN$6&amp;" "&amp;'Input-Func_Class'!$D$22,$G45:$AH45)+IFERROR(SUMIF($G$6:$AH$6,AN$6&amp;" "&amp;'Input-Func_Class'!$E$22,$G45:$AH45),SUMIF($G$6:$AH$6,AN$6&amp;" "&amp;'Input-Func_Class'!$B$24,$G45:$AH45))+SUMIF($G$6:$AH$6,AN$6&amp;" "&amp;'Input-Func_Class'!$F$22,$G45:$AH45))&lt;Check_Limit,0,1),1)</f>
        <v>0</v>
      </c>
      <c r="AO45">
        <f ca="1">IFERROR(IF(SUMIF($G$6:$AH$6,AO$6&amp;" Total",$G45:$AH45)-(SUMIF($G$6:$AH$6,AO$6&amp;" "&amp;'Input-Func_Class'!$D$22,$G45:$AH45)+IFERROR(SUMIF($G$6:$AH$6,AO$6&amp;" "&amp;'Input-Func_Class'!$E$22,$G45:$AH45),SUMIF($G$6:$AH$6,AO$6&amp;" "&amp;'Input-Func_Class'!$B$24,$G45:$AH45))+SUMIF($G$6:$AH$6,AO$6&amp;" "&amp;'Input-Func_Class'!$F$22,$G45:$AH45))&lt;Check_Limit,0,1),1)</f>
        <v>0</v>
      </c>
      <c r="AP45">
        <f ca="1">IFERROR(IF(SUMIF($G$6:$AH$6,AP$6&amp;" Total",$G45:$AH45)-(SUMIF($G$6:$AH$6,AP$6&amp;" "&amp;'Input-Func_Class'!$D$22,$G45:$AH45)+IFERROR(SUMIF($G$6:$AH$6,AP$6&amp;" "&amp;'Input-Func_Class'!$E$22,$G45:$AH45),SUMIF($G$6:$AH$6,AP$6&amp;" "&amp;'Input-Func_Class'!$B$24,$G45:$AH45))+SUMIF($G$6:$AH$6,AP$6&amp;" "&amp;'Input-Func_Class'!$F$22,$G45:$AH45))&lt;Check_Limit,0,1),1)</f>
        <v>0</v>
      </c>
    </row>
    <row r="46" spans="1:42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>Functionalization!$D46</f>
        <v>53753938.920000002</v>
      </c>
      <c r="E46" s="11">
        <f t="shared" ca="1" si="0"/>
        <v>0</v>
      </c>
      <c r="F46" s="3" t="str">
        <f>IF($D46=0,"-",IF('Input-Accounts'!$E46&lt;&gt;0,'Input-Accounts'!$E46,'Input-Accounts'!$G46))</f>
        <v>DEMAND</v>
      </c>
      <c r="G46" s="11">
        <f ca="1">IF(G$5&lt;&gt;"",HLOOKUP(G$5,Functionalization!$G$6:$M$427,ROW($A46)-5,FALSE),IFERROR(INDEX(G$391:G$427,MATCH($F46,$B$391:$B$427,0))/VLOOKUP($F46,$B$391:$AH$427,MATCH(LEFT(TRIM(G$6),FIND("~",SUBSTITUTE(G$6,"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46))*HLOOKUP(LEFT(TRIM(G$6),FIND("~",SUBSTITUTE(G$6," ","~",LEN(TRIM(G$6))-LEN(SUBSTITUTE(TRIM(G$6)," ",""))))-1)&amp;" Total",$B$6:$AH$427,ROW($A46)-5,FALSE))</f>
        <v>0</v>
      </c>
      <c r="H46" s="11">
        <f ca="1">IF(H$5&lt;&gt;"",HLOOKUP(H$5,Functionalization!$G$6:$M$427,ROW($A46)-5,FALSE),IFERROR(INDEX(H$391:H$427,MATCH($F46,$B$391:$B$427,0))/VLOOKUP($F46,$B$391:$AH$427,MATCH(LEFT(TRIM(H$6),FIND("~",SUBSTITUTE(H$6,"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46))*HLOOKUP(LEFT(TRIM(H$6),FIND("~",SUBSTITUTE(H$6," ","~",LEN(TRIM(H$6))-LEN(SUBSTITUTE(TRIM(H$6)," ",""))))-1)&amp;" Total",$B$6:$AH$427,ROW($A46)-5,FALSE))</f>
        <v>0</v>
      </c>
      <c r="I46" s="11">
        <f ca="1">IF(I$5&lt;&gt;"",HLOOKUP(I$5,Functionalization!$G$6:$M$427,ROW($A46)-5,FALSE),IFERROR(INDEX(I$391:I$427,MATCH($F46,$B$391:$B$427,0))/VLOOKUP($F46,$B$391:$AH$427,MATCH(LEFT(TRIM(I$6),FIND("~",SUBSTITUTE(I$6,"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46))*HLOOKUP(LEFT(TRIM(I$6),FIND("~",SUBSTITUTE(I$6," ","~",LEN(TRIM(I$6))-LEN(SUBSTITUTE(TRIM(I$6)," ",""))))-1)&amp;" Total",$B$6:$AH$427,ROW($A46)-5,FALSE))</f>
        <v>0</v>
      </c>
      <c r="J46" s="11">
        <f ca="1">IF(J$5&lt;&gt;"",HLOOKUP(J$5,Functionalization!$G$6:$M$427,ROW($A46)-5,FALSE),IFERROR(INDEX(J$391:J$427,MATCH($F46,$B$391:$B$427,0))/VLOOKUP($F46,$B$391:$AH$427,MATCH(LEFT(TRIM(J$6),FIND("~",SUBSTITUTE(J$6,"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46))*HLOOKUP(LEFT(TRIM(J$6),FIND("~",SUBSTITUTE(J$6," ","~",LEN(TRIM(J$6))-LEN(SUBSTITUTE(TRIM(J$6)," ",""))))-1)&amp;" Total",$B$6:$AH$427,ROW($A46)-5,FALSE))</f>
        <v>0</v>
      </c>
      <c r="K46" s="11">
        <f ca="1">IF(K$5&lt;&gt;"",HLOOKUP(K$5,Functionalization!$G$6:$M$427,ROW($A46)-5,FALSE),IFERROR(INDEX(K$391:K$427,MATCH($F46,$B$391:$B$427,0))/VLOOKUP($F46,$B$391:$AH$427,MATCH(LEFT(TRIM(K$6),FIND("~",SUBSTITUTE(K$6,"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46))*HLOOKUP(LEFT(TRIM(K$6),FIND("~",SUBSTITUTE(K$6," ","~",LEN(TRIM(K$6))-LEN(SUBSTITUTE(TRIM(K$6)," ",""))))-1)&amp;" Total",$B$6:$AH$427,ROW($A46)-5,FALSE))</f>
        <v>0</v>
      </c>
      <c r="L46" s="11">
        <f ca="1">IF(L$5&lt;&gt;"",HLOOKUP(L$5,Functionalization!$G$6:$M$427,ROW($A46)-5,FALSE),IFERROR(INDEX(L$391:L$427,MATCH($F46,$B$391:$B$427,0))/VLOOKUP($F46,$B$391:$AH$427,MATCH(LEFT(TRIM(L$6),FIND("~",SUBSTITUTE(L$6,"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46))*HLOOKUP(LEFT(TRIM(L$6),FIND("~",SUBSTITUTE(L$6," ","~",LEN(TRIM(L$6))-LEN(SUBSTITUTE(TRIM(L$6)," ",""))))-1)&amp;" Total",$B$6:$AH$427,ROW($A46)-5,FALSE))</f>
        <v>0</v>
      </c>
      <c r="M46" s="11">
        <f ca="1">IF(M$5&lt;&gt;"",HLOOKUP(M$5,Functionalization!$G$6:$M$427,ROW($A46)-5,FALSE),IFERROR(INDEX(M$391:M$427,MATCH($F46,$B$391:$B$427,0))/VLOOKUP($F46,$B$391:$AH$427,MATCH(LEFT(TRIM(M$6),FIND("~",SUBSTITUTE(M$6,"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46))*HLOOKUP(LEFT(TRIM(M$6),FIND("~",SUBSTITUTE(M$6," ","~",LEN(TRIM(M$6))-LEN(SUBSTITUTE(TRIM(M$6)," ",""))))-1)&amp;" Total",$B$6:$AH$427,ROW($A46)-5,FALSE))</f>
        <v>0</v>
      </c>
      <c r="N46" s="11">
        <f ca="1">IF(N$5&lt;&gt;"",HLOOKUP(N$5,Functionalization!$G$6:$M$427,ROW($A46)-5,FALSE),IFERROR(INDEX(N$391:N$427,MATCH($F46,$B$391:$B$427,0))/VLOOKUP($F46,$B$391:$AH$427,MATCH(LEFT(TRIM(N$6),FIND("~",SUBSTITUTE(N$6,"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46))*HLOOKUP(LEFT(TRIM(N$6),FIND("~",SUBSTITUTE(N$6," ","~",LEN(TRIM(N$6))-LEN(SUBSTITUTE(TRIM(N$6)," ",""))))-1)&amp;" Total",$B$6:$AH$427,ROW($A46)-5,FALSE))</f>
        <v>0</v>
      </c>
      <c r="O46" s="11">
        <f ca="1">IF(O$5&lt;&gt;"",HLOOKUP(O$5,Functionalization!$G$6:$M$427,ROW($A46)-5,FALSE),IFERROR(INDEX(O$391:O$427,MATCH($F46,$B$391:$B$427,0))/VLOOKUP($F46,$B$391:$AH$427,MATCH(LEFT(TRIM(O$6),FIND("~",SUBSTITUTE(O$6,"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46))*HLOOKUP(LEFT(TRIM(O$6),FIND("~",SUBSTITUTE(O$6," ","~",LEN(TRIM(O$6))-LEN(SUBSTITUTE(TRIM(O$6)," ",""))))-1)&amp;" Total",$B$6:$AH$427,ROW($A46)-5,FALSE))</f>
        <v>0</v>
      </c>
      <c r="P46" s="11">
        <f ca="1">IF(P$5&lt;&gt;"",HLOOKUP(P$5,Functionalization!$G$6:$M$427,ROW($A46)-5,FALSE),IFERROR(INDEX(P$391:P$427,MATCH($F46,$B$391:$B$427,0))/VLOOKUP($F46,$B$391:$AH$427,MATCH(LEFT(TRIM(P$6),FIND("~",SUBSTITUTE(P$6,"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46))*HLOOKUP(LEFT(TRIM(P$6),FIND("~",SUBSTITUTE(P$6," ","~",LEN(TRIM(P$6))-LEN(SUBSTITUTE(TRIM(P$6)," ",""))))-1)&amp;" Total",$B$6:$AH$427,ROW($A46)-5,FALSE))</f>
        <v>0</v>
      </c>
      <c r="Q46" s="11">
        <f ca="1">IF(Q$5&lt;&gt;"",HLOOKUP(Q$5,Functionalization!$G$6:$M$427,ROW($A46)-5,FALSE),IFERROR(INDEX(Q$391:Q$427,MATCH($F46,$B$391:$B$427,0))/VLOOKUP($F46,$B$391:$AH$427,MATCH(LEFT(TRIM(Q$6),FIND("~",SUBSTITUTE(Q$6,"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46))*HLOOKUP(LEFT(TRIM(Q$6),FIND("~",SUBSTITUTE(Q$6," ","~",LEN(TRIM(Q$6))-LEN(SUBSTITUTE(TRIM(Q$6)," ",""))))-1)&amp;" Total",$B$6:$AH$427,ROW($A46)-5,FALSE))</f>
        <v>0</v>
      </c>
      <c r="R46" s="11">
        <f ca="1">IF(R$5&lt;&gt;"",HLOOKUP(R$5,Functionalization!$G$6:$M$427,ROW($A46)-5,FALSE),IFERROR(INDEX(R$391:R$427,MATCH($F46,$B$391:$B$427,0))/VLOOKUP($F46,$B$391:$AH$427,MATCH(LEFT(TRIM(R$6),FIND("~",SUBSTITUTE(R$6,"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46))*HLOOKUP(LEFT(TRIM(R$6),FIND("~",SUBSTITUTE(R$6," ","~",LEN(TRIM(R$6))-LEN(SUBSTITUTE(TRIM(R$6)," ",""))))-1)&amp;" Total",$B$6:$AH$427,ROW($A46)-5,FALSE))</f>
        <v>0</v>
      </c>
      <c r="S46" s="11">
        <f ca="1">IF(S$5&lt;&gt;"",HLOOKUP(S$5,Functionalization!$G$6:$M$427,ROW($A46)-5,FALSE),IFERROR(INDEX(S$391:S$427,MATCH($F46,$B$391:$B$427,0))/VLOOKUP($F46,$B$391:$AH$427,MATCH(LEFT(TRIM(S$6),FIND("~",SUBSTITUTE(S$6,"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46))*HLOOKUP(LEFT(TRIM(S$6),FIND("~",SUBSTITUTE(S$6," ","~",LEN(TRIM(S$6))-LEN(SUBSTITUTE(TRIM(S$6)," ",""))))-1)&amp;" Total",$B$6:$AH$427,ROW($A46)-5,FALSE))</f>
        <v>53753938.920000002</v>
      </c>
      <c r="T46" s="11">
        <f ca="1">IF(T$5&lt;&gt;"",HLOOKUP(T$5,Functionalization!$G$6:$M$427,ROW($A46)-5,FALSE),IFERROR(INDEX(T$391:T$427,MATCH($F46,$B$391:$B$427,0))/VLOOKUP($F46,$B$391:$AH$427,MATCH(LEFT(TRIM(T$6),FIND("~",SUBSTITUTE(T$6,"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46))*HLOOKUP(LEFT(TRIM(T$6),FIND("~",SUBSTITUTE(T$6," ","~",LEN(TRIM(T$6))-LEN(SUBSTITUTE(TRIM(T$6)," ",""))))-1)&amp;" Total",$B$6:$AH$427,ROW($A46)-5,FALSE))</f>
        <v>53753938.920000002</v>
      </c>
      <c r="U46" s="11">
        <f ca="1">IF(U$5&lt;&gt;"",HLOOKUP(U$5,Functionalization!$G$6:$M$427,ROW($A46)-5,FALSE),IFERROR(INDEX(U$391:U$427,MATCH($F46,$B$391:$B$427,0))/VLOOKUP($F46,$B$391:$AH$427,MATCH(LEFT(TRIM(U$6),FIND("~",SUBSTITUTE(U$6,"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46))*HLOOKUP(LEFT(TRIM(U$6),FIND("~",SUBSTITUTE(U$6," ","~",LEN(TRIM(U$6))-LEN(SUBSTITUTE(TRIM(U$6)," ",""))))-1)&amp;" Total",$B$6:$AH$427,ROW($A46)-5,FALSE))</f>
        <v>0</v>
      </c>
      <c r="V46" s="11">
        <f ca="1">IF(V$5&lt;&gt;"",HLOOKUP(V$5,Functionalization!$G$6:$M$427,ROW($A46)-5,FALSE),IFERROR(INDEX(V$391:V$427,MATCH($F46,$B$391:$B$427,0))/VLOOKUP($F46,$B$391:$AH$427,MATCH(LEFT(TRIM(V$6),FIND("~",SUBSTITUTE(V$6,"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46))*HLOOKUP(LEFT(TRIM(V$6),FIND("~",SUBSTITUTE(V$6," ","~",LEN(TRIM(V$6))-LEN(SUBSTITUTE(TRIM(V$6)," ",""))))-1)&amp;" Total",$B$6:$AH$427,ROW($A46)-5,FALSE))</f>
        <v>0</v>
      </c>
      <c r="W46" s="11">
        <f ca="1">IF(W$5&lt;&gt;"",HLOOKUP(W$5,Functionalization!$G$6:$M$427,ROW($A46)-5,FALSE),IFERROR(INDEX(W$391:W$427,MATCH($F46,$B$391:$B$427,0))/VLOOKUP($F46,$B$391:$AH$427,MATCH(LEFT(TRIM(W$6),FIND("~",SUBSTITUTE(W$6,"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46))*HLOOKUP(LEFT(TRIM(W$6),FIND("~",SUBSTITUTE(W$6," ","~",LEN(TRIM(W$6))-LEN(SUBSTITUTE(TRIM(W$6)," ",""))))-1)&amp;" Total",$B$6:$AH$427,ROW($A46)-5,FALSE))</f>
        <v>0</v>
      </c>
      <c r="X46" s="11">
        <f ca="1">IF(X$5&lt;&gt;"",HLOOKUP(X$5,Functionalization!$G$6:$M$427,ROW($A46)-5,FALSE),IFERROR(INDEX(X$391:X$427,MATCH($F46,$B$391:$B$427,0))/VLOOKUP($F46,$B$391:$AH$427,MATCH(LEFT(TRIM(X$6),FIND("~",SUBSTITUTE(X$6,"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46))*HLOOKUP(LEFT(TRIM(X$6),FIND("~",SUBSTITUTE(X$6," ","~",LEN(TRIM(X$6))-LEN(SUBSTITUTE(TRIM(X$6)," ",""))))-1)&amp;" Total",$B$6:$AH$427,ROW($A46)-5,FALSE))</f>
        <v>0</v>
      </c>
      <c r="Y46" s="11">
        <f ca="1">IF(Y$5&lt;&gt;"",HLOOKUP(Y$5,Functionalization!$G$6:$M$427,ROW($A46)-5,FALSE),IFERROR(INDEX(Y$391:Y$427,MATCH($F46,$B$391:$B$427,0))/VLOOKUP($F46,$B$391:$AH$427,MATCH(LEFT(TRIM(Y$6),FIND("~",SUBSTITUTE(Y$6,"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46))*HLOOKUP(LEFT(TRIM(Y$6),FIND("~",SUBSTITUTE(Y$6," ","~",LEN(TRIM(Y$6))-LEN(SUBSTITUTE(TRIM(Y$6)," ",""))))-1)&amp;" Total",$B$6:$AH$427,ROW($A46)-5,FALSE))</f>
        <v>0</v>
      </c>
      <c r="Z46" s="11">
        <f ca="1">IF(Z$5&lt;&gt;"",HLOOKUP(Z$5,Functionalization!$G$6:$M$427,ROW($A46)-5,FALSE),IFERROR(INDEX(Z$391:Z$427,MATCH($F46,$B$391:$B$427,0))/VLOOKUP($F46,$B$391:$AH$427,MATCH(LEFT(TRIM(Z$6),FIND("~",SUBSTITUTE(Z$6,"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46))*HLOOKUP(LEFT(TRIM(Z$6),FIND("~",SUBSTITUTE(Z$6," ","~",LEN(TRIM(Z$6))-LEN(SUBSTITUTE(TRIM(Z$6)," ",""))))-1)&amp;" Total",$B$6:$AH$427,ROW($A46)-5,FALSE))</f>
        <v>0</v>
      </c>
      <c r="AA46" s="11">
        <f ca="1">IF(AA$5&lt;&gt;"",HLOOKUP(AA$5,Functionalization!$G$6:$M$427,ROW($A46)-5,FALSE),IFERROR(INDEX(AA$391:AA$427,MATCH($F46,$B$391:$B$427,0))/VLOOKUP($F46,$B$391:$AH$427,MATCH(LEFT(TRIM(AA$6),FIND("~",SUBSTITUTE(AA$6,"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46))*HLOOKUP(LEFT(TRIM(AA$6),FIND("~",SUBSTITUTE(AA$6," ","~",LEN(TRIM(AA$6))-LEN(SUBSTITUTE(TRIM(AA$6)," ",""))))-1)&amp;" Total",$B$6:$AH$427,ROW($A46)-5,FALSE))</f>
        <v>0</v>
      </c>
      <c r="AB46" s="11">
        <f ca="1">IF(AB$5&lt;&gt;"",HLOOKUP(AB$5,Functionalization!$G$6:$M$427,ROW($A46)-5,FALSE),IFERROR(INDEX(AB$391:AB$427,MATCH($F46,$B$391:$B$427,0))/VLOOKUP($F46,$B$391:$AH$427,MATCH(LEFT(TRIM(AB$6),FIND("~",SUBSTITUTE(AB$6,"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46))*HLOOKUP(LEFT(TRIM(AB$6),FIND("~",SUBSTITUTE(AB$6," ","~",LEN(TRIM(AB$6))-LEN(SUBSTITUTE(TRIM(AB$6)," ",""))))-1)&amp;" Total",$B$6:$AH$427,ROW($A46)-5,FALSE))</f>
        <v>0</v>
      </c>
      <c r="AC46" s="11">
        <f ca="1">IF(AC$5&lt;&gt;"",HLOOKUP(AC$5,Functionalization!$G$6:$M$427,ROW($A46)-5,FALSE),IFERROR(INDEX(AC$391:AC$427,MATCH($F46,$B$391:$B$427,0))/VLOOKUP($F46,$B$391:$AH$427,MATCH(LEFT(TRIM(AC$6),FIND("~",SUBSTITUTE(AC$6,"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46))*HLOOKUP(LEFT(TRIM(AC$6),FIND("~",SUBSTITUTE(AC$6," ","~",LEN(TRIM(AC$6))-LEN(SUBSTITUTE(TRIM(AC$6)," ",""))))-1)&amp;" Total",$B$6:$AH$427,ROW($A46)-5,FALSE))</f>
        <v>0</v>
      </c>
      <c r="AD46" s="11">
        <f ca="1">IF(AD$5&lt;&gt;"",HLOOKUP(AD$5,Functionalization!$G$6:$M$427,ROW($A46)-5,FALSE),IFERROR(INDEX(AD$391:AD$427,MATCH($F46,$B$391:$B$427,0))/VLOOKUP($F46,$B$391:$AH$427,MATCH(LEFT(TRIM(AD$6),FIND("~",SUBSTITUTE(AD$6,"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46))*HLOOKUP(LEFT(TRIM(AD$6),FIND("~",SUBSTITUTE(AD$6," ","~",LEN(TRIM(AD$6))-LEN(SUBSTITUTE(TRIM(AD$6)," ",""))))-1)&amp;" Total",$B$6:$AH$427,ROW($A46)-5,FALSE))</f>
        <v>0</v>
      </c>
      <c r="AE46" s="11">
        <f ca="1">IF(AE$5&lt;&gt;"",HLOOKUP(AE$5,Functionalization!$G$6:$M$427,ROW($A46)-5,FALSE),IFERROR(INDEX(AE$391:AE$427,MATCH($F46,$B$391:$B$427,0))/VLOOKUP($F46,$B$391:$AH$427,MATCH(LEFT(TRIM(AE$6),FIND("~",SUBSTITUTE(AE$6,"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46))*HLOOKUP(LEFT(TRIM(AE$6),FIND("~",SUBSTITUTE(AE$6," ","~",LEN(TRIM(AE$6))-LEN(SUBSTITUTE(TRIM(AE$6)," ",""))))-1)&amp;" Total",$B$6:$AH$427,ROW($A46)-5,FALSE))</f>
        <v>0</v>
      </c>
      <c r="AF46" s="11">
        <f ca="1">IF(AF$5&lt;&gt;"",HLOOKUP(AF$5,Functionalization!$G$6:$M$427,ROW($A46)-5,FALSE),IFERROR(INDEX(AF$391:AF$427,MATCH($F46,$B$391:$B$427,0))/VLOOKUP($F46,$B$391:$AH$427,MATCH(LEFT(TRIM(AF$6),FIND("~",SUBSTITUTE(AF$6,"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46))*HLOOKUP(LEFT(TRIM(AF$6),FIND("~",SUBSTITUTE(AF$6," ","~",LEN(TRIM(AF$6))-LEN(SUBSTITUTE(TRIM(AF$6)," ",""))))-1)&amp;" Total",$B$6:$AH$427,ROW($A46)-5,FALSE))</f>
        <v>0</v>
      </c>
      <c r="AG46" s="11">
        <f ca="1">IF(AG$5&lt;&gt;"",HLOOKUP(AG$5,Functionalization!$G$6:$M$427,ROW($A46)-5,FALSE),IFERROR(INDEX(AG$391:AG$427,MATCH($F46,$B$391:$B$427,0))/VLOOKUP($F46,$B$391:$AH$427,MATCH(LEFT(TRIM(AG$6),FIND("~",SUBSTITUTE(AG$6,"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46))*HLOOKUP(LEFT(TRIM(AG$6),FIND("~",SUBSTITUTE(AG$6," ","~",LEN(TRIM(AG$6))-LEN(SUBSTITUTE(TRIM(AG$6)," ",""))))-1)&amp;" Total",$B$6:$AH$427,ROW($A46)-5,FALSE))</f>
        <v>0</v>
      </c>
      <c r="AH46" s="11">
        <f ca="1">IF(AH$5&lt;&gt;"",HLOOKUP(AH$5,Functionalization!$G$6:$M$427,ROW($A46)-5,FALSE),IFERROR(INDEX(AH$391:AH$427,MATCH($F46,$B$391:$B$427,0))/VLOOKUP($F46,$B$391:$AH$427,MATCH(LEFT(TRIM(AH$6),FIND("~",SUBSTITUTE(AH$6,"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46))*HLOOKUP(LEFT(TRIM(AH$6),FIND("~",SUBSTITUTE(AH$6," ","~",LEN(TRIM(AH$6))-LEN(SUBSTITUTE(TRIM(AH$6)," ",""))))-1)&amp;" Total",$B$6:$AH$427,ROW($A46)-5,FALSE))</f>
        <v>0</v>
      </c>
      <c r="AJ46">
        <f ca="1">IFERROR(IF(SUMIF($G$6:$AH$6,AJ$6&amp;" Total",$G46:$AH46)-(SUMIF($G$6:$AH$6,AJ$6&amp;" "&amp;'Input-Func_Class'!$D$22,$G46:$AH46)+IFERROR(SUMIF($G$6:$AH$6,AJ$6&amp;" "&amp;'Input-Func_Class'!$E$22,$G46:$AH46),SUMIF($G$6:$AH$6,AJ$6&amp;" "&amp;'Input-Func_Class'!$B$24,$G46:$AH46))+SUMIF($G$6:$AH$6,AJ$6&amp;" "&amp;'Input-Func_Class'!$F$22,$G46:$AH46))&lt;Check_Limit,0,1),1)</f>
        <v>0</v>
      </c>
      <c r="AK46">
        <f ca="1">IFERROR(IF(SUMIF($G$6:$AH$6,AK$6&amp;" Total",$G46:$AH46)-(SUMIF($G$6:$AH$6,AK$6&amp;" "&amp;'Input-Func_Class'!$D$22,$G46:$AH46)+IFERROR(SUMIF($G$6:$AH$6,AK$6&amp;" "&amp;'Input-Func_Class'!$E$22,$G46:$AH46),SUMIF($G$6:$AH$6,AK$6&amp;" "&amp;'Input-Func_Class'!$B$24,$G46:$AH46))+SUMIF($G$6:$AH$6,AK$6&amp;" "&amp;'Input-Func_Class'!$F$22,$G46:$AH46))&lt;Check_Limit,0,1),1)</f>
        <v>0</v>
      </c>
      <c r="AL46">
        <f ca="1">IFERROR(IF(SUMIF($G$6:$AH$6,AL$6&amp;" Total",$G46:$AH46)-(SUMIF($G$6:$AH$6,AL$6&amp;" "&amp;'Input-Func_Class'!$D$22,$G46:$AH46)+IFERROR(SUMIF($G$6:$AH$6,AL$6&amp;" "&amp;'Input-Func_Class'!$E$22,$G46:$AH46),SUMIF($G$6:$AH$6,AL$6&amp;" "&amp;'Input-Func_Class'!$B$24,$G46:$AH46))+SUMIF($G$6:$AH$6,AL$6&amp;" "&amp;'Input-Func_Class'!$F$22,$G46:$AH46))&lt;Check_Limit,0,1),1)</f>
        <v>0</v>
      </c>
      <c r="AM46">
        <f ca="1">IFERROR(IF(SUMIF($G$6:$AH$6,AM$6&amp;" Total",$G46:$AH46)-(SUMIF($G$6:$AH$6,AM$6&amp;" "&amp;'Input-Func_Class'!$D$22,$G46:$AH46)+IFERROR(SUMIF($G$6:$AH$6,AM$6&amp;" "&amp;'Input-Func_Class'!$E$22,$G46:$AH46),SUMIF($G$6:$AH$6,AM$6&amp;" "&amp;'Input-Func_Class'!$B$24,$G46:$AH46))+SUMIF($G$6:$AH$6,AM$6&amp;" "&amp;'Input-Func_Class'!$F$22,$G46:$AH46))&lt;Check_Limit,0,1),1)</f>
        <v>0</v>
      </c>
      <c r="AN46">
        <f ca="1">IFERROR(IF(SUMIF($G$6:$AH$6,AN$6&amp;" Total",$G46:$AH46)-(SUMIF($G$6:$AH$6,AN$6&amp;" "&amp;'Input-Func_Class'!$D$22,$G46:$AH46)+IFERROR(SUMIF($G$6:$AH$6,AN$6&amp;" "&amp;'Input-Func_Class'!$E$22,$G46:$AH46),SUMIF($G$6:$AH$6,AN$6&amp;" "&amp;'Input-Func_Class'!$B$24,$G46:$AH46))+SUMIF($G$6:$AH$6,AN$6&amp;" "&amp;'Input-Func_Class'!$F$22,$G46:$AH46))&lt;Check_Limit,0,1),1)</f>
        <v>0</v>
      </c>
      <c r="AO46">
        <f ca="1">IFERROR(IF(SUMIF($G$6:$AH$6,AO$6&amp;" Total",$G46:$AH46)-(SUMIF($G$6:$AH$6,AO$6&amp;" "&amp;'Input-Func_Class'!$D$22,$G46:$AH46)+IFERROR(SUMIF($G$6:$AH$6,AO$6&amp;" "&amp;'Input-Func_Class'!$E$22,$G46:$AH46),SUMIF($G$6:$AH$6,AO$6&amp;" "&amp;'Input-Func_Class'!$B$24,$G46:$AH46))+SUMIF($G$6:$AH$6,AO$6&amp;" "&amp;'Input-Func_Class'!$F$22,$G46:$AH46))&lt;Check_Limit,0,1),1)</f>
        <v>0</v>
      </c>
      <c r="AP46">
        <f ca="1">IFERROR(IF(SUMIF($G$6:$AH$6,AP$6&amp;" Total",$G46:$AH46)-(SUMIF($G$6:$AH$6,AP$6&amp;" "&amp;'Input-Func_Class'!$D$22,$G46:$AH46)+IFERROR(SUMIF($G$6:$AH$6,AP$6&amp;" "&amp;'Input-Func_Class'!$E$22,$G46:$AH46),SUMIF($G$6:$AH$6,AP$6&amp;" "&amp;'Input-Func_Class'!$B$24,$G46:$AH46))+SUMIF($G$6:$AH$6,AP$6&amp;" "&amp;'Input-Func_Class'!$F$22,$G46:$AH46))&lt;Check_Limit,0,1),1)</f>
        <v>0</v>
      </c>
    </row>
    <row r="47" spans="1:42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>Functionalization!$D47</f>
        <v>2650785.29</v>
      </c>
      <c r="E47" s="11">
        <f t="shared" ca="1" si="0"/>
        <v>0</v>
      </c>
      <c r="F47" s="3" t="str">
        <f>IF($D47=0,"-",IF('Input-Accounts'!$E47&lt;&gt;0,'Input-Accounts'!$E47,'Input-Accounts'!$G47))</f>
        <v>DEMAND</v>
      </c>
      <c r="G47" s="11">
        <f ca="1">IF(G$5&lt;&gt;"",HLOOKUP(G$5,Functionalization!$G$6:$M$427,ROW($A47)-5,FALSE),IFERROR(INDEX(G$391:G$427,MATCH($F47,$B$391:$B$427,0))/VLOOKUP($F47,$B$391:$AH$427,MATCH(LEFT(TRIM(G$6),FIND("~",SUBSTITUTE(G$6,"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47))*HLOOKUP(LEFT(TRIM(G$6),FIND("~",SUBSTITUTE(G$6," ","~",LEN(TRIM(G$6))-LEN(SUBSTITUTE(TRIM(G$6)," ",""))))-1)&amp;" Total",$B$6:$AH$427,ROW($A47)-5,FALSE))</f>
        <v>0</v>
      </c>
      <c r="H47" s="11">
        <f ca="1">IF(H$5&lt;&gt;"",HLOOKUP(H$5,Functionalization!$G$6:$M$427,ROW($A47)-5,FALSE),IFERROR(INDEX(H$391:H$427,MATCH($F47,$B$391:$B$427,0))/VLOOKUP($F47,$B$391:$AH$427,MATCH(LEFT(TRIM(H$6),FIND("~",SUBSTITUTE(H$6,"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47))*HLOOKUP(LEFT(TRIM(H$6),FIND("~",SUBSTITUTE(H$6," ","~",LEN(TRIM(H$6))-LEN(SUBSTITUTE(TRIM(H$6)," ",""))))-1)&amp;" Total",$B$6:$AH$427,ROW($A47)-5,FALSE))</f>
        <v>0</v>
      </c>
      <c r="I47" s="11">
        <f ca="1">IF(I$5&lt;&gt;"",HLOOKUP(I$5,Functionalization!$G$6:$M$427,ROW($A47)-5,FALSE),IFERROR(INDEX(I$391:I$427,MATCH($F47,$B$391:$B$427,0))/VLOOKUP($F47,$B$391:$AH$427,MATCH(LEFT(TRIM(I$6),FIND("~",SUBSTITUTE(I$6,"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47))*HLOOKUP(LEFT(TRIM(I$6),FIND("~",SUBSTITUTE(I$6," ","~",LEN(TRIM(I$6))-LEN(SUBSTITUTE(TRIM(I$6)," ",""))))-1)&amp;" Total",$B$6:$AH$427,ROW($A47)-5,FALSE))</f>
        <v>0</v>
      </c>
      <c r="J47" s="11">
        <f ca="1">IF(J$5&lt;&gt;"",HLOOKUP(J$5,Functionalization!$G$6:$M$427,ROW($A47)-5,FALSE),IFERROR(INDEX(J$391:J$427,MATCH($F47,$B$391:$B$427,0))/VLOOKUP($F47,$B$391:$AH$427,MATCH(LEFT(TRIM(J$6),FIND("~",SUBSTITUTE(J$6,"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47))*HLOOKUP(LEFT(TRIM(J$6),FIND("~",SUBSTITUTE(J$6," ","~",LEN(TRIM(J$6))-LEN(SUBSTITUTE(TRIM(J$6)," ",""))))-1)&amp;" Total",$B$6:$AH$427,ROW($A47)-5,FALSE))</f>
        <v>0</v>
      </c>
      <c r="K47" s="11">
        <f ca="1">IF(K$5&lt;&gt;"",HLOOKUP(K$5,Functionalization!$G$6:$M$427,ROW($A47)-5,FALSE),IFERROR(INDEX(K$391:K$427,MATCH($F47,$B$391:$B$427,0))/VLOOKUP($F47,$B$391:$AH$427,MATCH(LEFT(TRIM(K$6),FIND("~",SUBSTITUTE(K$6,"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47))*HLOOKUP(LEFT(TRIM(K$6),FIND("~",SUBSTITUTE(K$6," ","~",LEN(TRIM(K$6))-LEN(SUBSTITUTE(TRIM(K$6)," ",""))))-1)&amp;" Total",$B$6:$AH$427,ROW($A47)-5,FALSE))</f>
        <v>0</v>
      </c>
      <c r="L47" s="11">
        <f ca="1">IF(L$5&lt;&gt;"",HLOOKUP(L$5,Functionalization!$G$6:$M$427,ROW($A47)-5,FALSE),IFERROR(INDEX(L$391:L$427,MATCH($F47,$B$391:$B$427,0))/VLOOKUP($F47,$B$391:$AH$427,MATCH(LEFT(TRIM(L$6),FIND("~",SUBSTITUTE(L$6,"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47))*HLOOKUP(LEFT(TRIM(L$6),FIND("~",SUBSTITUTE(L$6," ","~",LEN(TRIM(L$6))-LEN(SUBSTITUTE(TRIM(L$6)," ",""))))-1)&amp;" Total",$B$6:$AH$427,ROW($A47)-5,FALSE))</f>
        <v>0</v>
      </c>
      <c r="M47" s="11">
        <f ca="1">IF(M$5&lt;&gt;"",HLOOKUP(M$5,Functionalization!$G$6:$M$427,ROW($A47)-5,FALSE),IFERROR(INDEX(M$391:M$427,MATCH($F47,$B$391:$B$427,0))/VLOOKUP($F47,$B$391:$AH$427,MATCH(LEFT(TRIM(M$6),FIND("~",SUBSTITUTE(M$6,"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47))*HLOOKUP(LEFT(TRIM(M$6),FIND("~",SUBSTITUTE(M$6," ","~",LEN(TRIM(M$6))-LEN(SUBSTITUTE(TRIM(M$6)," ",""))))-1)&amp;" Total",$B$6:$AH$427,ROW($A47)-5,FALSE))</f>
        <v>0</v>
      </c>
      <c r="N47" s="11">
        <f ca="1">IF(N$5&lt;&gt;"",HLOOKUP(N$5,Functionalization!$G$6:$M$427,ROW($A47)-5,FALSE),IFERROR(INDEX(N$391:N$427,MATCH($F47,$B$391:$B$427,0))/VLOOKUP($F47,$B$391:$AH$427,MATCH(LEFT(TRIM(N$6),FIND("~",SUBSTITUTE(N$6,"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47))*HLOOKUP(LEFT(TRIM(N$6),FIND("~",SUBSTITUTE(N$6," ","~",LEN(TRIM(N$6))-LEN(SUBSTITUTE(TRIM(N$6)," ",""))))-1)&amp;" Total",$B$6:$AH$427,ROW($A47)-5,FALSE))</f>
        <v>0</v>
      </c>
      <c r="O47" s="11">
        <f ca="1">IF(O$5&lt;&gt;"",HLOOKUP(O$5,Functionalization!$G$6:$M$427,ROW($A47)-5,FALSE),IFERROR(INDEX(O$391:O$427,MATCH($F47,$B$391:$B$427,0))/VLOOKUP($F47,$B$391:$AH$427,MATCH(LEFT(TRIM(O$6),FIND("~",SUBSTITUTE(O$6,"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47))*HLOOKUP(LEFT(TRIM(O$6),FIND("~",SUBSTITUTE(O$6," ","~",LEN(TRIM(O$6))-LEN(SUBSTITUTE(TRIM(O$6)," ",""))))-1)&amp;" Total",$B$6:$AH$427,ROW($A47)-5,FALSE))</f>
        <v>0</v>
      </c>
      <c r="P47" s="11">
        <f ca="1">IF(P$5&lt;&gt;"",HLOOKUP(P$5,Functionalization!$G$6:$M$427,ROW($A47)-5,FALSE),IFERROR(INDEX(P$391:P$427,MATCH($F47,$B$391:$B$427,0))/VLOOKUP($F47,$B$391:$AH$427,MATCH(LEFT(TRIM(P$6),FIND("~",SUBSTITUTE(P$6,"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47))*HLOOKUP(LEFT(TRIM(P$6),FIND("~",SUBSTITUTE(P$6," ","~",LEN(TRIM(P$6))-LEN(SUBSTITUTE(TRIM(P$6)," ",""))))-1)&amp;" Total",$B$6:$AH$427,ROW($A47)-5,FALSE))</f>
        <v>0</v>
      </c>
      <c r="Q47" s="11">
        <f ca="1">IF(Q$5&lt;&gt;"",HLOOKUP(Q$5,Functionalization!$G$6:$M$427,ROW($A47)-5,FALSE),IFERROR(INDEX(Q$391:Q$427,MATCH($F47,$B$391:$B$427,0))/VLOOKUP($F47,$B$391:$AH$427,MATCH(LEFT(TRIM(Q$6),FIND("~",SUBSTITUTE(Q$6,"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47))*HLOOKUP(LEFT(TRIM(Q$6),FIND("~",SUBSTITUTE(Q$6," ","~",LEN(TRIM(Q$6))-LEN(SUBSTITUTE(TRIM(Q$6)," ",""))))-1)&amp;" Total",$B$6:$AH$427,ROW($A47)-5,FALSE))</f>
        <v>0</v>
      </c>
      <c r="R47" s="11">
        <f ca="1">IF(R$5&lt;&gt;"",HLOOKUP(R$5,Functionalization!$G$6:$M$427,ROW($A47)-5,FALSE),IFERROR(INDEX(R$391:R$427,MATCH($F47,$B$391:$B$427,0))/VLOOKUP($F47,$B$391:$AH$427,MATCH(LEFT(TRIM(R$6),FIND("~",SUBSTITUTE(R$6,"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47))*HLOOKUP(LEFT(TRIM(R$6),FIND("~",SUBSTITUTE(R$6," ","~",LEN(TRIM(R$6))-LEN(SUBSTITUTE(TRIM(R$6)," ",""))))-1)&amp;" Total",$B$6:$AH$427,ROW($A47)-5,FALSE))</f>
        <v>0</v>
      </c>
      <c r="S47" s="11">
        <f ca="1">IF(S$5&lt;&gt;"",HLOOKUP(S$5,Functionalization!$G$6:$M$427,ROW($A47)-5,FALSE),IFERROR(INDEX(S$391:S$427,MATCH($F47,$B$391:$B$427,0))/VLOOKUP($F47,$B$391:$AH$427,MATCH(LEFT(TRIM(S$6),FIND("~",SUBSTITUTE(S$6,"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47))*HLOOKUP(LEFT(TRIM(S$6),FIND("~",SUBSTITUTE(S$6," ","~",LEN(TRIM(S$6))-LEN(SUBSTITUTE(TRIM(S$6)," ",""))))-1)&amp;" Total",$B$6:$AH$427,ROW($A47)-5,FALSE))</f>
        <v>2650785.29</v>
      </c>
      <c r="T47" s="11">
        <f ca="1">IF(T$5&lt;&gt;"",HLOOKUP(T$5,Functionalization!$G$6:$M$427,ROW($A47)-5,FALSE),IFERROR(INDEX(T$391:T$427,MATCH($F47,$B$391:$B$427,0))/VLOOKUP($F47,$B$391:$AH$427,MATCH(LEFT(TRIM(T$6),FIND("~",SUBSTITUTE(T$6,"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47))*HLOOKUP(LEFT(TRIM(T$6),FIND("~",SUBSTITUTE(T$6," ","~",LEN(TRIM(T$6))-LEN(SUBSTITUTE(TRIM(T$6)," ",""))))-1)&amp;" Total",$B$6:$AH$427,ROW($A47)-5,FALSE))</f>
        <v>2650785.29</v>
      </c>
      <c r="U47" s="11">
        <f ca="1">IF(U$5&lt;&gt;"",HLOOKUP(U$5,Functionalization!$G$6:$M$427,ROW($A47)-5,FALSE),IFERROR(INDEX(U$391:U$427,MATCH($F47,$B$391:$B$427,0))/VLOOKUP($F47,$B$391:$AH$427,MATCH(LEFT(TRIM(U$6),FIND("~",SUBSTITUTE(U$6,"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47))*HLOOKUP(LEFT(TRIM(U$6),FIND("~",SUBSTITUTE(U$6," ","~",LEN(TRIM(U$6))-LEN(SUBSTITUTE(TRIM(U$6)," ",""))))-1)&amp;" Total",$B$6:$AH$427,ROW($A47)-5,FALSE))</f>
        <v>0</v>
      </c>
      <c r="V47" s="11">
        <f ca="1">IF(V$5&lt;&gt;"",HLOOKUP(V$5,Functionalization!$G$6:$M$427,ROW($A47)-5,FALSE),IFERROR(INDEX(V$391:V$427,MATCH($F47,$B$391:$B$427,0))/VLOOKUP($F47,$B$391:$AH$427,MATCH(LEFT(TRIM(V$6),FIND("~",SUBSTITUTE(V$6,"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47))*HLOOKUP(LEFT(TRIM(V$6),FIND("~",SUBSTITUTE(V$6," ","~",LEN(TRIM(V$6))-LEN(SUBSTITUTE(TRIM(V$6)," ",""))))-1)&amp;" Total",$B$6:$AH$427,ROW($A47)-5,FALSE))</f>
        <v>0</v>
      </c>
      <c r="W47" s="11">
        <f ca="1">IF(W$5&lt;&gt;"",HLOOKUP(W$5,Functionalization!$G$6:$M$427,ROW($A47)-5,FALSE),IFERROR(INDEX(W$391:W$427,MATCH($F47,$B$391:$B$427,0))/VLOOKUP($F47,$B$391:$AH$427,MATCH(LEFT(TRIM(W$6),FIND("~",SUBSTITUTE(W$6,"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47))*HLOOKUP(LEFT(TRIM(W$6),FIND("~",SUBSTITUTE(W$6," ","~",LEN(TRIM(W$6))-LEN(SUBSTITUTE(TRIM(W$6)," ",""))))-1)&amp;" Total",$B$6:$AH$427,ROW($A47)-5,FALSE))</f>
        <v>0</v>
      </c>
      <c r="X47" s="11">
        <f ca="1">IF(X$5&lt;&gt;"",HLOOKUP(X$5,Functionalization!$G$6:$M$427,ROW($A47)-5,FALSE),IFERROR(INDEX(X$391:X$427,MATCH($F47,$B$391:$B$427,0))/VLOOKUP($F47,$B$391:$AH$427,MATCH(LEFT(TRIM(X$6),FIND("~",SUBSTITUTE(X$6,"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47))*HLOOKUP(LEFT(TRIM(X$6),FIND("~",SUBSTITUTE(X$6," ","~",LEN(TRIM(X$6))-LEN(SUBSTITUTE(TRIM(X$6)," ",""))))-1)&amp;" Total",$B$6:$AH$427,ROW($A47)-5,FALSE))</f>
        <v>0</v>
      </c>
      <c r="Y47" s="11">
        <f ca="1">IF(Y$5&lt;&gt;"",HLOOKUP(Y$5,Functionalization!$G$6:$M$427,ROW($A47)-5,FALSE),IFERROR(INDEX(Y$391:Y$427,MATCH($F47,$B$391:$B$427,0))/VLOOKUP($F47,$B$391:$AH$427,MATCH(LEFT(TRIM(Y$6),FIND("~",SUBSTITUTE(Y$6,"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47))*HLOOKUP(LEFT(TRIM(Y$6),FIND("~",SUBSTITUTE(Y$6," ","~",LEN(TRIM(Y$6))-LEN(SUBSTITUTE(TRIM(Y$6)," ",""))))-1)&amp;" Total",$B$6:$AH$427,ROW($A47)-5,FALSE))</f>
        <v>0</v>
      </c>
      <c r="Z47" s="11">
        <f ca="1">IF(Z$5&lt;&gt;"",HLOOKUP(Z$5,Functionalization!$G$6:$M$427,ROW($A47)-5,FALSE),IFERROR(INDEX(Z$391:Z$427,MATCH($F47,$B$391:$B$427,0))/VLOOKUP($F47,$B$391:$AH$427,MATCH(LEFT(TRIM(Z$6),FIND("~",SUBSTITUTE(Z$6,"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47))*HLOOKUP(LEFT(TRIM(Z$6),FIND("~",SUBSTITUTE(Z$6," ","~",LEN(TRIM(Z$6))-LEN(SUBSTITUTE(TRIM(Z$6)," ",""))))-1)&amp;" Total",$B$6:$AH$427,ROW($A47)-5,FALSE))</f>
        <v>0</v>
      </c>
      <c r="AA47" s="11">
        <f ca="1">IF(AA$5&lt;&gt;"",HLOOKUP(AA$5,Functionalization!$G$6:$M$427,ROW($A47)-5,FALSE),IFERROR(INDEX(AA$391:AA$427,MATCH($F47,$B$391:$B$427,0))/VLOOKUP($F47,$B$391:$AH$427,MATCH(LEFT(TRIM(AA$6),FIND("~",SUBSTITUTE(AA$6,"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47))*HLOOKUP(LEFT(TRIM(AA$6),FIND("~",SUBSTITUTE(AA$6," ","~",LEN(TRIM(AA$6))-LEN(SUBSTITUTE(TRIM(AA$6)," ",""))))-1)&amp;" Total",$B$6:$AH$427,ROW($A47)-5,FALSE))</f>
        <v>0</v>
      </c>
      <c r="AB47" s="11">
        <f ca="1">IF(AB$5&lt;&gt;"",HLOOKUP(AB$5,Functionalization!$G$6:$M$427,ROW($A47)-5,FALSE),IFERROR(INDEX(AB$391:AB$427,MATCH($F47,$B$391:$B$427,0))/VLOOKUP($F47,$B$391:$AH$427,MATCH(LEFT(TRIM(AB$6),FIND("~",SUBSTITUTE(AB$6,"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47))*HLOOKUP(LEFT(TRIM(AB$6),FIND("~",SUBSTITUTE(AB$6," ","~",LEN(TRIM(AB$6))-LEN(SUBSTITUTE(TRIM(AB$6)," ",""))))-1)&amp;" Total",$B$6:$AH$427,ROW($A47)-5,FALSE))</f>
        <v>0</v>
      </c>
      <c r="AC47" s="11">
        <f ca="1">IF(AC$5&lt;&gt;"",HLOOKUP(AC$5,Functionalization!$G$6:$M$427,ROW($A47)-5,FALSE),IFERROR(INDEX(AC$391:AC$427,MATCH($F47,$B$391:$B$427,0))/VLOOKUP($F47,$B$391:$AH$427,MATCH(LEFT(TRIM(AC$6),FIND("~",SUBSTITUTE(AC$6,"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47))*HLOOKUP(LEFT(TRIM(AC$6),FIND("~",SUBSTITUTE(AC$6," ","~",LEN(TRIM(AC$6))-LEN(SUBSTITUTE(TRIM(AC$6)," ",""))))-1)&amp;" Total",$B$6:$AH$427,ROW($A47)-5,FALSE))</f>
        <v>0</v>
      </c>
      <c r="AD47" s="11">
        <f ca="1">IF(AD$5&lt;&gt;"",HLOOKUP(AD$5,Functionalization!$G$6:$M$427,ROW($A47)-5,FALSE),IFERROR(INDEX(AD$391:AD$427,MATCH($F47,$B$391:$B$427,0))/VLOOKUP($F47,$B$391:$AH$427,MATCH(LEFT(TRIM(AD$6),FIND("~",SUBSTITUTE(AD$6,"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47))*HLOOKUP(LEFT(TRIM(AD$6),FIND("~",SUBSTITUTE(AD$6," ","~",LEN(TRIM(AD$6))-LEN(SUBSTITUTE(TRIM(AD$6)," ",""))))-1)&amp;" Total",$B$6:$AH$427,ROW($A47)-5,FALSE))</f>
        <v>0</v>
      </c>
      <c r="AE47" s="11">
        <f ca="1">IF(AE$5&lt;&gt;"",HLOOKUP(AE$5,Functionalization!$G$6:$M$427,ROW($A47)-5,FALSE),IFERROR(INDEX(AE$391:AE$427,MATCH($F47,$B$391:$B$427,0))/VLOOKUP($F47,$B$391:$AH$427,MATCH(LEFT(TRIM(AE$6),FIND("~",SUBSTITUTE(AE$6,"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47))*HLOOKUP(LEFT(TRIM(AE$6),FIND("~",SUBSTITUTE(AE$6," ","~",LEN(TRIM(AE$6))-LEN(SUBSTITUTE(TRIM(AE$6)," ",""))))-1)&amp;" Total",$B$6:$AH$427,ROW($A47)-5,FALSE))</f>
        <v>0</v>
      </c>
      <c r="AF47" s="11">
        <f ca="1">IF(AF$5&lt;&gt;"",HLOOKUP(AF$5,Functionalization!$G$6:$M$427,ROW($A47)-5,FALSE),IFERROR(INDEX(AF$391:AF$427,MATCH($F47,$B$391:$B$427,0))/VLOOKUP($F47,$B$391:$AH$427,MATCH(LEFT(TRIM(AF$6),FIND("~",SUBSTITUTE(AF$6,"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47))*HLOOKUP(LEFT(TRIM(AF$6),FIND("~",SUBSTITUTE(AF$6," ","~",LEN(TRIM(AF$6))-LEN(SUBSTITUTE(TRIM(AF$6)," ",""))))-1)&amp;" Total",$B$6:$AH$427,ROW($A47)-5,FALSE))</f>
        <v>0</v>
      </c>
      <c r="AG47" s="11">
        <f ca="1">IF(AG$5&lt;&gt;"",HLOOKUP(AG$5,Functionalization!$G$6:$M$427,ROW($A47)-5,FALSE),IFERROR(INDEX(AG$391:AG$427,MATCH($F47,$B$391:$B$427,0))/VLOOKUP($F47,$B$391:$AH$427,MATCH(LEFT(TRIM(AG$6),FIND("~",SUBSTITUTE(AG$6,"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47))*HLOOKUP(LEFT(TRIM(AG$6),FIND("~",SUBSTITUTE(AG$6," ","~",LEN(TRIM(AG$6))-LEN(SUBSTITUTE(TRIM(AG$6)," ",""))))-1)&amp;" Total",$B$6:$AH$427,ROW($A47)-5,FALSE))</f>
        <v>0</v>
      </c>
      <c r="AH47" s="11">
        <f ca="1">IF(AH$5&lt;&gt;"",HLOOKUP(AH$5,Functionalization!$G$6:$M$427,ROW($A47)-5,FALSE),IFERROR(INDEX(AH$391:AH$427,MATCH($F47,$B$391:$B$427,0))/VLOOKUP($F47,$B$391:$AH$427,MATCH(LEFT(TRIM(AH$6),FIND("~",SUBSTITUTE(AH$6,"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47))*HLOOKUP(LEFT(TRIM(AH$6),FIND("~",SUBSTITUTE(AH$6," ","~",LEN(TRIM(AH$6))-LEN(SUBSTITUTE(TRIM(AH$6)," ",""))))-1)&amp;" Total",$B$6:$AH$427,ROW($A47)-5,FALSE))</f>
        <v>0</v>
      </c>
      <c r="AJ47">
        <f ca="1">IFERROR(IF(SUMIF($G$6:$AH$6,AJ$6&amp;" Total",$G47:$AH47)-(SUMIF($G$6:$AH$6,AJ$6&amp;" "&amp;'Input-Func_Class'!$D$22,$G47:$AH47)+IFERROR(SUMIF($G$6:$AH$6,AJ$6&amp;" "&amp;'Input-Func_Class'!$E$22,$G47:$AH47),SUMIF($G$6:$AH$6,AJ$6&amp;" "&amp;'Input-Func_Class'!$B$24,$G47:$AH47))+SUMIF($G$6:$AH$6,AJ$6&amp;" "&amp;'Input-Func_Class'!$F$22,$G47:$AH47))&lt;Check_Limit,0,1),1)</f>
        <v>0</v>
      </c>
      <c r="AK47">
        <f ca="1">IFERROR(IF(SUMIF($G$6:$AH$6,AK$6&amp;" Total",$G47:$AH47)-(SUMIF($G$6:$AH$6,AK$6&amp;" "&amp;'Input-Func_Class'!$D$22,$G47:$AH47)+IFERROR(SUMIF($G$6:$AH$6,AK$6&amp;" "&amp;'Input-Func_Class'!$E$22,$G47:$AH47),SUMIF($G$6:$AH$6,AK$6&amp;" "&amp;'Input-Func_Class'!$B$24,$G47:$AH47))+SUMIF($G$6:$AH$6,AK$6&amp;" "&amp;'Input-Func_Class'!$F$22,$G47:$AH47))&lt;Check_Limit,0,1),1)</f>
        <v>0</v>
      </c>
      <c r="AL47">
        <f ca="1">IFERROR(IF(SUMIF($G$6:$AH$6,AL$6&amp;" Total",$G47:$AH47)-(SUMIF($G$6:$AH$6,AL$6&amp;" "&amp;'Input-Func_Class'!$D$22,$G47:$AH47)+IFERROR(SUMIF($G$6:$AH$6,AL$6&amp;" "&amp;'Input-Func_Class'!$E$22,$G47:$AH47),SUMIF($G$6:$AH$6,AL$6&amp;" "&amp;'Input-Func_Class'!$B$24,$G47:$AH47))+SUMIF($G$6:$AH$6,AL$6&amp;" "&amp;'Input-Func_Class'!$F$22,$G47:$AH47))&lt;Check_Limit,0,1),1)</f>
        <v>0</v>
      </c>
      <c r="AM47">
        <f ca="1">IFERROR(IF(SUMIF($G$6:$AH$6,AM$6&amp;" Total",$G47:$AH47)-(SUMIF($G$6:$AH$6,AM$6&amp;" "&amp;'Input-Func_Class'!$D$22,$G47:$AH47)+IFERROR(SUMIF($G$6:$AH$6,AM$6&amp;" "&amp;'Input-Func_Class'!$E$22,$G47:$AH47),SUMIF($G$6:$AH$6,AM$6&amp;" "&amp;'Input-Func_Class'!$B$24,$G47:$AH47))+SUMIF($G$6:$AH$6,AM$6&amp;" "&amp;'Input-Func_Class'!$F$22,$G47:$AH47))&lt;Check_Limit,0,1),1)</f>
        <v>0</v>
      </c>
      <c r="AN47">
        <f ca="1">IFERROR(IF(SUMIF($G$6:$AH$6,AN$6&amp;" Total",$G47:$AH47)-(SUMIF($G$6:$AH$6,AN$6&amp;" "&amp;'Input-Func_Class'!$D$22,$G47:$AH47)+IFERROR(SUMIF($G$6:$AH$6,AN$6&amp;" "&amp;'Input-Func_Class'!$E$22,$G47:$AH47),SUMIF($G$6:$AH$6,AN$6&amp;" "&amp;'Input-Func_Class'!$B$24,$G47:$AH47))+SUMIF($G$6:$AH$6,AN$6&amp;" "&amp;'Input-Func_Class'!$F$22,$G47:$AH47))&lt;Check_Limit,0,1),1)</f>
        <v>0</v>
      </c>
      <c r="AO47">
        <f ca="1">IFERROR(IF(SUMIF($G$6:$AH$6,AO$6&amp;" Total",$G47:$AH47)-(SUMIF($G$6:$AH$6,AO$6&amp;" "&amp;'Input-Func_Class'!$D$22,$G47:$AH47)+IFERROR(SUMIF($G$6:$AH$6,AO$6&amp;" "&amp;'Input-Func_Class'!$E$22,$G47:$AH47),SUMIF($G$6:$AH$6,AO$6&amp;" "&amp;'Input-Func_Class'!$B$24,$G47:$AH47))+SUMIF($G$6:$AH$6,AO$6&amp;" "&amp;'Input-Func_Class'!$F$22,$G47:$AH47))&lt;Check_Limit,0,1),1)</f>
        <v>0</v>
      </c>
      <c r="AP47">
        <f ca="1">IFERROR(IF(SUMIF($G$6:$AH$6,AP$6&amp;" Total",$G47:$AH47)-(SUMIF($G$6:$AH$6,AP$6&amp;" "&amp;'Input-Func_Class'!$D$22,$G47:$AH47)+IFERROR(SUMIF($G$6:$AH$6,AP$6&amp;" "&amp;'Input-Func_Class'!$E$22,$G47:$AH47),SUMIF($G$6:$AH$6,AP$6&amp;" "&amp;'Input-Func_Class'!$B$24,$G47:$AH47))+SUMIF($G$6:$AH$6,AP$6&amp;" "&amp;'Input-Func_Class'!$F$22,$G47:$AH47))&lt;Check_Limit,0,1),1)</f>
        <v>0</v>
      </c>
    </row>
    <row r="48" spans="1:42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>SUBTOTAL(9,D42:D47)</f>
        <v>432658901.76999998</v>
      </c>
      <c r="E48" s="11">
        <f t="shared" ca="1" si="0"/>
        <v>0</v>
      </c>
      <c r="G48" s="111">
        <f t="shared" ref="G48:AH48" ca="1" si="4">SUBTOTAL(9,G42:G47)</f>
        <v>0</v>
      </c>
      <c r="H48" s="111">
        <f t="shared" ca="1" si="4"/>
        <v>0</v>
      </c>
      <c r="I48" s="111">
        <f t="shared" ca="1" si="4"/>
        <v>0</v>
      </c>
      <c r="J48" s="111">
        <f t="shared" ca="1" si="4"/>
        <v>0</v>
      </c>
      <c r="K48" s="111">
        <f t="shared" ca="1" si="4"/>
        <v>0</v>
      </c>
      <c r="L48" s="111">
        <f t="shared" ca="1" si="4"/>
        <v>0</v>
      </c>
      <c r="M48" s="111">
        <f t="shared" ca="1" si="4"/>
        <v>0</v>
      </c>
      <c r="N48" s="111">
        <f t="shared" ca="1" si="4"/>
        <v>0</v>
      </c>
      <c r="O48" s="111">
        <f t="shared" ca="1" si="4"/>
        <v>0</v>
      </c>
      <c r="P48" s="111">
        <f t="shared" ca="1" si="4"/>
        <v>0</v>
      </c>
      <c r="Q48" s="111">
        <f t="shared" ca="1" si="4"/>
        <v>0</v>
      </c>
      <c r="R48" s="111">
        <f t="shared" ca="1" si="4"/>
        <v>0</v>
      </c>
      <c r="S48" s="111">
        <f t="shared" ca="1" si="4"/>
        <v>432658901.76999998</v>
      </c>
      <c r="T48" s="111">
        <f t="shared" ca="1" si="4"/>
        <v>432658901.76999998</v>
      </c>
      <c r="U48" s="111">
        <f t="shared" ca="1" si="4"/>
        <v>0</v>
      </c>
      <c r="V48" s="111">
        <f t="shared" ca="1" si="4"/>
        <v>0</v>
      </c>
      <c r="W48" s="111">
        <f t="shared" ca="1" si="4"/>
        <v>0</v>
      </c>
      <c r="X48" s="111">
        <f t="shared" ca="1" si="4"/>
        <v>0</v>
      </c>
      <c r="Y48" s="111">
        <f t="shared" ca="1" si="4"/>
        <v>0</v>
      </c>
      <c r="Z48" s="111">
        <f t="shared" ca="1" si="4"/>
        <v>0</v>
      </c>
      <c r="AA48" s="111">
        <f t="shared" ca="1" si="4"/>
        <v>0</v>
      </c>
      <c r="AB48" s="111">
        <f t="shared" ca="1" si="4"/>
        <v>0</v>
      </c>
      <c r="AC48" s="111">
        <f t="shared" ca="1" si="4"/>
        <v>0</v>
      </c>
      <c r="AD48" s="111">
        <f t="shared" ca="1" si="4"/>
        <v>0</v>
      </c>
      <c r="AE48" s="111">
        <f t="shared" ca="1" si="4"/>
        <v>0</v>
      </c>
      <c r="AF48" s="111">
        <f t="shared" ca="1" si="4"/>
        <v>0</v>
      </c>
      <c r="AG48" s="111">
        <f t="shared" ca="1" si="4"/>
        <v>0</v>
      </c>
      <c r="AH48" s="111">
        <f t="shared" ca="1" si="4"/>
        <v>0</v>
      </c>
      <c r="AJ48">
        <f ca="1">IFERROR(IF(SUMIF($G$6:$AH$6,AJ$6&amp;" Total",$G48:$AH48)-(SUMIF($G$6:$AH$6,AJ$6&amp;" "&amp;'Input-Func_Class'!$D$22,$G48:$AH48)+IFERROR(SUMIF($G$6:$AH$6,AJ$6&amp;" "&amp;'Input-Func_Class'!$E$22,$G48:$AH48),SUMIF($G$6:$AH$6,AJ$6&amp;" "&amp;'Input-Func_Class'!$B$24,$G48:$AH48))+SUMIF($G$6:$AH$6,AJ$6&amp;" "&amp;'Input-Func_Class'!$F$22,$G48:$AH48))&lt;Check_Limit,0,1),1)</f>
        <v>0</v>
      </c>
      <c r="AK48">
        <f ca="1">IFERROR(IF(SUMIF($G$6:$AH$6,AK$6&amp;" Total",$G48:$AH48)-(SUMIF($G$6:$AH$6,AK$6&amp;" "&amp;'Input-Func_Class'!$D$22,$G48:$AH48)+IFERROR(SUMIF($G$6:$AH$6,AK$6&amp;" "&amp;'Input-Func_Class'!$E$22,$G48:$AH48),SUMIF($G$6:$AH$6,AK$6&amp;" "&amp;'Input-Func_Class'!$B$24,$G48:$AH48))+SUMIF($G$6:$AH$6,AK$6&amp;" "&amp;'Input-Func_Class'!$F$22,$G48:$AH48))&lt;Check_Limit,0,1),1)</f>
        <v>0</v>
      </c>
      <c r="AL48">
        <f ca="1">IFERROR(IF(SUMIF($G$6:$AH$6,AL$6&amp;" Total",$G48:$AH48)-(SUMIF($G$6:$AH$6,AL$6&amp;" "&amp;'Input-Func_Class'!$D$22,$G48:$AH48)+IFERROR(SUMIF($G$6:$AH$6,AL$6&amp;" "&amp;'Input-Func_Class'!$E$22,$G48:$AH48),SUMIF($G$6:$AH$6,AL$6&amp;" "&amp;'Input-Func_Class'!$B$24,$G48:$AH48))+SUMIF($G$6:$AH$6,AL$6&amp;" "&amp;'Input-Func_Class'!$F$22,$G48:$AH48))&lt;Check_Limit,0,1),1)</f>
        <v>0</v>
      </c>
      <c r="AM48">
        <f ca="1">IFERROR(IF(SUMIF($G$6:$AH$6,AM$6&amp;" Total",$G48:$AH48)-(SUMIF($G$6:$AH$6,AM$6&amp;" "&amp;'Input-Func_Class'!$D$22,$G48:$AH48)+IFERROR(SUMIF($G$6:$AH$6,AM$6&amp;" "&amp;'Input-Func_Class'!$E$22,$G48:$AH48),SUMIF($G$6:$AH$6,AM$6&amp;" "&amp;'Input-Func_Class'!$B$24,$G48:$AH48))+SUMIF($G$6:$AH$6,AM$6&amp;" "&amp;'Input-Func_Class'!$F$22,$G48:$AH48))&lt;Check_Limit,0,1),1)</f>
        <v>0</v>
      </c>
      <c r="AN48">
        <f ca="1">IFERROR(IF(SUMIF($G$6:$AH$6,AN$6&amp;" Total",$G48:$AH48)-(SUMIF($G$6:$AH$6,AN$6&amp;" "&amp;'Input-Func_Class'!$D$22,$G48:$AH48)+IFERROR(SUMIF($G$6:$AH$6,AN$6&amp;" "&amp;'Input-Func_Class'!$E$22,$G48:$AH48),SUMIF($G$6:$AH$6,AN$6&amp;" "&amp;'Input-Func_Class'!$B$24,$G48:$AH48))+SUMIF($G$6:$AH$6,AN$6&amp;" "&amp;'Input-Func_Class'!$F$22,$G48:$AH48))&lt;Check_Limit,0,1),1)</f>
        <v>0</v>
      </c>
      <c r="AO48">
        <f ca="1">IFERROR(IF(SUMIF($G$6:$AH$6,AO$6&amp;" Total",$G48:$AH48)-(SUMIF($G$6:$AH$6,AO$6&amp;" "&amp;'Input-Func_Class'!$D$22,$G48:$AH48)+IFERROR(SUMIF($G$6:$AH$6,AO$6&amp;" "&amp;'Input-Func_Class'!$E$22,$G48:$AH48),SUMIF($G$6:$AH$6,AO$6&amp;" "&amp;'Input-Func_Class'!$B$24,$G48:$AH48))+SUMIF($G$6:$AH$6,AO$6&amp;" "&amp;'Input-Func_Class'!$F$22,$G48:$AH48))&lt;Check_Limit,0,1),1)</f>
        <v>0</v>
      </c>
      <c r="AP48">
        <f ca="1">IFERROR(IF(SUMIF($G$6:$AH$6,AP$6&amp;" Total",$G48:$AH48)-(SUMIF($G$6:$AH$6,AP$6&amp;" "&amp;'Input-Func_Class'!$D$22,$G48:$AH48)+IFERROR(SUMIF($G$6:$AH$6,AP$6&amp;" "&amp;'Input-Func_Class'!$E$22,$G48:$AH48),SUMIF($G$6:$AH$6,AP$6&amp;" "&amp;'Input-Func_Class'!$B$24,$G48:$AH48))+SUMIF($G$6:$AH$6,AP$6&amp;" "&amp;'Input-Func_Class'!$F$22,$G48:$AH48))&lt;Check_Limit,0,1),1)</f>
        <v>0</v>
      </c>
    </row>
    <row r="49" spans="1:42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>
        <f t="shared" si="0"/>
        <v>0</v>
      </c>
      <c r="F49" s="3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J49">
        <f>IFERROR(IF(SUMIF($G$6:$AH$6,AJ$6&amp;" Total",$G49:$AH49)-(SUMIF($G$6:$AH$6,AJ$6&amp;" "&amp;'Input-Func_Class'!$D$22,$G49:$AH49)+IFERROR(SUMIF($G$6:$AH$6,AJ$6&amp;" "&amp;'Input-Func_Class'!$E$22,$G49:$AH49),SUMIF($G$6:$AH$6,AJ$6&amp;" "&amp;'Input-Func_Class'!$B$24,$G49:$AH49))+SUMIF($G$6:$AH$6,AJ$6&amp;" "&amp;'Input-Func_Class'!$F$22,$G49:$AH49))&lt;Check_Limit,0,1),1)</f>
        <v>0</v>
      </c>
      <c r="AK49">
        <f>IFERROR(IF(SUMIF($G$6:$AH$6,AK$6&amp;" Total",$G49:$AH49)-(SUMIF($G$6:$AH$6,AK$6&amp;" "&amp;'Input-Func_Class'!$D$22,$G49:$AH49)+IFERROR(SUMIF($G$6:$AH$6,AK$6&amp;" "&amp;'Input-Func_Class'!$E$22,$G49:$AH49),SUMIF($G$6:$AH$6,AK$6&amp;" "&amp;'Input-Func_Class'!$B$24,$G49:$AH49))+SUMIF($G$6:$AH$6,AK$6&amp;" "&amp;'Input-Func_Class'!$F$22,$G49:$AH49))&lt;Check_Limit,0,1),1)</f>
        <v>0</v>
      </c>
      <c r="AL49">
        <f>IFERROR(IF(SUMIF($G$6:$AH$6,AL$6&amp;" Total",$G49:$AH49)-(SUMIF($G$6:$AH$6,AL$6&amp;" "&amp;'Input-Func_Class'!$D$22,$G49:$AH49)+IFERROR(SUMIF($G$6:$AH$6,AL$6&amp;" "&amp;'Input-Func_Class'!$E$22,$G49:$AH49),SUMIF($G$6:$AH$6,AL$6&amp;" "&amp;'Input-Func_Class'!$B$24,$G49:$AH49))+SUMIF($G$6:$AH$6,AL$6&amp;" "&amp;'Input-Func_Class'!$F$22,$G49:$AH49))&lt;Check_Limit,0,1),1)</f>
        <v>0</v>
      </c>
      <c r="AM49">
        <f>IFERROR(IF(SUMIF($G$6:$AH$6,AM$6&amp;" Total",$G49:$AH49)-(SUMIF($G$6:$AH$6,AM$6&amp;" "&amp;'Input-Func_Class'!$D$22,$G49:$AH49)+IFERROR(SUMIF($G$6:$AH$6,AM$6&amp;" "&amp;'Input-Func_Class'!$E$22,$G49:$AH49),SUMIF($G$6:$AH$6,AM$6&amp;" "&amp;'Input-Func_Class'!$B$24,$G49:$AH49))+SUMIF($G$6:$AH$6,AM$6&amp;" "&amp;'Input-Func_Class'!$F$22,$G49:$AH49))&lt;Check_Limit,0,1),1)</f>
        <v>0</v>
      </c>
      <c r="AN49">
        <f>IFERROR(IF(SUMIF($G$6:$AH$6,AN$6&amp;" Total",$G49:$AH49)-(SUMIF($G$6:$AH$6,AN$6&amp;" "&amp;'Input-Func_Class'!$D$22,$G49:$AH49)+IFERROR(SUMIF($G$6:$AH$6,AN$6&amp;" "&amp;'Input-Func_Class'!$E$22,$G49:$AH49),SUMIF($G$6:$AH$6,AN$6&amp;" "&amp;'Input-Func_Class'!$B$24,$G49:$AH49))+SUMIF($G$6:$AH$6,AN$6&amp;" "&amp;'Input-Func_Class'!$F$22,$G49:$AH49))&lt;Check_Limit,0,1),1)</f>
        <v>0</v>
      </c>
      <c r="AO49">
        <f>IFERROR(IF(SUMIF($G$6:$AH$6,AO$6&amp;" Total",$G49:$AH49)-(SUMIF($G$6:$AH$6,AO$6&amp;" "&amp;'Input-Func_Class'!$D$22,$G49:$AH49)+IFERROR(SUMIF($G$6:$AH$6,AO$6&amp;" "&amp;'Input-Func_Class'!$E$22,$G49:$AH49),SUMIF($G$6:$AH$6,AO$6&amp;" "&amp;'Input-Func_Class'!$B$24,$G49:$AH49))+SUMIF($G$6:$AH$6,AO$6&amp;" "&amp;'Input-Func_Class'!$F$22,$G49:$AH49))&lt;Check_Limit,0,1),1)</f>
        <v>0</v>
      </c>
      <c r="AP49">
        <f>IFERROR(IF(SUMIF($G$6:$AH$6,AP$6&amp;" Total",$G49:$AH49)-(SUMIF($G$6:$AH$6,AP$6&amp;" "&amp;'Input-Func_Class'!$D$22,$G49:$AH49)+IFERROR(SUMIF($G$6:$AH$6,AP$6&amp;" "&amp;'Input-Func_Class'!$E$22,$G49:$AH49),SUMIF($G$6:$AH$6,AP$6&amp;" "&amp;'Input-Func_Class'!$B$24,$G49:$AH49))+SUMIF($G$6:$AH$6,AP$6&amp;" "&amp;'Input-Func_Class'!$F$22,$G49:$AH49))&lt;Check_Limit,0,1),1)</f>
        <v>0</v>
      </c>
    </row>
    <row r="50" spans="1:42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>
        <f t="shared" si="0"/>
        <v>0</v>
      </c>
      <c r="F50" s="3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J50">
        <f>IFERROR(IF(SUMIF($G$6:$AH$6,AJ$6&amp;" Total",$G50:$AH50)-(SUMIF($G$6:$AH$6,AJ$6&amp;" "&amp;'Input-Func_Class'!$D$22,$G50:$AH50)+IFERROR(SUMIF($G$6:$AH$6,AJ$6&amp;" "&amp;'Input-Func_Class'!$E$22,$G50:$AH50),SUMIF($G$6:$AH$6,AJ$6&amp;" "&amp;'Input-Func_Class'!$B$24,$G50:$AH50))+SUMIF($G$6:$AH$6,AJ$6&amp;" "&amp;'Input-Func_Class'!$F$22,$G50:$AH50))&lt;Check_Limit,0,1),1)</f>
        <v>0</v>
      </c>
      <c r="AK50">
        <f>IFERROR(IF(SUMIF($G$6:$AH$6,AK$6&amp;" Total",$G50:$AH50)-(SUMIF($G$6:$AH$6,AK$6&amp;" "&amp;'Input-Func_Class'!$D$22,$G50:$AH50)+IFERROR(SUMIF($G$6:$AH$6,AK$6&amp;" "&amp;'Input-Func_Class'!$E$22,$G50:$AH50),SUMIF($G$6:$AH$6,AK$6&amp;" "&amp;'Input-Func_Class'!$B$24,$G50:$AH50))+SUMIF($G$6:$AH$6,AK$6&amp;" "&amp;'Input-Func_Class'!$F$22,$G50:$AH50))&lt;Check_Limit,0,1),1)</f>
        <v>0</v>
      </c>
      <c r="AL50">
        <f>IFERROR(IF(SUMIF($G$6:$AH$6,AL$6&amp;" Total",$G50:$AH50)-(SUMIF($G$6:$AH$6,AL$6&amp;" "&amp;'Input-Func_Class'!$D$22,$G50:$AH50)+IFERROR(SUMIF($G$6:$AH$6,AL$6&amp;" "&amp;'Input-Func_Class'!$E$22,$G50:$AH50),SUMIF($G$6:$AH$6,AL$6&amp;" "&amp;'Input-Func_Class'!$B$24,$G50:$AH50))+SUMIF($G$6:$AH$6,AL$6&amp;" "&amp;'Input-Func_Class'!$F$22,$G50:$AH50))&lt;Check_Limit,0,1),1)</f>
        <v>0</v>
      </c>
      <c r="AM50">
        <f>IFERROR(IF(SUMIF($G$6:$AH$6,AM$6&amp;" Total",$G50:$AH50)-(SUMIF($G$6:$AH$6,AM$6&amp;" "&amp;'Input-Func_Class'!$D$22,$G50:$AH50)+IFERROR(SUMIF($G$6:$AH$6,AM$6&amp;" "&amp;'Input-Func_Class'!$E$22,$G50:$AH50),SUMIF($G$6:$AH$6,AM$6&amp;" "&amp;'Input-Func_Class'!$B$24,$G50:$AH50))+SUMIF($G$6:$AH$6,AM$6&amp;" "&amp;'Input-Func_Class'!$F$22,$G50:$AH50))&lt;Check_Limit,0,1),1)</f>
        <v>0</v>
      </c>
      <c r="AN50">
        <f>IFERROR(IF(SUMIF($G$6:$AH$6,AN$6&amp;" Total",$G50:$AH50)-(SUMIF($G$6:$AH$6,AN$6&amp;" "&amp;'Input-Func_Class'!$D$22,$G50:$AH50)+IFERROR(SUMIF($G$6:$AH$6,AN$6&amp;" "&amp;'Input-Func_Class'!$E$22,$G50:$AH50),SUMIF($G$6:$AH$6,AN$6&amp;" "&amp;'Input-Func_Class'!$B$24,$G50:$AH50))+SUMIF($G$6:$AH$6,AN$6&amp;" "&amp;'Input-Func_Class'!$F$22,$G50:$AH50))&lt;Check_Limit,0,1),1)</f>
        <v>0</v>
      </c>
      <c r="AO50">
        <f>IFERROR(IF(SUMIF($G$6:$AH$6,AO$6&amp;" Total",$G50:$AH50)-(SUMIF($G$6:$AH$6,AO$6&amp;" "&amp;'Input-Func_Class'!$D$22,$G50:$AH50)+IFERROR(SUMIF($G$6:$AH$6,AO$6&amp;" "&amp;'Input-Func_Class'!$E$22,$G50:$AH50),SUMIF($G$6:$AH$6,AO$6&amp;" "&amp;'Input-Func_Class'!$B$24,$G50:$AH50))+SUMIF($G$6:$AH$6,AO$6&amp;" "&amp;'Input-Func_Class'!$F$22,$G50:$AH50))&lt;Check_Limit,0,1),1)</f>
        <v>0</v>
      </c>
      <c r="AP50">
        <f>IFERROR(IF(SUMIF($G$6:$AH$6,AP$6&amp;" Total",$G50:$AH50)-(SUMIF($G$6:$AH$6,AP$6&amp;" "&amp;'Input-Func_Class'!$D$22,$G50:$AH50)+IFERROR(SUMIF($G$6:$AH$6,AP$6&amp;" "&amp;'Input-Func_Class'!$E$22,$G50:$AH50),SUMIF($G$6:$AH$6,AP$6&amp;" "&amp;'Input-Func_Class'!$B$24,$G50:$AH50))+SUMIF($G$6:$AH$6,AP$6&amp;" "&amp;'Input-Func_Class'!$F$22,$G50:$AH50))&lt;Check_Limit,0,1),1)</f>
        <v>0</v>
      </c>
    </row>
    <row r="51" spans="1:42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>Functionalization!$D51</f>
        <v>14911195.57</v>
      </c>
      <c r="E51" s="11">
        <f t="shared" ca="1" si="0"/>
        <v>0</v>
      </c>
      <c r="F51" s="3" t="str">
        <f>IF($D51=0,"-",IF('Input-Accounts'!$E51&lt;&gt;0,'Input-Accounts'!$E51,'Input-Accounts'!$G51))</f>
        <v>INT_DISTPT_FERC_376-386</v>
      </c>
      <c r="G51" s="11">
        <f ca="1">IF(G$5&lt;&gt;"",HLOOKUP(G$5,Functionalization!$G$6:$M$427,ROW($A51)-5,FALSE),IFERROR(INDEX(G$391:G$427,MATCH($F51,$B$391:$B$427,0))/VLOOKUP($F51,$B$391:$AH$427,MATCH(LEFT(TRIM(G$6),FIND("~",SUBSTITUTE(G$6,"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51))*HLOOKUP(LEFT(TRIM(G$6),FIND("~",SUBSTITUTE(G$6," ","~",LEN(TRIM(G$6))-LEN(SUBSTITUTE(TRIM(G$6)," ",""))))-1)&amp;" Total",$B$6:$AH$427,ROW($A51)-5,FALSE))</f>
        <v>0</v>
      </c>
      <c r="H51" s="11">
        <f ca="1">IF(H$5&lt;&gt;"",HLOOKUP(H$5,Functionalization!$G$6:$M$427,ROW($A51)-5,FALSE),IFERROR(INDEX(H$391:H$427,MATCH($F51,$B$391:$B$427,0))/VLOOKUP($F51,$B$391:$AH$427,MATCH(LEFT(TRIM(H$6),FIND("~",SUBSTITUTE(H$6,"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51))*HLOOKUP(LEFT(TRIM(H$6),FIND("~",SUBSTITUTE(H$6," ","~",LEN(TRIM(H$6))-LEN(SUBSTITUTE(TRIM(H$6)," ",""))))-1)&amp;" Total",$B$6:$AH$427,ROW($A51)-5,FALSE))</f>
        <v>0</v>
      </c>
      <c r="I51" s="11">
        <f ca="1">IF(I$5&lt;&gt;"",HLOOKUP(I$5,Functionalization!$G$6:$M$427,ROW($A51)-5,FALSE),IFERROR(INDEX(I$391:I$427,MATCH($F51,$B$391:$B$427,0))/VLOOKUP($F51,$B$391:$AH$427,MATCH(LEFT(TRIM(I$6),FIND("~",SUBSTITUTE(I$6,"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51))*HLOOKUP(LEFT(TRIM(I$6),FIND("~",SUBSTITUTE(I$6," ","~",LEN(TRIM(I$6))-LEN(SUBSTITUTE(TRIM(I$6)," ",""))))-1)&amp;" Total",$B$6:$AH$427,ROW($A51)-5,FALSE))</f>
        <v>0</v>
      </c>
      <c r="J51" s="11">
        <f ca="1">IF(J$5&lt;&gt;"",HLOOKUP(J$5,Functionalization!$G$6:$M$427,ROW($A51)-5,FALSE),IFERROR(INDEX(J$391:J$427,MATCH($F51,$B$391:$B$427,0))/VLOOKUP($F51,$B$391:$AH$427,MATCH(LEFT(TRIM(J$6),FIND("~",SUBSTITUTE(J$6,"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51))*HLOOKUP(LEFT(TRIM(J$6),FIND("~",SUBSTITUTE(J$6," ","~",LEN(TRIM(J$6))-LEN(SUBSTITUTE(TRIM(J$6)," ",""))))-1)&amp;" Total",$B$6:$AH$427,ROW($A51)-5,FALSE))</f>
        <v>0</v>
      </c>
      <c r="K51" s="11">
        <f ca="1">IF(K$5&lt;&gt;"",HLOOKUP(K$5,Functionalization!$G$6:$M$427,ROW($A51)-5,FALSE),IFERROR(INDEX(K$391:K$427,MATCH($F51,$B$391:$B$427,0))/VLOOKUP($F51,$B$391:$AH$427,MATCH(LEFT(TRIM(K$6),FIND("~",SUBSTITUTE(K$6,"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51))*HLOOKUP(LEFT(TRIM(K$6),FIND("~",SUBSTITUTE(K$6," ","~",LEN(TRIM(K$6))-LEN(SUBSTITUTE(TRIM(K$6)," ",""))))-1)&amp;" Total",$B$6:$AH$427,ROW($A51)-5,FALSE))</f>
        <v>0</v>
      </c>
      <c r="L51" s="11">
        <f ca="1">IF(L$5&lt;&gt;"",HLOOKUP(L$5,Functionalization!$G$6:$M$427,ROW($A51)-5,FALSE),IFERROR(INDEX(L$391:L$427,MATCH($F51,$B$391:$B$427,0))/VLOOKUP($F51,$B$391:$AH$427,MATCH(LEFT(TRIM(L$6),FIND("~",SUBSTITUTE(L$6,"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51))*HLOOKUP(LEFT(TRIM(L$6),FIND("~",SUBSTITUTE(L$6," ","~",LEN(TRIM(L$6))-LEN(SUBSTITUTE(TRIM(L$6)," ",""))))-1)&amp;" Total",$B$6:$AH$427,ROW($A51)-5,FALSE))</f>
        <v>0</v>
      </c>
      <c r="M51" s="11">
        <f ca="1">IF(M$5&lt;&gt;"",HLOOKUP(M$5,Functionalization!$G$6:$M$427,ROW($A51)-5,FALSE),IFERROR(INDEX(M$391:M$427,MATCH($F51,$B$391:$B$427,0))/VLOOKUP($F51,$B$391:$AH$427,MATCH(LEFT(TRIM(M$6),FIND("~",SUBSTITUTE(M$6,"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51))*HLOOKUP(LEFT(TRIM(M$6),FIND("~",SUBSTITUTE(M$6," ","~",LEN(TRIM(M$6))-LEN(SUBSTITUTE(TRIM(M$6)," ",""))))-1)&amp;" Total",$B$6:$AH$427,ROW($A51)-5,FALSE))</f>
        <v>0</v>
      </c>
      <c r="N51" s="11">
        <f ca="1">IF(N$5&lt;&gt;"",HLOOKUP(N$5,Functionalization!$G$6:$M$427,ROW($A51)-5,FALSE),IFERROR(INDEX(N$391:N$427,MATCH($F51,$B$391:$B$427,0))/VLOOKUP($F51,$B$391:$AH$427,MATCH(LEFT(TRIM(N$6),FIND("~",SUBSTITUTE(N$6,"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51))*HLOOKUP(LEFT(TRIM(N$6),FIND("~",SUBSTITUTE(N$6," ","~",LEN(TRIM(N$6))-LEN(SUBSTITUTE(TRIM(N$6)," ",""))))-1)&amp;" Total",$B$6:$AH$427,ROW($A51)-5,FALSE))</f>
        <v>0</v>
      </c>
      <c r="O51" s="11">
        <f ca="1">IF(O$5&lt;&gt;"",HLOOKUP(O$5,Functionalization!$G$6:$M$427,ROW($A51)-5,FALSE),IFERROR(INDEX(O$391:O$427,MATCH($F51,$B$391:$B$427,0))/VLOOKUP($F51,$B$391:$AH$427,MATCH(LEFT(TRIM(O$6),FIND("~",SUBSTITUTE(O$6,"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51))*HLOOKUP(LEFT(TRIM(O$6),FIND("~",SUBSTITUTE(O$6," ","~",LEN(TRIM(O$6))-LEN(SUBSTITUTE(TRIM(O$6)," ",""))))-1)&amp;" Total",$B$6:$AH$427,ROW($A51)-5,FALSE))</f>
        <v>0</v>
      </c>
      <c r="P51" s="11">
        <f ca="1">IF(P$5&lt;&gt;"",HLOOKUP(P$5,Functionalization!$G$6:$M$427,ROW($A51)-5,FALSE),IFERROR(INDEX(P$391:P$427,MATCH($F51,$B$391:$B$427,0))/VLOOKUP($F51,$B$391:$AH$427,MATCH(LEFT(TRIM(P$6),FIND("~",SUBSTITUTE(P$6,"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51))*HLOOKUP(LEFT(TRIM(P$6),FIND("~",SUBSTITUTE(P$6," ","~",LEN(TRIM(P$6))-LEN(SUBSTITUTE(TRIM(P$6)," ",""))))-1)&amp;" Total",$B$6:$AH$427,ROW($A51)-5,FALSE))</f>
        <v>0</v>
      </c>
      <c r="Q51" s="11">
        <f ca="1">IF(Q$5&lt;&gt;"",HLOOKUP(Q$5,Functionalization!$G$6:$M$427,ROW($A51)-5,FALSE),IFERROR(INDEX(Q$391:Q$427,MATCH($F51,$B$391:$B$427,0))/VLOOKUP($F51,$B$391:$AH$427,MATCH(LEFT(TRIM(Q$6),FIND("~",SUBSTITUTE(Q$6,"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51))*HLOOKUP(LEFT(TRIM(Q$6),FIND("~",SUBSTITUTE(Q$6," ","~",LEN(TRIM(Q$6))-LEN(SUBSTITUTE(TRIM(Q$6)," ",""))))-1)&amp;" Total",$B$6:$AH$427,ROW($A51)-5,FALSE))</f>
        <v>0</v>
      </c>
      <c r="R51" s="11">
        <f ca="1">IF(R$5&lt;&gt;"",HLOOKUP(R$5,Functionalization!$G$6:$M$427,ROW($A51)-5,FALSE),IFERROR(INDEX(R$391:R$427,MATCH($F51,$B$391:$B$427,0))/VLOOKUP($F51,$B$391:$AH$427,MATCH(LEFT(TRIM(R$6),FIND("~",SUBSTITUTE(R$6,"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51))*HLOOKUP(LEFT(TRIM(R$6),FIND("~",SUBSTITUTE(R$6," ","~",LEN(TRIM(R$6))-LEN(SUBSTITUTE(TRIM(R$6)," ",""))))-1)&amp;" Total",$B$6:$AH$427,ROW($A51)-5,FALSE))</f>
        <v>0</v>
      </c>
      <c r="S51" s="11">
        <f ca="1">IF(S$5&lt;&gt;"",HLOOKUP(S$5,Functionalization!$G$6:$M$427,ROW($A51)-5,FALSE),IFERROR(INDEX(S$391:S$427,MATCH($F51,$B$391:$B$427,0))/VLOOKUP($F51,$B$391:$AH$427,MATCH(LEFT(TRIM(S$6),FIND("~",SUBSTITUTE(S$6,"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51))*HLOOKUP(LEFT(TRIM(S$6),FIND("~",SUBSTITUTE(S$6," ","~",LEN(TRIM(S$6))-LEN(SUBSTITUTE(TRIM(S$6)," ",""))))-1)&amp;" Total",$B$6:$AH$427,ROW($A51)-5,FALSE))</f>
        <v>0</v>
      </c>
      <c r="T51" s="11">
        <f ca="1">IF(T$5&lt;&gt;"",HLOOKUP(T$5,Functionalization!$G$6:$M$427,ROW($A51)-5,FALSE),IFERROR(INDEX(T$391:T$427,MATCH($F51,$B$391:$B$427,0))/VLOOKUP($F51,$B$391:$AH$427,MATCH(LEFT(TRIM(T$6),FIND("~",SUBSTITUTE(T$6,"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51))*HLOOKUP(LEFT(TRIM(T$6),FIND("~",SUBSTITUTE(T$6," ","~",LEN(TRIM(T$6))-LEN(SUBSTITUTE(TRIM(T$6)," ",""))))-1)&amp;" Total",$B$6:$AH$427,ROW($A51)-5,FALSE))</f>
        <v>0</v>
      </c>
      <c r="U51" s="11">
        <f ca="1">IF(U$5&lt;&gt;"",HLOOKUP(U$5,Functionalization!$G$6:$M$427,ROW($A51)-5,FALSE),IFERROR(INDEX(U$391:U$427,MATCH($F51,$B$391:$B$427,0))/VLOOKUP($F51,$B$391:$AH$427,MATCH(LEFT(TRIM(U$6),FIND("~",SUBSTITUTE(U$6,"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51))*HLOOKUP(LEFT(TRIM(U$6),FIND("~",SUBSTITUTE(U$6," ","~",LEN(TRIM(U$6))-LEN(SUBSTITUTE(TRIM(U$6)," ",""))))-1)&amp;" Total",$B$6:$AH$427,ROW($A51)-5,FALSE))</f>
        <v>0</v>
      </c>
      <c r="V51" s="11">
        <f ca="1">IF(V$5&lt;&gt;"",HLOOKUP(V$5,Functionalization!$G$6:$M$427,ROW($A51)-5,FALSE),IFERROR(INDEX(V$391:V$427,MATCH($F51,$B$391:$B$427,0))/VLOOKUP($F51,$B$391:$AH$427,MATCH(LEFT(TRIM(V$6),FIND("~",SUBSTITUTE(V$6,"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51))*HLOOKUP(LEFT(TRIM(V$6),FIND("~",SUBSTITUTE(V$6," ","~",LEN(TRIM(V$6))-LEN(SUBSTITUTE(TRIM(V$6)," ",""))))-1)&amp;" Total",$B$6:$AH$427,ROW($A51)-5,FALSE))</f>
        <v>0</v>
      </c>
      <c r="W51" s="11">
        <f ca="1">IF(W$5&lt;&gt;"",HLOOKUP(W$5,Functionalization!$G$6:$M$427,ROW($A51)-5,FALSE),IFERROR(INDEX(W$391:W$427,MATCH($F51,$B$391:$B$427,0))/VLOOKUP($F51,$B$391:$AH$427,MATCH(LEFT(TRIM(W$6),FIND("~",SUBSTITUTE(W$6,"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51))*HLOOKUP(LEFT(TRIM(W$6),FIND("~",SUBSTITUTE(W$6," ","~",LEN(TRIM(W$6))-LEN(SUBSTITUTE(TRIM(W$6)," ",""))))-1)&amp;" Total",$B$6:$AH$427,ROW($A51)-5,FALSE))</f>
        <v>11368602.077749135</v>
      </c>
      <c r="X51" s="11">
        <f ca="1">IF(X$5&lt;&gt;"",HLOOKUP(X$5,Functionalization!$G$6:$M$427,ROW($A51)-5,FALSE),IFERROR(INDEX(X$391:X$427,MATCH($F51,$B$391:$B$427,0))/VLOOKUP($F51,$B$391:$AH$427,MATCH(LEFT(TRIM(X$6),FIND("~",SUBSTITUTE(X$6,"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51))*HLOOKUP(LEFT(TRIM(X$6),FIND("~",SUBSTITUTE(X$6," ","~",LEN(TRIM(X$6))-LEN(SUBSTITUTE(TRIM(X$6)," ",""))))-1)&amp;" Total",$B$6:$AH$427,ROW($A51)-5,FALSE))</f>
        <v>8748929.752362771</v>
      </c>
      <c r="Y51" s="11">
        <f ca="1">IF(Y$5&lt;&gt;"",HLOOKUP(Y$5,Functionalization!$G$6:$M$427,ROW($A51)-5,FALSE),IFERROR(INDEX(Y$391:Y$427,MATCH($F51,$B$391:$B$427,0))/VLOOKUP($F51,$B$391:$AH$427,MATCH(LEFT(TRIM(Y$6),FIND("~",SUBSTITUTE(Y$6,"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51))*HLOOKUP(LEFT(TRIM(Y$6),FIND("~",SUBSTITUTE(Y$6," ","~",LEN(TRIM(Y$6))-LEN(SUBSTITUTE(TRIM(Y$6)," ",""))))-1)&amp;" Total",$B$6:$AH$427,ROW($A51)-5,FALSE))</f>
        <v>0</v>
      </c>
      <c r="Z51" s="11">
        <f ca="1">IF(Z$5&lt;&gt;"",HLOOKUP(Z$5,Functionalization!$G$6:$M$427,ROW($A51)-5,FALSE),IFERROR(INDEX(Z$391:Z$427,MATCH($F51,$B$391:$B$427,0))/VLOOKUP($F51,$B$391:$AH$427,MATCH(LEFT(TRIM(Z$6),FIND("~",SUBSTITUTE(Z$6,"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51))*HLOOKUP(LEFT(TRIM(Z$6),FIND("~",SUBSTITUTE(Z$6," ","~",LEN(TRIM(Z$6))-LEN(SUBSTITUTE(TRIM(Z$6)," ",""))))-1)&amp;" Total",$B$6:$AH$427,ROW($A51)-5,FALSE))</f>
        <v>2619672.3253863677</v>
      </c>
      <c r="AA51" s="11">
        <f ca="1">IF(AA$5&lt;&gt;"",HLOOKUP(AA$5,Functionalization!$G$6:$M$427,ROW($A51)-5,FALSE),IFERROR(INDEX(AA$391:AA$427,MATCH($F51,$B$391:$B$427,0))/VLOOKUP($F51,$B$391:$AH$427,MATCH(LEFT(TRIM(AA$6),FIND("~",SUBSTITUTE(AA$6,"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51))*HLOOKUP(LEFT(TRIM(AA$6),FIND("~",SUBSTITUTE(AA$6," ","~",LEN(TRIM(AA$6))-LEN(SUBSTITUTE(TRIM(AA$6)," ",""))))-1)&amp;" Total",$B$6:$AH$427,ROW($A51)-5,FALSE))</f>
        <v>3542593.4922508667</v>
      </c>
      <c r="AB51" s="11">
        <f ca="1">IF(AB$5&lt;&gt;"",HLOOKUP(AB$5,Functionalization!$G$6:$M$427,ROW($A51)-5,FALSE),IFERROR(INDEX(AB$391:AB$427,MATCH($F51,$B$391:$B$427,0))/VLOOKUP($F51,$B$391:$AH$427,MATCH(LEFT(TRIM(AB$6),FIND("~",SUBSTITUTE(AB$6,"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51))*HLOOKUP(LEFT(TRIM(AB$6),FIND("~",SUBSTITUTE(AB$6," ","~",LEN(TRIM(AB$6))-LEN(SUBSTITUTE(TRIM(AB$6)," ",""))))-1)&amp;" Total",$B$6:$AH$427,ROW($A51)-5,FALSE))</f>
        <v>0</v>
      </c>
      <c r="AC51" s="11">
        <f ca="1">IF(AC$5&lt;&gt;"",HLOOKUP(AC$5,Functionalization!$G$6:$M$427,ROW($A51)-5,FALSE),IFERROR(INDEX(AC$391:AC$427,MATCH($F51,$B$391:$B$427,0))/VLOOKUP($F51,$B$391:$AH$427,MATCH(LEFT(TRIM(AC$6),FIND("~",SUBSTITUTE(AC$6,"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51))*HLOOKUP(LEFT(TRIM(AC$6),FIND("~",SUBSTITUTE(AC$6," ","~",LEN(TRIM(AC$6))-LEN(SUBSTITUTE(TRIM(AC$6)," ",""))))-1)&amp;" Total",$B$6:$AH$427,ROW($A51)-5,FALSE))</f>
        <v>0</v>
      </c>
      <c r="AD51" s="11">
        <f ca="1">IF(AD$5&lt;&gt;"",HLOOKUP(AD$5,Functionalization!$G$6:$M$427,ROW($A51)-5,FALSE),IFERROR(INDEX(AD$391:AD$427,MATCH($F51,$B$391:$B$427,0))/VLOOKUP($F51,$B$391:$AH$427,MATCH(LEFT(TRIM(AD$6),FIND("~",SUBSTITUTE(AD$6,"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51))*HLOOKUP(LEFT(TRIM(AD$6),FIND("~",SUBSTITUTE(AD$6," ","~",LEN(TRIM(AD$6))-LEN(SUBSTITUTE(TRIM(AD$6)," ",""))))-1)&amp;" Total",$B$6:$AH$427,ROW($A51)-5,FALSE))</f>
        <v>3542593.4922508667</v>
      </c>
      <c r="AE51" s="11">
        <f ca="1">IF(AE$5&lt;&gt;"",HLOOKUP(AE$5,Functionalization!$G$6:$M$427,ROW($A51)-5,FALSE),IFERROR(INDEX(AE$391:AE$427,MATCH($F51,$B$391:$B$427,0))/VLOOKUP($F51,$B$391:$AH$427,MATCH(LEFT(TRIM(AE$6),FIND("~",SUBSTITUTE(AE$6,"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51))*HLOOKUP(LEFT(TRIM(AE$6),FIND("~",SUBSTITUTE(AE$6," ","~",LEN(TRIM(AE$6))-LEN(SUBSTITUTE(TRIM(AE$6)," ",""))))-1)&amp;" Total",$B$6:$AH$427,ROW($A51)-5,FALSE))</f>
        <v>0</v>
      </c>
      <c r="AF51" s="11">
        <f ca="1">IF(AF$5&lt;&gt;"",HLOOKUP(AF$5,Functionalization!$G$6:$M$427,ROW($A51)-5,FALSE),IFERROR(INDEX(AF$391:AF$427,MATCH($F51,$B$391:$B$427,0))/VLOOKUP($F51,$B$391:$AH$427,MATCH(LEFT(TRIM(AF$6),FIND("~",SUBSTITUTE(AF$6,"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51))*HLOOKUP(LEFT(TRIM(AF$6),FIND("~",SUBSTITUTE(AF$6," ","~",LEN(TRIM(AF$6))-LEN(SUBSTITUTE(TRIM(AF$6)," ",""))))-1)&amp;" Total",$B$6:$AH$427,ROW($A51)-5,FALSE))</f>
        <v>0</v>
      </c>
      <c r="AG51" s="11">
        <f ca="1">IF(AG$5&lt;&gt;"",HLOOKUP(AG$5,Functionalization!$G$6:$M$427,ROW($A51)-5,FALSE),IFERROR(INDEX(AG$391:AG$427,MATCH($F51,$B$391:$B$427,0))/VLOOKUP($F51,$B$391:$AH$427,MATCH(LEFT(TRIM(AG$6),FIND("~",SUBSTITUTE(AG$6,"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51))*HLOOKUP(LEFT(TRIM(AG$6),FIND("~",SUBSTITUTE(AG$6," ","~",LEN(TRIM(AG$6))-LEN(SUBSTITUTE(TRIM(AG$6)," ",""))))-1)&amp;" Total",$B$6:$AH$427,ROW($A51)-5,FALSE))</f>
        <v>0</v>
      </c>
      <c r="AH51" s="11">
        <f ca="1">IF(AH$5&lt;&gt;"",HLOOKUP(AH$5,Functionalization!$G$6:$M$427,ROW($A51)-5,FALSE),IFERROR(INDEX(AH$391:AH$427,MATCH($F51,$B$391:$B$427,0))/VLOOKUP($F51,$B$391:$AH$427,MATCH(LEFT(TRIM(AH$6),FIND("~",SUBSTITUTE(AH$6,"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51))*HLOOKUP(LEFT(TRIM(AH$6),FIND("~",SUBSTITUTE(AH$6," ","~",LEN(TRIM(AH$6))-LEN(SUBSTITUTE(TRIM(AH$6)," ",""))))-1)&amp;" Total",$B$6:$AH$427,ROW($A51)-5,FALSE))</f>
        <v>0</v>
      </c>
      <c r="AJ51">
        <f ca="1">IFERROR(IF(SUMIF($G$6:$AH$6,AJ$6&amp;" Total",$G51:$AH51)-(SUMIF($G$6:$AH$6,AJ$6&amp;" "&amp;'Input-Func_Class'!$D$22,$G51:$AH51)+IFERROR(SUMIF($G$6:$AH$6,AJ$6&amp;" "&amp;'Input-Func_Class'!$E$22,$G51:$AH51),SUMIF($G$6:$AH$6,AJ$6&amp;" "&amp;'Input-Func_Class'!$B$24,$G51:$AH51))+SUMIF($G$6:$AH$6,AJ$6&amp;" "&amp;'Input-Func_Class'!$F$22,$G51:$AH51))&lt;Check_Limit,0,1),1)</f>
        <v>0</v>
      </c>
      <c r="AK51">
        <f ca="1">IFERROR(IF(SUMIF($G$6:$AH$6,AK$6&amp;" Total",$G51:$AH51)-(SUMIF($G$6:$AH$6,AK$6&amp;" "&amp;'Input-Func_Class'!$D$22,$G51:$AH51)+IFERROR(SUMIF($G$6:$AH$6,AK$6&amp;" "&amp;'Input-Func_Class'!$E$22,$G51:$AH51),SUMIF($G$6:$AH$6,AK$6&amp;" "&amp;'Input-Func_Class'!$B$24,$G51:$AH51))+SUMIF($G$6:$AH$6,AK$6&amp;" "&amp;'Input-Func_Class'!$F$22,$G51:$AH51))&lt;Check_Limit,0,1),1)</f>
        <v>0</v>
      </c>
      <c r="AL51">
        <f ca="1">IFERROR(IF(SUMIF($G$6:$AH$6,AL$6&amp;" Total",$G51:$AH51)-(SUMIF($G$6:$AH$6,AL$6&amp;" "&amp;'Input-Func_Class'!$D$22,$G51:$AH51)+IFERROR(SUMIF($G$6:$AH$6,AL$6&amp;" "&amp;'Input-Func_Class'!$E$22,$G51:$AH51),SUMIF($G$6:$AH$6,AL$6&amp;" "&amp;'Input-Func_Class'!$B$24,$G51:$AH51))+SUMIF($G$6:$AH$6,AL$6&amp;" "&amp;'Input-Func_Class'!$F$22,$G51:$AH51))&lt;Check_Limit,0,1),1)</f>
        <v>0</v>
      </c>
      <c r="AM51">
        <f ca="1">IFERROR(IF(SUMIF($G$6:$AH$6,AM$6&amp;" Total",$G51:$AH51)-(SUMIF($G$6:$AH$6,AM$6&amp;" "&amp;'Input-Func_Class'!$D$22,$G51:$AH51)+IFERROR(SUMIF($G$6:$AH$6,AM$6&amp;" "&amp;'Input-Func_Class'!$E$22,$G51:$AH51),SUMIF($G$6:$AH$6,AM$6&amp;" "&amp;'Input-Func_Class'!$B$24,$G51:$AH51))+SUMIF($G$6:$AH$6,AM$6&amp;" "&amp;'Input-Func_Class'!$F$22,$G51:$AH51))&lt;Check_Limit,0,1),1)</f>
        <v>0</v>
      </c>
      <c r="AN51">
        <f ca="1">IFERROR(IF(SUMIF($G$6:$AH$6,AN$6&amp;" Total",$G51:$AH51)-(SUMIF($G$6:$AH$6,AN$6&amp;" "&amp;'Input-Func_Class'!$D$22,$G51:$AH51)+IFERROR(SUMIF($G$6:$AH$6,AN$6&amp;" "&amp;'Input-Func_Class'!$E$22,$G51:$AH51),SUMIF($G$6:$AH$6,AN$6&amp;" "&amp;'Input-Func_Class'!$B$24,$G51:$AH51))+SUMIF($G$6:$AH$6,AN$6&amp;" "&amp;'Input-Func_Class'!$F$22,$G51:$AH51))&lt;Check_Limit,0,1),1)</f>
        <v>0</v>
      </c>
      <c r="AO51">
        <f ca="1">IFERROR(IF(SUMIF($G$6:$AH$6,AO$6&amp;" Total",$G51:$AH51)-(SUMIF($G$6:$AH$6,AO$6&amp;" "&amp;'Input-Func_Class'!$D$22,$G51:$AH51)+IFERROR(SUMIF($G$6:$AH$6,AO$6&amp;" "&amp;'Input-Func_Class'!$E$22,$G51:$AH51),SUMIF($G$6:$AH$6,AO$6&amp;" "&amp;'Input-Func_Class'!$B$24,$G51:$AH51))+SUMIF($G$6:$AH$6,AO$6&amp;" "&amp;'Input-Func_Class'!$F$22,$G51:$AH51))&lt;Check_Limit,0,1),1)</f>
        <v>0</v>
      </c>
      <c r="AP51">
        <f ca="1">IFERROR(IF(SUMIF($G$6:$AH$6,AP$6&amp;" Total",$G51:$AH51)-(SUMIF($G$6:$AH$6,AP$6&amp;" "&amp;'Input-Func_Class'!$D$22,$G51:$AH51)+IFERROR(SUMIF($G$6:$AH$6,AP$6&amp;" "&amp;'Input-Func_Class'!$E$22,$G51:$AH51),SUMIF($G$6:$AH$6,AP$6&amp;" "&amp;'Input-Func_Class'!$B$24,$G51:$AH51))+SUMIF($G$6:$AH$6,AP$6&amp;" "&amp;'Input-Func_Class'!$F$22,$G51:$AH51))&lt;Check_Limit,0,1),1)</f>
        <v>0</v>
      </c>
    </row>
    <row r="52" spans="1:42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>Functionalization!$D52</f>
        <v>33249105.809999999</v>
      </c>
      <c r="E52" s="11">
        <f t="shared" ca="1" si="0"/>
        <v>0</v>
      </c>
      <c r="F52" s="3" t="str">
        <f>IF($D52=0,"-",IF('Input-Accounts'!$E52&lt;&gt;0,'Input-Accounts'!$E52,'Input-Accounts'!$G52))</f>
        <v>INT_DISTPT_FERC_376-386</v>
      </c>
      <c r="G52" s="11">
        <f ca="1">IF(G$5&lt;&gt;"",HLOOKUP(G$5,Functionalization!$G$6:$M$427,ROW($A52)-5,FALSE),IFERROR(INDEX(G$391:G$427,MATCH($F52,$B$391:$B$427,0))/VLOOKUP($F52,$B$391:$AH$427,MATCH(LEFT(TRIM(G$6),FIND("~",SUBSTITUTE(G$6,"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52))*HLOOKUP(LEFT(TRIM(G$6),FIND("~",SUBSTITUTE(G$6," ","~",LEN(TRIM(G$6))-LEN(SUBSTITUTE(TRIM(G$6)," ",""))))-1)&amp;" Total",$B$6:$AH$427,ROW($A52)-5,FALSE))</f>
        <v>0</v>
      </c>
      <c r="H52" s="11">
        <f ca="1">IF(H$5&lt;&gt;"",HLOOKUP(H$5,Functionalization!$G$6:$M$427,ROW($A52)-5,FALSE),IFERROR(INDEX(H$391:H$427,MATCH($F52,$B$391:$B$427,0))/VLOOKUP($F52,$B$391:$AH$427,MATCH(LEFT(TRIM(H$6),FIND("~",SUBSTITUTE(H$6,"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52))*HLOOKUP(LEFT(TRIM(H$6),FIND("~",SUBSTITUTE(H$6," ","~",LEN(TRIM(H$6))-LEN(SUBSTITUTE(TRIM(H$6)," ",""))))-1)&amp;" Total",$B$6:$AH$427,ROW($A52)-5,FALSE))</f>
        <v>0</v>
      </c>
      <c r="I52" s="11">
        <f ca="1">IF(I$5&lt;&gt;"",HLOOKUP(I$5,Functionalization!$G$6:$M$427,ROW($A52)-5,FALSE),IFERROR(INDEX(I$391:I$427,MATCH($F52,$B$391:$B$427,0))/VLOOKUP($F52,$B$391:$AH$427,MATCH(LEFT(TRIM(I$6),FIND("~",SUBSTITUTE(I$6,"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52))*HLOOKUP(LEFT(TRIM(I$6),FIND("~",SUBSTITUTE(I$6," ","~",LEN(TRIM(I$6))-LEN(SUBSTITUTE(TRIM(I$6)," ",""))))-1)&amp;" Total",$B$6:$AH$427,ROW($A52)-5,FALSE))</f>
        <v>0</v>
      </c>
      <c r="J52" s="11">
        <f ca="1">IF(J$5&lt;&gt;"",HLOOKUP(J$5,Functionalization!$G$6:$M$427,ROW($A52)-5,FALSE),IFERROR(INDEX(J$391:J$427,MATCH($F52,$B$391:$B$427,0))/VLOOKUP($F52,$B$391:$AH$427,MATCH(LEFT(TRIM(J$6),FIND("~",SUBSTITUTE(J$6,"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52))*HLOOKUP(LEFT(TRIM(J$6),FIND("~",SUBSTITUTE(J$6," ","~",LEN(TRIM(J$6))-LEN(SUBSTITUTE(TRIM(J$6)," ",""))))-1)&amp;" Total",$B$6:$AH$427,ROW($A52)-5,FALSE))</f>
        <v>0</v>
      </c>
      <c r="K52" s="11">
        <f ca="1">IF(K$5&lt;&gt;"",HLOOKUP(K$5,Functionalization!$G$6:$M$427,ROW($A52)-5,FALSE),IFERROR(INDEX(K$391:K$427,MATCH($F52,$B$391:$B$427,0))/VLOOKUP($F52,$B$391:$AH$427,MATCH(LEFT(TRIM(K$6),FIND("~",SUBSTITUTE(K$6,"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52))*HLOOKUP(LEFT(TRIM(K$6),FIND("~",SUBSTITUTE(K$6," ","~",LEN(TRIM(K$6))-LEN(SUBSTITUTE(TRIM(K$6)," ",""))))-1)&amp;" Total",$B$6:$AH$427,ROW($A52)-5,FALSE))</f>
        <v>0</v>
      </c>
      <c r="L52" s="11">
        <f ca="1">IF(L$5&lt;&gt;"",HLOOKUP(L$5,Functionalization!$G$6:$M$427,ROW($A52)-5,FALSE),IFERROR(INDEX(L$391:L$427,MATCH($F52,$B$391:$B$427,0))/VLOOKUP($F52,$B$391:$AH$427,MATCH(LEFT(TRIM(L$6),FIND("~",SUBSTITUTE(L$6,"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52))*HLOOKUP(LEFT(TRIM(L$6),FIND("~",SUBSTITUTE(L$6," ","~",LEN(TRIM(L$6))-LEN(SUBSTITUTE(TRIM(L$6)," ",""))))-1)&amp;" Total",$B$6:$AH$427,ROW($A52)-5,FALSE))</f>
        <v>0</v>
      </c>
      <c r="M52" s="11">
        <f ca="1">IF(M$5&lt;&gt;"",HLOOKUP(M$5,Functionalization!$G$6:$M$427,ROW($A52)-5,FALSE),IFERROR(INDEX(M$391:M$427,MATCH($F52,$B$391:$B$427,0))/VLOOKUP($F52,$B$391:$AH$427,MATCH(LEFT(TRIM(M$6),FIND("~",SUBSTITUTE(M$6,"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52))*HLOOKUP(LEFT(TRIM(M$6),FIND("~",SUBSTITUTE(M$6," ","~",LEN(TRIM(M$6))-LEN(SUBSTITUTE(TRIM(M$6)," ",""))))-1)&amp;" Total",$B$6:$AH$427,ROW($A52)-5,FALSE))</f>
        <v>0</v>
      </c>
      <c r="N52" s="11">
        <f ca="1">IF(N$5&lt;&gt;"",HLOOKUP(N$5,Functionalization!$G$6:$M$427,ROW($A52)-5,FALSE),IFERROR(INDEX(N$391:N$427,MATCH($F52,$B$391:$B$427,0))/VLOOKUP($F52,$B$391:$AH$427,MATCH(LEFT(TRIM(N$6),FIND("~",SUBSTITUTE(N$6,"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52))*HLOOKUP(LEFT(TRIM(N$6),FIND("~",SUBSTITUTE(N$6," ","~",LEN(TRIM(N$6))-LEN(SUBSTITUTE(TRIM(N$6)," ",""))))-1)&amp;" Total",$B$6:$AH$427,ROW($A52)-5,FALSE))</f>
        <v>0</v>
      </c>
      <c r="O52" s="11">
        <f ca="1">IF(O$5&lt;&gt;"",HLOOKUP(O$5,Functionalization!$G$6:$M$427,ROW($A52)-5,FALSE),IFERROR(INDEX(O$391:O$427,MATCH($F52,$B$391:$B$427,0))/VLOOKUP($F52,$B$391:$AH$427,MATCH(LEFT(TRIM(O$6),FIND("~",SUBSTITUTE(O$6,"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52))*HLOOKUP(LEFT(TRIM(O$6),FIND("~",SUBSTITUTE(O$6," ","~",LEN(TRIM(O$6))-LEN(SUBSTITUTE(TRIM(O$6)," ",""))))-1)&amp;" Total",$B$6:$AH$427,ROW($A52)-5,FALSE))</f>
        <v>0</v>
      </c>
      <c r="P52" s="11">
        <f ca="1">IF(P$5&lt;&gt;"",HLOOKUP(P$5,Functionalization!$G$6:$M$427,ROW($A52)-5,FALSE),IFERROR(INDEX(P$391:P$427,MATCH($F52,$B$391:$B$427,0))/VLOOKUP($F52,$B$391:$AH$427,MATCH(LEFT(TRIM(P$6),FIND("~",SUBSTITUTE(P$6,"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52))*HLOOKUP(LEFT(TRIM(P$6),FIND("~",SUBSTITUTE(P$6," ","~",LEN(TRIM(P$6))-LEN(SUBSTITUTE(TRIM(P$6)," ",""))))-1)&amp;" Total",$B$6:$AH$427,ROW($A52)-5,FALSE))</f>
        <v>0</v>
      </c>
      <c r="Q52" s="11">
        <f ca="1">IF(Q$5&lt;&gt;"",HLOOKUP(Q$5,Functionalization!$G$6:$M$427,ROW($A52)-5,FALSE),IFERROR(INDEX(Q$391:Q$427,MATCH($F52,$B$391:$B$427,0))/VLOOKUP($F52,$B$391:$AH$427,MATCH(LEFT(TRIM(Q$6),FIND("~",SUBSTITUTE(Q$6,"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52))*HLOOKUP(LEFT(TRIM(Q$6),FIND("~",SUBSTITUTE(Q$6," ","~",LEN(TRIM(Q$6))-LEN(SUBSTITUTE(TRIM(Q$6)," ",""))))-1)&amp;" Total",$B$6:$AH$427,ROW($A52)-5,FALSE))</f>
        <v>0</v>
      </c>
      <c r="R52" s="11">
        <f ca="1">IF(R$5&lt;&gt;"",HLOOKUP(R$5,Functionalization!$G$6:$M$427,ROW($A52)-5,FALSE),IFERROR(INDEX(R$391:R$427,MATCH($F52,$B$391:$B$427,0))/VLOOKUP($F52,$B$391:$AH$427,MATCH(LEFT(TRIM(R$6),FIND("~",SUBSTITUTE(R$6,"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52))*HLOOKUP(LEFT(TRIM(R$6),FIND("~",SUBSTITUTE(R$6," ","~",LEN(TRIM(R$6))-LEN(SUBSTITUTE(TRIM(R$6)," ",""))))-1)&amp;" Total",$B$6:$AH$427,ROW($A52)-5,FALSE))</f>
        <v>0</v>
      </c>
      <c r="S52" s="11">
        <f ca="1">IF(S$5&lt;&gt;"",HLOOKUP(S$5,Functionalization!$G$6:$M$427,ROW($A52)-5,FALSE),IFERROR(INDEX(S$391:S$427,MATCH($F52,$B$391:$B$427,0))/VLOOKUP($F52,$B$391:$AH$427,MATCH(LEFT(TRIM(S$6),FIND("~",SUBSTITUTE(S$6,"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52))*HLOOKUP(LEFT(TRIM(S$6),FIND("~",SUBSTITUTE(S$6," ","~",LEN(TRIM(S$6))-LEN(SUBSTITUTE(TRIM(S$6)," ",""))))-1)&amp;" Total",$B$6:$AH$427,ROW($A52)-5,FALSE))</f>
        <v>0</v>
      </c>
      <c r="T52" s="11">
        <f ca="1">IF(T$5&lt;&gt;"",HLOOKUP(T$5,Functionalization!$G$6:$M$427,ROW($A52)-5,FALSE),IFERROR(INDEX(T$391:T$427,MATCH($F52,$B$391:$B$427,0))/VLOOKUP($F52,$B$391:$AH$427,MATCH(LEFT(TRIM(T$6),FIND("~",SUBSTITUTE(T$6,"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52))*HLOOKUP(LEFT(TRIM(T$6),FIND("~",SUBSTITUTE(T$6," ","~",LEN(TRIM(T$6))-LEN(SUBSTITUTE(TRIM(T$6)," ",""))))-1)&amp;" Total",$B$6:$AH$427,ROW($A52)-5,FALSE))</f>
        <v>0</v>
      </c>
      <c r="U52" s="11">
        <f ca="1">IF(U$5&lt;&gt;"",HLOOKUP(U$5,Functionalization!$G$6:$M$427,ROW($A52)-5,FALSE),IFERROR(INDEX(U$391:U$427,MATCH($F52,$B$391:$B$427,0))/VLOOKUP($F52,$B$391:$AH$427,MATCH(LEFT(TRIM(U$6),FIND("~",SUBSTITUTE(U$6,"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52))*HLOOKUP(LEFT(TRIM(U$6),FIND("~",SUBSTITUTE(U$6," ","~",LEN(TRIM(U$6))-LEN(SUBSTITUTE(TRIM(U$6)," ",""))))-1)&amp;" Total",$B$6:$AH$427,ROW($A52)-5,FALSE))</f>
        <v>0</v>
      </c>
      <c r="V52" s="11">
        <f ca="1">IF(V$5&lt;&gt;"",HLOOKUP(V$5,Functionalization!$G$6:$M$427,ROW($A52)-5,FALSE),IFERROR(INDEX(V$391:V$427,MATCH($F52,$B$391:$B$427,0))/VLOOKUP($F52,$B$391:$AH$427,MATCH(LEFT(TRIM(V$6),FIND("~",SUBSTITUTE(V$6,"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52))*HLOOKUP(LEFT(TRIM(V$6),FIND("~",SUBSTITUTE(V$6," ","~",LEN(TRIM(V$6))-LEN(SUBSTITUTE(TRIM(V$6)," ",""))))-1)&amp;" Total",$B$6:$AH$427,ROW($A52)-5,FALSE))</f>
        <v>0</v>
      </c>
      <c r="W52" s="11">
        <f ca="1">IF(W$5&lt;&gt;"",HLOOKUP(W$5,Functionalization!$G$6:$M$427,ROW($A52)-5,FALSE),IFERROR(INDEX(W$391:W$427,MATCH($F52,$B$391:$B$427,0))/VLOOKUP($F52,$B$391:$AH$427,MATCH(LEFT(TRIM(W$6),FIND("~",SUBSTITUTE(W$6,"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52))*HLOOKUP(LEFT(TRIM(W$6),FIND("~",SUBSTITUTE(W$6," ","~",LEN(TRIM(W$6))-LEN(SUBSTITUTE(TRIM(W$6)," ",""))))-1)&amp;" Total",$B$6:$AH$427,ROW($A52)-5,FALSE))</f>
        <v>25349801.87338974</v>
      </c>
      <c r="X52" s="11">
        <f ca="1">IF(X$5&lt;&gt;"",HLOOKUP(X$5,Functionalization!$G$6:$M$427,ROW($A52)-5,FALSE),IFERROR(INDEX(X$391:X$427,MATCH($F52,$B$391:$B$427,0))/VLOOKUP($F52,$B$391:$AH$427,MATCH(LEFT(TRIM(X$6),FIND("~",SUBSTITUTE(X$6,"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52))*HLOOKUP(LEFT(TRIM(X$6),FIND("~",SUBSTITUTE(X$6," ","~",LEN(TRIM(X$6))-LEN(SUBSTITUTE(TRIM(X$6)," ",""))))-1)&amp;" Total",$B$6:$AH$427,ROW($A52)-5,FALSE))</f>
        <v>19508435.10132882</v>
      </c>
      <c r="Y52" s="11">
        <f ca="1">IF(Y$5&lt;&gt;"",HLOOKUP(Y$5,Functionalization!$G$6:$M$427,ROW($A52)-5,FALSE),IFERROR(INDEX(Y$391:Y$427,MATCH($F52,$B$391:$B$427,0))/VLOOKUP($F52,$B$391:$AH$427,MATCH(LEFT(TRIM(Y$6),FIND("~",SUBSTITUTE(Y$6,"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52))*HLOOKUP(LEFT(TRIM(Y$6),FIND("~",SUBSTITUTE(Y$6," ","~",LEN(TRIM(Y$6))-LEN(SUBSTITUTE(TRIM(Y$6)," ",""))))-1)&amp;" Total",$B$6:$AH$427,ROW($A52)-5,FALSE))</f>
        <v>0</v>
      </c>
      <c r="Z52" s="11">
        <f ca="1">IF(Z$5&lt;&gt;"",HLOOKUP(Z$5,Functionalization!$G$6:$M$427,ROW($A52)-5,FALSE),IFERROR(INDEX(Z$391:Z$427,MATCH($F52,$B$391:$B$427,0))/VLOOKUP($F52,$B$391:$AH$427,MATCH(LEFT(TRIM(Z$6),FIND("~",SUBSTITUTE(Z$6,"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52))*HLOOKUP(LEFT(TRIM(Z$6),FIND("~",SUBSTITUTE(Z$6," ","~",LEN(TRIM(Z$6))-LEN(SUBSTITUTE(TRIM(Z$6)," ",""))))-1)&amp;" Total",$B$6:$AH$427,ROW($A52)-5,FALSE))</f>
        <v>5841366.7720609251</v>
      </c>
      <c r="AA52" s="11">
        <f ca="1">IF(AA$5&lt;&gt;"",HLOOKUP(AA$5,Functionalization!$G$6:$M$427,ROW($A52)-5,FALSE),IFERROR(INDEX(AA$391:AA$427,MATCH($F52,$B$391:$B$427,0))/VLOOKUP($F52,$B$391:$AH$427,MATCH(LEFT(TRIM(AA$6),FIND("~",SUBSTITUTE(AA$6,"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52))*HLOOKUP(LEFT(TRIM(AA$6),FIND("~",SUBSTITUTE(AA$6," ","~",LEN(TRIM(AA$6))-LEN(SUBSTITUTE(TRIM(AA$6)," ",""))))-1)&amp;" Total",$B$6:$AH$427,ROW($A52)-5,FALSE))</f>
        <v>7899303.93661026</v>
      </c>
      <c r="AB52" s="11">
        <f ca="1">IF(AB$5&lt;&gt;"",HLOOKUP(AB$5,Functionalization!$G$6:$M$427,ROW($A52)-5,FALSE),IFERROR(INDEX(AB$391:AB$427,MATCH($F52,$B$391:$B$427,0))/VLOOKUP($F52,$B$391:$AH$427,MATCH(LEFT(TRIM(AB$6),FIND("~",SUBSTITUTE(AB$6,"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52))*HLOOKUP(LEFT(TRIM(AB$6),FIND("~",SUBSTITUTE(AB$6," ","~",LEN(TRIM(AB$6))-LEN(SUBSTITUTE(TRIM(AB$6)," ",""))))-1)&amp;" Total",$B$6:$AH$427,ROW($A52)-5,FALSE))</f>
        <v>0</v>
      </c>
      <c r="AC52" s="11">
        <f ca="1">IF(AC$5&lt;&gt;"",HLOOKUP(AC$5,Functionalization!$G$6:$M$427,ROW($A52)-5,FALSE),IFERROR(INDEX(AC$391:AC$427,MATCH($F52,$B$391:$B$427,0))/VLOOKUP($F52,$B$391:$AH$427,MATCH(LEFT(TRIM(AC$6),FIND("~",SUBSTITUTE(AC$6,"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52))*HLOOKUP(LEFT(TRIM(AC$6),FIND("~",SUBSTITUTE(AC$6," ","~",LEN(TRIM(AC$6))-LEN(SUBSTITUTE(TRIM(AC$6)," ",""))))-1)&amp;" Total",$B$6:$AH$427,ROW($A52)-5,FALSE))</f>
        <v>0</v>
      </c>
      <c r="AD52" s="11">
        <f ca="1">IF(AD$5&lt;&gt;"",HLOOKUP(AD$5,Functionalization!$G$6:$M$427,ROW($A52)-5,FALSE),IFERROR(INDEX(AD$391:AD$427,MATCH($F52,$B$391:$B$427,0))/VLOOKUP($F52,$B$391:$AH$427,MATCH(LEFT(TRIM(AD$6),FIND("~",SUBSTITUTE(AD$6,"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52))*HLOOKUP(LEFT(TRIM(AD$6),FIND("~",SUBSTITUTE(AD$6," ","~",LEN(TRIM(AD$6))-LEN(SUBSTITUTE(TRIM(AD$6)," ",""))))-1)&amp;" Total",$B$6:$AH$427,ROW($A52)-5,FALSE))</f>
        <v>7899303.93661026</v>
      </c>
      <c r="AE52" s="11">
        <f ca="1">IF(AE$5&lt;&gt;"",HLOOKUP(AE$5,Functionalization!$G$6:$M$427,ROW($A52)-5,FALSE),IFERROR(INDEX(AE$391:AE$427,MATCH($F52,$B$391:$B$427,0))/VLOOKUP($F52,$B$391:$AH$427,MATCH(LEFT(TRIM(AE$6),FIND("~",SUBSTITUTE(AE$6,"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52))*HLOOKUP(LEFT(TRIM(AE$6),FIND("~",SUBSTITUTE(AE$6," ","~",LEN(TRIM(AE$6))-LEN(SUBSTITUTE(TRIM(AE$6)," ",""))))-1)&amp;" Total",$B$6:$AH$427,ROW($A52)-5,FALSE))</f>
        <v>0</v>
      </c>
      <c r="AF52" s="11">
        <f ca="1">IF(AF$5&lt;&gt;"",HLOOKUP(AF$5,Functionalization!$G$6:$M$427,ROW($A52)-5,FALSE),IFERROR(INDEX(AF$391:AF$427,MATCH($F52,$B$391:$B$427,0))/VLOOKUP($F52,$B$391:$AH$427,MATCH(LEFT(TRIM(AF$6),FIND("~",SUBSTITUTE(AF$6,"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52))*HLOOKUP(LEFT(TRIM(AF$6),FIND("~",SUBSTITUTE(AF$6," ","~",LEN(TRIM(AF$6))-LEN(SUBSTITUTE(TRIM(AF$6)," ",""))))-1)&amp;" Total",$B$6:$AH$427,ROW($A52)-5,FALSE))</f>
        <v>0</v>
      </c>
      <c r="AG52" s="11">
        <f ca="1">IF(AG$5&lt;&gt;"",HLOOKUP(AG$5,Functionalization!$G$6:$M$427,ROW($A52)-5,FALSE),IFERROR(INDEX(AG$391:AG$427,MATCH($F52,$B$391:$B$427,0))/VLOOKUP($F52,$B$391:$AH$427,MATCH(LEFT(TRIM(AG$6),FIND("~",SUBSTITUTE(AG$6,"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52))*HLOOKUP(LEFT(TRIM(AG$6),FIND("~",SUBSTITUTE(AG$6," ","~",LEN(TRIM(AG$6))-LEN(SUBSTITUTE(TRIM(AG$6)," ",""))))-1)&amp;" Total",$B$6:$AH$427,ROW($A52)-5,FALSE))</f>
        <v>0</v>
      </c>
      <c r="AH52" s="11">
        <f ca="1">IF(AH$5&lt;&gt;"",HLOOKUP(AH$5,Functionalization!$G$6:$M$427,ROW($A52)-5,FALSE),IFERROR(INDEX(AH$391:AH$427,MATCH($F52,$B$391:$B$427,0))/VLOOKUP($F52,$B$391:$AH$427,MATCH(LEFT(TRIM(AH$6),FIND("~",SUBSTITUTE(AH$6,"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52))*HLOOKUP(LEFT(TRIM(AH$6),FIND("~",SUBSTITUTE(AH$6," ","~",LEN(TRIM(AH$6))-LEN(SUBSTITUTE(TRIM(AH$6)," ",""))))-1)&amp;" Total",$B$6:$AH$427,ROW($A52)-5,FALSE))</f>
        <v>0</v>
      </c>
      <c r="AJ52">
        <f ca="1">IFERROR(IF(SUMIF($G$6:$AH$6,AJ$6&amp;" Total",$G52:$AH52)-(SUMIF($G$6:$AH$6,AJ$6&amp;" "&amp;'Input-Func_Class'!$D$22,$G52:$AH52)+IFERROR(SUMIF($G$6:$AH$6,AJ$6&amp;" "&amp;'Input-Func_Class'!$E$22,$G52:$AH52),SUMIF($G$6:$AH$6,AJ$6&amp;" "&amp;'Input-Func_Class'!$B$24,$G52:$AH52))+SUMIF($G$6:$AH$6,AJ$6&amp;" "&amp;'Input-Func_Class'!$F$22,$G52:$AH52))&lt;Check_Limit,0,1),1)</f>
        <v>0</v>
      </c>
      <c r="AK52">
        <f ca="1">IFERROR(IF(SUMIF($G$6:$AH$6,AK$6&amp;" Total",$G52:$AH52)-(SUMIF($G$6:$AH$6,AK$6&amp;" "&amp;'Input-Func_Class'!$D$22,$G52:$AH52)+IFERROR(SUMIF($G$6:$AH$6,AK$6&amp;" "&amp;'Input-Func_Class'!$E$22,$G52:$AH52),SUMIF($G$6:$AH$6,AK$6&amp;" "&amp;'Input-Func_Class'!$B$24,$G52:$AH52))+SUMIF($G$6:$AH$6,AK$6&amp;" "&amp;'Input-Func_Class'!$F$22,$G52:$AH52))&lt;Check_Limit,0,1),1)</f>
        <v>0</v>
      </c>
      <c r="AL52">
        <f ca="1">IFERROR(IF(SUMIF($G$6:$AH$6,AL$6&amp;" Total",$G52:$AH52)-(SUMIF($G$6:$AH$6,AL$6&amp;" "&amp;'Input-Func_Class'!$D$22,$G52:$AH52)+IFERROR(SUMIF($G$6:$AH$6,AL$6&amp;" "&amp;'Input-Func_Class'!$E$22,$G52:$AH52),SUMIF($G$6:$AH$6,AL$6&amp;" "&amp;'Input-Func_Class'!$B$24,$G52:$AH52))+SUMIF($G$6:$AH$6,AL$6&amp;" "&amp;'Input-Func_Class'!$F$22,$G52:$AH52))&lt;Check_Limit,0,1),1)</f>
        <v>0</v>
      </c>
      <c r="AM52">
        <f ca="1">IFERROR(IF(SUMIF($G$6:$AH$6,AM$6&amp;" Total",$G52:$AH52)-(SUMIF($G$6:$AH$6,AM$6&amp;" "&amp;'Input-Func_Class'!$D$22,$G52:$AH52)+IFERROR(SUMIF($G$6:$AH$6,AM$6&amp;" "&amp;'Input-Func_Class'!$E$22,$G52:$AH52),SUMIF($G$6:$AH$6,AM$6&amp;" "&amp;'Input-Func_Class'!$B$24,$G52:$AH52))+SUMIF($G$6:$AH$6,AM$6&amp;" "&amp;'Input-Func_Class'!$F$22,$G52:$AH52))&lt;Check_Limit,0,1),1)</f>
        <v>0</v>
      </c>
      <c r="AN52">
        <f ca="1">IFERROR(IF(SUMIF($G$6:$AH$6,AN$6&amp;" Total",$G52:$AH52)-(SUMIF($G$6:$AH$6,AN$6&amp;" "&amp;'Input-Func_Class'!$D$22,$G52:$AH52)+IFERROR(SUMIF($G$6:$AH$6,AN$6&amp;" "&amp;'Input-Func_Class'!$E$22,$G52:$AH52),SUMIF($G$6:$AH$6,AN$6&amp;" "&amp;'Input-Func_Class'!$B$24,$G52:$AH52))+SUMIF($G$6:$AH$6,AN$6&amp;" "&amp;'Input-Func_Class'!$F$22,$G52:$AH52))&lt;Check_Limit,0,1),1)</f>
        <v>0</v>
      </c>
      <c r="AO52">
        <f ca="1">IFERROR(IF(SUMIF($G$6:$AH$6,AO$6&amp;" Total",$G52:$AH52)-(SUMIF($G$6:$AH$6,AO$6&amp;" "&amp;'Input-Func_Class'!$D$22,$G52:$AH52)+IFERROR(SUMIF($G$6:$AH$6,AO$6&amp;" "&amp;'Input-Func_Class'!$E$22,$G52:$AH52),SUMIF($G$6:$AH$6,AO$6&amp;" "&amp;'Input-Func_Class'!$B$24,$G52:$AH52))+SUMIF($G$6:$AH$6,AO$6&amp;" "&amp;'Input-Func_Class'!$F$22,$G52:$AH52))&lt;Check_Limit,0,1),1)</f>
        <v>0</v>
      </c>
      <c r="AP52">
        <f ca="1">IFERROR(IF(SUMIF($G$6:$AH$6,AP$6&amp;" Total",$G52:$AH52)-(SUMIF($G$6:$AH$6,AP$6&amp;" "&amp;'Input-Func_Class'!$D$22,$G52:$AH52)+IFERROR(SUMIF($G$6:$AH$6,AP$6&amp;" "&amp;'Input-Func_Class'!$E$22,$G52:$AH52),SUMIF($G$6:$AH$6,AP$6&amp;" "&amp;'Input-Func_Class'!$B$24,$G52:$AH52))+SUMIF($G$6:$AH$6,AP$6&amp;" "&amp;'Input-Func_Class'!$F$22,$G52:$AH52))&lt;Check_Limit,0,1),1)</f>
        <v>0</v>
      </c>
    </row>
    <row r="53" spans="1:42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>Functionalization!$D53</f>
        <v>2362725305.2399998</v>
      </c>
      <c r="E53" s="11">
        <f t="shared" ca="1" si="0"/>
        <v>0</v>
      </c>
      <c r="F53" s="3" t="str">
        <f>IF($D53=0,"-",IF('Input-Accounts'!$E53&lt;&gt;0,'Input-Accounts'!$E53,'Input-Accounts'!$G53))</f>
        <v>AVERAGE_STUDY</v>
      </c>
      <c r="G53" s="11">
        <f ca="1">IF(G$5&lt;&gt;"",HLOOKUP(G$5,Functionalization!$G$6:$M$427,ROW($A53)-5,FALSE),IFERROR(INDEX(G$391:G$427,MATCH($F53,$B$391:$B$427,0))/VLOOKUP($F53,$B$391:$AH$427,MATCH(LEFT(TRIM(G$6),FIND("~",SUBSTITUTE(G$6,"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53))*HLOOKUP(LEFT(TRIM(G$6),FIND("~",SUBSTITUTE(G$6," ","~",LEN(TRIM(G$6))-LEN(SUBSTITUTE(TRIM(G$6)," ",""))))-1)&amp;" Total",$B$6:$AH$427,ROW($A53)-5,FALSE))</f>
        <v>0</v>
      </c>
      <c r="H53" s="11">
        <f ca="1">IF(H$5&lt;&gt;"",HLOOKUP(H$5,Functionalization!$G$6:$M$427,ROW($A53)-5,FALSE),IFERROR(INDEX(H$391:H$427,MATCH($F53,$B$391:$B$427,0))/VLOOKUP($F53,$B$391:$AH$427,MATCH(LEFT(TRIM(H$6),FIND("~",SUBSTITUTE(H$6,"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53))*HLOOKUP(LEFT(TRIM(H$6),FIND("~",SUBSTITUTE(H$6," ","~",LEN(TRIM(H$6))-LEN(SUBSTITUTE(TRIM(H$6)," ",""))))-1)&amp;" Total",$B$6:$AH$427,ROW($A53)-5,FALSE))</f>
        <v>0</v>
      </c>
      <c r="I53" s="11">
        <f ca="1">IF(I$5&lt;&gt;"",HLOOKUP(I$5,Functionalization!$G$6:$M$427,ROW($A53)-5,FALSE),IFERROR(INDEX(I$391:I$427,MATCH($F53,$B$391:$B$427,0))/VLOOKUP($F53,$B$391:$AH$427,MATCH(LEFT(TRIM(I$6),FIND("~",SUBSTITUTE(I$6,"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53))*HLOOKUP(LEFT(TRIM(I$6),FIND("~",SUBSTITUTE(I$6," ","~",LEN(TRIM(I$6))-LEN(SUBSTITUTE(TRIM(I$6)," ",""))))-1)&amp;" Total",$B$6:$AH$427,ROW($A53)-5,FALSE))</f>
        <v>0</v>
      </c>
      <c r="J53" s="11">
        <f ca="1">IF(J$5&lt;&gt;"",HLOOKUP(J$5,Functionalization!$G$6:$M$427,ROW($A53)-5,FALSE),IFERROR(INDEX(J$391:J$427,MATCH($F53,$B$391:$B$427,0))/VLOOKUP($F53,$B$391:$AH$427,MATCH(LEFT(TRIM(J$6),FIND("~",SUBSTITUTE(J$6,"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53))*HLOOKUP(LEFT(TRIM(J$6),FIND("~",SUBSTITUTE(J$6," ","~",LEN(TRIM(J$6))-LEN(SUBSTITUTE(TRIM(J$6)," ",""))))-1)&amp;" Total",$B$6:$AH$427,ROW($A53)-5,FALSE))</f>
        <v>0</v>
      </c>
      <c r="K53" s="11">
        <f ca="1">IF(K$5&lt;&gt;"",HLOOKUP(K$5,Functionalization!$G$6:$M$427,ROW($A53)-5,FALSE),IFERROR(INDEX(K$391:K$427,MATCH($F53,$B$391:$B$427,0))/VLOOKUP($F53,$B$391:$AH$427,MATCH(LEFT(TRIM(K$6),FIND("~",SUBSTITUTE(K$6,"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53))*HLOOKUP(LEFT(TRIM(K$6),FIND("~",SUBSTITUTE(K$6," ","~",LEN(TRIM(K$6))-LEN(SUBSTITUTE(TRIM(K$6)," ",""))))-1)&amp;" Total",$B$6:$AH$427,ROW($A53)-5,FALSE))</f>
        <v>0</v>
      </c>
      <c r="L53" s="11">
        <f ca="1">IF(L$5&lt;&gt;"",HLOOKUP(L$5,Functionalization!$G$6:$M$427,ROW($A53)-5,FALSE),IFERROR(INDEX(L$391:L$427,MATCH($F53,$B$391:$B$427,0))/VLOOKUP($F53,$B$391:$AH$427,MATCH(LEFT(TRIM(L$6),FIND("~",SUBSTITUTE(L$6,"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53))*HLOOKUP(LEFT(TRIM(L$6),FIND("~",SUBSTITUTE(L$6," ","~",LEN(TRIM(L$6))-LEN(SUBSTITUTE(TRIM(L$6)," ",""))))-1)&amp;" Total",$B$6:$AH$427,ROW($A53)-5,FALSE))</f>
        <v>0</v>
      </c>
      <c r="M53" s="11">
        <f ca="1">IF(M$5&lt;&gt;"",HLOOKUP(M$5,Functionalization!$G$6:$M$427,ROW($A53)-5,FALSE),IFERROR(INDEX(M$391:M$427,MATCH($F53,$B$391:$B$427,0))/VLOOKUP($F53,$B$391:$AH$427,MATCH(LEFT(TRIM(M$6),FIND("~",SUBSTITUTE(M$6,"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53))*HLOOKUP(LEFT(TRIM(M$6),FIND("~",SUBSTITUTE(M$6," ","~",LEN(TRIM(M$6))-LEN(SUBSTITUTE(TRIM(M$6)," ",""))))-1)&amp;" Total",$B$6:$AH$427,ROW($A53)-5,FALSE))</f>
        <v>0</v>
      </c>
      <c r="N53" s="11">
        <f ca="1">IF(N$5&lt;&gt;"",HLOOKUP(N$5,Functionalization!$G$6:$M$427,ROW($A53)-5,FALSE),IFERROR(INDEX(N$391:N$427,MATCH($F53,$B$391:$B$427,0))/VLOOKUP($F53,$B$391:$AH$427,MATCH(LEFT(TRIM(N$6),FIND("~",SUBSTITUTE(N$6,"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53))*HLOOKUP(LEFT(TRIM(N$6),FIND("~",SUBSTITUTE(N$6," ","~",LEN(TRIM(N$6))-LEN(SUBSTITUTE(TRIM(N$6)," ",""))))-1)&amp;" Total",$B$6:$AH$427,ROW($A53)-5,FALSE))</f>
        <v>0</v>
      </c>
      <c r="O53" s="11">
        <f ca="1">IF(O$5&lt;&gt;"",HLOOKUP(O$5,Functionalization!$G$6:$M$427,ROW($A53)-5,FALSE),IFERROR(INDEX(O$391:O$427,MATCH($F53,$B$391:$B$427,0))/VLOOKUP($F53,$B$391:$AH$427,MATCH(LEFT(TRIM(O$6),FIND("~",SUBSTITUTE(O$6,"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53))*HLOOKUP(LEFT(TRIM(O$6),FIND("~",SUBSTITUTE(O$6," ","~",LEN(TRIM(O$6))-LEN(SUBSTITUTE(TRIM(O$6)," ",""))))-1)&amp;" Total",$B$6:$AH$427,ROW($A53)-5,FALSE))</f>
        <v>0</v>
      </c>
      <c r="P53" s="11">
        <f ca="1">IF(P$5&lt;&gt;"",HLOOKUP(P$5,Functionalization!$G$6:$M$427,ROW($A53)-5,FALSE),IFERROR(INDEX(P$391:P$427,MATCH($F53,$B$391:$B$427,0))/VLOOKUP($F53,$B$391:$AH$427,MATCH(LEFT(TRIM(P$6),FIND("~",SUBSTITUTE(P$6,"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53))*HLOOKUP(LEFT(TRIM(P$6),FIND("~",SUBSTITUTE(P$6," ","~",LEN(TRIM(P$6))-LEN(SUBSTITUTE(TRIM(P$6)," ",""))))-1)&amp;" Total",$B$6:$AH$427,ROW($A53)-5,FALSE))</f>
        <v>0</v>
      </c>
      <c r="Q53" s="11">
        <f ca="1">IF(Q$5&lt;&gt;"",HLOOKUP(Q$5,Functionalization!$G$6:$M$427,ROW($A53)-5,FALSE),IFERROR(INDEX(Q$391:Q$427,MATCH($F53,$B$391:$B$427,0))/VLOOKUP($F53,$B$391:$AH$427,MATCH(LEFT(TRIM(Q$6),FIND("~",SUBSTITUTE(Q$6,"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53))*HLOOKUP(LEFT(TRIM(Q$6),FIND("~",SUBSTITUTE(Q$6," ","~",LEN(TRIM(Q$6))-LEN(SUBSTITUTE(TRIM(Q$6)," ",""))))-1)&amp;" Total",$B$6:$AH$427,ROW($A53)-5,FALSE))</f>
        <v>0</v>
      </c>
      <c r="R53" s="11">
        <f ca="1">IF(R$5&lt;&gt;"",HLOOKUP(R$5,Functionalization!$G$6:$M$427,ROW($A53)-5,FALSE),IFERROR(INDEX(R$391:R$427,MATCH($F53,$B$391:$B$427,0))/VLOOKUP($F53,$B$391:$AH$427,MATCH(LEFT(TRIM(R$6),FIND("~",SUBSTITUTE(R$6,"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53))*HLOOKUP(LEFT(TRIM(R$6),FIND("~",SUBSTITUTE(R$6," ","~",LEN(TRIM(R$6))-LEN(SUBSTITUTE(TRIM(R$6)," ",""))))-1)&amp;" Total",$B$6:$AH$427,ROW($A53)-5,FALSE))</f>
        <v>0</v>
      </c>
      <c r="S53" s="11">
        <f ca="1">IF(S$5&lt;&gt;"",HLOOKUP(S$5,Functionalization!$G$6:$M$427,ROW($A53)-5,FALSE),IFERROR(INDEX(S$391:S$427,MATCH($F53,$B$391:$B$427,0))/VLOOKUP($F53,$B$391:$AH$427,MATCH(LEFT(TRIM(S$6),FIND("~",SUBSTITUTE(S$6,"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53))*HLOOKUP(LEFT(TRIM(S$6),FIND("~",SUBSTITUTE(S$6," ","~",LEN(TRIM(S$6))-LEN(SUBSTITUTE(TRIM(S$6)," ",""))))-1)&amp;" Total",$B$6:$AH$427,ROW($A53)-5,FALSE))</f>
        <v>0</v>
      </c>
      <c r="T53" s="11">
        <f ca="1">IF(T$5&lt;&gt;"",HLOOKUP(T$5,Functionalization!$G$6:$M$427,ROW($A53)-5,FALSE),IFERROR(INDEX(T$391:T$427,MATCH($F53,$B$391:$B$427,0))/VLOOKUP($F53,$B$391:$AH$427,MATCH(LEFT(TRIM(T$6),FIND("~",SUBSTITUTE(T$6,"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53))*HLOOKUP(LEFT(TRIM(T$6),FIND("~",SUBSTITUTE(T$6," ","~",LEN(TRIM(T$6))-LEN(SUBSTITUTE(TRIM(T$6)," ",""))))-1)&amp;" Total",$B$6:$AH$427,ROW($A53)-5,FALSE))</f>
        <v>0</v>
      </c>
      <c r="U53" s="11">
        <f ca="1">IF(U$5&lt;&gt;"",HLOOKUP(U$5,Functionalization!$G$6:$M$427,ROW($A53)-5,FALSE),IFERROR(INDEX(U$391:U$427,MATCH($F53,$B$391:$B$427,0))/VLOOKUP($F53,$B$391:$AH$427,MATCH(LEFT(TRIM(U$6),FIND("~",SUBSTITUTE(U$6,"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53))*HLOOKUP(LEFT(TRIM(U$6),FIND("~",SUBSTITUTE(U$6," ","~",LEN(TRIM(U$6))-LEN(SUBSTITUTE(TRIM(U$6)," ",""))))-1)&amp;" Total",$B$6:$AH$427,ROW($A53)-5,FALSE))</f>
        <v>0</v>
      </c>
      <c r="V53" s="11">
        <f ca="1">IF(V$5&lt;&gt;"",HLOOKUP(V$5,Functionalization!$G$6:$M$427,ROW($A53)-5,FALSE),IFERROR(INDEX(V$391:V$427,MATCH($F53,$B$391:$B$427,0))/VLOOKUP($F53,$B$391:$AH$427,MATCH(LEFT(TRIM(V$6),FIND("~",SUBSTITUTE(V$6,"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53))*HLOOKUP(LEFT(TRIM(V$6),FIND("~",SUBSTITUTE(V$6," ","~",LEN(TRIM(V$6))-LEN(SUBSTITUTE(TRIM(V$6)," ",""))))-1)&amp;" Total",$B$6:$AH$427,ROW($A53)-5,FALSE))</f>
        <v>0</v>
      </c>
      <c r="W53" s="11">
        <f ca="1">IF(W$5&lt;&gt;"",HLOOKUP(W$5,Functionalization!$G$6:$M$427,ROW($A53)-5,FALSE),IFERROR(INDEX(W$391:W$427,MATCH($F53,$B$391:$B$427,0))/VLOOKUP($F53,$B$391:$AH$427,MATCH(LEFT(TRIM(W$6),FIND("~",SUBSTITUTE(W$6,"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53))*HLOOKUP(LEFT(TRIM(W$6),FIND("~",SUBSTITUTE(W$6," ","~",LEN(TRIM(W$6))-LEN(SUBSTITUTE(TRIM(W$6)," ",""))))-1)&amp;" Total",$B$6:$AH$427,ROW($A53)-5,FALSE))</f>
        <v>2362725305.2399998</v>
      </c>
      <c r="X53" s="11">
        <f ca="1">IF(X$5&lt;&gt;"",HLOOKUP(X$5,Functionalization!$G$6:$M$427,ROW($A53)-5,FALSE),IFERROR(INDEX(X$391:X$427,MATCH($F53,$B$391:$B$427,0))/VLOOKUP($F53,$B$391:$AH$427,MATCH(LEFT(TRIM(X$6),FIND("~",SUBSTITUTE(X$6,"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53))*HLOOKUP(LEFT(TRIM(X$6),FIND("~",SUBSTITUTE(X$6," ","~",LEN(TRIM(X$6))-LEN(SUBSTITUTE(TRIM(X$6)," ",""))))-1)&amp;" Total",$B$6:$AH$427,ROW($A53)-5,FALSE))</f>
        <v>1794017324.2687318</v>
      </c>
      <c r="Y53" s="11">
        <f ca="1">IF(Y$5&lt;&gt;"",HLOOKUP(Y$5,Functionalization!$G$6:$M$427,ROW($A53)-5,FALSE),IFERROR(INDEX(Y$391:Y$427,MATCH($F53,$B$391:$B$427,0))/VLOOKUP($F53,$B$391:$AH$427,MATCH(LEFT(TRIM(Y$6),FIND("~",SUBSTITUTE(Y$6,"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53))*HLOOKUP(LEFT(TRIM(Y$6),FIND("~",SUBSTITUTE(Y$6," ","~",LEN(TRIM(Y$6))-LEN(SUBSTITUTE(TRIM(Y$6)," ",""))))-1)&amp;" Total",$B$6:$AH$427,ROW($A53)-5,FALSE))</f>
        <v>0</v>
      </c>
      <c r="Z53" s="11">
        <f ca="1">IF(Z$5&lt;&gt;"",HLOOKUP(Z$5,Functionalization!$G$6:$M$427,ROW($A53)-5,FALSE),IFERROR(INDEX(Z$391:Z$427,MATCH($F53,$B$391:$B$427,0))/VLOOKUP($F53,$B$391:$AH$427,MATCH(LEFT(TRIM(Z$6),FIND("~",SUBSTITUTE(Z$6,"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53))*HLOOKUP(LEFT(TRIM(Z$6),FIND("~",SUBSTITUTE(Z$6," ","~",LEN(TRIM(Z$6))-LEN(SUBSTITUTE(TRIM(Z$6)," ",""))))-1)&amp;" Total",$B$6:$AH$427,ROW($A53)-5,FALSE))</f>
        <v>568707980.97126806</v>
      </c>
      <c r="AA53" s="11">
        <f ca="1">IF(AA$5&lt;&gt;"",HLOOKUP(AA$5,Functionalization!$G$6:$M$427,ROW($A53)-5,FALSE),IFERROR(INDEX(AA$391:AA$427,MATCH($F53,$B$391:$B$427,0))/VLOOKUP($F53,$B$391:$AH$427,MATCH(LEFT(TRIM(AA$6),FIND("~",SUBSTITUTE(AA$6,"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53))*HLOOKUP(LEFT(TRIM(AA$6),FIND("~",SUBSTITUTE(AA$6," ","~",LEN(TRIM(AA$6))-LEN(SUBSTITUTE(TRIM(AA$6)," ",""))))-1)&amp;" Total",$B$6:$AH$427,ROW($A53)-5,FALSE))</f>
        <v>0</v>
      </c>
      <c r="AB53" s="11">
        <f ca="1">IF(AB$5&lt;&gt;"",HLOOKUP(AB$5,Functionalization!$G$6:$M$427,ROW($A53)-5,FALSE),IFERROR(INDEX(AB$391:AB$427,MATCH($F53,$B$391:$B$427,0))/VLOOKUP($F53,$B$391:$AH$427,MATCH(LEFT(TRIM(AB$6),FIND("~",SUBSTITUTE(AB$6,"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53))*HLOOKUP(LEFT(TRIM(AB$6),FIND("~",SUBSTITUTE(AB$6," ","~",LEN(TRIM(AB$6))-LEN(SUBSTITUTE(TRIM(AB$6)," ",""))))-1)&amp;" Total",$B$6:$AH$427,ROW($A53)-5,FALSE))</f>
        <v>0</v>
      </c>
      <c r="AC53" s="11">
        <f ca="1">IF(AC$5&lt;&gt;"",HLOOKUP(AC$5,Functionalization!$G$6:$M$427,ROW($A53)-5,FALSE),IFERROR(INDEX(AC$391:AC$427,MATCH($F53,$B$391:$B$427,0))/VLOOKUP($F53,$B$391:$AH$427,MATCH(LEFT(TRIM(AC$6),FIND("~",SUBSTITUTE(AC$6,"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53))*HLOOKUP(LEFT(TRIM(AC$6),FIND("~",SUBSTITUTE(AC$6," ","~",LEN(TRIM(AC$6))-LEN(SUBSTITUTE(TRIM(AC$6)," ",""))))-1)&amp;" Total",$B$6:$AH$427,ROW($A53)-5,FALSE))</f>
        <v>0</v>
      </c>
      <c r="AD53" s="11">
        <f ca="1">IF(AD$5&lt;&gt;"",HLOOKUP(AD$5,Functionalization!$G$6:$M$427,ROW($A53)-5,FALSE),IFERROR(INDEX(AD$391:AD$427,MATCH($F53,$B$391:$B$427,0))/VLOOKUP($F53,$B$391:$AH$427,MATCH(LEFT(TRIM(AD$6),FIND("~",SUBSTITUTE(AD$6,"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53))*HLOOKUP(LEFT(TRIM(AD$6),FIND("~",SUBSTITUTE(AD$6," ","~",LEN(TRIM(AD$6))-LEN(SUBSTITUTE(TRIM(AD$6)," ",""))))-1)&amp;" Total",$B$6:$AH$427,ROW($A53)-5,FALSE))</f>
        <v>0</v>
      </c>
      <c r="AE53" s="11">
        <f ca="1">IF(AE$5&lt;&gt;"",HLOOKUP(AE$5,Functionalization!$G$6:$M$427,ROW($A53)-5,FALSE),IFERROR(INDEX(AE$391:AE$427,MATCH($F53,$B$391:$B$427,0))/VLOOKUP($F53,$B$391:$AH$427,MATCH(LEFT(TRIM(AE$6),FIND("~",SUBSTITUTE(AE$6,"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53))*HLOOKUP(LEFT(TRIM(AE$6),FIND("~",SUBSTITUTE(AE$6," ","~",LEN(TRIM(AE$6))-LEN(SUBSTITUTE(TRIM(AE$6)," ",""))))-1)&amp;" Total",$B$6:$AH$427,ROW($A53)-5,FALSE))</f>
        <v>0</v>
      </c>
      <c r="AF53" s="11">
        <f ca="1">IF(AF$5&lt;&gt;"",HLOOKUP(AF$5,Functionalization!$G$6:$M$427,ROW($A53)-5,FALSE),IFERROR(INDEX(AF$391:AF$427,MATCH($F53,$B$391:$B$427,0))/VLOOKUP($F53,$B$391:$AH$427,MATCH(LEFT(TRIM(AF$6),FIND("~",SUBSTITUTE(AF$6,"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53))*HLOOKUP(LEFT(TRIM(AF$6),FIND("~",SUBSTITUTE(AF$6," ","~",LEN(TRIM(AF$6))-LEN(SUBSTITUTE(TRIM(AF$6)," ",""))))-1)&amp;" Total",$B$6:$AH$427,ROW($A53)-5,FALSE))</f>
        <v>0</v>
      </c>
      <c r="AG53" s="11">
        <f ca="1">IF(AG$5&lt;&gt;"",HLOOKUP(AG$5,Functionalization!$G$6:$M$427,ROW($A53)-5,FALSE),IFERROR(INDEX(AG$391:AG$427,MATCH($F53,$B$391:$B$427,0))/VLOOKUP($F53,$B$391:$AH$427,MATCH(LEFT(TRIM(AG$6),FIND("~",SUBSTITUTE(AG$6,"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53))*HLOOKUP(LEFT(TRIM(AG$6),FIND("~",SUBSTITUTE(AG$6," ","~",LEN(TRIM(AG$6))-LEN(SUBSTITUTE(TRIM(AG$6)," ",""))))-1)&amp;" Total",$B$6:$AH$427,ROW($A53)-5,FALSE))</f>
        <v>0</v>
      </c>
      <c r="AH53" s="11">
        <f ca="1">IF(AH$5&lt;&gt;"",HLOOKUP(AH$5,Functionalization!$G$6:$M$427,ROW($A53)-5,FALSE),IFERROR(INDEX(AH$391:AH$427,MATCH($F53,$B$391:$B$427,0))/VLOOKUP($F53,$B$391:$AH$427,MATCH(LEFT(TRIM(AH$6),FIND("~",SUBSTITUTE(AH$6,"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53))*HLOOKUP(LEFT(TRIM(AH$6),FIND("~",SUBSTITUTE(AH$6," ","~",LEN(TRIM(AH$6))-LEN(SUBSTITUTE(TRIM(AH$6)," ",""))))-1)&amp;" Total",$B$6:$AH$427,ROW($A53)-5,FALSE))</f>
        <v>0</v>
      </c>
      <c r="AJ53">
        <f ca="1">IFERROR(IF(SUMIF($G$6:$AH$6,AJ$6&amp;" Total",$G53:$AH53)-(SUMIF($G$6:$AH$6,AJ$6&amp;" "&amp;'Input-Func_Class'!$D$22,$G53:$AH53)+IFERROR(SUMIF($G$6:$AH$6,AJ$6&amp;" "&amp;'Input-Func_Class'!$E$22,$G53:$AH53),SUMIF($G$6:$AH$6,AJ$6&amp;" "&amp;'Input-Func_Class'!$B$24,$G53:$AH53))+SUMIF($G$6:$AH$6,AJ$6&amp;" "&amp;'Input-Func_Class'!$F$22,$G53:$AH53))&lt;Check_Limit,0,1),1)</f>
        <v>0</v>
      </c>
      <c r="AK53">
        <f ca="1">IFERROR(IF(SUMIF($G$6:$AH$6,AK$6&amp;" Total",$G53:$AH53)-(SUMIF($G$6:$AH$6,AK$6&amp;" "&amp;'Input-Func_Class'!$D$22,$G53:$AH53)+IFERROR(SUMIF($G$6:$AH$6,AK$6&amp;" "&amp;'Input-Func_Class'!$E$22,$G53:$AH53),SUMIF($G$6:$AH$6,AK$6&amp;" "&amp;'Input-Func_Class'!$B$24,$G53:$AH53))+SUMIF($G$6:$AH$6,AK$6&amp;" "&amp;'Input-Func_Class'!$F$22,$G53:$AH53))&lt;Check_Limit,0,1),1)</f>
        <v>0</v>
      </c>
      <c r="AL53">
        <f ca="1">IFERROR(IF(SUMIF($G$6:$AH$6,AL$6&amp;" Total",$G53:$AH53)-(SUMIF($G$6:$AH$6,AL$6&amp;" "&amp;'Input-Func_Class'!$D$22,$G53:$AH53)+IFERROR(SUMIF($G$6:$AH$6,AL$6&amp;" "&amp;'Input-Func_Class'!$E$22,$G53:$AH53),SUMIF($G$6:$AH$6,AL$6&amp;" "&amp;'Input-Func_Class'!$B$24,$G53:$AH53))+SUMIF($G$6:$AH$6,AL$6&amp;" "&amp;'Input-Func_Class'!$F$22,$G53:$AH53))&lt;Check_Limit,0,1),1)</f>
        <v>0</v>
      </c>
      <c r="AM53">
        <f ca="1">IFERROR(IF(SUMIF($G$6:$AH$6,AM$6&amp;" Total",$G53:$AH53)-(SUMIF($G$6:$AH$6,AM$6&amp;" "&amp;'Input-Func_Class'!$D$22,$G53:$AH53)+IFERROR(SUMIF($G$6:$AH$6,AM$6&amp;" "&amp;'Input-Func_Class'!$E$22,$G53:$AH53),SUMIF($G$6:$AH$6,AM$6&amp;" "&amp;'Input-Func_Class'!$B$24,$G53:$AH53))+SUMIF($G$6:$AH$6,AM$6&amp;" "&amp;'Input-Func_Class'!$F$22,$G53:$AH53))&lt;Check_Limit,0,1),1)</f>
        <v>0</v>
      </c>
      <c r="AN53">
        <f ca="1">IFERROR(IF(SUMIF($G$6:$AH$6,AN$6&amp;" Total",$G53:$AH53)-(SUMIF($G$6:$AH$6,AN$6&amp;" "&amp;'Input-Func_Class'!$D$22,$G53:$AH53)+IFERROR(SUMIF($G$6:$AH$6,AN$6&amp;" "&amp;'Input-Func_Class'!$E$22,$G53:$AH53),SUMIF($G$6:$AH$6,AN$6&amp;" "&amp;'Input-Func_Class'!$B$24,$G53:$AH53))+SUMIF($G$6:$AH$6,AN$6&amp;" "&amp;'Input-Func_Class'!$F$22,$G53:$AH53))&lt;Check_Limit,0,1),1)</f>
        <v>0</v>
      </c>
      <c r="AO53">
        <f ca="1">IFERROR(IF(SUMIF($G$6:$AH$6,AO$6&amp;" Total",$G53:$AH53)-(SUMIF($G$6:$AH$6,AO$6&amp;" "&amp;'Input-Func_Class'!$D$22,$G53:$AH53)+IFERROR(SUMIF($G$6:$AH$6,AO$6&amp;" "&amp;'Input-Func_Class'!$E$22,$G53:$AH53),SUMIF($G$6:$AH$6,AO$6&amp;" "&amp;'Input-Func_Class'!$B$24,$G53:$AH53))+SUMIF($G$6:$AH$6,AO$6&amp;" "&amp;'Input-Func_Class'!$F$22,$G53:$AH53))&lt;Check_Limit,0,1),1)</f>
        <v>0</v>
      </c>
      <c r="AP53">
        <f ca="1">IFERROR(IF(SUMIF($G$6:$AH$6,AP$6&amp;" Total",$G53:$AH53)-(SUMIF($G$6:$AH$6,AP$6&amp;" "&amp;'Input-Func_Class'!$D$22,$G53:$AH53)+IFERROR(SUMIF($G$6:$AH$6,AP$6&amp;" "&amp;'Input-Func_Class'!$E$22,$G53:$AH53),SUMIF($G$6:$AH$6,AP$6&amp;" "&amp;'Input-Func_Class'!$B$24,$G53:$AH53))+SUMIF($G$6:$AH$6,AP$6&amp;" "&amp;'Input-Func_Class'!$F$22,$G53:$AH53))&lt;Check_Limit,0,1),1)</f>
        <v>0</v>
      </c>
    </row>
    <row r="54" spans="1:42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>Functionalization!$D54</f>
        <v>2001957324.1099999</v>
      </c>
      <c r="E54" s="11">
        <f t="shared" ca="1" si="0"/>
        <v>0</v>
      </c>
      <c r="F54" s="3" t="str">
        <f>IF($D54=0,"-",IF('Input-Accounts'!$E54&lt;&gt;0,'Input-Accounts'!$E54,'Input-Accounts'!$G54))</f>
        <v>AVERAGE_STUDY</v>
      </c>
      <c r="G54" s="11">
        <f ca="1">IF(G$5&lt;&gt;"",HLOOKUP(G$5,Functionalization!$G$6:$M$427,ROW($A54)-5,FALSE),IFERROR(INDEX(G$391:G$427,MATCH($F54,$B$391:$B$427,0))/VLOOKUP($F54,$B$391:$AH$427,MATCH(LEFT(TRIM(G$6),FIND("~",SUBSTITUTE(G$6,"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54))*HLOOKUP(LEFT(TRIM(G$6),FIND("~",SUBSTITUTE(G$6," ","~",LEN(TRIM(G$6))-LEN(SUBSTITUTE(TRIM(G$6)," ",""))))-1)&amp;" Total",$B$6:$AH$427,ROW($A54)-5,FALSE))</f>
        <v>0</v>
      </c>
      <c r="H54" s="11">
        <f ca="1">IF(H$5&lt;&gt;"",HLOOKUP(H$5,Functionalization!$G$6:$M$427,ROW($A54)-5,FALSE),IFERROR(INDEX(H$391:H$427,MATCH($F54,$B$391:$B$427,0))/VLOOKUP($F54,$B$391:$AH$427,MATCH(LEFT(TRIM(H$6),FIND("~",SUBSTITUTE(H$6,"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54))*HLOOKUP(LEFT(TRIM(H$6),FIND("~",SUBSTITUTE(H$6," ","~",LEN(TRIM(H$6))-LEN(SUBSTITUTE(TRIM(H$6)," ",""))))-1)&amp;" Total",$B$6:$AH$427,ROW($A54)-5,FALSE))</f>
        <v>0</v>
      </c>
      <c r="I54" s="11">
        <f ca="1">IF(I$5&lt;&gt;"",HLOOKUP(I$5,Functionalization!$G$6:$M$427,ROW($A54)-5,FALSE),IFERROR(INDEX(I$391:I$427,MATCH($F54,$B$391:$B$427,0))/VLOOKUP($F54,$B$391:$AH$427,MATCH(LEFT(TRIM(I$6),FIND("~",SUBSTITUTE(I$6,"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54))*HLOOKUP(LEFT(TRIM(I$6),FIND("~",SUBSTITUTE(I$6," ","~",LEN(TRIM(I$6))-LEN(SUBSTITUTE(TRIM(I$6)," ",""))))-1)&amp;" Total",$B$6:$AH$427,ROW($A54)-5,FALSE))</f>
        <v>0</v>
      </c>
      <c r="J54" s="11">
        <f ca="1">IF(J$5&lt;&gt;"",HLOOKUP(J$5,Functionalization!$G$6:$M$427,ROW($A54)-5,FALSE),IFERROR(INDEX(J$391:J$427,MATCH($F54,$B$391:$B$427,0))/VLOOKUP($F54,$B$391:$AH$427,MATCH(LEFT(TRIM(J$6),FIND("~",SUBSTITUTE(J$6,"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54))*HLOOKUP(LEFT(TRIM(J$6),FIND("~",SUBSTITUTE(J$6," ","~",LEN(TRIM(J$6))-LEN(SUBSTITUTE(TRIM(J$6)," ",""))))-1)&amp;" Total",$B$6:$AH$427,ROW($A54)-5,FALSE))</f>
        <v>0</v>
      </c>
      <c r="K54" s="11">
        <f ca="1">IF(K$5&lt;&gt;"",HLOOKUP(K$5,Functionalization!$G$6:$M$427,ROW($A54)-5,FALSE),IFERROR(INDEX(K$391:K$427,MATCH($F54,$B$391:$B$427,0))/VLOOKUP($F54,$B$391:$AH$427,MATCH(LEFT(TRIM(K$6),FIND("~",SUBSTITUTE(K$6,"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54))*HLOOKUP(LEFT(TRIM(K$6),FIND("~",SUBSTITUTE(K$6," ","~",LEN(TRIM(K$6))-LEN(SUBSTITUTE(TRIM(K$6)," ",""))))-1)&amp;" Total",$B$6:$AH$427,ROW($A54)-5,FALSE))</f>
        <v>0</v>
      </c>
      <c r="L54" s="11">
        <f ca="1">IF(L$5&lt;&gt;"",HLOOKUP(L$5,Functionalization!$G$6:$M$427,ROW($A54)-5,FALSE),IFERROR(INDEX(L$391:L$427,MATCH($F54,$B$391:$B$427,0))/VLOOKUP($F54,$B$391:$AH$427,MATCH(LEFT(TRIM(L$6),FIND("~",SUBSTITUTE(L$6,"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54))*HLOOKUP(LEFT(TRIM(L$6),FIND("~",SUBSTITUTE(L$6," ","~",LEN(TRIM(L$6))-LEN(SUBSTITUTE(TRIM(L$6)," ",""))))-1)&amp;" Total",$B$6:$AH$427,ROW($A54)-5,FALSE))</f>
        <v>0</v>
      </c>
      <c r="M54" s="11">
        <f ca="1">IF(M$5&lt;&gt;"",HLOOKUP(M$5,Functionalization!$G$6:$M$427,ROW($A54)-5,FALSE),IFERROR(INDEX(M$391:M$427,MATCH($F54,$B$391:$B$427,0))/VLOOKUP($F54,$B$391:$AH$427,MATCH(LEFT(TRIM(M$6),FIND("~",SUBSTITUTE(M$6,"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54))*HLOOKUP(LEFT(TRIM(M$6),FIND("~",SUBSTITUTE(M$6," ","~",LEN(TRIM(M$6))-LEN(SUBSTITUTE(TRIM(M$6)," ",""))))-1)&amp;" Total",$B$6:$AH$427,ROW($A54)-5,FALSE))</f>
        <v>0</v>
      </c>
      <c r="N54" s="11">
        <f ca="1">IF(N$5&lt;&gt;"",HLOOKUP(N$5,Functionalization!$G$6:$M$427,ROW($A54)-5,FALSE),IFERROR(INDEX(N$391:N$427,MATCH($F54,$B$391:$B$427,0))/VLOOKUP($F54,$B$391:$AH$427,MATCH(LEFT(TRIM(N$6),FIND("~",SUBSTITUTE(N$6,"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54))*HLOOKUP(LEFT(TRIM(N$6),FIND("~",SUBSTITUTE(N$6," ","~",LEN(TRIM(N$6))-LEN(SUBSTITUTE(TRIM(N$6)," ",""))))-1)&amp;" Total",$B$6:$AH$427,ROW($A54)-5,FALSE))</f>
        <v>0</v>
      </c>
      <c r="O54" s="11">
        <f ca="1">IF(O$5&lt;&gt;"",HLOOKUP(O$5,Functionalization!$G$6:$M$427,ROW($A54)-5,FALSE),IFERROR(INDEX(O$391:O$427,MATCH($F54,$B$391:$B$427,0))/VLOOKUP($F54,$B$391:$AH$427,MATCH(LEFT(TRIM(O$6),FIND("~",SUBSTITUTE(O$6,"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54))*HLOOKUP(LEFT(TRIM(O$6),FIND("~",SUBSTITUTE(O$6," ","~",LEN(TRIM(O$6))-LEN(SUBSTITUTE(TRIM(O$6)," ",""))))-1)&amp;" Total",$B$6:$AH$427,ROW($A54)-5,FALSE))</f>
        <v>0</v>
      </c>
      <c r="P54" s="11">
        <f ca="1">IF(P$5&lt;&gt;"",HLOOKUP(P$5,Functionalization!$G$6:$M$427,ROW($A54)-5,FALSE),IFERROR(INDEX(P$391:P$427,MATCH($F54,$B$391:$B$427,0))/VLOOKUP($F54,$B$391:$AH$427,MATCH(LEFT(TRIM(P$6),FIND("~",SUBSTITUTE(P$6,"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54))*HLOOKUP(LEFT(TRIM(P$6),FIND("~",SUBSTITUTE(P$6," ","~",LEN(TRIM(P$6))-LEN(SUBSTITUTE(TRIM(P$6)," ",""))))-1)&amp;" Total",$B$6:$AH$427,ROW($A54)-5,FALSE))</f>
        <v>0</v>
      </c>
      <c r="Q54" s="11">
        <f ca="1">IF(Q$5&lt;&gt;"",HLOOKUP(Q$5,Functionalization!$G$6:$M$427,ROW($A54)-5,FALSE),IFERROR(INDEX(Q$391:Q$427,MATCH($F54,$B$391:$B$427,0))/VLOOKUP($F54,$B$391:$AH$427,MATCH(LEFT(TRIM(Q$6),FIND("~",SUBSTITUTE(Q$6,"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54))*HLOOKUP(LEFT(TRIM(Q$6),FIND("~",SUBSTITUTE(Q$6," ","~",LEN(TRIM(Q$6))-LEN(SUBSTITUTE(TRIM(Q$6)," ",""))))-1)&amp;" Total",$B$6:$AH$427,ROW($A54)-5,FALSE))</f>
        <v>0</v>
      </c>
      <c r="R54" s="11">
        <f ca="1">IF(R$5&lt;&gt;"",HLOOKUP(R$5,Functionalization!$G$6:$M$427,ROW($A54)-5,FALSE),IFERROR(INDEX(R$391:R$427,MATCH($F54,$B$391:$B$427,0))/VLOOKUP($F54,$B$391:$AH$427,MATCH(LEFT(TRIM(R$6),FIND("~",SUBSTITUTE(R$6,"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54))*HLOOKUP(LEFT(TRIM(R$6),FIND("~",SUBSTITUTE(R$6," ","~",LEN(TRIM(R$6))-LEN(SUBSTITUTE(TRIM(R$6)," ",""))))-1)&amp;" Total",$B$6:$AH$427,ROW($A54)-5,FALSE))</f>
        <v>0</v>
      </c>
      <c r="S54" s="11">
        <f ca="1">IF(S$5&lt;&gt;"",HLOOKUP(S$5,Functionalization!$G$6:$M$427,ROW($A54)-5,FALSE),IFERROR(INDEX(S$391:S$427,MATCH($F54,$B$391:$B$427,0))/VLOOKUP($F54,$B$391:$AH$427,MATCH(LEFT(TRIM(S$6),FIND("~",SUBSTITUTE(S$6,"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54))*HLOOKUP(LEFT(TRIM(S$6),FIND("~",SUBSTITUTE(S$6," ","~",LEN(TRIM(S$6))-LEN(SUBSTITUTE(TRIM(S$6)," ",""))))-1)&amp;" Total",$B$6:$AH$427,ROW($A54)-5,FALSE))</f>
        <v>0</v>
      </c>
      <c r="T54" s="11">
        <f ca="1">IF(T$5&lt;&gt;"",HLOOKUP(T$5,Functionalization!$G$6:$M$427,ROW($A54)-5,FALSE),IFERROR(INDEX(T$391:T$427,MATCH($F54,$B$391:$B$427,0))/VLOOKUP($F54,$B$391:$AH$427,MATCH(LEFT(TRIM(T$6),FIND("~",SUBSTITUTE(T$6,"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54))*HLOOKUP(LEFT(TRIM(T$6),FIND("~",SUBSTITUTE(T$6," ","~",LEN(TRIM(T$6))-LEN(SUBSTITUTE(TRIM(T$6)," ",""))))-1)&amp;" Total",$B$6:$AH$427,ROW($A54)-5,FALSE))</f>
        <v>0</v>
      </c>
      <c r="U54" s="11">
        <f ca="1">IF(U$5&lt;&gt;"",HLOOKUP(U$5,Functionalization!$G$6:$M$427,ROW($A54)-5,FALSE),IFERROR(INDEX(U$391:U$427,MATCH($F54,$B$391:$B$427,0))/VLOOKUP($F54,$B$391:$AH$427,MATCH(LEFT(TRIM(U$6),FIND("~",SUBSTITUTE(U$6,"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54))*HLOOKUP(LEFT(TRIM(U$6),FIND("~",SUBSTITUTE(U$6," ","~",LEN(TRIM(U$6))-LEN(SUBSTITUTE(TRIM(U$6)," ",""))))-1)&amp;" Total",$B$6:$AH$427,ROW($A54)-5,FALSE))</f>
        <v>0</v>
      </c>
      <c r="V54" s="11">
        <f ca="1">IF(V$5&lt;&gt;"",HLOOKUP(V$5,Functionalization!$G$6:$M$427,ROW($A54)-5,FALSE),IFERROR(INDEX(V$391:V$427,MATCH($F54,$B$391:$B$427,0))/VLOOKUP($F54,$B$391:$AH$427,MATCH(LEFT(TRIM(V$6),FIND("~",SUBSTITUTE(V$6,"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54))*HLOOKUP(LEFT(TRIM(V$6),FIND("~",SUBSTITUTE(V$6," ","~",LEN(TRIM(V$6))-LEN(SUBSTITUTE(TRIM(V$6)," ",""))))-1)&amp;" Total",$B$6:$AH$427,ROW($A54)-5,FALSE))</f>
        <v>0</v>
      </c>
      <c r="W54" s="11">
        <f ca="1">IF(W$5&lt;&gt;"",HLOOKUP(W$5,Functionalization!$G$6:$M$427,ROW($A54)-5,FALSE),IFERROR(INDEX(W$391:W$427,MATCH($F54,$B$391:$B$427,0))/VLOOKUP($F54,$B$391:$AH$427,MATCH(LEFT(TRIM(W$6),FIND("~",SUBSTITUTE(W$6,"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54))*HLOOKUP(LEFT(TRIM(W$6),FIND("~",SUBSTITUTE(W$6," ","~",LEN(TRIM(W$6))-LEN(SUBSTITUTE(TRIM(W$6)," ",""))))-1)&amp;" Total",$B$6:$AH$427,ROW($A54)-5,FALSE))</f>
        <v>2001957324.1099999</v>
      </c>
      <c r="X54" s="11">
        <f ca="1">IF(X$5&lt;&gt;"",HLOOKUP(X$5,Functionalization!$G$6:$M$427,ROW($A54)-5,FALSE),IFERROR(INDEX(X$391:X$427,MATCH($F54,$B$391:$B$427,0))/VLOOKUP($F54,$B$391:$AH$427,MATCH(LEFT(TRIM(X$6),FIND("~",SUBSTITUTE(X$6,"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54))*HLOOKUP(LEFT(TRIM(X$6),FIND("~",SUBSTITUTE(X$6," ","~",LEN(TRIM(X$6))-LEN(SUBSTITUTE(TRIM(X$6)," ",""))))-1)&amp;" Total",$B$6:$AH$427,ROW($A54)-5,FALSE))</f>
        <v>1520086196.196723</v>
      </c>
      <c r="Y54" s="11">
        <f ca="1">IF(Y$5&lt;&gt;"",HLOOKUP(Y$5,Functionalization!$G$6:$M$427,ROW($A54)-5,FALSE),IFERROR(INDEX(Y$391:Y$427,MATCH($F54,$B$391:$B$427,0))/VLOOKUP($F54,$B$391:$AH$427,MATCH(LEFT(TRIM(Y$6),FIND("~",SUBSTITUTE(Y$6,"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54))*HLOOKUP(LEFT(TRIM(Y$6),FIND("~",SUBSTITUTE(Y$6," ","~",LEN(TRIM(Y$6))-LEN(SUBSTITUTE(TRIM(Y$6)," ",""))))-1)&amp;" Total",$B$6:$AH$427,ROW($A54)-5,FALSE))</f>
        <v>0</v>
      </c>
      <c r="Z54" s="11">
        <f ca="1">IF(Z$5&lt;&gt;"",HLOOKUP(Z$5,Functionalization!$G$6:$M$427,ROW($A54)-5,FALSE),IFERROR(INDEX(Z$391:Z$427,MATCH($F54,$B$391:$B$427,0))/VLOOKUP($F54,$B$391:$AH$427,MATCH(LEFT(TRIM(Z$6),FIND("~",SUBSTITUTE(Z$6,"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54))*HLOOKUP(LEFT(TRIM(Z$6),FIND("~",SUBSTITUTE(Z$6," ","~",LEN(TRIM(Z$6))-LEN(SUBSTITUTE(TRIM(Z$6)," ",""))))-1)&amp;" Total",$B$6:$AH$427,ROW($A54)-5,FALSE))</f>
        <v>481871127.91327703</v>
      </c>
      <c r="AA54" s="11">
        <f ca="1">IF(AA$5&lt;&gt;"",HLOOKUP(AA$5,Functionalization!$G$6:$M$427,ROW($A54)-5,FALSE),IFERROR(INDEX(AA$391:AA$427,MATCH($F54,$B$391:$B$427,0))/VLOOKUP($F54,$B$391:$AH$427,MATCH(LEFT(TRIM(AA$6),FIND("~",SUBSTITUTE(AA$6,"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54))*HLOOKUP(LEFT(TRIM(AA$6),FIND("~",SUBSTITUTE(AA$6," ","~",LEN(TRIM(AA$6))-LEN(SUBSTITUTE(TRIM(AA$6)," ",""))))-1)&amp;" Total",$B$6:$AH$427,ROW($A54)-5,FALSE))</f>
        <v>0</v>
      </c>
      <c r="AB54" s="11">
        <f ca="1">IF(AB$5&lt;&gt;"",HLOOKUP(AB$5,Functionalization!$G$6:$M$427,ROW($A54)-5,FALSE),IFERROR(INDEX(AB$391:AB$427,MATCH($F54,$B$391:$B$427,0))/VLOOKUP($F54,$B$391:$AH$427,MATCH(LEFT(TRIM(AB$6),FIND("~",SUBSTITUTE(AB$6,"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54))*HLOOKUP(LEFT(TRIM(AB$6),FIND("~",SUBSTITUTE(AB$6," ","~",LEN(TRIM(AB$6))-LEN(SUBSTITUTE(TRIM(AB$6)," ",""))))-1)&amp;" Total",$B$6:$AH$427,ROW($A54)-5,FALSE))</f>
        <v>0</v>
      </c>
      <c r="AC54" s="11">
        <f ca="1">IF(AC$5&lt;&gt;"",HLOOKUP(AC$5,Functionalization!$G$6:$M$427,ROW($A54)-5,FALSE),IFERROR(INDEX(AC$391:AC$427,MATCH($F54,$B$391:$B$427,0))/VLOOKUP($F54,$B$391:$AH$427,MATCH(LEFT(TRIM(AC$6),FIND("~",SUBSTITUTE(AC$6,"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54))*HLOOKUP(LEFT(TRIM(AC$6),FIND("~",SUBSTITUTE(AC$6," ","~",LEN(TRIM(AC$6))-LEN(SUBSTITUTE(TRIM(AC$6)," ",""))))-1)&amp;" Total",$B$6:$AH$427,ROW($A54)-5,FALSE))</f>
        <v>0</v>
      </c>
      <c r="AD54" s="11">
        <f ca="1">IF(AD$5&lt;&gt;"",HLOOKUP(AD$5,Functionalization!$G$6:$M$427,ROW($A54)-5,FALSE),IFERROR(INDEX(AD$391:AD$427,MATCH($F54,$B$391:$B$427,0))/VLOOKUP($F54,$B$391:$AH$427,MATCH(LEFT(TRIM(AD$6),FIND("~",SUBSTITUTE(AD$6,"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54))*HLOOKUP(LEFT(TRIM(AD$6),FIND("~",SUBSTITUTE(AD$6," ","~",LEN(TRIM(AD$6))-LEN(SUBSTITUTE(TRIM(AD$6)," ",""))))-1)&amp;" Total",$B$6:$AH$427,ROW($A54)-5,FALSE))</f>
        <v>0</v>
      </c>
      <c r="AE54" s="11">
        <f ca="1">IF(AE$5&lt;&gt;"",HLOOKUP(AE$5,Functionalization!$G$6:$M$427,ROW($A54)-5,FALSE),IFERROR(INDEX(AE$391:AE$427,MATCH($F54,$B$391:$B$427,0))/VLOOKUP($F54,$B$391:$AH$427,MATCH(LEFT(TRIM(AE$6),FIND("~",SUBSTITUTE(AE$6,"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54))*HLOOKUP(LEFT(TRIM(AE$6),FIND("~",SUBSTITUTE(AE$6," ","~",LEN(TRIM(AE$6))-LEN(SUBSTITUTE(TRIM(AE$6)," ",""))))-1)&amp;" Total",$B$6:$AH$427,ROW($A54)-5,FALSE))</f>
        <v>0</v>
      </c>
      <c r="AF54" s="11">
        <f ca="1">IF(AF$5&lt;&gt;"",HLOOKUP(AF$5,Functionalization!$G$6:$M$427,ROW($A54)-5,FALSE),IFERROR(INDEX(AF$391:AF$427,MATCH($F54,$B$391:$B$427,0))/VLOOKUP($F54,$B$391:$AH$427,MATCH(LEFT(TRIM(AF$6),FIND("~",SUBSTITUTE(AF$6,"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54))*HLOOKUP(LEFT(TRIM(AF$6),FIND("~",SUBSTITUTE(AF$6," ","~",LEN(TRIM(AF$6))-LEN(SUBSTITUTE(TRIM(AF$6)," ",""))))-1)&amp;" Total",$B$6:$AH$427,ROW($A54)-5,FALSE))</f>
        <v>0</v>
      </c>
      <c r="AG54" s="11">
        <f ca="1">IF(AG$5&lt;&gt;"",HLOOKUP(AG$5,Functionalization!$G$6:$M$427,ROW($A54)-5,FALSE),IFERROR(INDEX(AG$391:AG$427,MATCH($F54,$B$391:$B$427,0))/VLOOKUP($F54,$B$391:$AH$427,MATCH(LEFT(TRIM(AG$6),FIND("~",SUBSTITUTE(AG$6,"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54))*HLOOKUP(LEFT(TRIM(AG$6),FIND("~",SUBSTITUTE(AG$6," ","~",LEN(TRIM(AG$6))-LEN(SUBSTITUTE(TRIM(AG$6)," ",""))))-1)&amp;" Total",$B$6:$AH$427,ROW($A54)-5,FALSE))</f>
        <v>0</v>
      </c>
      <c r="AH54" s="11">
        <f ca="1">IF(AH$5&lt;&gt;"",HLOOKUP(AH$5,Functionalization!$G$6:$M$427,ROW($A54)-5,FALSE),IFERROR(INDEX(AH$391:AH$427,MATCH($F54,$B$391:$B$427,0))/VLOOKUP($F54,$B$391:$AH$427,MATCH(LEFT(TRIM(AH$6),FIND("~",SUBSTITUTE(AH$6,"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54))*HLOOKUP(LEFT(TRIM(AH$6),FIND("~",SUBSTITUTE(AH$6," ","~",LEN(TRIM(AH$6))-LEN(SUBSTITUTE(TRIM(AH$6)," ",""))))-1)&amp;" Total",$B$6:$AH$427,ROW($A54)-5,FALSE))</f>
        <v>0</v>
      </c>
      <c r="AJ54">
        <f ca="1">IFERROR(IF(SUMIF($G$6:$AH$6,AJ$6&amp;" Total",$G54:$AH54)-(SUMIF($G$6:$AH$6,AJ$6&amp;" "&amp;'Input-Func_Class'!$D$22,$G54:$AH54)+IFERROR(SUMIF($G$6:$AH$6,AJ$6&amp;" "&amp;'Input-Func_Class'!$E$22,$G54:$AH54),SUMIF($G$6:$AH$6,AJ$6&amp;" "&amp;'Input-Func_Class'!$B$24,$G54:$AH54))+SUMIF($G$6:$AH$6,AJ$6&amp;" "&amp;'Input-Func_Class'!$F$22,$G54:$AH54))&lt;Check_Limit,0,1),1)</f>
        <v>0</v>
      </c>
      <c r="AK54">
        <f ca="1">IFERROR(IF(SUMIF($G$6:$AH$6,AK$6&amp;" Total",$G54:$AH54)-(SUMIF($G$6:$AH$6,AK$6&amp;" "&amp;'Input-Func_Class'!$D$22,$G54:$AH54)+IFERROR(SUMIF($G$6:$AH$6,AK$6&amp;" "&amp;'Input-Func_Class'!$E$22,$G54:$AH54),SUMIF($G$6:$AH$6,AK$6&amp;" "&amp;'Input-Func_Class'!$B$24,$G54:$AH54))+SUMIF($G$6:$AH$6,AK$6&amp;" "&amp;'Input-Func_Class'!$F$22,$G54:$AH54))&lt;Check_Limit,0,1),1)</f>
        <v>0</v>
      </c>
      <c r="AL54">
        <f ca="1">IFERROR(IF(SUMIF($G$6:$AH$6,AL$6&amp;" Total",$G54:$AH54)-(SUMIF($G$6:$AH$6,AL$6&amp;" "&amp;'Input-Func_Class'!$D$22,$G54:$AH54)+IFERROR(SUMIF($G$6:$AH$6,AL$6&amp;" "&amp;'Input-Func_Class'!$E$22,$G54:$AH54),SUMIF($G$6:$AH$6,AL$6&amp;" "&amp;'Input-Func_Class'!$B$24,$G54:$AH54))+SUMIF($G$6:$AH$6,AL$6&amp;" "&amp;'Input-Func_Class'!$F$22,$G54:$AH54))&lt;Check_Limit,0,1),1)</f>
        <v>0</v>
      </c>
      <c r="AM54">
        <f ca="1">IFERROR(IF(SUMIF($G$6:$AH$6,AM$6&amp;" Total",$G54:$AH54)-(SUMIF($G$6:$AH$6,AM$6&amp;" "&amp;'Input-Func_Class'!$D$22,$G54:$AH54)+IFERROR(SUMIF($G$6:$AH$6,AM$6&amp;" "&amp;'Input-Func_Class'!$E$22,$G54:$AH54),SUMIF($G$6:$AH$6,AM$6&amp;" "&amp;'Input-Func_Class'!$B$24,$G54:$AH54))+SUMIF($G$6:$AH$6,AM$6&amp;" "&amp;'Input-Func_Class'!$F$22,$G54:$AH54))&lt;Check_Limit,0,1),1)</f>
        <v>0</v>
      </c>
      <c r="AN54">
        <f ca="1">IFERROR(IF(SUMIF($G$6:$AH$6,AN$6&amp;" Total",$G54:$AH54)-(SUMIF($G$6:$AH$6,AN$6&amp;" "&amp;'Input-Func_Class'!$D$22,$G54:$AH54)+IFERROR(SUMIF($G$6:$AH$6,AN$6&amp;" "&amp;'Input-Func_Class'!$E$22,$G54:$AH54),SUMIF($G$6:$AH$6,AN$6&amp;" "&amp;'Input-Func_Class'!$B$24,$G54:$AH54))+SUMIF($G$6:$AH$6,AN$6&amp;" "&amp;'Input-Func_Class'!$F$22,$G54:$AH54))&lt;Check_Limit,0,1),1)</f>
        <v>0</v>
      </c>
      <c r="AO54">
        <f ca="1">IFERROR(IF(SUMIF($G$6:$AH$6,AO$6&amp;" Total",$G54:$AH54)-(SUMIF($G$6:$AH$6,AO$6&amp;" "&amp;'Input-Func_Class'!$D$22,$G54:$AH54)+IFERROR(SUMIF($G$6:$AH$6,AO$6&amp;" "&amp;'Input-Func_Class'!$E$22,$G54:$AH54),SUMIF($G$6:$AH$6,AO$6&amp;" "&amp;'Input-Func_Class'!$B$24,$G54:$AH54))+SUMIF($G$6:$AH$6,AO$6&amp;" "&amp;'Input-Func_Class'!$F$22,$G54:$AH54))&lt;Check_Limit,0,1),1)</f>
        <v>0</v>
      </c>
      <c r="AP54">
        <f ca="1">IFERROR(IF(SUMIF($G$6:$AH$6,AP$6&amp;" Total",$G54:$AH54)-(SUMIF($G$6:$AH$6,AP$6&amp;" "&amp;'Input-Func_Class'!$D$22,$G54:$AH54)+IFERROR(SUMIF($G$6:$AH$6,AP$6&amp;" "&amp;'Input-Func_Class'!$E$22,$G54:$AH54),SUMIF($G$6:$AH$6,AP$6&amp;" "&amp;'Input-Func_Class'!$B$24,$G54:$AH54))+SUMIF($G$6:$AH$6,AP$6&amp;" "&amp;'Input-Func_Class'!$F$22,$G54:$AH54))&lt;Check_Limit,0,1),1)</f>
        <v>0</v>
      </c>
    </row>
    <row r="55" spans="1:42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>Functionalization!$D55</f>
        <v>194519574.81999999</v>
      </c>
      <c r="E55" s="11">
        <f t="shared" ca="1" si="0"/>
        <v>0</v>
      </c>
      <c r="F55" s="3" t="str">
        <f>IF($D55=0,"-",IF('Input-Accounts'!$E55&lt;&gt;0,'Input-Accounts'!$E55,'Input-Accounts'!$G55))</f>
        <v>DEMAND</v>
      </c>
      <c r="G55" s="11">
        <f ca="1">IF(G$5&lt;&gt;"",HLOOKUP(G$5,Functionalization!$G$6:$M$427,ROW($A55)-5,FALSE),IFERROR(INDEX(G$391:G$427,MATCH($F55,$B$391:$B$427,0))/VLOOKUP($F55,$B$391:$AH$427,MATCH(LEFT(TRIM(G$6),FIND("~",SUBSTITUTE(G$6,"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55))*HLOOKUP(LEFT(TRIM(G$6),FIND("~",SUBSTITUTE(G$6," ","~",LEN(TRIM(G$6))-LEN(SUBSTITUTE(TRIM(G$6)," ",""))))-1)&amp;" Total",$B$6:$AH$427,ROW($A55)-5,FALSE))</f>
        <v>0</v>
      </c>
      <c r="H55" s="11">
        <f ca="1">IF(H$5&lt;&gt;"",HLOOKUP(H$5,Functionalization!$G$6:$M$427,ROW($A55)-5,FALSE),IFERROR(INDEX(H$391:H$427,MATCH($F55,$B$391:$B$427,0))/VLOOKUP($F55,$B$391:$AH$427,MATCH(LEFT(TRIM(H$6),FIND("~",SUBSTITUTE(H$6,"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55))*HLOOKUP(LEFT(TRIM(H$6),FIND("~",SUBSTITUTE(H$6," ","~",LEN(TRIM(H$6))-LEN(SUBSTITUTE(TRIM(H$6)," ",""))))-1)&amp;" Total",$B$6:$AH$427,ROW($A55)-5,FALSE))</f>
        <v>0</v>
      </c>
      <c r="I55" s="11">
        <f ca="1">IF(I$5&lt;&gt;"",HLOOKUP(I$5,Functionalization!$G$6:$M$427,ROW($A55)-5,FALSE),IFERROR(INDEX(I$391:I$427,MATCH($F55,$B$391:$B$427,0))/VLOOKUP($F55,$B$391:$AH$427,MATCH(LEFT(TRIM(I$6),FIND("~",SUBSTITUTE(I$6,"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55))*HLOOKUP(LEFT(TRIM(I$6),FIND("~",SUBSTITUTE(I$6," ","~",LEN(TRIM(I$6))-LEN(SUBSTITUTE(TRIM(I$6)," ",""))))-1)&amp;" Total",$B$6:$AH$427,ROW($A55)-5,FALSE))</f>
        <v>0</v>
      </c>
      <c r="J55" s="11">
        <f ca="1">IF(J$5&lt;&gt;"",HLOOKUP(J$5,Functionalization!$G$6:$M$427,ROW($A55)-5,FALSE),IFERROR(INDEX(J$391:J$427,MATCH($F55,$B$391:$B$427,0))/VLOOKUP($F55,$B$391:$AH$427,MATCH(LEFT(TRIM(J$6),FIND("~",SUBSTITUTE(J$6,"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55))*HLOOKUP(LEFT(TRIM(J$6),FIND("~",SUBSTITUTE(J$6," ","~",LEN(TRIM(J$6))-LEN(SUBSTITUTE(TRIM(J$6)," ",""))))-1)&amp;" Total",$B$6:$AH$427,ROW($A55)-5,FALSE))</f>
        <v>0</v>
      </c>
      <c r="K55" s="11">
        <f ca="1">IF(K$5&lt;&gt;"",HLOOKUP(K$5,Functionalization!$G$6:$M$427,ROW($A55)-5,FALSE),IFERROR(INDEX(K$391:K$427,MATCH($F55,$B$391:$B$427,0))/VLOOKUP($F55,$B$391:$AH$427,MATCH(LEFT(TRIM(K$6),FIND("~",SUBSTITUTE(K$6,"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55))*HLOOKUP(LEFT(TRIM(K$6),FIND("~",SUBSTITUTE(K$6," ","~",LEN(TRIM(K$6))-LEN(SUBSTITUTE(TRIM(K$6)," ",""))))-1)&amp;" Total",$B$6:$AH$427,ROW($A55)-5,FALSE))</f>
        <v>0</v>
      </c>
      <c r="L55" s="11">
        <f ca="1">IF(L$5&lt;&gt;"",HLOOKUP(L$5,Functionalization!$G$6:$M$427,ROW($A55)-5,FALSE),IFERROR(INDEX(L$391:L$427,MATCH($F55,$B$391:$B$427,0))/VLOOKUP($F55,$B$391:$AH$427,MATCH(LEFT(TRIM(L$6),FIND("~",SUBSTITUTE(L$6,"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55))*HLOOKUP(LEFT(TRIM(L$6),FIND("~",SUBSTITUTE(L$6," ","~",LEN(TRIM(L$6))-LEN(SUBSTITUTE(TRIM(L$6)," ",""))))-1)&amp;" Total",$B$6:$AH$427,ROW($A55)-5,FALSE))</f>
        <v>0</v>
      </c>
      <c r="M55" s="11">
        <f ca="1">IF(M$5&lt;&gt;"",HLOOKUP(M$5,Functionalization!$G$6:$M$427,ROW($A55)-5,FALSE),IFERROR(INDEX(M$391:M$427,MATCH($F55,$B$391:$B$427,0))/VLOOKUP($F55,$B$391:$AH$427,MATCH(LEFT(TRIM(M$6),FIND("~",SUBSTITUTE(M$6,"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55))*HLOOKUP(LEFT(TRIM(M$6),FIND("~",SUBSTITUTE(M$6," ","~",LEN(TRIM(M$6))-LEN(SUBSTITUTE(TRIM(M$6)," ",""))))-1)&amp;" Total",$B$6:$AH$427,ROW($A55)-5,FALSE))</f>
        <v>0</v>
      </c>
      <c r="N55" s="11">
        <f ca="1">IF(N$5&lt;&gt;"",HLOOKUP(N$5,Functionalization!$G$6:$M$427,ROW($A55)-5,FALSE),IFERROR(INDEX(N$391:N$427,MATCH($F55,$B$391:$B$427,0))/VLOOKUP($F55,$B$391:$AH$427,MATCH(LEFT(TRIM(N$6),FIND("~",SUBSTITUTE(N$6,"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55))*HLOOKUP(LEFT(TRIM(N$6),FIND("~",SUBSTITUTE(N$6," ","~",LEN(TRIM(N$6))-LEN(SUBSTITUTE(TRIM(N$6)," ",""))))-1)&amp;" Total",$B$6:$AH$427,ROW($A55)-5,FALSE))</f>
        <v>0</v>
      </c>
      <c r="O55" s="11">
        <f ca="1">IF(O$5&lt;&gt;"",HLOOKUP(O$5,Functionalization!$G$6:$M$427,ROW($A55)-5,FALSE),IFERROR(INDEX(O$391:O$427,MATCH($F55,$B$391:$B$427,0))/VLOOKUP($F55,$B$391:$AH$427,MATCH(LEFT(TRIM(O$6),FIND("~",SUBSTITUTE(O$6,"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55))*HLOOKUP(LEFT(TRIM(O$6),FIND("~",SUBSTITUTE(O$6," ","~",LEN(TRIM(O$6))-LEN(SUBSTITUTE(TRIM(O$6)," ",""))))-1)&amp;" Total",$B$6:$AH$427,ROW($A55)-5,FALSE))</f>
        <v>0</v>
      </c>
      <c r="P55" s="11">
        <f ca="1">IF(P$5&lt;&gt;"",HLOOKUP(P$5,Functionalization!$G$6:$M$427,ROW($A55)-5,FALSE),IFERROR(INDEX(P$391:P$427,MATCH($F55,$B$391:$B$427,0))/VLOOKUP($F55,$B$391:$AH$427,MATCH(LEFT(TRIM(P$6),FIND("~",SUBSTITUTE(P$6,"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55))*HLOOKUP(LEFT(TRIM(P$6),FIND("~",SUBSTITUTE(P$6," ","~",LEN(TRIM(P$6))-LEN(SUBSTITUTE(TRIM(P$6)," ",""))))-1)&amp;" Total",$B$6:$AH$427,ROW($A55)-5,FALSE))</f>
        <v>0</v>
      </c>
      <c r="Q55" s="11">
        <f ca="1">IF(Q$5&lt;&gt;"",HLOOKUP(Q$5,Functionalization!$G$6:$M$427,ROW($A55)-5,FALSE),IFERROR(INDEX(Q$391:Q$427,MATCH($F55,$B$391:$B$427,0))/VLOOKUP($F55,$B$391:$AH$427,MATCH(LEFT(TRIM(Q$6),FIND("~",SUBSTITUTE(Q$6,"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55))*HLOOKUP(LEFT(TRIM(Q$6),FIND("~",SUBSTITUTE(Q$6," ","~",LEN(TRIM(Q$6))-LEN(SUBSTITUTE(TRIM(Q$6)," ",""))))-1)&amp;" Total",$B$6:$AH$427,ROW($A55)-5,FALSE))</f>
        <v>0</v>
      </c>
      <c r="R55" s="11">
        <f ca="1">IF(R$5&lt;&gt;"",HLOOKUP(R$5,Functionalization!$G$6:$M$427,ROW($A55)-5,FALSE),IFERROR(INDEX(R$391:R$427,MATCH($F55,$B$391:$B$427,0))/VLOOKUP($F55,$B$391:$AH$427,MATCH(LEFT(TRIM(R$6),FIND("~",SUBSTITUTE(R$6,"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55))*HLOOKUP(LEFT(TRIM(R$6),FIND("~",SUBSTITUTE(R$6," ","~",LEN(TRIM(R$6))-LEN(SUBSTITUTE(TRIM(R$6)," ",""))))-1)&amp;" Total",$B$6:$AH$427,ROW($A55)-5,FALSE))</f>
        <v>0</v>
      </c>
      <c r="S55" s="11">
        <f ca="1">IF(S$5&lt;&gt;"",HLOOKUP(S$5,Functionalization!$G$6:$M$427,ROW($A55)-5,FALSE),IFERROR(INDEX(S$391:S$427,MATCH($F55,$B$391:$B$427,0))/VLOOKUP($F55,$B$391:$AH$427,MATCH(LEFT(TRIM(S$6),FIND("~",SUBSTITUTE(S$6,"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55))*HLOOKUP(LEFT(TRIM(S$6),FIND("~",SUBSTITUTE(S$6," ","~",LEN(TRIM(S$6))-LEN(SUBSTITUTE(TRIM(S$6)," ",""))))-1)&amp;" Total",$B$6:$AH$427,ROW($A55)-5,FALSE))</f>
        <v>0</v>
      </c>
      <c r="T55" s="11">
        <f ca="1">IF(T$5&lt;&gt;"",HLOOKUP(T$5,Functionalization!$G$6:$M$427,ROW($A55)-5,FALSE),IFERROR(INDEX(T$391:T$427,MATCH($F55,$B$391:$B$427,0))/VLOOKUP($F55,$B$391:$AH$427,MATCH(LEFT(TRIM(T$6),FIND("~",SUBSTITUTE(T$6,"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55))*HLOOKUP(LEFT(TRIM(T$6),FIND("~",SUBSTITUTE(T$6," ","~",LEN(TRIM(T$6))-LEN(SUBSTITUTE(TRIM(T$6)," ",""))))-1)&amp;" Total",$B$6:$AH$427,ROW($A55)-5,FALSE))</f>
        <v>0</v>
      </c>
      <c r="U55" s="11">
        <f ca="1">IF(U$5&lt;&gt;"",HLOOKUP(U$5,Functionalization!$G$6:$M$427,ROW($A55)-5,FALSE),IFERROR(INDEX(U$391:U$427,MATCH($F55,$B$391:$B$427,0))/VLOOKUP($F55,$B$391:$AH$427,MATCH(LEFT(TRIM(U$6),FIND("~",SUBSTITUTE(U$6,"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55))*HLOOKUP(LEFT(TRIM(U$6),FIND("~",SUBSTITUTE(U$6," ","~",LEN(TRIM(U$6))-LEN(SUBSTITUTE(TRIM(U$6)," ",""))))-1)&amp;" Total",$B$6:$AH$427,ROW($A55)-5,FALSE))</f>
        <v>0</v>
      </c>
      <c r="V55" s="11">
        <f ca="1">IF(V$5&lt;&gt;"",HLOOKUP(V$5,Functionalization!$G$6:$M$427,ROW($A55)-5,FALSE),IFERROR(INDEX(V$391:V$427,MATCH($F55,$B$391:$B$427,0))/VLOOKUP($F55,$B$391:$AH$427,MATCH(LEFT(TRIM(V$6),FIND("~",SUBSTITUTE(V$6,"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55))*HLOOKUP(LEFT(TRIM(V$6),FIND("~",SUBSTITUTE(V$6," ","~",LEN(TRIM(V$6))-LEN(SUBSTITUTE(TRIM(V$6)," ",""))))-1)&amp;" Total",$B$6:$AH$427,ROW($A55)-5,FALSE))</f>
        <v>0</v>
      </c>
      <c r="W55" s="11">
        <f ca="1">IF(W$5&lt;&gt;"",HLOOKUP(W$5,Functionalization!$G$6:$M$427,ROW($A55)-5,FALSE),IFERROR(INDEX(W$391:W$427,MATCH($F55,$B$391:$B$427,0))/VLOOKUP($F55,$B$391:$AH$427,MATCH(LEFT(TRIM(W$6),FIND("~",SUBSTITUTE(W$6,"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55))*HLOOKUP(LEFT(TRIM(W$6),FIND("~",SUBSTITUTE(W$6," ","~",LEN(TRIM(W$6))-LEN(SUBSTITUTE(TRIM(W$6)," ",""))))-1)&amp;" Total",$B$6:$AH$427,ROW($A55)-5,FALSE))</f>
        <v>194519574.81999999</v>
      </c>
      <c r="X55" s="11">
        <f ca="1">IF(X$5&lt;&gt;"",HLOOKUP(X$5,Functionalization!$G$6:$M$427,ROW($A55)-5,FALSE),IFERROR(INDEX(X$391:X$427,MATCH($F55,$B$391:$B$427,0))/VLOOKUP($F55,$B$391:$AH$427,MATCH(LEFT(TRIM(X$6),FIND("~",SUBSTITUTE(X$6,"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55))*HLOOKUP(LEFT(TRIM(X$6),FIND("~",SUBSTITUTE(X$6," ","~",LEN(TRIM(X$6))-LEN(SUBSTITUTE(TRIM(X$6)," ",""))))-1)&amp;" Total",$B$6:$AH$427,ROW($A55)-5,FALSE))</f>
        <v>194519574.81999999</v>
      </c>
      <c r="Y55" s="11">
        <f ca="1">IF(Y$5&lt;&gt;"",HLOOKUP(Y$5,Functionalization!$G$6:$M$427,ROW($A55)-5,FALSE),IFERROR(INDEX(Y$391:Y$427,MATCH($F55,$B$391:$B$427,0))/VLOOKUP($F55,$B$391:$AH$427,MATCH(LEFT(TRIM(Y$6),FIND("~",SUBSTITUTE(Y$6,"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55))*HLOOKUP(LEFT(TRIM(Y$6),FIND("~",SUBSTITUTE(Y$6," ","~",LEN(TRIM(Y$6))-LEN(SUBSTITUTE(TRIM(Y$6)," ",""))))-1)&amp;" Total",$B$6:$AH$427,ROW($A55)-5,FALSE))</f>
        <v>0</v>
      </c>
      <c r="Z55" s="11">
        <f ca="1">IF(Z$5&lt;&gt;"",HLOOKUP(Z$5,Functionalization!$G$6:$M$427,ROW($A55)-5,FALSE),IFERROR(INDEX(Z$391:Z$427,MATCH($F55,$B$391:$B$427,0))/VLOOKUP($F55,$B$391:$AH$427,MATCH(LEFT(TRIM(Z$6),FIND("~",SUBSTITUTE(Z$6,"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55))*HLOOKUP(LEFT(TRIM(Z$6),FIND("~",SUBSTITUTE(Z$6," ","~",LEN(TRIM(Z$6))-LEN(SUBSTITUTE(TRIM(Z$6)," ",""))))-1)&amp;" Total",$B$6:$AH$427,ROW($A55)-5,FALSE))</f>
        <v>0</v>
      </c>
      <c r="AA55" s="11">
        <f ca="1">IF(AA$5&lt;&gt;"",HLOOKUP(AA$5,Functionalization!$G$6:$M$427,ROW($A55)-5,FALSE),IFERROR(INDEX(AA$391:AA$427,MATCH($F55,$B$391:$B$427,0))/VLOOKUP($F55,$B$391:$AH$427,MATCH(LEFT(TRIM(AA$6),FIND("~",SUBSTITUTE(AA$6,"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55))*HLOOKUP(LEFT(TRIM(AA$6),FIND("~",SUBSTITUTE(AA$6," ","~",LEN(TRIM(AA$6))-LEN(SUBSTITUTE(TRIM(AA$6)," ",""))))-1)&amp;" Total",$B$6:$AH$427,ROW($A55)-5,FALSE))</f>
        <v>0</v>
      </c>
      <c r="AB55" s="11">
        <f ca="1">IF(AB$5&lt;&gt;"",HLOOKUP(AB$5,Functionalization!$G$6:$M$427,ROW($A55)-5,FALSE),IFERROR(INDEX(AB$391:AB$427,MATCH($F55,$B$391:$B$427,0))/VLOOKUP($F55,$B$391:$AH$427,MATCH(LEFT(TRIM(AB$6),FIND("~",SUBSTITUTE(AB$6,"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55))*HLOOKUP(LEFT(TRIM(AB$6),FIND("~",SUBSTITUTE(AB$6," ","~",LEN(TRIM(AB$6))-LEN(SUBSTITUTE(TRIM(AB$6)," ",""))))-1)&amp;" Total",$B$6:$AH$427,ROW($A55)-5,FALSE))</f>
        <v>0</v>
      </c>
      <c r="AC55" s="11">
        <f ca="1">IF(AC$5&lt;&gt;"",HLOOKUP(AC$5,Functionalization!$G$6:$M$427,ROW($A55)-5,FALSE),IFERROR(INDEX(AC$391:AC$427,MATCH($F55,$B$391:$B$427,0))/VLOOKUP($F55,$B$391:$AH$427,MATCH(LEFT(TRIM(AC$6),FIND("~",SUBSTITUTE(AC$6,"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55))*HLOOKUP(LEFT(TRIM(AC$6),FIND("~",SUBSTITUTE(AC$6," ","~",LEN(TRIM(AC$6))-LEN(SUBSTITUTE(TRIM(AC$6)," ",""))))-1)&amp;" Total",$B$6:$AH$427,ROW($A55)-5,FALSE))</f>
        <v>0</v>
      </c>
      <c r="AD55" s="11">
        <f ca="1">IF(AD$5&lt;&gt;"",HLOOKUP(AD$5,Functionalization!$G$6:$M$427,ROW($A55)-5,FALSE),IFERROR(INDEX(AD$391:AD$427,MATCH($F55,$B$391:$B$427,0))/VLOOKUP($F55,$B$391:$AH$427,MATCH(LEFT(TRIM(AD$6),FIND("~",SUBSTITUTE(AD$6,"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55))*HLOOKUP(LEFT(TRIM(AD$6),FIND("~",SUBSTITUTE(AD$6," ","~",LEN(TRIM(AD$6))-LEN(SUBSTITUTE(TRIM(AD$6)," ",""))))-1)&amp;" Total",$B$6:$AH$427,ROW($A55)-5,FALSE))</f>
        <v>0</v>
      </c>
      <c r="AE55" s="11">
        <f ca="1">IF(AE$5&lt;&gt;"",HLOOKUP(AE$5,Functionalization!$G$6:$M$427,ROW($A55)-5,FALSE),IFERROR(INDEX(AE$391:AE$427,MATCH($F55,$B$391:$B$427,0))/VLOOKUP($F55,$B$391:$AH$427,MATCH(LEFT(TRIM(AE$6),FIND("~",SUBSTITUTE(AE$6,"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55))*HLOOKUP(LEFT(TRIM(AE$6),FIND("~",SUBSTITUTE(AE$6," ","~",LEN(TRIM(AE$6))-LEN(SUBSTITUTE(TRIM(AE$6)," ",""))))-1)&amp;" Total",$B$6:$AH$427,ROW($A55)-5,FALSE))</f>
        <v>0</v>
      </c>
      <c r="AF55" s="11">
        <f ca="1">IF(AF$5&lt;&gt;"",HLOOKUP(AF$5,Functionalization!$G$6:$M$427,ROW($A55)-5,FALSE),IFERROR(INDEX(AF$391:AF$427,MATCH($F55,$B$391:$B$427,0))/VLOOKUP($F55,$B$391:$AH$427,MATCH(LEFT(TRIM(AF$6),FIND("~",SUBSTITUTE(AF$6,"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55))*HLOOKUP(LEFT(TRIM(AF$6),FIND("~",SUBSTITUTE(AF$6," ","~",LEN(TRIM(AF$6))-LEN(SUBSTITUTE(TRIM(AF$6)," ",""))))-1)&amp;" Total",$B$6:$AH$427,ROW($A55)-5,FALSE))</f>
        <v>0</v>
      </c>
      <c r="AG55" s="11">
        <f ca="1">IF(AG$5&lt;&gt;"",HLOOKUP(AG$5,Functionalization!$G$6:$M$427,ROW($A55)-5,FALSE),IFERROR(INDEX(AG$391:AG$427,MATCH($F55,$B$391:$B$427,0))/VLOOKUP($F55,$B$391:$AH$427,MATCH(LEFT(TRIM(AG$6),FIND("~",SUBSTITUTE(AG$6,"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55))*HLOOKUP(LEFT(TRIM(AG$6),FIND("~",SUBSTITUTE(AG$6," ","~",LEN(TRIM(AG$6))-LEN(SUBSTITUTE(TRIM(AG$6)," ",""))))-1)&amp;" Total",$B$6:$AH$427,ROW($A55)-5,FALSE))</f>
        <v>0</v>
      </c>
      <c r="AH55" s="11">
        <f ca="1">IF(AH$5&lt;&gt;"",HLOOKUP(AH$5,Functionalization!$G$6:$M$427,ROW($A55)-5,FALSE),IFERROR(INDEX(AH$391:AH$427,MATCH($F55,$B$391:$B$427,0))/VLOOKUP($F55,$B$391:$AH$427,MATCH(LEFT(TRIM(AH$6),FIND("~",SUBSTITUTE(AH$6,"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55))*HLOOKUP(LEFT(TRIM(AH$6),FIND("~",SUBSTITUTE(AH$6," ","~",LEN(TRIM(AH$6))-LEN(SUBSTITUTE(TRIM(AH$6)," ",""))))-1)&amp;" Total",$B$6:$AH$427,ROW($A55)-5,FALSE))</f>
        <v>0</v>
      </c>
      <c r="AJ55">
        <f ca="1">IFERROR(IF(SUMIF($G$6:$AH$6,AJ$6&amp;" Total",$G55:$AH55)-(SUMIF($G$6:$AH$6,AJ$6&amp;" "&amp;'Input-Func_Class'!$D$22,$G55:$AH55)+IFERROR(SUMIF($G$6:$AH$6,AJ$6&amp;" "&amp;'Input-Func_Class'!$E$22,$G55:$AH55),SUMIF($G$6:$AH$6,AJ$6&amp;" "&amp;'Input-Func_Class'!$B$24,$G55:$AH55))+SUMIF($G$6:$AH$6,AJ$6&amp;" "&amp;'Input-Func_Class'!$F$22,$G55:$AH55))&lt;Check_Limit,0,1),1)</f>
        <v>0</v>
      </c>
      <c r="AK55">
        <f ca="1">IFERROR(IF(SUMIF($G$6:$AH$6,AK$6&amp;" Total",$G55:$AH55)-(SUMIF($G$6:$AH$6,AK$6&amp;" "&amp;'Input-Func_Class'!$D$22,$G55:$AH55)+IFERROR(SUMIF($G$6:$AH$6,AK$6&amp;" "&amp;'Input-Func_Class'!$E$22,$G55:$AH55),SUMIF($G$6:$AH$6,AK$6&amp;" "&amp;'Input-Func_Class'!$B$24,$G55:$AH55))+SUMIF($G$6:$AH$6,AK$6&amp;" "&amp;'Input-Func_Class'!$F$22,$G55:$AH55))&lt;Check_Limit,0,1),1)</f>
        <v>0</v>
      </c>
      <c r="AL55">
        <f ca="1">IFERROR(IF(SUMIF($G$6:$AH$6,AL$6&amp;" Total",$G55:$AH55)-(SUMIF($G$6:$AH$6,AL$6&amp;" "&amp;'Input-Func_Class'!$D$22,$G55:$AH55)+IFERROR(SUMIF($G$6:$AH$6,AL$6&amp;" "&amp;'Input-Func_Class'!$E$22,$G55:$AH55),SUMIF($G$6:$AH$6,AL$6&amp;" "&amp;'Input-Func_Class'!$B$24,$G55:$AH55))+SUMIF($G$6:$AH$6,AL$6&amp;" "&amp;'Input-Func_Class'!$F$22,$G55:$AH55))&lt;Check_Limit,0,1),1)</f>
        <v>0</v>
      </c>
      <c r="AM55">
        <f ca="1">IFERROR(IF(SUMIF($G$6:$AH$6,AM$6&amp;" Total",$G55:$AH55)-(SUMIF($G$6:$AH$6,AM$6&amp;" "&amp;'Input-Func_Class'!$D$22,$G55:$AH55)+IFERROR(SUMIF($G$6:$AH$6,AM$6&amp;" "&amp;'Input-Func_Class'!$E$22,$G55:$AH55),SUMIF($G$6:$AH$6,AM$6&amp;" "&amp;'Input-Func_Class'!$B$24,$G55:$AH55))+SUMIF($G$6:$AH$6,AM$6&amp;" "&amp;'Input-Func_Class'!$F$22,$G55:$AH55))&lt;Check_Limit,0,1),1)</f>
        <v>0</v>
      </c>
      <c r="AN55">
        <f ca="1">IFERROR(IF(SUMIF($G$6:$AH$6,AN$6&amp;" Total",$G55:$AH55)-(SUMIF($G$6:$AH$6,AN$6&amp;" "&amp;'Input-Func_Class'!$D$22,$G55:$AH55)+IFERROR(SUMIF($G$6:$AH$6,AN$6&amp;" "&amp;'Input-Func_Class'!$E$22,$G55:$AH55),SUMIF($G$6:$AH$6,AN$6&amp;" "&amp;'Input-Func_Class'!$B$24,$G55:$AH55))+SUMIF($G$6:$AH$6,AN$6&amp;" "&amp;'Input-Func_Class'!$F$22,$G55:$AH55))&lt;Check_Limit,0,1),1)</f>
        <v>0</v>
      </c>
      <c r="AO55">
        <f ca="1">IFERROR(IF(SUMIF($G$6:$AH$6,AO$6&amp;" Total",$G55:$AH55)-(SUMIF($G$6:$AH$6,AO$6&amp;" "&amp;'Input-Func_Class'!$D$22,$G55:$AH55)+IFERROR(SUMIF($G$6:$AH$6,AO$6&amp;" "&amp;'Input-Func_Class'!$E$22,$G55:$AH55),SUMIF($G$6:$AH$6,AO$6&amp;" "&amp;'Input-Func_Class'!$B$24,$G55:$AH55))+SUMIF($G$6:$AH$6,AO$6&amp;" "&amp;'Input-Func_Class'!$F$22,$G55:$AH55))&lt;Check_Limit,0,1),1)</f>
        <v>0</v>
      </c>
      <c r="AP55">
        <f ca="1">IFERROR(IF(SUMIF($G$6:$AH$6,AP$6&amp;" Total",$G55:$AH55)-(SUMIF($G$6:$AH$6,AP$6&amp;" "&amp;'Input-Func_Class'!$D$22,$G55:$AH55)+IFERROR(SUMIF($G$6:$AH$6,AP$6&amp;" "&amp;'Input-Func_Class'!$E$22,$G55:$AH55),SUMIF($G$6:$AH$6,AP$6&amp;" "&amp;'Input-Func_Class'!$B$24,$G55:$AH55))+SUMIF($G$6:$AH$6,AP$6&amp;" "&amp;'Input-Func_Class'!$F$22,$G55:$AH55))&lt;Check_Limit,0,1),1)</f>
        <v>0</v>
      </c>
    </row>
    <row r="56" spans="1:42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>Functionalization!$D56</f>
        <v>1121478959.05</v>
      </c>
      <c r="E56" s="11">
        <f t="shared" ca="1" si="0"/>
        <v>0</v>
      </c>
      <c r="F56" s="3" t="str">
        <f>IF($D56=0,"-",IF('Input-Accounts'!$E56&lt;&gt;0,'Input-Accounts'!$E56,'Input-Accounts'!$G56))</f>
        <v>CUSTOMER</v>
      </c>
      <c r="G56" s="11">
        <f ca="1">IF(G$5&lt;&gt;"",HLOOKUP(G$5,Functionalization!$G$6:$M$427,ROW($A56)-5,FALSE),IFERROR(INDEX(G$391:G$427,MATCH($F56,$B$391:$B$427,0))/VLOOKUP($F56,$B$391:$AH$427,MATCH(LEFT(TRIM(G$6),FIND("~",SUBSTITUTE(G$6,"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56))*HLOOKUP(LEFT(TRIM(G$6),FIND("~",SUBSTITUTE(G$6," ","~",LEN(TRIM(G$6))-LEN(SUBSTITUTE(TRIM(G$6)," ",""))))-1)&amp;" Total",$B$6:$AH$427,ROW($A56)-5,FALSE))</f>
        <v>0</v>
      </c>
      <c r="H56" s="11">
        <f ca="1">IF(H$5&lt;&gt;"",HLOOKUP(H$5,Functionalization!$G$6:$M$427,ROW($A56)-5,FALSE),IFERROR(INDEX(H$391:H$427,MATCH($F56,$B$391:$B$427,0))/VLOOKUP($F56,$B$391:$AH$427,MATCH(LEFT(TRIM(H$6),FIND("~",SUBSTITUTE(H$6,"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56))*HLOOKUP(LEFT(TRIM(H$6),FIND("~",SUBSTITUTE(H$6," ","~",LEN(TRIM(H$6))-LEN(SUBSTITUTE(TRIM(H$6)," ",""))))-1)&amp;" Total",$B$6:$AH$427,ROW($A56)-5,FALSE))</f>
        <v>0</v>
      </c>
      <c r="I56" s="11">
        <f ca="1">IF(I$5&lt;&gt;"",HLOOKUP(I$5,Functionalization!$G$6:$M$427,ROW($A56)-5,FALSE),IFERROR(INDEX(I$391:I$427,MATCH($F56,$B$391:$B$427,0))/VLOOKUP($F56,$B$391:$AH$427,MATCH(LEFT(TRIM(I$6),FIND("~",SUBSTITUTE(I$6,"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56))*HLOOKUP(LEFT(TRIM(I$6),FIND("~",SUBSTITUTE(I$6," ","~",LEN(TRIM(I$6))-LEN(SUBSTITUTE(TRIM(I$6)," ",""))))-1)&amp;" Total",$B$6:$AH$427,ROW($A56)-5,FALSE))</f>
        <v>0</v>
      </c>
      <c r="J56" s="11">
        <f ca="1">IF(J$5&lt;&gt;"",HLOOKUP(J$5,Functionalization!$G$6:$M$427,ROW($A56)-5,FALSE),IFERROR(INDEX(J$391:J$427,MATCH($F56,$B$391:$B$427,0))/VLOOKUP($F56,$B$391:$AH$427,MATCH(LEFT(TRIM(J$6),FIND("~",SUBSTITUTE(J$6,"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56))*HLOOKUP(LEFT(TRIM(J$6),FIND("~",SUBSTITUTE(J$6," ","~",LEN(TRIM(J$6))-LEN(SUBSTITUTE(TRIM(J$6)," ",""))))-1)&amp;" Total",$B$6:$AH$427,ROW($A56)-5,FALSE))</f>
        <v>0</v>
      </c>
      <c r="K56" s="11">
        <f ca="1">IF(K$5&lt;&gt;"",HLOOKUP(K$5,Functionalization!$G$6:$M$427,ROW($A56)-5,FALSE),IFERROR(INDEX(K$391:K$427,MATCH($F56,$B$391:$B$427,0))/VLOOKUP($F56,$B$391:$AH$427,MATCH(LEFT(TRIM(K$6),FIND("~",SUBSTITUTE(K$6,"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56))*HLOOKUP(LEFT(TRIM(K$6),FIND("~",SUBSTITUTE(K$6," ","~",LEN(TRIM(K$6))-LEN(SUBSTITUTE(TRIM(K$6)," ",""))))-1)&amp;" Total",$B$6:$AH$427,ROW($A56)-5,FALSE))</f>
        <v>0</v>
      </c>
      <c r="L56" s="11">
        <f ca="1">IF(L$5&lt;&gt;"",HLOOKUP(L$5,Functionalization!$G$6:$M$427,ROW($A56)-5,FALSE),IFERROR(INDEX(L$391:L$427,MATCH($F56,$B$391:$B$427,0))/VLOOKUP($F56,$B$391:$AH$427,MATCH(LEFT(TRIM(L$6),FIND("~",SUBSTITUTE(L$6,"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56))*HLOOKUP(LEFT(TRIM(L$6),FIND("~",SUBSTITUTE(L$6," ","~",LEN(TRIM(L$6))-LEN(SUBSTITUTE(TRIM(L$6)," ",""))))-1)&amp;" Total",$B$6:$AH$427,ROW($A56)-5,FALSE))</f>
        <v>0</v>
      </c>
      <c r="M56" s="11">
        <f ca="1">IF(M$5&lt;&gt;"",HLOOKUP(M$5,Functionalization!$G$6:$M$427,ROW($A56)-5,FALSE),IFERROR(INDEX(M$391:M$427,MATCH($F56,$B$391:$B$427,0))/VLOOKUP($F56,$B$391:$AH$427,MATCH(LEFT(TRIM(M$6),FIND("~",SUBSTITUTE(M$6,"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56))*HLOOKUP(LEFT(TRIM(M$6),FIND("~",SUBSTITUTE(M$6," ","~",LEN(TRIM(M$6))-LEN(SUBSTITUTE(TRIM(M$6)," ",""))))-1)&amp;" Total",$B$6:$AH$427,ROW($A56)-5,FALSE))</f>
        <v>0</v>
      </c>
      <c r="N56" s="11">
        <f ca="1">IF(N$5&lt;&gt;"",HLOOKUP(N$5,Functionalization!$G$6:$M$427,ROW($A56)-5,FALSE),IFERROR(INDEX(N$391:N$427,MATCH($F56,$B$391:$B$427,0))/VLOOKUP($F56,$B$391:$AH$427,MATCH(LEFT(TRIM(N$6),FIND("~",SUBSTITUTE(N$6,"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56))*HLOOKUP(LEFT(TRIM(N$6),FIND("~",SUBSTITUTE(N$6," ","~",LEN(TRIM(N$6))-LEN(SUBSTITUTE(TRIM(N$6)," ",""))))-1)&amp;" Total",$B$6:$AH$427,ROW($A56)-5,FALSE))</f>
        <v>0</v>
      </c>
      <c r="O56" s="11">
        <f ca="1">IF(O$5&lt;&gt;"",HLOOKUP(O$5,Functionalization!$G$6:$M$427,ROW($A56)-5,FALSE),IFERROR(INDEX(O$391:O$427,MATCH($F56,$B$391:$B$427,0))/VLOOKUP($F56,$B$391:$AH$427,MATCH(LEFT(TRIM(O$6),FIND("~",SUBSTITUTE(O$6,"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56))*HLOOKUP(LEFT(TRIM(O$6),FIND("~",SUBSTITUTE(O$6," ","~",LEN(TRIM(O$6))-LEN(SUBSTITUTE(TRIM(O$6)," ",""))))-1)&amp;" Total",$B$6:$AH$427,ROW($A56)-5,FALSE))</f>
        <v>0</v>
      </c>
      <c r="P56" s="11">
        <f ca="1">IF(P$5&lt;&gt;"",HLOOKUP(P$5,Functionalization!$G$6:$M$427,ROW($A56)-5,FALSE),IFERROR(INDEX(P$391:P$427,MATCH($F56,$B$391:$B$427,0))/VLOOKUP($F56,$B$391:$AH$427,MATCH(LEFT(TRIM(P$6),FIND("~",SUBSTITUTE(P$6,"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56))*HLOOKUP(LEFT(TRIM(P$6),FIND("~",SUBSTITUTE(P$6," ","~",LEN(TRIM(P$6))-LEN(SUBSTITUTE(TRIM(P$6)," ",""))))-1)&amp;" Total",$B$6:$AH$427,ROW($A56)-5,FALSE))</f>
        <v>0</v>
      </c>
      <c r="Q56" s="11">
        <f ca="1">IF(Q$5&lt;&gt;"",HLOOKUP(Q$5,Functionalization!$G$6:$M$427,ROW($A56)-5,FALSE),IFERROR(INDEX(Q$391:Q$427,MATCH($F56,$B$391:$B$427,0))/VLOOKUP($F56,$B$391:$AH$427,MATCH(LEFT(TRIM(Q$6),FIND("~",SUBSTITUTE(Q$6,"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56))*HLOOKUP(LEFT(TRIM(Q$6),FIND("~",SUBSTITUTE(Q$6," ","~",LEN(TRIM(Q$6))-LEN(SUBSTITUTE(TRIM(Q$6)," ",""))))-1)&amp;" Total",$B$6:$AH$427,ROW($A56)-5,FALSE))</f>
        <v>0</v>
      </c>
      <c r="R56" s="11">
        <f ca="1">IF(R$5&lt;&gt;"",HLOOKUP(R$5,Functionalization!$G$6:$M$427,ROW($A56)-5,FALSE),IFERROR(INDEX(R$391:R$427,MATCH($F56,$B$391:$B$427,0))/VLOOKUP($F56,$B$391:$AH$427,MATCH(LEFT(TRIM(R$6),FIND("~",SUBSTITUTE(R$6,"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56))*HLOOKUP(LEFT(TRIM(R$6),FIND("~",SUBSTITUTE(R$6," ","~",LEN(TRIM(R$6))-LEN(SUBSTITUTE(TRIM(R$6)," ",""))))-1)&amp;" Total",$B$6:$AH$427,ROW($A56)-5,FALSE))</f>
        <v>0</v>
      </c>
      <c r="S56" s="11">
        <f ca="1">IF(S$5&lt;&gt;"",HLOOKUP(S$5,Functionalization!$G$6:$M$427,ROW($A56)-5,FALSE),IFERROR(INDEX(S$391:S$427,MATCH($F56,$B$391:$B$427,0))/VLOOKUP($F56,$B$391:$AH$427,MATCH(LEFT(TRIM(S$6),FIND("~",SUBSTITUTE(S$6,"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56))*HLOOKUP(LEFT(TRIM(S$6),FIND("~",SUBSTITUTE(S$6," ","~",LEN(TRIM(S$6))-LEN(SUBSTITUTE(TRIM(S$6)," ",""))))-1)&amp;" Total",$B$6:$AH$427,ROW($A56)-5,FALSE))</f>
        <v>0</v>
      </c>
      <c r="T56" s="11">
        <f ca="1">IF(T$5&lt;&gt;"",HLOOKUP(T$5,Functionalization!$G$6:$M$427,ROW($A56)-5,FALSE),IFERROR(INDEX(T$391:T$427,MATCH($F56,$B$391:$B$427,0))/VLOOKUP($F56,$B$391:$AH$427,MATCH(LEFT(TRIM(T$6),FIND("~",SUBSTITUTE(T$6,"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56))*HLOOKUP(LEFT(TRIM(T$6),FIND("~",SUBSTITUTE(T$6," ","~",LEN(TRIM(T$6))-LEN(SUBSTITUTE(TRIM(T$6)," ",""))))-1)&amp;" Total",$B$6:$AH$427,ROW($A56)-5,FALSE))</f>
        <v>0</v>
      </c>
      <c r="U56" s="11">
        <f ca="1">IF(U$5&lt;&gt;"",HLOOKUP(U$5,Functionalization!$G$6:$M$427,ROW($A56)-5,FALSE),IFERROR(INDEX(U$391:U$427,MATCH($F56,$B$391:$B$427,0))/VLOOKUP($F56,$B$391:$AH$427,MATCH(LEFT(TRIM(U$6),FIND("~",SUBSTITUTE(U$6,"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56))*HLOOKUP(LEFT(TRIM(U$6),FIND("~",SUBSTITUTE(U$6," ","~",LEN(TRIM(U$6))-LEN(SUBSTITUTE(TRIM(U$6)," ",""))))-1)&amp;" Total",$B$6:$AH$427,ROW($A56)-5,FALSE))</f>
        <v>0</v>
      </c>
      <c r="V56" s="11">
        <f ca="1">IF(V$5&lt;&gt;"",HLOOKUP(V$5,Functionalization!$G$6:$M$427,ROW($A56)-5,FALSE),IFERROR(INDEX(V$391:V$427,MATCH($F56,$B$391:$B$427,0))/VLOOKUP($F56,$B$391:$AH$427,MATCH(LEFT(TRIM(V$6),FIND("~",SUBSTITUTE(V$6,"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56))*HLOOKUP(LEFT(TRIM(V$6),FIND("~",SUBSTITUTE(V$6," ","~",LEN(TRIM(V$6))-LEN(SUBSTITUTE(TRIM(V$6)," ",""))))-1)&amp;" Total",$B$6:$AH$427,ROW($A56)-5,FALSE))</f>
        <v>0</v>
      </c>
      <c r="W56" s="11">
        <f ca="1">IF(W$5&lt;&gt;"",HLOOKUP(W$5,Functionalization!$G$6:$M$427,ROW($A56)-5,FALSE),IFERROR(INDEX(W$391:W$427,MATCH($F56,$B$391:$B$427,0))/VLOOKUP($F56,$B$391:$AH$427,MATCH(LEFT(TRIM(W$6),FIND("~",SUBSTITUTE(W$6,"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56))*HLOOKUP(LEFT(TRIM(W$6),FIND("~",SUBSTITUTE(W$6," ","~",LEN(TRIM(W$6))-LEN(SUBSTITUTE(TRIM(W$6)," ",""))))-1)&amp;" Total",$B$6:$AH$427,ROW($A56)-5,FALSE))</f>
        <v>0</v>
      </c>
      <c r="X56" s="11">
        <f ca="1">IF(X$5&lt;&gt;"",HLOOKUP(X$5,Functionalization!$G$6:$M$427,ROW($A56)-5,FALSE),IFERROR(INDEX(X$391:X$427,MATCH($F56,$B$391:$B$427,0))/VLOOKUP($F56,$B$391:$AH$427,MATCH(LEFT(TRIM(X$6),FIND("~",SUBSTITUTE(X$6,"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56))*HLOOKUP(LEFT(TRIM(X$6),FIND("~",SUBSTITUTE(X$6," ","~",LEN(TRIM(X$6))-LEN(SUBSTITUTE(TRIM(X$6)," ",""))))-1)&amp;" Total",$B$6:$AH$427,ROW($A56)-5,FALSE))</f>
        <v>0</v>
      </c>
      <c r="Y56" s="11">
        <f ca="1">IF(Y$5&lt;&gt;"",HLOOKUP(Y$5,Functionalization!$G$6:$M$427,ROW($A56)-5,FALSE),IFERROR(INDEX(Y$391:Y$427,MATCH($F56,$B$391:$B$427,0))/VLOOKUP($F56,$B$391:$AH$427,MATCH(LEFT(TRIM(Y$6),FIND("~",SUBSTITUTE(Y$6,"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56))*HLOOKUP(LEFT(TRIM(Y$6),FIND("~",SUBSTITUTE(Y$6," ","~",LEN(TRIM(Y$6))-LEN(SUBSTITUTE(TRIM(Y$6)," ",""))))-1)&amp;" Total",$B$6:$AH$427,ROW($A56)-5,FALSE))</f>
        <v>0</v>
      </c>
      <c r="Z56" s="11">
        <f ca="1">IF(Z$5&lt;&gt;"",HLOOKUP(Z$5,Functionalization!$G$6:$M$427,ROW($A56)-5,FALSE),IFERROR(INDEX(Z$391:Z$427,MATCH($F56,$B$391:$B$427,0))/VLOOKUP($F56,$B$391:$AH$427,MATCH(LEFT(TRIM(Z$6),FIND("~",SUBSTITUTE(Z$6,"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56))*HLOOKUP(LEFT(TRIM(Z$6),FIND("~",SUBSTITUTE(Z$6," ","~",LEN(TRIM(Z$6))-LEN(SUBSTITUTE(TRIM(Z$6)," ",""))))-1)&amp;" Total",$B$6:$AH$427,ROW($A56)-5,FALSE))</f>
        <v>0</v>
      </c>
      <c r="AA56" s="11">
        <f ca="1">IF(AA$5&lt;&gt;"",HLOOKUP(AA$5,Functionalization!$G$6:$M$427,ROW($A56)-5,FALSE),IFERROR(INDEX(AA$391:AA$427,MATCH($F56,$B$391:$B$427,0))/VLOOKUP($F56,$B$391:$AH$427,MATCH(LEFT(TRIM(AA$6),FIND("~",SUBSTITUTE(AA$6,"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56))*HLOOKUP(LEFT(TRIM(AA$6),FIND("~",SUBSTITUTE(AA$6," ","~",LEN(TRIM(AA$6))-LEN(SUBSTITUTE(TRIM(AA$6)," ",""))))-1)&amp;" Total",$B$6:$AH$427,ROW($A56)-5,FALSE))</f>
        <v>1121478959.05</v>
      </c>
      <c r="AB56" s="11">
        <f ca="1">IF(AB$5&lt;&gt;"",HLOOKUP(AB$5,Functionalization!$G$6:$M$427,ROW($A56)-5,FALSE),IFERROR(INDEX(AB$391:AB$427,MATCH($F56,$B$391:$B$427,0))/VLOOKUP($F56,$B$391:$AH$427,MATCH(LEFT(TRIM(AB$6),FIND("~",SUBSTITUTE(AB$6,"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56))*HLOOKUP(LEFT(TRIM(AB$6),FIND("~",SUBSTITUTE(AB$6," ","~",LEN(TRIM(AB$6))-LEN(SUBSTITUTE(TRIM(AB$6)," ",""))))-1)&amp;" Total",$B$6:$AH$427,ROW($A56)-5,FALSE))</f>
        <v>0</v>
      </c>
      <c r="AC56" s="11">
        <f ca="1">IF(AC$5&lt;&gt;"",HLOOKUP(AC$5,Functionalization!$G$6:$M$427,ROW($A56)-5,FALSE),IFERROR(INDEX(AC$391:AC$427,MATCH($F56,$B$391:$B$427,0))/VLOOKUP($F56,$B$391:$AH$427,MATCH(LEFT(TRIM(AC$6),FIND("~",SUBSTITUTE(AC$6,"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56))*HLOOKUP(LEFT(TRIM(AC$6),FIND("~",SUBSTITUTE(AC$6," ","~",LEN(TRIM(AC$6))-LEN(SUBSTITUTE(TRIM(AC$6)," ",""))))-1)&amp;" Total",$B$6:$AH$427,ROW($A56)-5,FALSE))</f>
        <v>0</v>
      </c>
      <c r="AD56" s="11">
        <f ca="1">IF(AD$5&lt;&gt;"",HLOOKUP(AD$5,Functionalization!$G$6:$M$427,ROW($A56)-5,FALSE),IFERROR(INDEX(AD$391:AD$427,MATCH($F56,$B$391:$B$427,0))/VLOOKUP($F56,$B$391:$AH$427,MATCH(LEFT(TRIM(AD$6),FIND("~",SUBSTITUTE(AD$6,"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56))*HLOOKUP(LEFT(TRIM(AD$6),FIND("~",SUBSTITUTE(AD$6," ","~",LEN(TRIM(AD$6))-LEN(SUBSTITUTE(TRIM(AD$6)," ",""))))-1)&amp;" Total",$B$6:$AH$427,ROW($A56)-5,FALSE))</f>
        <v>1121478959.05</v>
      </c>
      <c r="AE56" s="11">
        <f ca="1">IF(AE$5&lt;&gt;"",HLOOKUP(AE$5,Functionalization!$G$6:$M$427,ROW($A56)-5,FALSE),IFERROR(INDEX(AE$391:AE$427,MATCH($F56,$B$391:$B$427,0))/VLOOKUP($F56,$B$391:$AH$427,MATCH(LEFT(TRIM(AE$6),FIND("~",SUBSTITUTE(AE$6,"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56))*HLOOKUP(LEFT(TRIM(AE$6),FIND("~",SUBSTITUTE(AE$6," ","~",LEN(TRIM(AE$6))-LEN(SUBSTITUTE(TRIM(AE$6)," ",""))))-1)&amp;" Total",$B$6:$AH$427,ROW($A56)-5,FALSE))</f>
        <v>0</v>
      </c>
      <c r="AF56" s="11">
        <f ca="1">IF(AF$5&lt;&gt;"",HLOOKUP(AF$5,Functionalization!$G$6:$M$427,ROW($A56)-5,FALSE),IFERROR(INDEX(AF$391:AF$427,MATCH($F56,$B$391:$B$427,0))/VLOOKUP($F56,$B$391:$AH$427,MATCH(LEFT(TRIM(AF$6),FIND("~",SUBSTITUTE(AF$6,"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56))*HLOOKUP(LEFT(TRIM(AF$6),FIND("~",SUBSTITUTE(AF$6," ","~",LEN(TRIM(AF$6))-LEN(SUBSTITUTE(TRIM(AF$6)," ",""))))-1)&amp;" Total",$B$6:$AH$427,ROW($A56)-5,FALSE))</f>
        <v>0</v>
      </c>
      <c r="AG56" s="11">
        <f ca="1">IF(AG$5&lt;&gt;"",HLOOKUP(AG$5,Functionalization!$G$6:$M$427,ROW($A56)-5,FALSE),IFERROR(INDEX(AG$391:AG$427,MATCH($F56,$B$391:$B$427,0))/VLOOKUP($F56,$B$391:$AH$427,MATCH(LEFT(TRIM(AG$6),FIND("~",SUBSTITUTE(AG$6,"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56))*HLOOKUP(LEFT(TRIM(AG$6),FIND("~",SUBSTITUTE(AG$6," ","~",LEN(TRIM(AG$6))-LEN(SUBSTITUTE(TRIM(AG$6)," ",""))))-1)&amp;" Total",$B$6:$AH$427,ROW($A56)-5,FALSE))</f>
        <v>0</v>
      </c>
      <c r="AH56" s="11">
        <f ca="1">IF(AH$5&lt;&gt;"",HLOOKUP(AH$5,Functionalization!$G$6:$M$427,ROW($A56)-5,FALSE),IFERROR(INDEX(AH$391:AH$427,MATCH($F56,$B$391:$B$427,0))/VLOOKUP($F56,$B$391:$AH$427,MATCH(LEFT(TRIM(AH$6),FIND("~",SUBSTITUTE(AH$6,"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56))*HLOOKUP(LEFT(TRIM(AH$6),FIND("~",SUBSTITUTE(AH$6," ","~",LEN(TRIM(AH$6))-LEN(SUBSTITUTE(TRIM(AH$6)," ",""))))-1)&amp;" Total",$B$6:$AH$427,ROW($A56)-5,FALSE))</f>
        <v>0</v>
      </c>
      <c r="AJ56">
        <f ca="1">IFERROR(IF(SUMIF($G$6:$AH$6,AJ$6&amp;" Total",$G56:$AH56)-(SUMIF($G$6:$AH$6,AJ$6&amp;" "&amp;'Input-Func_Class'!$D$22,$G56:$AH56)+IFERROR(SUMIF($G$6:$AH$6,AJ$6&amp;" "&amp;'Input-Func_Class'!$E$22,$G56:$AH56),SUMIF($G$6:$AH$6,AJ$6&amp;" "&amp;'Input-Func_Class'!$B$24,$G56:$AH56))+SUMIF($G$6:$AH$6,AJ$6&amp;" "&amp;'Input-Func_Class'!$F$22,$G56:$AH56))&lt;Check_Limit,0,1),1)</f>
        <v>0</v>
      </c>
      <c r="AK56">
        <f ca="1">IFERROR(IF(SUMIF($G$6:$AH$6,AK$6&amp;" Total",$G56:$AH56)-(SUMIF($G$6:$AH$6,AK$6&amp;" "&amp;'Input-Func_Class'!$D$22,$G56:$AH56)+IFERROR(SUMIF($G$6:$AH$6,AK$6&amp;" "&amp;'Input-Func_Class'!$E$22,$G56:$AH56),SUMIF($G$6:$AH$6,AK$6&amp;" "&amp;'Input-Func_Class'!$B$24,$G56:$AH56))+SUMIF($G$6:$AH$6,AK$6&amp;" "&amp;'Input-Func_Class'!$F$22,$G56:$AH56))&lt;Check_Limit,0,1),1)</f>
        <v>0</v>
      </c>
      <c r="AL56">
        <f ca="1">IFERROR(IF(SUMIF($G$6:$AH$6,AL$6&amp;" Total",$G56:$AH56)-(SUMIF($G$6:$AH$6,AL$6&amp;" "&amp;'Input-Func_Class'!$D$22,$G56:$AH56)+IFERROR(SUMIF($G$6:$AH$6,AL$6&amp;" "&amp;'Input-Func_Class'!$E$22,$G56:$AH56),SUMIF($G$6:$AH$6,AL$6&amp;" "&amp;'Input-Func_Class'!$B$24,$G56:$AH56))+SUMIF($G$6:$AH$6,AL$6&amp;" "&amp;'Input-Func_Class'!$F$22,$G56:$AH56))&lt;Check_Limit,0,1),1)</f>
        <v>0</v>
      </c>
      <c r="AM56">
        <f ca="1">IFERROR(IF(SUMIF($G$6:$AH$6,AM$6&amp;" Total",$G56:$AH56)-(SUMIF($G$6:$AH$6,AM$6&amp;" "&amp;'Input-Func_Class'!$D$22,$G56:$AH56)+IFERROR(SUMIF($G$6:$AH$6,AM$6&amp;" "&amp;'Input-Func_Class'!$E$22,$G56:$AH56),SUMIF($G$6:$AH$6,AM$6&amp;" "&amp;'Input-Func_Class'!$B$24,$G56:$AH56))+SUMIF($G$6:$AH$6,AM$6&amp;" "&amp;'Input-Func_Class'!$F$22,$G56:$AH56))&lt;Check_Limit,0,1),1)</f>
        <v>0</v>
      </c>
      <c r="AN56">
        <f ca="1">IFERROR(IF(SUMIF($G$6:$AH$6,AN$6&amp;" Total",$G56:$AH56)-(SUMIF($G$6:$AH$6,AN$6&amp;" "&amp;'Input-Func_Class'!$D$22,$G56:$AH56)+IFERROR(SUMIF($G$6:$AH$6,AN$6&amp;" "&amp;'Input-Func_Class'!$E$22,$G56:$AH56),SUMIF($G$6:$AH$6,AN$6&amp;" "&amp;'Input-Func_Class'!$B$24,$G56:$AH56))+SUMIF($G$6:$AH$6,AN$6&amp;" "&amp;'Input-Func_Class'!$F$22,$G56:$AH56))&lt;Check_Limit,0,1),1)</f>
        <v>0</v>
      </c>
      <c r="AO56">
        <f ca="1">IFERROR(IF(SUMIF($G$6:$AH$6,AO$6&amp;" Total",$G56:$AH56)-(SUMIF($G$6:$AH$6,AO$6&amp;" "&amp;'Input-Func_Class'!$D$22,$G56:$AH56)+IFERROR(SUMIF($G$6:$AH$6,AO$6&amp;" "&amp;'Input-Func_Class'!$E$22,$G56:$AH56),SUMIF($G$6:$AH$6,AO$6&amp;" "&amp;'Input-Func_Class'!$B$24,$G56:$AH56))+SUMIF($G$6:$AH$6,AO$6&amp;" "&amp;'Input-Func_Class'!$F$22,$G56:$AH56))&lt;Check_Limit,0,1),1)</f>
        <v>0</v>
      </c>
      <c r="AP56">
        <f ca="1">IFERROR(IF(SUMIF($G$6:$AH$6,AP$6&amp;" Total",$G56:$AH56)-(SUMIF($G$6:$AH$6,AP$6&amp;" "&amp;'Input-Func_Class'!$D$22,$G56:$AH56)+IFERROR(SUMIF($G$6:$AH$6,AP$6&amp;" "&amp;'Input-Func_Class'!$E$22,$G56:$AH56),SUMIF($G$6:$AH$6,AP$6&amp;" "&amp;'Input-Func_Class'!$B$24,$G56:$AH56))+SUMIF($G$6:$AH$6,AP$6&amp;" "&amp;'Input-Func_Class'!$F$22,$G56:$AH56))&lt;Check_Limit,0,1),1)</f>
        <v>0</v>
      </c>
    </row>
    <row r="57" spans="1:42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>Functionalization!$D57</f>
        <v>215186366.92000002</v>
      </c>
      <c r="E57" s="11">
        <f t="shared" ca="1" si="0"/>
        <v>0</v>
      </c>
      <c r="F57" s="3" t="str">
        <f>IF($D57=0,"-",IF('Input-Accounts'!$E57&lt;&gt;0,'Input-Accounts'!$E57,'Input-Accounts'!$G57))</f>
        <v>CUSTOMER</v>
      </c>
      <c r="G57" s="11">
        <f ca="1">IF(G$5&lt;&gt;"",HLOOKUP(G$5,Functionalization!$G$6:$M$427,ROW($A57)-5,FALSE),IFERROR(INDEX(G$391:G$427,MATCH($F57,$B$391:$B$427,0))/VLOOKUP($F57,$B$391:$AH$427,MATCH(LEFT(TRIM(G$6),FIND("~",SUBSTITUTE(G$6,"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57))*HLOOKUP(LEFT(TRIM(G$6),FIND("~",SUBSTITUTE(G$6," ","~",LEN(TRIM(G$6))-LEN(SUBSTITUTE(TRIM(G$6)," ",""))))-1)&amp;" Total",$B$6:$AH$427,ROW($A57)-5,FALSE))</f>
        <v>0</v>
      </c>
      <c r="H57" s="11">
        <f ca="1">IF(H$5&lt;&gt;"",HLOOKUP(H$5,Functionalization!$G$6:$M$427,ROW($A57)-5,FALSE),IFERROR(INDEX(H$391:H$427,MATCH($F57,$B$391:$B$427,0))/VLOOKUP($F57,$B$391:$AH$427,MATCH(LEFT(TRIM(H$6),FIND("~",SUBSTITUTE(H$6,"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57))*HLOOKUP(LEFT(TRIM(H$6),FIND("~",SUBSTITUTE(H$6," ","~",LEN(TRIM(H$6))-LEN(SUBSTITUTE(TRIM(H$6)," ",""))))-1)&amp;" Total",$B$6:$AH$427,ROW($A57)-5,FALSE))</f>
        <v>0</v>
      </c>
      <c r="I57" s="11">
        <f ca="1">IF(I$5&lt;&gt;"",HLOOKUP(I$5,Functionalization!$G$6:$M$427,ROW($A57)-5,FALSE),IFERROR(INDEX(I$391:I$427,MATCH($F57,$B$391:$B$427,0))/VLOOKUP($F57,$B$391:$AH$427,MATCH(LEFT(TRIM(I$6),FIND("~",SUBSTITUTE(I$6,"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57))*HLOOKUP(LEFT(TRIM(I$6),FIND("~",SUBSTITUTE(I$6," ","~",LEN(TRIM(I$6))-LEN(SUBSTITUTE(TRIM(I$6)," ",""))))-1)&amp;" Total",$B$6:$AH$427,ROW($A57)-5,FALSE))</f>
        <v>0</v>
      </c>
      <c r="J57" s="11">
        <f ca="1">IF(J$5&lt;&gt;"",HLOOKUP(J$5,Functionalization!$G$6:$M$427,ROW($A57)-5,FALSE),IFERROR(INDEX(J$391:J$427,MATCH($F57,$B$391:$B$427,0))/VLOOKUP($F57,$B$391:$AH$427,MATCH(LEFT(TRIM(J$6),FIND("~",SUBSTITUTE(J$6,"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57))*HLOOKUP(LEFT(TRIM(J$6),FIND("~",SUBSTITUTE(J$6," ","~",LEN(TRIM(J$6))-LEN(SUBSTITUTE(TRIM(J$6)," ",""))))-1)&amp;" Total",$B$6:$AH$427,ROW($A57)-5,FALSE))</f>
        <v>0</v>
      </c>
      <c r="K57" s="11">
        <f ca="1">IF(K$5&lt;&gt;"",HLOOKUP(K$5,Functionalization!$G$6:$M$427,ROW($A57)-5,FALSE),IFERROR(INDEX(K$391:K$427,MATCH($F57,$B$391:$B$427,0))/VLOOKUP($F57,$B$391:$AH$427,MATCH(LEFT(TRIM(K$6),FIND("~",SUBSTITUTE(K$6,"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57))*HLOOKUP(LEFT(TRIM(K$6),FIND("~",SUBSTITUTE(K$6," ","~",LEN(TRIM(K$6))-LEN(SUBSTITUTE(TRIM(K$6)," ",""))))-1)&amp;" Total",$B$6:$AH$427,ROW($A57)-5,FALSE))</f>
        <v>0</v>
      </c>
      <c r="L57" s="11">
        <f ca="1">IF(L$5&lt;&gt;"",HLOOKUP(L$5,Functionalization!$G$6:$M$427,ROW($A57)-5,FALSE),IFERROR(INDEX(L$391:L$427,MATCH($F57,$B$391:$B$427,0))/VLOOKUP($F57,$B$391:$AH$427,MATCH(LEFT(TRIM(L$6),FIND("~",SUBSTITUTE(L$6,"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57))*HLOOKUP(LEFT(TRIM(L$6),FIND("~",SUBSTITUTE(L$6," ","~",LEN(TRIM(L$6))-LEN(SUBSTITUTE(TRIM(L$6)," ",""))))-1)&amp;" Total",$B$6:$AH$427,ROW($A57)-5,FALSE))</f>
        <v>0</v>
      </c>
      <c r="M57" s="11">
        <f ca="1">IF(M$5&lt;&gt;"",HLOOKUP(M$5,Functionalization!$G$6:$M$427,ROW($A57)-5,FALSE),IFERROR(INDEX(M$391:M$427,MATCH($F57,$B$391:$B$427,0))/VLOOKUP($F57,$B$391:$AH$427,MATCH(LEFT(TRIM(M$6),FIND("~",SUBSTITUTE(M$6,"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57))*HLOOKUP(LEFT(TRIM(M$6),FIND("~",SUBSTITUTE(M$6," ","~",LEN(TRIM(M$6))-LEN(SUBSTITUTE(TRIM(M$6)," ",""))))-1)&amp;" Total",$B$6:$AH$427,ROW($A57)-5,FALSE))</f>
        <v>0</v>
      </c>
      <c r="N57" s="11">
        <f ca="1">IF(N$5&lt;&gt;"",HLOOKUP(N$5,Functionalization!$G$6:$M$427,ROW($A57)-5,FALSE),IFERROR(INDEX(N$391:N$427,MATCH($F57,$B$391:$B$427,0))/VLOOKUP($F57,$B$391:$AH$427,MATCH(LEFT(TRIM(N$6),FIND("~",SUBSTITUTE(N$6,"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57))*HLOOKUP(LEFT(TRIM(N$6),FIND("~",SUBSTITUTE(N$6," ","~",LEN(TRIM(N$6))-LEN(SUBSTITUTE(TRIM(N$6)," ",""))))-1)&amp;" Total",$B$6:$AH$427,ROW($A57)-5,FALSE))</f>
        <v>0</v>
      </c>
      <c r="O57" s="11">
        <f ca="1">IF(O$5&lt;&gt;"",HLOOKUP(O$5,Functionalization!$G$6:$M$427,ROW($A57)-5,FALSE),IFERROR(INDEX(O$391:O$427,MATCH($F57,$B$391:$B$427,0))/VLOOKUP($F57,$B$391:$AH$427,MATCH(LEFT(TRIM(O$6),FIND("~",SUBSTITUTE(O$6,"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57))*HLOOKUP(LEFT(TRIM(O$6),FIND("~",SUBSTITUTE(O$6," ","~",LEN(TRIM(O$6))-LEN(SUBSTITUTE(TRIM(O$6)," ",""))))-1)&amp;" Total",$B$6:$AH$427,ROW($A57)-5,FALSE))</f>
        <v>0</v>
      </c>
      <c r="P57" s="11">
        <f ca="1">IF(P$5&lt;&gt;"",HLOOKUP(P$5,Functionalization!$G$6:$M$427,ROW($A57)-5,FALSE),IFERROR(INDEX(P$391:P$427,MATCH($F57,$B$391:$B$427,0))/VLOOKUP($F57,$B$391:$AH$427,MATCH(LEFT(TRIM(P$6),FIND("~",SUBSTITUTE(P$6,"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57))*HLOOKUP(LEFT(TRIM(P$6),FIND("~",SUBSTITUTE(P$6," ","~",LEN(TRIM(P$6))-LEN(SUBSTITUTE(TRIM(P$6)," ",""))))-1)&amp;" Total",$B$6:$AH$427,ROW($A57)-5,FALSE))</f>
        <v>0</v>
      </c>
      <c r="Q57" s="11">
        <f ca="1">IF(Q$5&lt;&gt;"",HLOOKUP(Q$5,Functionalization!$G$6:$M$427,ROW($A57)-5,FALSE),IFERROR(INDEX(Q$391:Q$427,MATCH($F57,$B$391:$B$427,0))/VLOOKUP($F57,$B$391:$AH$427,MATCH(LEFT(TRIM(Q$6),FIND("~",SUBSTITUTE(Q$6,"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57))*HLOOKUP(LEFT(TRIM(Q$6),FIND("~",SUBSTITUTE(Q$6," ","~",LEN(TRIM(Q$6))-LEN(SUBSTITUTE(TRIM(Q$6)," ",""))))-1)&amp;" Total",$B$6:$AH$427,ROW($A57)-5,FALSE))</f>
        <v>0</v>
      </c>
      <c r="R57" s="11">
        <f ca="1">IF(R$5&lt;&gt;"",HLOOKUP(R$5,Functionalization!$G$6:$M$427,ROW($A57)-5,FALSE),IFERROR(INDEX(R$391:R$427,MATCH($F57,$B$391:$B$427,0))/VLOOKUP($F57,$B$391:$AH$427,MATCH(LEFT(TRIM(R$6),FIND("~",SUBSTITUTE(R$6,"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57))*HLOOKUP(LEFT(TRIM(R$6),FIND("~",SUBSTITUTE(R$6," ","~",LEN(TRIM(R$6))-LEN(SUBSTITUTE(TRIM(R$6)," ",""))))-1)&amp;" Total",$B$6:$AH$427,ROW($A57)-5,FALSE))</f>
        <v>0</v>
      </c>
      <c r="S57" s="11">
        <f ca="1">IF(S$5&lt;&gt;"",HLOOKUP(S$5,Functionalization!$G$6:$M$427,ROW($A57)-5,FALSE),IFERROR(INDEX(S$391:S$427,MATCH($F57,$B$391:$B$427,0))/VLOOKUP($F57,$B$391:$AH$427,MATCH(LEFT(TRIM(S$6),FIND("~",SUBSTITUTE(S$6,"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57))*HLOOKUP(LEFT(TRIM(S$6),FIND("~",SUBSTITUTE(S$6," ","~",LEN(TRIM(S$6))-LEN(SUBSTITUTE(TRIM(S$6)," ",""))))-1)&amp;" Total",$B$6:$AH$427,ROW($A57)-5,FALSE))</f>
        <v>0</v>
      </c>
      <c r="T57" s="11">
        <f ca="1">IF(T$5&lt;&gt;"",HLOOKUP(T$5,Functionalization!$G$6:$M$427,ROW($A57)-5,FALSE),IFERROR(INDEX(T$391:T$427,MATCH($F57,$B$391:$B$427,0))/VLOOKUP($F57,$B$391:$AH$427,MATCH(LEFT(TRIM(T$6),FIND("~",SUBSTITUTE(T$6,"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57))*HLOOKUP(LEFT(TRIM(T$6),FIND("~",SUBSTITUTE(T$6," ","~",LEN(TRIM(T$6))-LEN(SUBSTITUTE(TRIM(T$6)," ",""))))-1)&amp;" Total",$B$6:$AH$427,ROW($A57)-5,FALSE))</f>
        <v>0</v>
      </c>
      <c r="U57" s="11">
        <f ca="1">IF(U$5&lt;&gt;"",HLOOKUP(U$5,Functionalization!$G$6:$M$427,ROW($A57)-5,FALSE),IFERROR(INDEX(U$391:U$427,MATCH($F57,$B$391:$B$427,0))/VLOOKUP($F57,$B$391:$AH$427,MATCH(LEFT(TRIM(U$6),FIND("~",SUBSTITUTE(U$6,"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57))*HLOOKUP(LEFT(TRIM(U$6),FIND("~",SUBSTITUTE(U$6," ","~",LEN(TRIM(U$6))-LEN(SUBSTITUTE(TRIM(U$6)," ",""))))-1)&amp;" Total",$B$6:$AH$427,ROW($A57)-5,FALSE))</f>
        <v>0</v>
      </c>
      <c r="V57" s="11">
        <f ca="1">IF(V$5&lt;&gt;"",HLOOKUP(V$5,Functionalization!$G$6:$M$427,ROW($A57)-5,FALSE),IFERROR(INDEX(V$391:V$427,MATCH($F57,$B$391:$B$427,0))/VLOOKUP($F57,$B$391:$AH$427,MATCH(LEFT(TRIM(V$6),FIND("~",SUBSTITUTE(V$6,"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57))*HLOOKUP(LEFT(TRIM(V$6),FIND("~",SUBSTITUTE(V$6," ","~",LEN(TRIM(V$6))-LEN(SUBSTITUTE(TRIM(V$6)," ",""))))-1)&amp;" Total",$B$6:$AH$427,ROW($A57)-5,FALSE))</f>
        <v>0</v>
      </c>
      <c r="W57" s="11">
        <f ca="1">IF(W$5&lt;&gt;"",HLOOKUP(W$5,Functionalization!$G$6:$M$427,ROW($A57)-5,FALSE),IFERROR(INDEX(W$391:W$427,MATCH($F57,$B$391:$B$427,0))/VLOOKUP($F57,$B$391:$AH$427,MATCH(LEFT(TRIM(W$6),FIND("~",SUBSTITUTE(W$6,"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57))*HLOOKUP(LEFT(TRIM(W$6),FIND("~",SUBSTITUTE(W$6," ","~",LEN(TRIM(W$6))-LEN(SUBSTITUTE(TRIM(W$6)," ",""))))-1)&amp;" Total",$B$6:$AH$427,ROW($A57)-5,FALSE))</f>
        <v>0</v>
      </c>
      <c r="X57" s="11">
        <f ca="1">IF(X$5&lt;&gt;"",HLOOKUP(X$5,Functionalization!$G$6:$M$427,ROW($A57)-5,FALSE),IFERROR(INDEX(X$391:X$427,MATCH($F57,$B$391:$B$427,0))/VLOOKUP($F57,$B$391:$AH$427,MATCH(LEFT(TRIM(X$6),FIND("~",SUBSTITUTE(X$6,"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57))*HLOOKUP(LEFT(TRIM(X$6),FIND("~",SUBSTITUTE(X$6," ","~",LEN(TRIM(X$6))-LEN(SUBSTITUTE(TRIM(X$6)," ",""))))-1)&amp;" Total",$B$6:$AH$427,ROW($A57)-5,FALSE))</f>
        <v>0</v>
      </c>
      <c r="Y57" s="11">
        <f ca="1">IF(Y$5&lt;&gt;"",HLOOKUP(Y$5,Functionalization!$G$6:$M$427,ROW($A57)-5,FALSE),IFERROR(INDEX(Y$391:Y$427,MATCH($F57,$B$391:$B$427,0))/VLOOKUP($F57,$B$391:$AH$427,MATCH(LEFT(TRIM(Y$6),FIND("~",SUBSTITUTE(Y$6,"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57))*HLOOKUP(LEFT(TRIM(Y$6),FIND("~",SUBSTITUTE(Y$6," ","~",LEN(TRIM(Y$6))-LEN(SUBSTITUTE(TRIM(Y$6)," ",""))))-1)&amp;" Total",$B$6:$AH$427,ROW($A57)-5,FALSE))</f>
        <v>0</v>
      </c>
      <c r="Z57" s="11">
        <f ca="1">IF(Z$5&lt;&gt;"",HLOOKUP(Z$5,Functionalization!$G$6:$M$427,ROW($A57)-5,FALSE),IFERROR(INDEX(Z$391:Z$427,MATCH($F57,$B$391:$B$427,0))/VLOOKUP($F57,$B$391:$AH$427,MATCH(LEFT(TRIM(Z$6),FIND("~",SUBSTITUTE(Z$6,"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57))*HLOOKUP(LEFT(TRIM(Z$6),FIND("~",SUBSTITUTE(Z$6," ","~",LEN(TRIM(Z$6))-LEN(SUBSTITUTE(TRIM(Z$6)," ",""))))-1)&amp;" Total",$B$6:$AH$427,ROW($A57)-5,FALSE))</f>
        <v>0</v>
      </c>
      <c r="AA57" s="11">
        <f ca="1">IF(AA$5&lt;&gt;"",HLOOKUP(AA$5,Functionalization!$G$6:$M$427,ROW($A57)-5,FALSE),IFERROR(INDEX(AA$391:AA$427,MATCH($F57,$B$391:$B$427,0))/VLOOKUP($F57,$B$391:$AH$427,MATCH(LEFT(TRIM(AA$6),FIND("~",SUBSTITUTE(AA$6,"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57))*HLOOKUP(LEFT(TRIM(AA$6),FIND("~",SUBSTITUTE(AA$6," ","~",LEN(TRIM(AA$6))-LEN(SUBSTITUTE(TRIM(AA$6)," ",""))))-1)&amp;" Total",$B$6:$AH$427,ROW($A57)-5,FALSE))</f>
        <v>215186366.92000002</v>
      </c>
      <c r="AB57" s="11">
        <f ca="1">IF(AB$5&lt;&gt;"",HLOOKUP(AB$5,Functionalization!$G$6:$M$427,ROW($A57)-5,FALSE),IFERROR(INDEX(AB$391:AB$427,MATCH($F57,$B$391:$B$427,0))/VLOOKUP($F57,$B$391:$AH$427,MATCH(LEFT(TRIM(AB$6),FIND("~",SUBSTITUTE(AB$6,"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57))*HLOOKUP(LEFT(TRIM(AB$6),FIND("~",SUBSTITUTE(AB$6," ","~",LEN(TRIM(AB$6))-LEN(SUBSTITUTE(TRIM(AB$6)," ",""))))-1)&amp;" Total",$B$6:$AH$427,ROW($A57)-5,FALSE))</f>
        <v>0</v>
      </c>
      <c r="AC57" s="11">
        <f ca="1">IF(AC$5&lt;&gt;"",HLOOKUP(AC$5,Functionalization!$G$6:$M$427,ROW($A57)-5,FALSE),IFERROR(INDEX(AC$391:AC$427,MATCH($F57,$B$391:$B$427,0))/VLOOKUP($F57,$B$391:$AH$427,MATCH(LEFT(TRIM(AC$6),FIND("~",SUBSTITUTE(AC$6,"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57))*HLOOKUP(LEFT(TRIM(AC$6),FIND("~",SUBSTITUTE(AC$6," ","~",LEN(TRIM(AC$6))-LEN(SUBSTITUTE(TRIM(AC$6)," ",""))))-1)&amp;" Total",$B$6:$AH$427,ROW($A57)-5,FALSE))</f>
        <v>0</v>
      </c>
      <c r="AD57" s="11">
        <f ca="1">IF(AD$5&lt;&gt;"",HLOOKUP(AD$5,Functionalization!$G$6:$M$427,ROW($A57)-5,FALSE),IFERROR(INDEX(AD$391:AD$427,MATCH($F57,$B$391:$B$427,0))/VLOOKUP($F57,$B$391:$AH$427,MATCH(LEFT(TRIM(AD$6),FIND("~",SUBSTITUTE(AD$6,"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57))*HLOOKUP(LEFT(TRIM(AD$6),FIND("~",SUBSTITUTE(AD$6," ","~",LEN(TRIM(AD$6))-LEN(SUBSTITUTE(TRIM(AD$6)," ",""))))-1)&amp;" Total",$B$6:$AH$427,ROW($A57)-5,FALSE))</f>
        <v>215186366.92000002</v>
      </c>
      <c r="AE57" s="11">
        <f ca="1">IF(AE$5&lt;&gt;"",HLOOKUP(AE$5,Functionalization!$G$6:$M$427,ROW($A57)-5,FALSE),IFERROR(INDEX(AE$391:AE$427,MATCH($F57,$B$391:$B$427,0))/VLOOKUP($F57,$B$391:$AH$427,MATCH(LEFT(TRIM(AE$6),FIND("~",SUBSTITUTE(AE$6,"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57))*HLOOKUP(LEFT(TRIM(AE$6),FIND("~",SUBSTITUTE(AE$6," ","~",LEN(TRIM(AE$6))-LEN(SUBSTITUTE(TRIM(AE$6)," ",""))))-1)&amp;" Total",$B$6:$AH$427,ROW($A57)-5,FALSE))</f>
        <v>0</v>
      </c>
      <c r="AF57" s="11">
        <f ca="1">IF(AF$5&lt;&gt;"",HLOOKUP(AF$5,Functionalization!$G$6:$M$427,ROW($A57)-5,FALSE),IFERROR(INDEX(AF$391:AF$427,MATCH($F57,$B$391:$B$427,0))/VLOOKUP($F57,$B$391:$AH$427,MATCH(LEFT(TRIM(AF$6),FIND("~",SUBSTITUTE(AF$6,"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57))*HLOOKUP(LEFT(TRIM(AF$6),FIND("~",SUBSTITUTE(AF$6," ","~",LEN(TRIM(AF$6))-LEN(SUBSTITUTE(TRIM(AF$6)," ",""))))-1)&amp;" Total",$B$6:$AH$427,ROW($A57)-5,FALSE))</f>
        <v>0</v>
      </c>
      <c r="AG57" s="11">
        <f ca="1">IF(AG$5&lt;&gt;"",HLOOKUP(AG$5,Functionalization!$G$6:$M$427,ROW($A57)-5,FALSE),IFERROR(INDEX(AG$391:AG$427,MATCH($F57,$B$391:$B$427,0))/VLOOKUP($F57,$B$391:$AH$427,MATCH(LEFT(TRIM(AG$6),FIND("~",SUBSTITUTE(AG$6,"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57))*HLOOKUP(LEFT(TRIM(AG$6),FIND("~",SUBSTITUTE(AG$6," ","~",LEN(TRIM(AG$6))-LEN(SUBSTITUTE(TRIM(AG$6)," ",""))))-1)&amp;" Total",$B$6:$AH$427,ROW($A57)-5,FALSE))</f>
        <v>0</v>
      </c>
      <c r="AH57" s="11">
        <f ca="1">IF(AH$5&lt;&gt;"",HLOOKUP(AH$5,Functionalization!$G$6:$M$427,ROW($A57)-5,FALSE),IFERROR(INDEX(AH$391:AH$427,MATCH($F57,$B$391:$B$427,0))/VLOOKUP($F57,$B$391:$AH$427,MATCH(LEFT(TRIM(AH$6),FIND("~",SUBSTITUTE(AH$6,"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57))*HLOOKUP(LEFT(TRIM(AH$6),FIND("~",SUBSTITUTE(AH$6," ","~",LEN(TRIM(AH$6))-LEN(SUBSTITUTE(TRIM(AH$6)," ",""))))-1)&amp;" Total",$B$6:$AH$427,ROW($A57)-5,FALSE))</f>
        <v>0</v>
      </c>
      <c r="AJ57">
        <f ca="1">IFERROR(IF(SUMIF($G$6:$AH$6,AJ$6&amp;" Total",$G57:$AH57)-(SUMIF($G$6:$AH$6,AJ$6&amp;" "&amp;'Input-Func_Class'!$D$22,$G57:$AH57)+IFERROR(SUMIF($G$6:$AH$6,AJ$6&amp;" "&amp;'Input-Func_Class'!$E$22,$G57:$AH57),SUMIF($G$6:$AH$6,AJ$6&amp;" "&amp;'Input-Func_Class'!$B$24,$G57:$AH57))+SUMIF($G$6:$AH$6,AJ$6&amp;" "&amp;'Input-Func_Class'!$F$22,$G57:$AH57))&lt;Check_Limit,0,1),1)</f>
        <v>0</v>
      </c>
      <c r="AK57">
        <f ca="1">IFERROR(IF(SUMIF($G$6:$AH$6,AK$6&amp;" Total",$G57:$AH57)-(SUMIF($G$6:$AH$6,AK$6&amp;" "&amp;'Input-Func_Class'!$D$22,$G57:$AH57)+IFERROR(SUMIF($G$6:$AH$6,AK$6&amp;" "&amp;'Input-Func_Class'!$E$22,$G57:$AH57),SUMIF($G$6:$AH$6,AK$6&amp;" "&amp;'Input-Func_Class'!$B$24,$G57:$AH57))+SUMIF($G$6:$AH$6,AK$6&amp;" "&amp;'Input-Func_Class'!$F$22,$G57:$AH57))&lt;Check_Limit,0,1),1)</f>
        <v>0</v>
      </c>
      <c r="AL57">
        <f ca="1">IFERROR(IF(SUMIF($G$6:$AH$6,AL$6&amp;" Total",$G57:$AH57)-(SUMIF($G$6:$AH$6,AL$6&amp;" "&amp;'Input-Func_Class'!$D$22,$G57:$AH57)+IFERROR(SUMIF($G$6:$AH$6,AL$6&amp;" "&amp;'Input-Func_Class'!$E$22,$G57:$AH57),SUMIF($G$6:$AH$6,AL$6&amp;" "&amp;'Input-Func_Class'!$B$24,$G57:$AH57))+SUMIF($G$6:$AH$6,AL$6&amp;" "&amp;'Input-Func_Class'!$F$22,$G57:$AH57))&lt;Check_Limit,0,1),1)</f>
        <v>0</v>
      </c>
      <c r="AM57">
        <f ca="1">IFERROR(IF(SUMIF($G$6:$AH$6,AM$6&amp;" Total",$G57:$AH57)-(SUMIF($G$6:$AH$6,AM$6&amp;" "&amp;'Input-Func_Class'!$D$22,$G57:$AH57)+IFERROR(SUMIF($G$6:$AH$6,AM$6&amp;" "&amp;'Input-Func_Class'!$E$22,$G57:$AH57),SUMIF($G$6:$AH$6,AM$6&amp;" "&amp;'Input-Func_Class'!$B$24,$G57:$AH57))+SUMIF($G$6:$AH$6,AM$6&amp;" "&amp;'Input-Func_Class'!$F$22,$G57:$AH57))&lt;Check_Limit,0,1),1)</f>
        <v>0</v>
      </c>
      <c r="AN57">
        <f ca="1">IFERROR(IF(SUMIF($G$6:$AH$6,AN$6&amp;" Total",$G57:$AH57)-(SUMIF($G$6:$AH$6,AN$6&amp;" "&amp;'Input-Func_Class'!$D$22,$G57:$AH57)+IFERROR(SUMIF($G$6:$AH$6,AN$6&amp;" "&amp;'Input-Func_Class'!$E$22,$G57:$AH57),SUMIF($G$6:$AH$6,AN$6&amp;" "&amp;'Input-Func_Class'!$B$24,$G57:$AH57))+SUMIF($G$6:$AH$6,AN$6&amp;" "&amp;'Input-Func_Class'!$F$22,$G57:$AH57))&lt;Check_Limit,0,1),1)</f>
        <v>0</v>
      </c>
      <c r="AO57">
        <f ca="1">IFERROR(IF(SUMIF($G$6:$AH$6,AO$6&amp;" Total",$G57:$AH57)-(SUMIF($G$6:$AH$6,AO$6&amp;" "&amp;'Input-Func_Class'!$D$22,$G57:$AH57)+IFERROR(SUMIF($G$6:$AH$6,AO$6&amp;" "&amp;'Input-Func_Class'!$E$22,$G57:$AH57),SUMIF($G$6:$AH$6,AO$6&amp;" "&amp;'Input-Func_Class'!$B$24,$G57:$AH57))+SUMIF($G$6:$AH$6,AO$6&amp;" "&amp;'Input-Func_Class'!$F$22,$G57:$AH57))&lt;Check_Limit,0,1),1)</f>
        <v>0</v>
      </c>
      <c r="AP57">
        <f ca="1">IFERROR(IF(SUMIF($G$6:$AH$6,AP$6&amp;" Total",$G57:$AH57)-(SUMIF($G$6:$AH$6,AP$6&amp;" "&amp;'Input-Func_Class'!$D$22,$G57:$AH57)+IFERROR(SUMIF($G$6:$AH$6,AP$6&amp;" "&amp;'Input-Func_Class'!$E$22,$G57:$AH57),SUMIF($G$6:$AH$6,AP$6&amp;" "&amp;'Input-Func_Class'!$B$24,$G57:$AH57))+SUMIF($G$6:$AH$6,AP$6&amp;" "&amp;'Input-Func_Class'!$F$22,$G57:$AH57))&lt;Check_Limit,0,1),1)</f>
        <v>0</v>
      </c>
    </row>
    <row r="58" spans="1:42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>Functionalization!$D58</f>
        <v>55977212.200000003</v>
      </c>
      <c r="E58" s="11">
        <f t="shared" ca="1" si="0"/>
        <v>0</v>
      </c>
      <c r="F58" s="3" t="str">
        <f>IF($D58=0,"-",IF('Input-Accounts'!$E58&lt;&gt;0,'Input-Accounts'!$E58,'Input-Accounts'!$G58))</f>
        <v>CUSTOMER</v>
      </c>
      <c r="G58" s="11">
        <f ca="1">IF(G$5&lt;&gt;"",HLOOKUP(G$5,Functionalization!$G$6:$M$427,ROW($A58)-5,FALSE),IFERROR(INDEX(G$391:G$427,MATCH($F58,$B$391:$B$427,0))/VLOOKUP($F58,$B$391:$AH$427,MATCH(LEFT(TRIM(G$6),FIND("~",SUBSTITUTE(G$6,"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58))*HLOOKUP(LEFT(TRIM(G$6),FIND("~",SUBSTITUTE(G$6," ","~",LEN(TRIM(G$6))-LEN(SUBSTITUTE(TRIM(G$6)," ",""))))-1)&amp;" Total",$B$6:$AH$427,ROW($A58)-5,FALSE))</f>
        <v>0</v>
      </c>
      <c r="H58" s="11">
        <f ca="1">IF(H$5&lt;&gt;"",HLOOKUP(H$5,Functionalization!$G$6:$M$427,ROW($A58)-5,FALSE),IFERROR(INDEX(H$391:H$427,MATCH($F58,$B$391:$B$427,0))/VLOOKUP($F58,$B$391:$AH$427,MATCH(LEFT(TRIM(H$6),FIND("~",SUBSTITUTE(H$6,"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58))*HLOOKUP(LEFT(TRIM(H$6),FIND("~",SUBSTITUTE(H$6," ","~",LEN(TRIM(H$6))-LEN(SUBSTITUTE(TRIM(H$6)," ",""))))-1)&amp;" Total",$B$6:$AH$427,ROW($A58)-5,FALSE))</f>
        <v>0</v>
      </c>
      <c r="I58" s="11">
        <f ca="1">IF(I$5&lt;&gt;"",HLOOKUP(I$5,Functionalization!$G$6:$M$427,ROW($A58)-5,FALSE),IFERROR(INDEX(I$391:I$427,MATCH($F58,$B$391:$B$427,0))/VLOOKUP($F58,$B$391:$AH$427,MATCH(LEFT(TRIM(I$6),FIND("~",SUBSTITUTE(I$6,"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58))*HLOOKUP(LEFT(TRIM(I$6),FIND("~",SUBSTITUTE(I$6," ","~",LEN(TRIM(I$6))-LEN(SUBSTITUTE(TRIM(I$6)," ",""))))-1)&amp;" Total",$B$6:$AH$427,ROW($A58)-5,FALSE))</f>
        <v>0</v>
      </c>
      <c r="J58" s="11">
        <f ca="1">IF(J$5&lt;&gt;"",HLOOKUP(J$5,Functionalization!$G$6:$M$427,ROW($A58)-5,FALSE),IFERROR(INDEX(J$391:J$427,MATCH($F58,$B$391:$B$427,0))/VLOOKUP($F58,$B$391:$AH$427,MATCH(LEFT(TRIM(J$6),FIND("~",SUBSTITUTE(J$6,"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58))*HLOOKUP(LEFT(TRIM(J$6),FIND("~",SUBSTITUTE(J$6," ","~",LEN(TRIM(J$6))-LEN(SUBSTITUTE(TRIM(J$6)," ",""))))-1)&amp;" Total",$B$6:$AH$427,ROW($A58)-5,FALSE))</f>
        <v>0</v>
      </c>
      <c r="K58" s="11">
        <f ca="1">IF(K$5&lt;&gt;"",HLOOKUP(K$5,Functionalization!$G$6:$M$427,ROW($A58)-5,FALSE),IFERROR(INDEX(K$391:K$427,MATCH($F58,$B$391:$B$427,0))/VLOOKUP($F58,$B$391:$AH$427,MATCH(LEFT(TRIM(K$6),FIND("~",SUBSTITUTE(K$6,"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58))*HLOOKUP(LEFT(TRIM(K$6),FIND("~",SUBSTITUTE(K$6," ","~",LEN(TRIM(K$6))-LEN(SUBSTITUTE(TRIM(K$6)," ",""))))-1)&amp;" Total",$B$6:$AH$427,ROW($A58)-5,FALSE))</f>
        <v>0</v>
      </c>
      <c r="L58" s="11">
        <f ca="1">IF(L$5&lt;&gt;"",HLOOKUP(L$5,Functionalization!$G$6:$M$427,ROW($A58)-5,FALSE),IFERROR(INDEX(L$391:L$427,MATCH($F58,$B$391:$B$427,0))/VLOOKUP($F58,$B$391:$AH$427,MATCH(LEFT(TRIM(L$6),FIND("~",SUBSTITUTE(L$6,"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58))*HLOOKUP(LEFT(TRIM(L$6),FIND("~",SUBSTITUTE(L$6," ","~",LEN(TRIM(L$6))-LEN(SUBSTITUTE(TRIM(L$6)," ",""))))-1)&amp;" Total",$B$6:$AH$427,ROW($A58)-5,FALSE))</f>
        <v>0</v>
      </c>
      <c r="M58" s="11">
        <f ca="1">IF(M$5&lt;&gt;"",HLOOKUP(M$5,Functionalization!$G$6:$M$427,ROW($A58)-5,FALSE),IFERROR(INDEX(M$391:M$427,MATCH($F58,$B$391:$B$427,0))/VLOOKUP($F58,$B$391:$AH$427,MATCH(LEFT(TRIM(M$6),FIND("~",SUBSTITUTE(M$6,"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58))*HLOOKUP(LEFT(TRIM(M$6),FIND("~",SUBSTITUTE(M$6," ","~",LEN(TRIM(M$6))-LEN(SUBSTITUTE(TRIM(M$6)," ",""))))-1)&amp;" Total",$B$6:$AH$427,ROW($A58)-5,FALSE))</f>
        <v>0</v>
      </c>
      <c r="N58" s="11">
        <f ca="1">IF(N$5&lt;&gt;"",HLOOKUP(N$5,Functionalization!$G$6:$M$427,ROW($A58)-5,FALSE),IFERROR(INDEX(N$391:N$427,MATCH($F58,$B$391:$B$427,0))/VLOOKUP($F58,$B$391:$AH$427,MATCH(LEFT(TRIM(N$6),FIND("~",SUBSTITUTE(N$6,"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58))*HLOOKUP(LEFT(TRIM(N$6),FIND("~",SUBSTITUTE(N$6," ","~",LEN(TRIM(N$6))-LEN(SUBSTITUTE(TRIM(N$6)," ",""))))-1)&amp;" Total",$B$6:$AH$427,ROW($A58)-5,FALSE))</f>
        <v>0</v>
      </c>
      <c r="O58" s="11">
        <f ca="1">IF(O$5&lt;&gt;"",HLOOKUP(O$5,Functionalization!$G$6:$M$427,ROW($A58)-5,FALSE),IFERROR(INDEX(O$391:O$427,MATCH($F58,$B$391:$B$427,0))/VLOOKUP($F58,$B$391:$AH$427,MATCH(LEFT(TRIM(O$6),FIND("~",SUBSTITUTE(O$6,"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58))*HLOOKUP(LEFT(TRIM(O$6),FIND("~",SUBSTITUTE(O$6," ","~",LEN(TRIM(O$6))-LEN(SUBSTITUTE(TRIM(O$6)," ",""))))-1)&amp;" Total",$B$6:$AH$427,ROW($A58)-5,FALSE))</f>
        <v>0</v>
      </c>
      <c r="P58" s="11">
        <f ca="1">IF(P$5&lt;&gt;"",HLOOKUP(P$5,Functionalization!$G$6:$M$427,ROW($A58)-5,FALSE),IFERROR(INDEX(P$391:P$427,MATCH($F58,$B$391:$B$427,0))/VLOOKUP($F58,$B$391:$AH$427,MATCH(LEFT(TRIM(P$6),FIND("~",SUBSTITUTE(P$6,"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58))*HLOOKUP(LEFT(TRIM(P$6),FIND("~",SUBSTITUTE(P$6," ","~",LEN(TRIM(P$6))-LEN(SUBSTITUTE(TRIM(P$6)," ",""))))-1)&amp;" Total",$B$6:$AH$427,ROW($A58)-5,FALSE))</f>
        <v>0</v>
      </c>
      <c r="Q58" s="11">
        <f ca="1">IF(Q$5&lt;&gt;"",HLOOKUP(Q$5,Functionalization!$G$6:$M$427,ROW($A58)-5,FALSE),IFERROR(INDEX(Q$391:Q$427,MATCH($F58,$B$391:$B$427,0))/VLOOKUP($F58,$B$391:$AH$427,MATCH(LEFT(TRIM(Q$6),FIND("~",SUBSTITUTE(Q$6,"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58))*HLOOKUP(LEFT(TRIM(Q$6),FIND("~",SUBSTITUTE(Q$6," ","~",LEN(TRIM(Q$6))-LEN(SUBSTITUTE(TRIM(Q$6)," ",""))))-1)&amp;" Total",$B$6:$AH$427,ROW($A58)-5,FALSE))</f>
        <v>0</v>
      </c>
      <c r="R58" s="11">
        <f ca="1">IF(R$5&lt;&gt;"",HLOOKUP(R$5,Functionalization!$G$6:$M$427,ROW($A58)-5,FALSE),IFERROR(INDEX(R$391:R$427,MATCH($F58,$B$391:$B$427,0))/VLOOKUP($F58,$B$391:$AH$427,MATCH(LEFT(TRIM(R$6),FIND("~",SUBSTITUTE(R$6,"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58))*HLOOKUP(LEFT(TRIM(R$6),FIND("~",SUBSTITUTE(R$6," ","~",LEN(TRIM(R$6))-LEN(SUBSTITUTE(TRIM(R$6)," ",""))))-1)&amp;" Total",$B$6:$AH$427,ROW($A58)-5,FALSE))</f>
        <v>0</v>
      </c>
      <c r="S58" s="11">
        <f ca="1">IF(S$5&lt;&gt;"",HLOOKUP(S$5,Functionalization!$G$6:$M$427,ROW($A58)-5,FALSE),IFERROR(INDEX(S$391:S$427,MATCH($F58,$B$391:$B$427,0))/VLOOKUP($F58,$B$391:$AH$427,MATCH(LEFT(TRIM(S$6),FIND("~",SUBSTITUTE(S$6,"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58))*HLOOKUP(LEFT(TRIM(S$6),FIND("~",SUBSTITUTE(S$6," ","~",LEN(TRIM(S$6))-LEN(SUBSTITUTE(TRIM(S$6)," ",""))))-1)&amp;" Total",$B$6:$AH$427,ROW($A58)-5,FALSE))</f>
        <v>0</v>
      </c>
      <c r="T58" s="11">
        <f ca="1">IF(T$5&lt;&gt;"",HLOOKUP(T$5,Functionalization!$G$6:$M$427,ROW($A58)-5,FALSE),IFERROR(INDEX(T$391:T$427,MATCH($F58,$B$391:$B$427,0))/VLOOKUP($F58,$B$391:$AH$427,MATCH(LEFT(TRIM(T$6),FIND("~",SUBSTITUTE(T$6,"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58))*HLOOKUP(LEFT(TRIM(T$6),FIND("~",SUBSTITUTE(T$6," ","~",LEN(TRIM(T$6))-LEN(SUBSTITUTE(TRIM(T$6)," ",""))))-1)&amp;" Total",$B$6:$AH$427,ROW($A58)-5,FALSE))</f>
        <v>0</v>
      </c>
      <c r="U58" s="11">
        <f ca="1">IF(U$5&lt;&gt;"",HLOOKUP(U$5,Functionalization!$G$6:$M$427,ROW($A58)-5,FALSE),IFERROR(INDEX(U$391:U$427,MATCH($F58,$B$391:$B$427,0))/VLOOKUP($F58,$B$391:$AH$427,MATCH(LEFT(TRIM(U$6),FIND("~",SUBSTITUTE(U$6,"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58))*HLOOKUP(LEFT(TRIM(U$6),FIND("~",SUBSTITUTE(U$6," ","~",LEN(TRIM(U$6))-LEN(SUBSTITUTE(TRIM(U$6)," ",""))))-1)&amp;" Total",$B$6:$AH$427,ROW($A58)-5,FALSE))</f>
        <v>0</v>
      </c>
      <c r="V58" s="11">
        <f ca="1">IF(V$5&lt;&gt;"",HLOOKUP(V$5,Functionalization!$G$6:$M$427,ROW($A58)-5,FALSE),IFERROR(INDEX(V$391:V$427,MATCH($F58,$B$391:$B$427,0))/VLOOKUP($F58,$B$391:$AH$427,MATCH(LEFT(TRIM(V$6),FIND("~",SUBSTITUTE(V$6,"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58))*HLOOKUP(LEFT(TRIM(V$6),FIND("~",SUBSTITUTE(V$6," ","~",LEN(TRIM(V$6))-LEN(SUBSTITUTE(TRIM(V$6)," ",""))))-1)&amp;" Total",$B$6:$AH$427,ROW($A58)-5,FALSE))</f>
        <v>0</v>
      </c>
      <c r="W58" s="11">
        <f ca="1">IF(W$5&lt;&gt;"",HLOOKUP(W$5,Functionalization!$G$6:$M$427,ROW($A58)-5,FALSE),IFERROR(INDEX(W$391:W$427,MATCH($F58,$B$391:$B$427,0))/VLOOKUP($F58,$B$391:$AH$427,MATCH(LEFT(TRIM(W$6),FIND("~",SUBSTITUTE(W$6,"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58))*HLOOKUP(LEFT(TRIM(W$6),FIND("~",SUBSTITUTE(W$6," ","~",LEN(TRIM(W$6))-LEN(SUBSTITUTE(TRIM(W$6)," ",""))))-1)&amp;" Total",$B$6:$AH$427,ROW($A58)-5,FALSE))</f>
        <v>0</v>
      </c>
      <c r="X58" s="11">
        <f ca="1">IF(X$5&lt;&gt;"",HLOOKUP(X$5,Functionalization!$G$6:$M$427,ROW($A58)-5,FALSE),IFERROR(INDEX(X$391:X$427,MATCH($F58,$B$391:$B$427,0))/VLOOKUP($F58,$B$391:$AH$427,MATCH(LEFT(TRIM(X$6),FIND("~",SUBSTITUTE(X$6,"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58))*HLOOKUP(LEFT(TRIM(X$6),FIND("~",SUBSTITUTE(X$6," ","~",LEN(TRIM(X$6))-LEN(SUBSTITUTE(TRIM(X$6)," ",""))))-1)&amp;" Total",$B$6:$AH$427,ROW($A58)-5,FALSE))</f>
        <v>0</v>
      </c>
      <c r="Y58" s="11">
        <f ca="1">IF(Y$5&lt;&gt;"",HLOOKUP(Y$5,Functionalization!$G$6:$M$427,ROW($A58)-5,FALSE),IFERROR(INDEX(Y$391:Y$427,MATCH($F58,$B$391:$B$427,0))/VLOOKUP($F58,$B$391:$AH$427,MATCH(LEFT(TRIM(Y$6),FIND("~",SUBSTITUTE(Y$6,"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58))*HLOOKUP(LEFT(TRIM(Y$6),FIND("~",SUBSTITUTE(Y$6," ","~",LEN(TRIM(Y$6))-LEN(SUBSTITUTE(TRIM(Y$6)," ",""))))-1)&amp;" Total",$B$6:$AH$427,ROW($A58)-5,FALSE))</f>
        <v>0</v>
      </c>
      <c r="Z58" s="11">
        <f ca="1">IF(Z$5&lt;&gt;"",HLOOKUP(Z$5,Functionalization!$G$6:$M$427,ROW($A58)-5,FALSE),IFERROR(INDEX(Z$391:Z$427,MATCH($F58,$B$391:$B$427,0))/VLOOKUP($F58,$B$391:$AH$427,MATCH(LEFT(TRIM(Z$6),FIND("~",SUBSTITUTE(Z$6,"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58))*HLOOKUP(LEFT(TRIM(Z$6),FIND("~",SUBSTITUTE(Z$6," ","~",LEN(TRIM(Z$6))-LEN(SUBSTITUTE(TRIM(Z$6)," ",""))))-1)&amp;" Total",$B$6:$AH$427,ROW($A58)-5,FALSE))</f>
        <v>0</v>
      </c>
      <c r="AA58" s="11">
        <f ca="1">IF(AA$5&lt;&gt;"",HLOOKUP(AA$5,Functionalization!$G$6:$M$427,ROW($A58)-5,FALSE),IFERROR(INDEX(AA$391:AA$427,MATCH($F58,$B$391:$B$427,0))/VLOOKUP($F58,$B$391:$AH$427,MATCH(LEFT(TRIM(AA$6),FIND("~",SUBSTITUTE(AA$6,"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58))*HLOOKUP(LEFT(TRIM(AA$6),FIND("~",SUBSTITUTE(AA$6," ","~",LEN(TRIM(AA$6))-LEN(SUBSTITUTE(TRIM(AA$6)," ",""))))-1)&amp;" Total",$B$6:$AH$427,ROW($A58)-5,FALSE))</f>
        <v>55977212.200000003</v>
      </c>
      <c r="AB58" s="11">
        <f ca="1">IF(AB$5&lt;&gt;"",HLOOKUP(AB$5,Functionalization!$G$6:$M$427,ROW($A58)-5,FALSE),IFERROR(INDEX(AB$391:AB$427,MATCH($F58,$B$391:$B$427,0))/VLOOKUP($F58,$B$391:$AH$427,MATCH(LEFT(TRIM(AB$6),FIND("~",SUBSTITUTE(AB$6,"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58))*HLOOKUP(LEFT(TRIM(AB$6),FIND("~",SUBSTITUTE(AB$6," ","~",LEN(TRIM(AB$6))-LEN(SUBSTITUTE(TRIM(AB$6)," ",""))))-1)&amp;" Total",$B$6:$AH$427,ROW($A58)-5,FALSE))</f>
        <v>0</v>
      </c>
      <c r="AC58" s="11">
        <f ca="1">IF(AC$5&lt;&gt;"",HLOOKUP(AC$5,Functionalization!$G$6:$M$427,ROW($A58)-5,FALSE),IFERROR(INDEX(AC$391:AC$427,MATCH($F58,$B$391:$B$427,0))/VLOOKUP($F58,$B$391:$AH$427,MATCH(LEFT(TRIM(AC$6),FIND("~",SUBSTITUTE(AC$6,"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58))*HLOOKUP(LEFT(TRIM(AC$6),FIND("~",SUBSTITUTE(AC$6," ","~",LEN(TRIM(AC$6))-LEN(SUBSTITUTE(TRIM(AC$6)," ",""))))-1)&amp;" Total",$B$6:$AH$427,ROW($A58)-5,FALSE))</f>
        <v>0</v>
      </c>
      <c r="AD58" s="11">
        <f ca="1">IF(AD$5&lt;&gt;"",HLOOKUP(AD$5,Functionalization!$G$6:$M$427,ROW($A58)-5,FALSE),IFERROR(INDEX(AD$391:AD$427,MATCH($F58,$B$391:$B$427,0))/VLOOKUP($F58,$B$391:$AH$427,MATCH(LEFT(TRIM(AD$6),FIND("~",SUBSTITUTE(AD$6,"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58))*HLOOKUP(LEFT(TRIM(AD$6),FIND("~",SUBSTITUTE(AD$6," ","~",LEN(TRIM(AD$6))-LEN(SUBSTITUTE(TRIM(AD$6)," ",""))))-1)&amp;" Total",$B$6:$AH$427,ROW($A58)-5,FALSE))</f>
        <v>55977212.200000003</v>
      </c>
      <c r="AE58" s="11">
        <f ca="1">IF(AE$5&lt;&gt;"",HLOOKUP(AE$5,Functionalization!$G$6:$M$427,ROW($A58)-5,FALSE),IFERROR(INDEX(AE$391:AE$427,MATCH($F58,$B$391:$B$427,0))/VLOOKUP($F58,$B$391:$AH$427,MATCH(LEFT(TRIM(AE$6),FIND("~",SUBSTITUTE(AE$6,"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58))*HLOOKUP(LEFT(TRIM(AE$6),FIND("~",SUBSTITUTE(AE$6," ","~",LEN(TRIM(AE$6))-LEN(SUBSTITUTE(TRIM(AE$6)," ",""))))-1)&amp;" Total",$B$6:$AH$427,ROW($A58)-5,FALSE))</f>
        <v>0</v>
      </c>
      <c r="AF58" s="11">
        <f ca="1">IF(AF$5&lt;&gt;"",HLOOKUP(AF$5,Functionalization!$G$6:$M$427,ROW($A58)-5,FALSE),IFERROR(INDEX(AF$391:AF$427,MATCH($F58,$B$391:$B$427,0))/VLOOKUP($F58,$B$391:$AH$427,MATCH(LEFT(TRIM(AF$6),FIND("~",SUBSTITUTE(AF$6,"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58))*HLOOKUP(LEFT(TRIM(AF$6),FIND("~",SUBSTITUTE(AF$6," ","~",LEN(TRIM(AF$6))-LEN(SUBSTITUTE(TRIM(AF$6)," ",""))))-1)&amp;" Total",$B$6:$AH$427,ROW($A58)-5,FALSE))</f>
        <v>0</v>
      </c>
      <c r="AG58" s="11">
        <f ca="1">IF(AG$5&lt;&gt;"",HLOOKUP(AG$5,Functionalization!$G$6:$M$427,ROW($A58)-5,FALSE),IFERROR(INDEX(AG$391:AG$427,MATCH($F58,$B$391:$B$427,0))/VLOOKUP($F58,$B$391:$AH$427,MATCH(LEFT(TRIM(AG$6),FIND("~",SUBSTITUTE(AG$6,"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58))*HLOOKUP(LEFT(TRIM(AG$6),FIND("~",SUBSTITUTE(AG$6," ","~",LEN(TRIM(AG$6))-LEN(SUBSTITUTE(TRIM(AG$6)," ",""))))-1)&amp;" Total",$B$6:$AH$427,ROW($A58)-5,FALSE))</f>
        <v>0</v>
      </c>
      <c r="AH58" s="11">
        <f ca="1">IF(AH$5&lt;&gt;"",HLOOKUP(AH$5,Functionalization!$G$6:$M$427,ROW($A58)-5,FALSE),IFERROR(INDEX(AH$391:AH$427,MATCH($F58,$B$391:$B$427,0))/VLOOKUP($F58,$B$391:$AH$427,MATCH(LEFT(TRIM(AH$6),FIND("~",SUBSTITUTE(AH$6,"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58))*HLOOKUP(LEFT(TRIM(AH$6),FIND("~",SUBSTITUTE(AH$6," ","~",LEN(TRIM(AH$6))-LEN(SUBSTITUTE(TRIM(AH$6)," ",""))))-1)&amp;" Total",$B$6:$AH$427,ROW($A58)-5,FALSE))</f>
        <v>0</v>
      </c>
      <c r="AJ58">
        <f ca="1">IFERROR(IF(SUMIF($G$6:$AH$6,AJ$6&amp;" Total",$G58:$AH58)-(SUMIF($G$6:$AH$6,AJ$6&amp;" "&amp;'Input-Func_Class'!$D$22,$G58:$AH58)+IFERROR(SUMIF($G$6:$AH$6,AJ$6&amp;" "&amp;'Input-Func_Class'!$E$22,$G58:$AH58),SUMIF($G$6:$AH$6,AJ$6&amp;" "&amp;'Input-Func_Class'!$B$24,$G58:$AH58))+SUMIF($G$6:$AH$6,AJ$6&amp;" "&amp;'Input-Func_Class'!$F$22,$G58:$AH58))&lt;Check_Limit,0,1),1)</f>
        <v>0</v>
      </c>
      <c r="AK58">
        <f ca="1">IFERROR(IF(SUMIF($G$6:$AH$6,AK$6&amp;" Total",$G58:$AH58)-(SUMIF($G$6:$AH$6,AK$6&amp;" "&amp;'Input-Func_Class'!$D$22,$G58:$AH58)+IFERROR(SUMIF($G$6:$AH$6,AK$6&amp;" "&amp;'Input-Func_Class'!$E$22,$G58:$AH58),SUMIF($G$6:$AH$6,AK$6&amp;" "&amp;'Input-Func_Class'!$B$24,$G58:$AH58))+SUMIF($G$6:$AH$6,AK$6&amp;" "&amp;'Input-Func_Class'!$F$22,$G58:$AH58))&lt;Check_Limit,0,1),1)</f>
        <v>0</v>
      </c>
      <c r="AL58">
        <f ca="1">IFERROR(IF(SUMIF($G$6:$AH$6,AL$6&amp;" Total",$G58:$AH58)-(SUMIF($G$6:$AH$6,AL$6&amp;" "&amp;'Input-Func_Class'!$D$22,$G58:$AH58)+IFERROR(SUMIF($G$6:$AH$6,AL$6&amp;" "&amp;'Input-Func_Class'!$E$22,$G58:$AH58),SUMIF($G$6:$AH$6,AL$6&amp;" "&amp;'Input-Func_Class'!$B$24,$G58:$AH58))+SUMIF($G$6:$AH$6,AL$6&amp;" "&amp;'Input-Func_Class'!$F$22,$G58:$AH58))&lt;Check_Limit,0,1),1)</f>
        <v>0</v>
      </c>
      <c r="AM58">
        <f ca="1">IFERROR(IF(SUMIF($G$6:$AH$6,AM$6&amp;" Total",$G58:$AH58)-(SUMIF($G$6:$AH$6,AM$6&amp;" "&amp;'Input-Func_Class'!$D$22,$G58:$AH58)+IFERROR(SUMIF($G$6:$AH$6,AM$6&amp;" "&amp;'Input-Func_Class'!$E$22,$G58:$AH58),SUMIF($G$6:$AH$6,AM$6&amp;" "&amp;'Input-Func_Class'!$B$24,$G58:$AH58))+SUMIF($G$6:$AH$6,AM$6&amp;" "&amp;'Input-Func_Class'!$F$22,$G58:$AH58))&lt;Check_Limit,0,1),1)</f>
        <v>0</v>
      </c>
      <c r="AN58">
        <f ca="1">IFERROR(IF(SUMIF($G$6:$AH$6,AN$6&amp;" Total",$G58:$AH58)-(SUMIF($G$6:$AH$6,AN$6&amp;" "&amp;'Input-Func_Class'!$D$22,$G58:$AH58)+IFERROR(SUMIF($G$6:$AH$6,AN$6&amp;" "&amp;'Input-Func_Class'!$E$22,$G58:$AH58),SUMIF($G$6:$AH$6,AN$6&amp;" "&amp;'Input-Func_Class'!$B$24,$G58:$AH58))+SUMIF($G$6:$AH$6,AN$6&amp;" "&amp;'Input-Func_Class'!$F$22,$G58:$AH58))&lt;Check_Limit,0,1),1)</f>
        <v>0</v>
      </c>
      <c r="AO58">
        <f ca="1">IFERROR(IF(SUMIF($G$6:$AH$6,AO$6&amp;" Total",$G58:$AH58)-(SUMIF($G$6:$AH$6,AO$6&amp;" "&amp;'Input-Func_Class'!$D$22,$G58:$AH58)+IFERROR(SUMIF($G$6:$AH$6,AO$6&amp;" "&amp;'Input-Func_Class'!$E$22,$G58:$AH58),SUMIF($G$6:$AH$6,AO$6&amp;" "&amp;'Input-Func_Class'!$B$24,$G58:$AH58))+SUMIF($G$6:$AH$6,AO$6&amp;" "&amp;'Input-Func_Class'!$F$22,$G58:$AH58))&lt;Check_Limit,0,1),1)</f>
        <v>0</v>
      </c>
      <c r="AP58">
        <f ca="1">IFERROR(IF(SUMIF($G$6:$AH$6,AP$6&amp;" Total",$G58:$AH58)-(SUMIF($G$6:$AH$6,AP$6&amp;" "&amp;'Input-Func_Class'!$D$22,$G58:$AH58)+IFERROR(SUMIF($G$6:$AH$6,AP$6&amp;" "&amp;'Input-Func_Class'!$E$22,$G58:$AH58),SUMIF($G$6:$AH$6,AP$6&amp;" "&amp;'Input-Func_Class'!$B$24,$G58:$AH58))+SUMIF($G$6:$AH$6,AP$6&amp;" "&amp;'Input-Func_Class'!$F$22,$G58:$AH58))&lt;Check_Limit,0,1),1)</f>
        <v>0</v>
      </c>
    </row>
    <row r="59" spans="1:42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>Functionalization!$D59</f>
        <v>13415312.119999999</v>
      </c>
      <c r="E59" s="11">
        <f t="shared" ca="1" si="0"/>
        <v>0</v>
      </c>
      <c r="F59" s="3" t="str">
        <f>IF($D59=0,"-",IF('Input-Accounts'!$E59&lt;&gt;0,'Input-Accounts'!$E59,'Input-Accounts'!$G59))</f>
        <v>CUSTOMER</v>
      </c>
      <c r="G59" s="11">
        <f ca="1">IF(G$5&lt;&gt;"",HLOOKUP(G$5,Functionalization!$G$6:$M$427,ROW($A59)-5,FALSE),IFERROR(INDEX(G$391:G$427,MATCH($F59,$B$391:$B$427,0))/VLOOKUP($F59,$B$391:$AH$427,MATCH(LEFT(TRIM(G$6),FIND("~",SUBSTITUTE(G$6,"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59))*HLOOKUP(LEFT(TRIM(G$6),FIND("~",SUBSTITUTE(G$6," ","~",LEN(TRIM(G$6))-LEN(SUBSTITUTE(TRIM(G$6)," ",""))))-1)&amp;" Total",$B$6:$AH$427,ROW($A59)-5,FALSE))</f>
        <v>0</v>
      </c>
      <c r="H59" s="11">
        <f ca="1">IF(H$5&lt;&gt;"",HLOOKUP(H$5,Functionalization!$G$6:$M$427,ROW($A59)-5,FALSE),IFERROR(INDEX(H$391:H$427,MATCH($F59,$B$391:$B$427,0))/VLOOKUP($F59,$B$391:$AH$427,MATCH(LEFT(TRIM(H$6),FIND("~",SUBSTITUTE(H$6,"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59))*HLOOKUP(LEFT(TRIM(H$6),FIND("~",SUBSTITUTE(H$6," ","~",LEN(TRIM(H$6))-LEN(SUBSTITUTE(TRIM(H$6)," ",""))))-1)&amp;" Total",$B$6:$AH$427,ROW($A59)-5,FALSE))</f>
        <v>0</v>
      </c>
      <c r="I59" s="11">
        <f ca="1">IF(I$5&lt;&gt;"",HLOOKUP(I$5,Functionalization!$G$6:$M$427,ROW($A59)-5,FALSE),IFERROR(INDEX(I$391:I$427,MATCH($F59,$B$391:$B$427,0))/VLOOKUP($F59,$B$391:$AH$427,MATCH(LEFT(TRIM(I$6),FIND("~",SUBSTITUTE(I$6,"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59))*HLOOKUP(LEFT(TRIM(I$6),FIND("~",SUBSTITUTE(I$6," ","~",LEN(TRIM(I$6))-LEN(SUBSTITUTE(TRIM(I$6)," ",""))))-1)&amp;" Total",$B$6:$AH$427,ROW($A59)-5,FALSE))</f>
        <v>0</v>
      </c>
      <c r="J59" s="11">
        <f ca="1">IF(J$5&lt;&gt;"",HLOOKUP(J$5,Functionalization!$G$6:$M$427,ROW($A59)-5,FALSE),IFERROR(INDEX(J$391:J$427,MATCH($F59,$B$391:$B$427,0))/VLOOKUP($F59,$B$391:$AH$427,MATCH(LEFT(TRIM(J$6),FIND("~",SUBSTITUTE(J$6,"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59))*HLOOKUP(LEFT(TRIM(J$6),FIND("~",SUBSTITUTE(J$6," ","~",LEN(TRIM(J$6))-LEN(SUBSTITUTE(TRIM(J$6)," ",""))))-1)&amp;" Total",$B$6:$AH$427,ROW($A59)-5,FALSE))</f>
        <v>0</v>
      </c>
      <c r="K59" s="11">
        <f ca="1">IF(K$5&lt;&gt;"",HLOOKUP(K$5,Functionalization!$G$6:$M$427,ROW($A59)-5,FALSE),IFERROR(INDEX(K$391:K$427,MATCH($F59,$B$391:$B$427,0))/VLOOKUP($F59,$B$391:$AH$427,MATCH(LEFT(TRIM(K$6),FIND("~",SUBSTITUTE(K$6,"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59))*HLOOKUP(LEFT(TRIM(K$6),FIND("~",SUBSTITUTE(K$6," ","~",LEN(TRIM(K$6))-LEN(SUBSTITUTE(TRIM(K$6)," ",""))))-1)&amp;" Total",$B$6:$AH$427,ROW($A59)-5,FALSE))</f>
        <v>0</v>
      </c>
      <c r="L59" s="11">
        <f ca="1">IF(L$5&lt;&gt;"",HLOOKUP(L$5,Functionalization!$G$6:$M$427,ROW($A59)-5,FALSE),IFERROR(INDEX(L$391:L$427,MATCH($F59,$B$391:$B$427,0))/VLOOKUP($F59,$B$391:$AH$427,MATCH(LEFT(TRIM(L$6),FIND("~",SUBSTITUTE(L$6,"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59))*HLOOKUP(LEFT(TRIM(L$6),FIND("~",SUBSTITUTE(L$6," ","~",LEN(TRIM(L$6))-LEN(SUBSTITUTE(TRIM(L$6)," ",""))))-1)&amp;" Total",$B$6:$AH$427,ROW($A59)-5,FALSE))</f>
        <v>0</v>
      </c>
      <c r="M59" s="11">
        <f ca="1">IF(M$5&lt;&gt;"",HLOOKUP(M$5,Functionalization!$G$6:$M$427,ROW($A59)-5,FALSE),IFERROR(INDEX(M$391:M$427,MATCH($F59,$B$391:$B$427,0))/VLOOKUP($F59,$B$391:$AH$427,MATCH(LEFT(TRIM(M$6),FIND("~",SUBSTITUTE(M$6,"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59))*HLOOKUP(LEFT(TRIM(M$6),FIND("~",SUBSTITUTE(M$6," ","~",LEN(TRIM(M$6))-LEN(SUBSTITUTE(TRIM(M$6)," ",""))))-1)&amp;" Total",$B$6:$AH$427,ROW($A59)-5,FALSE))</f>
        <v>0</v>
      </c>
      <c r="N59" s="11">
        <f ca="1">IF(N$5&lt;&gt;"",HLOOKUP(N$5,Functionalization!$G$6:$M$427,ROW($A59)-5,FALSE),IFERROR(INDEX(N$391:N$427,MATCH($F59,$B$391:$B$427,0))/VLOOKUP($F59,$B$391:$AH$427,MATCH(LEFT(TRIM(N$6),FIND("~",SUBSTITUTE(N$6,"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59))*HLOOKUP(LEFT(TRIM(N$6),FIND("~",SUBSTITUTE(N$6," ","~",LEN(TRIM(N$6))-LEN(SUBSTITUTE(TRIM(N$6)," ",""))))-1)&amp;" Total",$B$6:$AH$427,ROW($A59)-5,FALSE))</f>
        <v>0</v>
      </c>
      <c r="O59" s="11">
        <f ca="1">IF(O$5&lt;&gt;"",HLOOKUP(O$5,Functionalization!$G$6:$M$427,ROW($A59)-5,FALSE),IFERROR(INDEX(O$391:O$427,MATCH($F59,$B$391:$B$427,0))/VLOOKUP($F59,$B$391:$AH$427,MATCH(LEFT(TRIM(O$6),FIND("~",SUBSTITUTE(O$6,"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59))*HLOOKUP(LEFT(TRIM(O$6),FIND("~",SUBSTITUTE(O$6," ","~",LEN(TRIM(O$6))-LEN(SUBSTITUTE(TRIM(O$6)," ",""))))-1)&amp;" Total",$B$6:$AH$427,ROW($A59)-5,FALSE))</f>
        <v>0</v>
      </c>
      <c r="P59" s="11">
        <f ca="1">IF(P$5&lt;&gt;"",HLOOKUP(P$5,Functionalization!$G$6:$M$427,ROW($A59)-5,FALSE),IFERROR(INDEX(P$391:P$427,MATCH($F59,$B$391:$B$427,0))/VLOOKUP($F59,$B$391:$AH$427,MATCH(LEFT(TRIM(P$6),FIND("~",SUBSTITUTE(P$6,"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59))*HLOOKUP(LEFT(TRIM(P$6),FIND("~",SUBSTITUTE(P$6," ","~",LEN(TRIM(P$6))-LEN(SUBSTITUTE(TRIM(P$6)," ",""))))-1)&amp;" Total",$B$6:$AH$427,ROW($A59)-5,FALSE))</f>
        <v>0</v>
      </c>
      <c r="Q59" s="11">
        <f ca="1">IF(Q$5&lt;&gt;"",HLOOKUP(Q$5,Functionalization!$G$6:$M$427,ROW($A59)-5,FALSE),IFERROR(INDEX(Q$391:Q$427,MATCH($F59,$B$391:$B$427,0))/VLOOKUP($F59,$B$391:$AH$427,MATCH(LEFT(TRIM(Q$6),FIND("~",SUBSTITUTE(Q$6,"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59))*HLOOKUP(LEFT(TRIM(Q$6),FIND("~",SUBSTITUTE(Q$6," ","~",LEN(TRIM(Q$6))-LEN(SUBSTITUTE(TRIM(Q$6)," ",""))))-1)&amp;" Total",$B$6:$AH$427,ROW($A59)-5,FALSE))</f>
        <v>0</v>
      </c>
      <c r="R59" s="11">
        <f ca="1">IF(R$5&lt;&gt;"",HLOOKUP(R$5,Functionalization!$G$6:$M$427,ROW($A59)-5,FALSE),IFERROR(INDEX(R$391:R$427,MATCH($F59,$B$391:$B$427,0))/VLOOKUP($F59,$B$391:$AH$427,MATCH(LEFT(TRIM(R$6),FIND("~",SUBSTITUTE(R$6,"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59))*HLOOKUP(LEFT(TRIM(R$6),FIND("~",SUBSTITUTE(R$6," ","~",LEN(TRIM(R$6))-LEN(SUBSTITUTE(TRIM(R$6)," ",""))))-1)&amp;" Total",$B$6:$AH$427,ROW($A59)-5,FALSE))</f>
        <v>0</v>
      </c>
      <c r="S59" s="11">
        <f ca="1">IF(S$5&lt;&gt;"",HLOOKUP(S$5,Functionalization!$G$6:$M$427,ROW($A59)-5,FALSE),IFERROR(INDEX(S$391:S$427,MATCH($F59,$B$391:$B$427,0))/VLOOKUP($F59,$B$391:$AH$427,MATCH(LEFT(TRIM(S$6),FIND("~",SUBSTITUTE(S$6,"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59))*HLOOKUP(LEFT(TRIM(S$6),FIND("~",SUBSTITUTE(S$6," ","~",LEN(TRIM(S$6))-LEN(SUBSTITUTE(TRIM(S$6)," ",""))))-1)&amp;" Total",$B$6:$AH$427,ROW($A59)-5,FALSE))</f>
        <v>0</v>
      </c>
      <c r="T59" s="11">
        <f ca="1">IF(T$5&lt;&gt;"",HLOOKUP(T$5,Functionalization!$G$6:$M$427,ROW($A59)-5,FALSE),IFERROR(INDEX(T$391:T$427,MATCH($F59,$B$391:$B$427,0))/VLOOKUP($F59,$B$391:$AH$427,MATCH(LEFT(TRIM(T$6),FIND("~",SUBSTITUTE(T$6,"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59))*HLOOKUP(LEFT(TRIM(T$6),FIND("~",SUBSTITUTE(T$6," ","~",LEN(TRIM(T$6))-LEN(SUBSTITUTE(TRIM(T$6)," ",""))))-1)&amp;" Total",$B$6:$AH$427,ROW($A59)-5,FALSE))</f>
        <v>0</v>
      </c>
      <c r="U59" s="11">
        <f ca="1">IF(U$5&lt;&gt;"",HLOOKUP(U$5,Functionalization!$G$6:$M$427,ROW($A59)-5,FALSE),IFERROR(INDEX(U$391:U$427,MATCH($F59,$B$391:$B$427,0))/VLOOKUP($F59,$B$391:$AH$427,MATCH(LEFT(TRIM(U$6),FIND("~",SUBSTITUTE(U$6,"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59))*HLOOKUP(LEFT(TRIM(U$6),FIND("~",SUBSTITUTE(U$6," ","~",LEN(TRIM(U$6))-LEN(SUBSTITUTE(TRIM(U$6)," ",""))))-1)&amp;" Total",$B$6:$AH$427,ROW($A59)-5,FALSE))</f>
        <v>0</v>
      </c>
      <c r="V59" s="11">
        <f ca="1">IF(V$5&lt;&gt;"",HLOOKUP(V$5,Functionalization!$G$6:$M$427,ROW($A59)-5,FALSE),IFERROR(INDEX(V$391:V$427,MATCH($F59,$B$391:$B$427,0))/VLOOKUP($F59,$B$391:$AH$427,MATCH(LEFT(TRIM(V$6),FIND("~",SUBSTITUTE(V$6,"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59))*HLOOKUP(LEFT(TRIM(V$6),FIND("~",SUBSTITUTE(V$6," ","~",LEN(TRIM(V$6))-LEN(SUBSTITUTE(TRIM(V$6)," ",""))))-1)&amp;" Total",$B$6:$AH$427,ROW($A59)-5,FALSE))</f>
        <v>0</v>
      </c>
      <c r="W59" s="11">
        <f ca="1">IF(W$5&lt;&gt;"",HLOOKUP(W$5,Functionalization!$G$6:$M$427,ROW($A59)-5,FALSE),IFERROR(INDEX(W$391:W$427,MATCH($F59,$B$391:$B$427,0))/VLOOKUP($F59,$B$391:$AH$427,MATCH(LEFT(TRIM(W$6),FIND("~",SUBSTITUTE(W$6,"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59))*HLOOKUP(LEFT(TRIM(W$6),FIND("~",SUBSTITUTE(W$6," ","~",LEN(TRIM(W$6))-LEN(SUBSTITUTE(TRIM(W$6)," ",""))))-1)&amp;" Total",$B$6:$AH$427,ROW($A59)-5,FALSE))</f>
        <v>0</v>
      </c>
      <c r="X59" s="11">
        <f ca="1">IF(X$5&lt;&gt;"",HLOOKUP(X$5,Functionalization!$G$6:$M$427,ROW($A59)-5,FALSE),IFERROR(INDEX(X$391:X$427,MATCH($F59,$B$391:$B$427,0))/VLOOKUP($F59,$B$391:$AH$427,MATCH(LEFT(TRIM(X$6),FIND("~",SUBSTITUTE(X$6,"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59))*HLOOKUP(LEFT(TRIM(X$6),FIND("~",SUBSTITUTE(X$6," ","~",LEN(TRIM(X$6))-LEN(SUBSTITUTE(TRIM(X$6)," ",""))))-1)&amp;" Total",$B$6:$AH$427,ROW($A59)-5,FALSE))</f>
        <v>0</v>
      </c>
      <c r="Y59" s="11">
        <f ca="1">IF(Y$5&lt;&gt;"",HLOOKUP(Y$5,Functionalization!$G$6:$M$427,ROW($A59)-5,FALSE),IFERROR(INDEX(Y$391:Y$427,MATCH($F59,$B$391:$B$427,0))/VLOOKUP($F59,$B$391:$AH$427,MATCH(LEFT(TRIM(Y$6),FIND("~",SUBSTITUTE(Y$6,"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59))*HLOOKUP(LEFT(TRIM(Y$6),FIND("~",SUBSTITUTE(Y$6," ","~",LEN(TRIM(Y$6))-LEN(SUBSTITUTE(TRIM(Y$6)," ",""))))-1)&amp;" Total",$B$6:$AH$427,ROW($A59)-5,FALSE))</f>
        <v>0</v>
      </c>
      <c r="Z59" s="11">
        <f ca="1">IF(Z$5&lt;&gt;"",HLOOKUP(Z$5,Functionalization!$G$6:$M$427,ROW($A59)-5,FALSE),IFERROR(INDEX(Z$391:Z$427,MATCH($F59,$B$391:$B$427,0))/VLOOKUP($F59,$B$391:$AH$427,MATCH(LEFT(TRIM(Z$6),FIND("~",SUBSTITUTE(Z$6,"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59))*HLOOKUP(LEFT(TRIM(Z$6),FIND("~",SUBSTITUTE(Z$6," ","~",LEN(TRIM(Z$6))-LEN(SUBSTITUTE(TRIM(Z$6)," ",""))))-1)&amp;" Total",$B$6:$AH$427,ROW($A59)-5,FALSE))</f>
        <v>0</v>
      </c>
      <c r="AA59" s="11">
        <f ca="1">IF(AA$5&lt;&gt;"",HLOOKUP(AA$5,Functionalization!$G$6:$M$427,ROW($A59)-5,FALSE),IFERROR(INDEX(AA$391:AA$427,MATCH($F59,$B$391:$B$427,0))/VLOOKUP($F59,$B$391:$AH$427,MATCH(LEFT(TRIM(AA$6),FIND("~",SUBSTITUTE(AA$6,"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59))*HLOOKUP(LEFT(TRIM(AA$6),FIND("~",SUBSTITUTE(AA$6," ","~",LEN(TRIM(AA$6))-LEN(SUBSTITUTE(TRIM(AA$6)," ",""))))-1)&amp;" Total",$B$6:$AH$427,ROW($A59)-5,FALSE))</f>
        <v>13415312.119999999</v>
      </c>
      <c r="AB59" s="11">
        <f ca="1">IF(AB$5&lt;&gt;"",HLOOKUP(AB$5,Functionalization!$G$6:$M$427,ROW($A59)-5,FALSE),IFERROR(INDEX(AB$391:AB$427,MATCH($F59,$B$391:$B$427,0))/VLOOKUP($F59,$B$391:$AH$427,MATCH(LEFT(TRIM(AB$6),FIND("~",SUBSTITUTE(AB$6,"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59))*HLOOKUP(LEFT(TRIM(AB$6),FIND("~",SUBSTITUTE(AB$6," ","~",LEN(TRIM(AB$6))-LEN(SUBSTITUTE(TRIM(AB$6)," ",""))))-1)&amp;" Total",$B$6:$AH$427,ROW($A59)-5,FALSE))</f>
        <v>0</v>
      </c>
      <c r="AC59" s="11">
        <f ca="1">IF(AC$5&lt;&gt;"",HLOOKUP(AC$5,Functionalization!$G$6:$M$427,ROW($A59)-5,FALSE),IFERROR(INDEX(AC$391:AC$427,MATCH($F59,$B$391:$B$427,0))/VLOOKUP($F59,$B$391:$AH$427,MATCH(LEFT(TRIM(AC$6),FIND("~",SUBSTITUTE(AC$6,"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59))*HLOOKUP(LEFT(TRIM(AC$6),FIND("~",SUBSTITUTE(AC$6," ","~",LEN(TRIM(AC$6))-LEN(SUBSTITUTE(TRIM(AC$6)," ",""))))-1)&amp;" Total",$B$6:$AH$427,ROW($A59)-5,FALSE))</f>
        <v>0</v>
      </c>
      <c r="AD59" s="11">
        <f ca="1">IF(AD$5&lt;&gt;"",HLOOKUP(AD$5,Functionalization!$G$6:$M$427,ROW($A59)-5,FALSE),IFERROR(INDEX(AD$391:AD$427,MATCH($F59,$B$391:$B$427,0))/VLOOKUP($F59,$B$391:$AH$427,MATCH(LEFT(TRIM(AD$6),FIND("~",SUBSTITUTE(AD$6,"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59))*HLOOKUP(LEFT(TRIM(AD$6),FIND("~",SUBSTITUTE(AD$6," ","~",LEN(TRIM(AD$6))-LEN(SUBSTITUTE(TRIM(AD$6)," ",""))))-1)&amp;" Total",$B$6:$AH$427,ROW($A59)-5,FALSE))</f>
        <v>13415312.119999999</v>
      </c>
      <c r="AE59" s="11">
        <f ca="1">IF(AE$5&lt;&gt;"",HLOOKUP(AE$5,Functionalization!$G$6:$M$427,ROW($A59)-5,FALSE),IFERROR(INDEX(AE$391:AE$427,MATCH($F59,$B$391:$B$427,0))/VLOOKUP($F59,$B$391:$AH$427,MATCH(LEFT(TRIM(AE$6),FIND("~",SUBSTITUTE(AE$6,"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59))*HLOOKUP(LEFT(TRIM(AE$6),FIND("~",SUBSTITUTE(AE$6," ","~",LEN(TRIM(AE$6))-LEN(SUBSTITUTE(TRIM(AE$6)," ",""))))-1)&amp;" Total",$B$6:$AH$427,ROW($A59)-5,FALSE))</f>
        <v>0</v>
      </c>
      <c r="AF59" s="11">
        <f ca="1">IF(AF$5&lt;&gt;"",HLOOKUP(AF$5,Functionalization!$G$6:$M$427,ROW($A59)-5,FALSE),IFERROR(INDEX(AF$391:AF$427,MATCH($F59,$B$391:$B$427,0))/VLOOKUP($F59,$B$391:$AH$427,MATCH(LEFT(TRIM(AF$6),FIND("~",SUBSTITUTE(AF$6,"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59))*HLOOKUP(LEFT(TRIM(AF$6),FIND("~",SUBSTITUTE(AF$6," ","~",LEN(TRIM(AF$6))-LEN(SUBSTITUTE(TRIM(AF$6)," ",""))))-1)&amp;" Total",$B$6:$AH$427,ROW($A59)-5,FALSE))</f>
        <v>0</v>
      </c>
      <c r="AG59" s="11">
        <f ca="1">IF(AG$5&lt;&gt;"",HLOOKUP(AG$5,Functionalization!$G$6:$M$427,ROW($A59)-5,FALSE),IFERROR(INDEX(AG$391:AG$427,MATCH($F59,$B$391:$B$427,0))/VLOOKUP($F59,$B$391:$AH$427,MATCH(LEFT(TRIM(AG$6),FIND("~",SUBSTITUTE(AG$6,"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59))*HLOOKUP(LEFT(TRIM(AG$6),FIND("~",SUBSTITUTE(AG$6," ","~",LEN(TRIM(AG$6))-LEN(SUBSTITUTE(TRIM(AG$6)," ",""))))-1)&amp;" Total",$B$6:$AH$427,ROW($A59)-5,FALSE))</f>
        <v>0</v>
      </c>
      <c r="AH59" s="11">
        <f ca="1">IF(AH$5&lt;&gt;"",HLOOKUP(AH$5,Functionalization!$G$6:$M$427,ROW($A59)-5,FALSE),IFERROR(INDEX(AH$391:AH$427,MATCH($F59,$B$391:$B$427,0))/VLOOKUP($F59,$B$391:$AH$427,MATCH(LEFT(TRIM(AH$6),FIND("~",SUBSTITUTE(AH$6,"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59))*HLOOKUP(LEFT(TRIM(AH$6),FIND("~",SUBSTITUTE(AH$6," ","~",LEN(TRIM(AH$6))-LEN(SUBSTITUTE(TRIM(AH$6)," ",""))))-1)&amp;" Total",$B$6:$AH$427,ROW($A59)-5,FALSE))</f>
        <v>0</v>
      </c>
      <c r="AJ59">
        <f ca="1">IFERROR(IF(SUMIF($G$6:$AH$6,AJ$6&amp;" Total",$G59:$AH59)-(SUMIF($G$6:$AH$6,AJ$6&amp;" "&amp;'Input-Func_Class'!$D$22,$G59:$AH59)+IFERROR(SUMIF($G$6:$AH$6,AJ$6&amp;" "&amp;'Input-Func_Class'!$E$22,$G59:$AH59),SUMIF($G$6:$AH$6,AJ$6&amp;" "&amp;'Input-Func_Class'!$B$24,$G59:$AH59))+SUMIF($G$6:$AH$6,AJ$6&amp;" "&amp;'Input-Func_Class'!$F$22,$G59:$AH59))&lt;Check_Limit,0,1),1)</f>
        <v>0</v>
      </c>
      <c r="AK59">
        <f ca="1">IFERROR(IF(SUMIF($G$6:$AH$6,AK$6&amp;" Total",$G59:$AH59)-(SUMIF($G$6:$AH$6,AK$6&amp;" "&amp;'Input-Func_Class'!$D$22,$G59:$AH59)+IFERROR(SUMIF($G$6:$AH$6,AK$6&amp;" "&amp;'Input-Func_Class'!$E$22,$G59:$AH59),SUMIF($G$6:$AH$6,AK$6&amp;" "&amp;'Input-Func_Class'!$B$24,$G59:$AH59))+SUMIF($G$6:$AH$6,AK$6&amp;" "&amp;'Input-Func_Class'!$F$22,$G59:$AH59))&lt;Check_Limit,0,1),1)</f>
        <v>0</v>
      </c>
      <c r="AL59">
        <f ca="1">IFERROR(IF(SUMIF($G$6:$AH$6,AL$6&amp;" Total",$G59:$AH59)-(SUMIF($G$6:$AH$6,AL$6&amp;" "&amp;'Input-Func_Class'!$D$22,$G59:$AH59)+IFERROR(SUMIF($G$6:$AH$6,AL$6&amp;" "&amp;'Input-Func_Class'!$E$22,$G59:$AH59),SUMIF($G$6:$AH$6,AL$6&amp;" "&amp;'Input-Func_Class'!$B$24,$G59:$AH59))+SUMIF($G$6:$AH$6,AL$6&amp;" "&amp;'Input-Func_Class'!$F$22,$G59:$AH59))&lt;Check_Limit,0,1),1)</f>
        <v>0</v>
      </c>
      <c r="AM59">
        <f ca="1">IFERROR(IF(SUMIF($G$6:$AH$6,AM$6&amp;" Total",$G59:$AH59)-(SUMIF($G$6:$AH$6,AM$6&amp;" "&amp;'Input-Func_Class'!$D$22,$G59:$AH59)+IFERROR(SUMIF($G$6:$AH$6,AM$6&amp;" "&amp;'Input-Func_Class'!$E$22,$G59:$AH59),SUMIF($G$6:$AH$6,AM$6&amp;" "&amp;'Input-Func_Class'!$B$24,$G59:$AH59))+SUMIF($G$6:$AH$6,AM$6&amp;" "&amp;'Input-Func_Class'!$F$22,$G59:$AH59))&lt;Check_Limit,0,1),1)</f>
        <v>0</v>
      </c>
      <c r="AN59">
        <f ca="1">IFERROR(IF(SUMIF($G$6:$AH$6,AN$6&amp;" Total",$G59:$AH59)-(SUMIF($G$6:$AH$6,AN$6&amp;" "&amp;'Input-Func_Class'!$D$22,$G59:$AH59)+IFERROR(SUMIF($G$6:$AH$6,AN$6&amp;" "&amp;'Input-Func_Class'!$E$22,$G59:$AH59),SUMIF($G$6:$AH$6,AN$6&amp;" "&amp;'Input-Func_Class'!$B$24,$G59:$AH59))+SUMIF($G$6:$AH$6,AN$6&amp;" "&amp;'Input-Func_Class'!$F$22,$G59:$AH59))&lt;Check_Limit,0,1),1)</f>
        <v>0</v>
      </c>
      <c r="AO59">
        <f ca="1">IFERROR(IF(SUMIF($G$6:$AH$6,AO$6&amp;" Total",$G59:$AH59)-(SUMIF($G$6:$AH$6,AO$6&amp;" "&amp;'Input-Func_Class'!$D$22,$G59:$AH59)+IFERROR(SUMIF($G$6:$AH$6,AO$6&amp;" "&amp;'Input-Func_Class'!$E$22,$G59:$AH59),SUMIF($G$6:$AH$6,AO$6&amp;" "&amp;'Input-Func_Class'!$B$24,$G59:$AH59))+SUMIF($G$6:$AH$6,AO$6&amp;" "&amp;'Input-Func_Class'!$F$22,$G59:$AH59))&lt;Check_Limit,0,1),1)</f>
        <v>0</v>
      </c>
      <c r="AP59">
        <f ca="1">IFERROR(IF(SUMIF($G$6:$AH$6,AP$6&amp;" Total",$G59:$AH59)-(SUMIF($G$6:$AH$6,AP$6&amp;" "&amp;'Input-Func_Class'!$D$22,$G59:$AH59)+IFERROR(SUMIF($G$6:$AH$6,AP$6&amp;" "&amp;'Input-Func_Class'!$E$22,$G59:$AH59),SUMIF($G$6:$AH$6,AP$6&amp;" "&amp;'Input-Func_Class'!$B$24,$G59:$AH59))+SUMIF($G$6:$AH$6,AP$6&amp;" "&amp;'Input-Func_Class'!$F$22,$G59:$AH59))&lt;Check_Limit,0,1),1)</f>
        <v>0</v>
      </c>
    </row>
    <row r="60" spans="1:42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>Functionalization!$D60</f>
        <v>14644532.279999999</v>
      </c>
      <c r="E60" s="11">
        <f t="shared" ca="1" si="0"/>
        <v>0</v>
      </c>
      <c r="F60" s="3" t="str">
        <f>IF($D60=0,"-",IF('Input-Accounts'!$E60&lt;&gt;0,'Input-Accounts'!$E60,'Input-Accounts'!$G60))</f>
        <v>CUSTOMER</v>
      </c>
      <c r="G60" s="11">
        <f ca="1">IF(G$5&lt;&gt;"",HLOOKUP(G$5,Functionalization!$G$6:$M$427,ROW($A60)-5,FALSE),IFERROR(INDEX(G$391:G$427,MATCH($F60,$B$391:$B$427,0))/VLOOKUP($F60,$B$391:$AH$427,MATCH(LEFT(TRIM(G$6),FIND("~",SUBSTITUTE(G$6,"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60))*HLOOKUP(LEFT(TRIM(G$6),FIND("~",SUBSTITUTE(G$6," ","~",LEN(TRIM(G$6))-LEN(SUBSTITUTE(TRIM(G$6)," ",""))))-1)&amp;" Total",$B$6:$AH$427,ROW($A60)-5,FALSE))</f>
        <v>0</v>
      </c>
      <c r="H60" s="11">
        <f ca="1">IF(H$5&lt;&gt;"",HLOOKUP(H$5,Functionalization!$G$6:$M$427,ROW($A60)-5,FALSE),IFERROR(INDEX(H$391:H$427,MATCH($F60,$B$391:$B$427,0))/VLOOKUP($F60,$B$391:$AH$427,MATCH(LEFT(TRIM(H$6),FIND("~",SUBSTITUTE(H$6,"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60))*HLOOKUP(LEFT(TRIM(H$6),FIND("~",SUBSTITUTE(H$6," ","~",LEN(TRIM(H$6))-LEN(SUBSTITUTE(TRIM(H$6)," ",""))))-1)&amp;" Total",$B$6:$AH$427,ROW($A60)-5,FALSE))</f>
        <v>0</v>
      </c>
      <c r="I60" s="11">
        <f ca="1">IF(I$5&lt;&gt;"",HLOOKUP(I$5,Functionalization!$G$6:$M$427,ROW($A60)-5,FALSE),IFERROR(INDEX(I$391:I$427,MATCH($F60,$B$391:$B$427,0))/VLOOKUP($F60,$B$391:$AH$427,MATCH(LEFT(TRIM(I$6),FIND("~",SUBSTITUTE(I$6,"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60))*HLOOKUP(LEFT(TRIM(I$6),FIND("~",SUBSTITUTE(I$6," ","~",LEN(TRIM(I$6))-LEN(SUBSTITUTE(TRIM(I$6)," ",""))))-1)&amp;" Total",$B$6:$AH$427,ROW($A60)-5,FALSE))</f>
        <v>0</v>
      </c>
      <c r="J60" s="11">
        <f ca="1">IF(J$5&lt;&gt;"",HLOOKUP(J$5,Functionalization!$G$6:$M$427,ROW($A60)-5,FALSE),IFERROR(INDEX(J$391:J$427,MATCH($F60,$B$391:$B$427,0))/VLOOKUP($F60,$B$391:$AH$427,MATCH(LEFT(TRIM(J$6),FIND("~",SUBSTITUTE(J$6,"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60))*HLOOKUP(LEFT(TRIM(J$6),FIND("~",SUBSTITUTE(J$6," ","~",LEN(TRIM(J$6))-LEN(SUBSTITUTE(TRIM(J$6)," ",""))))-1)&amp;" Total",$B$6:$AH$427,ROW($A60)-5,FALSE))</f>
        <v>0</v>
      </c>
      <c r="K60" s="11">
        <f ca="1">IF(K$5&lt;&gt;"",HLOOKUP(K$5,Functionalization!$G$6:$M$427,ROW($A60)-5,FALSE),IFERROR(INDEX(K$391:K$427,MATCH($F60,$B$391:$B$427,0))/VLOOKUP($F60,$B$391:$AH$427,MATCH(LEFT(TRIM(K$6),FIND("~",SUBSTITUTE(K$6,"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60))*HLOOKUP(LEFT(TRIM(K$6),FIND("~",SUBSTITUTE(K$6," ","~",LEN(TRIM(K$6))-LEN(SUBSTITUTE(TRIM(K$6)," ",""))))-1)&amp;" Total",$B$6:$AH$427,ROW($A60)-5,FALSE))</f>
        <v>0</v>
      </c>
      <c r="L60" s="11">
        <f ca="1">IF(L$5&lt;&gt;"",HLOOKUP(L$5,Functionalization!$G$6:$M$427,ROW($A60)-5,FALSE),IFERROR(INDEX(L$391:L$427,MATCH($F60,$B$391:$B$427,0))/VLOOKUP($F60,$B$391:$AH$427,MATCH(LEFT(TRIM(L$6),FIND("~",SUBSTITUTE(L$6,"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60))*HLOOKUP(LEFT(TRIM(L$6),FIND("~",SUBSTITUTE(L$6," ","~",LEN(TRIM(L$6))-LEN(SUBSTITUTE(TRIM(L$6)," ",""))))-1)&amp;" Total",$B$6:$AH$427,ROW($A60)-5,FALSE))</f>
        <v>0</v>
      </c>
      <c r="M60" s="11">
        <f ca="1">IF(M$5&lt;&gt;"",HLOOKUP(M$5,Functionalization!$G$6:$M$427,ROW($A60)-5,FALSE),IFERROR(INDEX(M$391:M$427,MATCH($F60,$B$391:$B$427,0))/VLOOKUP($F60,$B$391:$AH$427,MATCH(LEFT(TRIM(M$6),FIND("~",SUBSTITUTE(M$6,"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60))*HLOOKUP(LEFT(TRIM(M$6),FIND("~",SUBSTITUTE(M$6," ","~",LEN(TRIM(M$6))-LEN(SUBSTITUTE(TRIM(M$6)," ",""))))-1)&amp;" Total",$B$6:$AH$427,ROW($A60)-5,FALSE))</f>
        <v>0</v>
      </c>
      <c r="N60" s="11">
        <f ca="1">IF(N$5&lt;&gt;"",HLOOKUP(N$5,Functionalization!$G$6:$M$427,ROW($A60)-5,FALSE),IFERROR(INDEX(N$391:N$427,MATCH($F60,$B$391:$B$427,0))/VLOOKUP($F60,$B$391:$AH$427,MATCH(LEFT(TRIM(N$6),FIND("~",SUBSTITUTE(N$6,"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60))*HLOOKUP(LEFT(TRIM(N$6),FIND("~",SUBSTITUTE(N$6," ","~",LEN(TRIM(N$6))-LEN(SUBSTITUTE(TRIM(N$6)," ",""))))-1)&amp;" Total",$B$6:$AH$427,ROW($A60)-5,FALSE))</f>
        <v>0</v>
      </c>
      <c r="O60" s="11">
        <f ca="1">IF(O$5&lt;&gt;"",HLOOKUP(O$5,Functionalization!$G$6:$M$427,ROW($A60)-5,FALSE),IFERROR(INDEX(O$391:O$427,MATCH($F60,$B$391:$B$427,0))/VLOOKUP($F60,$B$391:$AH$427,MATCH(LEFT(TRIM(O$6),FIND("~",SUBSTITUTE(O$6,"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60))*HLOOKUP(LEFT(TRIM(O$6),FIND("~",SUBSTITUTE(O$6," ","~",LEN(TRIM(O$6))-LEN(SUBSTITUTE(TRIM(O$6)," ",""))))-1)&amp;" Total",$B$6:$AH$427,ROW($A60)-5,FALSE))</f>
        <v>0</v>
      </c>
      <c r="P60" s="11">
        <f ca="1">IF(P$5&lt;&gt;"",HLOOKUP(P$5,Functionalization!$G$6:$M$427,ROW($A60)-5,FALSE),IFERROR(INDEX(P$391:P$427,MATCH($F60,$B$391:$B$427,0))/VLOOKUP($F60,$B$391:$AH$427,MATCH(LEFT(TRIM(P$6),FIND("~",SUBSTITUTE(P$6,"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60))*HLOOKUP(LEFT(TRIM(P$6),FIND("~",SUBSTITUTE(P$6," ","~",LEN(TRIM(P$6))-LEN(SUBSTITUTE(TRIM(P$6)," ",""))))-1)&amp;" Total",$B$6:$AH$427,ROW($A60)-5,FALSE))</f>
        <v>0</v>
      </c>
      <c r="Q60" s="11">
        <f ca="1">IF(Q$5&lt;&gt;"",HLOOKUP(Q$5,Functionalization!$G$6:$M$427,ROW($A60)-5,FALSE),IFERROR(INDEX(Q$391:Q$427,MATCH($F60,$B$391:$B$427,0))/VLOOKUP($F60,$B$391:$AH$427,MATCH(LEFT(TRIM(Q$6),FIND("~",SUBSTITUTE(Q$6,"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60))*HLOOKUP(LEFT(TRIM(Q$6),FIND("~",SUBSTITUTE(Q$6," ","~",LEN(TRIM(Q$6))-LEN(SUBSTITUTE(TRIM(Q$6)," ",""))))-1)&amp;" Total",$B$6:$AH$427,ROW($A60)-5,FALSE))</f>
        <v>0</v>
      </c>
      <c r="R60" s="11">
        <f ca="1">IF(R$5&lt;&gt;"",HLOOKUP(R$5,Functionalization!$G$6:$M$427,ROW($A60)-5,FALSE),IFERROR(INDEX(R$391:R$427,MATCH($F60,$B$391:$B$427,0))/VLOOKUP($F60,$B$391:$AH$427,MATCH(LEFT(TRIM(R$6),FIND("~",SUBSTITUTE(R$6,"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60))*HLOOKUP(LEFT(TRIM(R$6),FIND("~",SUBSTITUTE(R$6," ","~",LEN(TRIM(R$6))-LEN(SUBSTITUTE(TRIM(R$6)," ",""))))-1)&amp;" Total",$B$6:$AH$427,ROW($A60)-5,FALSE))</f>
        <v>0</v>
      </c>
      <c r="S60" s="11">
        <f ca="1">IF(S$5&lt;&gt;"",HLOOKUP(S$5,Functionalization!$G$6:$M$427,ROW($A60)-5,FALSE),IFERROR(INDEX(S$391:S$427,MATCH($F60,$B$391:$B$427,0))/VLOOKUP($F60,$B$391:$AH$427,MATCH(LEFT(TRIM(S$6),FIND("~",SUBSTITUTE(S$6,"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60))*HLOOKUP(LEFT(TRIM(S$6),FIND("~",SUBSTITUTE(S$6," ","~",LEN(TRIM(S$6))-LEN(SUBSTITUTE(TRIM(S$6)," ",""))))-1)&amp;" Total",$B$6:$AH$427,ROW($A60)-5,FALSE))</f>
        <v>0</v>
      </c>
      <c r="T60" s="11">
        <f ca="1">IF(T$5&lt;&gt;"",HLOOKUP(T$5,Functionalization!$G$6:$M$427,ROW($A60)-5,FALSE),IFERROR(INDEX(T$391:T$427,MATCH($F60,$B$391:$B$427,0))/VLOOKUP($F60,$B$391:$AH$427,MATCH(LEFT(TRIM(T$6),FIND("~",SUBSTITUTE(T$6,"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60))*HLOOKUP(LEFT(TRIM(T$6),FIND("~",SUBSTITUTE(T$6," ","~",LEN(TRIM(T$6))-LEN(SUBSTITUTE(TRIM(T$6)," ",""))))-1)&amp;" Total",$B$6:$AH$427,ROW($A60)-5,FALSE))</f>
        <v>0</v>
      </c>
      <c r="U60" s="11">
        <f ca="1">IF(U$5&lt;&gt;"",HLOOKUP(U$5,Functionalization!$G$6:$M$427,ROW($A60)-5,FALSE),IFERROR(INDEX(U$391:U$427,MATCH($F60,$B$391:$B$427,0))/VLOOKUP($F60,$B$391:$AH$427,MATCH(LEFT(TRIM(U$6),FIND("~",SUBSTITUTE(U$6,"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60))*HLOOKUP(LEFT(TRIM(U$6),FIND("~",SUBSTITUTE(U$6," ","~",LEN(TRIM(U$6))-LEN(SUBSTITUTE(TRIM(U$6)," ",""))))-1)&amp;" Total",$B$6:$AH$427,ROW($A60)-5,FALSE))</f>
        <v>0</v>
      </c>
      <c r="V60" s="11">
        <f ca="1">IF(V$5&lt;&gt;"",HLOOKUP(V$5,Functionalization!$G$6:$M$427,ROW($A60)-5,FALSE),IFERROR(INDEX(V$391:V$427,MATCH($F60,$B$391:$B$427,0))/VLOOKUP($F60,$B$391:$AH$427,MATCH(LEFT(TRIM(V$6),FIND("~",SUBSTITUTE(V$6,"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60))*HLOOKUP(LEFT(TRIM(V$6),FIND("~",SUBSTITUTE(V$6," ","~",LEN(TRIM(V$6))-LEN(SUBSTITUTE(TRIM(V$6)," ",""))))-1)&amp;" Total",$B$6:$AH$427,ROW($A60)-5,FALSE))</f>
        <v>0</v>
      </c>
      <c r="W60" s="11">
        <f ca="1">IF(W$5&lt;&gt;"",HLOOKUP(W$5,Functionalization!$G$6:$M$427,ROW($A60)-5,FALSE),IFERROR(INDEX(W$391:W$427,MATCH($F60,$B$391:$B$427,0))/VLOOKUP($F60,$B$391:$AH$427,MATCH(LEFT(TRIM(W$6),FIND("~",SUBSTITUTE(W$6,"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60))*HLOOKUP(LEFT(TRIM(W$6),FIND("~",SUBSTITUTE(W$6," ","~",LEN(TRIM(W$6))-LEN(SUBSTITUTE(TRIM(W$6)," ",""))))-1)&amp;" Total",$B$6:$AH$427,ROW($A60)-5,FALSE))</f>
        <v>0</v>
      </c>
      <c r="X60" s="11">
        <f ca="1">IF(X$5&lt;&gt;"",HLOOKUP(X$5,Functionalization!$G$6:$M$427,ROW($A60)-5,FALSE),IFERROR(INDEX(X$391:X$427,MATCH($F60,$B$391:$B$427,0))/VLOOKUP($F60,$B$391:$AH$427,MATCH(LEFT(TRIM(X$6),FIND("~",SUBSTITUTE(X$6,"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60))*HLOOKUP(LEFT(TRIM(X$6),FIND("~",SUBSTITUTE(X$6," ","~",LEN(TRIM(X$6))-LEN(SUBSTITUTE(TRIM(X$6)," ",""))))-1)&amp;" Total",$B$6:$AH$427,ROW($A60)-5,FALSE))</f>
        <v>0</v>
      </c>
      <c r="Y60" s="11">
        <f ca="1">IF(Y$5&lt;&gt;"",HLOOKUP(Y$5,Functionalization!$G$6:$M$427,ROW($A60)-5,FALSE),IFERROR(INDEX(Y$391:Y$427,MATCH($F60,$B$391:$B$427,0))/VLOOKUP($F60,$B$391:$AH$427,MATCH(LEFT(TRIM(Y$6),FIND("~",SUBSTITUTE(Y$6,"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60))*HLOOKUP(LEFT(TRIM(Y$6),FIND("~",SUBSTITUTE(Y$6," ","~",LEN(TRIM(Y$6))-LEN(SUBSTITUTE(TRIM(Y$6)," ",""))))-1)&amp;" Total",$B$6:$AH$427,ROW($A60)-5,FALSE))</f>
        <v>0</v>
      </c>
      <c r="Z60" s="11">
        <f ca="1">IF(Z$5&lt;&gt;"",HLOOKUP(Z$5,Functionalization!$G$6:$M$427,ROW($A60)-5,FALSE),IFERROR(INDEX(Z$391:Z$427,MATCH($F60,$B$391:$B$427,0))/VLOOKUP($F60,$B$391:$AH$427,MATCH(LEFT(TRIM(Z$6),FIND("~",SUBSTITUTE(Z$6,"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60))*HLOOKUP(LEFT(TRIM(Z$6),FIND("~",SUBSTITUTE(Z$6," ","~",LEN(TRIM(Z$6))-LEN(SUBSTITUTE(TRIM(Z$6)," ",""))))-1)&amp;" Total",$B$6:$AH$427,ROW($A60)-5,FALSE))</f>
        <v>0</v>
      </c>
      <c r="AA60" s="11">
        <f ca="1">IF(AA$5&lt;&gt;"",HLOOKUP(AA$5,Functionalization!$G$6:$M$427,ROW($A60)-5,FALSE),IFERROR(INDEX(AA$391:AA$427,MATCH($F60,$B$391:$B$427,0))/VLOOKUP($F60,$B$391:$AH$427,MATCH(LEFT(TRIM(AA$6),FIND("~",SUBSTITUTE(AA$6,"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60))*HLOOKUP(LEFT(TRIM(AA$6),FIND("~",SUBSTITUTE(AA$6," ","~",LEN(TRIM(AA$6))-LEN(SUBSTITUTE(TRIM(AA$6)," ",""))))-1)&amp;" Total",$B$6:$AH$427,ROW($A60)-5,FALSE))</f>
        <v>14644532.279999999</v>
      </c>
      <c r="AB60" s="11">
        <f ca="1">IF(AB$5&lt;&gt;"",HLOOKUP(AB$5,Functionalization!$G$6:$M$427,ROW($A60)-5,FALSE),IFERROR(INDEX(AB$391:AB$427,MATCH($F60,$B$391:$B$427,0))/VLOOKUP($F60,$B$391:$AH$427,MATCH(LEFT(TRIM(AB$6),FIND("~",SUBSTITUTE(AB$6,"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60))*HLOOKUP(LEFT(TRIM(AB$6),FIND("~",SUBSTITUTE(AB$6," ","~",LEN(TRIM(AB$6))-LEN(SUBSTITUTE(TRIM(AB$6)," ",""))))-1)&amp;" Total",$B$6:$AH$427,ROW($A60)-5,FALSE))</f>
        <v>0</v>
      </c>
      <c r="AC60" s="11">
        <f ca="1">IF(AC$5&lt;&gt;"",HLOOKUP(AC$5,Functionalization!$G$6:$M$427,ROW($A60)-5,FALSE),IFERROR(INDEX(AC$391:AC$427,MATCH($F60,$B$391:$B$427,0))/VLOOKUP($F60,$B$391:$AH$427,MATCH(LEFT(TRIM(AC$6),FIND("~",SUBSTITUTE(AC$6,"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60))*HLOOKUP(LEFT(TRIM(AC$6),FIND("~",SUBSTITUTE(AC$6," ","~",LEN(TRIM(AC$6))-LEN(SUBSTITUTE(TRIM(AC$6)," ",""))))-1)&amp;" Total",$B$6:$AH$427,ROW($A60)-5,FALSE))</f>
        <v>0</v>
      </c>
      <c r="AD60" s="11">
        <f ca="1">IF(AD$5&lt;&gt;"",HLOOKUP(AD$5,Functionalization!$G$6:$M$427,ROW($A60)-5,FALSE),IFERROR(INDEX(AD$391:AD$427,MATCH($F60,$B$391:$B$427,0))/VLOOKUP($F60,$B$391:$AH$427,MATCH(LEFT(TRIM(AD$6),FIND("~",SUBSTITUTE(AD$6,"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60))*HLOOKUP(LEFT(TRIM(AD$6),FIND("~",SUBSTITUTE(AD$6," ","~",LEN(TRIM(AD$6))-LEN(SUBSTITUTE(TRIM(AD$6)," ",""))))-1)&amp;" Total",$B$6:$AH$427,ROW($A60)-5,FALSE))</f>
        <v>14644532.279999999</v>
      </c>
      <c r="AE60" s="11">
        <f ca="1">IF(AE$5&lt;&gt;"",HLOOKUP(AE$5,Functionalization!$G$6:$M$427,ROW($A60)-5,FALSE),IFERROR(INDEX(AE$391:AE$427,MATCH($F60,$B$391:$B$427,0))/VLOOKUP($F60,$B$391:$AH$427,MATCH(LEFT(TRIM(AE$6),FIND("~",SUBSTITUTE(AE$6,"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60))*HLOOKUP(LEFT(TRIM(AE$6),FIND("~",SUBSTITUTE(AE$6," ","~",LEN(TRIM(AE$6))-LEN(SUBSTITUTE(TRIM(AE$6)," ",""))))-1)&amp;" Total",$B$6:$AH$427,ROW($A60)-5,FALSE))</f>
        <v>0</v>
      </c>
      <c r="AF60" s="11">
        <f ca="1">IF(AF$5&lt;&gt;"",HLOOKUP(AF$5,Functionalization!$G$6:$M$427,ROW($A60)-5,FALSE),IFERROR(INDEX(AF$391:AF$427,MATCH($F60,$B$391:$B$427,0))/VLOOKUP($F60,$B$391:$AH$427,MATCH(LEFT(TRIM(AF$6),FIND("~",SUBSTITUTE(AF$6,"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60))*HLOOKUP(LEFT(TRIM(AF$6),FIND("~",SUBSTITUTE(AF$6," ","~",LEN(TRIM(AF$6))-LEN(SUBSTITUTE(TRIM(AF$6)," ",""))))-1)&amp;" Total",$B$6:$AH$427,ROW($A60)-5,FALSE))</f>
        <v>0</v>
      </c>
      <c r="AG60" s="11">
        <f ca="1">IF(AG$5&lt;&gt;"",HLOOKUP(AG$5,Functionalization!$G$6:$M$427,ROW($A60)-5,FALSE),IFERROR(INDEX(AG$391:AG$427,MATCH($F60,$B$391:$B$427,0))/VLOOKUP($F60,$B$391:$AH$427,MATCH(LEFT(TRIM(AG$6),FIND("~",SUBSTITUTE(AG$6,"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60))*HLOOKUP(LEFT(TRIM(AG$6),FIND("~",SUBSTITUTE(AG$6," ","~",LEN(TRIM(AG$6))-LEN(SUBSTITUTE(TRIM(AG$6)," ",""))))-1)&amp;" Total",$B$6:$AH$427,ROW($A60)-5,FALSE))</f>
        <v>0</v>
      </c>
      <c r="AH60" s="11">
        <f ca="1">IF(AH$5&lt;&gt;"",HLOOKUP(AH$5,Functionalization!$G$6:$M$427,ROW($A60)-5,FALSE),IFERROR(INDEX(AH$391:AH$427,MATCH($F60,$B$391:$B$427,0))/VLOOKUP($F60,$B$391:$AH$427,MATCH(LEFT(TRIM(AH$6),FIND("~",SUBSTITUTE(AH$6,"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60))*HLOOKUP(LEFT(TRIM(AH$6),FIND("~",SUBSTITUTE(AH$6," ","~",LEN(TRIM(AH$6))-LEN(SUBSTITUTE(TRIM(AH$6)," ",""))))-1)&amp;" Total",$B$6:$AH$427,ROW($A60)-5,FALSE))</f>
        <v>0</v>
      </c>
      <c r="AJ60">
        <f ca="1">IFERROR(IF(SUMIF($G$6:$AH$6,AJ$6&amp;" Total",$G60:$AH60)-(SUMIF($G$6:$AH$6,AJ$6&amp;" "&amp;'Input-Func_Class'!$D$22,$G60:$AH60)+IFERROR(SUMIF($G$6:$AH$6,AJ$6&amp;" "&amp;'Input-Func_Class'!$E$22,$G60:$AH60),SUMIF($G$6:$AH$6,AJ$6&amp;" "&amp;'Input-Func_Class'!$B$24,$G60:$AH60))+SUMIF($G$6:$AH$6,AJ$6&amp;" "&amp;'Input-Func_Class'!$F$22,$G60:$AH60))&lt;Check_Limit,0,1),1)</f>
        <v>0</v>
      </c>
      <c r="AK60">
        <f ca="1">IFERROR(IF(SUMIF($G$6:$AH$6,AK$6&amp;" Total",$G60:$AH60)-(SUMIF($G$6:$AH$6,AK$6&amp;" "&amp;'Input-Func_Class'!$D$22,$G60:$AH60)+IFERROR(SUMIF($G$6:$AH$6,AK$6&amp;" "&amp;'Input-Func_Class'!$E$22,$G60:$AH60),SUMIF($G$6:$AH$6,AK$6&amp;" "&amp;'Input-Func_Class'!$B$24,$G60:$AH60))+SUMIF($G$6:$AH$6,AK$6&amp;" "&amp;'Input-Func_Class'!$F$22,$G60:$AH60))&lt;Check_Limit,0,1),1)</f>
        <v>0</v>
      </c>
      <c r="AL60">
        <f ca="1">IFERROR(IF(SUMIF($G$6:$AH$6,AL$6&amp;" Total",$G60:$AH60)-(SUMIF($G$6:$AH$6,AL$6&amp;" "&amp;'Input-Func_Class'!$D$22,$G60:$AH60)+IFERROR(SUMIF($G$6:$AH$6,AL$6&amp;" "&amp;'Input-Func_Class'!$E$22,$G60:$AH60),SUMIF($G$6:$AH$6,AL$6&amp;" "&amp;'Input-Func_Class'!$B$24,$G60:$AH60))+SUMIF($G$6:$AH$6,AL$6&amp;" "&amp;'Input-Func_Class'!$F$22,$G60:$AH60))&lt;Check_Limit,0,1),1)</f>
        <v>0</v>
      </c>
      <c r="AM60">
        <f ca="1">IFERROR(IF(SUMIF($G$6:$AH$6,AM$6&amp;" Total",$G60:$AH60)-(SUMIF($G$6:$AH$6,AM$6&amp;" "&amp;'Input-Func_Class'!$D$22,$G60:$AH60)+IFERROR(SUMIF($G$6:$AH$6,AM$6&amp;" "&amp;'Input-Func_Class'!$E$22,$G60:$AH60),SUMIF($G$6:$AH$6,AM$6&amp;" "&amp;'Input-Func_Class'!$B$24,$G60:$AH60))+SUMIF($G$6:$AH$6,AM$6&amp;" "&amp;'Input-Func_Class'!$F$22,$G60:$AH60))&lt;Check_Limit,0,1),1)</f>
        <v>0</v>
      </c>
      <c r="AN60">
        <f ca="1">IFERROR(IF(SUMIF($G$6:$AH$6,AN$6&amp;" Total",$G60:$AH60)-(SUMIF($G$6:$AH$6,AN$6&amp;" "&amp;'Input-Func_Class'!$D$22,$G60:$AH60)+IFERROR(SUMIF($G$6:$AH$6,AN$6&amp;" "&amp;'Input-Func_Class'!$E$22,$G60:$AH60),SUMIF($G$6:$AH$6,AN$6&amp;" "&amp;'Input-Func_Class'!$B$24,$G60:$AH60))+SUMIF($G$6:$AH$6,AN$6&amp;" "&amp;'Input-Func_Class'!$F$22,$G60:$AH60))&lt;Check_Limit,0,1),1)</f>
        <v>0</v>
      </c>
      <c r="AO60">
        <f ca="1">IFERROR(IF(SUMIF($G$6:$AH$6,AO$6&amp;" Total",$G60:$AH60)-(SUMIF($G$6:$AH$6,AO$6&amp;" "&amp;'Input-Func_Class'!$D$22,$G60:$AH60)+IFERROR(SUMIF($G$6:$AH$6,AO$6&amp;" "&amp;'Input-Func_Class'!$E$22,$G60:$AH60),SUMIF($G$6:$AH$6,AO$6&amp;" "&amp;'Input-Func_Class'!$B$24,$G60:$AH60))+SUMIF($G$6:$AH$6,AO$6&amp;" "&amp;'Input-Func_Class'!$F$22,$G60:$AH60))&lt;Check_Limit,0,1),1)</f>
        <v>0</v>
      </c>
      <c r="AP60">
        <f ca="1">IFERROR(IF(SUMIF($G$6:$AH$6,AP$6&amp;" Total",$G60:$AH60)-(SUMIF($G$6:$AH$6,AP$6&amp;" "&amp;'Input-Func_Class'!$D$22,$G60:$AH60)+IFERROR(SUMIF($G$6:$AH$6,AP$6&amp;" "&amp;'Input-Func_Class'!$E$22,$G60:$AH60),SUMIF($G$6:$AH$6,AP$6&amp;" "&amp;'Input-Func_Class'!$B$24,$G60:$AH60))+SUMIF($G$6:$AH$6,AP$6&amp;" "&amp;'Input-Func_Class'!$F$22,$G60:$AH60))&lt;Check_Limit,0,1),1)</f>
        <v>0</v>
      </c>
    </row>
    <row r="61" spans="1:42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>Functionalization!$D61</f>
        <v>16379114.15</v>
      </c>
      <c r="E61" s="11">
        <f t="shared" ca="1" si="0"/>
        <v>0</v>
      </c>
      <c r="F61" s="3" t="str">
        <f>IF($D61=0,"-",IF('Input-Accounts'!$E61&lt;&gt;0,'Input-Accounts'!$E61,'Input-Accounts'!$G61))</f>
        <v>INT_DISTPT_FERC_376-386</v>
      </c>
      <c r="G61" s="11">
        <f ca="1">IF(G$5&lt;&gt;"",HLOOKUP(G$5,Functionalization!$G$6:$M$427,ROW($A61)-5,FALSE),IFERROR(INDEX(G$391:G$427,MATCH($F61,$B$391:$B$427,0))/VLOOKUP($F61,$B$391:$AH$427,MATCH(LEFT(TRIM(G$6),FIND("~",SUBSTITUTE(G$6,"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61))*HLOOKUP(LEFT(TRIM(G$6),FIND("~",SUBSTITUTE(G$6," ","~",LEN(TRIM(G$6))-LEN(SUBSTITUTE(TRIM(G$6)," ",""))))-1)&amp;" Total",$B$6:$AH$427,ROW($A61)-5,FALSE))</f>
        <v>0</v>
      </c>
      <c r="H61" s="11">
        <f ca="1">IF(H$5&lt;&gt;"",HLOOKUP(H$5,Functionalization!$G$6:$M$427,ROW($A61)-5,FALSE),IFERROR(INDEX(H$391:H$427,MATCH($F61,$B$391:$B$427,0))/VLOOKUP($F61,$B$391:$AH$427,MATCH(LEFT(TRIM(H$6),FIND("~",SUBSTITUTE(H$6,"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61))*HLOOKUP(LEFT(TRIM(H$6),FIND("~",SUBSTITUTE(H$6," ","~",LEN(TRIM(H$6))-LEN(SUBSTITUTE(TRIM(H$6)," ",""))))-1)&amp;" Total",$B$6:$AH$427,ROW($A61)-5,FALSE))</f>
        <v>0</v>
      </c>
      <c r="I61" s="11">
        <f ca="1">IF(I$5&lt;&gt;"",HLOOKUP(I$5,Functionalization!$G$6:$M$427,ROW($A61)-5,FALSE),IFERROR(INDEX(I$391:I$427,MATCH($F61,$B$391:$B$427,0))/VLOOKUP($F61,$B$391:$AH$427,MATCH(LEFT(TRIM(I$6),FIND("~",SUBSTITUTE(I$6,"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61))*HLOOKUP(LEFT(TRIM(I$6),FIND("~",SUBSTITUTE(I$6," ","~",LEN(TRIM(I$6))-LEN(SUBSTITUTE(TRIM(I$6)," ",""))))-1)&amp;" Total",$B$6:$AH$427,ROW($A61)-5,FALSE))</f>
        <v>0</v>
      </c>
      <c r="J61" s="11">
        <f ca="1">IF(J$5&lt;&gt;"",HLOOKUP(J$5,Functionalization!$G$6:$M$427,ROW($A61)-5,FALSE),IFERROR(INDEX(J$391:J$427,MATCH($F61,$B$391:$B$427,0))/VLOOKUP($F61,$B$391:$AH$427,MATCH(LEFT(TRIM(J$6),FIND("~",SUBSTITUTE(J$6,"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61))*HLOOKUP(LEFT(TRIM(J$6),FIND("~",SUBSTITUTE(J$6," ","~",LEN(TRIM(J$6))-LEN(SUBSTITUTE(TRIM(J$6)," ",""))))-1)&amp;" Total",$B$6:$AH$427,ROW($A61)-5,FALSE))</f>
        <v>0</v>
      </c>
      <c r="K61" s="11">
        <f ca="1">IF(K$5&lt;&gt;"",HLOOKUP(K$5,Functionalization!$G$6:$M$427,ROW($A61)-5,FALSE),IFERROR(INDEX(K$391:K$427,MATCH($F61,$B$391:$B$427,0))/VLOOKUP($F61,$B$391:$AH$427,MATCH(LEFT(TRIM(K$6),FIND("~",SUBSTITUTE(K$6,"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61))*HLOOKUP(LEFT(TRIM(K$6),FIND("~",SUBSTITUTE(K$6," ","~",LEN(TRIM(K$6))-LEN(SUBSTITUTE(TRIM(K$6)," ",""))))-1)&amp;" Total",$B$6:$AH$427,ROW($A61)-5,FALSE))</f>
        <v>0</v>
      </c>
      <c r="L61" s="11">
        <f ca="1">IF(L$5&lt;&gt;"",HLOOKUP(L$5,Functionalization!$G$6:$M$427,ROW($A61)-5,FALSE),IFERROR(INDEX(L$391:L$427,MATCH($F61,$B$391:$B$427,0))/VLOOKUP($F61,$B$391:$AH$427,MATCH(LEFT(TRIM(L$6),FIND("~",SUBSTITUTE(L$6,"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61))*HLOOKUP(LEFT(TRIM(L$6),FIND("~",SUBSTITUTE(L$6," ","~",LEN(TRIM(L$6))-LEN(SUBSTITUTE(TRIM(L$6)," ",""))))-1)&amp;" Total",$B$6:$AH$427,ROW($A61)-5,FALSE))</f>
        <v>0</v>
      </c>
      <c r="M61" s="11">
        <f ca="1">IF(M$5&lt;&gt;"",HLOOKUP(M$5,Functionalization!$G$6:$M$427,ROW($A61)-5,FALSE),IFERROR(INDEX(M$391:M$427,MATCH($F61,$B$391:$B$427,0))/VLOOKUP($F61,$B$391:$AH$427,MATCH(LEFT(TRIM(M$6),FIND("~",SUBSTITUTE(M$6,"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61))*HLOOKUP(LEFT(TRIM(M$6),FIND("~",SUBSTITUTE(M$6," ","~",LEN(TRIM(M$6))-LEN(SUBSTITUTE(TRIM(M$6)," ",""))))-1)&amp;" Total",$B$6:$AH$427,ROW($A61)-5,FALSE))</f>
        <v>0</v>
      </c>
      <c r="N61" s="11">
        <f ca="1">IF(N$5&lt;&gt;"",HLOOKUP(N$5,Functionalization!$G$6:$M$427,ROW($A61)-5,FALSE),IFERROR(INDEX(N$391:N$427,MATCH($F61,$B$391:$B$427,0))/VLOOKUP($F61,$B$391:$AH$427,MATCH(LEFT(TRIM(N$6),FIND("~",SUBSTITUTE(N$6,"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61))*HLOOKUP(LEFT(TRIM(N$6),FIND("~",SUBSTITUTE(N$6," ","~",LEN(TRIM(N$6))-LEN(SUBSTITUTE(TRIM(N$6)," ",""))))-1)&amp;" Total",$B$6:$AH$427,ROW($A61)-5,FALSE))</f>
        <v>0</v>
      </c>
      <c r="O61" s="11">
        <f ca="1">IF(O$5&lt;&gt;"",HLOOKUP(O$5,Functionalization!$G$6:$M$427,ROW($A61)-5,FALSE),IFERROR(INDEX(O$391:O$427,MATCH($F61,$B$391:$B$427,0))/VLOOKUP($F61,$B$391:$AH$427,MATCH(LEFT(TRIM(O$6),FIND("~",SUBSTITUTE(O$6,"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61))*HLOOKUP(LEFT(TRIM(O$6),FIND("~",SUBSTITUTE(O$6," ","~",LEN(TRIM(O$6))-LEN(SUBSTITUTE(TRIM(O$6)," ",""))))-1)&amp;" Total",$B$6:$AH$427,ROW($A61)-5,FALSE))</f>
        <v>0</v>
      </c>
      <c r="P61" s="11">
        <f ca="1">IF(P$5&lt;&gt;"",HLOOKUP(P$5,Functionalization!$G$6:$M$427,ROW($A61)-5,FALSE),IFERROR(INDEX(P$391:P$427,MATCH($F61,$B$391:$B$427,0))/VLOOKUP($F61,$B$391:$AH$427,MATCH(LEFT(TRIM(P$6),FIND("~",SUBSTITUTE(P$6,"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61))*HLOOKUP(LEFT(TRIM(P$6),FIND("~",SUBSTITUTE(P$6," ","~",LEN(TRIM(P$6))-LEN(SUBSTITUTE(TRIM(P$6)," ",""))))-1)&amp;" Total",$B$6:$AH$427,ROW($A61)-5,FALSE))</f>
        <v>0</v>
      </c>
      <c r="Q61" s="11">
        <f ca="1">IF(Q$5&lt;&gt;"",HLOOKUP(Q$5,Functionalization!$G$6:$M$427,ROW($A61)-5,FALSE),IFERROR(INDEX(Q$391:Q$427,MATCH($F61,$B$391:$B$427,0))/VLOOKUP($F61,$B$391:$AH$427,MATCH(LEFT(TRIM(Q$6),FIND("~",SUBSTITUTE(Q$6,"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61))*HLOOKUP(LEFT(TRIM(Q$6),FIND("~",SUBSTITUTE(Q$6," ","~",LEN(TRIM(Q$6))-LEN(SUBSTITUTE(TRIM(Q$6)," ",""))))-1)&amp;" Total",$B$6:$AH$427,ROW($A61)-5,FALSE))</f>
        <v>0</v>
      </c>
      <c r="R61" s="11">
        <f ca="1">IF(R$5&lt;&gt;"",HLOOKUP(R$5,Functionalization!$G$6:$M$427,ROW($A61)-5,FALSE),IFERROR(INDEX(R$391:R$427,MATCH($F61,$B$391:$B$427,0))/VLOOKUP($F61,$B$391:$AH$427,MATCH(LEFT(TRIM(R$6),FIND("~",SUBSTITUTE(R$6,"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61))*HLOOKUP(LEFT(TRIM(R$6),FIND("~",SUBSTITUTE(R$6," ","~",LEN(TRIM(R$6))-LEN(SUBSTITUTE(TRIM(R$6)," ",""))))-1)&amp;" Total",$B$6:$AH$427,ROW($A61)-5,FALSE))</f>
        <v>0</v>
      </c>
      <c r="S61" s="11">
        <f ca="1">IF(S$5&lt;&gt;"",HLOOKUP(S$5,Functionalization!$G$6:$M$427,ROW($A61)-5,FALSE),IFERROR(INDEX(S$391:S$427,MATCH($F61,$B$391:$B$427,0))/VLOOKUP($F61,$B$391:$AH$427,MATCH(LEFT(TRIM(S$6),FIND("~",SUBSTITUTE(S$6,"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61))*HLOOKUP(LEFT(TRIM(S$6),FIND("~",SUBSTITUTE(S$6," ","~",LEN(TRIM(S$6))-LEN(SUBSTITUTE(TRIM(S$6)," ",""))))-1)&amp;" Total",$B$6:$AH$427,ROW($A61)-5,FALSE))</f>
        <v>0</v>
      </c>
      <c r="T61" s="11">
        <f ca="1">IF(T$5&lt;&gt;"",HLOOKUP(T$5,Functionalization!$G$6:$M$427,ROW($A61)-5,FALSE),IFERROR(INDEX(T$391:T$427,MATCH($F61,$B$391:$B$427,0))/VLOOKUP($F61,$B$391:$AH$427,MATCH(LEFT(TRIM(T$6),FIND("~",SUBSTITUTE(T$6,"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61))*HLOOKUP(LEFT(TRIM(T$6),FIND("~",SUBSTITUTE(T$6," ","~",LEN(TRIM(T$6))-LEN(SUBSTITUTE(TRIM(T$6)," ",""))))-1)&amp;" Total",$B$6:$AH$427,ROW($A61)-5,FALSE))</f>
        <v>0</v>
      </c>
      <c r="U61" s="11">
        <f ca="1">IF(U$5&lt;&gt;"",HLOOKUP(U$5,Functionalization!$G$6:$M$427,ROW($A61)-5,FALSE),IFERROR(INDEX(U$391:U$427,MATCH($F61,$B$391:$B$427,0))/VLOOKUP($F61,$B$391:$AH$427,MATCH(LEFT(TRIM(U$6),FIND("~",SUBSTITUTE(U$6,"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61))*HLOOKUP(LEFT(TRIM(U$6),FIND("~",SUBSTITUTE(U$6," ","~",LEN(TRIM(U$6))-LEN(SUBSTITUTE(TRIM(U$6)," ",""))))-1)&amp;" Total",$B$6:$AH$427,ROW($A61)-5,FALSE))</f>
        <v>0</v>
      </c>
      <c r="V61" s="11">
        <f ca="1">IF(V$5&lt;&gt;"",HLOOKUP(V$5,Functionalization!$G$6:$M$427,ROW($A61)-5,FALSE),IFERROR(INDEX(V$391:V$427,MATCH($F61,$B$391:$B$427,0))/VLOOKUP($F61,$B$391:$AH$427,MATCH(LEFT(TRIM(V$6),FIND("~",SUBSTITUTE(V$6,"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61))*HLOOKUP(LEFT(TRIM(V$6),FIND("~",SUBSTITUTE(V$6," ","~",LEN(TRIM(V$6))-LEN(SUBSTITUTE(TRIM(V$6)," ",""))))-1)&amp;" Total",$B$6:$AH$427,ROW($A61)-5,FALSE))</f>
        <v>0</v>
      </c>
      <c r="W61" s="11">
        <f ca="1">IF(W$5&lt;&gt;"",HLOOKUP(W$5,Functionalization!$G$6:$M$427,ROW($A61)-5,FALSE),IFERROR(INDEX(W$391:W$427,MATCH($F61,$B$391:$B$427,0))/VLOOKUP($F61,$B$391:$AH$427,MATCH(LEFT(TRIM(W$6),FIND("~",SUBSTITUTE(W$6,"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61))*HLOOKUP(LEFT(TRIM(W$6),FIND("~",SUBSTITUTE(W$6," ","~",LEN(TRIM(W$6))-LEN(SUBSTITUTE(TRIM(W$6)," ",""))))-1)&amp;" Total",$B$6:$AH$427,ROW($A61)-5,FALSE))</f>
        <v>12487773.383645605</v>
      </c>
      <c r="X61" s="11">
        <f ca="1">IF(X$5&lt;&gt;"",HLOOKUP(X$5,Functionalization!$G$6:$M$427,ROW($A61)-5,FALSE),IFERROR(INDEX(X$391:X$427,MATCH($F61,$B$391:$B$427,0))/VLOOKUP($F61,$B$391:$AH$427,MATCH(LEFT(TRIM(X$6),FIND("~",SUBSTITUTE(X$6,"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61))*HLOOKUP(LEFT(TRIM(X$6),FIND("~",SUBSTITUTE(X$6," ","~",LEN(TRIM(X$6))-LEN(SUBSTITUTE(TRIM(X$6)," ",""))))-1)&amp;" Total",$B$6:$AH$427,ROW($A61)-5,FALSE))</f>
        <v>9610209.8877025899</v>
      </c>
      <c r="Y61" s="11">
        <f ca="1">IF(Y$5&lt;&gt;"",HLOOKUP(Y$5,Functionalization!$G$6:$M$427,ROW($A61)-5,FALSE),IFERROR(INDEX(Y$391:Y$427,MATCH($F61,$B$391:$B$427,0))/VLOOKUP($F61,$B$391:$AH$427,MATCH(LEFT(TRIM(Y$6),FIND("~",SUBSTITUTE(Y$6,"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61))*HLOOKUP(LEFT(TRIM(Y$6),FIND("~",SUBSTITUTE(Y$6," ","~",LEN(TRIM(Y$6))-LEN(SUBSTITUTE(TRIM(Y$6)," ",""))))-1)&amp;" Total",$B$6:$AH$427,ROW($A61)-5,FALSE))</f>
        <v>0</v>
      </c>
      <c r="Z61" s="11">
        <f ca="1">IF(Z$5&lt;&gt;"",HLOOKUP(Z$5,Functionalization!$G$6:$M$427,ROW($A61)-5,FALSE),IFERROR(INDEX(Z$391:Z$427,MATCH($F61,$B$391:$B$427,0))/VLOOKUP($F61,$B$391:$AH$427,MATCH(LEFT(TRIM(Z$6),FIND("~",SUBSTITUTE(Z$6,"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61))*HLOOKUP(LEFT(TRIM(Z$6),FIND("~",SUBSTITUTE(Z$6," ","~",LEN(TRIM(Z$6))-LEN(SUBSTITUTE(TRIM(Z$6)," ",""))))-1)&amp;" Total",$B$6:$AH$427,ROW($A61)-5,FALSE))</f>
        <v>2877563.4959430192</v>
      </c>
      <c r="AA61" s="11">
        <f ca="1">IF(AA$5&lt;&gt;"",HLOOKUP(AA$5,Functionalization!$G$6:$M$427,ROW($A61)-5,FALSE),IFERROR(INDEX(AA$391:AA$427,MATCH($F61,$B$391:$B$427,0))/VLOOKUP($F61,$B$391:$AH$427,MATCH(LEFT(TRIM(AA$6),FIND("~",SUBSTITUTE(AA$6,"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61))*HLOOKUP(LEFT(TRIM(AA$6),FIND("~",SUBSTITUTE(AA$6," ","~",LEN(TRIM(AA$6))-LEN(SUBSTITUTE(TRIM(AA$6)," ",""))))-1)&amp;" Total",$B$6:$AH$427,ROW($A61)-5,FALSE))</f>
        <v>3891340.7663543969</v>
      </c>
      <c r="AB61" s="11">
        <f ca="1">IF(AB$5&lt;&gt;"",HLOOKUP(AB$5,Functionalization!$G$6:$M$427,ROW($A61)-5,FALSE),IFERROR(INDEX(AB$391:AB$427,MATCH($F61,$B$391:$B$427,0))/VLOOKUP($F61,$B$391:$AH$427,MATCH(LEFT(TRIM(AB$6),FIND("~",SUBSTITUTE(AB$6,"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61))*HLOOKUP(LEFT(TRIM(AB$6),FIND("~",SUBSTITUTE(AB$6," ","~",LEN(TRIM(AB$6))-LEN(SUBSTITUTE(TRIM(AB$6)," ",""))))-1)&amp;" Total",$B$6:$AH$427,ROW($A61)-5,FALSE))</f>
        <v>0</v>
      </c>
      <c r="AC61" s="11">
        <f ca="1">IF(AC$5&lt;&gt;"",HLOOKUP(AC$5,Functionalization!$G$6:$M$427,ROW($A61)-5,FALSE),IFERROR(INDEX(AC$391:AC$427,MATCH($F61,$B$391:$B$427,0))/VLOOKUP($F61,$B$391:$AH$427,MATCH(LEFT(TRIM(AC$6),FIND("~",SUBSTITUTE(AC$6,"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61))*HLOOKUP(LEFT(TRIM(AC$6),FIND("~",SUBSTITUTE(AC$6," ","~",LEN(TRIM(AC$6))-LEN(SUBSTITUTE(TRIM(AC$6)," ",""))))-1)&amp;" Total",$B$6:$AH$427,ROW($A61)-5,FALSE))</f>
        <v>0</v>
      </c>
      <c r="AD61" s="11">
        <f ca="1">IF(AD$5&lt;&gt;"",HLOOKUP(AD$5,Functionalization!$G$6:$M$427,ROW($A61)-5,FALSE),IFERROR(INDEX(AD$391:AD$427,MATCH($F61,$B$391:$B$427,0))/VLOOKUP($F61,$B$391:$AH$427,MATCH(LEFT(TRIM(AD$6),FIND("~",SUBSTITUTE(AD$6,"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61))*HLOOKUP(LEFT(TRIM(AD$6),FIND("~",SUBSTITUTE(AD$6," ","~",LEN(TRIM(AD$6))-LEN(SUBSTITUTE(TRIM(AD$6)," ",""))))-1)&amp;" Total",$B$6:$AH$427,ROW($A61)-5,FALSE))</f>
        <v>3891340.7663543969</v>
      </c>
      <c r="AE61" s="11">
        <f ca="1">IF(AE$5&lt;&gt;"",HLOOKUP(AE$5,Functionalization!$G$6:$M$427,ROW($A61)-5,FALSE),IFERROR(INDEX(AE$391:AE$427,MATCH($F61,$B$391:$B$427,0))/VLOOKUP($F61,$B$391:$AH$427,MATCH(LEFT(TRIM(AE$6),FIND("~",SUBSTITUTE(AE$6,"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61))*HLOOKUP(LEFT(TRIM(AE$6),FIND("~",SUBSTITUTE(AE$6," ","~",LEN(TRIM(AE$6))-LEN(SUBSTITUTE(TRIM(AE$6)," ",""))))-1)&amp;" Total",$B$6:$AH$427,ROW($A61)-5,FALSE))</f>
        <v>0</v>
      </c>
      <c r="AF61" s="11">
        <f ca="1">IF(AF$5&lt;&gt;"",HLOOKUP(AF$5,Functionalization!$G$6:$M$427,ROW($A61)-5,FALSE),IFERROR(INDEX(AF$391:AF$427,MATCH($F61,$B$391:$B$427,0))/VLOOKUP($F61,$B$391:$AH$427,MATCH(LEFT(TRIM(AF$6),FIND("~",SUBSTITUTE(AF$6,"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61))*HLOOKUP(LEFT(TRIM(AF$6),FIND("~",SUBSTITUTE(AF$6," ","~",LEN(TRIM(AF$6))-LEN(SUBSTITUTE(TRIM(AF$6)," ",""))))-1)&amp;" Total",$B$6:$AH$427,ROW($A61)-5,FALSE))</f>
        <v>0</v>
      </c>
      <c r="AG61" s="11">
        <f ca="1">IF(AG$5&lt;&gt;"",HLOOKUP(AG$5,Functionalization!$G$6:$M$427,ROW($A61)-5,FALSE),IFERROR(INDEX(AG$391:AG$427,MATCH($F61,$B$391:$B$427,0))/VLOOKUP($F61,$B$391:$AH$427,MATCH(LEFT(TRIM(AG$6),FIND("~",SUBSTITUTE(AG$6,"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61))*HLOOKUP(LEFT(TRIM(AG$6),FIND("~",SUBSTITUTE(AG$6," ","~",LEN(TRIM(AG$6))-LEN(SUBSTITUTE(TRIM(AG$6)," ",""))))-1)&amp;" Total",$B$6:$AH$427,ROW($A61)-5,FALSE))</f>
        <v>0</v>
      </c>
      <c r="AH61" s="11">
        <f ca="1">IF(AH$5&lt;&gt;"",HLOOKUP(AH$5,Functionalization!$G$6:$M$427,ROW($A61)-5,FALSE),IFERROR(INDEX(AH$391:AH$427,MATCH($F61,$B$391:$B$427,0))/VLOOKUP($F61,$B$391:$AH$427,MATCH(LEFT(TRIM(AH$6),FIND("~",SUBSTITUTE(AH$6,"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61))*HLOOKUP(LEFT(TRIM(AH$6),FIND("~",SUBSTITUTE(AH$6," ","~",LEN(TRIM(AH$6))-LEN(SUBSTITUTE(TRIM(AH$6)," ",""))))-1)&amp;" Total",$B$6:$AH$427,ROW($A61)-5,FALSE))</f>
        <v>0</v>
      </c>
      <c r="AJ61">
        <f ca="1">IFERROR(IF(SUMIF($G$6:$AH$6,AJ$6&amp;" Total",$G61:$AH61)-(SUMIF($G$6:$AH$6,AJ$6&amp;" "&amp;'Input-Func_Class'!$D$22,$G61:$AH61)+IFERROR(SUMIF($G$6:$AH$6,AJ$6&amp;" "&amp;'Input-Func_Class'!$E$22,$G61:$AH61),SUMIF($G$6:$AH$6,AJ$6&amp;" "&amp;'Input-Func_Class'!$B$24,$G61:$AH61))+SUMIF($G$6:$AH$6,AJ$6&amp;" "&amp;'Input-Func_Class'!$F$22,$G61:$AH61))&lt;Check_Limit,0,1),1)</f>
        <v>0</v>
      </c>
      <c r="AK61">
        <f ca="1">IFERROR(IF(SUMIF($G$6:$AH$6,AK$6&amp;" Total",$G61:$AH61)-(SUMIF($G$6:$AH$6,AK$6&amp;" "&amp;'Input-Func_Class'!$D$22,$G61:$AH61)+IFERROR(SUMIF($G$6:$AH$6,AK$6&amp;" "&amp;'Input-Func_Class'!$E$22,$G61:$AH61),SUMIF($G$6:$AH$6,AK$6&amp;" "&amp;'Input-Func_Class'!$B$24,$G61:$AH61))+SUMIF($G$6:$AH$6,AK$6&amp;" "&amp;'Input-Func_Class'!$F$22,$G61:$AH61))&lt;Check_Limit,0,1),1)</f>
        <v>0</v>
      </c>
      <c r="AL61">
        <f ca="1">IFERROR(IF(SUMIF($G$6:$AH$6,AL$6&amp;" Total",$G61:$AH61)-(SUMIF($G$6:$AH$6,AL$6&amp;" "&amp;'Input-Func_Class'!$D$22,$G61:$AH61)+IFERROR(SUMIF($G$6:$AH$6,AL$6&amp;" "&amp;'Input-Func_Class'!$E$22,$G61:$AH61),SUMIF($G$6:$AH$6,AL$6&amp;" "&amp;'Input-Func_Class'!$B$24,$G61:$AH61))+SUMIF($G$6:$AH$6,AL$6&amp;" "&amp;'Input-Func_Class'!$F$22,$G61:$AH61))&lt;Check_Limit,0,1),1)</f>
        <v>0</v>
      </c>
      <c r="AM61">
        <f ca="1">IFERROR(IF(SUMIF($G$6:$AH$6,AM$6&amp;" Total",$G61:$AH61)-(SUMIF($G$6:$AH$6,AM$6&amp;" "&amp;'Input-Func_Class'!$D$22,$G61:$AH61)+IFERROR(SUMIF($G$6:$AH$6,AM$6&amp;" "&amp;'Input-Func_Class'!$E$22,$G61:$AH61),SUMIF($G$6:$AH$6,AM$6&amp;" "&amp;'Input-Func_Class'!$B$24,$G61:$AH61))+SUMIF($G$6:$AH$6,AM$6&amp;" "&amp;'Input-Func_Class'!$F$22,$G61:$AH61))&lt;Check_Limit,0,1),1)</f>
        <v>0</v>
      </c>
      <c r="AN61">
        <f ca="1">IFERROR(IF(SUMIF($G$6:$AH$6,AN$6&amp;" Total",$G61:$AH61)-(SUMIF($G$6:$AH$6,AN$6&amp;" "&amp;'Input-Func_Class'!$D$22,$G61:$AH61)+IFERROR(SUMIF($G$6:$AH$6,AN$6&amp;" "&amp;'Input-Func_Class'!$E$22,$G61:$AH61),SUMIF($G$6:$AH$6,AN$6&amp;" "&amp;'Input-Func_Class'!$B$24,$G61:$AH61))+SUMIF($G$6:$AH$6,AN$6&amp;" "&amp;'Input-Func_Class'!$F$22,$G61:$AH61))&lt;Check_Limit,0,1),1)</f>
        <v>0</v>
      </c>
      <c r="AO61">
        <f ca="1">IFERROR(IF(SUMIF($G$6:$AH$6,AO$6&amp;" Total",$G61:$AH61)-(SUMIF($G$6:$AH$6,AO$6&amp;" "&amp;'Input-Func_Class'!$D$22,$G61:$AH61)+IFERROR(SUMIF($G$6:$AH$6,AO$6&amp;" "&amp;'Input-Func_Class'!$E$22,$G61:$AH61),SUMIF($G$6:$AH$6,AO$6&amp;" "&amp;'Input-Func_Class'!$B$24,$G61:$AH61))+SUMIF($G$6:$AH$6,AO$6&amp;" "&amp;'Input-Func_Class'!$F$22,$G61:$AH61))&lt;Check_Limit,0,1),1)</f>
        <v>0</v>
      </c>
      <c r="AP61">
        <f ca="1">IFERROR(IF(SUMIF($G$6:$AH$6,AP$6&amp;" Total",$G61:$AH61)-(SUMIF($G$6:$AH$6,AP$6&amp;" "&amp;'Input-Func_Class'!$D$22,$G61:$AH61)+IFERROR(SUMIF($G$6:$AH$6,AP$6&amp;" "&amp;'Input-Func_Class'!$E$22,$G61:$AH61),SUMIF($G$6:$AH$6,AP$6&amp;" "&amp;'Input-Func_Class'!$B$24,$G61:$AH61))+SUMIF($G$6:$AH$6,AP$6&amp;" "&amp;'Input-Func_Class'!$F$22,$G61:$AH61))&lt;Check_Limit,0,1),1)</f>
        <v>0</v>
      </c>
    </row>
    <row r="62" spans="1:42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>SUBTOTAL(9,D51:D61)</f>
        <v>6044444002.2699986</v>
      </c>
      <c r="E62" s="11">
        <f t="shared" ca="1" si="0"/>
        <v>0</v>
      </c>
      <c r="G62" s="111">
        <f t="shared" ref="G62:AH62" ca="1" si="5">SUBTOTAL(9,G51:G61)</f>
        <v>0</v>
      </c>
      <c r="H62" s="111">
        <f t="shared" ca="1" si="5"/>
        <v>0</v>
      </c>
      <c r="I62" s="111">
        <f t="shared" ca="1" si="5"/>
        <v>0</v>
      </c>
      <c r="J62" s="111">
        <f t="shared" ca="1" si="5"/>
        <v>0</v>
      </c>
      <c r="K62" s="111">
        <f t="shared" ca="1" si="5"/>
        <v>0</v>
      </c>
      <c r="L62" s="111">
        <f t="shared" ca="1" si="5"/>
        <v>0</v>
      </c>
      <c r="M62" s="111">
        <f t="shared" ca="1" si="5"/>
        <v>0</v>
      </c>
      <c r="N62" s="111">
        <f t="shared" ca="1" si="5"/>
        <v>0</v>
      </c>
      <c r="O62" s="111">
        <f t="shared" ca="1" si="5"/>
        <v>0</v>
      </c>
      <c r="P62" s="111">
        <f t="shared" ca="1" si="5"/>
        <v>0</v>
      </c>
      <c r="Q62" s="111">
        <f t="shared" ca="1" si="5"/>
        <v>0</v>
      </c>
      <c r="R62" s="111">
        <f t="shared" ca="1" si="5"/>
        <v>0</v>
      </c>
      <c r="S62" s="111">
        <f t="shared" ca="1" si="5"/>
        <v>0</v>
      </c>
      <c r="T62" s="111">
        <f t="shared" ca="1" si="5"/>
        <v>0</v>
      </c>
      <c r="U62" s="111">
        <f t="shared" ca="1" si="5"/>
        <v>0</v>
      </c>
      <c r="V62" s="111">
        <f t="shared" ca="1" si="5"/>
        <v>0</v>
      </c>
      <c r="W62" s="111">
        <f t="shared" ca="1" si="5"/>
        <v>4608408381.5047846</v>
      </c>
      <c r="X62" s="111">
        <f t="shared" ca="1" si="5"/>
        <v>3546490670.0268488</v>
      </c>
      <c r="Y62" s="111">
        <f t="shared" ca="1" si="5"/>
        <v>0</v>
      </c>
      <c r="Z62" s="111">
        <f t="shared" ca="1" si="5"/>
        <v>1061917711.4779354</v>
      </c>
      <c r="AA62" s="111">
        <f t="shared" ca="1" si="5"/>
        <v>1436035620.7652154</v>
      </c>
      <c r="AB62" s="111">
        <f t="shared" ca="1" si="5"/>
        <v>0</v>
      </c>
      <c r="AC62" s="111">
        <f t="shared" ca="1" si="5"/>
        <v>0</v>
      </c>
      <c r="AD62" s="111">
        <f t="shared" ca="1" si="5"/>
        <v>1436035620.7652154</v>
      </c>
      <c r="AE62" s="111">
        <f t="shared" ca="1" si="5"/>
        <v>0</v>
      </c>
      <c r="AF62" s="111">
        <f t="shared" ca="1" si="5"/>
        <v>0</v>
      </c>
      <c r="AG62" s="111">
        <f t="shared" ca="1" si="5"/>
        <v>0</v>
      </c>
      <c r="AH62" s="111">
        <f t="shared" ca="1" si="5"/>
        <v>0</v>
      </c>
      <c r="AJ62">
        <f ca="1">IFERROR(IF(SUMIF($G$6:$AH$6,AJ$6&amp;" Total",$G62:$AH62)-(SUMIF($G$6:$AH$6,AJ$6&amp;" "&amp;'Input-Func_Class'!$D$22,$G62:$AH62)+IFERROR(SUMIF($G$6:$AH$6,AJ$6&amp;" "&amp;'Input-Func_Class'!$E$22,$G62:$AH62),SUMIF($G$6:$AH$6,AJ$6&amp;" "&amp;'Input-Func_Class'!$B$24,$G62:$AH62))+SUMIF($G$6:$AH$6,AJ$6&amp;" "&amp;'Input-Func_Class'!$F$22,$G62:$AH62))&lt;Check_Limit,0,1),1)</f>
        <v>0</v>
      </c>
      <c r="AK62">
        <f ca="1">IFERROR(IF(SUMIF($G$6:$AH$6,AK$6&amp;" Total",$G62:$AH62)-(SUMIF($G$6:$AH$6,AK$6&amp;" "&amp;'Input-Func_Class'!$D$22,$G62:$AH62)+IFERROR(SUMIF($G$6:$AH$6,AK$6&amp;" "&amp;'Input-Func_Class'!$E$22,$G62:$AH62),SUMIF($G$6:$AH$6,AK$6&amp;" "&amp;'Input-Func_Class'!$B$24,$G62:$AH62))+SUMIF($G$6:$AH$6,AK$6&amp;" "&amp;'Input-Func_Class'!$F$22,$G62:$AH62))&lt;Check_Limit,0,1),1)</f>
        <v>0</v>
      </c>
      <c r="AL62">
        <f ca="1">IFERROR(IF(SUMIF($G$6:$AH$6,AL$6&amp;" Total",$G62:$AH62)-(SUMIF($G$6:$AH$6,AL$6&amp;" "&amp;'Input-Func_Class'!$D$22,$G62:$AH62)+IFERROR(SUMIF($G$6:$AH$6,AL$6&amp;" "&amp;'Input-Func_Class'!$E$22,$G62:$AH62),SUMIF($G$6:$AH$6,AL$6&amp;" "&amp;'Input-Func_Class'!$B$24,$G62:$AH62))+SUMIF($G$6:$AH$6,AL$6&amp;" "&amp;'Input-Func_Class'!$F$22,$G62:$AH62))&lt;Check_Limit,0,1),1)</f>
        <v>0</v>
      </c>
      <c r="AM62">
        <f ca="1">IFERROR(IF(SUMIF($G$6:$AH$6,AM$6&amp;" Total",$G62:$AH62)-(SUMIF($G$6:$AH$6,AM$6&amp;" "&amp;'Input-Func_Class'!$D$22,$G62:$AH62)+IFERROR(SUMIF($G$6:$AH$6,AM$6&amp;" "&amp;'Input-Func_Class'!$E$22,$G62:$AH62),SUMIF($G$6:$AH$6,AM$6&amp;" "&amp;'Input-Func_Class'!$B$24,$G62:$AH62))+SUMIF($G$6:$AH$6,AM$6&amp;" "&amp;'Input-Func_Class'!$F$22,$G62:$AH62))&lt;Check_Limit,0,1),1)</f>
        <v>0</v>
      </c>
      <c r="AN62">
        <f ca="1">IFERROR(IF(SUMIF($G$6:$AH$6,AN$6&amp;" Total",$G62:$AH62)-(SUMIF($G$6:$AH$6,AN$6&amp;" "&amp;'Input-Func_Class'!$D$22,$G62:$AH62)+IFERROR(SUMIF($G$6:$AH$6,AN$6&amp;" "&amp;'Input-Func_Class'!$E$22,$G62:$AH62),SUMIF($G$6:$AH$6,AN$6&amp;" "&amp;'Input-Func_Class'!$B$24,$G62:$AH62))+SUMIF($G$6:$AH$6,AN$6&amp;" "&amp;'Input-Func_Class'!$F$22,$G62:$AH62))&lt;Check_Limit,0,1),1)</f>
        <v>0</v>
      </c>
      <c r="AO62">
        <f ca="1">IFERROR(IF(SUMIF($G$6:$AH$6,AO$6&amp;" Total",$G62:$AH62)-(SUMIF($G$6:$AH$6,AO$6&amp;" "&amp;'Input-Func_Class'!$D$22,$G62:$AH62)+IFERROR(SUMIF($G$6:$AH$6,AO$6&amp;" "&amp;'Input-Func_Class'!$E$22,$G62:$AH62),SUMIF($G$6:$AH$6,AO$6&amp;" "&amp;'Input-Func_Class'!$B$24,$G62:$AH62))+SUMIF($G$6:$AH$6,AO$6&amp;" "&amp;'Input-Func_Class'!$F$22,$G62:$AH62))&lt;Check_Limit,0,1),1)</f>
        <v>0</v>
      </c>
      <c r="AP62">
        <f ca="1">IFERROR(IF(SUMIF($G$6:$AH$6,AP$6&amp;" Total",$G62:$AH62)-(SUMIF($G$6:$AH$6,AP$6&amp;" "&amp;'Input-Func_Class'!$D$22,$G62:$AH62)+IFERROR(SUMIF($G$6:$AH$6,AP$6&amp;" "&amp;'Input-Func_Class'!$E$22,$G62:$AH62),SUMIF($G$6:$AH$6,AP$6&amp;" "&amp;'Input-Func_Class'!$B$24,$G62:$AH62))+SUMIF($G$6:$AH$6,AP$6&amp;" "&amp;'Input-Func_Class'!$F$22,$G62:$AH62))&lt;Check_Limit,0,1),1)</f>
        <v>0</v>
      </c>
    </row>
    <row r="63" spans="1:42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>
        <f t="shared" si="0"/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J63">
        <f>IFERROR(IF(SUMIF($G$6:$AH$6,AJ$6&amp;" Total",$G63:$AH63)-(SUMIF($G$6:$AH$6,AJ$6&amp;" "&amp;'Input-Func_Class'!$D$22,$G63:$AH63)+IFERROR(SUMIF($G$6:$AH$6,AJ$6&amp;" "&amp;'Input-Func_Class'!$E$22,$G63:$AH63),SUMIF($G$6:$AH$6,AJ$6&amp;" "&amp;'Input-Func_Class'!$B$24,$G63:$AH63))+SUMIF($G$6:$AH$6,AJ$6&amp;" "&amp;'Input-Func_Class'!$F$22,$G63:$AH63))&lt;Check_Limit,0,1),1)</f>
        <v>0</v>
      </c>
      <c r="AK63">
        <f>IFERROR(IF(SUMIF($G$6:$AH$6,AK$6&amp;" Total",$G63:$AH63)-(SUMIF($G$6:$AH$6,AK$6&amp;" "&amp;'Input-Func_Class'!$D$22,$G63:$AH63)+IFERROR(SUMIF($G$6:$AH$6,AK$6&amp;" "&amp;'Input-Func_Class'!$E$22,$G63:$AH63),SUMIF($G$6:$AH$6,AK$6&amp;" "&amp;'Input-Func_Class'!$B$24,$G63:$AH63))+SUMIF($G$6:$AH$6,AK$6&amp;" "&amp;'Input-Func_Class'!$F$22,$G63:$AH63))&lt;Check_Limit,0,1),1)</f>
        <v>0</v>
      </c>
      <c r="AL63">
        <f>IFERROR(IF(SUMIF($G$6:$AH$6,AL$6&amp;" Total",$G63:$AH63)-(SUMIF($G$6:$AH$6,AL$6&amp;" "&amp;'Input-Func_Class'!$D$22,$G63:$AH63)+IFERROR(SUMIF($G$6:$AH$6,AL$6&amp;" "&amp;'Input-Func_Class'!$E$22,$G63:$AH63),SUMIF($G$6:$AH$6,AL$6&amp;" "&amp;'Input-Func_Class'!$B$24,$G63:$AH63))+SUMIF($G$6:$AH$6,AL$6&amp;" "&amp;'Input-Func_Class'!$F$22,$G63:$AH63))&lt;Check_Limit,0,1),1)</f>
        <v>0</v>
      </c>
      <c r="AM63">
        <f>IFERROR(IF(SUMIF($G$6:$AH$6,AM$6&amp;" Total",$G63:$AH63)-(SUMIF($G$6:$AH$6,AM$6&amp;" "&amp;'Input-Func_Class'!$D$22,$G63:$AH63)+IFERROR(SUMIF($G$6:$AH$6,AM$6&amp;" "&amp;'Input-Func_Class'!$E$22,$G63:$AH63),SUMIF($G$6:$AH$6,AM$6&amp;" "&amp;'Input-Func_Class'!$B$24,$G63:$AH63))+SUMIF($G$6:$AH$6,AM$6&amp;" "&amp;'Input-Func_Class'!$F$22,$G63:$AH63))&lt;Check_Limit,0,1),1)</f>
        <v>0</v>
      </c>
      <c r="AN63">
        <f>IFERROR(IF(SUMIF($G$6:$AH$6,AN$6&amp;" Total",$G63:$AH63)-(SUMIF($G$6:$AH$6,AN$6&amp;" "&amp;'Input-Func_Class'!$D$22,$G63:$AH63)+IFERROR(SUMIF($G$6:$AH$6,AN$6&amp;" "&amp;'Input-Func_Class'!$E$22,$G63:$AH63),SUMIF($G$6:$AH$6,AN$6&amp;" "&amp;'Input-Func_Class'!$B$24,$G63:$AH63))+SUMIF($G$6:$AH$6,AN$6&amp;" "&amp;'Input-Func_Class'!$F$22,$G63:$AH63))&lt;Check_Limit,0,1),1)</f>
        <v>0</v>
      </c>
      <c r="AO63">
        <f>IFERROR(IF(SUMIF($G$6:$AH$6,AO$6&amp;" Total",$G63:$AH63)-(SUMIF($G$6:$AH$6,AO$6&amp;" "&amp;'Input-Func_Class'!$D$22,$G63:$AH63)+IFERROR(SUMIF($G$6:$AH$6,AO$6&amp;" "&amp;'Input-Func_Class'!$E$22,$G63:$AH63),SUMIF($G$6:$AH$6,AO$6&amp;" "&amp;'Input-Func_Class'!$B$24,$G63:$AH63))+SUMIF($G$6:$AH$6,AO$6&amp;" "&amp;'Input-Func_Class'!$F$22,$G63:$AH63))&lt;Check_Limit,0,1),1)</f>
        <v>0</v>
      </c>
      <c r="AP63">
        <f>IFERROR(IF(SUMIF($G$6:$AH$6,AP$6&amp;" Total",$G63:$AH63)-(SUMIF($G$6:$AH$6,AP$6&amp;" "&amp;'Input-Func_Class'!$D$22,$G63:$AH63)+IFERROR(SUMIF($G$6:$AH$6,AP$6&amp;" "&amp;'Input-Func_Class'!$E$22,$G63:$AH63),SUMIF($G$6:$AH$6,AP$6&amp;" "&amp;'Input-Func_Class'!$B$24,$G63:$AH63))+SUMIF($G$6:$AH$6,AP$6&amp;" "&amp;'Input-Func_Class'!$F$22,$G63:$AH63))&lt;Check_Limit,0,1),1)</f>
        <v>0</v>
      </c>
    </row>
    <row r="64" spans="1:42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>
        <f t="shared" si="0"/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J64">
        <f>IFERROR(IF(SUMIF($G$6:$AH$6,AJ$6&amp;" Total",$G64:$AH64)-(SUMIF($G$6:$AH$6,AJ$6&amp;" "&amp;'Input-Func_Class'!$D$22,$G64:$AH64)+IFERROR(SUMIF($G$6:$AH$6,AJ$6&amp;" "&amp;'Input-Func_Class'!$E$22,$G64:$AH64),SUMIF($G$6:$AH$6,AJ$6&amp;" "&amp;'Input-Func_Class'!$B$24,$G64:$AH64))+SUMIF($G$6:$AH$6,AJ$6&amp;" "&amp;'Input-Func_Class'!$F$22,$G64:$AH64))&lt;Check_Limit,0,1),1)</f>
        <v>0</v>
      </c>
      <c r="AK64">
        <f>IFERROR(IF(SUMIF($G$6:$AH$6,AK$6&amp;" Total",$G64:$AH64)-(SUMIF($G$6:$AH$6,AK$6&amp;" "&amp;'Input-Func_Class'!$D$22,$G64:$AH64)+IFERROR(SUMIF($G$6:$AH$6,AK$6&amp;" "&amp;'Input-Func_Class'!$E$22,$G64:$AH64),SUMIF($G$6:$AH$6,AK$6&amp;" "&amp;'Input-Func_Class'!$B$24,$G64:$AH64))+SUMIF($G$6:$AH$6,AK$6&amp;" "&amp;'Input-Func_Class'!$F$22,$G64:$AH64))&lt;Check_Limit,0,1),1)</f>
        <v>0</v>
      </c>
      <c r="AL64">
        <f>IFERROR(IF(SUMIF($G$6:$AH$6,AL$6&amp;" Total",$G64:$AH64)-(SUMIF($G$6:$AH$6,AL$6&amp;" "&amp;'Input-Func_Class'!$D$22,$G64:$AH64)+IFERROR(SUMIF($G$6:$AH$6,AL$6&amp;" "&amp;'Input-Func_Class'!$E$22,$G64:$AH64),SUMIF($G$6:$AH$6,AL$6&amp;" "&amp;'Input-Func_Class'!$B$24,$G64:$AH64))+SUMIF($G$6:$AH$6,AL$6&amp;" "&amp;'Input-Func_Class'!$F$22,$G64:$AH64))&lt;Check_Limit,0,1),1)</f>
        <v>0</v>
      </c>
      <c r="AM64">
        <f>IFERROR(IF(SUMIF($G$6:$AH$6,AM$6&amp;" Total",$G64:$AH64)-(SUMIF($G$6:$AH$6,AM$6&amp;" "&amp;'Input-Func_Class'!$D$22,$G64:$AH64)+IFERROR(SUMIF($G$6:$AH$6,AM$6&amp;" "&amp;'Input-Func_Class'!$E$22,$G64:$AH64),SUMIF($G$6:$AH$6,AM$6&amp;" "&amp;'Input-Func_Class'!$B$24,$G64:$AH64))+SUMIF($G$6:$AH$6,AM$6&amp;" "&amp;'Input-Func_Class'!$F$22,$G64:$AH64))&lt;Check_Limit,0,1),1)</f>
        <v>0</v>
      </c>
      <c r="AN64">
        <f>IFERROR(IF(SUMIF($G$6:$AH$6,AN$6&amp;" Total",$G64:$AH64)-(SUMIF($G$6:$AH$6,AN$6&amp;" "&amp;'Input-Func_Class'!$D$22,$G64:$AH64)+IFERROR(SUMIF($G$6:$AH$6,AN$6&amp;" "&amp;'Input-Func_Class'!$E$22,$G64:$AH64),SUMIF($G$6:$AH$6,AN$6&amp;" "&amp;'Input-Func_Class'!$B$24,$G64:$AH64))+SUMIF($G$6:$AH$6,AN$6&amp;" "&amp;'Input-Func_Class'!$F$22,$G64:$AH64))&lt;Check_Limit,0,1),1)</f>
        <v>0</v>
      </c>
      <c r="AO64">
        <f>IFERROR(IF(SUMIF($G$6:$AH$6,AO$6&amp;" Total",$G64:$AH64)-(SUMIF($G$6:$AH$6,AO$6&amp;" "&amp;'Input-Func_Class'!$D$22,$G64:$AH64)+IFERROR(SUMIF($G$6:$AH$6,AO$6&amp;" "&amp;'Input-Func_Class'!$E$22,$G64:$AH64),SUMIF($G$6:$AH$6,AO$6&amp;" "&amp;'Input-Func_Class'!$B$24,$G64:$AH64))+SUMIF($G$6:$AH$6,AO$6&amp;" "&amp;'Input-Func_Class'!$F$22,$G64:$AH64))&lt;Check_Limit,0,1),1)</f>
        <v>0</v>
      </c>
      <c r="AP64">
        <f>IFERROR(IF(SUMIF($G$6:$AH$6,AP$6&amp;" Total",$G64:$AH64)-(SUMIF($G$6:$AH$6,AP$6&amp;" "&amp;'Input-Func_Class'!$D$22,$G64:$AH64)+IFERROR(SUMIF($G$6:$AH$6,AP$6&amp;" "&amp;'Input-Func_Class'!$E$22,$G64:$AH64),SUMIF($G$6:$AH$6,AP$6&amp;" "&amp;'Input-Func_Class'!$B$24,$G64:$AH64))+SUMIF($G$6:$AH$6,AP$6&amp;" "&amp;'Input-Func_Class'!$F$22,$G64:$AH64))&lt;Check_Limit,0,1),1)</f>
        <v>0</v>
      </c>
    </row>
    <row r="65" spans="1:42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>Functionalization!$D65</f>
        <v>4718890.2700000005</v>
      </c>
      <c r="E65" s="11">
        <f t="shared" ca="1" si="0"/>
        <v>0</v>
      </c>
      <c r="F65" s="3" t="str">
        <f>IF($D65=0,"-",IF('Input-Accounts'!$E65&lt;&gt;0,'Input-Accounts'!$E65,'Input-Accounts'!$G65))</f>
        <v>INT_PSTD_PLANT</v>
      </c>
      <c r="G65" s="11">
        <f ca="1">IF(G$5&lt;&gt;"",HLOOKUP(G$5,Functionalization!$G$6:$M$427,ROW($A65)-5,FALSE),IFERROR(INDEX(G$391:G$427,MATCH($F65,$B$391:$B$427,0))/VLOOKUP($F65,$B$391:$AH$427,MATCH(LEFT(TRIM(G$6),FIND("~",SUBSTITUTE(G$6,"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65))*HLOOKUP(LEFT(TRIM(G$6),FIND("~",SUBSTITUTE(G$6," ","~",LEN(TRIM(G$6))-LEN(SUBSTITUTE(TRIM(G$6)," ",""))))-1)&amp;" Total",$B$6:$AH$427,ROW($A65)-5,FALSE))</f>
        <v>0</v>
      </c>
      <c r="H65" s="11">
        <f ca="1">IF(H$5&lt;&gt;"",HLOOKUP(H$5,Functionalization!$G$6:$M$427,ROW($A65)-5,FALSE),IFERROR(INDEX(H$391:H$427,MATCH($F65,$B$391:$B$427,0))/VLOOKUP($F65,$B$391:$AH$427,MATCH(LEFT(TRIM(H$6),FIND("~",SUBSTITUTE(H$6,"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65))*HLOOKUP(LEFT(TRIM(H$6),FIND("~",SUBSTITUTE(H$6," ","~",LEN(TRIM(H$6))-LEN(SUBSTITUTE(TRIM(H$6)," ",""))))-1)&amp;" Total",$B$6:$AH$427,ROW($A65)-5,FALSE))</f>
        <v>0</v>
      </c>
      <c r="I65" s="11">
        <f ca="1">IF(I$5&lt;&gt;"",HLOOKUP(I$5,Functionalization!$G$6:$M$427,ROW($A65)-5,FALSE),IFERROR(INDEX(I$391:I$427,MATCH($F65,$B$391:$B$427,0))/VLOOKUP($F65,$B$391:$AH$427,MATCH(LEFT(TRIM(I$6),FIND("~",SUBSTITUTE(I$6,"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65))*HLOOKUP(LEFT(TRIM(I$6),FIND("~",SUBSTITUTE(I$6," ","~",LEN(TRIM(I$6))-LEN(SUBSTITUTE(TRIM(I$6)," ",""))))-1)&amp;" Total",$B$6:$AH$427,ROW($A65)-5,FALSE))</f>
        <v>0</v>
      </c>
      <c r="J65" s="11">
        <f ca="1">IF(J$5&lt;&gt;"",HLOOKUP(J$5,Functionalization!$G$6:$M$427,ROW($A65)-5,FALSE),IFERROR(INDEX(J$391:J$427,MATCH($F65,$B$391:$B$427,0))/VLOOKUP($F65,$B$391:$AH$427,MATCH(LEFT(TRIM(J$6),FIND("~",SUBSTITUTE(J$6,"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65))*HLOOKUP(LEFT(TRIM(J$6),FIND("~",SUBSTITUTE(J$6," ","~",LEN(TRIM(J$6))-LEN(SUBSTITUTE(TRIM(J$6)," ",""))))-1)&amp;" Total",$B$6:$AH$427,ROW($A65)-5,FALSE))</f>
        <v>0</v>
      </c>
      <c r="K65" s="11">
        <f ca="1">IF(K$5&lt;&gt;"",HLOOKUP(K$5,Functionalization!$G$6:$M$427,ROW($A65)-5,FALSE),IFERROR(INDEX(K$391:K$427,MATCH($F65,$B$391:$B$427,0))/VLOOKUP($F65,$B$391:$AH$427,MATCH(LEFT(TRIM(K$6),FIND("~",SUBSTITUTE(K$6,"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65))*HLOOKUP(LEFT(TRIM(K$6),FIND("~",SUBSTITUTE(K$6," ","~",LEN(TRIM(K$6))-LEN(SUBSTITUTE(TRIM(K$6)," ",""))))-1)&amp;" Total",$B$6:$AH$427,ROW($A65)-5,FALSE))</f>
        <v>132825.09005843179</v>
      </c>
      <c r="L65" s="11">
        <f ca="1">IF(L$5&lt;&gt;"",HLOOKUP(L$5,Functionalization!$G$6:$M$427,ROW($A65)-5,FALSE),IFERROR(INDEX(L$391:L$427,MATCH($F65,$B$391:$B$427,0))/VLOOKUP($F65,$B$391:$AH$427,MATCH(LEFT(TRIM(L$6),FIND("~",SUBSTITUTE(L$6,"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65))*HLOOKUP(LEFT(TRIM(L$6),FIND("~",SUBSTITUTE(L$6," ","~",LEN(TRIM(L$6))-LEN(SUBSTITUTE(TRIM(L$6)," ",""))))-1)&amp;" Total",$B$6:$AH$427,ROW($A65)-5,FALSE))</f>
        <v>0</v>
      </c>
      <c r="M65" s="11">
        <f ca="1">IF(M$5&lt;&gt;"",HLOOKUP(M$5,Functionalization!$G$6:$M$427,ROW($A65)-5,FALSE),IFERROR(INDEX(M$391:M$427,MATCH($F65,$B$391:$B$427,0))/VLOOKUP($F65,$B$391:$AH$427,MATCH(LEFT(TRIM(M$6),FIND("~",SUBSTITUTE(M$6,"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65))*HLOOKUP(LEFT(TRIM(M$6),FIND("~",SUBSTITUTE(M$6," ","~",LEN(TRIM(M$6))-LEN(SUBSTITUTE(TRIM(M$6)," ",""))))-1)&amp;" Total",$B$6:$AH$427,ROW($A65)-5,FALSE))</f>
        <v>132825.09005843179</v>
      </c>
      <c r="N65" s="11">
        <f ca="1">IF(N$5&lt;&gt;"",HLOOKUP(N$5,Functionalization!$G$6:$M$427,ROW($A65)-5,FALSE),IFERROR(INDEX(N$391:N$427,MATCH($F65,$B$391:$B$427,0))/VLOOKUP($F65,$B$391:$AH$427,MATCH(LEFT(TRIM(N$6),FIND("~",SUBSTITUTE(N$6,"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65))*HLOOKUP(LEFT(TRIM(N$6),FIND("~",SUBSTITUTE(N$6," ","~",LEN(TRIM(N$6))-LEN(SUBSTITUTE(TRIM(N$6)," ",""))))-1)&amp;" Total",$B$6:$AH$427,ROW($A65)-5,FALSE))</f>
        <v>0</v>
      </c>
      <c r="O65" s="11">
        <f ca="1">IF(O$5&lt;&gt;"",HLOOKUP(O$5,Functionalization!$G$6:$M$427,ROW($A65)-5,FALSE),IFERROR(INDEX(O$391:O$427,MATCH($F65,$B$391:$B$427,0))/VLOOKUP($F65,$B$391:$AH$427,MATCH(LEFT(TRIM(O$6),FIND("~",SUBSTITUTE(O$6,"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65))*HLOOKUP(LEFT(TRIM(O$6),FIND("~",SUBSTITUTE(O$6," ","~",LEN(TRIM(O$6))-LEN(SUBSTITUTE(TRIM(O$6)," ",""))))-1)&amp;" Total",$B$6:$AH$427,ROW($A65)-5,FALSE))</f>
        <v>26388.828235923505</v>
      </c>
      <c r="P65" s="11">
        <f ca="1">IF(P$5&lt;&gt;"",HLOOKUP(P$5,Functionalization!$G$6:$M$427,ROW($A65)-5,FALSE),IFERROR(INDEX(P$391:P$427,MATCH($F65,$B$391:$B$427,0))/VLOOKUP($F65,$B$391:$AH$427,MATCH(LEFT(TRIM(P$6),FIND("~",SUBSTITUTE(P$6,"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65))*HLOOKUP(LEFT(TRIM(P$6),FIND("~",SUBSTITUTE(P$6," ","~",LEN(TRIM(P$6))-LEN(SUBSTITUTE(TRIM(P$6)," ",""))))-1)&amp;" Total",$B$6:$AH$427,ROW($A65)-5,FALSE))</f>
        <v>26388.828235923505</v>
      </c>
      <c r="Q65" s="11">
        <f ca="1">IF(Q$5&lt;&gt;"",HLOOKUP(Q$5,Functionalization!$G$6:$M$427,ROW($A65)-5,FALSE),IFERROR(INDEX(Q$391:Q$427,MATCH($F65,$B$391:$B$427,0))/VLOOKUP($F65,$B$391:$AH$427,MATCH(LEFT(TRIM(Q$6),FIND("~",SUBSTITUTE(Q$6,"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65))*HLOOKUP(LEFT(TRIM(Q$6),FIND("~",SUBSTITUTE(Q$6," ","~",LEN(TRIM(Q$6))-LEN(SUBSTITUTE(TRIM(Q$6)," ",""))))-1)&amp;" Total",$B$6:$AH$427,ROW($A65)-5,FALSE))</f>
        <v>0</v>
      </c>
      <c r="R65" s="11">
        <f ca="1">IF(R$5&lt;&gt;"",HLOOKUP(R$5,Functionalization!$G$6:$M$427,ROW($A65)-5,FALSE),IFERROR(INDEX(R$391:R$427,MATCH($F65,$B$391:$B$427,0))/VLOOKUP($F65,$B$391:$AH$427,MATCH(LEFT(TRIM(R$6),FIND("~",SUBSTITUTE(R$6,"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65))*HLOOKUP(LEFT(TRIM(R$6),FIND("~",SUBSTITUTE(R$6," ","~",LEN(TRIM(R$6))-LEN(SUBSTITUTE(TRIM(R$6)," ",""))))-1)&amp;" Total",$B$6:$AH$427,ROW($A65)-5,FALSE))</f>
        <v>0</v>
      </c>
      <c r="S65" s="11">
        <f ca="1">IF(S$5&lt;&gt;"",HLOOKUP(S$5,Functionalization!$G$6:$M$427,ROW($A65)-5,FALSE),IFERROR(INDEX(S$391:S$427,MATCH($F65,$B$391:$B$427,0))/VLOOKUP($F65,$B$391:$AH$427,MATCH(LEFT(TRIM(S$6),FIND("~",SUBSTITUTE(S$6,"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65))*HLOOKUP(LEFT(TRIM(S$6),FIND("~",SUBSTITUTE(S$6," ","~",LEN(TRIM(S$6))-LEN(SUBSTITUTE(TRIM(S$6)," ",""))))-1)&amp;" Total",$B$6:$AH$427,ROW($A65)-5,FALSE))</f>
        <v>304578.23381578655</v>
      </c>
      <c r="T65" s="11">
        <f ca="1">IF(T$5&lt;&gt;"",HLOOKUP(T$5,Functionalization!$G$6:$M$427,ROW($A65)-5,FALSE),IFERROR(INDEX(T$391:T$427,MATCH($F65,$B$391:$B$427,0))/VLOOKUP($F65,$B$391:$AH$427,MATCH(LEFT(TRIM(T$6),FIND("~",SUBSTITUTE(T$6,"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65))*HLOOKUP(LEFT(TRIM(T$6),FIND("~",SUBSTITUTE(T$6," ","~",LEN(TRIM(T$6))-LEN(SUBSTITUTE(TRIM(T$6)," ",""))))-1)&amp;" Total",$B$6:$AH$427,ROW($A65)-5,FALSE))</f>
        <v>304578.23381578655</v>
      </c>
      <c r="U65" s="11">
        <f ca="1">IF(U$5&lt;&gt;"",HLOOKUP(U$5,Functionalization!$G$6:$M$427,ROW($A65)-5,FALSE),IFERROR(INDEX(U$391:U$427,MATCH($F65,$B$391:$B$427,0))/VLOOKUP($F65,$B$391:$AH$427,MATCH(LEFT(TRIM(U$6),FIND("~",SUBSTITUTE(U$6,"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65))*HLOOKUP(LEFT(TRIM(U$6),FIND("~",SUBSTITUTE(U$6," ","~",LEN(TRIM(U$6))-LEN(SUBSTITUTE(TRIM(U$6)," ",""))))-1)&amp;" Total",$B$6:$AH$427,ROW($A65)-5,FALSE))</f>
        <v>0</v>
      </c>
      <c r="V65" s="11">
        <f ca="1">IF(V$5&lt;&gt;"",HLOOKUP(V$5,Functionalization!$G$6:$M$427,ROW($A65)-5,FALSE),IFERROR(INDEX(V$391:V$427,MATCH($F65,$B$391:$B$427,0))/VLOOKUP($F65,$B$391:$AH$427,MATCH(LEFT(TRIM(V$6),FIND("~",SUBSTITUTE(V$6,"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65))*HLOOKUP(LEFT(TRIM(V$6),FIND("~",SUBSTITUTE(V$6," ","~",LEN(TRIM(V$6))-LEN(SUBSTITUTE(TRIM(V$6)," ",""))))-1)&amp;" Total",$B$6:$AH$427,ROW($A65)-5,FALSE))</f>
        <v>0</v>
      </c>
      <c r="W65" s="11">
        <f ca="1">IF(W$5&lt;&gt;"",HLOOKUP(W$5,Functionalization!$G$6:$M$427,ROW($A65)-5,FALSE),IFERROR(INDEX(W$391:W$427,MATCH($F65,$B$391:$B$427,0))/VLOOKUP($F65,$B$391:$AH$427,MATCH(LEFT(TRIM(W$6),FIND("~",SUBSTITUTE(W$6,"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65))*HLOOKUP(LEFT(TRIM(W$6),FIND("~",SUBSTITUTE(W$6," ","~",LEN(TRIM(W$6))-LEN(SUBSTITUTE(TRIM(W$6)," ",""))))-1)&amp;" Total",$B$6:$AH$427,ROW($A65)-5,FALSE))</f>
        <v>3244174.2901819572</v>
      </c>
      <c r="X65" s="11">
        <f ca="1">IF(X$5&lt;&gt;"",HLOOKUP(X$5,Functionalization!$G$6:$M$427,ROW($A65)-5,FALSE),IFERROR(INDEX(X$391:X$427,MATCH($F65,$B$391:$B$427,0))/VLOOKUP($F65,$B$391:$AH$427,MATCH(LEFT(TRIM(X$6),FIND("~",SUBSTITUTE(X$6,"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65))*HLOOKUP(LEFT(TRIM(X$6),FIND("~",SUBSTITUTE(X$6," ","~",LEN(TRIM(X$6))-LEN(SUBSTITUTE(TRIM(X$6)," ",""))))-1)&amp;" Total",$B$6:$AH$427,ROW($A65)-5,FALSE))</f>
        <v>2496617.6822016835</v>
      </c>
      <c r="Y65" s="11">
        <f ca="1">IF(Y$5&lt;&gt;"",HLOOKUP(Y$5,Functionalization!$G$6:$M$427,ROW($A65)-5,FALSE),IFERROR(INDEX(Y$391:Y$427,MATCH($F65,$B$391:$B$427,0))/VLOOKUP($F65,$B$391:$AH$427,MATCH(LEFT(TRIM(Y$6),FIND("~",SUBSTITUTE(Y$6,"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65))*HLOOKUP(LEFT(TRIM(Y$6),FIND("~",SUBSTITUTE(Y$6," ","~",LEN(TRIM(Y$6))-LEN(SUBSTITUTE(TRIM(Y$6)," ",""))))-1)&amp;" Total",$B$6:$AH$427,ROW($A65)-5,FALSE))</f>
        <v>0</v>
      </c>
      <c r="Z65" s="11">
        <f ca="1">IF(Z$5&lt;&gt;"",HLOOKUP(Z$5,Functionalization!$G$6:$M$427,ROW($A65)-5,FALSE),IFERROR(INDEX(Z$391:Z$427,MATCH($F65,$B$391:$B$427,0))/VLOOKUP($F65,$B$391:$AH$427,MATCH(LEFT(TRIM(Z$6),FIND("~",SUBSTITUTE(Z$6,"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65))*HLOOKUP(LEFT(TRIM(Z$6),FIND("~",SUBSTITUTE(Z$6," ","~",LEN(TRIM(Z$6))-LEN(SUBSTITUTE(TRIM(Z$6)," ",""))))-1)&amp;" Total",$B$6:$AH$427,ROW($A65)-5,FALSE))</f>
        <v>747556.60798027355</v>
      </c>
      <c r="AA65" s="11">
        <f ca="1">IF(AA$5&lt;&gt;"",HLOOKUP(AA$5,Functionalization!$G$6:$M$427,ROW($A65)-5,FALSE),IFERROR(INDEX(AA$391:AA$427,MATCH($F65,$B$391:$B$427,0))/VLOOKUP($F65,$B$391:$AH$427,MATCH(LEFT(TRIM(AA$6),FIND("~",SUBSTITUTE(AA$6,"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65))*HLOOKUP(LEFT(TRIM(AA$6),FIND("~",SUBSTITUTE(AA$6," ","~",LEN(TRIM(AA$6))-LEN(SUBSTITUTE(TRIM(AA$6)," ",""))))-1)&amp;" Total",$B$6:$AH$427,ROW($A65)-5,FALSE))</f>
        <v>1010923.8277079029</v>
      </c>
      <c r="AB65" s="11">
        <f ca="1">IF(AB$5&lt;&gt;"",HLOOKUP(AB$5,Functionalization!$G$6:$M$427,ROW($A65)-5,FALSE),IFERROR(INDEX(AB$391:AB$427,MATCH($F65,$B$391:$B$427,0))/VLOOKUP($F65,$B$391:$AH$427,MATCH(LEFT(TRIM(AB$6),FIND("~",SUBSTITUTE(AB$6,"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65))*HLOOKUP(LEFT(TRIM(AB$6),FIND("~",SUBSTITUTE(AB$6," ","~",LEN(TRIM(AB$6))-LEN(SUBSTITUTE(TRIM(AB$6)," ",""))))-1)&amp;" Total",$B$6:$AH$427,ROW($A65)-5,FALSE))</f>
        <v>0</v>
      </c>
      <c r="AC65" s="11">
        <f ca="1">IF(AC$5&lt;&gt;"",HLOOKUP(AC$5,Functionalization!$G$6:$M$427,ROW($A65)-5,FALSE),IFERROR(INDEX(AC$391:AC$427,MATCH($F65,$B$391:$B$427,0))/VLOOKUP($F65,$B$391:$AH$427,MATCH(LEFT(TRIM(AC$6),FIND("~",SUBSTITUTE(AC$6,"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65))*HLOOKUP(LEFT(TRIM(AC$6),FIND("~",SUBSTITUTE(AC$6," ","~",LEN(TRIM(AC$6))-LEN(SUBSTITUTE(TRIM(AC$6)," ",""))))-1)&amp;" Total",$B$6:$AH$427,ROW($A65)-5,FALSE))</f>
        <v>0</v>
      </c>
      <c r="AD65" s="11">
        <f ca="1">IF(AD$5&lt;&gt;"",HLOOKUP(AD$5,Functionalization!$G$6:$M$427,ROW($A65)-5,FALSE),IFERROR(INDEX(AD$391:AD$427,MATCH($F65,$B$391:$B$427,0))/VLOOKUP($F65,$B$391:$AH$427,MATCH(LEFT(TRIM(AD$6),FIND("~",SUBSTITUTE(AD$6,"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65))*HLOOKUP(LEFT(TRIM(AD$6),FIND("~",SUBSTITUTE(AD$6," ","~",LEN(TRIM(AD$6))-LEN(SUBSTITUTE(TRIM(AD$6)," ",""))))-1)&amp;" Total",$B$6:$AH$427,ROW($A65)-5,FALSE))</f>
        <v>1010923.8277079029</v>
      </c>
      <c r="AE65" s="11">
        <f ca="1">IF(AE$5&lt;&gt;"",HLOOKUP(AE$5,Functionalization!$G$6:$M$427,ROW($A65)-5,FALSE),IFERROR(INDEX(AE$391:AE$427,MATCH($F65,$B$391:$B$427,0))/VLOOKUP($F65,$B$391:$AH$427,MATCH(LEFT(TRIM(AE$6),FIND("~",SUBSTITUTE(AE$6,"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65))*HLOOKUP(LEFT(TRIM(AE$6),FIND("~",SUBSTITUTE(AE$6," ","~",LEN(TRIM(AE$6))-LEN(SUBSTITUTE(TRIM(AE$6)," ",""))))-1)&amp;" Total",$B$6:$AH$427,ROW($A65)-5,FALSE))</f>
        <v>0</v>
      </c>
      <c r="AF65" s="11">
        <f ca="1">IF(AF$5&lt;&gt;"",HLOOKUP(AF$5,Functionalization!$G$6:$M$427,ROW($A65)-5,FALSE),IFERROR(INDEX(AF$391:AF$427,MATCH($F65,$B$391:$B$427,0))/VLOOKUP($F65,$B$391:$AH$427,MATCH(LEFT(TRIM(AF$6),FIND("~",SUBSTITUTE(AF$6,"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65))*HLOOKUP(LEFT(TRIM(AF$6),FIND("~",SUBSTITUTE(AF$6," ","~",LEN(TRIM(AF$6))-LEN(SUBSTITUTE(TRIM(AF$6)," ",""))))-1)&amp;" Total",$B$6:$AH$427,ROW($A65)-5,FALSE))</f>
        <v>0</v>
      </c>
      <c r="AG65" s="11">
        <f ca="1">IF(AG$5&lt;&gt;"",HLOOKUP(AG$5,Functionalization!$G$6:$M$427,ROW($A65)-5,FALSE),IFERROR(INDEX(AG$391:AG$427,MATCH($F65,$B$391:$B$427,0))/VLOOKUP($F65,$B$391:$AH$427,MATCH(LEFT(TRIM(AG$6),FIND("~",SUBSTITUTE(AG$6,"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65))*HLOOKUP(LEFT(TRIM(AG$6),FIND("~",SUBSTITUTE(AG$6," ","~",LEN(TRIM(AG$6))-LEN(SUBSTITUTE(TRIM(AG$6)," ",""))))-1)&amp;" Total",$B$6:$AH$427,ROW($A65)-5,FALSE))</f>
        <v>0</v>
      </c>
      <c r="AH65" s="11">
        <f ca="1">IF(AH$5&lt;&gt;"",HLOOKUP(AH$5,Functionalization!$G$6:$M$427,ROW($A65)-5,FALSE),IFERROR(INDEX(AH$391:AH$427,MATCH($F65,$B$391:$B$427,0))/VLOOKUP($F65,$B$391:$AH$427,MATCH(LEFT(TRIM(AH$6),FIND("~",SUBSTITUTE(AH$6,"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65))*HLOOKUP(LEFT(TRIM(AH$6),FIND("~",SUBSTITUTE(AH$6," ","~",LEN(TRIM(AH$6))-LEN(SUBSTITUTE(TRIM(AH$6)," ",""))))-1)&amp;" Total",$B$6:$AH$427,ROW($A65)-5,FALSE))</f>
        <v>0</v>
      </c>
      <c r="AJ65">
        <f ca="1">IFERROR(IF(SUMIF($G$6:$AH$6,AJ$6&amp;" Total",$G65:$AH65)-(SUMIF($G$6:$AH$6,AJ$6&amp;" "&amp;'Input-Func_Class'!$D$22,$G65:$AH65)+IFERROR(SUMIF($G$6:$AH$6,AJ$6&amp;" "&amp;'Input-Func_Class'!$E$22,$G65:$AH65),SUMIF($G$6:$AH$6,AJ$6&amp;" "&amp;'Input-Func_Class'!$B$24,$G65:$AH65))+SUMIF($G$6:$AH$6,AJ$6&amp;" "&amp;'Input-Func_Class'!$F$22,$G65:$AH65))&lt;Check_Limit,0,1),1)</f>
        <v>0</v>
      </c>
      <c r="AK65">
        <f ca="1">IFERROR(IF(SUMIF($G$6:$AH$6,AK$6&amp;" Total",$G65:$AH65)-(SUMIF($G$6:$AH$6,AK$6&amp;" "&amp;'Input-Func_Class'!$D$22,$G65:$AH65)+IFERROR(SUMIF($G$6:$AH$6,AK$6&amp;" "&amp;'Input-Func_Class'!$E$22,$G65:$AH65),SUMIF($G$6:$AH$6,AK$6&amp;" "&amp;'Input-Func_Class'!$B$24,$G65:$AH65))+SUMIF($G$6:$AH$6,AK$6&amp;" "&amp;'Input-Func_Class'!$F$22,$G65:$AH65))&lt;Check_Limit,0,1),1)</f>
        <v>0</v>
      </c>
      <c r="AL65">
        <f ca="1">IFERROR(IF(SUMIF($G$6:$AH$6,AL$6&amp;" Total",$G65:$AH65)-(SUMIF($G$6:$AH$6,AL$6&amp;" "&amp;'Input-Func_Class'!$D$22,$G65:$AH65)+IFERROR(SUMIF($G$6:$AH$6,AL$6&amp;" "&amp;'Input-Func_Class'!$E$22,$G65:$AH65),SUMIF($G$6:$AH$6,AL$6&amp;" "&amp;'Input-Func_Class'!$B$24,$G65:$AH65))+SUMIF($G$6:$AH$6,AL$6&amp;" "&amp;'Input-Func_Class'!$F$22,$G65:$AH65))&lt;Check_Limit,0,1),1)</f>
        <v>0</v>
      </c>
      <c r="AM65">
        <f ca="1">IFERROR(IF(SUMIF($G$6:$AH$6,AM$6&amp;" Total",$G65:$AH65)-(SUMIF($G$6:$AH$6,AM$6&amp;" "&amp;'Input-Func_Class'!$D$22,$G65:$AH65)+IFERROR(SUMIF($G$6:$AH$6,AM$6&amp;" "&amp;'Input-Func_Class'!$E$22,$G65:$AH65),SUMIF($G$6:$AH$6,AM$6&amp;" "&amp;'Input-Func_Class'!$B$24,$G65:$AH65))+SUMIF($G$6:$AH$6,AM$6&amp;" "&amp;'Input-Func_Class'!$F$22,$G65:$AH65))&lt;Check_Limit,0,1),1)</f>
        <v>0</v>
      </c>
      <c r="AN65">
        <f ca="1">IFERROR(IF(SUMIF($G$6:$AH$6,AN$6&amp;" Total",$G65:$AH65)-(SUMIF($G$6:$AH$6,AN$6&amp;" "&amp;'Input-Func_Class'!$D$22,$G65:$AH65)+IFERROR(SUMIF($G$6:$AH$6,AN$6&amp;" "&amp;'Input-Func_Class'!$E$22,$G65:$AH65),SUMIF($G$6:$AH$6,AN$6&amp;" "&amp;'Input-Func_Class'!$B$24,$G65:$AH65))+SUMIF($G$6:$AH$6,AN$6&amp;" "&amp;'Input-Func_Class'!$F$22,$G65:$AH65))&lt;Check_Limit,0,1),1)</f>
        <v>0</v>
      </c>
      <c r="AO65">
        <f ca="1">IFERROR(IF(SUMIF($G$6:$AH$6,AO$6&amp;" Total",$G65:$AH65)-(SUMIF($G$6:$AH$6,AO$6&amp;" "&amp;'Input-Func_Class'!$D$22,$G65:$AH65)+IFERROR(SUMIF($G$6:$AH$6,AO$6&amp;" "&amp;'Input-Func_Class'!$E$22,$G65:$AH65),SUMIF($G$6:$AH$6,AO$6&amp;" "&amp;'Input-Func_Class'!$B$24,$G65:$AH65))+SUMIF($G$6:$AH$6,AO$6&amp;" "&amp;'Input-Func_Class'!$F$22,$G65:$AH65))&lt;Check_Limit,0,1),1)</f>
        <v>0</v>
      </c>
      <c r="AP65">
        <f ca="1">IFERROR(IF(SUMIF($G$6:$AH$6,AP$6&amp;" Total",$G65:$AH65)-(SUMIF($G$6:$AH$6,AP$6&amp;" "&amp;'Input-Func_Class'!$D$22,$G65:$AH65)+IFERROR(SUMIF($G$6:$AH$6,AP$6&amp;" "&amp;'Input-Func_Class'!$E$22,$G65:$AH65),SUMIF($G$6:$AH$6,AP$6&amp;" "&amp;'Input-Func_Class'!$B$24,$G65:$AH65))+SUMIF($G$6:$AH$6,AP$6&amp;" "&amp;'Input-Func_Class'!$F$22,$G65:$AH65))&lt;Check_Limit,0,1),1)</f>
        <v>0</v>
      </c>
    </row>
    <row r="66" spans="1:42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>Functionalization!$D66</f>
        <v>85917723.930000007</v>
      </c>
      <c r="E66" s="11">
        <f t="shared" ca="1" si="0"/>
        <v>0</v>
      </c>
      <c r="F66" s="3" t="str">
        <f>IF($D66=0,"-",IF('Input-Accounts'!$E66&lt;&gt;0,'Input-Accounts'!$E66,'Input-Accounts'!$G66))</f>
        <v>INT_PSTD_PLANT</v>
      </c>
      <c r="G66" s="11">
        <f ca="1">IF(G$5&lt;&gt;"",HLOOKUP(G$5,Functionalization!$G$6:$M$427,ROW($A66)-5,FALSE),IFERROR(INDEX(G$391:G$427,MATCH($F66,$B$391:$B$427,0))/VLOOKUP($F66,$B$391:$AH$427,MATCH(LEFT(TRIM(G$6),FIND("~",SUBSTITUTE(G$6,"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66))*HLOOKUP(LEFT(TRIM(G$6),FIND("~",SUBSTITUTE(G$6," ","~",LEN(TRIM(G$6))-LEN(SUBSTITUTE(TRIM(G$6)," ",""))))-1)&amp;" Total",$B$6:$AH$427,ROW($A66)-5,FALSE))</f>
        <v>0</v>
      </c>
      <c r="H66" s="11">
        <f ca="1">IF(H$5&lt;&gt;"",HLOOKUP(H$5,Functionalization!$G$6:$M$427,ROW($A66)-5,FALSE),IFERROR(INDEX(H$391:H$427,MATCH($F66,$B$391:$B$427,0))/VLOOKUP($F66,$B$391:$AH$427,MATCH(LEFT(TRIM(H$6),FIND("~",SUBSTITUTE(H$6,"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66))*HLOOKUP(LEFT(TRIM(H$6),FIND("~",SUBSTITUTE(H$6," ","~",LEN(TRIM(H$6))-LEN(SUBSTITUTE(TRIM(H$6)," ",""))))-1)&amp;" Total",$B$6:$AH$427,ROW($A66)-5,FALSE))</f>
        <v>0</v>
      </c>
      <c r="I66" s="11">
        <f ca="1">IF(I$5&lt;&gt;"",HLOOKUP(I$5,Functionalization!$G$6:$M$427,ROW($A66)-5,FALSE),IFERROR(INDEX(I$391:I$427,MATCH($F66,$B$391:$B$427,0))/VLOOKUP($F66,$B$391:$AH$427,MATCH(LEFT(TRIM(I$6),FIND("~",SUBSTITUTE(I$6,"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66))*HLOOKUP(LEFT(TRIM(I$6),FIND("~",SUBSTITUTE(I$6," ","~",LEN(TRIM(I$6))-LEN(SUBSTITUTE(TRIM(I$6)," ",""))))-1)&amp;" Total",$B$6:$AH$427,ROW($A66)-5,FALSE))</f>
        <v>0</v>
      </c>
      <c r="J66" s="11">
        <f ca="1">IF(J$5&lt;&gt;"",HLOOKUP(J$5,Functionalization!$G$6:$M$427,ROW($A66)-5,FALSE),IFERROR(INDEX(J$391:J$427,MATCH($F66,$B$391:$B$427,0))/VLOOKUP($F66,$B$391:$AH$427,MATCH(LEFT(TRIM(J$6),FIND("~",SUBSTITUTE(J$6,"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66))*HLOOKUP(LEFT(TRIM(J$6),FIND("~",SUBSTITUTE(J$6," ","~",LEN(TRIM(J$6))-LEN(SUBSTITUTE(TRIM(J$6)," ",""))))-1)&amp;" Total",$B$6:$AH$427,ROW($A66)-5,FALSE))</f>
        <v>0</v>
      </c>
      <c r="K66" s="11">
        <f ca="1">IF(K$5&lt;&gt;"",HLOOKUP(K$5,Functionalization!$G$6:$M$427,ROW($A66)-5,FALSE),IFERROR(INDEX(K$391:K$427,MATCH($F66,$B$391:$B$427,0))/VLOOKUP($F66,$B$391:$AH$427,MATCH(LEFT(TRIM(K$6),FIND("~",SUBSTITUTE(K$6,"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66))*HLOOKUP(LEFT(TRIM(K$6),FIND("~",SUBSTITUTE(K$6," ","~",LEN(TRIM(K$6))-LEN(SUBSTITUTE(TRIM(K$6)," ",""))))-1)&amp;" Total",$B$6:$AH$427,ROW($A66)-5,FALSE))</f>
        <v>2418371.4317683703</v>
      </c>
      <c r="L66" s="11">
        <f ca="1">IF(L$5&lt;&gt;"",HLOOKUP(L$5,Functionalization!$G$6:$M$427,ROW($A66)-5,FALSE),IFERROR(INDEX(L$391:L$427,MATCH($F66,$B$391:$B$427,0))/VLOOKUP($F66,$B$391:$AH$427,MATCH(LEFT(TRIM(L$6),FIND("~",SUBSTITUTE(L$6,"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66))*HLOOKUP(LEFT(TRIM(L$6),FIND("~",SUBSTITUTE(L$6," ","~",LEN(TRIM(L$6))-LEN(SUBSTITUTE(TRIM(L$6)," ",""))))-1)&amp;" Total",$B$6:$AH$427,ROW($A66)-5,FALSE))</f>
        <v>0</v>
      </c>
      <c r="M66" s="11">
        <f ca="1">IF(M$5&lt;&gt;"",HLOOKUP(M$5,Functionalization!$G$6:$M$427,ROW($A66)-5,FALSE),IFERROR(INDEX(M$391:M$427,MATCH($F66,$B$391:$B$427,0))/VLOOKUP($F66,$B$391:$AH$427,MATCH(LEFT(TRIM(M$6),FIND("~",SUBSTITUTE(M$6,"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66))*HLOOKUP(LEFT(TRIM(M$6),FIND("~",SUBSTITUTE(M$6," ","~",LEN(TRIM(M$6))-LEN(SUBSTITUTE(TRIM(M$6)," ",""))))-1)&amp;" Total",$B$6:$AH$427,ROW($A66)-5,FALSE))</f>
        <v>2418371.4317683703</v>
      </c>
      <c r="N66" s="11">
        <f ca="1">IF(N$5&lt;&gt;"",HLOOKUP(N$5,Functionalization!$G$6:$M$427,ROW($A66)-5,FALSE),IFERROR(INDEX(N$391:N$427,MATCH($F66,$B$391:$B$427,0))/VLOOKUP($F66,$B$391:$AH$427,MATCH(LEFT(TRIM(N$6),FIND("~",SUBSTITUTE(N$6,"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66))*HLOOKUP(LEFT(TRIM(N$6),FIND("~",SUBSTITUTE(N$6," ","~",LEN(TRIM(N$6))-LEN(SUBSTITUTE(TRIM(N$6)," ",""))))-1)&amp;" Total",$B$6:$AH$427,ROW($A66)-5,FALSE))</f>
        <v>0</v>
      </c>
      <c r="O66" s="11">
        <f ca="1">IF(O$5&lt;&gt;"",HLOOKUP(O$5,Functionalization!$G$6:$M$427,ROW($A66)-5,FALSE),IFERROR(INDEX(O$391:O$427,MATCH($F66,$B$391:$B$427,0))/VLOOKUP($F66,$B$391:$AH$427,MATCH(LEFT(TRIM(O$6),FIND("~",SUBSTITUTE(O$6,"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66))*HLOOKUP(LEFT(TRIM(O$6),FIND("~",SUBSTITUTE(O$6," ","~",LEN(TRIM(O$6))-LEN(SUBSTITUTE(TRIM(O$6)," ",""))))-1)&amp;" Total",$B$6:$AH$427,ROW($A66)-5,FALSE))</f>
        <v>480466.36592172016</v>
      </c>
      <c r="P66" s="11">
        <f ca="1">IF(P$5&lt;&gt;"",HLOOKUP(P$5,Functionalization!$G$6:$M$427,ROW($A66)-5,FALSE),IFERROR(INDEX(P$391:P$427,MATCH($F66,$B$391:$B$427,0))/VLOOKUP($F66,$B$391:$AH$427,MATCH(LEFT(TRIM(P$6),FIND("~",SUBSTITUTE(P$6,"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66))*HLOOKUP(LEFT(TRIM(P$6),FIND("~",SUBSTITUTE(P$6," ","~",LEN(TRIM(P$6))-LEN(SUBSTITUTE(TRIM(P$6)," ",""))))-1)&amp;" Total",$B$6:$AH$427,ROW($A66)-5,FALSE))</f>
        <v>480466.36592172016</v>
      </c>
      <c r="Q66" s="11">
        <f ca="1">IF(Q$5&lt;&gt;"",HLOOKUP(Q$5,Functionalization!$G$6:$M$427,ROW($A66)-5,FALSE),IFERROR(INDEX(Q$391:Q$427,MATCH($F66,$B$391:$B$427,0))/VLOOKUP($F66,$B$391:$AH$427,MATCH(LEFT(TRIM(Q$6),FIND("~",SUBSTITUTE(Q$6,"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66))*HLOOKUP(LEFT(TRIM(Q$6),FIND("~",SUBSTITUTE(Q$6," ","~",LEN(TRIM(Q$6))-LEN(SUBSTITUTE(TRIM(Q$6)," ",""))))-1)&amp;" Total",$B$6:$AH$427,ROW($A66)-5,FALSE))</f>
        <v>0</v>
      </c>
      <c r="R66" s="11">
        <f ca="1">IF(R$5&lt;&gt;"",HLOOKUP(R$5,Functionalization!$G$6:$M$427,ROW($A66)-5,FALSE),IFERROR(INDEX(R$391:R$427,MATCH($F66,$B$391:$B$427,0))/VLOOKUP($F66,$B$391:$AH$427,MATCH(LEFT(TRIM(R$6),FIND("~",SUBSTITUTE(R$6,"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66))*HLOOKUP(LEFT(TRIM(R$6),FIND("~",SUBSTITUTE(R$6," ","~",LEN(TRIM(R$6))-LEN(SUBSTITUTE(TRIM(R$6)," ",""))))-1)&amp;" Total",$B$6:$AH$427,ROW($A66)-5,FALSE))</f>
        <v>0</v>
      </c>
      <c r="S66" s="11">
        <f ca="1">IF(S$5&lt;&gt;"",HLOOKUP(S$5,Functionalization!$G$6:$M$427,ROW($A66)-5,FALSE),IFERROR(INDEX(S$391:S$427,MATCH($F66,$B$391:$B$427,0))/VLOOKUP($F66,$B$391:$AH$427,MATCH(LEFT(TRIM(S$6),FIND("~",SUBSTITUTE(S$6,"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66))*HLOOKUP(LEFT(TRIM(S$6),FIND("~",SUBSTITUTE(S$6," ","~",LEN(TRIM(S$6))-LEN(SUBSTITUTE(TRIM(S$6)," ",""))))-1)&amp;" Total",$B$6:$AH$427,ROW($A66)-5,FALSE))</f>
        <v>5545513.2691762587</v>
      </c>
      <c r="T66" s="11">
        <f ca="1">IF(T$5&lt;&gt;"",HLOOKUP(T$5,Functionalization!$G$6:$M$427,ROW($A66)-5,FALSE),IFERROR(INDEX(T$391:T$427,MATCH($F66,$B$391:$B$427,0))/VLOOKUP($F66,$B$391:$AH$427,MATCH(LEFT(TRIM(T$6),FIND("~",SUBSTITUTE(T$6,"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66))*HLOOKUP(LEFT(TRIM(T$6),FIND("~",SUBSTITUTE(T$6," ","~",LEN(TRIM(T$6))-LEN(SUBSTITUTE(TRIM(T$6)," ",""))))-1)&amp;" Total",$B$6:$AH$427,ROW($A66)-5,FALSE))</f>
        <v>5545513.2691762587</v>
      </c>
      <c r="U66" s="11">
        <f ca="1">IF(U$5&lt;&gt;"",HLOOKUP(U$5,Functionalization!$G$6:$M$427,ROW($A66)-5,FALSE),IFERROR(INDEX(U$391:U$427,MATCH($F66,$B$391:$B$427,0))/VLOOKUP($F66,$B$391:$AH$427,MATCH(LEFT(TRIM(U$6),FIND("~",SUBSTITUTE(U$6,"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66))*HLOOKUP(LEFT(TRIM(U$6),FIND("~",SUBSTITUTE(U$6," ","~",LEN(TRIM(U$6))-LEN(SUBSTITUTE(TRIM(U$6)," ",""))))-1)&amp;" Total",$B$6:$AH$427,ROW($A66)-5,FALSE))</f>
        <v>0</v>
      </c>
      <c r="V66" s="11">
        <f ca="1">IF(V$5&lt;&gt;"",HLOOKUP(V$5,Functionalization!$G$6:$M$427,ROW($A66)-5,FALSE),IFERROR(INDEX(V$391:V$427,MATCH($F66,$B$391:$B$427,0))/VLOOKUP($F66,$B$391:$AH$427,MATCH(LEFT(TRIM(V$6),FIND("~",SUBSTITUTE(V$6,"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66))*HLOOKUP(LEFT(TRIM(V$6),FIND("~",SUBSTITUTE(V$6," ","~",LEN(TRIM(V$6))-LEN(SUBSTITUTE(TRIM(V$6)," ",""))))-1)&amp;" Total",$B$6:$AH$427,ROW($A66)-5,FALSE))</f>
        <v>0</v>
      </c>
      <c r="W66" s="11">
        <f ca="1">IF(W$5&lt;&gt;"",HLOOKUP(W$5,Functionalization!$G$6:$M$427,ROW($A66)-5,FALSE),IFERROR(INDEX(W$391:W$427,MATCH($F66,$B$391:$B$427,0))/VLOOKUP($F66,$B$391:$AH$427,MATCH(LEFT(TRIM(W$6),FIND("~",SUBSTITUTE(W$6,"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66))*HLOOKUP(LEFT(TRIM(W$6),FIND("~",SUBSTITUTE(W$6," ","~",LEN(TRIM(W$6))-LEN(SUBSTITUTE(TRIM(W$6)," ",""))))-1)&amp;" Total",$B$6:$AH$427,ROW($A66)-5,FALSE))</f>
        <v>59067292.328595951</v>
      </c>
      <c r="X66" s="11">
        <f ca="1">IF(X$5&lt;&gt;"",HLOOKUP(X$5,Functionalization!$G$6:$M$427,ROW($A66)-5,FALSE),IFERROR(INDEX(X$391:X$427,MATCH($F66,$B$391:$B$427,0))/VLOOKUP($F66,$B$391:$AH$427,MATCH(LEFT(TRIM(X$6),FIND("~",SUBSTITUTE(X$6,"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66))*HLOOKUP(LEFT(TRIM(X$6),FIND("~",SUBSTITUTE(X$6," ","~",LEN(TRIM(X$6))-LEN(SUBSTITUTE(TRIM(X$6)," ",""))))-1)&amp;" Total",$B$6:$AH$427,ROW($A66)-5,FALSE))</f>
        <v>45456388.367801711</v>
      </c>
      <c r="Y66" s="11">
        <f ca="1">IF(Y$5&lt;&gt;"",HLOOKUP(Y$5,Functionalization!$G$6:$M$427,ROW($A66)-5,FALSE),IFERROR(INDEX(Y$391:Y$427,MATCH($F66,$B$391:$B$427,0))/VLOOKUP($F66,$B$391:$AH$427,MATCH(LEFT(TRIM(Y$6),FIND("~",SUBSTITUTE(Y$6,"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66))*HLOOKUP(LEFT(TRIM(Y$6),FIND("~",SUBSTITUTE(Y$6," ","~",LEN(TRIM(Y$6))-LEN(SUBSTITUTE(TRIM(Y$6)," ",""))))-1)&amp;" Total",$B$6:$AH$427,ROW($A66)-5,FALSE))</f>
        <v>0</v>
      </c>
      <c r="Z66" s="11">
        <f ca="1">IF(Z$5&lt;&gt;"",HLOOKUP(Z$5,Functionalization!$G$6:$M$427,ROW($A66)-5,FALSE),IFERROR(INDEX(Z$391:Z$427,MATCH($F66,$B$391:$B$427,0))/VLOOKUP($F66,$B$391:$AH$427,MATCH(LEFT(TRIM(Z$6),FIND("~",SUBSTITUTE(Z$6,"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66))*HLOOKUP(LEFT(TRIM(Z$6),FIND("~",SUBSTITUTE(Z$6," ","~",LEN(TRIM(Z$6))-LEN(SUBSTITUTE(TRIM(Z$6)," ",""))))-1)&amp;" Total",$B$6:$AH$427,ROW($A66)-5,FALSE))</f>
        <v>13610903.960794235</v>
      </c>
      <c r="AA66" s="11">
        <f ca="1">IF(AA$5&lt;&gt;"",HLOOKUP(AA$5,Functionalization!$G$6:$M$427,ROW($A66)-5,FALSE),IFERROR(INDEX(AA$391:AA$427,MATCH($F66,$B$391:$B$427,0))/VLOOKUP($F66,$B$391:$AH$427,MATCH(LEFT(TRIM(AA$6),FIND("~",SUBSTITUTE(AA$6,"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66))*HLOOKUP(LEFT(TRIM(AA$6),FIND("~",SUBSTITUTE(AA$6," ","~",LEN(TRIM(AA$6))-LEN(SUBSTITUTE(TRIM(AA$6)," ",""))))-1)&amp;" Total",$B$6:$AH$427,ROW($A66)-5,FALSE))</f>
        <v>18406080.534537729</v>
      </c>
      <c r="AB66" s="11">
        <f ca="1">IF(AB$5&lt;&gt;"",HLOOKUP(AB$5,Functionalization!$G$6:$M$427,ROW($A66)-5,FALSE),IFERROR(INDEX(AB$391:AB$427,MATCH($F66,$B$391:$B$427,0))/VLOOKUP($F66,$B$391:$AH$427,MATCH(LEFT(TRIM(AB$6),FIND("~",SUBSTITUTE(AB$6,"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66))*HLOOKUP(LEFT(TRIM(AB$6),FIND("~",SUBSTITUTE(AB$6," ","~",LEN(TRIM(AB$6))-LEN(SUBSTITUTE(TRIM(AB$6)," ",""))))-1)&amp;" Total",$B$6:$AH$427,ROW($A66)-5,FALSE))</f>
        <v>0</v>
      </c>
      <c r="AC66" s="11">
        <f ca="1">IF(AC$5&lt;&gt;"",HLOOKUP(AC$5,Functionalization!$G$6:$M$427,ROW($A66)-5,FALSE),IFERROR(INDEX(AC$391:AC$427,MATCH($F66,$B$391:$B$427,0))/VLOOKUP($F66,$B$391:$AH$427,MATCH(LEFT(TRIM(AC$6),FIND("~",SUBSTITUTE(AC$6,"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66))*HLOOKUP(LEFT(TRIM(AC$6),FIND("~",SUBSTITUTE(AC$6," ","~",LEN(TRIM(AC$6))-LEN(SUBSTITUTE(TRIM(AC$6)," ",""))))-1)&amp;" Total",$B$6:$AH$427,ROW($A66)-5,FALSE))</f>
        <v>0</v>
      </c>
      <c r="AD66" s="11">
        <f ca="1">IF(AD$5&lt;&gt;"",HLOOKUP(AD$5,Functionalization!$G$6:$M$427,ROW($A66)-5,FALSE),IFERROR(INDEX(AD$391:AD$427,MATCH($F66,$B$391:$B$427,0))/VLOOKUP($F66,$B$391:$AH$427,MATCH(LEFT(TRIM(AD$6),FIND("~",SUBSTITUTE(AD$6,"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66))*HLOOKUP(LEFT(TRIM(AD$6),FIND("~",SUBSTITUTE(AD$6," ","~",LEN(TRIM(AD$6))-LEN(SUBSTITUTE(TRIM(AD$6)," ",""))))-1)&amp;" Total",$B$6:$AH$427,ROW($A66)-5,FALSE))</f>
        <v>18406080.534537729</v>
      </c>
      <c r="AE66" s="11">
        <f ca="1">IF(AE$5&lt;&gt;"",HLOOKUP(AE$5,Functionalization!$G$6:$M$427,ROW($A66)-5,FALSE),IFERROR(INDEX(AE$391:AE$427,MATCH($F66,$B$391:$B$427,0))/VLOOKUP($F66,$B$391:$AH$427,MATCH(LEFT(TRIM(AE$6),FIND("~",SUBSTITUTE(AE$6,"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66))*HLOOKUP(LEFT(TRIM(AE$6),FIND("~",SUBSTITUTE(AE$6," ","~",LEN(TRIM(AE$6))-LEN(SUBSTITUTE(TRIM(AE$6)," ",""))))-1)&amp;" Total",$B$6:$AH$427,ROW($A66)-5,FALSE))</f>
        <v>0</v>
      </c>
      <c r="AF66" s="11">
        <f ca="1">IF(AF$5&lt;&gt;"",HLOOKUP(AF$5,Functionalization!$G$6:$M$427,ROW($A66)-5,FALSE),IFERROR(INDEX(AF$391:AF$427,MATCH($F66,$B$391:$B$427,0))/VLOOKUP($F66,$B$391:$AH$427,MATCH(LEFT(TRIM(AF$6),FIND("~",SUBSTITUTE(AF$6,"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66))*HLOOKUP(LEFT(TRIM(AF$6),FIND("~",SUBSTITUTE(AF$6," ","~",LEN(TRIM(AF$6))-LEN(SUBSTITUTE(TRIM(AF$6)," ",""))))-1)&amp;" Total",$B$6:$AH$427,ROW($A66)-5,FALSE))</f>
        <v>0</v>
      </c>
      <c r="AG66" s="11">
        <f ca="1">IF(AG$5&lt;&gt;"",HLOOKUP(AG$5,Functionalization!$G$6:$M$427,ROW($A66)-5,FALSE),IFERROR(INDEX(AG$391:AG$427,MATCH($F66,$B$391:$B$427,0))/VLOOKUP($F66,$B$391:$AH$427,MATCH(LEFT(TRIM(AG$6),FIND("~",SUBSTITUTE(AG$6,"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66))*HLOOKUP(LEFT(TRIM(AG$6),FIND("~",SUBSTITUTE(AG$6," ","~",LEN(TRIM(AG$6))-LEN(SUBSTITUTE(TRIM(AG$6)," ",""))))-1)&amp;" Total",$B$6:$AH$427,ROW($A66)-5,FALSE))</f>
        <v>0</v>
      </c>
      <c r="AH66" s="11">
        <f ca="1">IF(AH$5&lt;&gt;"",HLOOKUP(AH$5,Functionalization!$G$6:$M$427,ROW($A66)-5,FALSE),IFERROR(INDEX(AH$391:AH$427,MATCH($F66,$B$391:$B$427,0))/VLOOKUP($F66,$B$391:$AH$427,MATCH(LEFT(TRIM(AH$6),FIND("~",SUBSTITUTE(AH$6,"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66))*HLOOKUP(LEFT(TRIM(AH$6),FIND("~",SUBSTITUTE(AH$6," ","~",LEN(TRIM(AH$6))-LEN(SUBSTITUTE(TRIM(AH$6)," ",""))))-1)&amp;" Total",$B$6:$AH$427,ROW($A66)-5,FALSE))</f>
        <v>0</v>
      </c>
      <c r="AJ66">
        <f ca="1">IFERROR(IF(SUMIF($G$6:$AH$6,AJ$6&amp;" Total",$G66:$AH66)-(SUMIF($G$6:$AH$6,AJ$6&amp;" "&amp;'Input-Func_Class'!$D$22,$G66:$AH66)+IFERROR(SUMIF($G$6:$AH$6,AJ$6&amp;" "&amp;'Input-Func_Class'!$E$22,$G66:$AH66),SUMIF($G$6:$AH$6,AJ$6&amp;" "&amp;'Input-Func_Class'!$B$24,$G66:$AH66))+SUMIF($G$6:$AH$6,AJ$6&amp;" "&amp;'Input-Func_Class'!$F$22,$G66:$AH66))&lt;Check_Limit,0,1),1)</f>
        <v>0</v>
      </c>
      <c r="AK66">
        <f ca="1">IFERROR(IF(SUMIF($G$6:$AH$6,AK$6&amp;" Total",$G66:$AH66)-(SUMIF($G$6:$AH$6,AK$6&amp;" "&amp;'Input-Func_Class'!$D$22,$G66:$AH66)+IFERROR(SUMIF($G$6:$AH$6,AK$6&amp;" "&amp;'Input-Func_Class'!$E$22,$G66:$AH66),SUMIF($G$6:$AH$6,AK$6&amp;" "&amp;'Input-Func_Class'!$B$24,$G66:$AH66))+SUMIF($G$6:$AH$6,AK$6&amp;" "&amp;'Input-Func_Class'!$F$22,$G66:$AH66))&lt;Check_Limit,0,1),1)</f>
        <v>0</v>
      </c>
      <c r="AL66">
        <f ca="1">IFERROR(IF(SUMIF($G$6:$AH$6,AL$6&amp;" Total",$G66:$AH66)-(SUMIF($G$6:$AH$6,AL$6&amp;" "&amp;'Input-Func_Class'!$D$22,$G66:$AH66)+IFERROR(SUMIF($G$6:$AH$6,AL$6&amp;" "&amp;'Input-Func_Class'!$E$22,$G66:$AH66),SUMIF($G$6:$AH$6,AL$6&amp;" "&amp;'Input-Func_Class'!$B$24,$G66:$AH66))+SUMIF($G$6:$AH$6,AL$6&amp;" "&amp;'Input-Func_Class'!$F$22,$G66:$AH66))&lt;Check_Limit,0,1),1)</f>
        <v>0</v>
      </c>
      <c r="AM66">
        <f ca="1">IFERROR(IF(SUMIF($G$6:$AH$6,AM$6&amp;" Total",$G66:$AH66)-(SUMIF($G$6:$AH$6,AM$6&amp;" "&amp;'Input-Func_Class'!$D$22,$G66:$AH66)+IFERROR(SUMIF($G$6:$AH$6,AM$6&amp;" "&amp;'Input-Func_Class'!$E$22,$G66:$AH66),SUMIF($G$6:$AH$6,AM$6&amp;" "&amp;'Input-Func_Class'!$B$24,$G66:$AH66))+SUMIF($G$6:$AH$6,AM$6&amp;" "&amp;'Input-Func_Class'!$F$22,$G66:$AH66))&lt;Check_Limit,0,1),1)</f>
        <v>0</v>
      </c>
      <c r="AN66">
        <f ca="1">IFERROR(IF(SUMIF($G$6:$AH$6,AN$6&amp;" Total",$G66:$AH66)-(SUMIF($G$6:$AH$6,AN$6&amp;" "&amp;'Input-Func_Class'!$D$22,$G66:$AH66)+IFERROR(SUMIF($G$6:$AH$6,AN$6&amp;" "&amp;'Input-Func_Class'!$E$22,$G66:$AH66),SUMIF($G$6:$AH$6,AN$6&amp;" "&amp;'Input-Func_Class'!$B$24,$G66:$AH66))+SUMIF($G$6:$AH$6,AN$6&amp;" "&amp;'Input-Func_Class'!$F$22,$G66:$AH66))&lt;Check_Limit,0,1),1)</f>
        <v>0</v>
      </c>
      <c r="AO66">
        <f ca="1">IFERROR(IF(SUMIF($G$6:$AH$6,AO$6&amp;" Total",$G66:$AH66)-(SUMIF($G$6:$AH$6,AO$6&amp;" "&amp;'Input-Func_Class'!$D$22,$G66:$AH66)+IFERROR(SUMIF($G$6:$AH$6,AO$6&amp;" "&amp;'Input-Func_Class'!$E$22,$G66:$AH66),SUMIF($G$6:$AH$6,AO$6&amp;" "&amp;'Input-Func_Class'!$B$24,$G66:$AH66))+SUMIF($G$6:$AH$6,AO$6&amp;" "&amp;'Input-Func_Class'!$F$22,$G66:$AH66))&lt;Check_Limit,0,1),1)</f>
        <v>0</v>
      </c>
      <c r="AP66">
        <f ca="1">IFERROR(IF(SUMIF($G$6:$AH$6,AP$6&amp;" Total",$G66:$AH66)-(SUMIF($G$6:$AH$6,AP$6&amp;" "&amp;'Input-Func_Class'!$D$22,$G66:$AH66)+IFERROR(SUMIF($G$6:$AH$6,AP$6&amp;" "&amp;'Input-Func_Class'!$E$22,$G66:$AH66),SUMIF($G$6:$AH$6,AP$6&amp;" "&amp;'Input-Func_Class'!$B$24,$G66:$AH66))+SUMIF($G$6:$AH$6,AP$6&amp;" "&amp;'Input-Func_Class'!$F$22,$G66:$AH66))&lt;Check_Limit,0,1),1)</f>
        <v>0</v>
      </c>
    </row>
    <row r="67" spans="1:42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>Functionalization!$D67</f>
        <v>4412449.0600000005</v>
      </c>
      <c r="E67" s="11">
        <f t="shared" ca="1" si="0"/>
        <v>0</v>
      </c>
      <c r="F67" s="3" t="str">
        <f>IF($D67=0,"-",IF('Input-Accounts'!$E67&lt;&gt;0,'Input-Accounts'!$E67,'Input-Accounts'!$G67))</f>
        <v>INT_PSTD_PLANT</v>
      </c>
      <c r="G67" s="11">
        <f ca="1">IF(G$5&lt;&gt;"",HLOOKUP(G$5,Functionalization!$G$6:$M$427,ROW($A67)-5,FALSE),IFERROR(INDEX(G$391:G$427,MATCH($F67,$B$391:$B$427,0))/VLOOKUP($F67,$B$391:$AH$427,MATCH(LEFT(TRIM(G$6),FIND("~",SUBSTITUTE(G$6,"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67))*HLOOKUP(LEFT(TRIM(G$6),FIND("~",SUBSTITUTE(G$6," ","~",LEN(TRIM(G$6))-LEN(SUBSTITUTE(TRIM(G$6)," ",""))))-1)&amp;" Total",$B$6:$AH$427,ROW($A67)-5,FALSE))</f>
        <v>0</v>
      </c>
      <c r="H67" s="11">
        <f ca="1">IF(H$5&lt;&gt;"",HLOOKUP(H$5,Functionalization!$G$6:$M$427,ROW($A67)-5,FALSE),IFERROR(INDEX(H$391:H$427,MATCH($F67,$B$391:$B$427,0))/VLOOKUP($F67,$B$391:$AH$427,MATCH(LEFT(TRIM(H$6),FIND("~",SUBSTITUTE(H$6,"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67))*HLOOKUP(LEFT(TRIM(H$6),FIND("~",SUBSTITUTE(H$6," ","~",LEN(TRIM(H$6))-LEN(SUBSTITUTE(TRIM(H$6)," ",""))))-1)&amp;" Total",$B$6:$AH$427,ROW($A67)-5,FALSE))</f>
        <v>0</v>
      </c>
      <c r="I67" s="11">
        <f ca="1">IF(I$5&lt;&gt;"",HLOOKUP(I$5,Functionalization!$G$6:$M$427,ROW($A67)-5,FALSE),IFERROR(INDEX(I$391:I$427,MATCH($F67,$B$391:$B$427,0))/VLOOKUP($F67,$B$391:$AH$427,MATCH(LEFT(TRIM(I$6),FIND("~",SUBSTITUTE(I$6,"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67))*HLOOKUP(LEFT(TRIM(I$6),FIND("~",SUBSTITUTE(I$6," ","~",LEN(TRIM(I$6))-LEN(SUBSTITUTE(TRIM(I$6)," ",""))))-1)&amp;" Total",$B$6:$AH$427,ROW($A67)-5,FALSE))</f>
        <v>0</v>
      </c>
      <c r="J67" s="11">
        <f ca="1">IF(J$5&lt;&gt;"",HLOOKUP(J$5,Functionalization!$G$6:$M$427,ROW($A67)-5,FALSE),IFERROR(INDEX(J$391:J$427,MATCH($F67,$B$391:$B$427,0))/VLOOKUP($F67,$B$391:$AH$427,MATCH(LEFT(TRIM(J$6),FIND("~",SUBSTITUTE(J$6,"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67))*HLOOKUP(LEFT(TRIM(J$6),FIND("~",SUBSTITUTE(J$6," ","~",LEN(TRIM(J$6))-LEN(SUBSTITUTE(TRIM(J$6)," ",""))))-1)&amp;" Total",$B$6:$AH$427,ROW($A67)-5,FALSE))</f>
        <v>0</v>
      </c>
      <c r="K67" s="11">
        <f ca="1">IF(K$5&lt;&gt;"",HLOOKUP(K$5,Functionalization!$G$6:$M$427,ROW($A67)-5,FALSE),IFERROR(INDEX(K$391:K$427,MATCH($F67,$B$391:$B$427,0))/VLOOKUP($F67,$B$391:$AH$427,MATCH(LEFT(TRIM(K$6),FIND("~",SUBSTITUTE(K$6,"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67))*HLOOKUP(LEFT(TRIM(K$6),FIND("~",SUBSTITUTE(K$6," ","~",LEN(TRIM(K$6))-LEN(SUBSTITUTE(TRIM(K$6)," ",""))))-1)&amp;" Total",$B$6:$AH$427,ROW($A67)-5,FALSE))</f>
        <v>124199.52790568762</v>
      </c>
      <c r="L67" s="11">
        <f ca="1">IF(L$5&lt;&gt;"",HLOOKUP(L$5,Functionalization!$G$6:$M$427,ROW($A67)-5,FALSE),IFERROR(INDEX(L$391:L$427,MATCH($F67,$B$391:$B$427,0))/VLOOKUP($F67,$B$391:$AH$427,MATCH(LEFT(TRIM(L$6),FIND("~",SUBSTITUTE(L$6,"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67))*HLOOKUP(LEFT(TRIM(L$6),FIND("~",SUBSTITUTE(L$6," ","~",LEN(TRIM(L$6))-LEN(SUBSTITUTE(TRIM(L$6)," ",""))))-1)&amp;" Total",$B$6:$AH$427,ROW($A67)-5,FALSE))</f>
        <v>0</v>
      </c>
      <c r="M67" s="11">
        <f ca="1">IF(M$5&lt;&gt;"",HLOOKUP(M$5,Functionalization!$G$6:$M$427,ROW($A67)-5,FALSE),IFERROR(INDEX(M$391:M$427,MATCH($F67,$B$391:$B$427,0))/VLOOKUP($F67,$B$391:$AH$427,MATCH(LEFT(TRIM(M$6),FIND("~",SUBSTITUTE(M$6,"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67))*HLOOKUP(LEFT(TRIM(M$6),FIND("~",SUBSTITUTE(M$6," ","~",LEN(TRIM(M$6))-LEN(SUBSTITUTE(TRIM(M$6)," ",""))))-1)&amp;" Total",$B$6:$AH$427,ROW($A67)-5,FALSE))</f>
        <v>124199.52790568762</v>
      </c>
      <c r="N67" s="11">
        <f ca="1">IF(N$5&lt;&gt;"",HLOOKUP(N$5,Functionalization!$G$6:$M$427,ROW($A67)-5,FALSE),IFERROR(INDEX(N$391:N$427,MATCH($F67,$B$391:$B$427,0))/VLOOKUP($F67,$B$391:$AH$427,MATCH(LEFT(TRIM(N$6),FIND("~",SUBSTITUTE(N$6,"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67))*HLOOKUP(LEFT(TRIM(N$6),FIND("~",SUBSTITUTE(N$6," ","~",LEN(TRIM(N$6))-LEN(SUBSTITUTE(TRIM(N$6)," ",""))))-1)&amp;" Total",$B$6:$AH$427,ROW($A67)-5,FALSE))</f>
        <v>0</v>
      </c>
      <c r="O67" s="11">
        <f ca="1">IF(O$5&lt;&gt;"",HLOOKUP(O$5,Functionalization!$G$6:$M$427,ROW($A67)-5,FALSE),IFERROR(INDEX(O$391:O$427,MATCH($F67,$B$391:$B$427,0))/VLOOKUP($F67,$B$391:$AH$427,MATCH(LEFT(TRIM(O$6),FIND("~",SUBSTITUTE(O$6,"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67))*HLOOKUP(LEFT(TRIM(O$6),FIND("~",SUBSTITUTE(O$6," ","~",LEN(TRIM(O$6))-LEN(SUBSTITUTE(TRIM(O$6)," ",""))))-1)&amp;" Total",$B$6:$AH$427,ROW($A67)-5,FALSE))</f>
        <v>24675.157437831702</v>
      </c>
      <c r="P67" s="11">
        <f ca="1">IF(P$5&lt;&gt;"",HLOOKUP(P$5,Functionalization!$G$6:$M$427,ROW($A67)-5,FALSE),IFERROR(INDEX(P$391:P$427,MATCH($F67,$B$391:$B$427,0))/VLOOKUP($F67,$B$391:$AH$427,MATCH(LEFT(TRIM(P$6),FIND("~",SUBSTITUTE(P$6,"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67))*HLOOKUP(LEFT(TRIM(P$6),FIND("~",SUBSTITUTE(P$6," ","~",LEN(TRIM(P$6))-LEN(SUBSTITUTE(TRIM(P$6)," ",""))))-1)&amp;" Total",$B$6:$AH$427,ROW($A67)-5,FALSE))</f>
        <v>24675.157437831702</v>
      </c>
      <c r="Q67" s="11">
        <f ca="1">IF(Q$5&lt;&gt;"",HLOOKUP(Q$5,Functionalization!$G$6:$M$427,ROW($A67)-5,FALSE),IFERROR(INDEX(Q$391:Q$427,MATCH($F67,$B$391:$B$427,0))/VLOOKUP($F67,$B$391:$AH$427,MATCH(LEFT(TRIM(Q$6),FIND("~",SUBSTITUTE(Q$6,"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67))*HLOOKUP(LEFT(TRIM(Q$6),FIND("~",SUBSTITUTE(Q$6," ","~",LEN(TRIM(Q$6))-LEN(SUBSTITUTE(TRIM(Q$6)," ",""))))-1)&amp;" Total",$B$6:$AH$427,ROW($A67)-5,FALSE))</f>
        <v>0</v>
      </c>
      <c r="R67" s="11">
        <f ca="1">IF(R$5&lt;&gt;"",HLOOKUP(R$5,Functionalization!$G$6:$M$427,ROW($A67)-5,FALSE),IFERROR(INDEX(R$391:R$427,MATCH($F67,$B$391:$B$427,0))/VLOOKUP($F67,$B$391:$AH$427,MATCH(LEFT(TRIM(R$6),FIND("~",SUBSTITUTE(R$6,"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67))*HLOOKUP(LEFT(TRIM(R$6),FIND("~",SUBSTITUTE(R$6," ","~",LEN(TRIM(R$6))-LEN(SUBSTITUTE(TRIM(R$6)," ",""))))-1)&amp;" Total",$B$6:$AH$427,ROW($A67)-5,FALSE))</f>
        <v>0</v>
      </c>
      <c r="S67" s="11">
        <f ca="1">IF(S$5&lt;&gt;"",HLOOKUP(S$5,Functionalization!$G$6:$M$427,ROW($A67)-5,FALSE),IFERROR(INDEX(S$391:S$427,MATCH($F67,$B$391:$B$427,0))/VLOOKUP($F67,$B$391:$AH$427,MATCH(LEFT(TRIM(S$6),FIND("~",SUBSTITUTE(S$6,"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67))*HLOOKUP(LEFT(TRIM(S$6),FIND("~",SUBSTITUTE(S$6," ","~",LEN(TRIM(S$6))-LEN(SUBSTITUTE(TRIM(S$6)," ",""))))-1)&amp;" Total",$B$6:$AH$427,ROW($A67)-5,FALSE))</f>
        <v>284799.15077510959</v>
      </c>
      <c r="T67" s="11">
        <f ca="1">IF(T$5&lt;&gt;"",HLOOKUP(T$5,Functionalization!$G$6:$M$427,ROW($A67)-5,FALSE),IFERROR(INDEX(T$391:T$427,MATCH($F67,$B$391:$B$427,0))/VLOOKUP($F67,$B$391:$AH$427,MATCH(LEFT(TRIM(T$6),FIND("~",SUBSTITUTE(T$6,"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67))*HLOOKUP(LEFT(TRIM(T$6),FIND("~",SUBSTITUTE(T$6," ","~",LEN(TRIM(T$6))-LEN(SUBSTITUTE(TRIM(T$6)," ",""))))-1)&amp;" Total",$B$6:$AH$427,ROW($A67)-5,FALSE))</f>
        <v>284799.15077510959</v>
      </c>
      <c r="U67" s="11">
        <f ca="1">IF(U$5&lt;&gt;"",HLOOKUP(U$5,Functionalization!$G$6:$M$427,ROW($A67)-5,FALSE),IFERROR(INDEX(U$391:U$427,MATCH($F67,$B$391:$B$427,0))/VLOOKUP($F67,$B$391:$AH$427,MATCH(LEFT(TRIM(U$6),FIND("~",SUBSTITUTE(U$6,"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67))*HLOOKUP(LEFT(TRIM(U$6),FIND("~",SUBSTITUTE(U$6," ","~",LEN(TRIM(U$6))-LEN(SUBSTITUTE(TRIM(U$6)," ",""))))-1)&amp;" Total",$B$6:$AH$427,ROW($A67)-5,FALSE))</f>
        <v>0</v>
      </c>
      <c r="V67" s="11">
        <f ca="1">IF(V$5&lt;&gt;"",HLOOKUP(V$5,Functionalization!$G$6:$M$427,ROW($A67)-5,FALSE),IFERROR(INDEX(V$391:V$427,MATCH($F67,$B$391:$B$427,0))/VLOOKUP($F67,$B$391:$AH$427,MATCH(LEFT(TRIM(V$6),FIND("~",SUBSTITUTE(V$6,"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67))*HLOOKUP(LEFT(TRIM(V$6),FIND("~",SUBSTITUTE(V$6," ","~",LEN(TRIM(V$6))-LEN(SUBSTITUTE(TRIM(V$6)," ",""))))-1)&amp;" Total",$B$6:$AH$427,ROW($A67)-5,FALSE))</f>
        <v>0</v>
      </c>
      <c r="W67" s="11">
        <f ca="1">IF(W$5&lt;&gt;"",HLOOKUP(W$5,Functionalization!$G$6:$M$427,ROW($A67)-5,FALSE),IFERROR(INDEX(W$391:W$427,MATCH($F67,$B$391:$B$427,0))/VLOOKUP($F67,$B$391:$AH$427,MATCH(LEFT(TRIM(W$6),FIND("~",SUBSTITUTE(W$6,"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67))*HLOOKUP(LEFT(TRIM(W$6),FIND("~",SUBSTITUTE(W$6," ","~",LEN(TRIM(W$6))-LEN(SUBSTITUTE(TRIM(W$6)," ",""))))-1)&amp;" Total",$B$6:$AH$427,ROW($A67)-5,FALSE))</f>
        <v>3033500.0345726502</v>
      </c>
      <c r="X67" s="11">
        <f ca="1">IF(X$5&lt;&gt;"",HLOOKUP(X$5,Functionalization!$G$6:$M$427,ROW($A67)-5,FALSE),IFERROR(INDEX(X$391:X$427,MATCH($F67,$B$391:$B$427,0))/VLOOKUP($F67,$B$391:$AH$427,MATCH(LEFT(TRIM(X$6),FIND("~",SUBSTITUTE(X$6,"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67))*HLOOKUP(LEFT(TRIM(X$6),FIND("~",SUBSTITUTE(X$6," ","~",LEN(TRIM(X$6))-LEN(SUBSTITUTE(TRIM(X$6)," ",""))))-1)&amp;" Total",$B$6:$AH$427,ROW($A67)-5,FALSE))</f>
        <v>2334489.1944287983</v>
      </c>
      <c r="Y67" s="11">
        <f ca="1">IF(Y$5&lt;&gt;"",HLOOKUP(Y$5,Functionalization!$G$6:$M$427,ROW($A67)-5,FALSE),IFERROR(INDEX(Y$391:Y$427,MATCH($F67,$B$391:$B$427,0))/VLOOKUP($F67,$B$391:$AH$427,MATCH(LEFT(TRIM(Y$6),FIND("~",SUBSTITUTE(Y$6,"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67))*HLOOKUP(LEFT(TRIM(Y$6),FIND("~",SUBSTITUTE(Y$6," ","~",LEN(TRIM(Y$6))-LEN(SUBSTITUTE(TRIM(Y$6)," ",""))))-1)&amp;" Total",$B$6:$AH$427,ROW($A67)-5,FALSE))</f>
        <v>0</v>
      </c>
      <c r="Z67" s="11">
        <f ca="1">IF(Z$5&lt;&gt;"",HLOOKUP(Z$5,Functionalization!$G$6:$M$427,ROW($A67)-5,FALSE),IFERROR(INDEX(Z$391:Z$427,MATCH($F67,$B$391:$B$427,0))/VLOOKUP($F67,$B$391:$AH$427,MATCH(LEFT(TRIM(Z$6),FIND("~",SUBSTITUTE(Z$6,"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67))*HLOOKUP(LEFT(TRIM(Z$6),FIND("~",SUBSTITUTE(Z$6," ","~",LEN(TRIM(Z$6))-LEN(SUBSTITUTE(TRIM(Z$6)," ",""))))-1)&amp;" Total",$B$6:$AH$427,ROW($A67)-5,FALSE))</f>
        <v>699010.84014385159</v>
      </c>
      <c r="AA67" s="11">
        <f ca="1">IF(AA$5&lt;&gt;"",HLOOKUP(AA$5,Functionalization!$G$6:$M$427,ROW($A67)-5,FALSE),IFERROR(INDEX(AA$391:AA$427,MATCH($F67,$B$391:$B$427,0))/VLOOKUP($F67,$B$391:$AH$427,MATCH(LEFT(TRIM(AA$6),FIND("~",SUBSTITUTE(AA$6,"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67))*HLOOKUP(LEFT(TRIM(AA$6),FIND("~",SUBSTITUTE(AA$6," ","~",LEN(TRIM(AA$6))-LEN(SUBSTITUTE(TRIM(AA$6)," ",""))))-1)&amp;" Total",$B$6:$AH$427,ROW($A67)-5,FALSE))</f>
        <v>945275.18930872239</v>
      </c>
      <c r="AB67" s="11">
        <f ca="1">IF(AB$5&lt;&gt;"",HLOOKUP(AB$5,Functionalization!$G$6:$M$427,ROW($A67)-5,FALSE),IFERROR(INDEX(AB$391:AB$427,MATCH($F67,$B$391:$B$427,0))/VLOOKUP($F67,$B$391:$AH$427,MATCH(LEFT(TRIM(AB$6),FIND("~",SUBSTITUTE(AB$6,"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67))*HLOOKUP(LEFT(TRIM(AB$6),FIND("~",SUBSTITUTE(AB$6," ","~",LEN(TRIM(AB$6))-LEN(SUBSTITUTE(TRIM(AB$6)," ",""))))-1)&amp;" Total",$B$6:$AH$427,ROW($A67)-5,FALSE))</f>
        <v>0</v>
      </c>
      <c r="AC67" s="11">
        <f ca="1">IF(AC$5&lt;&gt;"",HLOOKUP(AC$5,Functionalization!$G$6:$M$427,ROW($A67)-5,FALSE),IFERROR(INDEX(AC$391:AC$427,MATCH($F67,$B$391:$B$427,0))/VLOOKUP($F67,$B$391:$AH$427,MATCH(LEFT(TRIM(AC$6),FIND("~",SUBSTITUTE(AC$6,"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67))*HLOOKUP(LEFT(TRIM(AC$6),FIND("~",SUBSTITUTE(AC$6," ","~",LEN(TRIM(AC$6))-LEN(SUBSTITUTE(TRIM(AC$6)," ",""))))-1)&amp;" Total",$B$6:$AH$427,ROW($A67)-5,FALSE))</f>
        <v>0</v>
      </c>
      <c r="AD67" s="11">
        <f ca="1">IF(AD$5&lt;&gt;"",HLOOKUP(AD$5,Functionalization!$G$6:$M$427,ROW($A67)-5,FALSE),IFERROR(INDEX(AD$391:AD$427,MATCH($F67,$B$391:$B$427,0))/VLOOKUP($F67,$B$391:$AH$427,MATCH(LEFT(TRIM(AD$6),FIND("~",SUBSTITUTE(AD$6,"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67))*HLOOKUP(LEFT(TRIM(AD$6),FIND("~",SUBSTITUTE(AD$6," ","~",LEN(TRIM(AD$6))-LEN(SUBSTITUTE(TRIM(AD$6)," ",""))))-1)&amp;" Total",$B$6:$AH$427,ROW($A67)-5,FALSE))</f>
        <v>945275.18930872239</v>
      </c>
      <c r="AE67" s="11">
        <f ca="1">IF(AE$5&lt;&gt;"",HLOOKUP(AE$5,Functionalization!$G$6:$M$427,ROW($A67)-5,FALSE),IFERROR(INDEX(AE$391:AE$427,MATCH($F67,$B$391:$B$427,0))/VLOOKUP($F67,$B$391:$AH$427,MATCH(LEFT(TRIM(AE$6),FIND("~",SUBSTITUTE(AE$6,"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67))*HLOOKUP(LEFT(TRIM(AE$6),FIND("~",SUBSTITUTE(AE$6," ","~",LEN(TRIM(AE$6))-LEN(SUBSTITUTE(TRIM(AE$6)," ",""))))-1)&amp;" Total",$B$6:$AH$427,ROW($A67)-5,FALSE))</f>
        <v>0</v>
      </c>
      <c r="AF67" s="11">
        <f ca="1">IF(AF$5&lt;&gt;"",HLOOKUP(AF$5,Functionalization!$G$6:$M$427,ROW($A67)-5,FALSE),IFERROR(INDEX(AF$391:AF$427,MATCH($F67,$B$391:$B$427,0))/VLOOKUP($F67,$B$391:$AH$427,MATCH(LEFT(TRIM(AF$6),FIND("~",SUBSTITUTE(AF$6,"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67))*HLOOKUP(LEFT(TRIM(AF$6),FIND("~",SUBSTITUTE(AF$6," ","~",LEN(TRIM(AF$6))-LEN(SUBSTITUTE(TRIM(AF$6)," ",""))))-1)&amp;" Total",$B$6:$AH$427,ROW($A67)-5,FALSE))</f>
        <v>0</v>
      </c>
      <c r="AG67" s="11">
        <f ca="1">IF(AG$5&lt;&gt;"",HLOOKUP(AG$5,Functionalization!$G$6:$M$427,ROW($A67)-5,FALSE),IFERROR(INDEX(AG$391:AG$427,MATCH($F67,$B$391:$B$427,0))/VLOOKUP($F67,$B$391:$AH$427,MATCH(LEFT(TRIM(AG$6),FIND("~",SUBSTITUTE(AG$6,"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67))*HLOOKUP(LEFT(TRIM(AG$6),FIND("~",SUBSTITUTE(AG$6," ","~",LEN(TRIM(AG$6))-LEN(SUBSTITUTE(TRIM(AG$6)," ",""))))-1)&amp;" Total",$B$6:$AH$427,ROW($A67)-5,FALSE))</f>
        <v>0</v>
      </c>
      <c r="AH67" s="11">
        <f ca="1">IF(AH$5&lt;&gt;"",HLOOKUP(AH$5,Functionalization!$G$6:$M$427,ROW($A67)-5,FALSE),IFERROR(INDEX(AH$391:AH$427,MATCH($F67,$B$391:$B$427,0))/VLOOKUP($F67,$B$391:$AH$427,MATCH(LEFT(TRIM(AH$6),FIND("~",SUBSTITUTE(AH$6,"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67))*HLOOKUP(LEFT(TRIM(AH$6),FIND("~",SUBSTITUTE(AH$6," ","~",LEN(TRIM(AH$6))-LEN(SUBSTITUTE(TRIM(AH$6)," ",""))))-1)&amp;" Total",$B$6:$AH$427,ROW($A67)-5,FALSE))</f>
        <v>0</v>
      </c>
      <c r="AJ67">
        <f ca="1">IFERROR(IF(SUMIF($G$6:$AH$6,AJ$6&amp;" Total",$G67:$AH67)-(SUMIF($G$6:$AH$6,AJ$6&amp;" "&amp;'Input-Func_Class'!$D$22,$G67:$AH67)+IFERROR(SUMIF($G$6:$AH$6,AJ$6&amp;" "&amp;'Input-Func_Class'!$E$22,$G67:$AH67),SUMIF($G$6:$AH$6,AJ$6&amp;" "&amp;'Input-Func_Class'!$B$24,$G67:$AH67))+SUMIF($G$6:$AH$6,AJ$6&amp;" "&amp;'Input-Func_Class'!$F$22,$G67:$AH67))&lt;Check_Limit,0,1),1)</f>
        <v>0</v>
      </c>
      <c r="AK67">
        <f ca="1">IFERROR(IF(SUMIF($G$6:$AH$6,AK$6&amp;" Total",$G67:$AH67)-(SUMIF($G$6:$AH$6,AK$6&amp;" "&amp;'Input-Func_Class'!$D$22,$G67:$AH67)+IFERROR(SUMIF($G$6:$AH$6,AK$6&amp;" "&amp;'Input-Func_Class'!$E$22,$G67:$AH67),SUMIF($G$6:$AH$6,AK$6&amp;" "&amp;'Input-Func_Class'!$B$24,$G67:$AH67))+SUMIF($G$6:$AH$6,AK$6&amp;" "&amp;'Input-Func_Class'!$F$22,$G67:$AH67))&lt;Check_Limit,0,1),1)</f>
        <v>0</v>
      </c>
      <c r="AL67">
        <f ca="1">IFERROR(IF(SUMIF($G$6:$AH$6,AL$6&amp;" Total",$G67:$AH67)-(SUMIF($G$6:$AH$6,AL$6&amp;" "&amp;'Input-Func_Class'!$D$22,$G67:$AH67)+IFERROR(SUMIF($G$6:$AH$6,AL$6&amp;" "&amp;'Input-Func_Class'!$E$22,$G67:$AH67),SUMIF($G$6:$AH$6,AL$6&amp;" "&amp;'Input-Func_Class'!$B$24,$G67:$AH67))+SUMIF($G$6:$AH$6,AL$6&amp;" "&amp;'Input-Func_Class'!$F$22,$G67:$AH67))&lt;Check_Limit,0,1),1)</f>
        <v>0</v>
      </c>
      <c r="AM67">
        <f ca="1">IFERROR(IF(SUMIF($G$6:$AH$6,AM$6&amp;" Total",$G67:$AH67)-(SUMIF($G$6:$AH$6,AM$6&amp;" "&amp;'Input-Func_Class'!$D$22,$G67:$AH67)+IFERROR(SUMIF($G$6:$AH$6,AM$6&amp;" "&amp;'Input-Func_Class'!$E$22,$G67:$AH67),SUMIF($G$6:$AH$6,AM$6&amp;" "&amp;'Input-Func_Class'!$B$24,$G67:$AH67))+SUMIF($G$6:$AH$6,AM$6&amp;" "&amp;'Input-Func_Class'!$F$22,$G67:$AH67))&lt;Check_Limit,0,1),1)</f>
        <v>0</v>
      </c>
      <c r="AN67">
        <f ca="1">IFERROR(IF(SUMIF($G$6:$AH$6,AN$6&amp;" Total",$G67:$AH67)-(SUMIF($G$6:$AH$6,AN$6&amp;" "&amp;'Input-Func_Class'!$D$22,$G67:$AH67)+IFERROR(SUMIF($G$6:$AH$6,AN$6&amp;" "&amp;'Input-Func_Class'!$E$22,$G67:$AH67),SUMIF($G$6:$AH$6,AN$6&amp;" "&amp;'Input-Func_Class'!$B$24,$G67:$AH67))+SUMIF($G$6:$AH$6,AN$6&amp;" "&amp;'Input-Func_Class'!$F$22,$G67:$AH67))&lt;Check_Limit,0,1),1)</f>
        <v>0</v>
      </c>
      <c r="AO67">
        <f ca="1">IFERROR(IF(SUMIF($G$6:$AH$6,AO$6&amp;" Total",$G67:$AH67)-(SUMIF($G$6:$AH$6,AO$6&amp;" "&amp;'Input-Func_Class'!$D$22,$G67:$AH67)+IFERROR(SUMIF($G$6:$AH$6,AO$6&amp;" "&amp;'Input-Func_Class'!$E$22,$G67:$AH67),SUMIF($G$6:$AH$6,AO$6&amp;" "&amp;'Input-Func_Class'!$B$24,$G67:$AH67))+SUMIF($G$6:$AH$6,AO$6&amp;" "&amp;'Input-Func_Class'!$F$22,$G67:$AH67))&lt;Check_Limit,0,1),1)</f>
        <v>0</v>
      </c>
      <c r="AP67">
        <f ca="1">IFERROR(IF(SUMIF($G$6:$AH$6,AP$6&amp;" Total",$G67:$AH67)-(SUMIF($G$6:$AH$6,AP$6&amp;" "&amp;'Input-Func_Class'!$D$22,$G67:$AH67)+IFERROR(SUMIF($G$6:$AH$6,AP$6&amp;" "&amp;'Input-Func_Class'!$E$22,$G67:$AH67),SUMIF($G$6:$AH$6,AP$6&amp;" "&amp;'Input-Func_Class'!$B$24,$G67:$AH67))+SUMIF($G$6:$AH$6,AP$6&amp;" "&amp;'Input-Func_Class'!$F$22,$G67:$AH67))&lt;Check_Limit,0,1),1)</f>
        <v>0</v>
      </c>
    </row>
    <row r="68" spans="1:42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>Functionalization!$D68</f>
        <v>96307948.169999987</v>
      </c>
      <c r="E68" s="11">
        <f t="shared" ca="1" si="0"/>
        <v>0</v>
      </c>
      <c r="F68" s="3" t="str">
        <f>IF($D68=0,"-",IF('Input-Accounts'!$E68&lt;&gt;0,'Input-Accounts'!$E68,'Input-Accounts'!$G68))</f>
        <v>INT_PSTD_PLANT</v>
      </c>
      <c r="G68" s="11">
        <f ca="1">IF(G$5&lt;&gt;"",HLOOKUP(G$5,Functionalization!$G$6:$M$427,ROW($A68)-5,FALSE),IFERROR(INDEX(G$391:G$427,MATCH($F68,$B$391:$B$427,0))/VLOOKUP($F68,$B$391:$AH$427,MATCH(LEFT(TRIM(G$6),FIND("~",SUBSTITUTE(G$6,"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68))*HLOOKUP(LEFT(TRIM(G$6),FIND("~",SUBSTITUTE(G$6," ","~",LEN(TRIM(G$6))-LEN(SUBSTITUTE(TRIM(G$6)," ",""))))-1)&amp;" Total",$B$6:$AH$427,ROW($A68)-5,FALSE))</f>
        <v>0</v>
      </c>
      <c r="H68" s="11">
        <f ca="1">IF(H$5&lt;&gt;"",HLOOKUP(H$5,Functionalization!$G$6:$M$427,ROW($A68)-5,FALSE),IFERROR(INDEX(H$391:H$427,MATCH($F68,$B$391:$B$427,0))/VLOOKUP($F68,$B$391:$AH$427,MATCH(LEFT(TRIM(H$6),FIND("~",SUBSTITUTE(H$6,"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68))*HLOOKUP(LEFT(TRIM(H$6),FIND("~",SUBSTITUTE(H$6," ","~",LEN(TRIM(H$6))-LEN(SUBSTITUTE(TRIM(H$6)," ",""))))-1)&amp;" Total",$B$6:$AH$427,ROW($A68)-5,FALSE))</f>
        <v>0</v>
      </c>
      <c r="I68" s="11">
        <f ca="1">IF(I$5&lt;&gt;"",HLOOKUP(I$5,Functionalization!$G$6:$M$427,ROW($A68)-5,FALSE),IFERROR(INDEX(I$391:I$427,MATCH($F68,$B$391:$B$427,0))/VLOOKUP($F68,$B$391:$AH$427,MATCH(LEFT(TRIM(I$6),FIND("~",SUBSTITUTE(I$6,"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68))*HLOOKUP(LEFT(TRIM(I$6),FIND("~",SUBSTITUTE(I$6," ","~",LEN(TRIM(I$6))-LEN(SUBSTITUTE(TRIM(I$6)," ",""))))-1)&amp;" Total",$B$6:$AH$427,ROW($A68)-5,FALSE))</f>
        <v>0</v>
      </c>
      <c r="J68" s="11">
        <f ca="1">IF(J$5&lt;&gt;"",HLOOKUP(J$5,Functionalization!$G$6:$M$427,ROW($A68)-5,FALSE),IFERROR(INDEX(J$391:J$427,MATCH($F68,$B$391:$B$427,0))/VLOOKUP($F68,$B$391:$AH$427,MATCH(LEFT(TRIM(J$6),FIND("~",SUBSTITUTE(J$6,"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68))*HLOOKUP(LEFT(TRIM(J$6),FIND("~",SUBSTITUTE(J$6," ","~",LEN(TRIM(J$6))-LEN(SUBSTITUTE(TRIM(J$6)," ",""))))-1)&amp;" Total",$B$6:$AH$427,ROW($A68)-5,FALSE))</f>
        <v>0</v>
      </c>
      <c r="K68" s="11">
        <f ca="1">IF(K$5&lt;&gt;"",HLOOKUP(K$5,Functionalization!$G$6:$M$427,ROW($A68)-5,FALSE),IFERROR(INDEX(K$391:K$427,MATCH($F68,$B$391:$B$427,0))/VLOOKUP($F68,$B$391:$AH$427,MATCH(LEFT(TRIM(K$6),FIND("~",SUBSTITUTE(K$6,"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68))*HLOOKUP(LEFT(TRIM(K$6),FIND("~",SUBSTITUTE(K$6," ","~",LEN(TRIM(K$6))-LEN(SUBSTITUTE(TRIM(K$6)," ",""))))-1)&amp;" Total",$B$6:$AH$427,ROW($A68)-5,FALSE))</f>
        <v>2710830.5463994248</v>
      </c>
      <c r="L68" s="11">
        <f ca="1">IF(L$5&lt;&gt;"",HLOOKUP(L$5,Functionalization!$G$6:$M$427,ROW($A68)-5,FALSE),IFERROR(INDEX(L$391:L$427,MATCH($F68,$B$391:$B$427,0))/VLOOKUP($F68,$B$391:$AH$427,MATCH(LEFT(TRIM(L$6),FIND("~",SUBSTITUTE(L$6,"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68))*HLOOKUP(LEFT(TRIM(L$6),FIND("~",SUBSTITUTE(L$6," ","~",LEN(TRIM(L$6))-LEN(SUBSTITUTE(TRIM(L$6)," ",""))))-1)&amp;" Total",$B$6:$AH$427,ROW($A68)-5,FALSE))</f>
        <v>0</v>
      </c>
      <c r="M68" s="11">
        <f ca="1">IF(M$5&lt;&gt;"",HLOOKUP(M$5,Functionalization!$G$6:$M$427,ROW($A68)-5,FALSE),IFERROR(INDEX(M$391:M$427,MATCH($F68,$B$391:$B$427,0))/VLOOKUP($F68,$B$391:$AH$427,MATCH(LEFT(TRIM(M$6),FIND("~",SUBSTITUTE(M$6,"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68))*HLOOKUP(LEFT(TRIM(M$6),FIND("~",SUBSTITUTE(M$6," ","~",LEN(TRIM(M$6))-LEN(SUBSTITUTE(TRIM(M$6)," ",""))))-1)&amp;" Total",$B$6:$AH$427,ROW($A68)-5,FALSE))</f>
        <v>2710830.5463994248</v>
      </c>
      <c r="N68" s="11">
        <f ca="1">IF(N$5&lt;&gt;"",HLOOKUP(N$5,Functionalization!$G$6:$M$427,ROW($A68)-5,FALSE),IFERROR(INDEX(N$391:N$427,MATCH($F68,$B$391:$B$427,0))/VLOOKUP($F68,$B$391:$AH$427,MATCH(LEFT(TRIM(N$6),FIND("~",SUBSTITUTE(N$6,"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68))*HLOOKUP(LEFT(TRIM(N$6),FIND("~",SUBSTITUTE(N$6," ","~",LEN(TRIM(N$6))-LEN(SUBSTITUTE(TRIM(N$6)," ",""))))-1)&amp;" Total",$B$6:$AH$427,ROW($A68)-5,FALSE))</f>
        <v>0</v>
      </c>
      <c r="O68" s="11">
        <f ca="1">IF(O$5&lt;&gt;"",HLOOKUP(O$5,Functionalization!$G$6:$M$427,ROW($A68)-5,FALSE),IFERROR(INDEX(O$391:O$427,MATCH($F68,$B$391:$B$427,0))/VLOOKUP($F68,$B$391:$AH$427,MATCH(LEFT(TRIM(O$6),FIND("~",SUBSTITUTE(O$6,"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68))*HLOOKUP(LEFT(TRIM(O$6),FIND("~",SUBSTITUTE(O$6," ","~",LEN(TRIM(O$6))-LEN(SUBSTITUTE(TRIM(O$6)," ",""))))-1)&amp;" Total",$B$6:$AH$427,ROW($A68)-5,FALSE))</f>
        <v>538570.24779098178</v>
      </c>
      <c r="P68" s="11">
        <f ca="1">IF(P$5&lt;&gt;"",HLOOKUP(P$5,Functionalization!$G$6:$M$427,ROW($A68)-5,FALSE),IFERROR(INDEX(P$391:P$427,MATCH($F68,$B$391:$B$427,0))/VLOOKUP($F68,$B$391:$AH$427,MATCH(LEFT(TRIM(P$6),FIND("~",SUBSTITUTE(P$6,"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68))*HLOOKUP(LEFT(TRIM(P$6),FIND("~",SUBSTITUTE(P$6," ","~",LEN(TRIM(P$6))-LEN(SUBSTITUTE(TRIM(P$6)," ",""))))-1)&amp;" Total",$B$6:$AH$427,ROW($A68)-5,FALSE))</f>
        <v>538570.24779098178</v>
      </c>
      <c r="Q68" s="11">
        <f ca="1">IF(Q$5&lt;&gt;"",HLOOKUP(Q$5,Functionalization!$G$6:$M$427,ROW($A68)-5,FALSE),IFERROR(INDEX(Q$391:Q$427,MATCH($F68,$B$391:$B$427,0))/VLOOKUP($F68,$B$391:$AH$427,MATCH(LEFT(TRIM(Q$6),FIND("~",SUBSTITUTE(Q$6,"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68))*HLOOKUP(LEFT(TRIM(Q$6),FIND("~",SUBSTITUTE(Q$6," ","~",LEN(TRIM(Q$6))-LEN(SUBSTITUTE(TRIM(Q$6)," ",""))))-1)&amp;" Total",$B$6:$AH$427,ROW($A68)-5,FALSE))</f>
        <v>0</v>
      </c>
      <c r="R68" s="11">
        <f ca="1">IF(R$5&lt;&gt;"",HLOOKUP(R$5,Functionalization!$G$6:$M$427,ROW($A68)-5,FALSE),IFERROR(INDEX(R$391:R$427,MATCH($F68,$B$391:$B$427,0))/VLOOKUP($F68,$B$391:$AH$427,MATCH(LEFT(TRIM(R$6),FIND("~",SUBSTITUTE(R$6,"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68))*HLOOKUP(LEFT(TRIM(R$6),FIND("~",SUBSTITUTE(R$6," ","~",LEN(TRIM(R$6))-LEN(SUBSTITUTE(TRIM(R$6)," ",""))))-1)&amp;" Total",$B$6:$AH$427,ROW($A68)-5,FALSE))</f>
        <v>0</v>
      </c>
      <c r="S68" s="11">
        <f ca="1">IF(S$5&lt;&gt;"",HLOOKUP(S$5,Functionalization!$G$6:$M$427,ROW($A68)-5,FALSE),IFERROR(INDEX(S$391:S$427,MATCH($F68,$B$391:$B$427,0))/VLOOKUP($F68,$B$391:$AH$427,MATCH(LEFT(TRIM(S$6),FIND("~",SUBSTITUTE(S$6,"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68))*HLOOKUP(LEFT(TRIM(S$6),FIND("~",SUBSTITUTE(S$6," ","~",LEN(TRIM(S$6))-LEN(SUBSTITUTE(TRIM(S$6)," ",""))))-1)&amp;" Total",$B$6:$AH$427,ROW($A68)-5,FALSE))</f>
        <v>6216144.7030301262</v>
      </c>
      <c r="T68" s="11">
        <f ca="1">IF(T$5&lt;&gt;"",HLOOKUP(T$5,Functionalization!$G$6:$M$427,ROW($A68)-5,FALSE),IFERROR(INDEX(T$391:T$427,MATCH($F68,$B$391:$B$427,0))/VLOOKUP($F68,$B$391:$AH$427,MATCH(LEFT(TRIM(T$6),FIND("~",SUBSTITUTE(T$6,"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68))*HLOOKUP(LEFT(TRIM(T$6),FIND("~",SUBSTITUTE(T$6," ","~",LEN(TRIM(T$6))-LEN(SUBSTITUTE(TRIM(T$6)," ",""))))-1)&amp;" Total",$B$6:$AH$427,ROW($A68)-5,FALSE))</f>
        <v>6216144.7030301262</v>
      </c>
      <c r="U68" s="11">
        <f ca="1">IF(U$5&lt;&gt;"",HLOOKUP(U$5,Functionalization!$G$6:$M$427,ROW($A68)-5,FALSE),IFERROR(INDEX(U$391:U$427,MATCH($F68,$B$391:$B$427,0))/VLOOKUP($F68,$B$391:$AH$427,MATCH(LEFT(TRIM(U$6),FIND("~",SUBSTITUTE(U$6,"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68))*HLOOKUP(LEFT(TRIM(U$6),FIND("~",SUBSTITUTE(U$6," ","~",LEN(TRIM(U$6))-LEN(SUBSTITUTE(TRIM(U$6)," ",""))))-1)&amp;" Total",$B$6:$AH$427,ROW($A68)-5,FALSE))</f>
        <v>0</v>
      </c>
      <c r="V68" s="11">
        <f ca="1">IF(V$5&lt;&gt;"",HLOOKUP(V$5,Functionalization!$G$6:$M$427,ROW($A68)-5,FALSE),IFERROR(INDEX(V$391:V$427,MATCH($F68,$B$391:$B$427,0))/VLOOKUP($F68,$B$391:$AH$427,MATCH(LEFT(TRIM(V$6),FIND("~",SUBSTITUTE(V$6,"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68))*HLOOKUP(LEFT(TRIM(V$6),FIND("~",SUBSTITUTE(V$6," ","~",LEN(TRIM(V$6))-LEN(SUBSTITUTE(TRIM(V$6)," ",""))))-1)&amp;" Total",$B$6:$AH$427,ROW($A68)-5,FALSE))</f>
        <v>0</v>
      </c>
      <c r="W68" s="11">
        <f ca="1">IF(W$5&lt;&gt;"",HLOOKUP(W$5,Functionalization!$G$6:$M$427,ROW($A68)-5,FALSE),IFERROR(INDEX(W$391:W$427,MATCH($F68,$B$391:$B$427,0))/VLOOKUP($F68,$B$391:$AH$427,MATCH(LEFT(TRIM(W$6),FIND("~",SUBSTITUTE(W$6,"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68))*HLOOKUP(LEFT(TRIM(W$6),FIND("~",SUBSTITUTE(W$6," ","~",LEN(TRIM(W$6))-LEN(SUBSTITUTE(TRIM(W$6)," ",""))))-1)&amp;" Total",$B$6:$AH$427,ROW($A68)-5,FALSE))</f>
        <v>66210433.28335125</v>
      </c>
      <c r="X68" s="11">
        <f ca="1">IF(X$5&lt;&gt;"",HLOOKUP(X$5,Functionalization!$G$6:$M$427,ROW($A68)-5,FALSE),IFERROR(INDEX(X$391:X$427,MATCH($F68,$B$391:$B$427,0))/VLOOKUP($F68,$B$391:$AH$427,MATCH(LEFT(TRIM(X$6),FIND("~",SUBSTITUTE(X$6,"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68))*HLOOKUP(LEFT(TRIM(X$6),FIND("~",SUBSTITUTE(X$6," ","~",LEN(TRIM(X$6))-LEN(SUBSTITUTE(TRIM(X$6)," ",""))))-1)&amp;" Total",$B$6:$AH$427,ROW($A68)-5,FALSE))</f>
        <v>50953531.991703883</v>
      </c>
      <c r="Y68" s="11">
        <f ca="1">IF(Y$5&lt;&gt;"",HLOOKUP(Y$5,Functionalization!$G$6:$M$427,ROW($A68)-5,FALSE),IFERROR(INDEX(Y$391:Y$427,MATCH($F68,$B$391:$B$427,0))/VLOOKUP($F68,$B$391:$AH$427,MATCH(LEFT(TRIM(Y$6),FIND("~",SUBSTITUTE(Y$6,"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68))*HLOOKUP(LEFT(TRIM(Y$6),FIND("~",SUBSTITUTE(Y$6," ","~",LEN(TRIM(Y$6))-LEN(SUBSTITUTE(TRIM(Y$6)," ",""))))-1)&amp;" Total",$B$6:$AH$427,ROW($A68)-5,FALSE))</f>
        <v>0</v>
      </c>
      <c r="Z68" s="11">
        <f ca="1">IF(Z$5&lt;&gt;"",HLOOKUP(Z$5,Functionalization!$G$6:$M$427,ROW($A68)-5,FALSE),IFERROR(INDEX(Z$391:Z$427,MATCH($F68,$B$391:$B$427,0))/VLOOKUP($F68,$B$391:$AH$427,MATCH(LEFT(TRIM(Z$6),FIND("~",SUBSTITUTE(Z$6,"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68))*HLOOKUP(LEFT(TRIM(Z$6),FIND("~",SUBSTITUTE(Z$6," ","~",LEN(TRIM(Z$6))-LEN(SUBSTITUTE(TRIM(Z$6)," ",""))))-1)&amp;" Total",$B$6:$AH$427,ROW($A68)-5,FALSE))</f>
        <v>15256901.291647363</v>
      </c>
      <c r="AA68" s="11">
        <f ca="1">IF(AA$5&lt;&gt;"",HLOOKUP(AA$5,Functionalization!$G$6:$M$427,ROW($A68)-5,FALSE),IFERROR(INDEX(AA$391:AA$427,MATCH($F68,$B$391:$B$427,0))/VLOOKUP($F68,$B$391:$AH$427,MATCH(LEFT(TRIM(AA$6),FIND("~",SUBSTITUTE(AA$6,"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68))*HLOOKUP(LEFT(TRIM(AA$6),FIND("~",SUBSTITUTE(AA$6," ","~",LEN(TRIM(AA$6))-LEN(SUBSTITUTE(TRIM(AA$6)," ",""))))-1)&amp;" Total",$B$6:$AH$427,ROW($A68)-5,FALSE))</f>
        <v>20631969.389428228</v>
      </c>
      <c r="AB68" s="11">
        <f ca="1">IF(AB$5&lt;&gt;"",HLOOKUP(AB$5,Functionalization!$G$6:$M$427,ROW($A68)-5,FALSE),IFERROR(INDEX(AB$391:AB$427,MATCH($F68,$B$391:$B$427,0))/VLOOKUP($F68,$B$391:$AH$427,MATCH(LEFT(TRIM(AB$6),FIND("~",SUBSTITUTE(AB$6,"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68))*HLOOKUP(LEFT(TRIM(AB$6),FIND("~",SUBSTITUTE(AB$6," ","~",LEN(TRIM(AB$6))-LEN(SUBSTITUTE(TRIM(AB$6)," ",""))))-1)&amp;" Total",$B$6:$AH$427,ROW($A68)-5,FALSE))</f>
        <v>0</v>
      </c>
      <c r="AC68" s="11">
        <f ca="1">IF(AC$5&lt;&gt;"",HLOOKUP(AC$5,Functionalization!$G$6:$M$427,ROW($A68)-5,FALSE),IFERROR(INDEX(AC$391:AC$427,MATCH($F68,$B$391:$B$427,0))/VLOOKUP($F68,$B$391:$AH$427,MATCH(LEFT(TRIM(AC$6),FIND("~",SUBSTITUTE(AC$6,"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68))*HLOOKUP(LEFT(TRIM(AC$6),FIND("~",SUBSTITUTE(AC$6," ","~",LEN(TRIM(AC$6))-LEN(SUBSTITUTE(TRIM(AC$6)," ",""))))-1)&amp;" Total",$B$6:$AH$427,ROW($A68)-5,FALSE))</f>
        <v>0</v>
      </c>
      <c r="AD68" s="11">
        <f ca="1">IF(AD$5&lt;&gt;"",HLOOKUP(AD$5,Functionalization!$G$6:$M$427,ROW($A68)-5,FALSE),IFERROR(INDEX(AD$391:AD$427,MATCH($F68,$B$391:$B$427,0))/VLOOKUP($F68,$B$391:$AH$427,MATCH(LEFT(TRIM(AD$6),FIND("~",SUBSTITUTE(AD$6,"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68))*HLOOKUP(LEFT(TRIM(AD$6),FIND("~",SUBSTITUTE(AD$6," ","~",LEN(TRIM(AD$6))-LEN(SUBSTITUTE(TRIM(AD$6)," ",""))))-1)&amp;" Total",$B$6:$AH$427,ROW($A68)-5,FALSE))</f>
        <v>20631969.389428228</v>
      </c>
      <c r="AE68" s="11">
        <f ca="1">IF(AE$5&lt;&gt;"",HLOOKUP(AE$5,Functionalization!$G$6:$M$427,ROW($A68)-5,FALSE),IFERROR(INDEX(AE$391:AE$427,MATCH($F68,$B$391:$B$427,0))/VLOOKUP($F68,$B$391:$AH$427,MATCH(LEFT(TRIM(AE$6),FIND("~",SUBSTITUTE(AE$6,"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68))*HLOOKUP(LEFT(TRIM(AE$6),FIND("~",SUBSTITUTE(AE$6," ","~",LEN(TRIM(AE$6))-LEN(SUBSTITUTE(TRIM(AE$6)," ",""))))-1)&amp;" Total",$B$6:$AH$427,ROW($A68)-5,FALSE))</f>
        <v>0</v>
      </c>
      <c r="AF68" s="11">
        <f ca="1">IF(AF$5&lt;&gt;"",HLOOKUP(AF$5,Functionalization!$G$6:$M$427,ROW($A68)-5,FALSE),IFERROR(INDEX(AF$391:AF$427,MATCH($F68,$B$391:$B$427,0))/VLOOKUP($F68,$B$391:$AH$427,MATCH(LEFT(TRIM(AF$6),FIND("~",SUBSTITUTE(AF$6,"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68))*HLOOKUP(LEFT(TRIM(AF$6),FIND("~",SUBSTITUTE(AF$6," ","~",LEN(TRIM(AF$6))-LEN(SUBSTITUTE(TRIM(AF$6)," ",""))))-1)&amp;" Total",$B$6:$AH$427,ROW($A68)-5,FALSE))</f>
        <v>0</v>
      </c>
      <c r="AG68" s="11">
        <f ca="1">IF(AG$5&lt;&gt;"",HLOOKUP(AG$5,Functionalization!$G$6:$M$427,ROW($A68)-5,FALSE),IFERROR(INDEX(AG$391:AG$427,MATCH($F68,$B$391:$B$427,0))/VLOOKUP($F68,$B$391:$AH$427,MATCH(LEFT(TRIM(AG$6),FIND("~",SUBSTITUTE(AG$6,"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68))*HLOOKUP(LEFT(TRIM(AG$6),FIND("~",SUBSTITUTE(AG$6," ","~",LEN(TRIM(AG$6))-LEN(SUBSTITUTE(TRIM(AG$6)," ",""))))-1)&amp;" Total",$B$6:$AH$427,ROW($A68)-5,FALSE))</f>
        <v>0</v>
      </c>
      <c r="AH68" s="11">
        <f ca="1">IF(AH$5&lt;&gt;"",HLOOKUP(AH$5,Functionalization!$G$6:$M$427,ROW($A68)-5,FALSE),IFERROR(INDEX(AH$391:AH$427,MATCH($F68,$B$391:$B$427,0))/VLOOKUP($F68,$B$391:$AH$427,MATCH(LEFT(TRIM(AH$6),FIND("~",SUBSTITUTE(AH$6,"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68))*HLOOKUP(LEFT(TRIM(AH$6),FIND("~",SUBSTITUTE(AH$6," ","~",LEN(TRIM(AH$6))-LEN(SUBSTITUTE(TRIM(AH$6)," ",""))))-1)&amp;" Total",$B$6:$AH$427,ROW($A68)-5,FALSE))</f>
        <v>0</v>
      </c>
      <c r="AJ68">
        <f ca="1">IFERROR(IF(SUMIF($G$6:$AH$6,AJ$6&amp;" Total",$G68:$AH68)-(SUMIF($G$6:$AH$6,AJ$6&amp;" "&amp;'Input-Func_Class'!$D$22,$G68:$AH68)+IFERROR(SUMIF($G$6:$AH$6,AJ$6&amp;" "&amp;'Input-Func_Class'!$E$22,$G68:$AH68),SUMIF($G$6:$AH$6,AJ$6&amp;" "&amp;'Input-Func_Class'!$B$24,$G68:$AH68))+SUMIF($G$6:$AH$6,AJ$6&amp;" "&amp;'Input-Func_Class'!$F$22,$G68:$AH68))&lt;Check_Limit,0,1),1)</f>
        <v>0</v>
      </c>
      <c r="AK68">
        <f ca="1">IFERROR(IF(SUMIF($G$6:$AH$6,AK$6&amp;" Total",$G68:$AH68)-(SUMIF($G$6:$AH$6,AK$6&amp;" "&amp;'Input-Func_Class'!$D$22,$G68:$AH68)+IFERROR(SUMIF($G$6:$AH$6,AK$6&amp;" "&amp;'Input-Func_Class'!$E$22,$G68:$AH68),SUMIF($G$6:$AH$6,AK$6&amp;" "&amp;'Input-Func_Class'!$B$24,$G68:$AH68))+SUMIF($G$6:$AH$6,AK$6&amp;" "&amp;'Input-Func_Class'!$F$22,$G68:$AH68))&lt;Check_Limit,0,1),1)</f>
        <v>0</v>
      </c>
      <c r="AL68">
        <f ca="1">IFERROR(IF(SUMIF($G$6:$AH$6,AL$6&amp;" Total",$G68:$AH68)-(SUMIF($G$6:$AH$6,AL$6&amp;" "&amp;'Input-Func_Class'!$D$22,$G68:$AH68)+IFERROR(SUMIF($G$6:$AH$6,AL$6&amp;" "&amp;'Input-Func_Class'!$E$22,$G68:$AH68),SUMIF($G$6:$AH$6,AL$6&amp;" "&amp;'Input-Func_Class'!$B$24,$G68:$AH68))+SUMIF($G$6:$AH$6,AL$6&amp;" "&amp;'Input-Func_Class'!$F$22,$G68:$AH68))&lt;Check_Limit,0,1),1)</f>
        <v>0</v>
      </c>
      <c r="AM68">
        <f ca="1">IFERROR(IF(SUMIF($G$6:$AH$6,AM$6&amp;" Total",$G68:$AH68)-(SUMIF($G$6:$AH$6,AM$6&amp;" "&amp;'Input-Func_Class'!$D$22,$G68:$AH68)+IFERROR(SUMIF($G$6:$AH$6,AM$6&amp;" "&amp;'Input-Func_Class'!$E$22,$G68:$AH68),SUMIF($G$6:$AH$6,AM$6&amp;" "&amp;'Input-Func_Class'!$B$24,$G68:$AH68))+SUMIF($G$6:$AH$6,AM$6&amp;" "&amp;'Input-Func_Class'!$F$22,$G68:$AH68))&lt;Check_Limit,0,1),1)</f>
        <v>0</v>
      </c>
      <c r="AN68">
        <f ca="1">IFERROR(IF(SUMIF($G$6:$AH$6,AN$6&amp;" Total",$G68:$AH68)-(SUMIF($G$6:$AH$6,AN$6&amp;" "&amp;'Input-Func_Class'!$D$22,$G68:$AH68)+IFERROR(SUMIF($G$6:$AH$6,AN$6&amp;" "&amp;'Input-Func_Class'!$E$22,$G68:$AH68),SUMIF($G$6:$AH$6,AN$6&amp;" "&amp;'Input-Func_Class'!$B$24,$G68:$AH68))+SUMIF($G$6:$AH$6,AN$6&amp;" "&amp;'Input-Func_Class'!$F$22,$G68:$AH68))&lt;Check_Limit,0,1),1)</f>
        <v>0</v>
      </c>
      <c r="AO68">
        <f ca="1">IFERROR(IF(SUMIF($G$6:$AH$6,AO$6&amp;" Total",$G68:$AH68)-(SUMIF($G$6:$AH$6,AO$6&amp;" "&amp;'Input-Func_Class'!$D$22,$G68:$AH68)+IFERROR(SUMIF($G$6:$AH$6,AO$6&amp;" "&amp;'Input-Func_Class'!$E$22,$G68:$AH68),SUMIF($G$6:$AH$6,AO$6&amp;" "&amp;'Input-Func_Class'!$B$24,$G68:$AH68))+SUMIF($G$6:$AH$6,AO$6&amp;" "&amp;'Input-Func_Class'!$F$22,$G68:$AH68))&lt;Check_Limit,0,1),1)</f>
        <v>0</v>
      </c>
      <c r="AP68">
        <f ca="1">IFERROR(IF(SUMIF($G$6:$AH$6,AP$6&amp;" Total",$G68:$AH68)-(SUMIF($G$6:$AH$6,AP$6&amp;" "&amp;'Input-Func_Class'!$D$22,$G68:$AH68)+IFERROR(SUMIF($G$6:$AH$6,AP$6&amp;" "&amp;'Input-Func_Class'!$E$22,$G68:$AH68),SUMIF($G$6:$AH$6,AP$6&amp;" "&amp;'Input-Func_Class'!$B$24,$G68:$AH68))+SUMIF($G$6:$AH$6,AP$6&amp;" "&amp;'Input-Func_Class'!$F$22,$G68:$AH68))&lt;Check_Limit,0,1),1)</f>
        <v>0</v>
      </c>
    </row>
    <row r="69" spans="1:42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>Functionalization!$D69</f>
        <v>456.77</v>
      </c>
      <c r="E69" s="11">
        <f t="shared" ca="1" si="0"/>
        <v>0</v>
      </c>
      <c r="F69" s="3" t="str">
        <f>IF($D69=0,"-",IF('Input-Accounts'!$E69&lt;&gt;0,'Input-Accounts'!$E69,'Input-Accounts'!$G69))</f>
        <v>INT_PSTD_PLANT</v>
      </c>
      <c r="G69" s="11">
        <f ca="1">IF(G$5&lt;&gt;"",HLOOKUP(G$5,Functionalization!$G$6:$M$427,ROW($A69)-5,FALSE),IFERROR(INDEX(G$391:G$427,MATCH($F69,$B$391:$B$427,0))/VLOOKUP($F69,$B$391:$AH$427,MATCH(LEFT(TRIM(G$6),FIND("~",SUBSTITUTE(G$6,"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69))*HLOOKUP(LEFT(TRIM(G$6),FIND("~",SUBSTITUTE(G$6," ","~",LEN(TRIM(G$6))-LEN(SUBSTITUTE(TRIM(G$6)," ",""))))-1)&amp;" Total",$B$6:$AH$427,ROW($A69)-5,FALSE))</f>
        <v>0</v>
      </c>
      <c r="H69" s="11">
        <f ca="1">IF(H$5&lt;&gt;"",HLOOKUP(H$5,Functionalization!$G$6:$M$427,ROW($A69)-5,FALSE),IFERROR(INDEX(H$391:H$427,MATCH($F69,$B$391:$B$427,0))/VLOOKUP($F69,$B$391:$AH$427,MATCH(LEFT(TRIM(H$6),FIND("~",SUBSTITUTE(H$6,"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69))*HLOOKUP(LEFT(TRIM(H$6),FIND("~",SUBSTITUTE(H$6," ","~",LEN(TRIM(H$6))-LEN(SUBSTITUTE(TRIM(H$6)," ",""))))-1)&amp;" Total",$B$6:$AH$427,ROW($A69)-5,FALSE))</f>
        <v>0</v>
      </c>
      <c r="I69" s="11">
        <f ca="1">IF(I$5&lt;&gt;"",HLOOKUP(I$5,Functionalization!$G$6:$M$427,ROW($A69)-5,FALSE),IFERROR(INDEX(I$391:I$427,MATCH($F69,$B$391:$B$427,0))/VLOOKUP($F69,$B$391:$AH$427,MATCH(LEFT(TRIM(I$6),FIND("~",SUBSTITUTE(I$6,"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69))*HLOOKUP(LEFT(TRIM(I$6),FIND("~",SUBSTITUTE(I$6," ","~",LEN(TRIM(I$6))-LEN(SUBSTITUTE(TRIM(I$6)," ",""))))-1)&amp;" Total",$B$6:$AH$427,ROW($A69)-5,FALSE))</f>
        <v>0</v>
      </c>
      <c r="J69" s="11">
        <f ca="1">IF(J$5&lt;&gt;"",HLOOKUP(J$5,Functionalization!$G$6:$M$427,ROW($A69)-5,FALSE),IFERROR(INDEX(J$391:J$427,MATCH($F69,$B$391:$B$427,0))/VLOOKUP($F69,$B$391:$AH$427,MATCH(LEFT(TRIM(J$6),FIND("~",SUBSTITUTE(J$6,"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69))*HLOOKUP(LEFT(TRIM(J$6),FIND("~",SUBSTITUTE(J$6," ","~",LEN(TRIM(J$6))-LEN(SUBSTITUTE(TRIM(J$6)," ",""))))-1)&amp;" Total",$B$6:$AH$427,ROW($A69)-5,FALSE))</f>
        <v>0</v>
      </c>
      <c r="K69" s="11">
        <f ca="1">IF(K$5&lt;&gt;"",HLOOKUP(K$5,Functionalization!$G$6:$M$427,ROW($A69)-5,FALSE),IFERROR(INDEX(K$391:K$427,MATCH($F69,$B$391:$B$427,0))/VLOOKUP($F69,$B$391:$AH$427,MATCH(LEFT(TRIM(K$6),FIND("~",SUBSTITUTE(K$6,"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69))*HLOOKUP(LEFT(TRIM(K$6),FIND("~",SUBSTITUTE(K$6," ","~",LEN(TRIM(K$6))-LEN(SUBSTITUTE(TRIM(K$6)," ",""))))-1)&amp;" Total",$B$6:$AH$427,ROW($A69)-5,FALSE))</f>
        <v>12.856945789076354</v>
      </c>
      <c r="L69" s="11">
        <f ca="1">IF(L$5&lt;&gt;"",HLOOKUP(L$5,Functionalization!$G$6:$M$427,ROW($A69)-5,FALSE),IFERROR(INDEX(L$391:L$427,MATCH($F69,$B$391:$B$427,0))/VLOOKUP($F69,$B$391:$AH$427,MATCH(LEFT(TRIM(L$6),FIND("~",SUBSTITUTE(L$6,"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69))*HLOOKUP(LEFT(TRIM(L$6),FIND("~",SUBSTITUTE(L$6," ","~",LEN(TRIM(L$6))-LEN(SUBSTITUTE(TRIM(L$6)," ",""))))-1)&amp;" Total",$B$6:$AH$427,ROW($A69)-5,FALSE))</f>
        <v>0</v>
      </c>
      <c r="M69" s="11">
        <f ca="1">IF(M$5&lt;&gt;"",HLOOKUP(M$5,Functionalization!$G$6:$M$427,ROW($A69)-5,FALSE),IFERROR(INDEX(M$391:M$427,MATCH($F69,$B$391:$B$427,0))/VLOOKUP($F69,$B$391:$AH$427,MATCH(LEFT(TRIM(M$6),FIND("~",SUBSTITUTE(M$6,"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69))*HLOOKUP(LEFT(TRIM(M$6),FIND("~",SUBSTITUTE(M$6," ","~",LEN(TRIM(M$6))-LEN(SUBSTITUTE(TRIM(M$6)," ",""))))-1)&amp;" Total",$B$6:$AH$427,ROW($A69)-5,FALSE))</f>
        <v>12.856945789076354</v>
      </c>
      <c r="N69" s="11">
        <f ca="1">IF(N$5&lt;&gt;"",HLOOKUP(N$5,Functionalization!$G$6:$M$427,ROW($A69)-5,FALSE),IFERROR(INDEX(N$391:N$427,MATCH($F69,$B$391:$B$427,0))/VLOOKUP($F69,$B$391:$AH$427,MATCH(LEFT(TRIM(N$6),FIND("~",SUBSTITUTE(N$6,"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69))*HLOOKUP(LEFT(TRIM(N$6),FIND("~",SUBSTITUTE(N$6," ","~",LEN(TRIM(N$6))-LEN(SUBSTITUTE(TRIM(N$6)," ",""))))-1)&amp;" Total",$B$6:$AH$427,ROW($A69)-5,FALSE))</f>
        <v>0</v>
      </c>
      <c r="O69" s="11">
        <f ca="1">IF(O$5&lt;&gt;"",HLOOKUP(O$5,Functionalization!$G$6:$M$427,ROW($A69)-5,FALSE),IFERROR(INDEX(O$391:O$427,MATCH($F69,$B$391:$B$427,0))/VLOOKUP($F69,$B$391:$AH$427,MATCH(LEFT(TRIM(O$6),FIND("~",SUBSTITUTE(O$6,"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69))*HLOOKUP(LEFT(TRIM(O$6),FIND("~",SUBSTITUTE(O$6," ","~",LEN(TRIM(O$6))-LEN(SUBSTITUTE(TRIM(O$6)," ",""))))-1)&amp;" Total",$B$6:$AH$427,ROW($A69)-5,FALSE))</f>
        <v>2.5543346811755336</v>
      </c>
      <c r="P69" s="11">
        <f ca="1">IF(P$5&lt;&gt;"",HLOOKUP(P$5,Functionalization!$G$6:$M$427,ROW($A69)-5,FALSE),IFERROR(INDEX(P$391:P$427,MATCH($F69,$B$391:$B$427,0))/VLOOKUP($F69,$B$391:$AH$427,MATCH(LEFT(TRIM(P$6),FIND("~",SUBSTITUTE(P$6,"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69))*HLOOKUP(LEFT(TRIM(P$6),FIND("~",SUBSTITUTE(P$6," ","~",LEN(TRIM(P$6))-LEN(SUBSTITUTE(TRIM(P$6)," ",""))))-1)&amp;" Total",$B$6:$AH$427,ROW($A69)-5,FALSE))</f>
        <v>2.5543346811755336</v>
      </c>
      <c r="Q69" s="11">
        <f ca="1">IF(Q$5&lt;&gt;"",HLOOKUP(Q$5,Functionalization!$G$6:$M$427,ROW($A69)-5,FALSE),IFERROR(INDEX(Q$391:Q$427,MATCH($F69,$B$391:$B$427,0))/VLOOKUP($F69,$B$391:$AH$427,MATCH(LEFT(TRIM(Q$6),FIND("~",SUBSTITUTE(Q$6,"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69))*HLOOKUP(LEFT(TRIM(Q$6),FIND("~",SUBSTITUTE(Q$6," ","~",LEN(TRIM(Q$6))-LEN(SUBSTITUTE(TRIM(Q$6)," ",""))))-1)&amp;" Total",$B$6:$AH$427,ROW($A69)-5,FALSE))</f>
        <v>0</v>
      </c>
      <c r="R69" s="11">
        <f ca="1">IF(R$5&lt;&gt;"",HLOOKUP(R$5,Functionalization!$G$6:$M$427,ROW($A69)-5,FALSE),IFERROR(INDEX(R$391:R$427,MATCH($F69,$B$391:$B$427,0))/VLOOKUP($F69,$B$391:$AH$427,MATCH(LEFT(TRIM(R$6),FIND("~",SUBSTITUTE(R$6,"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69))*HLOOKUP(LEFT(TRIM(R$6),FIND("~",SUBSTITUTE(R$6," ","~",LEN(TRIM(R$6))-LEN(SUBSTITUTE(TRIM(R$6)," ",""))))-1)&amp;" Total",$B$6:$AH$427,ROW($A69)-5,FALSE))</f>
        <v>0</v>
      </c>
      <c r="S69" s="11">
        <f ca="1">IF(S$5&lt;&gt;"",HLOOKUP(S$5,Functionalization!$G$6:$M$427,ROW($A69)-5,FALSE),IFERROR(INDEX(S$391:S$427,MATCH($F69,$B$391:$B$427,0))/VLOOKUP($F69,$B$391:$AH$427,MATCH(LEFT(TRIM(S$6),FIND("~",SUBSTITUTE(S$6,"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69))*HLOOKUP(LEFT(TRIM(S$6),FIND("~",SUBSTITUTE(S$6," ","~",LEN(TRIM(S$6))-LEN(SUBSTITUTE(TRIM(S$6)," ",""))))-1)&amp;" Total",$B$6:$AH$427,ROW($A69)-5,FALSE))</f>
        <v>29.481973917574649</v>
      </c>
      <c r="T69" s="11">
        <f ca="1">IF(T$5&lt;&gt;"",HLOOKUP(T$5,Functionalization!$G$6:$M$427,ROW($A69)-5,FALSE),IFERROR(INDEX(T$391:T$427,MATCH($F69,$B$391:$B$427,0))/VLOOKUP($F69,$B$391:$AH$427,MATCH(LEFT(TRIM(T$6),FIND("~",SUBSTITUTE(T$6,"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69))*HLOOKUP(LEFT(TRIM(T$6),FIND("~",SUBSTITUTE(T$6," ","~",LEN(TRIM(T$6))-LEN(SUBSTITUTE(TRIM(T$6)," ",""))))-1)&amp;" Total",$B$6:$AH$427,ROW($A69)-5,FALSE))</f>
        <v>29.481973917574649</v>
      </c>
      <c r="U69" s="11">
        <f ca="1">IF(U$5&lt;&gt;"",HLOOKUP(U$5,Functionalization!$G$6:$M$427,ROW($A69)-5,FALSE),IFERROR(INDEX(U$391:U$427,MATCH($F69,$B$391:$B$427,0))/VLOOKUP($F69,$B$391:$AH$427,MATCH(LEFT(TRIM(U$6),FIND("~",SUBSTITUTE(U$6,"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69))*HLOOKUP(LEFT(TRIM(U$6),FIND("~",SUBSTITUTE(U$6," ","~",LEN(TRIM(U$6))-LEN(SUBSTITUTE(TRIM(U$6)," ",""))))-1)&amp;" Total",$B$6:$AH$427,ROW($A69)-5,FALSE))</f>
        <v>0</v>
      </c>
      <c r="V69" s="11">
        <f ca="1">IF(V$5&lt;&gt;"",HLOOKUP(V$5,Functionalization!$G$6:$M$427,ROW($A69)-5,FALSE),IFERROR(INDEX(V$391:V$427,MATCH($F69,$B$391:$B$427,0))/VLOOKUP($F69,$B$391:$AH$427,MATCH(LEFT(TRIM(V$6),FIND("~",SUBSTITUTE(V$6,"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69))*HLOOKUP(LEFT(TRIM(V$6),FIND("~",SUBSTITUTE(V$6," ","~",LEN(TRIM(V$6))-LEN(SUBSTITUTE(TRIM(V$6)," ",""))))-1)&amp;" Total",$B$6:$AH$427,ROW($A69)-5,FALSE))</f>
        <v>0</v>
      </c>
      <c r="W69" s="11">
        <f ca="1">IF(W$5&lt;&gt;"",HLOOKUP(W$5,Functionalization!$G$6:$M$427,ROW($A69)-5,FALSE),IFERROR(INDEX(W$391:W$427,MATCH($F69,$B$391:$B$427,0))/VLOOKUP($F69,$B$391:$AH$427,MATCH(LEFT(TRIM(W$6),FIND("~",SUBSTITUTE(W$6,"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69))*HLOOKUP(LEFT(TRIM(W$6),FIND("~",SUBSTITUTE(W$6," ","~",LEN(TRIM(W$6))-LEN(SUBSTITUTE(TRIM(W$6)," ",""))))-1)&amp;" Total",$B$6:$AH$427,ROW($A69)-5,FALSE))</f>
        <v>314.02329906823883</v>
      </c>
      <c r="X69" s="11">
        <f ca="1">IF(X$5&lt;&gt;"",HLOOKUP(X$5,Functionalization!$G$6:$M$427,ROW($A69)-5,FALSE),IFERROR(INDEX(X$391:X$427,MATCH($F69,$B$391:$B$427,0))/VLOOKUP($F69,$B$391:$AH$427,MATCH(LEFT(TRIM(X$6),FIND("~",SUBSTITUTE(X$6,"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69))*HLOOKUP(LEFT(TRIM(X$6),FIND("~",SUBSTITUTE(X$6," ","~",LEN(TRIM(X$6))-LEN(SUBSTITUTE(TRIM(X$6)," ",""))))-1)&amp;" Total",$B$6:$AH$427,ROW($A69)-5,FALSE))</f>
        <v>241.66276252472863</v>
      </c>
      <c r="Y69" s="11">
        <f ca="1">IF(Y$5&lt;&gt;"",HLOOKUP(Y$5,Functionalization!$G$6:$M$427,ROW($A69)-5,FALSE),IFERROR(INDEX(Y$391:Y$427,MATCH($F69,$B$391:$B$427,0))/VLOOKUP($F69,$B$391:$AH$427,MATCH(LEFT(TRIM(Y$6),FIND("~",SUBSTITUTE(Y$6,"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69))*HLOOKUP(LEFT(TRIM(Y$6),FIND("~",SUBSTITUTE(Y$6," ","~",LEN(TRIM(Y$6))-LEN(SUBSTITUTE(TRIM(Y$6)," ",""))))-1)&amp;" Total",$B$6:$AH$427,ROW($A69)-5,FALSE))</f>
        <v>0</v>
      </c>
      <c r="Z69" s="11">
        <f ca="1">IF(Z$5&lt;&gt;"",HLOOKUP(Z$5,Functionalization!$G$6:$M$427,ROW($A69)-5,FALSE),IFERROR(INDEX(Z$391:Z$427,MATCH($F69,$B$391:$B$427,0))/VLOOKUP($F69,$B$391:$AH$427,MATCH(LEFT(TRIM(Z$6),FIND("~",SUBSTITUTE(Z$6,"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69))*HLOOKUP(LEFT(TRIM(Z$6),FIND("~",SUBSTITUTE(Z$6," ","~",LEN(TRIM(Z$6))-LEN(SUBSTITUTE(TRIM(Z$6)," ",""))))-1)&amp;" Total",$B$6:$AH$427,ROW($A69)-5,FALSE))</f>
        <v>72.36053654351015</v>
      </c>
      <c r="AA69" s="11">
        <f ca="1">IF(AA$5&lt;&gt;"",HLOOKUP(AA$5,Functionalization!$G$6:$M$427,ROW($A69)-5,FALSE),IFERROR(INDEX(AA$391:AA$427,MATCH($F69,$B$391:$B$427,0))/VLOOKUP($F69,$B$391:$AH$427,MATCH(LEFT(TRIM(AA$6),FIND("~",SUBSTITUTE(AA$6,"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69))*HLOOKUP(LEFT(TRIM(AA$6),FIND("~",SUBSTITUTE(AA$6," ","~",LEN(TRIM(AA$6))-LEN(SUBSTITUTE(TRIM(AA$6)," ",""))))-1)&amp;" Total",$B$6:$AH$427,ROW($A69)-5,FALSE))</f>
        <v>97.853446543934737</v>
      </c>
      <c r="AB69" s="11">
        <f ca="1">IF(AB$5&lt;&gt;"",HLOOKUP(AB$5,Functionalization!$G$6:$M$427,ROW($A69)-5,FALSE),IFERROR(INDEX(AB$391:AB$427,MATCH($F69,$B$391:$B$427,0))/VLOOKUP($F69,$B$391:$AH$427,MATCH(LEFT(TRIM(AB$6),FIND("~",SUBSTITUTE(AB$6,"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69))*HLOOKUP(LEFT(TRIM(AB$6),FIND("~",SUBSTITUTE(AB$6," ","~",LEN(TRIM(AB$6))-LEN(SUBSTITUTE(TRIM(AB$6)," ",""))))-1)&amp;" Total",$B$6:$AH$427,ROW($A69)-5,FALSE))</f>
        <v>0</v>
      </c>
      <c r="AC69" s="11">
        <f ca="1">IF(AC$5&lt;&gt;"",HLOOKUP(AC$5,Functionalization!$G$6:$M$427,ROW($A69)-5,FALSE),IFERROR(INDEX(AC$391:AC$427,MATCH($F69,$B$391:$B$427,0))/VLOOKUP($F69,$B$391:$AH$427,MATCH(LEFT(TRIM(AC$6),FIND("~",SUBSTITUTE(AC$6,"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69))*HLOOKUP(LEFT(TRIM(AC$6),FIND("~",SUBSTITUTE(AC$6," ","~",LEN(TRIM(AC$6))-LEN(SUBSTITUTE(TRIM(AC$6)," ",""))))-1)&amp;" Total",$B$6:$AH$427,ROW($A69)-5,FALSE))</f>
        <v>0</v>
      </c>
      <c r="AD69" s="11">
        <f ca="1">IF(AD$5&lt;&gt;"",HLOOKUP(AD$5,Functionalization!$G$6:$M$427,ROW($A69)-5,FALSE),IFERROR(INDEX(AD$391:AD$427,MATCH($F69,$B$391:$B$427,0))/VLOOKUP($F69,$B$391:$AH$427,MATCH(LEFT(TRIM(AD$6),FIND("~",SUBSTITUTE(AD$6,"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69))*HLOOKUP(LEFT(TRIM(AD$6),FIND("~",SUBSTITUTE(AD$6," ","~",LEN(TRIM(AD$6))-LEN(SUBSTITUTE(TRIM(AD$6)," ",""))))-1)&amp;" Total",$B$6:$AH$427,ROW($A69)-5,FALSE))</f>
        <v>97.853446543934737</v>
      </c>
      <c r="AE69" s="11">
        <f ca="1">IF(AE$5&lt;&gt;"",HLOOKUP(AE$5,Functionalization!$G$6:$M$427,ROW($A69)-5,FALSE),IFERROR(INDEX(AE$391:AE$427,MATCH($F69,$B$391:$B$427,0))/VLOOKUP($F69,$B$391:$AH$427,MATCH(LEFT(TRIM(AE$6),FIND("~",SUBSTITUTE(AE$6,"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69))*HLOOKUP(LEFT(TRIM(AE$6),FIND("~",SUBSTITUTE(AE$6," ","~",LEN(TRIM(AE$6))-LEN(SUBSTITUTE(TRIM(AE$6)," ",""))))-1)&amp;" Total",$B$6:$AH$427,ROW($A69)-5,FALSE))</f>
        <v>0</v>
      </c>
      <c r="AF69" s="11">
        <f ca="1">IF(AF$5&lt;&gt;"",HLOOKUP(AF$5,Functionalization!$G$6:$M$427,ROW($A69)-5,FALSE),IFERROR(INDEX(AF$391:AF$427,MATCH($F69,$B$391:$B$427,0))/VLOOKUP($F69,$B$391:$AH$427,MATCH(LEFT(TRIM(AF$6),FIND("~",SUBSTITUTE(AF$6,"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69))*HLOOKUP(LEFT(TRIM(AF$6),FIND("~",SUBSTITUTE(AF$6," ","~",LEN(TRIM(AF$6))-LEN(SUBSTITUTE(TRIM(AF$6)," ",""))))-1)&amp;" Total",$B$6:$AH$427,ROW($A69)-5,FALSE))</f>
        <v>0</v>
      </c>
      <c r="AG69" s="11">
        <f ca="1">IF(AG$5&lt;&gt;"",HLOOKUP(AG$5,Functionalization!$G$6:$M$427,ROW($A69)-5,FALSE),IFERROR(INDEX(AG$391:AG$427,MATCH($F69,$B$391:$B$427,0))/VLOOKUP($F69,$B$391:$AH$427,MATCH(LEFT(TRIM(AG$6),FIND("~",SUBSTITUTE(AG$6,"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69))*HLOOKUP(LEFT(TRIM(AG$6),FIND("~",SUBSTITUTE(AG$6," ","~",LEN(TRIM(AG$6))-LEN(SUBSTITUTE(TRIM(AG$6)," ",""))))-1)&amp;" Total",$B$6:$AH$427,ROW($A69)-5,FALSE))</f>
        <v>0</v>
      </c>
      <c r="AH69" s="11">
        <f ca="1">IF(AH$5&lt;&gt;"",HLOOKUP(AH$5,Functionalization!$G$6:$M$427,ROW($A69)-5,FALSE),IFERROR(INDEX(AH$391:AH$427,MATCH($F69,$B$391:$B$427,0))/VLOOKUP($F69,$B$391:$AH$427,MATCH(LEFT(TRIM(AH$6),FIND("~",SUBSTITUTE(AH$6,"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69))*HLOOKUP(LEFT(TRIM(AH$6),FIND("~",SUBSTITUTE(AH$6," ","~",LEN(TRIM(AH$6))-LEN(SUBSTITUTE(TRIM(AH$6)," ",""))))-1)&amp;" Total",$B$6:$AH$427,ROW($A69)-5,FALSE))</f>
        <v>0</v>
      </c>
      <c r="AJ69">
        <f ca="1">IFERROR(IF(SUMIF($G$6:$AH$6,AJ$6&amp;" Total",$G69:$AH69)-(SUMIF($G$6:$AH$6,AJ$6&amp;" "&amp;'Input-Func_Class'!$D$22,$G69:$AH69)+IFERROR(SUMIF($G$6:$AH$6,AJ$6&amp;" "&amp;'Input-Func_Class'!$E$22,$G69:$AH69),SUMIF($G$6:$AH$6,AJ$6&amp;" "&amp;'Input-Func_Class'!$B$24,$G69:$AH69))+SUMIF($G$6:$AH$6,AJ$6&amp;" "&amp;'Input-Func_Class'!$F$22,$G69:$AH69))&lt;Check_Limit,0,1),1)</f>
        <v>0</v>
      </c>
      <c r="AK69">
        <f ca="1">IFERROR(IF(SUMIF($G$6:$AH$6,AK$6&amp;" Total",$G69:$AH69)-(SUMIF($G$6:$AH$6,AK$6&amp;" "&amp;'Input-Func_Class'!$D$22,$G69:$AH69)+IFERROR(SUMIF($G$6:$AH$6,AK$6&amp;" "&amp;'Input-Func_Class'!$E$22,$G69:$AH69),SUMIF($G$6:$AH$6,AK$6&amp;" "&amp;'Input-Func_Class'!$B$24,$G69:$AH69))+SUMIF($G$6:$AH$6,AK$6&amp;" "&amp;'Input-Func_Class'!$F$22,$G69:$AH69))&lt;Check_Limit,0,1),1)</f>
        <v>0</v>
      </c>
      <c r="AL69">
        <f ca="1">IFERROR(IF(SUMIF($G$6:$AH$6,AL$6&amp;" Total",$G69:$AH69)-(SUMIF($G$6:$AH$6,AL$6&amp;" "&amp;'Input-Func_Class'!$D$22,$G69:$AH69)+IFERROR(SUMIF($G$6:$AH$6,AL$6&amp;" "&amp;'Input-Func_Class'!$E$22,$G69:$AH69),SUMIF($G$6:$AH$6,AL$6&amp;" "&amp;'Input-Func_Class'!$B$24,$G69:$AH69))+SUMIF($G$6:$AH$6,AL$6&amp;" "&amp;'Input-Func_Class'!$F$22,$G69:$AH69))&lt;Check_Limit,0,1),1)</f>
        <v>0</v>
      </c>
      <c r="AM69">
        <f ca="1">IFERROR(IF(SUMIF($G$6:$AH$6,AM$6&amp;" Total",$G69:$AH69)-(SUMIF($G$6:$AH$6,AM$6&amp;" "&amp;'Input-Func_Class'!$D$22,$G69:$AH69)+IFERROR(SUMIF($G$6:$AH$6,AM$6&amp;" "&amp;'Input-Func_Class'!$E$22,$G69:$AH69),SUMIF($G$6:$AH$6,AM$6&amp;" "&amp;'Input-Func_Class'!$B$24,$G69:$AH69))+SUMIF($G$6:$AH$6,AM$6&amp;" "&amp;'Input-Func_Class'!$F$22,$G69:$AH69))&lt;Check_Limit,0,1),1)</f>
        <v>0</v>
      </c>
      <c r="AN69">
        <f ca="1">IFERROR(IF(SUMIF($G$6:$AH$6,AN$6&amp;" Total",$G69:$AH69)-(SUMIF($G$6:$AH$6,AN$6&amp;" "&amp;'Input-Func_Class'!$D$22,$G69:$AH69)+IFERROR(SUMIF($G$6:$AH$6,AN$6&amp;" "&amp;'Input-Func_Class'!$E$22,$G69:$AH69),SUMIF($G$6:$AH$6,AN$6&amp;" "&amp;'Input-Func_Class'!$B$24,$G69:$AH69))+SUMIF($G$6:$AH$6,AN$6&amp;" "&amp;'Input-Func_Class'!$F$22,$G69:$AH69))&lt;Check_Limit,0,1),1)</f>
        <v>0</v>
      </c>
      <c r="AO69">
        <f ca="1">IFERROR(IF(SUMIF($G$6:$AH$6,AO$6&amp;" Total",$G69:$AH69)-(SUMIF($G$6:$AH$6,AO$6&amp;" "&amp;'Input-Func_Class'!$D$22,$G69:$AH69)+IFERROR(SUMIF($G$6:$AH$6,AO$6&amp;" "&amp;'Input-Func_Class'!$E$22,$G69:$AH69),SUMIF($G$6:$AH$6,AO$6&amp;" "&amp;'Input-Func_Class'!$B$24,$G69:$AH69))+SUMIF($G$6:$AH$6,AO$6&amp;" "&amp;'Input-Func_Class'!$F$22,$G69:$AH69))&lt;Check_Limit,0,1),1)</f>
        <v>0</v>
      </c>
      <c r="AP69">
        <f ca="1">IFERROR(IF(SUMIF($G$6:$AH$6,AP$6&amp;" Total",$G69:$AH69)-(SUMIF($G$6:$AH$6,AP$6&amp;" "&amp;'Input-Func_Class'!$D$22,$G69:$AH69)+IFERROR(SUMIF($G$6:$AH$6,AP$6&amp;" "&amp;'Input-Func_Class'!$E$22,$G69:$AH69),SUMIF($G$6:$AH$6,AP$6&amp;" "&amp;'Input-Func_Class'!$B$24,$G69:$AH69))+SUMIF($G$6:$AH$6,AP$6&amp;" "&amp;'Input-Func_Class'!$F$22,$G69:$AH69))&lt;Check_Limit,0,1),1)</f>
        <v>0</v>
      </c>
    </row>
    <row r="70" spans="1:42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>Functionalization!$D70</f>
        <v>10033365.470000001</v>
      </c>
      <c r="E70" s="11">
        <f t="shared" ca="1" si="0"/>
        <v>0</v>
      </c>
      <c r="F70" s="3" t="str">
        <f>IF($D70=0,"-",IF('Input-Accounts'!$E70&lt;&gt;0,'Input-Accounts'!$E70,'Input-Accounts'!$G70))</f>
        <v>INT_PSTD_PLANT</v>
      </c>
      <c r="G70" s="11">
        <f ca="1">IF(G$5&lt;&gt;"",HLOOKUP(G$5,Functionalization!$G$6:$M$427,ROW($A70)-5,FALSE),IFERROR(INDEX(G$391:G$427,MATCH($F70,$B$391:$B$427,0))/VLOOKUP($F70,$B$391:$AH$427,MATCH(LEFT(TRIM(G$6),FIND("~",SUBSTITUTE(G$6,"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70))*HLOOKUP(LEFT(TRIM(G$6),FIND("~",SUBSTITUTE(G$6," ","~",LEN(TRIM(G$6))-LEN(SUBSTITUTE(TRIM(G$6)," ",""))))-1)&amp;" Total",$B$6:$AH$427,ROW($A70)-5,FALSE))</f>
        <v>0</v>
      </c>
      <c r="H70" s="11">
        <f ca="1">IF(H$5&lt;&gt;"",HLOOKUP(H$5,Functionalization!$G$6:$M$427,ROW($A70)-5,FALSE),IFERROR(INDEX(H$391:H$427,MATCH($F70,$B$391:$B$427,0))/VLOOKUP($F70,$B$391:$AH$427,MATCH(LEFT(TRIM(H$6),FIND("~",SUBSTITUTE(H$6,"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70))*HLOOKUP(LEFT(TRIM(H$6),FIND("~",SUBSTITUTE(H$6," ","~",LEN(TRIM(H$6))-LEN(SUBSTITUTE(TRIM(H$6)," ",""))))-1)&amp;" Total",$B$6:$AH$427,ROW($A70)-5,FALSE))</f>
        <v>0</v>
      </c>
      <c r="I70" s="11">
        <f ca="1">IF(I$5&lt;&gt;"",HLOOKUP(I$5,Functionalization!$G$6:$M$427,ROW($A70)-5,FALSE),IFERROR(INDEX(I$391:I$427,MATCH($F70,$B$391:$B$427,0))/VLOOKUP($F70,$B$391:$AH$427,MATCH(LEFT(TRIM(I$6),FIND("~",SUBSTITUTE(I$6,"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70))*HLOOKUP(LEFT(TRIM(I$6),FIND("~",SUBSTITUTE(I$6," ","~",LEN(TRIM(I$6))-LEN(SUBSTITUTE(TRIM(I$6)," ",""))))-1)&amp;" Total",$B$6:$AH$427,ROW($A70)-5,FALSE))</f>
        <v>0</v>
      </c>
      <c r="J70" s="11">
        <f ca="1">IF(J$5&lt;&gt;"",HLOOKUP(J$5,Functionalization!$G$6:$M$427,ROW($A70)-5,FALSE),IFERROR(INDEX(J$391:J$427,MATCH($F70,$B$391:$B$427,0))/VLOOKUP($F70,$B$391:$AH$427,MATCH(LEFT(TRIM(J$6),FIND("~",SUBSTITUTE(J$6,"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70))*HLOOKUP(LEFT(TRIM(J$6),FIND("~",SUBSTITUTE(J$6," ","~",LEN(TRIM(J$6))-LEN(SUBSTITUTE(TRIM(J$6)," ",""))))-1)&amp;" Total",$B$6:$AH$427,ROW($A70)-5,FALSE))</f>
        <v>0</v>
      </c>
      <c r="K70" s="11">
        <f ca="1">IF(K$5&lt;&gt;"",HLOOKUP(K$5,Functionalization!$G$6:$M$427,ROW($A70)-5,FALSE),IFERROR(INDEX(K$391:K$427,MATCH($F70,$B$391:$B$427,0))/VLOOKUP($F70,$B$391:$AH$427,MATCH(LEFT(TRIM(K$6),FIND("~",SUBSTITUTE(K$6,"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70))*HLOOKUP(LEFT(TRIM(K$6),FIND("~",SUBSTITUTE(K$6," ","~",LEN(TRIM(K$6))-LEN(SUBSTITUTE(TRIM(K$6)," ",""))))-1)&amp;" Total",$B$6:$AH$427,ROW($A70)-5,FALSE))</f>
        <v>282414.42286004033</v>
      </c>
      <c r="L70" s="11">
        <f ca="1">IF(L$5&lt;&gt;"",HLOOKUP(L$5,Functionalization!$G$6:$M$427,ROW($A70)-5,FALSE),IFERROR(INDEX(L$391:L$427,MATCH($F70,$B$391:$B$427,0))/VLOOKUP($F70,$B$391:$AH$427,MATCH(LEFT(TRIM(L$6),FIND("~",SUBSTITUTE(L$6,"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70))*HLOOKUP(LEFT(TRIM(L$6),FIND("~",SUBSTITUTE(L$6," ","~",LEN(TRIM(L$6))-LEN(SUBSTITUTE(TRIM(L$6)," ",""))))-1)&amp;" Total",$B$6:$AH$427,ROW($A70)-5,FALSE))</f>
        <v>0</v>
      </c>
      <c r="M70" s="11">
        <f ca="1">IF(M$5&lt;&gt;"",HLOOKUP(M$5,Functionalization!$G$6:$M$427,ROW($A70)-5,FALSE),IFERROR(INDEX(M$391:M$427,MATCH($F70,$B$391:$B$427,0))/VLOOKUP($F70,$B$391:$AH$427,MATCH(LEFT(TRIM(M$6),FIND("~",SUBSTITUTE(M$6,"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70))*HLOOKUP(LEFT(TRIM(M$6),FIND("~",SUBSTITUTE(M$6," ","~",LEN(TRIM(M$6))-LEN(SUBSTITUTE(TRIM(M$6)," ",""))))-1)&amp;" Total",$B$6:$AH$427,ROW($A70)-5,FALSE))</f>
        <v>282414.42286004033</v>
      </c>
      <c r="N70" s="11">
        <f ca="1">IF(N$5&lt;&gt;"",HLOOKUP(N$5,Functionalization!$G$6:$M$427,ROW($A70)-5,FALSE),IFERROR(INDEX(N$391:N$427,MATCH($F70,$B$391:$B$427,0))/VLOOKUP($F70,$B$391:$AH$427,MATCH(LEFT(TRIM(N$6),FIND("~",SUBSTITUTE(N$6,"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70))*HLOOKUP(LEFT(TRIM(N$6),FIND("~",SUBSTITUTE(N$6," ","~",LEN(TRIM(N$6))-LEN(SUBSTITUTE(TRIM(N$6)," ",""))))-1)&amp;" Total",$B$6:$AH$427,ROW($A70)-5,FALSE))</f>
        <v>0</v>
      </c>
      <c r="O70" s="11">
        <f ca="1">IF(O$5&lt;&gt;"",HLOOKUP(O$5,Functionalization!$G$6:$M$427,ROW($A70)-5,FALSE),IFERROR(INDEX(O$391:O$427,MATCH($F70,$B$391:$B$427,0))/VLOOKUP($F70,$B$391:$AH$427,MATCH(LEFT(TRIM(O$6),FIND("~",SUBSTITUTE(O$6,"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70))*HLOOKUP(LEFT(TRIM(O$6),FIND("~",SUBSTITUTE(O$6," ","~",LEN(TRIM(O$6))-LEN(SUBSTITUTE(TRIM(O$6)," ",""))))-1)&amp;" Total",$B$6:$AH$427,ROW($A70)-5,FALSE))</f>
        <v>56108.267594040903</v>
      </c>
      <c r="P70" s="11">
        <f ca="1">IF(P$5&lt;&gt;"",HLOOKUP(P$5,Functionalization!$G$6:$M$427,ROW($A70)-5,FALSE),IFERROR(INDEX(P$391:P$427,MATCH($F70,$B$391:$B$427,0))/VLOOKUP($F70,$B$391:$AH$427,MATCH(LEFT(TRIM(P$6),FIND("~",SUBSTITUTE(P$6,"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70))*HLOOKUP(LEFT(TRIM(P$6),FIND("~",SUBSTITUTE(P$6," ","~",LEN(TRIM(P$6))-LEN(SUBSTITUTE(TRIM(P$6)," ",""))))-1)&amp;" Total",$B$6:$AH$427,ROW($A70)-5,FALSE))</f>
        <v>56108.267594040903</v>
      </c>
      <c r="Q70" s="11">
        <f ca="1">IF(Q$5&lt;&gt;"",HLOOKUP(Q$5,Functionalization!$G$6:$M$427,ROW($A70)-5,FALSE),IFERROR(INDEX(Q$391:Q$427,MATCH($F70,$B$391:$B$427,0))/VLOOKUP($F70,$B$391:$AH$427,MATCH(LEFT(TRIM(Q$6),FIND("~",SUBSTITUTE(Q$6,"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70))*HLOOKUP(LEFT(TRIM(Q$6),FIND("~",SUBSTITUTE(Q$6," ","~",LEN(TRIM(Q$6))-LEN(SUBSTITUTE(TRIM(Q$6)," ",""))))-1)&amp;" Total",$B$6:$AH$427,ROW($A70)-5,FALSE))</f>
        <v>0</v>
      </c>
      <c r="R70" s="11">
        <f ca="1">IF(R$5&lt;&gt;"",HLOOKUP(R$5,Functionalization!$G$6:$M$427,ROW($A70)-5,FALSE),IFERROR(INDEX(R$391:R$427,MATCH($F70,$B$391:$B$427,0))/VLOOKUP($F70,$B$391:$AH$427,MATCH(LEFT(TRIM(R$6),FIND("~",SUBSTITUTE(R$6,"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70))*HLOOKUP(LEFT(TRIM(R$6),FIND("~",SUBSTITUTE(R$6," ","~",LEN(TRIM(R$6))-LEN(SUBSTITUTE(TRIM(R$6)," ",""))))-1)&amp;" Total",$B$6:$AH$427,ROW($A70)-5,FALSE))</f>
        <v>0</v>
      </c>
      <c r="S70" s="11">
        <f ca="1">IF(S$5&lt;&gt;"",HLOOKUP(S$5,Functionalization!$G$6:$M$427,ROW($A70)-5,FALSE),IFERROR(INDEX(S$391:S$427,MATCH($F70,$B$391:$B$427,0))/VLOOKUP($F70,$B$391:$AH$427,MATCH(LEFT(TRIM(S$6),FIND("~",SUBSTITUTE(S$6,"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70))*HLOOKUP(LEFT(TRIM(S$6),FIND("~",SUBSTITUTE(S$6," ","~",LEN(TRIM(S$6))-LEN(SUBSTITUTE(TRIM(S$6)," ",""))))-1)&amp;" Total",$B$6:$AH$427,ROW($A70)-5,FALSE))</f>
        <v>647598.17652655416</v>
      </c>
      <c r="T70" s="11">
        <f ca="1">IF(T$5&lt;&gt;"",HLOOKUP(T$5,Functionalization!$G$6:$M$427,ROW($A70)-5,FALSE),IFERROR(INDEX(T$391:T$427,MATCH($F70,$B$391:$B$427,0))/VLOOKUP($F70,$B$391:$AH$427,MATCH(LEFT(TRIM(T$6),FIND("~",SUBSTITUTE(T$6,"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70))*HLOOKUP(LEFT(TRIM(T$6),FIND("~",SUBSTITUTE(T$6," ","~",LEN(TRIM(T$6))-LEN(SUBSTITUTE(TRIM(T$6)," ",""))))-1)&amp;" Total",$B$6:$AH$427,ROW($A70)-5,FALSE))</f>
        <v>647598.17652655416</v>
      </c>
      <c r="U70" s="11">
        <f ca="1">IF(U$5&lt;&gt;"",HLOOKUP(U$5,Functionalization!$G$6:$M$427,ROW($A70)-5,FALSE),IFERROR(INDEX(U$391:U$427,MATCH($F70,$B$391:$B$427,0))/VLOOKUP($F70,$B$391:$AH$427,MATCH(LEFT(TRIM(U$6),FIND("~",SUBSTITUTE(U$6,"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70))*HLOOKUP(LEFT(TRIM(U$6),FIND("~",SUBSTITUTE(U$6," ","~",LEN(TRIM(U$6))-LEN(SUBSTITUTE(TRIM(U$6)," ",""))))-1)&amp;" Total",$B$6:$AH$427,ROW($A70)-5,FALSE))</f>
        <v>0</v>
      </c>
      <c r="V70" s="11">
        <f ca="1">IF(V$5&lt;&gt;"",HLOOKUP(V$5,Functionalization!$G$6:$M$427,ROW($A70)-5,FALSE),IFERROR(INDEX(V$391:V$427,MATCH($F70,$B$391:$B$427,0))/VLOOKUP($F70,$B$391:$AH$427,MATCH(LEFT(TRIM(V$6),FIND("~",SUBSTITUTE(V$6,"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70))*HLOOKUP(LEFT(TRIM(V$6),FIND("~",SUBSTITUTE(V$6," ","~",LEN(TRIM(V$6))-LEN(SUBSTITUTE(TRIM(V$6)," ",""))))-1)&amp;" Total",$B$6:$AH$427,ROW($A70)-5,FALSE))</f>
        <v>0</v>
      </c>
      <c r="W70" s="11">
        <f ca="1">IF(W$5&lt;&gt;"",HLOOKUP(W$5,Functionalization!$G$6:$M$427,ROW($A70)-5,FALSE),IFERROR(INDEX(W$391:W$427,MATCH($F70,$B$391:$B$427,0))/VLOOKUP($F70,$B$391:$AH$427,MATCH(LEFT(TRIM(W$6),FIND("~",SUBSTITUTE(W$6,"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70))*HLOOKUP(LEFT(TRIM(W$6),FIND("~",SUBSTITUTE(W$6," ","~",LEN(TRIM(W$6))-LEN(SUBSTITUTE(TRIM(W$6)," ",""))))-1)&amp;" Total",$B$6:$AH$427,ROW($A70)-5,FALSE))</f>
        <v>6897805.2972978763</v>
      </c>
      <c r="X70" s="11">
        <f ca="1">IF(X$5&lt;&gt;"",HLOOKUP(X$5,Functionalization!$G$6:$M$427,ROW($A70)-5,FALSE),IFERROR(INDEX(X$391:X$427,MATCH($F70,$B$391:$B$427,0))/VLOOKUP($F70,$B$391:$AH$427,MATCH(LEFT(TRIM(X$6),FIND("~",SUBSTITUTE(X$6,"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70))*HLOOKUP(LEFT(TRIM(X$6),FIND("~",SUBSTITUTE(X$6," ","~",LEN(TRIM(X$6))-LEN(SUBSTITUTE(TRIM(X$6)," ",""))))-1)&amp;" Total",$B$6:$AH$427,ROW($A70)-5,FALSE))</f>
        <v>5308340.7774162544</v>
      </c>
      <c r="Y70" s="11">
        <f ca="1">IF(Y$5&lt;&gt;"",HLOOKUP(Y$5,Functionalization!$G$6:$M$427,ROW($A70)-5,FALSE),IFERROR(INDEX(Y$391:Y$427,MATCH($F70,$B$391:$B$427,0))/VLOOKUP($F70,$B$391:$AH$427,MATCH(LEFT(TRIM(Y$6),FIND("~",SUBSTITUTE(Y$6,"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70))*HLOOKUP(LEFT(TRIM(Y$6),FIND("~",SUBSTITUTE(Y$6," ","~",LEN(TRIM(Y$6))-LEN(SUBSTITUTE(TRIM(Y$6)," ",""))))-1)&amp;" Total",$B$6:$AH$427,ROW($A70)-5,FALSE))</f>
        <v>0</v>
      </c>
      <c r="Z70" s="11">
        <f ca="1">IF(Z$5&lt;&gt;"",HLOOKUP(Z$5,Functionalization!$G$6:$M$427,ROW($A70)-5,FALSE),IFERROR(INDEX(Z$391:Z$427,MATCH($F70,$B$391:$B$427,0))/VLOOKUP($F70,$B$391:$AH$427,MATCH(LEFT(TRIM(Z$6),FIND("~",SUBSTITUTE(Z$6,"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70))*HLOOKUP(LEFT(TRIM(Z$6),FIND("~",SUBSTITUTE(Z$6," ","~",LEN(TRIM(Z$6))-LEN(SUBSTITUTE(TRIM(Z$6)," ",""))))-1)&amp;" Total",$B$6:$AH$427,ROW($A70)-5,FALSE))</f>
        <v>1589464.519881621</v>
      </c>
      <c r="AA70" s="11">
        <f ca="1">IF(AA$5&lt;&gt;"",HLOOKUP(AA$5,Functionalization!$G$6:$M$427,ROW($A70)-5,FALSE),IFERROR(INDEX(AA$391:AA$427,MATCH($F70,$B$391:$B$427,0))/VLOOKUP($F70,$B$391:$AH$427,MATCH(LEFT(TRIM(AA$6),FIND("~",SUBSTITUTE(AA$6,"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70))*HLOOKUP(LEFT(TRIM(AA$6),FIND("~",SUBSTITUTE(AA$6," ","~",LEN(TRIM(AA$6))-LEN(SUBSTITUTE(TRIM(AA$6)," ",""))))-1)&amp;" Total",$B$6:$AH$427,ROW($A70)-5,FALSE))</f>
        <v>2149439.3057214916</v>
      </c>
      <c r="AB70" s="11">
        <f ca="1">IF(AB$5&lt;&gt;"",HLOOKUP(AB$5,Functionalization!$G$6:$M$427,ROW($A70)-5,FALSE),IFERROR(INDEX(AB$391:AB$427,MATCH($F70,$B$391:$B$427,0))/VLOOKUP($F70,$B$391:$AH$427,MATCH(LEFT(TRIM(AB$6),FIND("~",SUBSTITUTE(AB$6,"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70))*HLOOKUP(LEFT(TRIM(AB$6),FIND("~",SUBSTITUTE(AB$6," ","~",LEN(TRIM(AB$6))-LEN(SUBSTITUTE(TRIM(AB$6)," ",""))))-1)&amp;" Total",$B$6:$AH$427,ROW($A70)-5,FALSE))</f>
        <v>0</v>
      </c>
      <c r="AC70" s="11">
        <f ca="1">IF(AC$5&lt;&gt;"",HLOOKUP(AC$5,Functionalization!$G$6:$M$427,ROW($A70)-5,FALSE),IFERROR(INDEX(AC$391:AC$427,MATCH($F70,$B$391:$B$427,0))/VLOOKUP($F70,$B$391:$AH$427,MATCH(LEFT(TRIM(AC$6),FIND("~",SUBSTITUTE(AC$6,"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70))*HLOOKUP(LEFT(TRIM(AC$6),FIND("~",SUBSTITUTE(AC$6," ","~",LEN(TRIM(AC$6))-LEN(SUBSTITUTE(TRIM(AC$6)," ",""))))-1)&amp;" Total",$B$6:$AH$427,ROW($A70)-5,FALSE))</f>
        <v>0</v>
      </c>
      <c r="AD70" s="11">
        <f ca="1">IF(AD$5&lt;&gt;"",HLOOKUP(AD$5,Functionalization!$G$6:$M$427,ROW($A70)-5,FALSE),IFERROR(INDEX(AD$391:AD$427,MATCH($F70,$B$391:$B$427,0))/VLOOKUP($F70,$B$391:$AH$427,MATCH(LEFT(TRIM(AD$6),FIND("~",SUBSTITUTE(AD$6,"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70))*HLOOKUP(LEFT(TRIM(AD$6),FIND("~",SUBSTITUTE(AD$6," ","~",LEN(TRIM(AD$6))-LEN(SUBSTITUTE(TRIM(AD$6)," ",""))))-1)&amp;" Total",$B$6:$AH$427,ROW($A70)-5,FALSE))</f>
        <v>2149439.3057214916</v>
      </c>
      <c r="AE70" s="11">
        <f ca="1">IF(AE$5&lt;&gt;"",HLOOKUP(AE$5,Functionalization!$G$6:$M$427,ROW($A70)-5,FALSE),IFERROR(INDEX(AE$391:AE$427,MATCH($F70,$B$391:$B$427,0))/VLOOKUP($F70,$B$391:$AH$427,MATCH(LEFT(TRIM(AE$6),FIND("~",SUBSTITUTE(AE$6,"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70))*HLOOKUP(LEFT(TRIM(AE$6),FIND("~",SUBSTITUTE(AE$6," ","~",LEN(TRIM(AE$6))-LEN(SUBSTITUTE(TRIM(AE$6)," ",""))))-1)&amp;" Total",$B$6:$AH$427,ROW($A70)-5,FALSE))</f>
        <v>0</v>
      </c>
      <c r="AF70" s="11">
        <f ca="1">IF(AF$5&lt;&gt;"",HLOOKUP(AF$5,Functionalization!$G$6:$M$427,ROW($A70)-5,FALSE),IFERROR(INDEX(AF$391:AF$427,MATCH($F70,$B$391:$B$427,0))/VLOOKUP($F70,$B$391:$AH$427,MATCH(LEFT(TRIM(AF$6),FIND("~",SUBSTITUTE(AF$6,"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70))*HLOOKUP(LEFT(TRIM(AF$6),FIND("~",SUBSTITUTE(AF$6," ","~",LEN(TRIM(AF$6))-LEN(SUBSTITUTE(TRIM(AF$6)," ",""))))-1)&amp;" Total",$B$6:$AH$427,ROW($A70)-5,FALSE))</f>
        <v>0</v>
      </c>
      <c r="AG70" s="11">
        <f ca="1">IF(AG$5&lt;&gt;"",HLOOKUP(AG$5,Functionalization!$G$6:$M$427,ROW($A70)-5,FALSE),IFERROR(INDEX(AG$391:AG$427,MATCH($F70,$B$391:$B$427,0))/VLOOKUP($F70,$B$391:$AH$427,MATCH(LEFT(TRIM(AG$6),FIND("~",SUBSTITUTE(AG$6,"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70))*HLOOKUP(LEFT(TRIM(AG$6),FIND("~",SUBSTITUTE(AG$6," ","~",LEN(TRIM(AG$6))-LEN(SUBSTITUTE(TRIM(AG$6)," ",""))))-1)&amp;" Total",$B$6:$AH$427,ROW($A70)-5,FALSE))</f>
        <v>0</v>
      </c>
      <c r="AH70" s="11">
        <f ca="1">IF(AH$5&lt;&gt;"",HLOOKUP(AH$5,Functionalization!$G$6:$M$427,ROW($A70)-5,FALSE),IFERROR(INDEX(AH$391:AH$427,MATCH($F70,$B$391:$B$427,0))/VLOOKUP($F70,$B$391:$AH$427,MATCH(LEFT(TRIM(AH$6),FIND("~",SUBSTITUTE(AH$6,"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70))*HLOOKUP(LEFT(TRIM(AH$6),FIND("~",SUBSTITUTE(AH$6," ","~",LEN(TRIM(AH$6))-LEN(SUBSTITUTE(TRIM(AH$6)," ",""))))-1)&amp;" Total",$B$6:$AH$427,ROW($A70)-5,FALSE))</f>
        <v>0</v>
      </c>
      <c r="AJ70">
        <f ca="1">IFERROR(IF(SUMIF($G$6:$AH$6,AJ$6&amp;" Total",$G70:$AH70)-(SUMIF($G$6:$AH$6,AJ$6&amp;" "&amp;'Input-Func_Class'!$D$22,$G70:$AH70)+IFERROR(SUMIF($G$6:$AH$6,AJ$6&amp;" "&amp;'Input-Func_Class'!$E$22,$G70:$AH70),SUMIF($G$6:$AH$6,AJ$6&amp;" "&amp;'Input-Func_Class'!$B$24,$G70:$AH70))+SUMIF($G$6:$AH$6,AJ$6&amp;" "&amp;'Input-Func_Class'!$F$22,$G70:$AH70))&lt;Check_Limit,0,1),1)</f>
        <v>0</v>
      </c>
      <c r="AK70">
        <f ca="1">IFERROR(IF(SUMIF($G$6:$AH$6,AK$6&amp;" Total",$G70:$AH70)-(SUMIF($G$6:$AH$6,AK$6&amp;" "&amp;'Input-Func_Class'!$D$22,$G70:$AH70)+IFERROR(SUMIF($G$6:$AH$6,AK$6&amp;" "&amp;'Input-Func_Class'!$E$22,$G70:$AH70),SUMIF($G$6:$AH$6,AK$6&amp;" "&amp;'Input-Func_Class'!$B$24,$G70:$AH70))+SUMIF($G$6:$AH$6,AK$6&amp;" "&amp;'Input-Func_Class'!$F$22,$G70:$AH70))&lt;Check_Limit,0,1),1)</f>
        <v>0</v>
      </c>
      <c r="AL70">
        <f ca="1">IFERROR(IF(SUMIF($G$6:$AH$6,AL$6&amp;" Total",$G70:$AH70)-(SUMIF($G$6:$AH$6,AL$6&amp;" "&amp;'Input-Func_Class'!$D$22,$G70:$AH70)+IFERROR(SUMIF($G$6:$AH$6,AL$6&amp;" "&amp;'Input-Func_Class'!$E$22,$G70:$AH70),SUMIF($G$6:$AH$6,AL$6&amp;" "&amp;'Input-Func_Class'!$B$24,$G70:$AH70))+SUMIF($G$6:$AH$6,AL$6&amp;" "&amp;'Input-Func_Class'!$F$22,$G70:$AH70))&lt;Check_Limit,0,1),1)</f>
        <v>0</v>
      </c>
      <c r="AM70">
        <f ca="1">IFERROR(IF(SUMIF($G$6:$AH$6,AM$6&amp;" Total",$G70:$AH70)-(SUMIF($G$6:$AH$6,AM$6&amp;" "&amp;'Input-Func_Class'!$D$22,$G70:$AH70)+IFERROR(SUMIF($G$6:$AH$6,AM$6&amp;" "&amp;'Input-Func_Class'!$E$22,$G70:$AH70),SUMIF($G$6:$AH$6,AM$6&amp;" "&amp;'Input-Func_Class'!$B$24,$G70:$AH70))+SUMIF($G$6:$AH$6,AM$6&amp;" "&amp;'Input-Func_Class'!$F$22,$G70:$AH70))&lt;Check_Limit,0,1),1)</f>
        <v>0</v>
      </c>
      <c r="AN70">
        <f ca="1">IFERROR(IF(SUMIF($G$6:$AH$6,AN$6&amp;" Total",$G70:$AH70)-(SUMIF($G$6:$AH$6,AN$6&amp;" "&amp;'Input-Func_Class'!$D$22,$G70:$AH70)+IFERROR(SUMIF($G$6:$AH$6,AN$6&amp;" "&amp;'Input-Func_Class'!$E$22,$G70:$AH70),SUMIF($G$6:$AH$6,AN$6&amp;" "&amp;'Input-Func_Class'!$B$24,$G70:$AH70))+SUMIF($G$6:$AH$6,AN$6&amp;" "&amp;'Input-Func_Class'!$F$22,$G70:$AH70))&lt;Check_Limit,0,1),1)</f>
        <v>0</v>
      </c>
      <c r="AO70">
        <f ca="1">IFERROR(IF(SUMIF($G$6:$AH$6,AO$6&amp;" Total",$G70:$AH70)-(SUMIF($G$6:$AH$6,AO$6&amp;" "&amp;'Input-Func_Class'!$D$22,$G70:$AH70)+IFERROR(SUMIF($G$6:$AH$6,AO$6&amp;" "&amp;'Input-Func_Class'!$E$22,$G70:$AH70),SUMIF($G$6:$AH$6,AO$6&amp;" "&amp;'Input-Func_Class'!$B$24,$G70:$AH70))+SUMIF($G$6:$AH$6,AO$6&amp;" "&amp;'Input-Func_Class'!$F$22,$G70:$AH70))&lt;Check_Limit,0,1),1)</f>
        <v>0</v>
      </c>
      <c r="AP70">
        <f ca="1">IFERROR(IF(SUMIF($G$6:$AH$6,AP$6&amp;" Total",$G70:$AH70)-(SUMIF($G$6:$AH$6,AP$6&amp;" "&amp;'Input-Func_Class'!$D$22,$G70:$AH70)+IFERROR(SUMIF($G$6:$AH$6,AP$6&amp;" "&amp;'Input-Func_Class'!$E$22,$G70:$AH70),SUMIF($G$6:$AH$6,AP$6&amp;" "&amp;'Input-Func_Class'!$B$24,$G70:$AH70))+SUMIF($G$6:$AH$6,AP$6&amp;" "&amp;'Input-Func_Class'!$F$22,$G70:$AH70))&lt;Check_Limit,0,1),1)</f>
        <v>0</v>
      </c>
    </row>
    <row r="71" spans="1:42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>Functionalization!$D71</f>
        <v>0</v>
      </c>
      <c r="E71" s="11">
        <f t="shared" si="0"/>
        <v>0</v>
      </c>
      <c r="F71" s="3" t="str">
        <f>IF($D71=0,"-",IF('Input-Accounts'!$E71&lt;&gt;0,'Input-Accounts'!$E71,'Input-Accounts'!$G71))</f>
        <v>-</v>
      </c>
      <c r="G71" s="11">
        <f ca="1">IF(G$5&lt;&gt;"",HLOOKUP(G$5,Functionalization!$G$6:$M$427,ROW($A71)-5,FALSE),IFERROR(INDEX(G$391:G$427,MATCH($F71,$B$391:$B$427,0))/VLOOKUP($F71,$B$391:$AH$427,MATCH(LEFT(TRIM(G$6),FIND("~",SUBSTITUTE(G$6,"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71))*HLOOKUP(LEFT(TRIM(G$6),FIND("~",SUBSTITUTE(G$6," ","~",LEN(TRIM(G$6))-LEN(SUBSTITUTE(TRIM(G$6)," ",""))))-1)&amp;" Total",$B$6:$AH$427,ROW($A71)-5,FALSE))</f>
        <v>0</v>
      </c>
      <c r="H71" s="11">
        <f ca="1">IF(H$5&lt;&gt;"",HLOOKUP(H$5,Functionalization!$G$6:$M$427,ROW($A71)-5,FALSE),IFERROR(INDEX(H$391:H$427,MATCH($F71,$B$391:$B$427,0))/VLOOKUP($F71,$B$391:$AH$427,MATCH(LEFT(TRIM(H$6),FIND("~",SUBSTITUTE(H$6,"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71))*HLOOKUP(LEFT(TRIM(H$6),FIND("~",SUBSTITUTE(H$6," ","~",LEN(TRIM(H$6))-LEN(SUBSTITUTE(TRIM(H$6)," ",""))))-1)&amp;" Total",$B$6:$AH$427,ROW($A71)-5,FALSE))</f>
        <v>0</v>
      </c>
      <c r="I71" s="11">
        <f ca="1">IF(I$5&lt;&gt;"",HLOOKUP(I$5,Functionalization!$G$6:$M$427,ROW($A71)-5,FALSE),IFERROR(INDEX(I$391:I$427,MATCH($F71,$B$391:$B$427,0))/VLOOKUP($F71,$B$391:$AH$427,MATCH(LEFT(TRIM(I$6),FIND("~",SUBSTITUTE(I$6,"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71))*HLOOKUP(LEFT(TRIM(I$6),FIND("~",SUBSTITUTE(I$6," ","~",LEN(TRIM(I$6))-LEN(SUBSTITUTE(TRIM(I$6)," ",""))))-1)&amp;" Total",$B$6:$AH$427,ROW($A71)-5,FALSE))</f>
        <v>0</v>
      </c>
      <c r="J71" s="11">
        <f ca="1">IF(J$5&lt;&gt;"",HLOOKUP(J$5,Functionalization!$G$6:$M$427,ROW($A71)-5,FALSE),IFERROR(INDEX(J$391:J$427,MATCH($F71,$B$391:$B$427,0))/VLOOKUP($F71,$B$391:$AH$427,MATCH(LEFT(TRIM(J$6),FIND("~",SUBSTITUTE(J$6,"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71))*HLOOKUP(LEFT(TRIM(J$6),FIND("~",SUBSTITUTE(J$6," ","~",LEN(TRIM(J$6))-LEN(SUBSTITUTE(TRIM(J$6)," ",""))))-1)&amp;" Total",$B$6:$AH$427,ROW($A71)-5,FALSE))</f>
        <v>0</v>
      </c>
      <c r="K71" s="11">
        <f ca="1">IF(K$5&lt;&gt;"",HLOOKUP(K$5,Functionalization!$G$6:$M$427,ROW($A71)-5,FALSE),IFERROR(INDEX(K$391:K$427,MATCH($F71,$B$391:$B$427,0))/VLOOKUP($F71,$B$391:$AH$427,MATCH(LEFT(TRIM(K$6),FIND("~",SUBSTITUTE(K$6,"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71))*HLOOKUP(LEFT(TRIM(K$6),FIND("~",SUBSTITUTE(K$6," ","~",LEN(TRIM(K$6))-LEN(SUBSTITUTE(TRIM(K$6)," ",""))))-1)&amp;" Total",$B$6:$AH$427,ROW($A71)-5,FALSE))</f>
        <v>0</v>
      </c>
      <c r="L71" s="11">
        <f ca="1">IF(L$5&lt;&gt;"",HLOOKUP(L$5,Functionalization!$G$6:$M$427,ROW($A71)-5,FALSE),IFERROR(INDEX(L$391:L$427,MATCH($F71,$B$391:$B$427,0))/VLOOKUP($F71,$B$391:$AH$427,MATCH(LEFT(TRIM(L$6),FIND("~",SUBSTITUTE(L$6,"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71))*HLOOKUP(LEFT(TRIM(L$6),FIND("~",SUBSTITUTE(L$6," ","~",LEN(TRIM(L$6))-LEN(SUBSTITUTE(TRIM(L$6)," ",""))))-1)&amp;" Total",$B$6:$AH$427,ROW($A71)-5,FALSE))</f>
        <v>0</v>
      </c>
      <c r="M71" s="11">
        <f ca="1">IF(M$5&lt;&gt;"",HLOOKUP(M$5,Functionalization!$G$6:$M$427,ROW($A71)-5,FALSE),IFERROR(INDEX(M$391:M$427,MATCH($F71,$B$391:$B$427,0))/VLOOKUP($F71,$B$391:$AH$427,MATCH(LEFT(TRIM(M$6),FIND("~",SUBSTITUTE(M$6,"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71))*HLOOKUP(LEFT(TRIM(M$6),FIND("~",SUBSTITUTE(M$6," ","~",LEN(TRIM(M$6))-LEN(SUBSTITUTE(TRIM(M$6)," ",""))))-1)&amp;" Total",$B$6:$AH$427,ROW($A71)-5,FALSE))</f>
        <v>0</v>
      </c>
      <c r="N71" s="11">
        <f ca="1">IF(N$5&lt;&gt;"",HLOOKUP(N$5,Functionalization!$G$6:$M$427,ROW($A71)-5,FALSE),IFERROR(INDEX(N$391:N$427,MATCH($F71,$B$391:$B$427,0))/VLOOKUP($F71,$B$391:$AH$427,MATCH(LEFT(TRIM(N$6),FIND("~",SUBSTITUTE(N$6,"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71))*HLOOKUP(LEFT(TRIM(N$6),FIND("~",SUBSTITUTE(N$6," ","~",LEN(TRIM(N$6))-LEN(SUBSTITUTE(TRIM(N$6)," ",""))))-1)&amp;" Total",$B$6:$AH$427,ROW($A71)-5,FALSE))</f>
        <v>0</v>
      </c>
      <c r="O71" s="11">
        <f ca="1">IF(O$5&lt;&gt;"",HLOOKUP(O$5,Functionalization!$G$6:$M$427,ROW($A71)-5,FALSE),IFERROR(INDEX(O$391:O$427,MATCH($F71,$B$391:$B$427,0))/VLOOKUP($F71,$B$391:$AH$427,MATCH(LEFT(TRIM(O$6),FIND("~",SUBSTITUTE(O$6,"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71))*HLOOKUP(LEFT(TRIM(O$6),FIND("~",SUBSTITUTE(O$6," ","~",LEN(TRIM(O$6))-LEN(SUBSTITUTE(TRIM(O$6)," ",""))))-1)&amp;" Total",$B$6:$AH$427,ROW($A71)-5,FALSE))</f>
        <v>0</v>
      </c>
      <c r="P71" s="11">
        <f ca="1">IF(P$5&lt;&gt;"",HLOOKUP(P$5,Functionalization!$G$6:$M$427,ROW($A71)-5,FALSE),IFERROR(INDEX(P$391:P$427,MATCH($F71,$B$391:$B$427,0))/VLOOKUP($F71,$B$391:$AH$427,MATCH(LEFT(TRIM(P$6),FIND("~",SUBSTITUTE(P$6,"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71))*HLOOKUP(LEFT(TRIM(P$6),FIND("~",SUBSTITUTE(P$6," ","~",LEN(TRIM(P$6))-LEN(SUBSTITUTE(TRIM(P$6)," ",""))))-1)&amp;" Total",$B$6:$AH$427,ROW($A71)-5,FALSE))</f>
        <v>0</v>
      </c>
      <c r="Q71" s="11">
        <f ca="1">IF(Q$5&lt;&gt;"",HLOOKUP(Q$5,Functionalization!$G$6:$M$427,ROW($A71)-5,FALSE),IFERROR(INDEX(Q$391:Q$427,MATCH($F71,$B$391:$B$427,0))/VLOOKUP($F71,$B$391:$AH$427,MATCH(LEFT(TRIM(Q$6),FIND("~",SUBSTITUTE(Q$6,"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71))*HLOOKUP(LEFT(TRIM(Q$6),FIND("~",SUBSTITUTE(Q$6," ","~",LEN(TRIM(Q$6))-LEN(SUBSTITUTE(TRIM(Q$6)," ",""))))-1)&amp;" Total",$B$6:$AH$427,ROW($A71)-5,FALSE))</f>
        <v>0</v>
      </c>
      <c r="R71" s="11">
        <f ca="1">IF(R$5&lt;&gt;"",HLOOKUP(R$5,Functionalization!$G$6:$M$427,ROW($A71)-5,FALSE),IFERROR(INDEX(R$391:R$427,MATCH($F71,$B$391:$B$427,0))/VLOOKUP($F71,$B$391:$AH$427,MATCH(LEFT(TRIM(R$6),FIND("~",SUBSTITUTE(R$6,"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71))*HLOOKUP(LEFT(TRIM(R$6),FIND("~",SUBSTITUTE(R$6," ","~",LEN(TRIM(R$6))-LEN(SUBSTITUTE(TRIM(R$6)," ",""))))-1)&amp;" Total",$B$6:$AH$427,ROW($A71)-5,FALSE))</f>
        <v>0</v>
      </c>
      <c r="S71" s="11">
        <f ca="1">IF(S$5&lt;&gt;"",HLOOKUP(S$5,Functionalization!$G$6:$M$427,ROW($A71)-5,FALSE),IFERROR(INDEX(S$391:S$427,MATCH($F71,$B$391:$B$427,0))/VLOOKUP($F71,$B$391:$AH$427,MATCH(LEFT(TRIM(S$6),FIND("~",SUBSTITUTE(S$6,"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71))*HLOOKUP(LEFT(TRIM(S$6),FIND("~",SUBSTITUTE(S$6," ","~",LEN(TRIM(S$6))-LEN(SUBSTITUTE(TRIM(S$6)," ",""))))-1)&amp;" Total",$B$6:$AH$427,ROW($A71)-5,FALSE))</f>
        <v>0</v>
      </c>
      <c r="T71" s="11">
        <f ca="1">IF(T$5&lt;&gt;"",HLOOKUP(T$5,Functionalization!$G$6:$M$427,ROW($A71)-5,FALSE),IFERROR(INDEX(T$391:T$427,MATCH($F71,$B$391:$B$427,0))/VLOOKUP($F71,$B$391:$AH$427,MATCH(LEFT(TRIM(T$6),FIND("~",SUBSTITUTE(T$6,"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71))*HLOOKUP(LEFT(TRIM(T$6),FIND("~",SUBSTITUTE(T$6," ","~",LEN(TRIM(T$6))-LEN(SUBSTITUTE(TRIM(T$6)," ",""))))-1)&amp;" Total",$B$6:$AH$427,ROW($A71)-5,FALSE))</f>
        <v>0</v>
      </c>
      <c r="U71" s="11">
        <f ca="1">IF(U$5&lt;&gt;"",HLOOKUP(U$5,Functionalization!$G$6:$M$427,ROW($A71)-5,FALSE),IFERROR(INDEX(U$391:U$427,MATCH($F71,$B$391:$B$427,0))/VLOOKUP($F71,$B$391:$AH$427,MATCH(LEFT(TRIM(U$6),FIND("~",SUBSTITUTE(U$6,"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71))*HLOOKUP(LEFT(TRIM(U$6),FIND("~",SUBSTITUTE(U$6," ","~",LEN(TRIM(U$6))-LEN(SUBSTITUTE(TRIM(U$6)," ",""))))-1)&amp;" Total",$B$6:$AH$427,ROW($A71)-5,FALSE))</f>
        <v>0</v>
      </c>
      <c r="V71" s="11">
        <f ca="1">IF(V$5&lt;&gt;"",HLOOKUP(V$5,Functionalization!$G$6:$M$427,ROW($A71)-5,FALSE),IFERROR(INDEX(V$391:V$427,MATCH($F71,$B$391:$B$427,0))/VLOOKUP($F71,$B$391:$AH$427,MATCH(LEFT(TRIM(V$6),FIND("~",SUBSTITUTE(V$6,"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71))*HLOOKUP(LEFT(TRIM(V$6),FIND("~",SUBSTITUTE(V$6," ","~",LEN(TRIM(V$6))-LEN(SUBSTITUTE(TRIM(V$6)," ",""))))-1)&amp;" Total",$B$6:$AH$427,ROW($A71)-5,FALSE))</f>
        <v>0</v>
      </c>
      <c r="W71" s="11">
        <f ca="1">IF(W$5&lt;&gt;"",HLOOKUP(W$5,Functionalization!$G$6:$M$427,ROW($A71)-5,FALSE),IFERROR(INDEX(W$391:W$427,MATCH($F71,$B$391:$B$427,0))/VLOOKUP($F71,$B$391:$AH$427,MATCH(LEFT(TRIM(W$6),FIND("~",SUBSTITUTE(W$6,"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71))*HLOOKUP(LEFT(TRIM(W$6),FIND("~",SUBSTITUTE(W$6," ","~",LEN(TRIM(W$6))-LEN(SUBSTITUTE(TRIM(W$6)," ",""))))-1)&amp;" Total",$B$6:$AH$427,ROW($A71)-5,FALSE))</f>
        <v>0</v>
      </c>
      <c r="X71" s="11">
        <f ca="1">IF(X$5&lt;&gt;"",HLOOKUP(X$5,Functionalization!$G$6:$M$427,ROW($A71)-5,FALSE),IFERROR(INDEX(X$391:X$427,MATCH($F71,$B$391:$B$427,0))/VLOOKUP($F71,$B$391:$AH$427,MATCH(LEFT(TRIM(X$6),FIND("~",SUBSTITUTE(X$6,"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71))*HLOOKUP(LEFT(TRIM(X$6),FIND("~",SUBSTITUTE(X$6," ","~",LEN(TRIM(X$6))-LEN(SUBSTITUTE(TRIM(X$6)," ",""))))-1)&amp;" Total",$B$6:$AH$427,ROW($A71)-5,FALSE))</f>
        <v>0</v>
      </c>
      <c r="Y71" s="11">
        <f ca="1">IF(Y$5&lt;&gt;"",HLOOKUP(Y$5,Functionalization!$G$6:$M$427,ROW($A71)-5,FALSE),IFERROR(INDEX(Y$391:Y$427,MATCH($F71,$B$391:$B$427,0))/VLOOKUP($F71,$B$391:$AH$427,MATCH(LEFT(TRIM(Y$6),FIND("~",SUBSTITUTE(Y$6,"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71))*HLOOKUP(LEFT(TRIM(Y$6),FIND("~",SUBSTITUTE(Y$6," ","~",LEN(TRIM(Y$6))-LEN(SUBSTITUTE(TRIM(Y$6)," ",""))))-1)&amp;" Total",$B$6:$AH$427,ROW($A71)-5,FALSE))</f>
        <v>0</v>
      </c>
      <c r="Z71" s="11">
        <f ca="1">IF(Z$5&lt;&gt;"",HLOOKUP(Z$5,Functionalization!$G$6:$M$427,ROW($A71)-5,FALSE),IFERROR(INDEX(Z$391:Z$427,MATCH($F71,$B$391:$B$427,0))/VLOOKUP($F71,$B$391:$AH$427,MATCH(LEFT(TRIM(Z$6),FIND("~",SUBSTITUTE(Z$6,"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71))*HLOOKUP(LEFT(TRIM(Z$6),FIND("~",SUBSTITUTE(Z$6," ","~",LEN(TRIM(Z$6))-LEN(SUBSTITUTE(TRIM(Z$6)," ",""))))-1)&amp;" Total",$B$6:$AH$427,ROW($A71)-5,FALSE))</f>
        <v>0</v>
      </c>
      <c r="AA71" s="11">
        <f ca="1">IF(AA$5&lt;&gt;"",HLOOKUP(AA$5,Functionalization!$G$6:$M$427,ROW($A71)-5,FALSE),IFERROR(INDEX(AA$391:AA$427,MATCH($F71,$B$391:$B$427,0))/VLOOKUP($F71,$B$391:$AH$427,MATCH(LEFT(TRIM(AA$6),FIND("~",SUBSTITUTE(AA$6,"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71))*HLOOKUP(LEFT(TRIM(AA$6),FIND("~",SUBSTITUTE(AA$6," ","~",LEN(TRIM(AA$6))-LEN(SUBSTITUTE(TRIM(AA$6)," ",""))))-1)&amp;" Total",$B$6:$AH$427,ROW($A71)-5,FALSE))</f>
        <v>0</v>
      </c>
      <c r="AB71" s="11">
        <f ca="1">IF(AB$5&lt;&gt;"",HLOOKUP(AB$5,Functionalization!$G$6:$M$427,ROW($A71)-5,FALSE),IFERROR(INDEX(AB$391:AB$427,MATCH($F71,$B$391:$B$427,0))/VLOOKUP($F71,$B$391:$AH$427,MATCH(LEFT(TRIM(AB$6),FIND("~",SUBSTITUTE(AB$6,"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71))*HLOOKUP(LEFT(TRIM(AB$6),FIND("~",SUBSTITUTE(AB$6," ","~",LEN(TRIM(AB$6))-LEN(SUBSTITUTE(TRIM(AB$6)," ",""))))-1)&amp;" Total",$B$6:$AH$427,ROW($A71)-5,FALSE))</f>
        <v>0</v>
      </c>
      <c r="AC71" s="11">
        <f ca="1">IF(AC$5&lt;&gt;"",HLOOKUP(AC$5,Functionalization!$G$6:$M$427,ROW($A71)-5,FALSE),IFERROR(INDEX(AC$391:AC$427,MATCH($F71,$B$391:$B$427,0))/VLOOKUP($F71,$B$391:$AH$427,MATCH(LEFT(TRIM(AC$6),FIND("~",SUBSTITUTE(AC$6,"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71))*HLOOKUP(LEFT(TRIM(AC$6),FIND("~",SUBSTITUTE(AC$6," ","~",LEN(TRIM(AC$6))-LEN(SUBSTITUTE(TRIM(AC$6)," ",""))))-1)&amp;" Total",$B$6:$AH$427,ROW($A71)-5,FALSE))</f>
        <v>0</v>
      </c>
      <c r="AD71" s="11">
        <f ca="1">IF(AD$5&lt;&gt;"",HLOOKUP(AD$5,Functionalization!$G$6:$M$427,ROW($A71)-5,FALSE),IFERROR(INDEX(AD$391:AD$427,MATCH($F71,$B$391:$B$427,0))/VLOOKUP($F71,$B$391:$AH$427,MATCH(LEFT(TRIM(AD$6),FIND("~",SUBSTITUTE(AD$6,"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71))*HLOOKUP(LEFT(TRIM(AD$6),FIND("~",SUBSTITUTE(AD$6," ","~",LEN(TRIM(AD$6))-LEN(SUBSTITUTE(TRIM(AD$6)," ",""))))-1)&amp;" Total",$B$6:$AH$427,ROW($A71)-5,FALSE))</f>
        <v>0</v>
      </c>
      <c r="AE71" s="11">
        <f ca="1">IF(AE$5&lt;&gt;"",HLOOKUP(AE$5,Functionalization!$G$6:$M$427,ROW($A71)-5,FALSE),IFERROR(INDEX(AE$391:AE$427,MATCH($F71,$B$391:$B$427,0))/VLOOKUP($F71,$B$391:$AH$427,MATCH(LEFT(TRIM(AE$6),FIND("~",SUBSTITUTE(AE$6,"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71))*HLOOKUP(LEFT(TRIM(AE$6),FIND("~",SUBSTITUTE(AE$6," ","~",LEN(TRIM(AE$6))-LEN(SUBSTITUTE(TRIM(AE$6)," ",""))))-1)&amp;" Total",$B$6:$AH$427,ROW($A71)-5,FALSE))</f>
        <v>0</v>
      </c>
      <c r="AF71" s="11">
        <f ca="1">IF(AF$5&lt;&gt;"",HLOOKUP(AF$5,Functionalization!$G$6:$M$427,ROW($A71)-5,FALSE),IFERROR(INDEX(AF$391:AF$427,MATCH($F71,$B$391:$B$427,0))/VLOOKUP($F71,$B$391:$AH$427,MATCH(LEFT(TRIM(AF$6),FIND("~",SUBSTITUTE(AF$6,"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71))*HLOOKUP(LEFT(TRIM(AF$6),FIND("~",SUBSTITUTE(AF$6," ","~",LEN(TRIM(AF$6))-LEN(SUBSTITUTE(TRIM(AF$6)," ",""))))-1)&amp;" Total",$B$6:$AH$427,ROW($A71)-5,FALSE))</f>
        <v>0</v>
      </c>
      <c r="AG71" s="11">
        <f ca="1">IF(AG$5&lt;&gt;"",HLOOKUP(AG$5,Functionalization!$G$6:$M$427,ROW($A71)-5,FALSE),IFERROR(INDEX(AG$391:AG$427,MATCH($F71,$B$391:$B$427,0))/VLOOKUP($F71,$B$391:$AH$427,MATCH(LEFT(TRIM(AG$6),FIND("~",SUBSTITUTE(AG$6,"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71))*HLOOKUP(LEFT(TRIM(AG$6),FIND("~",SUBSTITUTE(AG$6," ","~",LEN(TRIM(AG$6))-LEN(SUBSTITUTE(TRIM(AG$6)," ",""))))-1)&amp;" Total",$B$6:$AH$427,ROW($A71)-5,FALSE))</f>
        <v>0</v>
      </c>
      <c r="AH71" s="11">
        <f ca="1">IF(AH$5&lt;&gt;"",HLOOKUP(AH$5,Functionalization!$G$6:$M$427,ROW($A71)-5,FALSE),IFERROR(INDEX(AH$391:AH$427,MATCH($F71,$B$391:$B$427,0))/VLOOKUP($F71,$B$391:$AH$427,MATCH(LEFT(TRIM(AH$6),FIND("~",SUBSTITUTE(AH$6,"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71))*HLOOKUP(LEFT(TRIM(AH$6),FIND("~",SUBSTITUTE(AH$6," ","~",LEN(TRIM(AH$6))-LEN(SUBSTITUTE(TRIM(AH$6)," ",""))))-1)&amp;" Total",$B$6:$AH$427,ROW($A71)-5,FALSE))</f>
        <v>0</v>
      </c>
      <c r="AJ71">
        <f ca="1">IFERROR(IF(SUMIF($G$6:$AH$6,AJ$6&amp;" Total",$G71:$AH71)-(SUMIF($G$6:$AH$6,AJ$6&amp;" "&amp;'Input-Func_Class'!$D$22,$G71:$AH71)+IFERROR(SUMIF($G$6:$AH$6,AJ$6&amp;" "&amp;'Input-Func_Class'!$E$22,$G71:$AH71),SUMIF($G$6:$AH$6,AJ$6&amp;" "&amp;'Input-Func_Class'!$B$24,$G71:$AH71))+SUMIF($G$6:$AH$6,AJ$6&amp;" "&amp;'Input-Func_Class'!$F$22,$G71:$AH71))&lt;Check_Limit,0,1),1)</f>
        <v>0</v>
      </c>
      <c r="AK71">
        <f ca="1">IFERROR(IF(SUMIF($G$6:$AH$6,AK$6&amp;" Total",$G71:$AH71)-(SUMIF($G$6:$AH$6,AK$6&amp;" "&amp;'Input-Func_Class'!$D$22,$G71:$AH71)+IFERROR(SUMIF($G$6:$AH$6,AK$6&amp;" "&amp;'Input-Func_Class'!$E$22,$G71:$AH71),SUMIF($G$6:$AH$6,AK$6&amp;" "&amp;'Input-Func_Class'!$B$24,$G71:$AH71))+SUMIF($G$6:$AH$6,AK$6&amp;" "&amp;'Input-Func_Class'!$F$22,$G71:$AH71))&lt;Check_Limit,0,1),1)</f>
        <v>0</v>
      </c>
      <c r="AL71">
        <f ca="1">IFERROR(IF(SUMIF($G$6:$AH$6,AL$6&amp;" Total",$G71:$AH71)-(SUMIF($G$6:$AH$6,AL$6&amp;" "&amp;'Input-Func_Class'!$D$22,$G71:$AH71)+IFERROR(SUMIF($G$6:$AH$6,AL$6&amp;" "&amp;'Input-Func_Class'!$E$22,$G71:$AH71),SUMIF($G$6:$AH$6,AL$6&amp;" "&amp;'Input-Func_Class'!$B$24,$G71:$AH71))+SUMIF($G$6:$AH$6,AL$6&amp;" "&amp;'Input-Func_Class'!$F$22,$G71:$AH71))&lt;Check_Limit,0,1),1)</f>
        <v>0</v>
      </c>
      <c r="AM71">
        <f ca="1">IFERROR(IF(SUMIF($G$6:$AH$6,AM$6&amp;" Total",$G71:$AH71)-(SUMIF($G$6:$AH$6,AM$6&amp;" "&amp;'Input-Func_Class'!$D$22,$G71:$AH71)+IFERROR(SUMIF($G$6:$AH$6,AM$6&amp;" "&amp;'Input-Func_Class'!$E$22,$G71:$AH71),SUMIF($G$6:$AH$6,AM$6&amp;" "&amp;'Input-Func_Class'!$B$24,$G71:$AH71))+SUMIF($G$6:$AH$6,AM$6&amp;" "&amp;'Input-Func_Class'!$F$22,$G71:$AH71))&lt;Check_Limit,0,1),1)</f>
        <v>0</v>
      </c>
      <c r="AN71">
        <f ca="1">IFERROR(IF(SUMIF($G$6:$AH$6,AN$6&amp;" Total",$G71:$AH71)-(SUMIF($G$6:$AH$6,AN$6&amp;" "&amp;'Input-Func_Class'!$D$22,$G71:$AH71)+IFERROR(SUMIF($G$6:$AH$6,AN$6&amp;" "&amp;'Input-Func_Class'!$E$22,$G71:$AH71),SUMIF($G$6:$AH$6,AN$6&amp;" "&amp;'Input-Func_Class'!$B$24,$G71:$AH71))+SUMIF($G$6:$AH$6,AN$6&amp;" "&amp;'Input-Func_Class'!$F$22,$G71:$AH71))&lt;Check_Limit,0,1),1)</f>
        <v>0</v>
      </c>
      <c r="AO71">
        <f ca="1">IFERROR(IF(SUMIF($G$6:$AH$6,AO$6&amp;" Total",$G71:$AH71)-(SUMIF($G$6:$AH$6,AO$6&amp;" "&amp;'Input-Func_Class'!$D$22,$G71:$AH71)+IFERROR(SUMIF($G$6:$AH$6,AO$6&amp;" "&amp;'Input-Func_Class'!$E$22,$G71:$AH71),SUMIF($G$6:$AH$6,AO$6&amp;" "&amp;'Input-Func_Class'!$B$24,$G71:$AH71))+SUMIF($G$6:$AH$6,AO$6&amp;" "&amp;'Input-Func_Class'!$F$22,$G71:$AH71))&lt;Check_Limit,0,1),1)</f>
        <v>0</v>
      </c>
      <c r="AP71">
        <f ca="1">IFERROR(IF(SUMIF($G$6:$AH$6,AP$6&amp;" Total",$G71:$AH71)-(SUMIF($G$6:$AH$6,AP$6&amp;" "&amp;'Input-Func_Class'!$D$22,$G71:$AH71)+IFERROR(SUMIF($G$6:$AH$6,AP$6&amp;" "&amp;'Input-Func_Class'!$E$22,$G71:$AH71),SUMIF($G$6:$AH$6,AP$6&amp;" "&amp;'Input-Func_Class'!$B$24,$G71:$AH71))+SUMIF($G$6:$AH$6,AP$6&amp;" "&amp;'Input-Func_Class'!$F$22,$G71:$AH71))&lt;Check_Limit,0,1),1)</f>
        <v>0</v>
      </c>
    </row>
    <row r="72" spans="1:42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>Functionalization!$D72</f>
        <v>18451516.640000001</v>
      </c>
      <c r="E72" s="11">
        <f t="shared" ca="1" si="0"/>
        <v>0</v>
      </c>
      <c r="F72" s="3" t="str">
        <f>IF($D72=0,"-",IF('Input-Accounts'!$E72&lt;&gt;0,'Input-Accounts'!$E72,'Input-Accounts'!$G72))</f>
        <v>INT_PSTD_PLANT</v>
      </c>
      <c r="G72" s="11">
        <f ca="1">IF(G$5&lt;&gt;"",HLOOKUP(G$5,Functionalization!$G$6:$M$427,ROW($A72)-5,FALSE),IFERROR(INDEX(G$391:G$427,MATCH($F72,$B$391:$B$427,0))/VLOOKUP($F72,$B$391:$AH$427,MATCH(LEFT(TRIM(G$6),FIND("~",SUBSTITUTE(G$6,"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72))*HLOOKUP(LEFT(TRIM(G$6),FIND("~",SUBSTITUTE(G$6," ","~",LEN(TRIM(G$6))-LEN(SUBSTITUTE(TRIM(G$6)," ",""))))-1)&amp;" Total",$B$6:$AH$427,ROW($A72)-5,FALSE))</f>
        <v>0</v>
      </c>
      <c r="H72" s="11">
        <f ca="1">IF(H$5&lt;&gt;"",HLOOKUP(H$5,Functionalization!$G$6:$M$427,ROW($A72)-5,FALSE),IFERROR(INDEX(H$391:H$427,MATCH($F72,$B$391:$B$427,0))/VLOOKUP($F72,$B$391:$AH$427,MATCH(LEFT(TRIM(H$6),FIND("~",SUBSTITUTE(H$6,"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72))*HLOOKUP(LEFT(TRIM(H$6),FIND("~",SUBSTITUTE(H$6," ","~",LEN(TRIM(H$6))-LEN(SUBSTITUTE(TRIM(H$6)," ",""))))-1)&amp;" Total",$B$6:$AH$427,ROW($A72)-5,FALSE))</f>
        <v>0</v>
      </c>
      <c r="I72" s="11">
        <f ca="1">IF(I$5&lt;&gt;"",HLOOKUP(I$5,Functionalization!$G$6:$M$427,ROW($A72)-5,FALSE),IFERROR(INDEX(I$391:I$427,MATCH($F72,$B$391:$B$427,0))/VLOOKUP($F72,$B$391:$AH$427,MATCH(LEFT(TRIM(I$6),FIND("~",SUBSTITUTE(I$6,"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72))*HLOOKUP(LEFT(TRIM(I$6),FIND("~",SUBSTITUTE(I$6," ","~",LEN(TRIM(I$6))-LEN(SUBSTITUTE(TRIM(I$6)," ",""))))-1)&amp;" Total",$B$6:$AH$427,ROW($A72)-5,FALSE))</f>
        <v>0</v>
      </c>
      <c r="J72" s="11">
        <f ca="1">IF(J$5&lt;&gt;"",HLOOKUP(J$5,Functionalization!$G$6:$M$427,ROW($A72)-5,FALSE),IFERROR(INDEX(J$391:J$427,MATCH($F72,$B$391:$B$427,0))/VLOOKUP($F72,$B$391:$AH$427,MATCH(LEFT(TRIM(J$6),FIND("~",SUBSTITUTE(J$6,"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72))*HLOOKUP(LEFT(TRIM(J$6),FIND("~",SUBSTITUTE(J$6," ","~",LEN(TRIM(J$6))-LEN(SUBSTITUTE(TRIM(J$6)," ",""))))-1)&amp;" Total",$B$6:$AH$427,ROW($A72)-5,FALSE))</f>
        <v>0</v>
      </c>
      <c r="K72" s="11">
        <f ca="1">IF(K$5&lt;&gt;"",HLOOKUP(K$5,Functionalization!$G$6:$M$427,ROW($A72)-5,FALSE),IFERROR(INDEX(K$391:K$427,MATCH($F72,$B$391:$B$427,0))/VLOOKUP($F72,$B$391:$AH$427,MATCH(LEFT(TRIM(K$6),FIND("~",SUBSTITUTE(K$6,"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72))*HLOOKUP(LEFT(TRIM(K$6),FIND("~",SUBSTITUTE(K$6," ","~",LEN(TRIM(K$6))-LEN(SUBSTITUTE(TRIM(K$6)," ",""))))-1)&amp;" Total",$B$6:$AH$427,ROW($A72)-5,FALSE))</f>
        <v>519364.55801983562</v>
      </c>
      <c r="L72" s="11">
        <f ca="1">IF(L$5&lt;&gt;"",HLOOKUP(L$5,Functionalization!$G$6:$M$427,ROW($A72)-5,FALSE),IFERROR(INDEX(L$391:L$427,MATCH($F72,$B$391:$B$427,0))/VLOOKUP($F72,$B$391:$AH$427,MATCH(LEFT(TRIM(L$6),FIND("~",SUBSTITUTE(L$6,"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72))*HLOOKUP(LEFT(TRIM(L$6),FIND("~",SUBSTITUTE(L$6," ","~",LEN(TRIM(L$6))-LEN(SUBSTITUTE(TRIM(L$6)," ",""))))-1)&amp;" Total",$B$6:$AH$427,ROW($A72)-5,FALSE))</f>
        <v>0</v>
      </c>
      <c r="M72" s="11">
        <f ca="1">IF(M$5&lt;&gt;"",HLOOKUP(M$5,Functionalization!$G$6:$M$427,ROW($A72)-5,FALSE),IFERROR(INDEX(M$391:M$427,MATCH($F72,$B$391:$B$427,0))/VLOOKUP($F72,$B$391:$AH$427,MATCH(LEFT(TRIM(M$6),FIND("~",SUBSTITUTE(M$6,"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72))*HLOOKUP(LEFT(TRIM(M$6),FIND("~",SUBSTITUTE(M$6," ","~",LEN(TRIM(M$6))-LEN(SUBSTITUTE(TRIM(M$6)," ",""))))-1)&amp;" Total",$B$6:$AH$427,ROW($A72)-5,FALSE))</f>
        <v>519364.55801983562</v>
      </c>
      <c r="N72" s="11">
        <f ca="1">IF(N$5&lt;&gt;"",HLOOKUP(N$5,Functionalization!$G$6:$M$427,ROW($A72)-5,FALSE),IFERROR(INDEX(N$391:N$427,MATCH($F72,$B$391:$B$427,0))/VLOOKUP($F72,$B$391:$AH$427,MATCH(LEFT(TRIM(N$6),FIND("~",SUBSTITUTE(N$6,"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72))*HLOOKUP(LEFT(TRIM(N$6),FIND("~",SUBSTITUTE(N$6," ","~",LEN(TRIM(N$6))-LEN(SUBSTITUTE(TRIM(N$6)," ",""))))-1)&amp;" Total",$B$6:$AH$427,ROW($A72)-5,FALSE))</f>
        <v>0</v>
      </c>
      <c r="O72" s="11">
        <f ca="1">IF(O$5&lt;&gt;"",HLOOKUP(O$5,Functionalization!$G$6:$M$427,ROW($A72)-5,FALSE),IFERROR(INDEX(O$391:O$427,MATCH($F72,$B$391:$B$427,0))/VLOOKUP($F72,$B$391:$AH$427,MATCH(LEFT(TRIM(O$6),FIND("~",SUBSTITUTE(O$6,"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72))*HLOOKUP(LEFT(TRIM(O$6),FIND("~",SUBSTITUTE(O$6," ","~",LEN(TRIM(O$6))-LEN(SUBSTITUTE(TRIM(O$6)," ",""))))-1)&amp;" Total",$B$6:$AH$427,ROW($A72)-5,FALSE))</f>
        <v>103183.98509937049</v>
      </c>
      <c r="P72" s="11">
        <f ca="1">IF(P$5&lt;&gt;"",HLOOKUP(P$5,Functionalization!$G$6:$M$427,ROW($A72)-5,FALSE),IFERROR(INDEX(P$391:P$427,MATCH($F72,$B$391:$B$427,0))/VLOOKUP($F72,$B$391:$AH$427,MATCH(LEFT(TRIM(P$6),FIND("~",SUBSTITUTE(P$6,"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72))*HLOOKUP(LEFT(TRIM(P$6),FIND("~",SUBSTITUTE(P$6," ","~",LEN(TRIM(P$6))-LEN(SUBSTITUTE(TRIM(P$6)," ",""))))-1)&amp;" Total",$B$6:$AH$427,ROW($A72)-5,FALSE))</f>
        <v>103183.98509937049</v>
      </c>
      <c r="Q72" s="11">
        <f ca="1">IF(Q$5&lt;&gt;"",HLOOKUP(Q$5,Functionalization!$G$6:$M$427,ROW($A72)-5,FALSE),IFERROR(INDEX(Q$391:Q$427,MATCH($F72,$B$391:$B$427,0))/VLOOKUP($F72,$B$391:$AH$427,MATCH(LEFT(TRIM(Q$6),FIND("~",SUBSTITUTE(Q$6,"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72))*HLOOKUP(LEFT(TRIM(Q$6),FIND("~",SUBSTITUTE(Q$6," ","~",LEN(TRIM(Q$6))-LEN(SUBSTITUTE(TRIM(Q$6)," ",""))))-1)&amp;" Total",$B$6:$AH$427,ROW($A72)-5,FALSE))</f>
        <v>0</v>
      </c>
      <c r="R72" s="11">
        <f ca="1">IF(R$5&lt;&gt;"",HLOOKUP(R$5,Functionalization!$G$6:$M$427,ROW($A72)-5,FALSE),IFERROR(INDEX(R$391:R$427,MATCH($F72,$B$391:$B$427,0))/VLOOKUP($F72,$B$391:$AH$427,MATCH(LEFT(TRIM(R$6),FIND("~",SUBSTITUTE(R$6,"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72))*HLOOKUP(LEFT(TRIM(R$6),FIND("~",SUBSTITUTE(R$6," ","~",LEN(TRIM(R$6))-LEN(SUBSTITUTE(TRIM(R$6)," ",""))))-1)&amp;" Total",$B$6:$AH$427,ROW($A72)-5,FALSE))</f>
        <v>0</v>
      </c>
      <c r="S72" s="11">
        <f ca="1">IF(S$5&lt;&gt;"",HLOOKUP(S$5,Functionalization!$G$6:$M$427,ROW($A72)-5,FALSE),IFERROR(INDEX(S$391:S$427,MATCH($F72,$B$391:$B$427,0))/VLOOKUP($F72,$B$391:$AH$427,MATCH(LEFT(TRIM(S$6),FIND("~",SUBSTITUTE(S$6,"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72))*HLOOKUP(LEFT(TRIM(S$6),FIND("~",SUBSTITUTE(S$6," ","~",LEN(TRIM(S$6))-LEN(SUBSTITUTE(TRIM(S$6)," ",""))))-1)&amp;" Total",$B$6:$AH$427,ROW($A72)-5,FALSE))</f>
        <v>1190943.2150101247</v>
      </c>
      <c r="T72" s="11">
        <f ca="1">IF(T$5&lt;&gt;"",HLOOKUP(T$5,Functionalization!$G$6:$M$427,ROW($A72)-5,FALSE),IFERROR(INDEX(T$391:T$427,MATCH($F72,$B$391:$B$427,0))/VLOOKUP($F72,$B$391:$AH$427,MATCH(LEFT(TRIM(T$6),FIND("~",SUBSTITUTE(T$6,"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72))*HLOOKUP(LEFT(TRIM(T$6),FIND("~",SUBSTITUTE(T$6," ","~",LEN(TRIM(T$6))-LEN(SUBSTITUTE(TRIM(T$6)," ",""))))-1)&amp;" Total",$B$6:$AH$427,ROW($A72)-5,FALSE))</f>
        <v>1190943.2150101247</v>
      </c>
      <c r="U72" s="11">
        <f ca="1">IF(U$5&lt;&gt;"",HLOOKUP(U$5,Functionalization!$G$6:$M$427,ROW($A72)-5,FALSE),IFERROR(INDEX(U$391:U$427,MATCH($F72,$B$391:$B$427,0))/VLOOKUP($F72,$B$391:$AH$427,MATCH(LEFT(TRIM(U$6),FIND("~",SUBSTITUTE(U$6,"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72))*HLOOKUP(LEFT(TRIM(U$6),FIND("~",SUBSTITUTE(U$6," ","~",LEN(TRIM(U$6))-LEN(SUBSTITUTE(TRIM(U$6)," ",""))))-1)&amp;" Total",$B$6:$AH$427,ROW($A72)-5,FALSE))</f>
        <v>0</v>
      </c>
      <c r="V72" s="11">
        <f ca="1">IF(V$5&lt;&gt;"",HLOOKUP(V$5,Functionalization!$G$6:$M$427,ROW($A72)-5,FALSE),IFERROR(INDEX(V$391:V$427,MATCH($F72,$B$391:$B$427,0))/VLOOKUP($F72,$B$391:$AH$427,MATCH(LEFT(TRIM(V$6),FIND("~",SUBSTITUTE(V$6,"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72))*HLOOKUP(LEFT(TRIM(V$6),FIND("~",SUBSTITUTE(V$6," ","~",LEN(TRIM(V$6))-LEN(SUBSTITUTE(TRIM(V$6)," ",""))))-1)&amp;" Total",$B$6:$AH$427,ROW($A72)-5,FALSE))</f>
        <v>0</v>
      </c>
      <c r="W72" s="11">
        <f ca="1">IF(W$5&lt;&gt;"",HLOOKUP(W$5,Functionalization!$G$6:$M$427,ROW($A72)-5,FALSE),IFERROR(INDEX(W$391:W$427,MATCH($F72,$B$391:$B$427,0))/VLOOKUP($F72,$B$391:$AH$427,MATCH(LEFT(TRIM(W$6),FIND("~",SUBSTITUTE(W$6,"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72))*HLOOKUP(LEFT(TRIM(W$6),FIND("~",SUBSTITUTE(W$6," ","~",LEN(TRIM(W$6))-LEN(SUBSTITUTE(TRIM(W$6)," ",""))))-1)&amp;" Total",$B$6:$AH$427,ROW($A72)-5,FALSE))</f>
        <v>12685172.248845821</v>
      </c>
      <c r="X72" s="11">
        <f ca="1">IF(X$5&lt;&gt;"",HLOOKUP(X$5,Functionalization!$G$6:$M$427,ROW($A72)-5,FALSE),IFERROR(INDEX(X$391:X$427,MATCH($F72,$B$391:$B$427,0))/VLOOKUP($F72,$B$391:$AH$427,MATCH(LEFT(TRIM(X$6),FIND("~",SUBSTITUTE(X$6,"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72))*HLOOKUP(LEFT(TRIM(X$6),FIND("~",SUBSTITUTE(X$6," ","~",LEN(TRIM(X$6))-LEN(SUBSTITUTE(TRIM(X$6)," ",""))))-1)&amp;" Total",$B$6:$AH$427,ROW($A72)-5,FALSE))</f>
        <v>9762122.0395240486</v>
      </c>
      <c r="Y72" s="11">
        <f ca="1">IF(Y$5&lt;&gt;"",HLOOKUP(Y$5,Functionalization!$G$6:$M$427,ROW($A72)-5,FALSE),IFERROR(INDEX(Y$391:Y$427,MATCH($F72,$B$391:$B$427,0))/VLOOKUP($F72,$B$391:$AH$427,MATCH(LEFT(TRIM(Y$6),FIND("~",SUBSTITUTE(Y$6,"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72))*HLOOKUP(LEFT(TRIM(Y$6),FIND("~",SUBSTITUTE(Y$6," ","~",LEN(TRIM(Y$6))-LEN(SUBSTITUTE(TRIM(Y$6)," ",""))))-1)&amp;" Total",$B$6:$AH$427,ROW($A72)-5,FALSE))</f>
        <v>0</v>
      </c>
      <c r="Z72" s="11">
        <f ca="1">IF(Z$5&lt;&gt;"",HLOOKUP(Z$5,Functionalization!$G$6:$M$427,ROW($A72)-5,FALSE),IFERROR(INDEX(Z$391:Z$427,MATCH($F72,$B$391:$B$427,0))/VLOOKUP($F72,$B$391:$AH$427,MATCH(LEFT(TRIM(Z$6),FIND("~",SUBSTITUTE(Z$6,"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72))*HLOOKUP(LEFT(TRIM(Z$6),FIND("~",SUBSTITUTE(Z$6," ","~",LEN(TRIM(Z$6))-LEN(SUBSTITUTE(TRIM(Z$6)," ",""))))-1)&amp;" Total",$B$6:$AH$427,ROW($A72)-5,FALSE))</f>
        <v>2923050.2093217722</v>
      </c>
      <c r="AA72" s="11">
        <f ca="1">IF(AA$5&lt;&gt;"",HLOOKUP(AA$5,Functionalization!$G$6:$M$427,ROW($A72)-5,FALSE),IFERROR(INDEX(AA$391:AA$427,MATCH($F72,$B$391:$B$427,0))/VLOOKUP($F72,$B$391:$AH$427,MATCH(LEFT(TRIM(AA$6),FIND("~",SUBSTITUTE(AA$6,"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72))*HLOOKUP(LEFT(TRIM(AA$6),FIND("~",SUBSTITUTE(AA$6," ","~",LEN(TRIM(AA$6))-LEN(SUBSTITUTE(TRIM(AA$6)," ",""))))-1)&amp;" Total",$B$6:$AH$427,ROW($A72)-5,FALSE))</f>
        <v>3952852.6330248537</v>
      </c>
      <c r="AB72" s="11">
        <f ca="1">IF(AB$5&lt;&gt;"",HLOOKUP(AB$5,Functionalization!$G$6:$M$427,ROW($A72)-5,FALSE),IFERROR(INDEX(AB$391:AB$427,MATCH($F72,$B$391:$B$427,0))/VLOOKUP($F72,$B$391:$AH$427,MATCH(LEFT(TRIM(AB$6),FIND("~",SUBSTITUTE(AB$6,"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72))*HLOOKUP(LEFT(TRIM(AB$6),FIND("~",SUBSTITUTE(AB$6," ","~",LEN(TRIM(AB$6))-LEN(SUBSTITUTE(TRIM(AB$6)," ",""))))-1)&amp;" Total",$B$6:$AH$427,ROW($A72)-5,FALSE))</f>
        <v>0</v>
      </c>
      <c r="AC72" s="11">
        <f ca="1">IF(AC$5&lt;&gt;"",HLOOKUP(AC$5,Functionalization!$G$6:$M$427,ROW($A72)-5,FALSE),IFERROR(INDEX(AC$391:AC$427,MATCH($F72,$B$391:$B$427,0))/VLOOKUP($F72,$B$391:$AH$427,MATCH(LEFT(TRIM(AC$6),FIND("~",SUBSTITUTE(AC$6,"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72))*HLOOKUP(LEFT(TRIM(AC$6),FIND("~",SUBSTITUTE(AC$6," ","~",LEN(TRIM(AC$6))-LEN(SUBSTITUTE(TRIM(AC$6)," ",""))))-1)&amp;" Total",$B$6:$AH$427,ROW($A72)-5,FALSE))</f>
        <v>0</v>
      </c>
      <c r="AD72" s="11">
        <f ca="1">IF(AD$5&lt;&gt;"",HLOOKUP(AD$5,Functionalization!$G$6:$M$427,ROW($A72)-5,FALSE),IFERROR(INDEX(AD$391:AD$427,MATCH($F72,$B$391:$B$427,0))/VLOOKUP($F72,$B$391:$AH$427,MATCH(LEFT(TRIM(AD$6),FIND("~",SUBSTITUTE(AD$6,"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72))*HLOOKUP(LEFT(TRIM(AD$6),FIND("~",SUBSTITUTE(AD$6," ","~",LEN(TRIM(AD$6))-LEN(SUBSTITUTE(TRIM(AD$6)," ",""))))-1)&amp;" Total",$B$6:$AH$427,ROW($A72)-5,FALSE))</f>
        <v>3952852.6330248537</v>
      </c>
      <c r="AE72" s="11">
        <f ca="1">IF(AE$5&lt;&gt;"",HLOOKUP(AE$5,Functionalization!$G$6:$M$427,ROW($A72)-5,FALSE),IFERROR(INDEX(AE$391:AE$427,MATCH($F72,$B$391:$B$427,0))/VLOOKUP($F72,$B$391:$AH$427,MATCH(LEFT(TRIM(AE$6),FIND("~",SUBSTITUTE(AE$6,"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72))*HLOOKUP(LEFT(TRIM(AE$6),FIND("~",SUBSTITUTE(AE$6," ","~",LEN(TRIM(AE$6))-LEN(SUBSTITUTE(TRIM(AE$6)," ",""))))-1)&amp;" Total",$B$6:$AH$427,ROW($A72)-5,FALSE))</f>
        <v>0</v>
      </c>
      <c r="AF72" s="11">
        <f ca="1">IF(AF$5&lt;&gt;"",HLOOKUP(AF$5,Functionalization!$G$6:$M$427,ROW($A72)-5,FALSE),IFERROR(INDEX(AF$391:AF$427,MATCH($F72,$B$391:$B$427,0))/VLOOKUP($F72,$B$391:$AH$427,MATCH(LEFT(TRIM(AF$6),FIND("~",SUBSTITUTE(AF$6,"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72))*HLOOKUP(LEFT(TRIM(AF$6),FIND("~",SUBSTITUTE(AF$6," ","~",LEN(TRIM(AF$6))-LEN(SUBSTITUTE(TRIM(AF$6)," ",""))))-1)&amp;" Total",$B$6:$AH$427,ROW($A72)-5,FALSE))</f>
        <v>0</v>
      </c>
      <c r="AG72" s="11">
        <f ca="1">IF(AG$5&lt;&gt;"",HLOOKUP(AG$5,Functionalization!$G$6:$M$427,ROW($A72)-5,FALSE),IFERROR(INDEX(AG$391:AG$427,MATCH($F72,$B$391:$B$427,0))/VLOOKUP($F72,$B$391:$AH$427,MATCH(LEFT(TRIM(AG$6),FIND("~",SUBSTITUTE(AG$6,"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72))*HLOOKUP(LEFT(TRIM(AG$6),FIND("~",SUBSTITUTE(AG$6," ","~",LEN(TRIM(AG$6))-LEN(SUBSTITUTE(TRIM(AG$6)," ",""))))-1)&amp;" Total",$B$6:$AH$427,ROW($A72)-5,FALSE))</f>
        <v>0</v>
      </c>
      <c r="AH72" s="11">
        <f ca="1">IF(AH$5&lt;&gt;"",HLOOKUP(AH$5,Functionalization!$G$6:$M$427,ROW($A72)-5,FALSE),IFERROR(INDEX(AH$391:AH$427,MATCH($F72,$B$391:$B$427,0))/VLOOKUP($F72,$B$391:$AH$427,MATCH(LEFT(TRIM(AH$6),FIND("~",SUBSTITUTE(AH$6,"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72))*HLOOKUP(LEFT(TRIM(AH$6),FIND("~",SUBSTITUTE(AH$6," ","~",LEN(TRIM(AH$6))-LEN(SUBSTITUTE(TRIM(AH$6)," ",""))))-1)&amp;" Total",$B$6:$AH$427,ROW($A72)-5,FALSE))</f>
        <v>0</v>
      </c>
      <c r="AJ72">
        <f ca="1">IFERROR(IF(SUMIF($G$6:$AH$6,AJ$6&amp;" Total",$G72:$AH72)-(SUMIF($G$6:$AH$6,AJ$6&amp;" "&amp;'Input-Func_Class'!$D$22,$G72:$AH72)+IFERROR(SUMIF($G$6:$AH$6,AJ$6&amp;" "&amp;'Input-Func_Class'!$E$22,$G72:$AH72),SUMIF($G$6:$AH$6,AJ$6&amp;" "&amp;'Input-Func_Class'!$B$24,$G72:$AH72))+SUMIF($G$6:$AH$6,AJ$6&amp;" "&amp;'Input-Func_Class'!$F$22,$G72:$AH72))&lt;Check_Limit,0,1),1)</f>
        <v>0</v>
      </c>
      <c r="AK72">
        <f ca="1">IFERROR(IF(SUMIF($G$6:$AH$6,AK$6&amp;" Total",$G72:$AH72)-(SUMIF($G$6:$AH$6,AK$6&amp;" "&amp;'Input-Func_Class'!$D$22,$G72:$AH72)+IFERROR(SUMIF($G$6:$AH$6,AK$6&amp;" "&amp;'Input-Func_Class'!$E$22,$G72:$AH72),SUMIF($G$6:$AH$6,AK$6&amp;" "&amp;'Input-Func_Class'!$B$24,$G72:$AH72))+SUMIF($G$6:$AH$6,AK$6&amp;" "&amp;'Input-Func_Class'!$F$22,$G72:$AH72))&lt;Check_Limit,0,1),1)</f>
        <v>0</v>
      </c>
      <c r="AL72">
        <f ca="1">IFERROR(IF(SUMIF($G$6:$AH$6,AL$6&amp;" Total",$G72:$AH72)-(SUMIF($G$6:$AH$6,AL$6&amp;" "&amp;'Input-Func_Class'!$D$22,$G72:$AH72)+IFERROR(SUMIF($G$6:$AH$6,AL$6&amp;" "&amp;'Input-Func_Class'!$E$22,$G72:$AH72),SUMIF($G$6:$AH$6,AL$6&amp;" "&amp;'Input-Func_Class'!$B$24,$G72:$AH72))+SUMIF($G$6:$AH$6,AL$6&amp;" "&amp;'Input-Func_Class'!$F$22,$G72:$AH72))&lt;Check_Limit,0,1),1)</f>
        <v>0</v>
      </c>
      <c r="AM72">
        <f ca="1">IFERROR(IF(SUMIF($G$6:$AH$6,AM$6&amp;" Total",$G72:$AH72)-(SUMIF($G$6:$AH$6,AM$6&amp;" "&amp;'Input-Func_Class'!$D$22,$G72:$AH72)+IFERROR(SUMIF($G$6:$AH$6,AM$6&amp;" "&amp;'Input-Func_Class'!$E$22,$G72:$AH72),SUMIF($G$6:$AH$6,AM$6&amp;" "&amp;'Input-Func_Class'!$B$24,$G72:$AH72))+SUMIF($G$6:$AH$6,AM$6&amp;" "&amp;'Input-Func_Class'!$F$22,$G72:$AH72))&lt;Check_Limit,0,1),1)</f>
        <v>0</v>
      </c>
      <c r="AN72">
        <f ca="1">IFERROR(IF(SUMIF($G$6:$AH$6,AN$6&amp;" Total",$G72:$AH72)-(SUMIF($G$6:$AH$6,AN$6&amp;" "&amp;'Input-Func_Class'!$D$22,$G72:$AH72)+IFERROR(SUMIF($G$6:$AH$6,AN$6&amp;" "&amp;'Input-Func_Class'!$E$22,$G72:$AH72),SUMIF($G$6:$AH$6,AN$6&amp;" "&amp;'Input-Func_Class'!$B$24,$G72:$AH72))+SUMIF($G$6:$AH$6,AN$6&amp;" "&amp;'Input-Func_Class'!$F$22,$G72:$AH72))&lt;Check_Limit,0,1),1)</f>
        <v>0</v>
      </c>
      <c r="AO72">
        <f ca="1">IFERROR(IF(SUMIF($G$6:$AH$6,AO$6&amp;" Total",$G72:$AH72)-(SUMIF($G$6:$AH$6,AO$6&amp;" "&amp;'Input-Func_Class'!$D$22,$G72:$AH72)+IFERROR(SUMIF($G$6:$AH$6,AO$6&amp;" "&amp;'Input-Func_Class'!$E$22,$G72:$AH72),SUMIF($G$6:$AH$6,AO$6&amp;" "&amp;'Input-Func_Class'!$B$24,$G72:$AH72))+SUMIF($G$6:$AH$6,AO$6&amp;" "&amp;'Input-Func_Class'!$F$22,$G72:$AH72))&lt;Check_Limit,0,1),1)</f>
        <v>0</v>
      </c>
      <c r="AP72">
        <f ca="1">IFERROR(IF(SUMIF($G$6:$AH$6,AP$6&amp;" Total",$G72:$AH72)-(SUMIF($G$6:$AH$6,AP$6&amp;" "&amp;'Input-Func_Class'!$D$22,$G72:$AH72)+IFERROR(SUMIF($G$6:$AH$6,AP$6&amp;" "&amp;'Input-Func_Class'!$E$22,$G72:$AH72),SUMIF($G$6:$AH$6,AP$6&amp;" "&amp;'Input-Func_Class'!$B$24,$G72:$AH72))+SUMIF($G$6:$AH$6,AP$6&amp;" "&amp;'Input-Func_Class'!$F$22,$G72:$AH72))&lt;Check_Limit,0,1),1)</f>
        <v>0</v>
      </c>
    </row>
    <row r="73" spans="1:42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>Functionalization!$D73</f>
        <v>37802637.619999997</v>
      </c>
      <c r="E73" s="11">
        <f t="shared" ca="1" si="0"/>
        <v>0</v>
      </c>
      <c r="F73" s="3" t="str">
        <f>IF($D73=0,"-",IF('Input-Accounts'!$E73&lt;&gt;0,'Input-Accounts'!$E73,'Input-Accounts'!$G73))</f>
        <v>INT_PSTD_PLANT</v>
      </c>
      <c r="G73" s="11">
        <f ca="1">IF(G$5&lt;&gt;"",HLOOKUP(G$5,Functionalization!$G$6:$M$427,ROW($A73)-5,FALSE),IFERROR(INDEX(G$391:G$427,MATCH($F73,$B$391:$B$427,0))/VLOOKUP($F73,$B$391:$AH$427,MATCH(LEFT(TRIM(G$6),FIND("~",SUBSTITUTE(G$6,"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73))*HLOOKUP(LEFT(TRIM(G$6),FIND("~",SUBSTITUTE(G$6," ","~",LEN(TRIM(G$6))-LEN(SUBSTITUTE(TRIM(G$6)," ",""))))-1)&amp;" Total",$B$6:$AH$427,ROW($A73)-5,FALSE))</f>
        <v>0</v>
      </c>
      <c r="H73" s="11">
        <f ca="1">IF(H$5&lt;&gt;"",HLOOKUP(H$5,Functionalization!$G$6:$M$427,ROW($A73)-5,FALSE),IFERROR(INDEX(H$391:H$427,MATCH($F73,$B$391:$B$427,0))/VLOOKUP($F73,$B$391:$AH$427,MATCH(LEFT(TRIM(H$6),FIND("~",SUBSTITUTE(H$6,"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73))*HLOOKUP(LEFT(TRIM(H$6),FIND("~",SUBSTITUTE(H$6," ","~",LEN(TRIM(H$6))-LEN(SUBSTITUTE(TRIM(H$6)," ",""))))-1)&amp;" Total",$B$6:$AH$427,ROW($A73)-5,FALSE))</f>
        <v>0</v>
      </c>
      <c r="I73" s="11">
        <f ca="1">IF(I$5&lt;&gt;"",HLOOKUP(I$5,Functionalization!$G$6:$M$427,ROW($A73)-5,FALSE),IFERROR(INDEX(I$391:I$427,MATCH($F73,$B$391:$B$427,0))/VLOOKUP($F73,$B$391:$AH$427,MATCH(LEFT(TRIM(I$6),FIND("~",SUBSTITUTE(I$6,"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73))*HLOOKUP(LEFT(TRIM(I$6),FIND("~",SUBSTITUTE(I$6," ","~",LEN(TRIM(I$6))-LEN(SUBSTITUTE(TRIM(I$6)," ",""))))-1)&amp;" Total",$B$6:$AH$427,ROW($A73)-5,FALSE))</f>
        <v>0</v>
      </c>
      <c r="J73" s="11">
        <f ca="1">IF(J$5&lt;&gt;"",HLOOKUP(J$5,Functionalization!$G$6:$M$427,ROW($A73)-5,FALSE),IFERROR(INDEX(J$391:J$427,MATCH($F73,$B$391:$B$427,0))/VLOOKUP($F73,$B$391:$AH$427,MATCH(LEFT(TRIM(J$6),FIND("~",SUBSTITUTE(J$6,"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73))*HLOOKUP(LEFT(TRIM(J$6),FIND("~",SUBSTITUTE(J$6," ","~",LEN(TRIM(J$6))-LEN(SUBSTITUTE(TRIM(J$6)," ",""))))-1)&amp;" Total",$B$6:$AH$427,ROW($A73)-5,FALSE))</f>
        <v>0</v>
      </c>
      <c r="K73" s="11">
        <f ca="1">IF(K$5&lt;&gt;"",HLOOKUP(K$5,Functionalization!$G$6:$M$427,ROW($A73)-5,FALSE),IFERROR(INDEX(K$391:K$427,MATCH($F73,$B$391:$B$427,0))/VLOOKUP($F73,$B$391:$AH$427,MATCH(LEFT(TRIM(K$6),FIND("~",SUBSTITUTE(K$6,"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73))*HLOOKUP(LEFT(TRIM(K$6),FIND("~",SUBSTITUTE(K$6," ","~",LEN(TRIM(K$6))-LEN(SUBSTITUTE(TRIM(K$6)," ",""))))-1)&amp;" Total",$B$6:$AH$427,ROW($A73)-5,FALSE))</f>
        <v>1064050.7532553328</v>
      </c>
      <c r="L73" s="11">
        <f ca="1">IF(L$5&lt;&gt;"",HLOOKUP(L$5,Functionalization!$G$6:$M$427,ROW($A73)-5,FALSE),IFERROR(INDEX(L$391:L$427,MATCH($F73,$B$391:$B$427,0))/VLOOKUP($F73,$B$391:$AH$427,MATCH(LEFT(TRIM(L$6),FIND("~",SUBSTITUTE(L$6,"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73))*HLOOKUP(LEFT(TRIM(L$6),FIND("~",SUBSTITUTE(L$6," ","~",LEN(TRIM(L$6))-LEN(SUBSTITUTE(TRIM(L$6)," ",""))))-1)&amp;" Total",$B$6:$AH$427,ROW($A73)-5,FALSE))</f>
        <v>0</v>
      </c>
      <c r="M73" s="11">
        <f ca="1">IF(M$5&lt;&gt;"",HLOOKUP(M$5,Functionalization!$G$6:$M$427,ROW($A73)-5,FALSE),IFERROR(INDEX(M$391:M$427,MATCH($F73,$B$391:$B$427,0))/VLOOKUP($F73,$B$391:$AH$427,MATCH(LEFT(TRIM(M$6),FIND("~",SUBSTITUTE(M$6,"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73))*HLOOKUP(LEFT(TRIM(M$6),FIND("~",SUBSTITUTE(M$6," ","~",LEN(TRIM(M$6))-LEN(SUBSTITUTE(TRIM(M$6)," ",""))))-1)&amp;" Total",$B$6:$AH$427,ROW($A73)-5,FALSE))</f>
        <v>1064050.7532553328</v>
      </c>
      <c r="N73" s="11">
        <f ca="1">IF(N$5&lt;&gt;"",HLOOKUP(N$5,Functionalization!$G$6:$M$427,ROW($A73)-5,FALSE),IFERROR(INDEX(N$391:N$427,MATCH($F73,$B$391:$B$427,0))/VLOOKUP($F73,$B$391:$AH$427,MATCH(LEFT(TRIM(N$6),FIND("~",SUBSTITUTE(N$6,"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73))*HLOOKUP(LEFT(TRIM(N$6),FIND("~",SUBSTITUTE(N$6," ","~",LEN(TRIM(N$6))-LEN(SUBSTITUTE(TRIM(N$6)," ",""))))-1)&amp;" Total",$B$6:$AH$427,ROW($A73)-5,FALSE))</f>
        <v>0</v>
      </c>
      <c r="O73" s="11">
        <f ca="1">IF(O$5&lt;&gt;"",HLOOKUP(O$5,Functionalization!$G$6:$M$427,ROW($A73)-5,FALSE),IFERROR(INDEX(O$391:O$427,MATCH($F73,$B$391:$B$427,0))/VLOOKUP($F73,$B$391:$AH$427,MATCH(LEFT(TRIM(O$6),FIND("~",SUBSTITUTE(O$6,"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73))*HLOOKUP(LEFT(TRIM(O$6),FIND("~",SUBSTITUTE(O$6," ","~",LEN(TRIM(O$6))-LEN(SUBSTITUTE(TRIM(O$6)," ",""))))-1)&amp;" Total",$B$6:$AH$427,ROW($A73)-5,FALSE))</f>
        <v>211398.70900601384</v>
      </c>
      <c r="P73" s="11">
        <f ca="1">IF(P$5&lt;&gt;"",HLOOKUP(P$5,Functionalization!$G$6:$M$427,ROW($A73)-5,FALSE),IFERROR(INDEX(P$391:P$427,MATCH($F73,$B$391:$B$427,0))/VLOOKUP($F73,$B$391:$AH$427,MATCH(LEFT(TRIM(P$6),FIND("~",SUBSTITUTE(P$6,"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73))*HLOOKUP(LEFT(TRIM(P$6),FIND("~",SUBSTITUTE(P$6," ","~",LEN(TRIM(P$6))-LEN(SUBSTITUTE(TRIM(P$6)," ",""))))-1)&amp;" Total",$B$6:$AH$427,ROW($A73)-5,FALSE))</f>
        <v>211398.70900601384</v>
      </c>
      <c r="Q73" s="11">
        <f ca="1">IF(Q$5&lt;&gt;"",HLOOKUP(Q$5,Functionalization!$G$6:$M$427,ROW($A73)-5,FALSE),IFERROR(INDEX(Q$391:Q$427,MATCH($F73,$B$391:$B$427,0))/VLOOKUP($F73,$B$391:$AH$427,MATCH(LEFT(TRIM(Q$6),FIND("~",SUBSTITUTE(Q$6,"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73))*HLOOKUP(LEFT(TRIM(Q$6),FIND("~",SUBSTITUTE(Q$6," ","~",LEN(TRIM(Q$6))-LEN(SUBSTITUTE(TRIM(Q$6)," ",""))))-1)&amp;" Total",$B$6:$AH$427,ROW($A73)-5,FALSE))</f>
        <v>0</v>
      </c>
      <c r="R73" s="11">
        <f ca="1">IF(R$5&lt;&gt;"",HLOOKUP(R$5,Functionalization!$G$6:$M$427,ROW($A73)-5,FALSE),IFERROR(INDEX(R$391:R$427,MATCH($F73,$B$391:$B$427,0))/VLOOKUP($F73,$B$391:$AH$427,MATCH(LEFT(TRIM(R$6),FIND("~",SUBSTITUTE(R$6,"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73))*HLOOKUP(LEFT(TRIM(R$6),FIND("~",SUBSTITUTE(R$6," ","~",LEN(TRIM(R$6))-LEN(SUBSTITUTE(TRIM(R$6)," ",""))))-1)&amp;" Total",$B$6:$AH$427,ROW($A73)-5,FALSE))</f>
        <v>0</v>
      </c>
      <c r="S73" s="11">
        <f ca="1">IF(S$5&lt;&gt;"",HLOOKUP(S$5,Functionalization!$G$6:$M$427,ROW($A73)-5,FALSE),IFERROR(INDEX(S$391:S$427,MATCH($F73,$B$391:$B$427,0))/VLOOKUP($F73,$B$391:$AH$427,MATCH(LEFT(TRIM(S$6),FIND("~",SUBSTITUTE(S$6,"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73))*HLOOKUP(LEFT(TRIM(S$6),FIND("~",SUBSTITUTE(S$6," ","~",LEN(TRIM(S$6))-LEN(SUBSTITUTE(TRIM(S$6)," ",""))))-1)&amp;" Total",$B$6:$AH$427,ROW($A73)-5,FALSE))</f>
        <v>2439950.9081777832</v>
      </c>
      <c r="T73" s="11">
        <f ca="1">IF(T$5&lt;&gt;"",HLOOKUP(T$5,Functionalization!$G$6:$M$427,ROW($A73)-5,FALSE),IFERROR(INDEX(T$391:T$427,MATCH($F73,$B$391:$B$427,0))/VLOOKUP($F73,$B$391:$AH$427,MATCH(LEFT(TRIM(T$6),FIND("~",SUBSTITUTE(T$6,"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73))*HLOOKUP(LEFT(TRIM(T$6),FIND("~",SUBSTITUTE(T$6," ","~",LEN(TRIM(T$6))-LEN(SUBSTITUTE(TRIM(T$6)," ",""))))-1)&amp;" Total",$B$6:$AH$427,ROW($A73)-5,FALSE))</f>
        <v>2439950.9081777832</v>
      </c>
      <c r="U73" s="11">
        <f ca="1">IF(U$5&lt;&gt;"",HLOOKUP(U$5,Functionalization!$G$6:$M$427,ROW($A73)-5,FALSE),IFERROR(INDEX(U$391:U$427,MATCH($F73,$B$391:$B$427,0))/VLOOKUP($F73,$B$391:$AH$427,MATCH(LEFT(TRIM(U$6),FIND("~",SUBSTITUTE(U$6,"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73))*HLOOKUP(LEFT(TRIM(U$6),FIND("~",SUBSTITUTE(U$6," ","~",LEN(TRIM(U$6))-LEN(SUBSTITUTE(TRIM(U$6)," ",""))))-1)&amp;" Total",$B$6:$AH$427,ROW($A73)-5,FALSE))</f>
        <v>0</v>
      </c>
      <c r="V73" s="11">
        <f ca="1">IF(V$5&lt;&gt;"",HLOOKUP(V$5,Functionalization!$G$6:$M$427,ROW($A73)-5,FALSE),IFERROR(INDEX(V$391:V$427,MATCH($F73,$B$391:$B$427,0))/VLOOKUP($F73,$B$391:$AH$427,MATCH(LEFT(TRIM(V$6),FIND("~",SUBSTITUTE(V$6,"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73))*HLOOKUP(LEFT(TRIM(V$6),FIND("~",SUBSTITUTE(V$6," ","~",LEN(TRIM(V$6))-LEN(SUBSTITUTE(TRIM(V$6)," ",""))))-1)&amp;" Total",$B$6:$AH$427,ROW($A73)-5,FALSE))</f>
        <v>0</v>
      </c>
      <c r="W73" s="11">
        <f ca="1">IF(W$5&lt;&gt;"",HLOOKUP(W$5,Functionalization!$G$6:$M$427,ROW($A73)-5,FALSE),IFERROR(INDEX(W$391:W$427,MATCH($F73,$B$391:$B$427,0))/VLOOKUP($F73,$B$391:$AH$427,MATCH(LEFT(TRIM(W$6),FIND("~",SUBSTITUTE(W$6,"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73))*HLOOKUP(LEFT(TRIM(W$6),FIND("~",SUBSTITUTE(W$6," ","~",LEN(TRIM(W$6))-LEN(SUBSTITUTE(TRIM(W$6)," ",""))))-1)&amp;" Total",$B$6:$AH$427,ROW($A73)-5,FALSE))</f>
        <v>25988810.514949571</v>
      </c>
      <c r="X73" s="11">
        <f ca="1">IF(X$5&lt;&gt;"",HLOOKUP(X$5,Functionalization!$G$6:$M$427,ROW($A73)-5,FALSE),IFERROR(INDEX(X$391:X$427,MATCH($F73,$B$391:$B$427,0))/VLOOKUP($F73,$B$391:$AH$427,MATCH(LEFT(TRIM(X$6),FIND("~",SUBSTITUTE(X$6,"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73))*HLOOKUP(LEFT(TRIM(X$6),FIND("~",SUBSTITUTE(X$6," ","~",LEN(TRIM(X$6))-LEN(SUBSTITUTE(TRIM(X$6)," ",""))))-1)&amp;" Total",$B$6:$AH$427,ROW($A73)-5,FALSE))</f>
        <v>20000196.680978246</v>
      </c>
      <c r="Y73" s="11">
        <f ca="1">IF(Y$5&lt;&gt;"",HLOOKUP(Y$5,Functionalization!$G$6:$M$427,ROW($A73)-5,FALSE),IFERROR(INDEX(Y$391:Y$427,MATCH($F73,$B$391:$B$427,0))/VLOOKUP($F73,$B$391:$AH$427,MATCH(LEFT(TRIM(Y$6),FIND("~",SUBSTITUTE(Y$6,"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73))*HLOOKUP(LEFT(TRIM(Y$6),FIND("~",SUBSTITUTE(Y$6," ","~",LEN(TRIM(Y$6))-LEN(SUBSTITUTE(TRIM(Y$6)," ",""))))-1)&amp;" Total",$B$6:$AH$427,ROW($A73)-5,FALSE))</f>
        <v>0</v>
      </c>
      <c r="Z73" s="11">
        <f ca="1">IF(Z$5&lt;&gt;"",HLOOKUP(Z$5,Functionalization!$G$6:$M$427,ROW($A73)-5,FALSE),IFERROR(INDEX(Z$391:Z$427,MATCH($F73,$B$391:$B$427,0))/VLOOKUP($F73,$B$391:$AH$427,MATCH(LEFT(TRIM(Z$6),FIND("~",SUBSTITUTE(Z$6,"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73))*HLOOKUP(LEFT(TRIM(Z$6),FIND("~",SUBSTITUTE(Z$6," ","~",LEN(TRIM(Z$6))-LEN(SUBSTITUTE(TRIM(Z$6)," ",""))))-1)&amp;" Total",$B$6:$AH$427,ROW($A73)-5,FALSE))</f>
        <v>5988613.8339713244</v>
      </c>
      <c r="AA73" s="11">
        <f ca="1">IF(AA$5&lt;&gt;"",HLOOKUP(AA$5,Functionalization!$G$6:$M$427,ROW($A73)-5,FALSE),IFERROR(INDEX(AA$391:AA$427,MATCH($F73,$B$391:$B$427,0))/VLOOKUP($F73,$B$391:$AH$427,MATCH(LEFT(TRIM(AA$6),FIND("~",SUBSTITUTE(AA$6,"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73))*HLOOKUP(LEFT(TRIM(AA$6),FIND("~",SUBSTITUTE(AA$6," ","~",LEN(TRIM(AA$6))-LEN(SUBSTITUTE(TRIM(AA$6)," ",""))))-1)&amp;" Total",$B$6:$AH$427,ROW($A73)-5,FALSE))</f>
        <v>8098426.7346113054</v>
      </c>
      <c r="AB73" s="11">
        <f ca="1">IF(AB$5&lt;&gt;"",HLOOKUP(AB$5,Functionalization!$G$6:$M$427,ROW($A73)-5,FALSE),IFERROR(INDEX(AB$391:AB$427,MATCH($F73,$B$391:$B$427,0))/VLOOKUP($F73,$B$391:$AH$427,MATCH(LEFT(TRIM(AB$6),FIND("~",SUBSTITUTE(AB$6,"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73))*HLOOKUP(LEFT(TRIM(AB$6),FIND("~",SUBSTITUTE(AB$6," ","~",LEN(TRIM(AB$6))-LEN(SUBSTITUTE(TRIM(AB$6)," ",""))))-1)&amp;" Total",$B$6:$AH$427,ROW($A73)-5,FALSE))</f>
        <v>0</v>
      </c>
      <c r="AC73" s="11">
        <f ca="1">IF(AC$5&lt;&gt;"",HLOOKUP(AC$5,Functionalization!$G$6:$M$427,ROW($A73)-5,FALSE),IFERROR(INDEX(AC$391:AC$427,MATCH($F73,$B$391:$B$427,0))/VLOOKUP($F73,$B$391:$AH$427,MATCH(LEFT(TRIM(AC$6),FIND("~",SUBSTITUTE(AC$6,"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73))*HLOOKUP(LEFT(TRIM(AC$6),FIND("~",SUBSTITUTE(AC$6," ","~",LEN(TRIM(AC$6))-LEN(SUBSTITUTE(TRIM(AC$6)," ",""))))-1)&amp;" Total",$B$6:$AH$427,ROW($A73)-5,FALSE))</f>
        <v>0</v>
      </c>
      <c r="AD73" s="11">
        <f ca="1">IF(AD$5&lt;&gt;"",HLOOKUP(AD$5,Functionalization!$G$6:$M$427,ROW($A73)-5,FALSE),IFERROR(INDEX(AD$391:AD$427,MATCH($F73,$B$391:$B$427,0))/VLOOKUP($F73,$B$391:$AH$427,MATCH(LEFT(TRIM(AD$6),FIND("~",SUBSTITUTE(AD$6,"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73))*HLOOKUP(LEFT(TRIM(AD$6),FIND("~",SUBSTITUTE(AD$6," ","~",LEN(TRIM(AD$6))-LEN(SUBSTITUTE(TRIM(AD$6)," ",""))))-1)&amp;" Total",$B$6:$AH$427,ROW($A73)-5,FALSE))</f>
        <v>8098426.7346113054</v>
      </c>
      <c r="AE73" s="11">
        <f ca="1">IF(AE$5&lt;&gt;"",HLOOKUP(AE$5,Functionalization!$G$6:$M$427,ROW($A73)-5,FALSE),IFERROR(INDEX(AE$391:AE$427,MATCH($F73,$B$391:$B$427,0))/VLOOKUP($F73,$B$391:$AH$427,MATCH(LEFT(TRIM(AE$6),FIND("~",SUBSTITUTE(AE$6,"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73))*HLOOKUP(LEFT(TRIM(AE$6),FIND("~",SUBSTITUTE(AE$6," ","~",LEN(TRIM(AE$6))-LEN(SUBSTITUTE(TRIM(AE$6)," ",""))))-1)&amp;" Total",$B$6:$AH$427,ROW($A73)-5,FALSE))</f>
        <v>0</v>
      </c>
      <c r="AF73" s="11">
        <f ca="1">IF(AF$5&lt;&gt;"",HLOOKUP(AF$5,Functionalization!$G$6:$M$427,ROW($A73)-5,FALSE),IFERROR(INDEX(AF$391:AF$427,MATCH($F73,$B$391:$B$427,0))/VLOOKUP($F73,$B$391:$AH$427,MATCH(LEFT(TRIM(AF$6),FIND("~",SUBSTITUTE(AF$6,"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73))*HLOOKUP(LEFT(TRIM(AF$6),FIND("~",SUBSTITUTE(AF$6," ","~",LEN(TRIM(AF$6))-LEN(SUBSTITUTE(TRIM(AF$6)," ",""))))-1)&amp;" Total",$B$6:$AH$427,ROW($A73)-5,FALSE))</f>
        <v>0</v>
      </c>
      <c r="AG73" s="11">
        <f ca="1">IF(AG$5&lt;&gt;"",HLOOKUP(AG$5,Functionalization!$G$6:$M$427,ROW($A73)-5,FALSE),IFERROR(INDEX(AG$391:AG$427,MATCH($F73,$B$391:$B$427,0))/VLOOKUP($F73,$B$391:$AH$427,MATCH(LEFT(TRIM(AG$6),FIND("~",SUBSTITUTE(AG$6,"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73))*HLOOKUP(LEFT(TRIM(AG$6),FIND("~",SUBSTITUTE(AG$6," ","~",LEN(TRIM(AG$6))-LEN(SUBSTITUTE(TRIM(AG$6)," ",""))))-1)&amp;" Total",$B$6:$AH$427,ROW($A73)-5,FALSE))</f>
        <v>0</v>
      </c>
      <c r="AH73" s="11">
        <f ca="1">IF(AH$5&lt;&gt;"",HLOOKUP(AH$5,Functionalization!$G$6:$M$427,ROW($A73)-5,FALSE),IFERROR(INDEX(AH$391:AH$427,MATCH($F73,$B$391:$B$427,0))/VLOOKUP($F73,$B$391:$AH$427,MATCH(LEFT(TRIM(AH$6),FIND("~",SUBSTITUTE(AH$6,"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73))*HLOOKUP(LEFT(TRIM(AH$6),FIND("~",SUBSTITUTE(AH$6," ","~",LEN(TRIM(AH$6))-LEN(SUBSTITUTE(TRIM(AH$6)," ",""))))-1)&amp;" Total",$B$6:$AH$427,ROW($A73)-5,FALSE))</f>
        <v>0</v>
      </c>
      <c r="AJ73">
        <f ca="1">IFERROR(IF(SUMIF($G$6:$AH$6,AJ$6&amp;" Total",$G73:$AH73)-(SUMIF($G$6:$AH$6,AJ$6&amp;" "&amp;'Input-Func_Class'!$D$22,$G73:$AH73)+IFERROR(SUMIF($G$6:$AH$6,AJ$6&amp;" "&amp;'Input-Func_Class'!$E$22,$G73:$AH73),SUMIF($G$6:$AH$6,AJ$6&amp;" "&amp;'Input-Func_Class'!$B$24,$G73:$AH73))+SUMIF($G$6:$AH$6,AJ$6&amp;" "&amp;'Input-Func_Class'!$F$22,$G73:$AH73))&lt;Check_Limit,0,1),1)</f>
        <v>0</v>
      </c>
      <c r="AK73">
        <f ca="1">IFERROR(IF(SUMIF($G$6:$AH$6,AK$6&amp;" Total",$G73:$AH73)-(SUMIF($G$6:$AH$6,AK$6&amp;" "&amp;'Input-Func_Class'!$D$22,$G73:$AH73)+IFERROR(SUMIF($G$6:$AH$6,AK$6&amp;" "&amp;'Input-Func_Class'!$E$22,$G73:$AH73),SUMIF($G$6:$AH$6,AK$6&amp;" "&amp;'Input-Func_Class'!$B$24,$G73:$AH73))+SUMIF($G$6:$AH$6,AK$6&amp;" "&amp;'Input-Func_Class'!$F$22,$G73:$AH73))&lt;Check_Limit,0,1),1)</f>
        <v>0</v>
      </c>
      <c r="AL73">
        <f ca="1">IFERROR(IF(SUMIF($G$6:$AH$6,AL$6&amp;" Total",$G73:$AH73)-(SUMIF($G$6:$AH$6,AL$6&amp;" "&amp;'Input-Func_Class'!$D$22,$G73:$AH73)+IFERROR(SUMIF($G$6:$AH$6,AL$6&amp;" "&amp;'Input-Func_Class'!$E$22,$G73:$AH73),SUMIF($G$6:$AH$6,AL$6&amp;" "&amp;'Input-Func_Class'!$B$24,$G73:$AH73))+SUMIF($G$6:$AH$6,AL$6&amp;" "&amp;'Input-Func_Class'!$F$22,$G73:$AH73))&lt;Check_Limit,0,1),1)</f>
        <v>0</v>
      </c>
      <c r="AM73">
        <f ca="1">IFERROR(IF(SUMIF($G$6:$AH$6,AM$6&amp;" Total",$G73:$AH73)-(SUMIF($G$6:$AH$6,AM$6&amp;" "&amp;'Input-Func_Class'!$D$22,$G73:$AH73)+IFERROR(SUMIF($G$6:$AH$6,AM$6&amp;" "&amp;'Input-Func_Class'!$E$22,$G73:$AH73),SUMIF($G$6:$AH$6,AM$6&amp;" "&amp;'Input-Func_Class'!$B$24,$G73:$AH73))+SUMIF($G$6:$AH$6,AM$6&amp;" "&amp;'Input-Func_Class'!$F$22,$G73:$AH73))&lt;Check_Limit,0,1),1)</f>
        <v>0</v>
      </c>
      <c r="AN73">
        <f ca="1">IFERROR(IF(SUMIF($G$6:$AH$6,AN$6&amp;" Total",$G73:$AH73)-(SUMIF($G$6:$AH$6,AN$6&amp;" "&amp;'Input-Func_Class'!$D$22,$G73:$AH73)+IFERROR(SUMIF($G$6:$AH$6,AN$6&amp;" "&amp;'Input-Func_Class'!$E$22,$G73:$AH73),SUMIF($G$6:$AH$6,AN$6&amp;" "&amp;'Input-Func_Class'!$B$24,$G73:$AH73))+SUMIF($G$6:$AH$6,AN$6&amp;" "&amp;'Input-Func_Class'!$F$22,$G73:$AH73))&lt;Check_Limit,0,1),1)</f>
        <v>0</v>
      </c>
      <c r="AO73">
        <f ca="1">IFERROR(IF(SUMIF($G$6:$AH$6,AO$6&amp;" Total",$G73:$AH73)-(SUMIF($G$6:$AH$6,AO$6&amp;" "&amp;'Input-Func_Class'!$D$22,$G73:$AH73)+IFERROR(SUMIF($G$6:$AH$6,AO$6&amp;" "&amp;'Input-Func_Class'!$E$22,$G73:$AH73),SUMIF($G$6:$AH$6,AO$6&amp;" "&amp;'Input-Func_Class'!$B$24,$G73:$AH73))+SUMIF($G$6:$AH$6,AO$6&amp;" "&amp;'Input-Func_Class'!$F$22,$G73:$AH73))&lt;Check_Limit,0,1),1)</f>
        <v>0</v>
      </c>
      <c r="AP73">
        <f ca="1">IFERROR(IF(SUMIF($G$6:$AH$6,AP$6&amp;" Total",$G73:$AH73)-(SUMIF($G$6:$AH$6,AP$6&amp;" "&amp;'Input-Func_Class'!$D$22,$G73:$AH73)+IFERROR(SUMIF($G$6:$AH$6,AP$6&amp;" "&amp;'Input-Func_Class'!$E$22,$G73:$AH73),SUMIF($G$6:$AH$6,AP$6&amp;" "&amp;'Input-Func_Class'!$B$24,$G73:$AH73))+SUMIF($G$6:$AH$6,AP$6&amp;" "&amp;'Input-Func_Class'!$F$22,$G73:$AH73))&lt;Check_Limit,0,1),1)</f>
        <v>0</v>
      </c>
    </row>
    <row r="74" spans="1:42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>Functionalization!$D74</f>
        <v>54885.82</v>
      </c>
      <c r="E74" s="11">
        <f t="shared" ca="1" si="0"/>
        <v>0</v>
      </c>
      <c r="F74" s="3" t="str">
        <f>IF($D74=0,"-",IF('Input-Accounts'!$E74&lt;&gt;0,'Input-Accounts'!$E74,'Input-Accounts'!$G74))</f>
        <v>INT_PSTD_PLANT</v>
      </c>
      <c r="G74" s="11">
        <f ca="1">IF(G$5&lt;&gt;"",HLOOKUP(G$5,Functionalization!$G$6:$M$427,ROW($A74)-5,FALSE),IFERROR(INDEX(G$391:G$427,MATCH($F74,$B$391:$B$427,0))/VLOOKUP($F74,$B$391:$AH$427,MATCH(LEFT(TRIM(G$6),FIND("~",SUBSTITUTE(G$6,"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74))*HLOOKUP(LEFT(TRIM(G$6),FIND("~",SUBSTITUTE(G$6," ","~",LEN(TRIM(G$6))-LEN(SUBSTITUTE(TRIM(G$6)," ",""))))-1)&amp;" Total",$B$6:$AH$427,ROW($A74)-5,FALSE))</f>
        <v>0</v>
      </c>
      <c r="H74" s="11">
        <f ca="1">IF(H$5&lt;&gt;"",HLOOKUP(H$5,Functionalization!$G$6:$M$427,ROW($A74)-5,FALSE),IFERROR(INDEX(H$391:H$427,MATCH($F74,$B$391:$B$427,0))/VLOOKUP($F74,$B$391:$AH$427,MATCH(LEFT(TRIM(H$6),FIND("~",SUBSTITUTE(H$6,"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74))*HLOOKUP(LEFT(TRIM(H$6),FIND("~",SUBSTITUTE(H$6," ","~",LEN(TRIM(H$6))-LEN(SUBSTITUTE(TRIM(H$6)," ",""))))-1)&amp;" Total",$B$6:$AH$427,ROW($A74)-5,FALSE))</f>
        <v>0</v>
      </c>
      <c r="I74" s="11">
        <f ca="1">IF(I$5&lt;&gt;"",HLOOKUP(I$5,Functionalization!$G$6:$M$427,ROW($A74)-5,FALSE),IFERROR(INDEX(I$391:I$427,MATCH($F74,$B$391:$B$427,0))/VLOOKUP($F74,$B$391:$AH$427,MATCH(LEFT(TRIM(I$6),FIND("~",SUBSTITUTE(I$6,"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74))*HLOOKUP(LEFT(TRIM(I$6),FIND("~",SUBSTITUTE(I$6," ","~",LEN(TRIM(I$6))-LEN(SUBSTITUTE(TRIM(I$6)," ",""))))-1)&amp;" Total",$B$6:$AH$427,ROW($A74)-5,FALSE))</f>
        <v>0</v>
      </c>
      <c r="J74" s="11">
        <f ca="1">IF(J$5&lt;&gt;"",HLOOKUP(J$5,Functionalization!$G$6:$M$427,ROW($A74)-5,FALSE),IFERROR(INDEX(J$391:J$427,MATCH($F74,$B$391:$B$427,0))/VLOOKUP($F74,$B$391:$AH$427,MATCH(LEFT(TRIM(J$6),FIND("~",SUBSTITUTE(J$6,"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74))*HLOOKUP(LEFT(TRIM(J$6),FIND("~",SUBSTITUTE(J$6," ","~",LEN(TRIM(J$6))-LEN(SUBSTITUTE(TRIM(J$6)," ",""))))-1)&amp;" Total",$B$6:$AH$427,ROW($A74)-5,FALSE))</f>
        <v>0</v>
      </c>
      <c r="K74" s="11">
        <f ca="1">IF(K$5&lt;&gt;"",HLOOKUP(K$5,Functionalization!$G$6:$M$427,ROW($A74)-5,FALSE),IFERROR(INDEX(K$391:K$427,MATCH($F74,$B$391:$B$427,0))/VLOOKUP($F74,$B$391:$AH$427,MATCH(LEFT(TRIM(K$6),FIND("~",SUBSTITUTE(K$6,"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74))*HLOOKUP(LEFT(TRIM(K$6),FIND("~",SUBSTITUTE(K$6," ","~",LEN(TRIM(K$6))-LEN(SUBSTITUTE(TRIM(K$6)," ",""))))-1)&amp;" Total",$B$6:$AH$427,ROW($A74)-5,FALSE))</f>
        <v>1544.900086102421</v>
      </c>
      <c r="L74" s="11">
        <f ca="1">IF(L$5&lt;&gt;"",HLOOKUP(L$5,Functionalization!$G$6:$M$427,ROW($A74)-5,FALSE),IFERROR(INDEX(L$391:L$427,MATCH($F74,$B$391:$B$427,0))/VLOOKUP($F74,$B$391:$AH$427,MATCH(LEFT(TRIM(L$6),FIND("~",SUBSTITUTE(L$6,"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74))*HLOOKUP(LEFT(TRIM(L$6),FIND("~",SUBSTITUTE(L$6," ","~",LEN(TRIM(L$6))-LEN(SUBSTITUTE(TRIM(L$6)," ",""))))-1)&amp;" Total",$B$6:$AH$427,ROW($A74)-5,FALSE))</f>
        <v>0</v>
      </c>
      <c r="M74" s="11">
        <f ca="1">IF(M$5&lt;&gt;"",HLOOKUP(M$5,Functionalization!$G$6:$M$427,ROW($A74)-5,FALSE),IFERROR(INDEX(M$391:M$427,MATCH($F74,$B$391:$B$427,0))/VLOOKUP($F74,$B$391:$AH$427,MATCH(LEFT(TRIM(M$6),FIND("~",SUBSTITUTE(M$6,"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74))*HLOOKUP(LEFT(TRIM(M$6),FIND("~",SUBSTITUTE(M$6," ","~",LEN(TRIM(M$6))-LEN(SUBSTITUTE(TRIM(M$6)," ",""))))-1)&amp;" Total",$B$6:$AH$427,ROW($A74)-5,FALSE))</f>
        <v>1544.900086102421</v>
      </c>
      <c r="N74" s="11">
        <f ca="1">IF(N$5&lt;&gt;"",HLOOKUP(N$5,Functionalization!$G$6:$M$427,ROW($A74)-5,FALSE),IFERROR(INDEX(N$391:N$427,MATCH($F74,$B$391:$B$427,0))/VLOOKUP($F74,$B$391:$AH$427,MATCH(LEFT(TRIM(N$6),FIND("~",SUBSTITUTE(N$6,"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74))*HLOOKUP(LEFT(TRIM(N$6),FIND("~",SUBSTITUTE(N$6," ","~",LEN(TRIM(N$6))-LEN(SUBSTITUTE(TRIM(N$6)," ",""))))-1)&amp;" Total",$B$6:$AH$427,ROW($A74)-5,FALSE))</f>
        <v>0</v>
      </c>
      <c r="O74" s="11">
        <f ca="1">IF(O$5&lt;&gt;"",HLOOKUP(O$5,Functionalization!$G$6:$M$427,ROW($A74)-5,FALSE),IFERROR(INDEX(O$391:O$427,MATCH($F74,$B$391:$B$427,0))/VLOOKUP($F74,$B$391:$AH$427,MATCH(LEFT(TRIM(O$6),FIND("~",SUBSTITUTE(O$6,"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74))*HLOOKUP(LEFT(TRIM(O$6),FIND("~",SUBSTITUTE(O$6," ","~",LEN(TRIM(O$6))-LEN(SUBSTITUTE(TRIM(O$6)," ",""))))-1)&amp;" Total",$B$6:$AH$427,ROW($A74)-5,FALSE))</f>
        <v>306.93073873231111</v>
      </c>
      <c r="P74" s="11">
        <f ca="1">IF(P$5&lt;&gt;"",HLOOKUP(P$5,Functionalization!$G$6:$M$427,ROW($A74)-5,FALSE),IFERROR(INDEX(P$391:P$427,MATCH($F74,$B$391:$B$427,0))/VLOOKUP($F74,$B$391:$AH$427,MATCH(LEFT(TRIM(P$6),FIND("~",SUBSTITUTE(P$6,"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74))*HLOOKUP(LEFT(TRIM(P$6),FIND("~",SUBSTITUTE(P$6," ","~",LEN(TRIM(P$6))-LEN(SUBSTITUTE(TRIM(P$6)," ",""))))-1)&amp;" Total",$B$6:$AH$427,ROW($A74)-5,FALSE))</f>
        <v>306.93073873231111</v>
      </c>
      <c r="Q74" s="11">
        <f ca="1">IF(Q$5&lt;&gt;"",HLOOKUP(Q$5,Functionalization!$G$6:$M$427,ROW($A74)-5,FALSE),IFERROR(INDEX(Q$391:Q$427,MATCH($F74,$B$391:$B$427,0))/VLOOKUP($F74,$B$391:$AH$427,MATCH(LEFT(TRIM(Q$6),FIND("~",SUBSTITUTE(Q$6,"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74))*HLOOKUP(LEFT(TRIM(Q$6),FIND("~",SUBSTITUTE(Q$6," ","~",LEN(TRIM(Q$6))-LEN(SUBSTITUTE(TRIM(Q$6)," ",""))))-1)&amp;" Total",$B$6:$AH$427,ROW($A74)-5,FALSE))</f>
        <v>0</v>
      </c>
      <c r="R74" s="11">
        <f ca="1">IF(R$5&lt;&gt;"",HLOOKUP(R$5,Functionalization!$G$6:$M$427,ROW($A74)-5,FALSE),IFERROR(INDEX(R$391:R$427,MATCH($F74,$B$391:$B$427,0))/VLOOKUP($F74,$B$391:$AH$427,MATCH(LEFT(TRIM(R$6),FIND("~",SUBSTITUTE(R$6,"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74))*HLOOKUP(LEFT(TRIM(R$6),FIND("~",SUBSTITUTE(R$6," ","~",LEN(TRIM(R$6))-LEN(SUBSTITUTE(TRIM(R$6)," ",""))))-1)&amp;" Total",$B$6:$AH$427,ROW($A74)-5,FALSE))</f>
        <v>0</v>
      </c>
      <c r="S74" s="11">
        <f ca="1">IF(S$5&lt;&gt;"",HLOOKUP(S$5,Functionalization!$G$6:$M$427,ROW($A74)-5,FALSE),IFERROR(INDEX(S$391:S$427,MATCH($F74,$B$391:$B$427,0))/VLOOKUP($F74,$B$391:$AH$427,MATCH(LEFT(TRIM(S$6),FIND("~",SUBSTITUTE(S$6,"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74))*HLOOKUP(LEFT(TRIM(S$6),FIND("~",SUBSTITUTE(S$6," ","~",LEN(TRIM(S$6))-LEN(SUBSTITUTE(TRIM(S$6)," ",""))))-1)&amp;" Total",$B$6:$AH$427,ROW($A74)-5,FALSE))</f>
        <v>3542.5757245105788</v>
      </c>
      <c r="T74" s="11">
        <f ca="1">IF(T$5&lt;&gt;"",HLOOKUP(T$5,Functionalization!$G$6:$M$427,ROW($A74)-5,FALSE),IFERROR(INDEX(T$391:T$427,MATCH($F74,$B$391:$B$427,0))/VLOOKUP($F74,$B$391:$AH$427,MATCH(LEFT(TRIM(T$6),FIND("~",SUBSTITUTE(T$6,"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74))*HLOOKUP(LEFT(TRIM(T$6),FIND("~",SUBSTITUTE(T$6," ","~",LEN(TRIM(T$6))-LEN(SUBSTITUTE(TRIM(T$6)," ",""))))-1)&amp;" Total",$B$6:$AH$427,ROW($A74)-5,FALSE))</f>
        <v>3542.5757245105788</v>
      </c>
      <c r="U74" s="11">
        <f ca="1">IF(U$5&lt;&gt;"",HLOOKUP(U$5,Functionalization!$G$6:$M$427,ROW($A74)-5,FALSE),IFERROR(INDEX(U$391:U$427,MATCH($F74,$B$391:$B$427,0))/VLOOKUP($F74,$B$391:$AH$427,MATCH(LEFT(TRIM(U$6),FIND("~",SUBSTITUTE(U$6,"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74))*HLOOKUP(LEFT(TRIM(U$6),FIND("~",SUBSTITUTE(U$6," ","~",LEN(TRIM(U$6))-LEN(SUBSTITUTE(TRIM(U$6)," ",""))))-1)&amp;" Total",$B$6:$AH$427,ROW($A74)-5,FALSE))</f>
        <v>0</v>
      </c>
      <c r="V74" s="11">
        <f ca="1">IF(V$5&lt;&gt;"",HLOOKUP(V$5,Functionalization!$G$6:$M$427,ROW($A74)-5,FALSE),IFERROR(INDEX(V$391:V$427,MATCH($F74,$B$391:$B$427,0))/VLOOKUP($F74,$B$391:$AH$427,MATCH(LEFT(TRIM(V$6),FIND("~",SUBSTITUTE(V$6,"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74))*HLOOKUP(LEFT(TRIM(V$6),FIND("~",SUBSTITUTE(V$6," ","~",LEN(TRIM(V$6))-LEN(SUBSTITUTE(TRIM(V$6)," ",""))))-1)&amp;" Total",$B$6:$AH$427,ROW($A74)-5,FALSE))</f>
        <v>0</v>
      </c>
      <c r="W74" s="11">
        <f ca="1">IF(W$5&lt;&gt;"",HLOOKUP(W$5,Functionalization!$G$6:$M$427,ROW($A74)-5,FALSE),IFERROR(INDEX(W$391:W$427,MATCH($F74,$B$391:$B$427,0))/VLOOKUP($F74,$B$391:$AH$427,MATCH(LEFT(TRIM(W$6),FIND("~",SUBSTITUTE(W$6,"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74))*HLOOKUP(LEFT(TRIM(W$6),FIND("~",SUBSTITUTE(W$6," ","~",LEN(TRIM(W$6))-LEN(SUBSTITUTE(TRIM(W$6)," ",""))))-1)&amp;" Total",$B$6:$AH$427,ROW($A74)-5,FALSE))</f>
        <v>37733.271161559482</v>
      </c>
      <c r="X74" s="11">
        <f ca="1">IF(X$5&lt;&gt;"",HLOOKUP(X$5,Functionalization!$G$6:$M$427,ROW($A74)-5,FALSE),IFERROR(INDEX(X$391:X$427,MATCH($F74,$B$391:$B$427,0))/VLOOKUP($F74,$B$391:$AH$427,MATCH(LEFT(TRIM(X$6),FIND("~",SUBSTITUTE(X$6,"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74))*HLOOKUP(LEFT(TRIM(X$6),FIND("~",SUBSTITUTE(X$6," ","~",LEN(TRIM(X$6))-LEN(SUBSTITUTE(TRIM(X$6)," ",""))))-1)&amp;" Total",$B$6:$AH$427,ROW($A74)-5,FALSE))</f>
        <v>29038.375735348211</v>
      </c>
      <c r="Y74" s="11">
        <f ca="1">IF(Y$5&lt;&gt;"",HLOOKUP(Y$5,Functionalization!$G$6:$M$427,ROW($A74)-5,FALSE),IFERROR(INDEX(Y$391:Y$427,MATCH($F74,$B$391:$B$427,0))/VLOOKUP($F74,$B$391:$AH$427,MATCH(LEFT(TRIM(Y$6),FIND("~",SUBSTITUTE(Y$6,"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74))*HLOOKUP(LEFT(TRIM(Y$6),FIND("~",SUBSTITUTE(Y$6," ","~",LEN(TRIM(Y$6))-LEN(SUBSTITUTE(TRIM(Y$6)," ",""))))-1)&amp;" Total",$B$6:$AH$427,ROW($A74)-5,FALSE))</f>
        <v>0</v>
      </c>
      <c r="Z74" s="11">
        <f ca="1">IF(Z$5&lt;&gt;"",HLOOKUP(Z$5,Functionalization!$G$6:$M$427,ROW($A74)-5,FALSE),IFERROR(INDEX(Z$391:Z$427,MATCH($F74,$B$391:$B$427,0))/VLOOKUP($F74,$B$391:$AH$427,MATCH(LEFT(TRIM(Z$6),FIND("~",SUBSTITUTE(Z$6,"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74))*HLOOKUP(LEFT(TRIM(Z$6),FIND("~",SUBSTITUTE(Z$6," ","~",LEN(TRIM(Z$6))-LEN(SUBSTITUTE(TRIM(Z$6)," ",""))))-1)&amp;" Total",$B$6:$AH$427,ROW($A74)-5,FALSE))</f>
        <v>8694.8954262112675</v>
      </c>
      <c r="AA74" s="11">
        <f ca="1">IF(AA$5&lt;&gt;"",HLOOKUP(AA$5,Functionalization!$G$6:$M$427,ROW($A74)-5,FALSE),IFERROR(INDEX(AA$391:AA$427,MATCH($F74,$B$391:$B$427,0))/VLOOKUP($F74,$B$391:$AH$427,MATCH(LEFT(TRIM(AA$6),FIND("~",SUBSTITUTE(AA$6,"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74))*HLOOKUP(LEFT(TRIM(AA$6),FIND("~",SUBSTITUTE(AA$6," ","~",LEN(TRIM(AA$6))-LEN(SUBSTITUTE(TRIM(AA$6)," ",""))))-1)&amp;" Total",$B$6:$AH$427,ROW($A74)-5,FALSE))</f>
        <v>11758.142289095222</v>
      </c>
      <c r="AB74" s="11">
        <f ca="1">IF(AB$5&lt;&gt;"",HLOOKUP(AB$5,Functionalization!$G$6:$M$427,ROW($A74)-5,FALSE),IFERROR(INDEX(AB$391:AB$427,MATCH($F74,$B$391:$B$427,0))/VLOOKUP($F74,$B$391:$AH$427,MATCH(LEFT(TRIM(AB$6),FIND("~",SUBSTITUTE(AB$6,"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74))*HLOOKUP(LEFT(TRIM(AB$6),FIND("~",SUBSTITUTE(AB$6," ","~",LEN(TRIM(AB$6))-LEN(SUBSTITUTE(TRIM(AB$6)," ",""))))-1)&amp;" Total",$B$6:$AH$427,ROW($A74)-5,FALSE))</f>
        <v>0</v>
      </c>
      <c r="AC74" s="11">
        <f ca="1">IF(AC$5&lt;&gt;"",HLOOKUP(AC$5,Functionalization!$G$6:$M$427,ROW($A74)-5,FALSE),IFERROR(INDEX(AC$391:AC$427,MATCH($F74,$B$391:$B$427,0))/VLOOKUP($F74,$B$391:$AH$427,MATCH(LEFT(TRIM(AC$6),FIND("~",SUBSTITUTE(AC$6,"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74))*HLOOKUP(LEFT(TRIM(AC$6),FIND("~",SUBSTITUTE(AC$6," ","~",LEN(TRIM(AC$6))-LEN(SUBSTITUTE(TRIM(AC$6)," ",""))))-1)&amp;" Total",$B$6:$AH$427,ROW($A74)-5,FALSE))</f>
        <v>0</v>
      </c>
      <c r="AD74" s="11">
        <f ca="1">IF(AD$5&lt;&gt;"",HLOOKUP(AD$5,Functionalization!$G$6:$M$427,ROW($A74)-5,FALSE),IFERROR(INDEX(AD$391:AD$427,MATCH($F74,$B$391:$B$427,0))/VLOOKUP($F74,$B$391:$AH$427,MATCH(LEFT(TRIM(AD$6),FIND("~",SUBSTITUTE(AD$6,"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74))*HLOOKUP(LEFT(TRIM(AD$6),FIND("~",SUBSTITUTE(AD$6," ","~",LEN(TRIM(AD$6))-LEN(SUBSTITUTE(TRIM(AD$6)," ",""))))-1)&amp;" Total",$B$6:$AH$427,ROW($A74)-5,FALSE))</f>
        <v>11758.142289095222</v>
      </c>
      <c r="AE74" s="11">
        <f ca="1">IF(AE$5&lt;&gt;"",HLOOKUP(AE$5,Functionalization!$G$6:$M$427,ROW($A74)-5,FALSE),IFERROR(INDEX(AE$391:AE$427,MATCH($F74,$B$391:$B$427,0))/VLOOKUP($F74,$B$391:$AH$427,MATCH(LEFT(TRIM(AE$6),FIND("~",SUBSTITUTE(AE$6,"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74))*HLOOKUP(LEFT(TRIM(AE$6),FIND("~",SUBSTITUTE(AE$6," ","~",LEN(TRIM(AE$6))-LEN(SUBSTITUTE(TRIM(AE$6)," ",""))))-1)&amp;" Total",$B$6:$AH$427,ROW($A74)-5,FALSE))</f>
        <v>0</v>
      </c>
      <c r="AF74" s="11">
        <f ca="1">IF(AF$5&lt;&gt;"",HLOOKUP(AF$5,Functionalization!$G$6:$M$427,ROW($A74)-5,FALSE),IFERROR(INDEX(AF$391:AF$427,MATCH($F74,$B$391:$B$427,0))/VLOOKUP($F74,$B$391:$AH$427,MATCH(LEFT(TRIM(AF$6),FIND("~",SUBSTITUTE(AF$6,"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74))*HLOOKUP(LEFT(TRIM(AF$6),FIND("~",SUBSTITUTE(AF$6," ","~",LEN(TRIM(AF$6))-LEN(SUBSTITUTE(TRIM(AF$6)," ",""))))-1)&amp;" Total",$B$6:$AH$427,ROW($A74)-5,FALSE))</f>
        <v>0</v>
      </c>
      <c r="AG74" s="11">
        <f ca="1">IF(AG$5&lt;&gt;"",HLOOKUP(AG$5,Functionalization!$G$6:$M$427,ROW($A74)-5,FALSE),IFERROR(INDEX(AG$391:AG$427,MATCH($F74,$B$391:$B$427,0))/VLOOKUP($F74,$B$391:$AH$427,MATCH(LEFT(TRIM(AG$6),FIND("~",SUBSTITUTE(AG$6,"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74))*HLOOKUP(LEFT(TRIM(AG$6),FIND("~",SUBSTITUTE(AG$6," ","~",LEN(TRIM(AG$6))-LEN(SUBSTITUTE(TRIM(AG$6)," ",""))))-1)&amp;" Total",$B$6:$AH$427,ROW($A74)-5,FALSE))</f>
        <v>0</v>
      </c>
      <c r="AH74" s="11">
        <f ca="1">IF(AH$5&lt;&gt;"",HLOOKUP(AH$5,Functionalization!$G$6:$M$427,ROW($A74)-5,FALSE),IFERROR(INDEX(AH$391:AH$427,MATCH($F74,$B$391:$B$427,0))/VLOOKUP($F74,$B$391:$AH$427,MATCH(LEFT(TRIM(AH$6),FIND("~",SUBSTITUTE(AH$6,"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74))*HLOOKUP(LEFT(TRIM(AH$6),FIND("~",SUBSTITUTE(AH$6," ","~",LEN(TRIM(AH$6))-LEN(SUBSTITUTE(TRIM(AH$6)," ",""))))-1)&amp;" Total",$B$6:$AH$427,ROW($A74)-5,FALSE))</f>
        <v>0</v>
      </c>
      <c r="AJ74">
        <f ca="1">IFERROR(IF(SUMIF($G$6:$AH$6,AJ$6&amp;" Total",$G74:$AH74)-(SUMIF($G$6:$AH$6,AJ$6&amp;" "&amp;'Input-Func_Class'!$D$22,$G74:$AH74)+IFERROR(SUMIF($G$6:$AH$6,AJ$6&amp;" "&amp;'Input-Func_Class'!$E$22,$G74:$AH74),SUMIF($G$6:$AH$6,AJ$6&amp;" "&amp;'Input-Func_Class'!$B$24,$G74:$AH74))+SUMIF($G$6:$AH$6,AJ$6&amp;" "&amp;'Input-Func_Class'!$F$22,$G74:$AH74))&lt;Check_Limit,0,1),1)</f>
        <v>0</v>
      </c>
      <c r="AK74">
        <f ca="1">IFERROR(IF(SUMIF($G$6:$AH$6,AK$6&amp;" Total",$G74:$AH74)-(SUMIF($G$6:$AH$6,AK$6&amp;" "&amp;'Input-Func_Class'!$D$22,$G74:$AH74)+IFERROR(SUMIF($G$6:$AH$6,AK$6&amp;" "&amp;'Input-Func_Class'!$E$22,$G74:$AH74),SUMIF($G$6:$AH$6,AK$6&amp;" "&amp;'Input-Func_Class'!$B$24,$G74:$AH74))+SUMIF($G$6:$AH$6,AK$6&amp;" "&amp;'Input-Func_Class'!$F$22,$G74:$AH74))&lt;Check_Limit,0,1),1)</f>
        <v>0</v>
      </c>
      <c r="AL74">
        <f ca="1">IFERROR(IF(SUMIF($G$6:$AH$6,AL$6&amp;" Total",$G74:$AH74)-(SUMIF($G$6:$AH$6,AL$6&amp;" "&amp;'Input-Func_Class'!$D$22,$G74:$AH74)+IFERROR(SUMIF($G$6:$AH$6,AL$6&amp;" "&amp;'Input-Func_Class'!$E$22,$G74:$AH74),SUMIF($G$6:$AH$6,AL$6&amp;" "&amp;'Input-Func_Class'!$B$24,$G74:$AH74))+SUMIF($G$6:$AH$6,AL$6&amp;" "&amp;'Input-Func_Class'!$F$22,$G74:$AH74))&lt;Check_Limit,0,1),1)</f>
        <v>0</v>
      </c>
      <c r="AM74">
        <f ca="1">IFERROR(IF(SUMIF($G$6:$AH$6,AM$6&amp;" Total",$G74:$AH74)-(SUMIF($G$6:$AH$6,AM$6&amp;" "&amp;'Input-Func_Class'!$D$22,$G74:$AH74)+IFERROR(SUMIF($G$6:$AH$6,AM$6&amp;" "&amp;'Input-Func_Class'!$E$22,$G74:$AH74),SUMIF($G$6:$AH$6,AM$6&amp;" "&amp;'Input-Func_Class'!$B$24,$G74:$AH74))+SUMIF($G$6:$AH$6,AM$6&amp;" "&amp;'Input-Func_Class'!$F$22,$G74:$AH74))&lt;Check_Limit,0,1),1)</f>
        <v>0</v>
      </c>
      <c r="AN74">
        <f ca="1">IFERROR(IF(SUMIF($G$6:$AH$6,AN$6&amp;" Total",$G74:$AH74)-(SUMIF($G$6:$AH$6,AN$6&amp;" "&amp;'Input-Func_Class'!$D$22,$G74:$AH74)+IFERROR(SUMIF($G$6:$AH$6,AN$6&amp;" "&amp;'Input-Func_Class'!$E$22,$G74:$AH74),SUMIF($G$6:$AH$6,AN$6&amp;" "&amp;'Input-Func_Class'!$B$24,$G74:$AH74))+SUMIF($G$6:$AH$6,AN$6&amp;" "&amp;'Input-Func_Class'!$F$22,$G74:$AH74))&lt;Check_Limit,0,1),1)</f>
        <v>0</v>
      </c>
      <c r="AO74">
        <f ca="1">IFERROR(IF(SUMIF($G$6:$AH$6,AO$6&amp;" Total",$G74:$AH74)-(SUMIF($G$6:$AH$6,AO$6&amp;" "&amp;'Input-Func_Class'!$D$22,$G74:$AH74)+IFERROR(SUMIF($G$6:$AH$6,AO$6&amp;" "&amp;'Input-Func_Class'!$E$22,$G74:$AH74),SUMIF($G$6:$AH$6,AO$6&amp;" "&amp;'Input-Func_Class'!$B$24,$G74:$AH74))+SUMIF($G$6:$AH$6,AO$6&amp;" "&amp;'Input-Func_Class'!$F$22,$G74:$AH74))&lt;Check_Limit,0,1),1)</f>
        <v>0</v>
      </c>
      <c r="AP74">
        <f ca="1">IFERROR(IF(SUMIF($G$6:$AH$6,AP$6&amp;" Total",$G74:$AH74)-(SUMIF($G$6:$AH$6,AP$6&amp;" "&amp;'Input-Func_Class'!$D$22,$G74:$AH74)+IFERROR(SUMIF($G$6:$AH$6,AP$6&amp;" "&amp;'Input-Func_Class'!$E$22,$G74:$AH74),SUMIF($G$6:$AH$6,AP$6&amp;" "&amp;'Input-Func_Class'!$B$24,$G74:$AH74))+SUMIF($G$6:$AH$6,AP$6&amp;" "&amp;'Input-Func_Class'!$F$22,$G74:$AH74))&lt;Check_Limit,0,1),1)</f>
        <v>0</v>
      </c>
    </row>
    <row r="75" spans="1:42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>Functionalization!$D75</f>
        <v>0</v>
      </c>
      <c r="E75" s="11">
        <f t="shared" ref="E75:E138" si="6">IFERROR(IF(D75="",0,IF(D75=0,0,IF(ABS(D75-SUM(G75,K75,O75,S75,W75,AA75,AE75))&lt;Check_Limit,0,1))),1)</f>
        <v>0</v>
      </c>
      <c r="F75" s="3" t="str">
        <f>IF($D75=0,"-",IF('Input-Accounts'!$E75&lt;&gt;0,'Input-Accounts'!$E75,'Input-Accounts'!$G75))</f>
        <v>-</v>
      </c>
      <c r="G75" s="11">
        <f ca="1">IF(G$5&lt;&gt;"",HLOOKUP(G$5,Functionalization!$G$6:$M$427,ROW($A75)-5,FALSE),IFERROR(INDEX(G$391:G$427,MATCH($F75,$B$391:$B$427,0))/VLOOKUP($F75,$B$391:$AH$427,MATCH(LEFT(TRIM(G$6),FIND("~",SUBSTITUTE(G$6,"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75))*HLOOKUP(LEFT(TRIM(G$6),FIND("~",SUBSTITUTE(G$6," ","~",LEN(TRIM(G$6))-LEN(SUBSTITUTE(TRIM(G$6)," ",""))))-1)&amp;" Total",$B$6:$AH$427,ROW($A75)-5,FALSE))</f>
        <v>0</v>
      </c>
      <c r="H75" s="11">
        <f ca="1">IF(H$5&lt;&gt;"",HLOOKUP(H$5,Functionalization!$G$6:$M$427,ROW($A75)-5,FALSE),IFERROR(INDEX(H$391:H$427,MATCH($F75,$B$391:$B$427,0))/VLOOKUP($F75,$B$391:$AH$427,MATCH(LEFT(TRIM(H$6),FIND("~",SUBSTITUTE(H$6,"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75))*HLOOKUP(LEFT(TRIM(H$6),FIND("~",SUBSTITUTE(H$6," ","~",LEN(TRIM(H$6))-LEN(SUBSTITUTE(TRIM(H$6)," ",""))))-1)&amp;" Total",$B$6:$AH$427,ROW($A75)-5,FALSE))</f>
        <v>0</v>
      </c>
      <c r="I75" s="11">
        <f ca="1">IF(I$5&lt;&gt;"",HLOOKUP(I$5,Functionalization!$G$6:$M$427,ROW($A75)-5,FALSE),IFERROR(INDEX(I$391:I$427,MATCH($F75,$B$391:$B$427,0))/VLOOKUP($F75,$B$391:$AH$427,MATCH(LEFT(TRIM(I$6),FIND("~",SUBSTITUTE(I$6,"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75))*HLOOKUP(LEFT(TRIM(I$6),FIND("~",SUBSTITUTE(I$6," ","~",LEN(TRIM(I$6))-LEN(SUBSTITUTE(TRIM(I$6)," ",""))))-1)&amp;" Total",$B$6:$AH$427,ROW($A75)-5,FALSE))</f>
        <v>0</v>
      </c>
      <c r="J75" s="11">
        <f ca="1">IF(J$5&lt;&gt;"",HLOOKUP(J$5,Functionalization!$G$6:$M$427,ROW($A75)-5,FALSE),IFERROR(INDEX(J$391:J$427,MATCH($F75,$B$391:$B$427,0))/VLOOKUP($F75,$B$391:$AH$427,MATCH(LEFT(TRIM(J$6),FIND("~",SUBSTITUTE(J$6,"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75))*HLOOKUP(LEFT(TRIM(J$6),FIND("~",SUBSTITUTE(J$6," ","~",LEN(TRIM(J$6))-LEN(SUBSTITUTE(TRIM(J$6)," ",""))))-1)&amp;" Total",$B$6:$AH$427,ROW($A75)-5,FALSE))</f>
        <v>0</v>
      </c>
      <c r="K75" s="11">
        <f ca="1">IF(K$5&lt;&gt;"",HLOOKUP(K$5,Functionalization!$G$6:$M$427,ROW($A75)-5,FALSE),IFERROR(INDEX(K$391:K$427,MATCH($F75,$B$391:$B$427,0))/VLOOKUP($F75,$B$391:$AH$427,MATCH(LEFT(TRIM(K$6),FIND("~",SUBSTITUTE(K$6,"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75))*HLOOKUP(LEFT(TRIM(K$6),FIND("~",SUBSTITUTE(K$6," ","~",LEN(TRIM(K$6))-LEN(SUBSTITUTE(TRIM(K$6)," ",""))))-1)&amp;" Total",$B$6:$AH$427,ROW($A75)-5,FALSE))</f>
        <v>0</v>
      </c>
      <c r="L75" s="11">
        <f ca="1">IF(L$5&lt;&gt;"",HLOOKUP(L$5,Functionalization!$G$6:$M$427,ROW($A75)-5,FALSE),IFERROR(INDEX(L$391:L$427,MATCH($F75,$B$391:$B$427,0))/VLOOKUP($F75,$B$391:$AH$427,MATCH(LEFT(TRIM(L$6),FIND("~",SUBSTITUTE(L$6,"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75))*HLOOKUP(LEFT(TRIM(L$6),FIND("~",SUBSTITUTE(L$6," ","~",LEN(TRIM(L$6))-LEN(SUBSTITUTE(TRIM(L$6)," ",""))))-1)&amp;" Total",$B$6:$AH$427,ROW($A75)-5,FALSE))</f>
        <v>0</v>
      </c>
      <c r="M75" s="11">
        <f ca="1">IF(M$5&lt;&gt;"",HLOOKUP(M$5,Functionalization!$G$6:$M$427,ROW($A75)-5,FALSE),IFERROR(INDEX(M$391:M$427,MATCH($F75,$B$391:$B$427,0))/VLOOKUP($F75,$B$391:$AH$427,MATCH(LEFT(TRIM(M$6),FIND("~",SUBSTITUTE(M$6,"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75))*HLOOKUP(LEFT(TRIM(M$6),FIND("~",SUBSTITUTE(M$6," ","~",LEN(TRIM(M$6))-LEN(SUBSTITUTE(TRIM(M$6)," ",""))))-1)&amp;" Total",$B$6:$AH$427,ROW($A75)-5,FALSE))</f>
        <v>0</v>
      </c>
      <c r="N75" s="11">
        <f ca="1">IF(N$5&lt;&gt;"",HLOOKUP(N$5,Functionalization!$G$6:$M$427,ROW($A75)-5,FALSE),IFERROR(INDEX(N$391:N$427,MATCH($F75,$B$391:$B$427,0))/VLOOKUP($F75,$B$391:$AH$427,MATCH(LEFT(TRIM(N$6),FIND("~",SUBSTITUTE(N$6,"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75))*HLOOKUP(LEFT(TRIM(N$6),FIND("~",SUBSTITUTE(N$6," ","~",LEN(TRIM(N$6))-LEN(SUBSTITUTE(TRIM(N$6)," ",""))))-1)&amp;" Total",$B$6:$AH$427,ROW($A75)-5,FALSE))</f>
        <v>0</v>
      </c>
      <c r="O75" s="11">
        <f ca="1">IF(O$5&lt;&gt;"",HLOOKUP(O$5,Functionalization!$G$6:$M$427,ROW($A75)-5,FALSE),IFERROR(INDEX(O$391:O$427,MATCH($F75,$B$391:$B$427,0))/VLOOKUP($F75,$B$391:$AH$427,MATCH(LEFT(TRIM(O$6),FIND("~",SUBSTITUTE(O$6,"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75))*HLOOKUP(LEFT(TRIM(O$6),FIND("~",SUBSTITUTE(O$6," ","~",LEN(TRIM(O$6))-LEN(SUBSTITUTE(TRIM(O$6)," ",""))))-1)&amp;" Total",$B$6:$AH$427,ROW($A75)-5,FALSE))</f>
        <v>0</v>
      </c>
      <c r="P75" s="11">
        <f ca="1">IF(P$5&lt;&gt;"",HLOOKUP(P$5,Functionalization!$G$6:$M$427,ROW($A75)-5,FALSE),IFERROR(INDEX(P$391:P$427,MATCH($F75,$B$391:$B$427,0))/VLOOKUP($F75,$B$391:$AH$427,MATCH(LEFT(TRIM(P$6),FIND("~",SUBSTITUTE(P$6,"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75))*HLOOKUP(LEFT(TRIM(P$6),FIND("~",SUBSTITUTE(P$6," ","~",LEN(TRIM(P$6))-LEN(SUBSTITUTE(TRIM(P$6)," ",""))))-1)&amp;" Total",$B$6:$AH$427,ROW($A75)-5,FALSE))</f>
        <v>0</v>
      </c>
      <c r="Q75" s="11">
        <f ca="1">IF(Q$5&lt;&gt;"",HLOOKUP(Q$5,Functionalization!$G$6:$M$427,ROW($A75)-5,FALSE),IFERROR(INDEX(Q$391:Q$427,MATCH($F75,$B$391:$B$427,0))/VLOOKUP($F75,$B$391:$AH$427,MATCH(LEFT(TRIM(Q$6),FIND("~",SUBSTITUTE(Q$6,"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75))*HLOOKUP(LEFT(TRIM(Q$6),FIND("~",SUBSTITUTE(Q$6," ","~",LEN(TRIM(Q$6))-LEN(SUBSTITUTE(TRIM(Q$6)," ",""))))-1)&amp;" Total",$B$6:$AH$427,ROW($A75)-5,FALSE))</f>
        <v>0</v>
      </c>
      <c r="R75" s="11">
        <f ca="1">IF(R$5&lt;&gt;"",HLOOKUP(R$5,Functionalization!$G$6:$M$427,ROW($A75)-5,FALSE),IFERROR(INDEX(R$391:R$427,MATCH($F75,$B$391:$B$427,0))/VLOOKUP($F75,$B$391:$AH$427,MATCH(LEFT(TRIM(R$6),FIND("~",SUBSTITUTE(R$6,"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75))*HLOOKUP(LEFT(TRIM(R$6),FIND("~",SUBSTITUTE(R$6," ","~",LEN(TRIM(R$6))-LEN(SUBSTITUTE(TRIM(R$6)," ",""))))-1)&amp;" Total",$B$6:$AH$427,ROW($A75)-5,FALSE))</f>
        <v>0</v>
      </c>
      <c r="S75" s="11">
        <f ca="1">IF(S$5&lt;&gt;"",HLOOKUP(S$5,Functionalization!$G$6:$M$427,ROW($A75)-5,FALSE),IFERROR(INDEX(S$391:S$427,MATCH($F75,$B$391:$B$427,0))/VLOOKUP($F75,$B$391:$AH$427,MATCH(LEFT(TRIM(S$6),FIND("~",SUBSTITUTE(S$6,"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75))*HLOOKUP(LEFT(TRIM(S$6),FIND("~",SUBSTITUTE(S$6," ","~",LEN(TRIM(S$6))-LEN(SUBSTITUTE(TRIM(S$6)," ",""))))-1)&amp;" Total",$B$6:$AH$427,ROW($A75)-5,FALSE))</f>
        <v>0</v>
      </c>
      <c r="T75" s="11">
        <f ca="1">IF(T$5&lt;&gt;"",HLOOKUP(T$5,Functionalization!$G$6:$M$427,ROW($A75)-5,FALSE),IFERROR(INDEX(T$391:T$427,MATCH($F75,$B$391:$B$427,0))/VLOOKUP($F75,$B$391:$AH$427,MATCH(LEFT(TRIM(T$6),FIND("~",SUBSTITUTE(T$6,"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75))*HLOOKUP(LEFT(TRIM(T$6),FIND("~",SUBSTITUTE(T$6," ","~",LEN(TRIM(T$6))-LEN(SUBSTITUTE(TRIM(T$6)," ",""))))-1)&amp;" Total",$B$6:$AH$427,ROW($A75)-5,FALSE))</f>
        <v>0</v>
      </c>
      <c r="U75" s="11">
        <f ca="1">IF(U$5&lt;&gt;"",HLOOKUP(U$5,Functionalization!$G$6:$M$427,ROW($A75)-5,FALSE),IFERROR(INDEX(U$391:U$427,MATCH($F75,$B$391:$B$427,0))/VLOOKUP($F75,$B$391:$AH$427,MATCH(LEFT(TRIM(U$6),FIND("~",SUBSTITUTE(U$6,"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75))*HLOOKUP(LEFT(TRIM(U$6),FIND("~",SUBSTITUTE(U$6," ","~",LEN(TRIM(U$6))-LEN(SUBSTITUTE(TRIM(U$6)," ",""))))-1)&amp;" Total",$B$6:$AH$427,ROW($A75)-5,FALSE))</f>
        <v>0</v>
      </c>
      <c r="V75" s="11">
        <f ca="1">IF(V$5&lt;&gt;"",HLOOKUP(V$5,Functionalization!$G$6:$M$427,ROW($A75)-5,FALSE),IFERROR(INDEX(V$391:V$427,MATCH($F75,$B$391:$B$427,0))/VLOOKUP($F75,$B$391:$AH$427,MATCH(LEFT(TRIM(V$6),FIND("~",SUBSTITUTE(V$6,"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75))*HLOOKUP(LEFT(TRIM(V$6),FIND("~",SUBSTITUTE(V$6," ","~",LEN(TRIM(V$6))-LEN(SUBSTITUTE(TRIM(V$6)," ",""))))-1)&amp;" Total",$B$6:$AH$427,ROW($A75)-5,FALSE))</f>
        <v>0</v>
      </c>
      <c r="W75" s="11">
        <f ca="1">IF(W$5&lt;&gt;"",HLOOKUP(W$5,Functionalization!$G$6:$M$427,ROW($A75)-5,FALSE),IFERROR(INDEX(W$391:W$427,MATCH($F75,$B$391:$B$427,0))/VLOOKUP($F75,$B$391:$AH$427,MATCH(LEFT(TRIM(W$6),FIND("~",SUBSTITUTE(W$6,"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75))*HLOOKUP(LEFT(TRIM(W$6),FIND("~",SUBSTITUTE(W$6," ","~",LEN(TRIM(W$6))-LEN(SUBSTITUTE(TRIM(W$6)," ",""))))-1)&amp;" Total",$B$6:$AH$427,ROW($A75)-5,FALSE))</f>
        <v>0</v>
      </c>
      <c r="X75" s="11">
        <f ca="1">IF(X$5&lt;&gt;"",HLOOKUP(X$5,Functionalization!$G$6:$M$427,ROW($A75)-5,FALSE),IFERROR(INDEX(X$391:X$427,MATCH($F75,$B$391:$B$427,0))/VLOOKUP($F75,$B$391:$AH$427,MATCH(LEFT(TRIM(X$6),FIND("~",SUBSTITUTE(X$6,"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75))*HLOOKUP(LEFT(TRIM(X$6),FIND("~",SUBSTITUTE(X$6," ","~",LEN(TRIM(X$6))-LEN(SUBSTITUTE(TRIM(X$6)," ",""))))-1)&amp;" Total",$B$6:$AH$427,ROW($A75)-5,FALSE))</f>
        <v>0</v>
      </c>
      <c r="Y75" s="11">
        <f ca="1">IF(Y$5&lt;&gt;"",HLOOKUP(Y$5,Functionalization!$G$6:$M$427,ROW($A75)-5,FALSE),IFERROR(INDEX(Y$391:Y$427,MATCH($F75,$B$391:$B$427,0))/VLOOKUP($F75,$B$391:$AH$427,MATCH(LEFT(TRIM(Y$6),FIND("~",SUBSTITUTE(Y$6,"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75))*HLOOKUP(LEFT(TRIM(Y$6),FIND("~",SUBSTITUTE(Y$6," ","~",LEN(TRIM(Y$6))-LEN(SUBSTITUTE(TRIM(Y$6)," ",""))))-1)&amp;" Total",$B$6:$AH$427,ROW($A75)-5,FALSE))</f>
        <v>0</v>
      </c>
      <c r="Z75" s="11">
        <f ca="1">IF(Z$5&lt;&gt;"",HLOOKUP(Z$5,Functionalization!$G$6:$M$427,ROW($A75)-5,FALSE),IFERROR(INDEX(Z$391:Z$427,MATCH($F75,$B$391:$B$427,0))/VLOOKUP($F75,$B$391:$AH$427,MATCH(LEFT(TRIM(Z$6),FIND("~",SUBSTITUTE(Z$6,"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75))*HLOOKUP(LEFT(TRIM(Z$6),FIND("~",SUBSTITUTE(Z$6," ","~",LEN(TRIM(Z$6))-LEN(SUBSTITUTE(TRIM(Z$6)," ",""))))-1)&amp;" Total",$B$6:$AH$427,ROW($A75)-5,FALSE))</f>
        <v>0</v>
      </c>
      <c r="AA75" s="11">
        <f ca="1">IF(AA$5&lt;&gt;"",HLOOKUP(AA$5,Functionalization!$G$6:$M$427,ROW($A75)-5,FALSE),IFERROR(INDEX(AA$391:AA$427,MATCH($F75,$B$391:$B$427,0))/VLOOKUP($F75,$B$391:$AH$427,MATCH(LEFT(TRIM(AA$6),FIND("~",SUBSTITUTE(AA$6,"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75))*HLOOKUP(LEFT(TRIM(AA$6),FIND("~",SUBSTITUTE(AA$6," ","~",LEN(TRIM(AA$6))-LEN(SUBSTITUTE(TRIM(AA$6)," ",""))))-1)&amp;" Total",$B$6:$AH$427,ROW($A75)-5,FALSE))</f>
        <v>0</v>
      </c>
      <c r="AB75" s="11">
        <f ca="1">IF(AB$5&lt;&gt;"",HLOOKUP(AB$5,Functionalization!$G$6:$M$427,ROW($A75)-5,FALSE),IFERROR(INDEX(AB$391:AB$427,MATCH($F75,$B$391:$B$427,0))/VLOOKUP($F75,$B$391:$AH$427,MATCH(LEFT(TRIM(AB$6),FIND("~",SUBSTITUTE(AB$6,"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75))*HLOOKUP(LEFT(TRIM(AB$6),FIND("~",SUBSTITUTE(AB$6," ","~",LEN(TRIM(AB$6))-LEN(SUBSTITUTE(TRIM(AB$6)," ",""))))-1)&amp;" Total",$B$6:$AH$427,ROW($A75)-5,FALSE))</f>
        <v>0</v>
      </c>
      <c r="AC75" s="11">
        <f ca="1">IF(AC$5&lt;&gt;"",HLOOKUP(AC$5,Functionalization!$G$6:$M$427,ROW($A75)-5,FALSE),IFERROR(INDEX(AC$391:AC$427,MATCH($F75,$B$391:$B$427,0))/VLOOKUP($F75,$B$391:$AH$427,MATCH(LEFT(TRIM(AC$6),FIND("~",SUBSTITUTE(AC$6,"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75))*HLOOKUP(LEFT(TRIM(AC$6),FIND("~",SUBSTITUTE(AC$6," ","~",LEN(TRIM(AC$6))-LEN(SUBSTITUTE(TRIM(AC$6)," ",""))))-1)&amp;" Total",$B$6:$AH$427,ROW($A75)-5,FALSE))</f>
        <v>0</v>
      </c>
      <c r="AD75" s="11">
        <f ca="1">IF(AD$5&lt;&gt;"",HLOOKUP(AD$5,Functionalization!$G$6:$M$427,ROW($A75)-5,FALSE),IFERROR(INDEX(AD$391:AD$427,MATCH($F75,$B$391:$B$427,0))/VLOOKUP($F75,$B$391:$AH$427,MATCH(LEFT(TRIM(AD$6),FIND("~",SUBSTITUTE(AD$6,"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75))*HLOOKUP(LEFT(TRIM(AD$6),FIND("~",SUBSTITUTE(AD$6," ","~",LEN(TRIM(AD$6))-LEN(SUBSTITUTE(TRIM(AD$6)," ",""))))-1)&amp;" Total",$B$6:$AH$427,ROW($A75)-5,FALSE))</f>
        <v>0</v>
      </c>
      <c r="AE75" s="11">
        <f ca="1">IF(AE$5&lt;&gt;"",HLOOKUP(AE$5,Functionalization!$G$6:$M$427,ROW($A75)-5,FALSE),IFERROR(INDEX(AE$391:AE$427,MATCH($F75,$B$391:$B$427,0))/VLOOKUP($F75,$B$391:$AH$427,MATCH(LEFT(TRIM(AE$6),FIND("~",SUBSTITUTE(AE$6,"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75))*HLOOKUP(LEFT(TRIM(AE$6),FIND("~",SUBSTITUTE(AE$6," ","~",LEN(TRIM(AE$6))-LEN(SUBSTITUTE(TRIM(AE$6)," ",""))))-1)&amp;" Total",$B$6:$AH$427,ROW($A75)-5,FALSE))</f>
        <v>0</v>
      </c>
      <c r="AF75" s="11">
        <f ca="1">IF(AF$5&lt;&gt;"",HLOOKUP(AF$5,Functionalization!$G$6:$M$427,ROW($A75)-5,FALSE),IFERROR(INDEX(AF$391:AF$427,MATCH($F75,$B$391:$B$427,0))/VLOOKUP($F75,$B$391:$AH$427,MATCH(LEFT(TRIM(AF$6),FIND("~",SUBSTITUTE(AF$6,"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75))*HLOOKUP(LEFT(TRIM(AF$6),FIND("~",SUBSTITUTE(AF$6," ","~",LEN(TRIM(AF$6))-LEN(SUBSTITUTE(TRIM(AF$6)," ",""))))-1)&amp;" Total",$B$6:$AH$427,ROW($A75)-5,FALSE))</f>
        <v>0</v>
      </c>
      <c r="AG75" s="11">
        <f ca="1">IF(AG$5&lt;&gt;"",HLOOKUP(AG$5,Functionalization!$G$6:$M$427,ROW($A75)-5,FALSE),IFERROR(INDEX(AG$391:AG$427,MATCH($F75,$B$391:$B$427,0))/VLOOKUP($F75,$B$391:$AH$427,MATCH(LEFT(TRIM(AG$6),FIND("~",SUBSTITUTE(AG$6,"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75))*HLOOKUP(LEFT(TRIM(AG$6),FIND("~",SUBSTITUTE(AG$6," ","~",LEN(TRIM(AG$6))-LEN(SUBSTITUTE(TRIM(AG$6)," ",""))))-1)&amp;" Total",$B$6:$AH$427,ROW($A75)-5,FALSE))</f>
        <v>0</v>
      </c>
      <c r="AH75" s="11">
        <f ca="1">IF(AH$5&lt;&gt;"",HLOOKUP(AH$5,Functionalization!$G$6:$M$427,ROW($A75)-5,FALSE),IFERROR(INDEX(AH$391:AH$427,MATCH($F75,$B$391:$B$427,0))/VLOOKUP($F75,$B$391:$AH$427,MATCH(LEFT(TRIM(AH$6),FIND("~",SUBSTITUTE(AH$6,"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75))*HLOOKUP(LEFT(TRIM(AH$6),FIND("~",SUBSTITUTE(AH$6," ","~",LEN(TRIM(AH$6))-LEN(SUBSTITUTE(TRIM(AH$6)," ",""))))-1)&amp;" Total",$B$6:$AH$427,ROW($A75)-5,FALSE))</f>
        <v>0</v>
      </c>
      <c r="AJ75">
        <f ca="1">IFERROR(IF(SUMIF($G$6:$AH$6,AJ$6&amp;" Total",$G75:$AH75)-(SUMIF($G$6:$AH$6,AJ$6&amp;" "&amp;'Input-Func_Class'!$D$22,$G75:$AH75)+IFERROR(SUMIF($G$6:$AH$6,AJ$6&amp;" "&amp;'Input-Func_Class'!$E$22,$G75:$AH75),SUMIF($G$6:$AH$6,AJ$6&amp;" "&amp;'Input-Func_Class'!$B$24,$G75:$AH75))+SUMIF($G$6:$AH$6,AJ$6&amp;" "&amp;'Input-Func_Class'!$F$22,$G75:$AH75))&lt;Check_Limit,0,1),1)</f>
        <v>0</v>
      </c>
      <c r="AK75">
        <f ca="1">IFERROR(IF(SUMIF($G$6:$AH$6,AK$6&amp;" Total",$G75:$AH75)-(SUMIF($G$6:$AH$6,AK$6&amp;" "&amp;'Input-Func_Class'!$D$22,$G75:$AH75)+IFERROR(SUMIF($G$6:$AH$6,AK$6&amp;" "&amp;'Input-Func_Class'!$E$22,$G75:$AH75),SUMIF($G$6:$AH$6,AK$6&amp;" "&amp;'Input-Func_Class'!$B$24,$G75:$AH75))+SUMIF($G$6:$AH$6,AK$6&amp;" "&amp;'Input-Func_Class'!$F$22,$G75:$AH75))&lt;Check_Limit,0,1),1)</f>
        <v>0</v>
      </c>
      <c r="AL75">
        <f ca="1">IFERROR(IF(SUMIF($G$6:$AH$6,AL$6&amp;" Total",$G75:$AH75)-(SUMIF($G$6:$AH$6,AL$6&amp;" "&amp;'Input-Func_Class'!$D$22,$G75:$AH75)+IFERROR(SUMIF($G$6:$AH$6,AL$6&amp;" "&amp;'Input-Func_Class'!$E$22,$G75:$AH75),SUMIF($G$6:$AH$6,AL$6&amp;" "&amp;'Input-Func_Class'!$B$24,$G75:$AH75))+SUMIF($G$6:$AH$6,AL$6&amp;" "&amp;'Input-Func_Class'!$F$22,$G75:$AH75))&lt;Check_Limit,0,1),1)</f>
        <v>0</v>
      </c>
      <c r="AM75">
        <f ca="1">IFERROR(IF(SUMIF($G$6:$AH$6,AM$6&amp;" Total",$G75:$AH75)-(SUMIF($G$6:$AH$6,AM$6&amp;" "&amp;'Input-Func_Class'!$D$22,$G75:$AH75)+IFERROR(SUMIF($G$6:$AH$6,AM$6&amp;" "&amp;'Input-Func_Class'!$E$22,$G75:$AH75),SUMIF($G$6:$AH$6,AM$6&amp;" "&amp;'Input-Func_Class'!$B$24,$G75:$AH75))+SUMIF($G$6:$AH$6,AM$6&amp;" "&amp;'Input-Func_Class'!$F$22,$G75:$AH75))&lt;Check_Limit,0,1),1)</f>
        <v>0</v>
      </c>
      <c r="AN75">
        <f ca="1">IFERROR(IF(SUMIF($G$6:$AH$6,AN$6&amp;" Total",$G75:$AH75)-(SUMIF($G$6:$AH$6,AN$6&amp;" "&amp;'Input-Func_Class'!$D$22,$G75:$AH75)+IFERROR(SUMIF($G$6:$AH$6,AN$6&amp;" "&amp;'Input-Func_Class'!$E$22,$G75:$AH75),SUMIF($G$6:$AH$6,AN$6&amp;" "&amp;'Input-Func_Class'!$B$24,$G75:$AH75))+SUMIF($G$6:$AH$6,AN$6&amp;" "&amp;'Input-Func_Class'!$F$22,$G75:$AH75))&lt;Check_Limit,0,1),1)</f>
        <v>0</v>
      </c>
      <c r="AO75">
        <f ca="1">IFERROR(IF(SUMIF($G$6:$AH$6,AO$6&amp;" Total",$G75:$AH75)-(SUMIF($G$6:$AH$6,AO$6&amp;" "&amp;'Input-Func_Class'!$D$22,$G75:$AH75)+IFERROR(SUMIF($G$6:$AH$6,AO$6&amp;" "&amp;'Input-Func_Class'!$E$22,$G75:$AH75),SUMIF($G$6:$AH$6,AO$6&amp;" "&amp;'Input-Func_Class'!$B$24,$G75:$AH75))+SUMIF($G$6:$AH$6,AO$6&amp;" "&amp;'Input-Func_Class'!$F$22,$G75:$AH75))&lt;Check_Limit,0,1),1)</f>
        <v>0</v>
      </c>
      <c r="AP75">
        <f ca="1">IFERROR(IF(SUMIF($G$6:$AH$6,AP$6&amp;" Total",$G75:$AH75)-(SUMIF($G$6:$AH$6,AP$6&amp;" "&amp;'Input-Func_Class'!$D$22,$G75:$AH75)+IFERROR(SUMIF($G$6:$AH$6,AP$6&amp;" "&amp;'Input-Func_Class'!$E$22,$G75:$AH75),SUMIF($G$6:$AH$6,AP$6&amp;" "&amp;'Input-Func_Class'!$B$24,$G75:$AH75))+SUMIF($G$6:$AH$6,AP$6&amp;" "&amp;'Input-Func_Class'!$F$22,$G75:$AH75))&lt;Check_Limit,0,1),1)</f>
        <v>0</v>
      </c>
    </row>
    <row r="76" spans="1:42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>SUBTOTAL(9,D65:D75)</f>
        <v>257699873.75</v>
      </c>
      <c r="E76" s="11">
        <f t="shared" ca="1" si="6"/>
        <v>0</v>
      </c>
      <c r="G76" s="111">
        <f t="shared" ref="G76:AH76" ca="1" si="7">SUBTOTAL(9,G65:G75)</f>
        <v>0</v>
      </c>
      <c r="H76" s="111">
        <f t="shared" ca="1" si="7"/>
        <v>0</v>
      </c>
      <c r="I76" s="111">
        <f t="shared" ca="1" si="7"/>
        <v>0</v>
      </c>
      <c r="J76" s="111">
        <f t="shared" ca="1" si="7"/>
        <v>0</v>
      </c>
      <c r="K76" s="111">
        <f t="shared" ca="1" si="7"/>
        <v>7253614.0872990154</v>
      </c>
      <c r="L76" s="111">
        <f t="shared" ca="1" si="7"/>
        <v>0</v>
      </c>
      <c r="M76" s="111">
        <f t="shared" ca="1" si="7"/>
        <v>7253614.0872990154</v>
      </c>
      <c r="N76" s="111">
        <f t="shared" ca="1" si="7"/>
        <v>0</v>
      </c>
      <c r="O76" s="111">
        <f t="shared" ca="1" si="7"/>
        <v>1441101.0461592958</v>
      </c>
      <c r="P76" s="111">
        <f t="shared" ca="1" si="7"/>
        <v>1441101.0461592958</v>
      </c>
      <c r="Q76" s="111">
        <f t="shared" ca="1" si="7"/>
        <v>0</v>
      </c>
      <c r="R76" s="111">
        <f t="shared" ca="1" si="7"/>
        <v>0</v>
      </c>
      <c r="S76" s="111">
        <f t="shared" ca="1" si="7"/>
        <v>16633099.714210173</v>
      </c>
      <c r="T76" s="111">
        <f t="shared" ca="1" si="7"/>
        <v>16633099.714210173</v>
      </c>
      <c r="U76" s="111">
        <f t="shared" ca="1" si="7"/>
        <v>0</v>
      </c>
      <c r="V76" s="111">
        <f t="shared" ca="1" si="7"/>
        <v>0</v>
      </c>
      <c r="W76" s="111">
        <f t="shared" ca="1" si="7"/>
        <v>177165235.29225567</v>
      </c>
      <c r="X76" s="111">
        <f t="shared" ca="1" si="7"/>
        <v>136340966.77255249</v>
      </c>
      <c r="Y76" s="111">
        <f t="shared" ca="1" si="7"/>
        <v>0</v>
      </c>
      <c r="Z76" s="111">
        <f t="shared" ca="1" si="7"/>
        <v>40824268.519703194</v>
      </c>
      <c r="AA76" s="111">
        <f t="shared" ca="1" si="7"/>
        <v>55206823.610075869</v>
      </c>
      <c r="AB76" s="111">
        <f t="shared" ca="1" si="7"/>
        <v>0</v>
      </c>
      <c r="AC76" s="111">
        <f t="shared" ca="1" si="7"/>
        <v>0</v>
      </c>
      <c r="AD76" s="111">
        <f t="shared" ca="1" si="7"/>
        <v>55206823.610075869</v>
      </c>
      <c r="AE76" s="111">
        <f t="shared" ca="1" si="7"/>
        <v>0</v>
      </c>
      <c r="AF76" s="111">
        <f t="shared" ca="1" si="7"/>
        <v>0</v>
      </c>
      <c r="AG76" s="111">
        <f t="shared" ca="1" si="7"/>
        <v>0</v>
      </c>
      <c r="AH76" s="111">
        <f t="shared" ca="1" si="7"/>
        <v>0</v>
      </c>
      <c r="AJ76">
        <f ca="1">IFERROR(IF(SUMIF($G$6:$AH$6,AJ$6&amp;" Total",$G76:$AH76)-(SUMIF($G$6:$AH$6,AJ$6&amp;" "&amp;'Input-Func_Class'!$D$22,$G76:$AH76)+IFERROR(SUMIF($G$6:$AH$6,AJ$6&amp;" "&amp;'Input-Func_Class'!$E$22,$G76:$AH76),SUMIF($G$6:$AH$6,AJ$6&amp;" "&amp;'Input-Func_Class'!$B$24,$G76:$AH76))+SUMIF($G$6:$AH$6,AJ$6&amp;" "&amp;'Input-Func_Class'!$F$22,$G76:$AH76))&lt;Check_Limit,0,1),1)</f>
        <v>0</v>
      </c>
      <c r="AK76">
        <f ca="1">IFERROR(IF(SUMIF($G$6:$AH$6,AK$6&amp;" Total",$G76:$AH76)-(SUMIF($G$6:$AH$6,AK$6&amp;" "&amp;'Input-Func_Class'!$D$22,$G76:$AH76)+IFERROR(SUMIF($G$6:$AH$6,AK$6&amp;" "&amp;'Input-Func_Class'!$E$22,$G76:$AH76),SUMIF($G$6:$AH$6,AK$6&amp;" "&amp;'Input-Func_Class'!$B$24,$G76:$AH76))+SUMIF($G$6:$AH$6,AK$6&amp;" "&amp;'Input-Func_Class'!$F$22,$G76:$AH76))&lt;Check_Limit,0,1),1)</f>
        <v>0</v>
      </c>
      <c r="AL76">
        <f ca="1">IFERROR(IF(SUMIF($G$6:$AH$6,AL$6&amp;" Total",$G76:$AH76)-(SUMIF($G$6:$AH$6,AL$6&amp;" "&amp;'Input-Func_Class'!$D$22,$G76:$AH76)+IFERROR(SUMIF($G$6:$AH$6,AL$6&amp;" "&amp;'Input-Func_Class'!$E$22,$G76:$AH76),SUMIF($G$6:$AH$6,AL$6&amp;" "&amp;'Input-Func_Class'!$B$24,$G76:$AH76))+SUMIF($G$6:$AH$6,AL$6&amp;" "&amp;'Input-Func_Class'!$F$22,$G76:$AH76))&lt;Check_Limit,0,1),1)</f>
        <v>0</v>
      </c>
      <c r="AM76">
        <f ca="1">IFERROR(IF(SUMIF($G$6:$AH$6,AM$6&amp;" Total",$G76:$AH76)-(SUMIF($G$6:$AH$6,AM$6&amp;" "&amp;'Input-Func_Class'!$D$22,$G76:$AH76)+IFERROR(SUMIF($G$6:$AH$6,AM$6&amp;" "&amp;'Input-Func_Class'!$E$22,$G76:$AH76),SUMIF($G$6:$AH$6,AM$6&amp;" "&amp;'Input-Func_Class'!$B$24,$G76:$AH76))+SUMIF($G$6:$AH$6,AM$6&amp;" "&amp;'Input-Func_Class'!$F$22,$G76:$AH76))&lt;Check_Limit,0,1),1)</f>
        <v>0</v>
      </c>
      <c r="AN76">
        <f ca="1">IFERROR(IF(SUMIF($G$6:$AH$6,AN$6&amp;" Total",$G76:$AH76)-(SUMIF($G$6:$AH$6,AN$6&amp;" "&amp;'Input-Func_Class'!$D$22,$G76:$AH76)+IFERROR(SUMIF($G$6:$AH$6,AN$6&amp;" "&amp;'Input-Func_Class'!$E$22,$G76:$AH76),SUMIF($G$6:$AH$6,AN$6&amp;" "&amp;'Input-Func_Class'!$B$24,$G76:$AH76))+SUMIF($G$6:$AH$6,AN$6&amp;" "&amp;'Input-Func_Class'!$F$22,$G76:$AH76))&lt;Check_Limit,0,1),1)</f>
        <v>0</v>
      </c>
      <c r="AO76">
        <f ca="1">IFERROR(IF(SUMIF($G$6:$AH$6,AO$6&amp;" Total",$G76:$AH76)-(SUMIF($G$6:$AH$6,AO$6&amp;" "&amp;'Input-Func_Class'!$D$22,$G76:$AH76)+IFERROR(SUMIF($G$6:$AH$6,AO$6&amp;" "&amp;'Input-Func_Class'!$E$22,$G76:$AH76),SUMIF($G$6:$AH$6,AO$6&amp;" "&amp;'Input-Func_Class'!$B$24,$G76:$AH76))+SUMIF($G$6:$AH$6,AO$6&amp;" "&amp;'Input-Func_Class'!$F$22,$G76:$AH76))&lt;Check_Limit,0,1),1)</f>
        <v>0</v>
      </c>
      <c r="AP76">
        <f ca="1">IFERROR(IF(SUMIF($G$6:$AH$6,AP$6&amp;" Total",$G76:$AH76)-(SUMIF($G$6:$AH$6,AP$6&amp;" "&amp;'Input-Func_Class'!$D$22,$G76:$AH76)+IFERROR(SUMIF($G$6:$AH$6,AP$6&amp;" "&amp;'Input-Func_Class'!$E$22,$G76:$AH76),SUMIF($G$6:$AH$6,AP$6&amp;" "&amp;'Input-Func_Class'!$B$24,$G76:$AH76))+SUMIF($G$6:$AH$6,AP$6&amp;" "&amp;'Input-Func_Class'!$F$22,$G76:$AH76))&lt;Check_Limit,0,1),1)</f>
        <v>0</v>
      </c>
    </row>
    <row r="77" spans="1:42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>
        <f t="shared" si="6"/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J77">
        <f>IFERROR(IF(SUMIF($G$6:$AH$6,AJ$6&amp;" Total",$G77:$AH77)-(SUMIF($G$6:$AH$6,AJ$6&amp;" "&amp;'Input-Func_Class'!$D$22,$G77:$AH77)+IFERROR(SUMIF($G$6:$AH$6,AJ$6&amp;" "&amp;'Input-Func_Class'!$E$22,$G77:$AH77),SUMIF($G$6:$AH$6,AJ$6&amp;" "&amp;'Input-Func_Class'!$B$24,$G77:$AH77))+SUMIF($G$6:$AH$6,AJ$6&amp;" "&amp;'Input-Func_Class'!$F$22,$G77:$AH77))&lt;Check_Limit,0,1),1)</f>
        <v>0</v>
      </c>
      <c r="AK77">
        <f>IFERROR(IF(SUMIF($G$6:$AH$6,AK$6&amp;" Total",$G77:$AH77)-(SUMIF($G$6:$AH$6,AK$6&amp;" "&amp;'Input-Func_Class'!$D$22,$G77:$AH77)+IFERROR(SUMIF($G$6:$AH$6,AK$6&amp;" "&amp;'Input-Func_Class'!$E$22,$G77:$AH77),SUMIF($G$6:$AH$6,AK$6&amp;" "&amp;'Input-Func_Class'!$B$24,$G77:$AH77))+SUMIF($G$6:$AH$6,AK$6&amp;" "&amp;'Input-Func_Class'!$F$22,$G77:$AH77))&lt;Check_Limit,0,1),1)</f>
        <v>0</v>
      </c>
      <c r="AL77">
        <f>IFERROR(IF(SUMIF($G$6:$AH$6,AL$6&amp;" Total",$G77:$AH77)-(SUMIF($G$6:$AH$6,AL$6&amp;" "&amp;'Input-Func_Class'!$D$22,$G77:$AH77)+IFERROR(SUMIF($G$6:$AH$6,AL$6&amp;" "&amp;'Input-Func_Class'!$E$22,$G77:$AH77),SUMIF($G$6:$AH$6,AL$6&amp;" "&amp;'Input-Func_Class'!$B$24,$G77:$AH77))+SUMIF($G$6:$AH$6,AL$6&amp;" "&amp;'Input-Func_Class'!$F$22,$G77:$AH77))&lt;Check_Limit,0,1),1)</f>
        <v>0</v>
      </c>
      <c r="AM77">
        <f>IFERROR(IF(SUMIF($G$6:$AH$6,AM$6&amp;" Total",$G77:$AH77)-(SUMIF($G$6:$AH$6,AM$6&amp;" "&amp;'Input-Func_Class'!$D$22,$G77:$AH77)+IFERROR(SUMIF($G$6:$AH$6,AM$6&amp;" "&amp;'Input-Func_Class'!$E$22,$G77:$AH77),SUMIF($G$6:$AH$6,AM$6&amp;" "&amp;'Input-Func_Class'!$B$24,$G77:$AH77))+SUMIF($G$6:$AH$6,AM$6&amp;" "&amp;'Input-Func_Class'!$F$22,$G77:$AH77))&lt;Check_Limit,0,1),1)</f>
        <v>0</v>
      </c>
      <c r="AN77">
        <f>IFERROR(IF(SUMIF($G$6:$AH$6,AN$6&amp;" Total",$G77:$AH77)-(SUMIF($G$6:$AH$6,AN$6&amp;" "&amp;'Input-Func_Class'!$D$22,$G77:$AH77)+IFERROR(SUMIF($G$6:$AH$6,AN$6&amp;" "&amp;'Input-Func_Class'!$E$22,$G77:$AH77),SUMIF($G$6:$AH$6,AN$6&amp;" "&amp;'Input-Func_Class'!$B$24,$G77:$AH77))+SUMIF($G$6:$AH$6,AN$6&amp;" "&amp;'Input-Func_Class'!$F$22,$G77:$AH77))&lt;Check_Limit,0,1),1)</f>
        <v>0</v>
      </c>
      <c r="AO77">
        <f>IFERROR(IF(SUMIF($G$6:$AH$6,AO$6&amp;" Total",$G77:$AH77)-(SUMIF($G$6:$AH$6,AO$6&amp;" "&amp;'Input-Func_Class'!$D$22,$G77:$AH77)+IFERROR(SUMIF($G$6:$AH$6,AO$6&amp;" "&amp;'Input-Func_Class'!$E$22,$G77:$AH77),SUMIF($G$6:$AH$6,AO$6&amp;" "&amp;'Input-Func_Class'!$B$24,$G77:$AH77))+SUMIF($G$6:$AH$6,AO$6&amp;" "&amp;'Input-Func_Class'!$F$22,$G77:$AH77))&lt;Check_Limit,0,1),1)</f>
        <v>0</v>
      </c>
      <c r="AP77">
        <f>IFERROR(IF(SUMIF($G$6:$AH$6,AP$6&amp;" Total",$G77:$AH77)-(SUMIF($G$6:$AH$6,AP$6&amp;" "&amp;'Input-Func_Class'!$D$22,$G77:$AH77)+IFERROR(SUMIF($G$6:$AH$6,AP$6&amp;" "&amp;'Input-Func_Class'!$E$22,$G77:$AH77),SUMIF($G$6:$AH$6,AP$6&amp;" "&amp;'Input-Func_Class'!$B$24,$G77:$AH77))+SUMIF($G$6:$AH$6,AP$6&amp;" "&amp;'Input-Func_Class'!$F$22,$G77:$AH77))&lt;Check_Limit,0,1),1)</f>
        <v>0</v>
      </c>
    </row>
    <row r="78" spans="1:42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>SUBTOTAL(9,D11:D77)</f>
        <v>7078132871.7600002</v>
      </c>
      <c r="E78" s="11">
        <f t="shared" ca="1" si="6"/>
        <v>0</v>
      </c>
      <c r="F78" s="3"/>
      <c r="G78" s="11">
        <f t="shared" ref="G78:AH78" ca="1" si="8">SUBTOTAL(9,G11:G77)</f>
        <v>1047715.1807155459</v>
      </c>
      <c r="H78" s="11">
        <f t="shared" ca="1" si="8"/>
        <v>0</v>
      </c>
      <c r="I78" s="11">
        <f t="shared" ca="1" si="8"/>
        <v>1047715.1807155459</v>
      </c>
      <c r="J78" s="11">
        <f t="shared" ca="1" si="8"/>
        <v>0</v>
      </c>
      <c r="K78" s="11">
        <f t="shared" ca="1" si="8"/>
        <v>200780069.17411426</v>
      </c>
      <c r="L78" s="11">
        <f t="shared" ca="1" si="8"/>
        <v>0</v>
      </c>
      <c r="M78" s="11">
        <f t="shared" ca="1" si="8"/>
        <v>200780069.17411426</v>
      </c>
      <c r="N78" s="11">
        <f t="shared" ca="1" si="8"/>
        <v>0</v>
      </c>
      <c r="O78" s="11">
        <f t="shared" ca="1" si="8"/>
        <v>40224638.50897973</v>
      </c>
      <c r="P78" s="11">
        <f t="shared" ca="1" si="8"/>
        <v>40224638.50897973</v>
      </c>
      <c r="Q78" s="11">
        <f t="shared" ca="1" si="8"/>
        <v>0</v>
      </c>
      <c r="R78" s="11">
        <f t="shared" ca="1" si="8"/>
        <v>0</v>
      </c>
      <c r="S78" s="11">
        <f t="shared" ca="1" si="8"/>
        <v>454043523.99456739</v>
      </c>
      <c r="T78" s="11">
        <f t="shared" ca="1" si="8"/>
        <v>454043523.99456739</v>
      </c>
      <c r="U78" s="11">
        <f t="shared" ca="1" si="8"/>
        <v>0</v>
      </c>
      <c r="V78" s="11">
        <f t="shared" ca="1" si="8"/>
        <v>0</v>
      </c>
      <c r="W78" s="11">
        <f t="shared" ca="1" si="8"/>
        <v>4830640463.5637827</v>
      </c>
      <c r="X78" s="11">
        <f t="shared" ca="1" si="8"/>
        <v>3718229286.3517528</v>
      </c>
      <c r="Y78" s="11">
        <f t="shared" ca="1" si="8"/>
        <v>0</v>
      </c>
      <c r="Z78" s="11">
        <f t="shared" ca="1" si="8"/>
        <v>1112411177.2120299</v>
      </c>
      <c r="AA78" s="11">
        <f t="shared" ca="1" si="8"/>
        <v>1510263665.0514095</v>
      </c>
      <c r="AB78" s="11">
        <f t="shared" ca="1" si="8"/>
        <v>0</v>
      </c>
      <c r="AC78" s="11">
        <f t="shared" ca="1" si="8"/>
        <v>0</v>
      </c>
      <c r="AD78" s="11">
        <f t="shared" ca="1" si="8"/>
        <v>1510263665.0514095</v>
      </c>
      <c r="AE78" s="11">
        <f t="shared" ca="1" si="8"/>
        <v>41132796.286431544</v>
      </c>
      <c r="AF78" s="11">
        <f t="shared" ca="1" si="8"/>
        <v>0</v>
      </c>
      <c r="AG78" s="11">
        <f t="shared" ca="1" si="8"/>
        <v>0</v>
      </c>
      <c r="AH78" s="11">
        <f t="shared" ca="1" si="8"/>
        <v>41132796.286431544</v>
      </c>
      <c r="AJ78">
        <f ca="1">IFERROR(IF(SUMIF($G$6:$AH$6,AJ$6&amp;" Total",$G78:$AH78)-(SUMIF($G$6:$AH$6,AJ$6&amp;" "&amp;'Input-Func_Class'!$D$22,$G78:$AH78)+IFERROR(SUMIF($G$6:$AH$6,AJ$6&amp;" "&amp;'Input-Func_Class'!$E$22,$G78:$AH78),SUMIF($G$6:$AH$6,AJ$6&amp;" "&amp;'Input-Func_Class'!$B$24,$G78:$AH78))+SUMIF($G$6:$AH$6,AJ$6&amp;" "&amp;'Input-Func_Class'!$F$22,$G78:$AH78))&lt;Check_Limit,0,1),1)</f>
        <v>0</v>
      </c>
      <c r="AK78">
        <f ca="1">IFERROR(IF(SUMIF($G$6:$AH$6,AK$6&amp;" Total",$G78:$AH78)-(SUMIF($G$6:$AH$6,AK$6&amp;" "&amp;'Input-Func_Class'!$D$22,$G78:$AH78)+IFERROR(SUMIF($G$6:$AH$6,AK$6&amp;" "&amp;'Input-Func_Class'!$E$22,$G78:$AH78),SUMIF($G$6:$AH$6,AK$6&amp;" "&amp;'Input-Func_Class'!$B$24,$G78:$AH78))+SUMIF($G$6:$AH$6,AK$6&amp;" "&amp;'Input-Func_Class'!$F$22,$G78:$AH78))&lt;Check_Limit,0,1),1)</f>
        <v>0</v>
      </c>
      <c r="AL78">
        <f ca="1">IFERROR(IF(SUMIF($G$6:$AH$6,AL$6&amp;" Total",$G78:$AH78)-(SUMIF($G$6:$AH$6,AL$6&amp;" "&amp;'Input-Func_Class'!$D$22,$G78:$AH78)+IFERROR(SUMIF($G$6:$AH$6,AL$6&amp;" "&amp;'Input-Func_Class'!$E$22,$G78:$AH78),SUMIF($G$6:$AH$6,AL$6&amp;" "&amp;'Input-Func_Class'!$B$24,$G78:$AH78))+SUMIF($G$6:$AH$6,AL$6&amp;" "&amp;'Input-Func_Class'!$F$22,$G78:$AH78))&lt;Check_Limit,0,1),1)</f>
        <v>0</v>
      </c>
      <c r="AM78">
        <f ca="1">IFERROR(IF(SUMIF($G$6:$AH$6,AM$6&amp;" Total",$G78:$AH78)-(SUMIF($G$6:$AH$6,AM$6&amp;" "&amp;'Input-Func_Class'!$D$22,$G78:$AH78)+IFERROR(SUMIF($G$6:$AH$6,AM$6&amp;" "&amp;'Input-Func_Class'!$E$22,$G78:$AH78),SUMIF($G$6:$AH$6,AM$6&amp;" "&amp;'Input-Func_Class'!$B$24,$G78:$AH78))+SUMIF($G$6:$AH$6,AM$6&amp;" "&amp;'Input-Func_Class'!$F$22,$G78:$AH78))&lt;Check_Limit,0,1),1)</f>
        <v>0</v>
      </c>
      <c r="AN78">
        <f ca="1">IFERROR(IF(SUMIF($G$6:$AH$6,AN$6&amp;" Total",$G78:$AH78)-(SUMIF($G$6:$AH$6,AN$6&amp;" "&amp;'Input-Func_Class'!$D$22,$G78:$AH78)+IFERROR(SUMIF($G$6:$AH$6,AN$6&amp;" "&amp;'Input-Func_Class'!$E$22,$G78:$AH78),SUMIF($G$6:$AH$6,AN$6&amp;" "&amp;'Input-Func_Class'!$B$24,$G78:$AH78))+SUMIF($G$6:$AH$6,AN$6&amp;" "&amp;'Input-Func_Class'!$F$22,$G78:$AH78))&lt;Check_Limit,0,1),1)</f>
        <v>0</v>
      </c>
      <c r="AO78">
        <f ca="1">IFERROR(IF(SUMIF($G$6:$AH$6,AO$6&amp;" Total",$G78:$AH78)-(SUMIF($G$6:$AH$6,AO$6&amp;" "&amp;'Input-Func_Class'!$D$22,$G78:$AH78)+IFERROR(SUMIF($G$6:$AH$6,AO$6&amp;" "&amp;'Input-Func_Class'!$E$22,$G78:$AH78),SUMIF($G$6:$AH$6,AO$6&amp;" "&amp;'Input-Func_Class'!$B$24,$G78:$AH78))+SUMIF($G$6:$AH$6,AO$6&amp;" "&amp;'Input-Func_Class'!$F$22,$G78:$AH78))&lt;Check_Limit,0,1),1)</f>
        <v>0</v>
      </c>
      <c r="AP78">
        <f ca="1">IFERROR(IF(SUMIF($G$6:$AH$6,AP$6&amp;" Total",$G78:$AH78)-(SUMIF($G$6:$AH$6,AP$6&amp;" "&amp;'Input-Func_Class'!$D$22,$G78:$AH78)+IFERROR(SUMIF($G$6:$AH$6,AP$6&amp;" "&amp;'Input-Func_Class'!$E$22,$G78:$AH78),SUMIF($G$6:$AH$6,AP$6&amp;" "&amp;'Input-Func_Class'!$B$24,$G78:$AH78))+SUMIF($G$6:$AH$6,AP$6&amp;" "&amp;'Input-Func_Class'!$F$22,$G78:$AH78))&lt;Check_Limit,0,1),1)</f>
        <v>0</v>
      </c>
    </row>
    <row r="79" spans="1:42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>
        <f t="shared" si="6"/>
        <v>0</v>
      </c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J79">
        <f>IFERROR(IF(SUMIF($G$6:$AH$6,AJ$6&amp;" Total",$G79:$AH79)-(SUMIF($G$6:$AH$6,AJ$6&amp;" "&amp;'Input-Func_Class'!$D$22,$G79:$AH79)+IFERROR(SUMIF($G$6:$AH$6,AJ$6&amp;" "&amp;'Input-Func_Class'!$E$22,$G79:$AH79),SUMIF($G$6:$AH$6,AJ$6&amp;" "&amp;'Input-Func_Class'!$B$24,$G79:$AH79))+SUMIF($G$6:$AH$6,AJ$6&amp;" "&amp;'Input-Func_Class'!$F$22,$G79:$AH79))&lt;Check_Limit,0,1),1)</f>
        <v>0</v>
      </c>
      <c r="AK79">
        <f>IFERROR(IF(SUMIF($G$6:$AH$6,AK$6&amp;" Total",$G79:$AH79)-(SUMIF($G$6:$AH$6,AK$6&amp;" "&amp;'Input-Func_Class'!$D$22,$G79:$AH79)+IFERROR(SUMIF($G$6:$AH$6,AK$6&amp;" "&amp;'Input-Func_Class'!$E$22,$G79:$AH79),SUMIF($G$6:$AH$6,AK$6&amp;" "&amp;'Input-Func_Class'!$B$24,$G79:$AH79))+SUMIF($G$6:$AH$6,AK$6&amp;" "&amp;'Input-Func_Class'!$F$22,$G79:$AH79))&lt;Check_Limit,0,1),1)</f>
        <v>0</v>
      </c>
      <c r="AL79">
        <f>IFERROR(IF(SUMIF($G$6:$AH$6,AL$6&amp;" Total",$G79:$AH79)-(SUMIF($G$6:$AH$6,AL$6&amp;" "&amp;'Input-Func_Class'!$D$22,$G79:$AH79)+IFERROR(SUMIF($G$6:$AH$6,AL$6&amp;" "&amp;'Input-Func_Class'!$E$22,$G79:$AH79),SUMIF($G$6:$AH$6,AL$6&amp;" "&amp;'Input-Func_Class'!$B$24,$G79:$AH79))+SUMIF($G$6:$AH$6,AL$6&amp;" "&amp;'Input-Func_Class'!$F$22,$G79:$AH79))&lt;Check_Limit,0,1),1)</f>
        <v>0</v>
      </c>
      <c r="AM79">
        <f>IFERROR(IF(SUMIF($G$6:$AH$6,AM$6&amp;" Total",$G79:$AH79)-(SUMIF($G$6:$AH$6,AM$6&amp;" "&amp;'Input-Func_Class'!$D$22,$G79:$AH79)+IFERROR(SUMIF($G$6:$AH$6,AM$6&amp;" "&amp;'Input-Func_Class'!$E$22,$G79:$AH79),SUMIF($G$6:$AH$6,AM$6&amp;" "&amp;'Input-Func_Class'!$B$24,$G79:$AH79))+SUMIF($G$6:$AH$6,AM$6&amp;" "&amp;'Input-Func_Class'!$F$22,$G79:$AH79))&lt;Check_Limit,0,1),1)</f>
        <v>0</v>
      </c>
      <c r="AN79">
        <f>IFERROR(IF(SUMIF($G$6:$AH$6,AN$6&amp;" Total",$G79:$AH79)-(SUMIF($G$6:$AH$6,AN$6&amp;" "&amp;'Input-Func_Class'!$D$22,$G79:$AH79)+IFERROR(SUMIF($G$6:$AH$6,AN$6&amp;" "&amp;'Input-Func_Class'!$E$22,$G79:$AH79),SUMIF($G$6:$AH$6,AN$6&amp;" "&amp;'Input-Func_Class'!$B$24,$G79:$AH79))+SUMIF($G$6:$AH$6,AN$6&amp;" "&amp;'Input-Func_Class'!$F$22,$G79:$AH79))&lt;Check_Limit,0,1),1)</f>
        <v>0</v>
      </c>
      <c r="AO79">
        <f>IFERROR(IF(SUMIF($G$6:$AH$6,AO$6&amp;" Total",$G79:$AH79)-(SUMIF($G$6:$AH$6,AO$6&amp;" "&amp;'Input-Func_Class'!$D$22,$G79:$AH79)+IFERROR(SUMIF($G$6:$AH$6,AO$6&amp;" "&amp;'Input-Func_Class'!$E$22,$G79:$AH79),SUMIF($G$6:$AH$6,AO$6&amp;" "&amp;'Input-Func_Class'!$B$24,$G79:$AH79))+SUMIF($G$6:$AH$6,AO$6&amp;" "&amp;'Input-Func_Class'!$F$22,$G79:$AH79))&lt;Check_Limit,0,1),1)</f>
        <v>0</v>
      </c>
      <c r="AP79">
        <f>IFERROR(IF(SUMIF($G$6:$AH$6,AP$6&amp;" Total",$G79:$AH79)-(SUMIF($G$6:$AH$6,AP$6&amp;" "&amp;'Input-Func_Class'!$D$22,$G79:$AH79)+IFERROR(SUMIF($G$6:$AH$6,AP$6&amp;" "&amp;'Input-Func_Class'!$E$22,$G79:$AH79),SUMIF($G$6:$AH$6,AP$6&amp;" "&amp;'Input-Func_Class'!$B$24,$G79:$AH79))+SUMIF($G$6:$AH$6,AP$6&amp;" "&amp;'Input-Func_Class'!$F$22,$G79:$AH79))&lt;Check_Limit,0,1),1)</f>
        <v>0</v>
      </c>
    </row>
    <row r="80" spans="1:42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>
        <f t="shared" si="6"/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J80">
        <f>IFERROR(IF(SUMIF($G$6:$AH$6,AJ$6&amp;" Total",$G80:$AH80)-(SUMIF($G$6:$AH$6,AJ$6&amp;" "&amp;'Input-Func_Class'!$D$22,$G80:$AH80)+IFERROR(SUMIF($G$6:$AH$6,AJ$6&amp;" "&amp;'Input-Func_Class'!$E$22,$G80:$AH80),SUMIF($G$6:$AH$6,AJ$6&amp;" "&amp;'Input-Func_Class'!$B$24,$G80:$AH80))+SUMIF($G$6:$AH$6,AJ$6&amp;" "&amp;'Input-Func_Class'!$F$22,$G80:$AH80))&lt;Check_Limit,0,1),1)</f>
        <v>0</v>
      </c>
      <c r="AK80">
        <f>IFERROR(IF(SUMIF($G$6:$AH$6,AK$6&amp;" Total",$G80:$AH80)-(SUMIF($G$6:$AH$6,AK$6&amp;" "&amp;'Input-Func_Class'!$D$22,$G80:$AH80)+IFERROR(SUMIF($G$6:$AH$6,AK$6&amp;" "&amp;'Input-Func_Class'!$E$22,$G80:$AH80),SUMIF($G$6:$AH$6,AK$6&amp;" "&amp;'Input-Func_Class'!$B$24,$G80:$AH80))+SUMIF($G$6:$AH$6,AK$6&amp;" "&amp;'Input-Func_Class'!$F$22,$G80:$AH80))&lt;Check_Limit,0,1),1)</f>
        <v>0</v>
      </c>
      <c r="AL80">
        <f>IFERROR(IF(SUMIF($G$6:$AH$6,AL$6&amp;" Total",$G80:$AH80)-(SUMIF($G$6:$AH$6,AL$6&amp;" "&amp;'Input-Func_Class'!$D$22,$G80:$AH80)+IFERROR(SUMIF($G$6:$AH$6,AL$6&amp;" "&amp;'Input-Func_Class'!$E$22,$G80:$AH80),SUMIF($G$6:$AH$6,AL$6&amp;" "&amp;'Input-Func_Class'!$B$24,$G80:$AH80))+SUMIF($G$6:$AH$6,AL$6&amp;" "&amp;'Input-Func_Class'!$F$22,$G80:$AH80))&lt;Check_Limit,0,1),1)</f>
        <v>0</v>
      </c>
      <c r="AM80">
        <f>IFERROR(IF(SUMIF($G$6:$AH$6,AM$6&amp;" Total",$G80:$AH80)-(SUMIF($G$6:$AH$6,AM$6&amp;" "&amp;'Input-Func_Class'!$D$22,$G80:$AH80)+IFERROR(SUMIF($G$6:$AH$6,AM$6&amp;" "&amp;'Input-Func_Class'!$E$22,$G80:$AH80),SUMIF($G$6:$AH$6,AM$6&amp;" "&amp;'Input-Func_Class'!$B$24,$G80:$AH80))+SUMIF($G$6:$AH$6,AM$6&amp;" "&amp;'Input-Func_Class'!$F$22,$G80:$AH80))&lt;Check_Limit,0,1),1)</f>
        <v>0</v>
      </c>
      <c r="AN80">
        <f>IFERROR(IF(SUMIF($G$6:$AH$6,AN$6&amp;" Total",$G80:$AH80)-(SUMIF($G$6:$AH$6,AN$6&amp;" "&amp;'Input-Func_Class'!$D$22,$G80:$AH80)+IFERROR(SUMIF($G$6:$AH$6,AN$6&amp;" "&amp;'Input-Func_Class'!$E$22,$G80:$AH80),SUMIF($G$6:$AH$6,AN$6&amp;" "&amp;'Input-Func_Class'!$B$24,$G80:$AH80))+SUMIF($G$6:$AH$6,AN$6&amp;" "&amp;'Input-Func_Class'!$F$22,$G80:$AH80))&lt;Check_Limit,0,1),1)</f>
        <v>0</v>
      </c>
      <c r="AO80">
        <f>IFERROR(IF(SUMIF($G$6:$AH$6,AO$6&amp;" Total",$G80:$AH80)-(SUMIF($G$6:$AH$6,AO$6&amp;" "&amp;'Input-Func_Class'!$D$22,$G80:$AH80)+IFERROR(SUMIF($G$6:$AH$6,AO$6&amp;" "&amp;'Input-Func_Class'!$E$22,$G80:$AH80),SUMIF($G$6:$AH$6,AO$6&amp;" "&amp;'Input-Func_Class'!$B$24,$G80:$AH80))+SUMIF($G$6:$AH$6,AO$6&amp;" "&amp;'Input-Func_Class'!$F$22,$G80:$AH80))&lt;Check_Limit,0,1),1)</f>
        <v>0</v>
      </c>
      <c r="AP80">
        <f>IFERROR(IF(SUMIF($G$6:$AH$6,AP$6&amp;" Total",$G80:$AH80)-(SUMIF($G$6:$AH$6,AP$6&amp;" "&amp;'Input-Func_Class'!$D$22,$G80:$AH80)+IFERROR(SUMIF($G$6:$AH$6,AP$6&amp;" "&amp;'Input-Func_Class'!$E$22,$G80:$AH80),SUMIF($G$6:$AH$6,AP$6&amp;" "&amp;'Input-Func_Class'!$B$24,$G80:$AH80))+SUMIF($G$6:$AH$6,AP$6&amp;" "&amp;'Input-Func_Class'!$F$22,$G80:$AH80))&lt;Check_Limit,0,1),1)</f>
        <v>0</v>
      </c>
    </row>
    <row r="81" spans="1:42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>
        <f t="shared" si="6"/>
        <v>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J81">
        <f>IFERROR(IF(SUMIF($G$6:$AH$6,AJ$6&amp;" Total",$G81:$AH81)-(SUMIF($G$6:$AH$6,AJ$6&amp;" "&amp;'Input-Func_Class'!$D$22,$G81:$AH81)+IFERROR(SUMIF($G$6:$AH$6,AJ$6&amp;" "&amp;'Input-Func_Class'!$E$22,$G81:$AH81),SUMIF($G$6:$AH$6,AJ$6&amp;" "&amp;'Input-Func_Class'!$B$24,$G81:$AH81))+SUMIF($G$6:$AH$6,AJ$6&amp;" "&amp;'Input-Func_Class'!$F$22,$G81:$AH81))&lt;Check_Limit,0,1),1)</f>
        <v>0</v>
      </c>
      <c r="AK81">
        <f>IFERROR(IF(SUMIF($G$6:$AH$6,AK$6&amp;" Total",$G81:$AH81)-(SUMIF($G$6:$AH$6,AK$6&amp;" "&amp;'Input-Func_Class'!$D$22,$G81:$AH81)+IFERROR(SUMIF($G$6:$AH$6,AK$6&amp;" "&amp;'Input-Func_Class'!$E$22,$G81:$AH81),SUMIF($G$6:$AH$6,AK$6&amp;" "&amp;'Input-Func_Class'!$B$24,$G81:$AH81))+SUMIF($G$6:$AH$6,AK$6&amp;" "&amp;'Input-Func_Class'!$F$22,$G81:$AH81))&lt;Check_Limit,0,1),1)</f>
        <v>0</v>
      </c>
      <c r="AL81">
        <f>IFERROR(IF(SUMIF($G$6:$AH$6,AL$6&amp;" Total",$G81:$AH81)-(SUMIF($G$6:$AH$6,AL$6&amp;" "&amp;'Input-Func_Class'!$D$22,$G81:$AH81)+IFERROR(SUMIF($G$6:$AH$6,AL$6&amp;" "&amp;'Input-Func_Class'!$E$22,$G81:$AH81),SUMIF($G$6:$AH$6,AL$6&amp;" "&amp;'Input-Func_Class'!$B$24,$G81:$AH81))+SUMIF($G$6:$AH$6,AL$6&amp;" "&amp;'Input-Func_Class'!$F$22,$G81:$AH81))&lt;Check_Limit,0,1),1)</f>
        <v>0</v>
      </c>
      <c r="AM81">
        <f>IFERROR(IF(SUMIF($G$6:$AH$6,AM$6&amp;" Total",$G81:$AH81)-(SUMIF($G$6:$AH$6,AM$6&amp;" "&amp;'Input-Func_Class'!$D$22,$G81:$AH81)+IFERROR(SUMIF($G$6:$AH$6,AM$6&amp;" "&amp;'Input-Func_Class'!$E$22,$G81:$AH81),SUMIF($G$6:$AH$6,AM$6&amp;" "&amp;'Input-Func_Class'!$B$24,$G81:$AH81))+SUMIF($G$6:$AH$6,AM$6&amp;" "&amp;'Input-Func_Class'!$F$22,$G81:$AH81))&lt;Check_Limit,0,1),1)</f>
        <v>0</v>
      </c>
      <c r="AN81">
        <f>IFERROR(IF(SUMIF($G$6:$AH$6,AN$6&amp;" Total",$G81:$AH81)-(SUMIF($G$6:$AH$6,AN$6&amp;" "&amp;'Input-Func_Class'!$D$22,$G81:$AH81)+IFERROR(SUMIF($G$6:$AH$6,AN$6&amp;" "&amp;'Input-Func_Class'!$E$22,$G81:$AH81),SUMIF($G$6:$AH$6,AN$6&amp;" "&amp;'Input-Func_Class'!$B$24,$G81:$AH81))+SUMIF($G$6:$AH$6,AN$6&amp;" "&amp;'Input-Func_Class'!$F$22,$G81:$AH81))&lt;Check_Limit,0,1),1)</f>
        <v>0</v>
      </c>
      <c r="AO81">
        <f>IFERROR(IF(SUMIF($G$6:$AH$6,AO$6&amp;" Total",$G81:$AH81)-(SUMIF($G$6:$AH$6,AO$6&amp;" "&amp;'Input-Func_Class'!$D$22,$G81:$AH81)+IFERROR(SUMIF($G$6:$AH$6,AO$6&amp;" "&amp;'Input-Func_Class'!$E$22,$G81:$AH81),SUMIF($G$6:$AH$6,AO$6&amp;" "&amp;'Input-Func_Class'!$B$24,$G81:$AH81))+SUMIF($G$6:$AH$6,AO$6&amp;" "&amp;'Input-Func_Class'!$F$22,$G81:$AH81))&lt;Check_Limit,0,1),1)</f>
        <v>0</v>
      </c>
      <c r="AP81">
        <f>IFERROR(IF(SUMIF($G$6:$AH$6,AP$6&amp;" Total",$G81:$AH81)-(SUMIF($G$6:$AH$6,AP$6&amp;" "&amp;'Input-Func_Class'!$D$22,$G81:$AH81)+IFERROR(SUMIF($G$6:$AH$6,AP$6&amp;" "&amp;'Input-Func_Class'!$E$22,$G81:$AH81),SUMIF($G$6:$AH$6,AP$6&amp;" "&amp;'Input-Func_Class'!$B$24,$G81:$AH81))+SUMIF($G$6:$AH$6,AP$6&amp;" "&amp;'Input-Func_Class'!$F$22,$G81:$AH81))&lt;Check_Limit,0,1),1)</f>
        <v>0</v>
      </c>
    </row>
    <row r="82" spans="1:42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>Functionalization!$D82</f>
        <v>0</v>
      </c>
      <c r="E82" s="11">
        <f t="shared" si="6"/>
        <v>0</v>
      </c>
      <c r="F82" s="3" t="str">
        <f>IF($D82=0,"-",IF('Input-Accounts'!$E82&lt;&gt;0,'Input-Accounts'!$E82,'Input-Accounts'!$G82))</f>
        <v>-</v>
      </c>
      <c r="G82" s="11">
        <f ca="1">IF(G$5&lt;&gt;"",HLOOKUP(G$5,Functionalization!$G$6:$M$427,ROW($A82)-5,FALSE),IFERROR(INDEX(G$391:G$427,MATCH($F82,$B$391:$B$427,0))/VLOOKUP($F82,$B$391:$AH$427,MATCH(LEFT(TRIM(G$6),FIND("~",SUBSTITUTE(G$6,"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82))*HLOOKUP(LEFT(TRIM(G$6),FIND("~",SUBSTITUTE(G$6," ","~",LEN(TRIM(G$6))-LEN(SUBSTITUTE(TRIM(G$6)," ",""))))-1)&amp;" Total",$B$6:$AH$427,ROW($A82)-5,FALSE))</f>
        <v>0</v>
      </c>
      <c r="H82" s="11">
        <f ca="1">IF(H$5&lt;&gt;"",HLOOKUP(H$5,Functionalization!$G$6:$M$427,ROW($A82)-5,FALSE),IFERROR(INDEX(H$391:H$427,MATCH($F82,$B$391:$B$427,0))/VLOOKUP($F82,$B$391:$AH$427,MATCH(LEFT(TRIM(H$6),FIND("~",SUBSTITUTE(H$6,"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82))*HLOOKUP(LEFT(TRIM(H$6),FIND("~",SUBSTITUTE(H$6," ","~",LEN(TRIM(H$6))-LEN(SUBSTITUTE(TRIM(H$6)," ",""))))-1)&amp;" Total",$B$6:$AH$427,ROW($A82)-5,FALSE))</f>
        <v>0</v>
      </c>
      <c r="I82" s="11">
        <f ca="1">IF(I$5&lt;&gt;"",HLOOKUP(I$5,Functionalization!$G$6:$M$427,ROW($A82)-5,FALSE),IFERROR(INDEX(I$391:I$427,MATCH($F82,$B$391:$B$427,0))/VLOOKUP($F82,$B$391:$AH$427,MATCH(LEFT(TRIM(I$6),FIND("~",SUBSTITUTE(I$6,"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82))*HLOOKUP(LEFT(TRIM(I$6),FIND("~",SUBSTITUTE(I$6," ","~",LEN(TRIM(I$6))-LEN(SUBSTITUTE(TRIM(I$6)," ",""))))-1)&amp;" Total",$B$6:$AH$427,ROW($A82)-5,FALSE))</f>
        <v>0</v>
      </c>
      <c r="J82" s="11">
        <f ca="1">IF(J$5&lt;&gt;"",HLOOKUP(J$5,Functionalization!$G$6:$M$427,ROW($A82)-5,FALSE),IFERROR(INDEX(J$391:J$427,MATCH($F82,$B$391:$B$427,0))/VLOOKUP($F82,$B$391:$AH$427,MATCH(LEFT(TRIM(J$6),FIND("~",SUBSTITUTE(J$6,"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82))*HLOOKUP(LEFT(TRIM(J$6),FIND("~",SUBSTITUTE(J$6," ","~",LEN(TRIM(J$6))-LEN(SUBSTITUTE(TRIM(J$6)," ",""))))-1)&amp;" Total",$B$6:$AH$427,ROW($A82)-5,FALSE))</f>
        <v>0</v>
      </c>
      <c r="K82" s="11">
        <f ca="1">IF(K$5&lt;&gt;"",HLOOKUP(K$5,Functionalization!$G$6:$M$427,ROW($A82)-5,FALSE),IFERROR(INDEX(K$391:K$427,MATCH($F82,$B$391:$B$427,0))/VLOOKUP($F82,$B$391:$AH$427,MATCH(LEFT(TRIM(K$6),FIND("~",SUBSTITUTE(K$6,"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82))*HLOOKUP(LEFT(TRIM(K$6),FIND("~",SUBSTITUTE(K$6," ","~",LEN(TRIM(K$6))-LEN(SUBSTITUTE(TRIM(K$6)," ",""))))-1)&amp;" Total",$B$6:$AH$427,ROW($A82)-5,FALSE))</f>
        <v>0</v>
      </c>
      <c r="L82" s="11">
        <f ca="1">IF(L$5&lt;&gt;"",HLOOKUP(L$5,Functionalization!$G$6:$M$427,ROW($A82)-5,FALSE),IFERROR(INDEX(L$391:L$427,MATCH($F82,$B$391:$B$427,0))/VLOOKUP($F82,$B$391:$AH$427,MATCH(LEFT(TRIM(L$6),FIND("~",SUBSTITUTE(L$6,"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82))*HLOOKUP(LEFT(TRIM(L$6),FIND("~",SUBSTITUTE(L$6," ","~",LEN(TRIM(L$6))-LEN(SUBSTITUTE(TRIM(L$6)," ",""))))-1)&amp;" Total",$B$6:$AH$427,ROW($A82)-5,FALSE))</f>
        <v>0</v>
      </c>
      <c r="M82" s="11">
        <f ca="1">IF(M$5&lt;&gt;"",HLOOKUP(M$5,Functionalization!$G$6:$M$427,ROW($A82)-5,FALSE),IFERROR(INDEX(M$391:M$427,MATCH($F82,$B$391:$B$427,0))/VLOOKUP($F82,$B$391:$AH$427,MATCH(LEFT(TRIM(M$6),FIND("~",SUBSTITUTE(M$6,"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82))*HLOOKUP(LEFT(TRIM(M$6),FIND("~",SUBSTITUTE(M$6," ","~",LEN(TRIM(M$6))-LEN(SUBSTITUTE(TRIM(M$6)," ",""))))-1)&amp;" Total",$B$6:$AH$427,ROW($A82)-5,FALSE))</f>
        <v>0</v>
      </c>
      <c r="N82" s="11">
        <f ca="1">IF(N$5&lt;&gt;"",HLOOKUP(N$5,Functionalization!$G$6:$M$427,ROW($A82)-5,FALSE),IFERROR(INDEX(N$391:N$427,MATCH($F82,$B$391:$B$427,0))/VLOOKUP($F82,$B$391:$AH$427,MATCH(LEFT(TRIM(N$6),FIND("~",SUBSTITUTE(N$6,"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82))*HLOOKUP(LEFT(TRIM(N$6),FIND("~",SUBSTITUTE(N$6," ","~",LEN(TRIM(N$6))-LEN(SUBSTITUTE(TRIM(N$6)," ",""))))-1)&amp;" Total",$B$6:$AH$427,ROW($A82)-5,FALSE))</f>
        <v>0</v>
      </c>
      <c r="O82" s="11">
        <f ca="1">IF(O$5&lt;&gt;"",HLOOKUP(O$5,Functionalization!$G$6:$M$427,ROW($A82)-5,FALSE),IFERROR(INDEX(O$391:O$427,MATCH($F82,$B$391:$B$427,0))/VLOOKUP($F82,$B$391:$AH$427,MATCH(LEFT(TRIM(O$6),FIND("~",SUBSTITUTE(O$6,"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82))*HLOOKUP(LEFT(TRIM(O$6),FIND("~",SUBSTITUTE(O$6," ","~",LEN(TRIM(O$6))-LEN(SUBSTITUTE(TRIM(O$6)," ",""))))-1)&amp;" Total",$B$6:$AH$427,ROW($A82)-5,FALSE))</f>
        <v>0</v>
      </c>
      <c r="P82" s="11">
        <f ca="1">IF(P$5&lt;&gt;"",HLOOKUP(P$5,Functionalization!$G$6:$M$427,ROW($A82)-5,FALSE),IFERROR(INDEX(P$391:P$427,MATCH($F82,$B$391:$B$427,0))/VLOOKUP($F82,$B$391:$AH$427,MATCH(LEFT(TRIM(P$6),FIND("~",SUBSTITUTE(P$6,"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82))*HLOOKUP(LEFT(TRIM(P$6),FIND("~",SUBSTITUTE(P$6," ","~",LEN(TRIM(P$6))-LEN(SUBSTITUTE(TRIM(P$6)," ",""))))-1)&amp;" Total",$B$6:$AH$427,ROW($A82)-5,FALSE))</f>
        <v>0</v>
      </c>
      <c r="Q82" s="11">
        <f ca="1">IF(Q$5&lt;&gt;"",HLOOKUP(Q$5,Functionalization!$G$6:$M$427,ROW($A82)-5,FALSE),IFERROR(INDEX(Q$391:Q$427,MATCH($F82,$B$391:$B$427,0))/VLOOKUP($F82,$B$391:$AH$427,MATCH(LEFT(TRIM(Q$6),FIND("~",SUBSTITUTE(Q$6,"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82))*HLOOKUP(LEFT(TRIM(Q$6),FIND("~",SUBSTITUTE(Q$6," ","~",LEN(TRIM(Q$6))-LEN(SUBSTITUTE(TRIM(Q$6)," ",""))))-1)&amp;" Total",$B$6:$AH$427,ROW($A82)-5,FALSE))</f>
        <v>0</v>
      </c>
      <c r="R82" s="11">
        <f ca="1">IF(R$5&lt;&gt;"",HLOOKUP(R$5,Functionalization!$G$6:$M$427,ROW($A82)-5,FALSE),IFERROR(INDEX(R$391:R$427,MATCH($F82,$B$391:$B$427,0))/VLOOKUP($F82,$B$391:$AH$427,MATCH(LEFT(TRIM(R$6),FIND("~",SUBSTITUTE(R$6,"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82))*HLOOKUP(LEFT(TRIM(R$6),FIND("~",SUBSTITUTE(R$6," ","~",LEN(TRIM(R$6))-LEN(SUBSTITUTE(TRIM(R$6)," ",""))))-1)&amp;" Total",$B$6:$AH$427,ROW($A82)-5,FALSE))</f>
        <v>0</v>
      </c>
      <c r="S82" s="11">
        <f ca="1">IF(S$5&lt;&gt;"",HLOOKUP(S$5,Functionalization!$G$6:$M$427,ROW($A82)-5,FALSE),IFERROR(INDEX(S$391:S$427,MATCH($F82,$B$391:$B$427,0))/VLOOKUP($F82,$B$391:$AH$427,MATCH(LEFT(TRIM(S$6),FIND("~",SUBSTITUTE(S$6,"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82))*HLOOKUP(LEFT(TRIM(S$6),FIND("~",SUBSTITUTE(S$6," ","~",LEN(TRIM(S$6))-LEN(SUBSTITUTE(TRIM(S$6)," ",""))))-1)&amp;" Total",$B$6:$AH$427,ROW($A82)-5,FALSE))</f>
        <v>0</v>
      </c>
      <c r="T82" s="11">
        <f ca="1">IF(T$5&lt;&gt;"",HLOOKUP(T$5,Functionalization!$G$6:$M$427,ROW($A82)-5,FALSE),IFERROR(INDEX(T$391:T$427,MATCH($F82,$B$391:$B$427,0))/VLOOKUP($F82,$B$391:$AH$427,MATCH(LEFT(TRIM(T$6),FIND("~",SUBSTITUTE(T$6,"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82))*HLOOKUP(LEFT(TRIM(T$6),FIND("~",SUBSTITUTE(T$6," ","~",LEN(TRIM(T$6))-LEN(SUBSTITUTE(TRIM(T$6)," ",""))))-1)&amp;" Total",$B$6:$AH$427,ROW($A82)-5,FALSE))</f>
        <v>0</v>
      </c>
      <c r="U82" s="11">
        <f ca="1">IF(U$5&lt;&gt;"",HLOOKUP(U$5,Functionalization!$G$6:$M$427,ROW($A82)-5,FALSE),IFERROR(INDEX(U$391:U$427,MATCH($F82,$B$391:$B$427,0))/VLOOKUP($F82,$B$391:$AH$427,MATCH(LEFT(TRIM(U$6),FIND("~",SUBSTITUTE(U$6,"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82))*HLOOKUP(LEFT(TRIM(U$6),FIND("~",SUBSTITUTE(U$6," ","~",LEN(TRIM(U$6))-LEN(SUBSTITUTE(TRIM(U$6)," ",""))))-1)&amp;" Total",$B$6:$AH$427,ROW($A82)-5,FALSE))</f>
        <v>0</v>
      </c>
      <c r="V82" s="11">
        <f ca="1">IF(V$5&lt;&gt;"",HLOOKUP(V$5,Functionalization!$G$6:$M$427,ROW($A82)-5,FALSE),IFERROR(INDEX(V$391:V$427,MATCH($F82,$B$391:$B$427,0))/VLOOKUP($F82,$B$391:$AH$427,MATCH(LEFT(TRIM(V$6),FIND("~",SUBSTITUTE(V$6,"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82))*HLOOKUP(LEFT(TRIM(V$6),FIND("~",SUBSTITUTE(V$6," ","~",LEN(TRIM(V$6))-LEN(SUBSTITUTE(TRIM(V$6)," ",""))))-1)&amp;" Total",$B$6:$AH$427,ROW($A82)-5,FALSE))</f>
        <v>0</v>
      </c>
      <c r="W82" s="11">
        <f ca="1">IF(W$5&lt;&gt;"",HLOOKUP(W$5,Functionalization!$G$6:$M$427,ROW($A82)-5,FALSE),IFERROR(INDEX(W$391:W$427,MATCH($F82,$B$391:$B$427,0))/VLOOKUP($F82,$B$391:$AH$427,MATCH(LEFT(TRIM(W$6),FIND("~",SUBSTITUTE(W$6,"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82))*HLOOKUP(LEFT(TRIM(W$6),FIND("~",SUBSTITUTE(W$6," ","~",LEN(TRIM(W$6))-LEN(SUBSTITUTE(TRIM(W$6)," ",""))))-1)&amp;" Total",$B$6:$AH$427,ROW($A82)-5,FALSE))</f>
        <v>0</v>
      </c>
      <c r="X82" s="11">
        <f ca="1">IF(X$5&lt;&gt;"",HLOOKUP(X$5,Functionalization!$G$6:$M$427,ROW($A82)-5,FALSE),IFERROR(INDEX(X$391:X$427,MATCH($F82,$B$391:$B$427,0))/VLOOKUP($F82,$B$391:$AH$427,MATCH(LEFT(TRIM(X$6),FIND("~",SUBSTITUTE(X$6,"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82))*HLOOKUP(LEFT(TRIM(X$6),FIND("~",SUBSTITUTE(X$6," ","~",LEN(TRIM(X$6))-LEN(SUBSTITUTE(TRIM(X$6)," ",""))))-1)&amp;" Total",$B$6:$AH$427,ROW($A82)-5,FALSE))</f>
        <v>0</v>
      </c>
      <c r="Y82" s="11">
        <f ca="1">IF(Y$5&lt;&gt;"",HLOOKUP(Y$5,Functionalization!$G$6:$M$427,ROW($A82)-5,FALSE),IFERROR(INDEX(Y$391:Y$427,MATCH($F82,$B$391:$B$427,0))/VLOOKUP($F82,$B$391:$AH$427,MATCH(LEFT(TRIM(Y$6),FIND("~",SUBSTITUTE(Y$6,"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82))*HLOOKUP(LEFT(TRIM(Y$6),FIND("~",SUBSTITUTE(Y$6," ","~",LEN(TRIM(Y$6))-LEN(SUBSTITUTE(TRIM(Y$6)," ",""))))-1)&amp;" Total",$B$6:$AH$427,ROW($A82)-5,FALSE))</f>
        <v>0</v>
      </c>
      <c r="Z82" s="11">
        <f ca="1">IF(Z$5&lt;&gt;"",HLOOKUP(Z$5,Functionalization!$G$6:$M$427,ROW($A82)-5,FALSE),IFERROR(INDEX(Z$391:Z$427,MATCH($F82,$B$391:$B$427,0))/VLOOKUP($F82,$B$391:$AH$427,MATCH(LEFT(TRIM(Z$6),FIND("~",SUBSTITUTE(Z$6,"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82))*HLOOKUP(LEFT(TRIM(Z$6),FIND("~",SUBSTITUTE(Z$6," ","~",LEN(TRIM(Z$6))-LEN(SUBSTITUTE(TRIM(Z$6)," ",""))))-1)&amp;" Total",$B$6:$AH$427,ROW($A82)-5,FALSE))</f>
        <v>0</v>
      </c>
      <c r="AA82" s="11">
        <f ca="1">IF(AA$5&lt;&gt;"",HLOOKUP(AA$5,Functionalization!$G$6:$M$427,ROW($A82)-5,FALSE),IFERROR(INDEX(AA$391:AA$427,MATCH($F82,$B$391:$B$427,0))/VLOOKUP($F82,$B$391:$AH$427,MATCH(LEFT(TRIM(AA$6),FIND("~",SUBSTITUTE(AA$6,"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82))*HLOOKUP(LEFT(TRIM(AA$6),FIND("~",SUBSTITUTE(AA$6," ","~",LEN(TRIM(AA$6))-LEN(SUBSTITUTE(TRIM(AA$6)," ",""))))-1)&amp;" Total",$B$6:$AH$427,ROW($A82)-5,FALSE))</f>
        <v>0</v>
      </c>
      <c r="AB82" s="11">
        <f ca="1">IF(AB$5&lt;&gt;"",HLOOKUP(AB$5,Functionalization!$G$6:$M$427,ROW($A82)-5,FALSE),IFERROR(INDEX(AB$391:AB$427,MATCH($F82,$B$391:$B$427,0))/VLOOKUP($F82,$B$391:$AH$427,MATCH(LEFT(TRIM(AB$6),FIND("~",SUBSTITUTE(AB$6,"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82))*HLOOKUP(LEFT(TRIM(AB$6),FIND("~",SUBSTITUTE(AB$6," ","~",LEN(TRIM(AB$6))-LEN(SUBSTITUTE(TRIM(AB$6)," ",""))))-1)&amp;" Total",$B$6:$AH$427,ROW($A82)-5,FALSE))</f>
        <v>0</v>
      </c>
      <c r="AC82" s="11">
        <f ca="1">IF(AC$5&lt;&gt;"",HLOOKUP(AC$5,Functionalization!$G$6:$M$427,ROW($A82)-5,FALSE),IFERROR(INDEX(AC$391:AC$427,MATCH($F82,$B$391:$B$427,0))/VLOOKUP($F82,$B$391:$AH$427,MATCH(LEFT(TRIM(AC$6),FIND("~",SUBSTITUTE(AC$6,"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82))*HLOOKUP(LEFT(TRIM(AC$6),FIND("~",SUBSTITUTE(AC$6," ","~",LEN(TRIM(AC$6))-LEN(SUBSTITUTE(TRIM(AC$6)," ",""))))-1)&amp;" Total",$B$6:$AH$427,ROW($A82)-5,FALSE))</f>
        <v>0</v>
      </c>
      <c r="AD82" s="11">
        <f ca="1">IF(AD$5&lt;&gt;"",HLOOKUP(AD$5,Functionalization!$G$6:$M$427,ROW($A82)-5,FALSE),IFERROR(INDEX(AD$391:AD$427,MATCH($F82,$B$391:$B$427,0))/VLOOKUP($F82,$B$391:$AH$427,MATCH(LEFT(TRIM(AD$6),FIND("~",SUBSTITUTE(AD$6,"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82))*HLOOKUP(LEFT(TRIM(AD$6),FIND("~",SUBSTITUTE(AD$6," ","~",LEN(TRIM(AD$6))-LEN(SUBSTITUTE(TRIM(AD$6)," ",""))))-1)&amp;" Total",$B$6:$AH$427,ROW($A82)-5,FALSE))</f>
        <v>0</v>
      </c>
      <c r="AE82" s="11">
        <f ca="1">IF(AE$5&lt;&gt;"",HLOOKUP(AE$5,Functionalization!$G$6:$M$427,ROW($A82)-5,FALSE),IFERROR(INDEX(AE$391:AE$427,MATCH($F82,$B$391:$B$427,0))/VLOOKUP($F82,$B$391:$AH$427,MATCH(LEFT(TRIM(AE$6),FIND("~",SUBSTITUTE(AE$6,"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82))*HLOOKUP(LEFT(TRIM(AE$6),FIND("~",SUBSTITUTE(AE$6," ","~",LEN(TRIM(AE$6))-LEN(SUBSTITUTE(TRIM(AE$6)," ",""))))-1)&amp;" Total",$B$6:$AH$427,ROW($A82)-5,FALSE))</f>
        <v>0</v>
      </c>
      <c r="AF82" s="11">
        <f ca="1">IF(AF$5&lt;&gt;"",HLOOKUP(AF$5,Functionalization!$G$6:$M$427,ROW($A82)-5,FALSE),IFERROR(INDEX(AF$391:AF$427,MATCH($F82,$B$391:$B$427,0))/VLOOKUP($F82,$B$391:$AH$427,MATCH(LEFT(TRIM(AF$6),FIND("~",SUBSTITUTE(AF$6,"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82))*HLOOKUP(LEFT(TRIM(AF$6),FIND("~",SUBSTITUTE(AF$6," ","~",LEN(TRIM(AF$6))-LEN(SUBSTITUTE(TRIM(AF$6)," ",""))))-1)&amp;" Total",$B$6:$AH$427,ROW($A82)-5,FALSE))</f>
        <v>0</v>
      </c>
      <c r="AG82" s="11">
        <f ca="1">IF(AG$5&lt;&gt;"",HLOOKUP(AG$5,Functionalization!$G$6:$M$427,ROW($A82)-5,FALSE),IFERROR(INDEX(AG$391:AG$427,MATCH($F82,$B$391:$B$427,0))/VLOOKUP($F82,$B$391:$AH$427,MATCH(LEFT(TRIM(AG$6),FIND("~",SUBSTITUTE(AG$6,"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82))*HLOOKUP(LEFT(TRIM(AG$6),FIND("~",SUBSTITUTE(AG$6," ","~",LEN(TRIM(AG$6))-LEN(SUBSTITUTE(TRIM(AG$6)," ",""))))-1)&amp;" Total",$B$6:$AH$427,ROW($A82)-5,FALSE))</f>
        <v>0</v>
      </c>
      <c r="AH82" s="11">
        <f ca="1">IF(AH$5&lt;&gt;"",HLOOKUP(AH$5,Functionalization!$G$6:$M$427,ROW($A82)-5,FALSE),IFERROR(INDEX(AH$391:AH$427,MATCH($F82,$B$391:$B$427,0))/VLOOKUP($F82,$B$391:$AH$427,MATCH(LEFT(TRIM(AH$6),FIND("~",SUBSTITUTE(AH$6,"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82))*HLOOKUP(LEFT(TRIM(AH$6),FIND("~",SUBSTITUTE(AH$6," ","~",LEN(TRIM(AH$6))-LEN(SUBSTITUTE(TRIM(AH$6)," ",""))))-1)&amp;" Total",$B$6:$AH$427,ROW($A82)-5,FALSE))</f>
        <v>0</v>
      </c>
      <c r="AJ82">
        <f ca="1">IFERROR(IF(SUMIF($G$6:$AH$6,AJ$6&amp;" Total",$G82:$AH82)-(SUMIF($G$6:$AH$6,AJ$6&amp;" "&amp;'Input-Func_Class'!$D$22,$G82:$AH82)+IFERROR(SUMIF($G$6:$AH$6,AJ$6&amp;" "&amp;'Input-Func_Class'!$E$22,$G82:$AH82),SUMIF($G$6:$AH$6,AJ$6&amp;" "&amp;'Input-Func_Class'!$B$24,$G82:$AH82))+SUMIF($G$6:$AH$6,AJ$6&amp;" "&amp;'Input-Func_Class'!$F$22,$G82:$AH82))&lt;Check_Limit,0,1),1)</f>
        <v>0</v>
      </c>
      <c r="AK82">
        <f ca="1">IFERROR(IF(SUMIF($G$6:$AH$6,AK$6&amp;" Total",$G82:$AH82)-(SUMIF($G$6:$AH$6,AK$6&amp;" "&amp;'Input-Func_Class'!$D$22,$G82:$AH82)+IFERROR(SUMIF($G$6:$AH$6,AK$6&amp;" "&amp;'Input-Func_Class'!$E$22,$G82:$AH82),SUMIF($G$6:$AH$6,AK$6&amp;" "&amp;'Input-Func_Class'!$B$24,$G82:$AH82))+SUMIF($G$6:$AH$6,AK$6&amp;" "&amp;'Input-Func_Class'!$F$22,$G82:$AH82))&lt;Check_Limit,0,1),1)</f>
        <v>0</v>
      </c>
      <c r="AL82">
        <f ca="1">IFERROR(IF(SUMIF($G$6:$AH$6,AL$6&amp;" Total",$G82:$AH82)-(SUMIF($G$6:$AH$6,AL$6&amp;" "&amp;'Input-Func_Class'!$D$22,$G82:$AH82)+IFERROR(SUMIF($G$6:$AH$6,AL$6&amp;" "&amp;'Input-Func_Class'!$E$22,$G82:$AH82),SUMIF($G$6:$AH$6,AL$6&amp;" "&amp;'Input-Func_Class'!$B$24,$G82:$AH82))+SUMIF($G$6:$AH$6,AL$6&amp;" "&amp;'Input-Func_Class'!$F$22,$G82:$AH82))&lt;Check_Limit,0,1),1)</f>
        <v>0</v>
      </c>
      <c r="AM82">
        <f ca="1">IFERROR(IF(SUMIF($G$6:$AH$6,AM$6&amp;" Total",$G82:$AH82)-(SUMIF($G$6:$AH$6,AM$6&amp;" "&amp;'Input-Func_Class'!$D$22,$G82:$AH82)+IFERROR(SUMIF($G$6:$AH$6,AM$6&amp;" "&amp;'Input-Func_Class'!$E$22,$G82:$AH82),SUMIF($G$6:$AH$6,AM$6&amp;" "&amp;'Input-Func_Class'!$B$24,$G82:$AH82))+SUMIF($G$6:$AH$6,AM$6&amp;" "&amp;'Input-Func_Class'!$F$22,$G82:$AH82))&lt;Check_Limit,0,1),1)</f>
        <v>0</v>
      </c>
      <c r="AN82">
        <f ca="1">IFERROR(IF(SUMIF($G$6:$AH$6,AN$6&amp;" Total",$G82:$AH82)-(SUMIF($G$6:$AH$6,AN$6&amp;" "&amp;'Input-Func_Class'!$D$22,$G82:$AH82)+IFERROR(SUMIF($G$6:$AH$6,AN$6&amp;" "&amp;'Input-Func_Class'!$E$22,$G82:$AH82),SUMIF($G$6:$AH$6,AN$6&amp;" "&amp;'Input-Func_Class'!$B$24,$G82:$AH82))+SUMIF($G$6:$AH$6,AN$6&amp;" "&amp;'Input-Func_Class'!$F$22,$G82:$AH82))&lt;Check_Limit,0,1),1)</f>
        <v>0</v>
      </c>
      <c r="AO82">
        <f ca="1">IFERROR(IF(SUMIF($G$6:$AH$6,AO$6&amp;" Total",$G82:$AH82)-(SUMIF($G$6:$AH$6,AO$6&amp;" "&amp;'Input-Func_Class'!$D$22,$G82:$AH82)+IFERROR(SUMIF($G$6:$AH$6,AO$6&amp;" "&amp;'Input-Func_Class'!$E$22,$G82:$AH82),SUMIF($G$6:$AH$6,AO$6&amp;" "&amp;'Input-Func_Class'!$B$24,$G82:$AH82))+SUMIF($G$6:$AH$6,AO$6&amp;" "&amp;'Input-Func_Class'!$F$22,$G82:$AH82))&lt;Check_Limit,0,1),1)</f>
        <v>0</v>
      </c>
      <c r="AP82">
        <f ca="1">IFERROR(IF(SUMIF($G$6:$AH$6,AP$6&amp;" Total",$G82:$AH82)-(SUMIF($G$6:$AH$6,AP$6&amp;" "&amp;'Input-Func_Class'!$D$22,$G82:$AH82)+IFERROR(SUMIF($G$6:$AH$6,AP$6&amp;" "&amp;'Input-Func_Class'!$E$22,$G82:$AH82),SUMIF($G$6:$AH$6,AP$6&amp;" "&amp;'Input-Func_Class'!$B$24,$G82:$AH82))+SUMIF($G$6:$AH$6,AP$6&amp;" "&amp;'Input-Func_Class'!$F$22,$G82:$AH82))&lt;Check_Limit,0,1),1)</f>
        <v>0</v>
      </c>
    </row>
    <row r="83" spans="1:42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>Functionalization!$D83</f>
        <v>0</v>
      </c>
      <c r="E83" s="11">
        <f t="shared" si="6"/>
        <v>0</v>
      </c>
      <c r="F83" s="3" t="str">
        <f>IF($D83=0,"-",IF('Input-Accounts'!$E83&lt;&gt;0,'Input-Accounts'!$E83,'Input-Accounts'!$G83))</f>
        <v>-</v>
      </c>
      <c r="G83" s="11">
        <f ca="1">IF(G$5&lt;&gt;"",HLOOKUP(G$5,Functionalization!$G$6:$M$427,ROW($A83)-5,FALSE),IFERROR(INDEX(G$391:G$427,MATCH($F83,$B$391:$B$427,0))/VLOOKUP($F83,$B$391:$AH$427,MATCH(LEFT(TRIM(G$6),FIND("~",SUBSTITUTE(G$6,"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83))*HLOOKUP(LEFT(TRIM(G$6),FIND("~",SUBSTITUTE(G$6," ","~",LEN(TRIM(G$6))-LEN(SUBSTITUTE(TRIM(G$6)," ",""))))-1)&amp;" Total",$B$6:$AH$427,ROW($A83)-5,FALSE))</f>
        <v>0</v>
      </c>
      <c r="H83" s="11">
        <f ca="1">IF(H$5&lt;&gt;"",HLOOKUP(H$5,Functionalization!$G$6:$M$427,ROW($A83)-5,FALSE),IFERROR(INDEX(H$391:H$427,MATCH($F83,$B$391:$B$427,0))/VLOOKUP($F83,$B$391:$AH$427,MATCH(LEFT(TRIM(H$6),FIND("~",SUBSTITUTE(H$6,"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83))*HLOOKUP(LEFT(TRIM(H$6),FIND("~",SUBSTITUTE(H$6," ","~",LEN(TRIM(H$6))-LEN(SUBSTITUTE(TRIM(H$6)," ",""))))-1)&amp;" Total",$B$6:$AH$427,ROW($A83)-5,FALSE))</f>
        <v>0</v>
      </c>
      <c r="I83" s="11">
        <f ca="1">IF(I$5&lt;&gt;"",HLOOKUP(I$5,Functionalization!$G$6:$M$427,ROW($A83)-5,FALSE),IFERROR(INDEX(I$391:I$427,MATCH($F83,$B$391:$B$427,0))/VLOOKUP($F83,$B$391:$AH$427,MATCH(LEFT(TRIM(I$6),FIND("~",SUBSTITUTE(I$6,"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83))*HLOOKUP(LEFT(TRIM(I$6),FIND("~",SUBSTITUTE(I$6," ","~",LEN(TRIM(I$6))-LEN(SUBSTITUTE(TRIM(I$6)," ",""))))-1)&amp;" Total",$B$6:$AH$427,ROW($A83)-5,FALSE))</f>
        <v>0</v>
      </c>
      <c r="J83" s="11">
        <f ca="1">IF(J$5&lt;&gt;"",HLOOKUP(J$5,Functionalization!$G$6:$M$427,ROW($A83)-5,FALSE),IFERROR(INDEX(J$391:J$427,MATCH($F83,$B$391:$B$427,0))/VLOOKUP($F83,$B$391:$AH$427,MATCH(LEFT(TRIM(J$6),FIND("~",SUBSTITUTE(J$6,"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83))*HLOOKUP(LEFT(TRIM(J$6),FIND("~",SUBSTITUTE(J$6," ","~",LEN(TRIM(J$6))-LEN(SUBSTITUTE(TRIM(J$6)," ",""))))-1)&amp;" Total",$B$6:$AH$427,ROW($A83)-5,FALSE))</f>
        <v>0</v>
      </c>
      <c r="K83" s="11">
        <f ca="1">IF(K$5&lt;&gt;"",HLOOKUP(K$5,Functionalization!$G$6:$M$427,ROW($A83)-5,FALSE),IFERROR(INDEX(K$391:K$427,MATCH($F83,$B$391:$B$427,0))/VLOOKUP($F83,$B$391:$AH$427,MATCH(LEFT(TRIM(K$6),FIND("~",SUBSTITUTE(K$6,"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83))*HLOOKUP(LEFT(TRIM(K$6),FIND("~",SUBSTITUTE(K$6," ","~",LEN(TRIM(K$6))-LEN(SUBSTITUTE(TRIM(K$6)," ",""))))-1)&amp;" Total",$B$6:$AH$427,ROW($A83)-5,FALSE))</f>
        <v>0</v>
      </c>
      <c r="L83" s="11">
        <f ca="1">IF(L$5&lt;&gt;"",HLOOKUP(L$5,Functionalization!$G$6:$M$427,ROW($A83)-5,FALSE),IFERROR(INDEX(L$391:L$427,MATCH($F83,$B$391:$B$427,0))/VLOOKUP($F83,$B$391:$AH$427,MATCH(LEFT(TRIM(L$6),FIND("~",SUBSTITUTE(L$6,"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83))*HLOOKUP(LEFT(TRIM(L$6),FIND("~",SUBSTITUTE(L$6," ","~",LEN(TRIM(L$6))-LEN(SUBSTITUTE(TRIM(L$6)," ",""))))-1)&amp;" Total",$B$6:$AH$427,ROW($A83)-5,FALSE))</f>
        <v>0</v>
      </c>
      <c r="M83" s="11">
        <f ca="1">IF(M$5&lt;&gt;"",HLOOKUP(M$5,Functionalization!$G$6:$M$427,ROW($A83)-5,FALSE),IFERROR(INDEX(M$391:M$427,MATCH($F83,$B$391:$B$427,0))/VLOOKUP($F83,$B$391:$AH$427,MATCH(LEFT(TRIM(M$6),FIND("~",SUBSTITUTE(M$6,"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83))*HLOOKUP(LEFT(TRIM(M$6),FIND("~",SUBSTITUTE(M$6," ","~",LEN(TRIM(M$6))-LEN(SUBSTITUTE(TRIM(M$6)," ",""))))-1)&amp;" Total",$B$6:$AH$427,ROW($A83)-5,FALSE))</f>
        <v>0</v>
      </c>
      <c r="N83" s="11">
        <f ca="1">IF(N$5&lt;&gt;"",HLOOKUP(N$5,Functionalization!$G$6:$M$427,ROW($A83)-5,FALSE),IFERROR(INDEX(N$391:N$427,MATCH($F83,$B$391:$B$427,0))/VLOOKUP($F83,$B$391:$AH$427,MATCH(LEFT(TRIM(N$6),FIND("~",SUBSTITUTE(N$6,"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83))*HLOOKUP(LEFT(TRIM(N$6),FIND("~",SUBSTITUTE(N$6," ","~",LEN(TRIM(N$6))-LEN(SUBSTITUTE(TRIM(N$6)," ",""))))-1)&amp;" Total",$B$6:$AH$427,ROW($A83)-5,FALSE))</f>
        <v>0</v>
      </c>
      <c r="O83" s="11">
        <f ca="1">IF(O$5&lt;&gt;"",HLOOKUP(O$5,Functionalization!$G$6:$M$427,ROW($A83)-5,FALSE),IFERROR(INDEX(O$391:O$427,MATCH($F83,$B$391:$B$427,0))/VLOOKUP($F83,$B$391:$AH$427,MATCH(LEFT(TRIM(O$6),FIND("~",SUBSTITUTE(O$6,"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83))*HLOOKUP(LEFT(TRIM(O$6),FIND("~",SUBSTITUTE(O$6," ","~",LEN(TRIM(O$6))-LEN(SUBSTITUTE(TRIM(O$6)," ",""))))-1)&amp;" Total",$B$6:$AH$427,ROW($A83)-5,FALSE))</f>
        <v>0</v>
      </c>
      <c r="P83" s="11">
        <f ca="1">IF(P$5&lt;&gt;"",HLOOKUP(P$5,Functionalization!$G$6:$M$427,ROW($A83)-5,FALSE),IFERROR(INDEX(P$391:P$427,MATCH($F83,$B$391:$B$427,0))/VLOOKUP($F83,$B$391:$AH$427,MATCH(LEFT(TRIM(P$6),FIND("~",SUBSTITUTE(P$6,"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83))*HLOOKUP(LEFT(TRIM(P$6),FIND("~",SUBSTITUTE(P$6," ","~",LEN(TRIM(P$6))-LEN(SUBSTITUTE(TRIM(P$6)," ",""))))-1)&amp;" Total",$B$6:$AH$427,ROW($A83)-5,FALSE))</f>
        <v>0</v>
      </c>
      <c r="Q83" s="11">
        <f ca="1">IF(Q$5&lt;&gt;"",HLOOKUP(Q$5,Functionalization!$G$6:$M$427,ROW($A83)-5,FALSE),IFERROR(INDEX(Q$391:Q$427,MATCH($F83,$B$391:$B$427,0))/VLOOKUP($F83,$B$391:$AH$427,MATCH(LEFT(TRIM(Q$6),FIND("~",SUBSTITUTE(Q$6,"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83))*HLOOKUP(LEFT(TRIM(Q$6),FIND("~",SUBSTITUTE(Q$6," ","~",LEN(TRIM(Q$6))-LEN(SUBSTITUTE(TRIM(Q$6)," ",""))))-1)&amp;" Total",$B$6:$AH$427,ROW($A83)-5,FALSE))</f>
        <v>0</v>
      </c>
      <c r="R83" s="11">
        <f ca="1">IF(R$5&lt;&gt;"",HLOOKUP(R$5,Functionalization!$G$6:$M$427,ROW($A83)-5,FALSE),IFERROR(INDEX(R$391:R$427,MATCH($F83,$B$391:$B$427,0))/VLOOKUP($F83,$B$391:$AH$427,MATCH(LEFT(TRIM(R$6),FIND("~",SUBSTITUTE(R$6,"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83))*HLOOKUP(LEFT(TRIM(R$6),FIND("~",SUBSTITUTE(R$6," ","~",LEN(TRIM(R$6))-LEN(SUBSTITUTE(TRIM(R$6)," ",""))))-1)&amp;" Total",$B$6:$AH$427,ROW($A83)-5,FALSE))</f>
        <v>0</v>
      </c>
      <c r="S83" s="11">
        <f ca="1">IF(S$5&lt;&gt;"",HLOOKUP(S$5,Functionalization!$G$6:$M$427,ROW($A83)-5,FALSE),IFERROR(INDEX(S$391:S$427,MATCH($F83,$B$391:$B$427,0))/VLOOKUP($F83,$B$391:$AH$427,MATCH(LEFT(TRIM(S$6),FIND("~",SUBSTITUTE(S$6,"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83))*HLOOKUP(LEFT(TRIM(S$6),FIND("~",SUBSTITUTE(S$6," ","~",LEN(TRIM(S$6))-LEN(SUBSTITUTE(TRIM(S$6)," ",""))))-1)&amp;" Total",$B$6:$AH$427,ROW($A83)-5,FALSE))</f>
        <v>0</v>
      </c>
      <c r="T83" s="11">
        <f ca="1">IF(T$5&lt;&gt;"",HLOOKUP(T$5,Functionalization!$G$6:$M$427,ROW($A83)-5,FALSE),IFERROR(INDEX(T$391:T$427,MATCH($F83,$B$391:$B$427,0))/VLOOKUP($F83,$B$391:$AH$427,MATCH(LEFT(TRIM(T$6),FIND("~",SUBSTITUTE(T$6,"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83))*HLOOKUP(LEFT(TRIM(T$6),FIND("~",SUBSTITUTE(T$6," ","~",LEN(TRIM(T$6))-LEN(SUBSTITUTE(TRIM(T$6)," ",""))))-1)&amp;" Total",$B$6:$AH$427,ROW($A83)-5,FALSE))</f>
        <v>0</v>
      </c>
      <c r="U83" s="11">
        <f ca="1">IF(U$5&lt;&gt;"",HLOOKUP(U$5,Functionalization!$G$6:$M$427,ROW($A83)-5,FALSE),IFERROR(INDEX(U$391:U$427,MATCH($F83,$B$391:$B$427,0))/VLOOKUP($F83,$B$391:$AH$427,MATCH(LEFT(TRIM(U$6),FIND("~",SUBSTITUTE(U$6,"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83))*HLOOKUP(LEFT(TRIM(U$6),FIND("~",SUBSTITUTE(U$6," ","~",LEN(TRIM(U$6))-LEN(SUBSTITUTE(TRIM(U$6)," ",""))))-1)&amp;" Total",$B$6:$AH$427,ROW($A83)-5,FALSE))</f>
        <v>0</v>
      </c>
      <c r="V83" s="11">
        <f ca="1">IF(V$5&lt;&gt;"",HLOOKUP(V$5,Functionalization!$G$6:$M$427,ROW($A83)-5,FALSE),IFERROR(INDEX(V$391:V$427,MATCH($F83,$B$391:$B$427,0))/VLOOKUP($F83,$B$391:$AH$427,MATCH(LEFT(TRIM(V$6),FIND("~",SUBSTITUTE(V$6,"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83))*HLOOKUP(LEFT(TRIM(V$6),FIND("~",SUBSTITUTE(V$6," ","~",LEN(TRIM(V$6))-LEN(SUBSTITUTE(TRIM(V$6)," ",""))))-1)&amp;" Total",$B$6:$AH$427,ROW($A83)-5,FALSE))</f>
        <v>0</v>
      </c>
      <c r="W83" s="11">
        <f ca="1">IF(W$5&lt;&gt;"",HLOOKUP(W$5,Functionalization!$G$6:$M$427,ROW($A83)-5,FALSE),IFERROR(INDEX(W$391:W$427,MATCH($F83,$B$391:$B$427,0))/VLOOKUP($F83,$B$391:$AH$427,MATCH(LEFT(TRIM(W$6),FIND("~",SUBSTITUTE(W$6,"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83))*HLOOKUP(LEFT(TRIM(W$6),FIND("~",SUBSTITUTE(W$6," ","~",LEN(TRIM(W$6))-LEN(SUBSTITUTE(TRIM(W$6)," ",""))))-1)&amp;" Total",$B$6:$AH$427,ROW($A83)-5,FALSE))</f>
        <v>0</v>
      </c>
      <c r="X83" s="11">
        <f ca="1">IF(X$5&lt;&gt;"",HLOOKUP(X$5,Functionalization!$G$6:$M$427,ROW($A83)-5,FALSE),IFERROR(INDEX(X$391:X$427,MATCH($F83,$B$391:$B$427,0))/VLOOKUP($F83,$B$391:$AH$427,MATCH(LEFT(TRIM(X$6),FIND("~",SUBSTITUTE(X$6,"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83))*HLOOKUP(LEFT(TRIM(X$6),FIND("~",SUBSTITUTE(X$6," ","~",LEN(TRIM(X$6))-LEN(SUBSTITUTE(TRIM(X$6)," ",""))))-1)&amp;" Total",$B$6:$AH$427,ROW($A83)-5,FALSE))</f>
        <v>0</v>
      </c>
      <c r="Y83" s="11">
        <f ca="1">IF(Y$5&lt;&gt;"",HLOOKUP(Y$5,Functionalization!$G$6:$M$427,ROW($A83)-5,FALSE),IFERROR(INDEX(Y$391:Y$427,MATCH($F83,$B$391:$B$427,0))/VLOOKUP($F83,$B$391:$AH$427,MATCH(LEFT(TRIM(Y$6),FIND("~",SUBSTITUTE(Y$6,"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83))*HLOOKUP(LEFT(TRIM(Y$6),FIND("~",SUBSTITUTE(Y$6," ","~",LEN(TRIM(Y$6))-LEN(SUBSTITUTE(TRIM(Y$6)," ",""))))-1)&amp;" Total",$B$6:$AH$427,ROW($A83)-5,FALSE))</f>
        <v>0</v>
      </c>
      <c r="Z83" s="11">
        <f ca="1">IF(Z$5&lt;&gt;"",HLOOKUP(Z$5,Functionalization!$G$6:$M$427,ROW($A83)-5,FALSE),IFERROR(INDEX(Z$391:Z$427,MATCH($F83,$B$391:$B$427,0))/VLOOKUP($F83,$B$391:$AH$427,MATCH(LEFT(TRIM(Z$6),FIND("~",SUBSTITUTE(Z$6,"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83))*HLOOKUP(LEFT(TRIM(Z$6),FIND("~",SUBSTITUTE(Z$6," ","~",LEN(TRIM(Z$6))-LEN(SUBSTITUTE(TRIM(Z$6)," ",""))))-1)&amp;" Total",$B$6:$AH$427,ROW($A83)-5,FALSE))</f>
        <v>0</v>
      </c>
      <c r="AA83" s="11">
        <f ca="1">IF(AA$5&lt;&gt;"",HLOOKUP(AA$5,Functionalization!$G$6:$M$427,ROW($A83)-5,FALSE),IFERROR(INDEX(AA$391:AA$427,MATCH($F83,$B$391:$B$427,0))/VLOOKUP($F83,$B$391:$AH$427,MATCH(LEFT(TRIM(AA$6),FIND("~",SUBSTITUTE(AA$6,"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83))*HLOOKUP(LEFT(TRIM(AA$6),FIND("~",SUBSTITUTE(AA$6," ","~",LEN(TRIM(AA$6))-LEN(SUBSTITUTE(TRIM(AA$6)," ",""))))-1)&amp;" Total",$B$6:$AH$427,ROW($A83)-5,FALSE))</f>
        <v>0</v>
      </c>
      <c r="AB83" s="11">
        <f ca="1">IF(AB$5&lt;&gt;"",HLOOKUP(AB$5,Functionalization!$G$6:$M$427,ROW($A83)-5,FALSE),IFERROR(INDEX(AB$391:AB$427,MATCH($F83,$B$391:$B$427,0))/VLOOKUP($F83,$B$391:$AH$427,MATCH(LEFT(TRIM(AB$6),FIND("~",SUBSTITUTE(AB$6,"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83))*HLOOKUP(LEFT(TRIM(AB$6),FIND("~",SUBSTITUTE(AB$6," ","~",LEN(TRIM(AB$6))-LEN(SUBSTITUTE(TRIM(AB$6)," ",""))))-1)&amp;" Total",$B$6:$AH$427,ROW($A83)-5,FALSE))</f>
        <v>0</v>
      </c>
      <c r="AC83" s="11">
        <f ca="1">IF(AC$5&lt;&gt;"",HLOOKUP(AC$5,Functionalization!$G$6:$M$427,ROW($A83)-5,FALSE),IFERROR(INDEX(AC$391:AC$427,MATCH($F83,$B$391:$B$427,0))/VLOOKUP($F83,$B$391:$AH$427,MATCH(LEFT(TRIM(AC$6),FIND("~",SUBSTITUTE(AC$6,"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83))*HLOOKUP(LEFT(TRIM(AC$6),FIND("~",SUBSTITUTE(AC$6," ","~",LEN(TRIM(AC$6))-LEN(SUBSTITUTE(TRIM(AC$6)," ",""))))-1)&amp;" Total",$B$6:$AH$427,ROW($A83)-5,FALSE))</f>
        <v>0</v>
      </c>
      <c r="AD83" s="11">
        <f ca="1">IF(AD$5&lt;&gt;"",HLOOKUP(AD$5,Functionalization!$G$6:$M$427,ROW($A83)-5,FALSE),IFERROR(INDEX(AD$391:AD$427,MATCH($F83,$B$391:$B$427,0))/VLOOKUP($F83,$B$391:$AH$427,MATCH(LEFT(TRIM(AD$6),FIND("~",SUBSTITUTE(AD$6,"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83))*HLOOKUP(LEFT(TRIM(AD$6),FIND("~",SUBSTITUTE(AD$6," ","~",LEN(TRIM(AD$6))-LEN(SUBSTITUTE(TRIM(AD$6)," ",""))))-1)&amp;" Total",$B$6:$AH$427,ROW($A83)-5,FALSE))</f>
        <v>0</v>
      </c>
      <c r="AE83" s="11">
        <f ca="1">IF(AE$5&lt;&gt;"",HLOOKUP(AE$5,Functionalization!$G$6:$M$427,ROW($A83)-5,FALSE),IFERROR(INDEX(AE$391:AE$427,MATCH($F83,$B$391:$B$427,0))/VLOOKUP($F83,$B$391:$AH$427,MATCH(LEFT(TRIM(AE$6),FIND("~",SUBSTITUTE(AE$6,"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83))*HLOOKUP(LEFT(TRIM(AE$6),FIND("~",SUBSTITUTE(AE$6," ","~",LEN(TRIM(AE$6))-LEN(SUBSTITUTE(TRIM(AE$6)," ",""))))-1)&amp;" Total",$B$6:$AH$427,ROW($A83)-5,FALSE))</f>
        <v>0</v>
      </c>
      <c r="AF83" s="11">
        <f ca="1">IF(AF$5&lt;&gt;"",HLOOKUP(AF$5,Functionalization!$G$6:$M$427,ROW($A83)-5,FALSE),IFERROR(INDEX(AF$391:AF$427,MATCH($F83,$B$391:$B$427,0))/VLOOKUP($F83,$B$391:$AH$427,MATCH(LEFT(TRIM(AF$6),FIND("~",SUBSTITUTE(AF$6,"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83))*HLOOKUP(LEFT(TRIM(AF$6),FIND("~",SUBSTITUTE(AF$6," ","~",LEN(TRIM(AF$6))-LEN(SUBSTITUTE(TRIM(AF$6)," ",""))))-1)&amp;" Total",$B$6:$AH$427,ROW($A83)-5,FALSE))</f>
        <v>0</v>
      </c>
      <c r="AG83" s="11">
        <f ca="1">IF(AG$5&lt;&gt;"",HLOOKUP(AG$5,Functionalization!$G$6:$M$427,ROW($A83)-5,FALSE),IFERROR(INDEX(AG$391:AG$427,MATCH($F83,$B$391:$B$427,0))/VLOOKUP($F83,$B$391:$AH$427,MATCH(LEFT(TRIM(AG$6),FIND("~",SUBSTITUTE(AG$6,"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83))*HLOOKUP(LEFT(TRIM(AG$6),FIND("~",SUBSTITUTE(AG$6," ","~",LEN(TRIM(AG$6))-LEN(SUBSTITUTE(TRIM(AG$6)," ",""))))-1)&amp;" Total",$B$6:$AH$427,ROW($A83)-5,FALSE))</f>
        <v>0</v>
      </c>
      <c r="AH83" s="11">
        <f ca="1">IF(AH$5&lt;&gt;"",HLOOKUP(AH$5,Functionalization!$G$6:$M$427,ROW($A83)-5,FALSE),IFERROR(INDEX(AH$391:AH$427,MATCH($F83,$B$391:$B$427,0))/VLOOKUP($F83,$B$391:$AH$427,MATCH(LEFT(TRIM(AH$6),FIND("~",SUBSTITUTE(AH$6,"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83))*HLOOKUP(LEFT(TRIM(AH$6),FIND("~",SUBSTITUTE(AH$6," ","~",LEN(TRIM(AH$6))-LEN(SUBSTITUTE(TRIM(AH$6)," ",""))))-1)&amp;" Total",$B$6:$AH$427,ROW($A83)-5,FALSE))</f>
        <v>0</v>
      </c>
      <c r="AJ83">
        <f ca="1">IFERROR(IF(SUMIF($G$6:$AH$6,AJ$6&amp;" Total",$G83:$AH83)-(SUMIF($G$6:$AH$6,AJ$6&amp;" "&amp;'Input-Func_Class'!$D$22,$G83:$AH83)+IFERROR(SUMIF($G$6:$AH$6,AJ$6&amp;" "&amp;'Input-Func_Class'!$E$22,$G83:$AH83),SUMIF($G$6:$AH$6,AJ$6&amp;" "&amp;'Input-Func_Class'!$B$24,$G83:$AH83))+SUMIF($G$6:$AH$6,AJ$6&amp;" "&amp;'Input-Func_Class'!$F$22,$G83:$AH83))&lt;Check_Limit,0,1),1)</f>
        <v>0</v>
      </c>
      <c r="AK83">
        <f ca="1">IFERROR(IF(SUMIF($G$6:$AH$6,AK$6&amp;" Total",$G83:$AH83)-(SUMIF($G$6:$AH$6,AK$6&amp;" "&amp;'Input-Func_Class'!$D$22,$G83:$AH83)+IFERROR(SUMIF($G$6:$AH$6,AK$6&amp;" "&amp;'Input-Func_Class'!$E$22,$G83:$AH83),SUMIF($G$6:$AH$6,AK$6&amp;" "&amp;'Input-Func_Class'!$B$24,$G83:$AH83))+SUMIF($G$6:$AH$6,AK$6&amp;" "&amp;'Input-Func_Class'!$F$22,$G83:$AH83))&lt;Check_Limit,0,1),1)</f>
        <v>0</v>
      </c>
      <c r="AL83">
        <f ca="1">IFERROR(IF(SUMIF($G$6:$AH$6,AL$6&amp;" Total",$G83:$AH83)-(SUMIF($G$6:$AH$6,AL$6&amp;" "&amp;'Input-Func_Class'!$D$22,$G83:$AH83)+IFERROR(SUMIF($G$6:$AH$6,AL$6&amp;" "&amp;'Input-Func_Class'!$E$22,$G83:$AH83),SUMIF($G$6:$AH$6,AL$6&amp;" "&amp;'Input-Func_Class'!$B$24,$G83:$AH83))+SUMIF($G$6:$AH$6,AL$6&amp;" "&amp;'Input-Func_Class'!$F$22,$G83:$AH83))&lt;Check_Limit,0,1),1)</f>
        <v>0</v>
      </c>
      <c r="AM83">
        <f ca="1">IFERROR(IF(SUMIF($G$6:$AH$6,AM$6&amp;" Total",$G83:$AH83)-(SUMIF($G$6:$AH$6,AM$6&amp;" "&amp;'Input-Func_Class'!$D$22,$G83:$AH83)+IFERROR(SUMIF($G$6:$AH$6,AM$6&amp;" "&amp;'Input-Func_Class'!$E$22,$G83:$AH83),SUMIF($G$6:$AH$6,AM$6&amp;" "&amp;'Input-Func_Class'!$B$24,$G83:$AH83))+SUMIF($G$6:$AH$6,AM$6&amp;" "&amp;'Input-Func_Class'!$F$22,$G83:$AH83))&lt;Check_Limit,0,1),1)</f>
        <v>0</v>
      </c>
      <c r="AN83">
        <f ca="1">IFERROR(IF(SUMIF($G$6:$AH$6,AN$6&amp;" Total",$G83:$AH83)-(SUMIF($G$6:$AH$6,AN$6&amp;" "&amp;'Input-Func_Class'!$D$22,$G83:$AH83)+IFERROR(SUMIF($G$6:$AH$6,AN$6&amp;" "&amp;'Input-Func_Class'!$E$22,$G83:$AH83),SUMIF($G$6:$AH$6,AN$6&amp;" "&amp;'Input-Func_Class'!$B$24,$G83:$AH83))+SUMIF($G$6:$AH$6,AN$6&amp;" "&amp;'Input-Func_Class'!$F$22,$G83:$AH83))&lt;Check_Limit,0,1),1)</f>
        <v>0</v>
      </c>
      <c r="AO83">
        <f ca="1">IFERROR(IF(SUMIF($G$6:$AH$6,AO$6&amp;" Total",$G83:$AH83)-(SUMIF($G$6:$AH$6,AO$6&amp;" "&amp;'Input-Func_Class'!$D$22,$G83:$AH83)+IFERROR(SUMIF($G$6:$AH$6,AO$6&amp;" "&amp;'Input-Func_Class'!$E$22,$G83:$AH83),SUMIF($G$6:$AH$6,AO$6&amp;" "&amp;'Input-Func_Class'!$B$24,$G83:$AH83))+SUMIF($G$6:$AH$6,AO$6&amp;" "&amp;'Input-Func_Class'!$F$22,$G83:$AH83))&lt;Check_Limit,0,1),1)</f>
        <v>0</v>
      </c>
      <c r="AP83">
        <f ca="1">IFERROR(IF(SUMIF($G$6:$AH$6,AP$6&amp;" Total",$G83:$AH83)-(SUMIF($G$6:$AH$6,AP$6&amp;" "&amp;'Input-Func_Class'!$D$22,$G83:$AH83)+IFERROR(SUMIF($G$6:$AH$6,AP$6&amp;" "&amp;'Input-Func_Class'!$E$22,$G83:$AH83),SUMIF($G$6:$AH$6,AP$6&amp;" "&amp;'Input-Func_Class'!$B$24,$G83:$AH83))+SUMIF($G$6:$AH$6,AP$6&amp;" "&amp;'Input-Func_Class'!$F$22,$G83:$AH83))&lt;Check_Limit,0,1),1)</f>
        <v>0</v>
      </c>
    </row>
    <row r="84" spans="1:42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>Functionalization!$D84</f>
        <v>-1344212</v>
      </c>
      <c r="E84" s="11">
        <f t="shared" ca="1" si="6"/>
        <v>0</v>
      </c>
      <c r="F84" s="3" t="str">
        <f>IF($D84=0,"-",IF('Input-Accounts'!$E84&lt;&gt;0,'Input-Accounts'!$E84,'Input-Accounts'!$G84))</f>
        <v>INT_PSTD_PLANT</v>
      </c>
      <c r="G84" s="11">
        <f ca="1">IF(G$5&lt;&gt;"",HLOOKUP(G$5,Functionalization!$G$6:$M$427,ROW($A84)-5,FALSE),IFERROR(INDEX(G$391:G$427,MATCH($F84,$B$391:$B$427,0))/VLOOKUP($F84,$B$391:$AH$427,MATCH(LEFT(TRIM(G$6),FIND("~",SUBSTITUTE(G$6,"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84))*HLOOKUP(LEFT(TRIM(G$6),FIND("~",SUBSTITUTE(G$6," ","~",LEN(TRIM(G$6))-LEN(SUBSTITUTE(TRIM(G$6)," ",""))))-1)&amp;" Total",$B$6:$AH$427,ROW($A84)-5,FALSE))</f>
        <v>0</v>
      </c>
      <c r="H84" s="11">
        <f ca="1">IF(H$5&lt;&gt;"",HLOOKUP(H$5,Functionalization!$G$6:$M$427,ROW($A84)-5,FALSE),IFERROR(INDEX(H$391:H$427,MATCH($F84,$B$391:$B$427,0))/VLOOKUP($F84,$B$391:$AH$427,MATCH(LEFT(TRIM(H$6),FIND("~",SUBSTITUTE(H$6,"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84))*HLOOKUP(LEFT(TRIM(H$6),FIND("~",SUBSTITUTE(H$6," ","~",LEN(TRIM(H$6))-LEN(SUBSTITUTE(TRIM(H$6)," ",""))))-1)&amp;" Total",$B$6:$AH$427,ROW($A84)-5,FALSE))</f>
        <v>0</v>
      </c>
      <c r="I84" s="11">
        <f ca="1">IF(I$5&lt;&gt;"",HLOOKUP(I$5,Functionalization!$G$6:$M$427,ROW($A84)-5,FALSE),IFERROR(INDEX(I$391:I$427,MATCH($F84,$B$391:$B$427,0))/VLOOKUP($F84,$B$391:$AH$427,MATCH(LEFT(TRIM(I$6),FIND("~",SUBSTITUTE(I$6,"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84))*HLOOKUP(LEFT(TRIM(I$6),FIND("~",SUBSTITUTE(I$6," ","~",LEN(TRIM(I$6))-LEN(SUBSTITUTE(TRIM(I$6)," ",""))))-1)&amp;" Total",$B$6:$AH$427,ROW($A84)-5,FALSE))</f>
        <v>0</v>
      </c>
      <c r="J84" s="11">
        <f ca="1">IF(J$5&lt;&gt;"",HLOOKUP(J$5,Functionalization!$G$6:$M$427,ROW($A84)-5,FALSE),IFERROR(INDEX(J$391:J$427,MATCH($F84,$B$391:$B$427,0))/VLOOKUP($F84,$B$391:$AH$427,MATCH(LEFT(TRIM(J$6),FIND("~",SUBSTITUTE(J$6,"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84))*HLOOKUP(LEFT(TRIM(J$6),FIND("~",SUBSTITUTE(J$6," ","~",LEN(TRIM(J$6))-LEN(SUBSTITUTE(TRIM(J$6)," ",""))))-1)&amp;" Total",$B$6:$AH$427,ROW($A84)-5,FALSE))</f>
        <v>0</v>
      </c>
      <c r="K84" s="11">
        <f ca="1">IF(K$5&lt;&gt;"",HLOOKUP(K$5,Functionalization!$G$6:$M$427,ROW($A84)-5,FALSE),IFERROR(INDEX(K$391:K$427,MATCH($F84,$B$391:$B$427,0))/VLOOKUP($F84,$B$391:$AH$427,MATCH(LEFT(TRIM(K$6),FIND("~",SUBSTITUTE(K$6,"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84))*HLOOKUP(LEFT(TRIM(K$6),FIND("~",SUBSTITUTE(K$6," ","~",LEN(TRIM(K$6))-LEN(SUBSTITUTE(TRIM(K$6)," ",""))))-1)&amp;" Total",$B$6:$AH$427,ROW($A84)-5,FALSE))</f>
        <v>-37836.243214365888</v>
      </c>
      <c r="L84" s="11">
        <f ca="1">IF(L$5&lt;&gt;"",HLOOKUP(L$5,Functionalization!$G$6:$M$427,ROW($A84)-5,FALSE),IFERROR(INDEX(L$391:L$427,MATCH($F84,$B$391:$B$427,0))/VLOOKUP($F84,$B$391:$AH$427,MATCH(LEFT(TRIM(L$6),FIND("~",SUBSTITUTE(L$6,"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84))*HLOOKUP(LEFT(TRIM(L$6),FIND("~",SUBSTITUTE(L$6," ","~",LEN(TRIM(L$6))-LEN(SUBSTITUTE(TRIM(L$6)," ",""))))-1)&amp;" Total",$B$6:$AH$427,ROW($A84)-5,FALSE))</f>
        <v>0</v>
      </c>
      <c r="M84" s="11">
        <f ca="1">IF(M$5&lt;&gt;"",HLOOKUP(M$5,Functionalization!$G$6:$M$427,ROW($A84)-5,FALSE),IFERROR(INDEX(M$391:M$427,MATCH($F84,$B$391:$B$427,0))/VLOOKUP($F84,$B$391:$AH$427,MATCH(LEFT(TRIM(M$6),FIND("~",SUBSTITUTE(M$6,"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84))*HLOOKUP(LEFT(TRIM(M$6),FIND("~",SUBSTITUTE(M$6," ","~",LEN(TRIM(M$6))-LEN(SUBSTITUTE(TRIM(M$6)," ",""))))-1)&amp;" Total",$B$6:$AH$427,ROW($A84)-5,FALSE))</f>
        <v>-37836.243214365888</v>
      </c>
      <c r="N84" s="11">
        <f ca="1">IF(N$5&lt;&gt;"",HLOOKUP(N$5,Functionalization!$G$6:$M$427,ROW($A84)-5,FALSE),IFERROR(INDEX(N$391:N$427,MATCH($F84,$B$391:$B$427,0))/VLOOKUP($F84,$B$391:$AH$427,MATCH(LEFT(TRIM(N$6),FIND("~",SUBSTITUTE(N$6,"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84))*HLOOKUP(LEFT(TRIM(N$6),FIND("~",SUBSTITUTE(N$6," ","~",LEN(TRIM(N$6))-LEN(SUBSTITUTE(TRIM(N$6)," ",""))))-1)&amp;" Total",$B$6:$AH$427,ROW($A84)-5,FALSE))</f>
        <v>0</v>
      </c>
      <c r="O84" s="11">
        <f ca="1">IF(O$5&lt;&gt;"",HLOOKUP(O$5,Functionalization!$G$6:$M$427,ROW($A84)-5,FALSE),IFERROR(INDEX(O$391:O$427,MATCH($F84,$B$391:$B$427,0))/VLOOKUP($F84,$B$391:$AH$427,MATCH(LEFT(TRIM(O$6),FIND("~",SUBSTITUTE(O$6,"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84))*HLOOKUP(LEFT(TRIM(O$6),FIND("~",SUBSTITUTE(O$6," ","~",LEN(TRIM(O$6))-LEN(SUBSTITUTE(TRIM(O$6)," ",""))))-1)&amp;" Total",$B$6:$AH$427,ROW($A84)-5,FALSE))</f>
        <v>-7517.0596371309994</v>
      </c>
      <c r="P84" s="11">
        <f ca="1">IF(P$5&lt;&gt;"",HLOOKUP(P$5,Functionalization!$G$6:$M$427,ROW($A84)-5,FALSE),IFERROR(INDEX(P$391:P$427,MATCH($F84,$B$391:$B$427,0))/VLOOKUP($F84,$B$391:$AH$427,MATCH(LEFT(TRIM(P$6),FIND("~",SUBSTITUTE(P$6,"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84))*HLOOKUP(LEFT(TRIM(P$6),FIND("~",SUBSTITUTE(P$6," ","~",LEN(TRIM(P$6))-LEN(SUBSTITUTE(TRIM(P$6)," ",""))))-1)&amp;" Total",$B$6:$AH$427,ROW($A84)-5,FALSE))</f>
        <v>-7517.0596371309994</v>
      </c>
      <c r="Q84" s="11">
        <f ca="1">IF(Q$5&lt;&gt;"",HLOOKUP(Q$5,Functionalization!$G$6:$M$427,ROW($A84)-5,FALSE),IFERROR(INDEX(Q$391:Q$427,MATCH($F84,$B$391:$B$427,0))/VLOOKUP($F84,$B$391:$AH$427,MATCH(LEFT(TRIM(Q$6),FIND("~",SUBSTITUTE(Q$6,"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84))*HLOOKUP(LEFT(TRIM(Q$6),FIND("~",SUBSTITUTE(Q$6," ","~",LEN(TRIM(Q$6))-LEN(SUBSTITUTE(TRIM(Q$6)," ",""))))-1)&amp;" Total",$B$6:$AH$427,ROW($A84)-5,FALSE))</f>
        <v>0</v>
      </c>
      <c r="R84" s="11">
        <f ca="1">IF(R$5&lt;&gt;"",HLOOKUP(R$5,Functionalization!$G$6:$M$427,ROW($A84)-5,FALSE),IFERROR(INDEX(R$391:R$427,MATCH($F84,$B$391:$B$427,0))/VLOOKUP($F84,$B$391:$AH$427,MATCH(LEFT(TRIM(R$6),FIND("~",SUBSTITUTE(R$6,"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84))*HLOOKUP(LEFT(TRIM(R$6),FIND("~",SUBSTITUTE(R$6," ","~",LEN(TRIM(R$6))-LEN(SUBSTITUTE(TRIM(R$6)," ",""))))-1)&amp;" Total",$B$6:$AH$427,ROW($A84)-5,FALSE))</f>
        <v>0</v>
      </c>
      <c r="S84" s="11">
        <f ca="1">IF(S$5&lt;&gt;"",HLOOKUP(S$5,Functionalization!$G$6:$M$427,ROW($A84)-5,FALSE),IFERROR(INDEX(S$391:S$427,MATCH($F84,$B$391:$B$427,0))/VLOOKUP($F84,$B$391:$AH$427,MATCH(LEFT(TRIM(S$6),FIND("~",SUBSTITUTE(S$6,"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84))*HLOOKUP(LEFT(TRIM(S$6),FIND("~",SUBSTITUTE(S$6," ","~",LEN(TRIM(S$6))-LEN(SUBSTITUTE(TRIM(S$6)," ",""))))-1)&amp;" Total",$B$6:$AH$427,ROW($A84)-5,FALSE))</f>
        <v>-86761.440382886038</v>
      </c>
      <c r="T84" s="11">
        <f ca="1">IF(T$5&lt;&gt;"",HLOOKUP(T$5,Functionalization!$G$6:$M$427,ROW($A84)-5,FALSE),IFERROR(INDEX(T$391:T$427,MATCH($F84,$B$391:$B$427,0))/VLOOKUP($F84,$B$391:$AH$427,MATCH(LEFT(TRIM(T$6),FIND("~",SUBSTITUTE(T$6,"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84))*HLOOKUP(LEFT(TRIM(T$6),FIND("~",SUBSTITUTE(T$6," ","~",LEN(TRIM(T$6))-LEN(SUBSTITUTE(TRIM(T$6)," ",""))))-1)&amp;" Total",$B$6:$AH$427,ROW($A84)-5,FALSE))</f>
        <v>-86761.440382886038</v>
      </c>
      <c r="U84" s="11">
        <f ca="1">IF(U$5&lt;&gt;"",HLOOKUP(U$5,Functionalization!$G$6:$M$427,ROW($A84)-5,FALSE),IFERROR(INDEX(U$391:U$427,MATCH($F84,$B$391:$B$427,0))/VLOOKUP($F84,$B$391:$AH$427,MATCH(LEFT(TRIM(U$6),FIND("~",SUBSTITUTE(U$6,"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84))*HLOOKUP(LEFT(TRIM(U$6),FIND("~",SUBSTITUTE(U$6," ","~",LEN(TRIM(U$6))-LEN(SUBSTITUTE(TRIM(U$6)," ",""))))-1)&amp;" Total",$B$6:$AH$427,ROW($A84)-5,FALSE))</f>
        <v>0</v>
      </c>
      <c r="V84" s="11">
        <f ca="1">IF(V$5&lt;&gt;"",HLOOKUP(V$5,Functionalization!$G$6:$M$427,ROW($A84)-5,FALSE),IFERROR(INDEX(V$391:V$427,MATCH($F84,$B$391:$B$427,0))/VLOOKUP($F84,$B$391:$AH$427,MATCH(LEFT(TRIM(V$6),FIND("~",SUBSTITUTE(V$6,"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84))*HLOOKUP(LEFT(TRIM(V$6),FIND("~",SUBSTITUTE(V$6," ","~",LEN(TRIM(V$6))-LEN(SUBSTITUTE(TRIM(V$6)," ",""))))-1)&amp;" Total",$B$6:$AH$427,ROW($A84)-5,FALSE))</f>
        <v>0</v>
      </c>
      <c r="W84" s="11">
        <f ca="1">IF(W$5&lt;&gt;"",HLOOKUP(W$5,Functionalization!$G$6:$M$427,ROW($A84)-5,FALSE),IFERROR(INDEX(W$391:W$427,MATCH($F84,$B$391:$B$427,0))/VLOOKUP($F84,$B$391:$AH$427,MATCH(LEFT(TRIM(W$6),FIND("~",SUBSTITUTE(W$6,"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84))*HLOOKUP(LEFT(TRIM(W$6),FIND("~",SUBSTITUTE(W$6," ","~",LEN(TRIM(W$6))-LEN(SUBSTITUTE(TRIM(W$6)," ",""))))-1)&amp;" Total",$B$6:$AH$427,ROW($A84)-5,FALSE))</f>
        <v>-924127.86935901106</v>
      </c>
      <c r="X84" s="11">
        <f ca="1">IF(X$5&lt;&gt;"",HLOOKUP(X$5,Functionalization!$G$6:$M$427,ROW($A84)-5,FALSE),IFERROR(INDEX(X$391:X$427,MATCH($F84,$B$391:$B$427,0))/VLOOKUP($F84,$B$391:$AH$427,MATCH(LEFT(TRIM(X$6),FIND("~",SUBSTITUTE(X$6,"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84))*HLOOKUP(LEFT(TRIM(X$6),FIND("~",SUBSTITUTE(X$6," ","~",LEN(TRIM(X$6))-LEN(SUBSTITUTE(TRIM(X$6)," ",""))))-1)&amp;" Total",$B$6:$AH$427,ROW($A84)-5,FALSE))</f>
        <v>-711180.64964619081</v>
      </c>
      <c r="Y84" s="11">
        <f ca="1">IF(Y$5&lt;&gt;"",HLOOKUP(Y$5,Functionalization!$G$6:$M$427,ROW($A84)-5,FALSE),IFERROR(INDEX(Y$391:Y$427,MATCH($F84,$B$391:$B$427,0))/VLOOKUP($F84,$B$391:$AH$427,MATCH(LEFT(TRIM(Y$6),FIND("~",SUBSTITUTE(Y$6,"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84))*HLOOKUP(LEFT(TRIM(Y$6),FIND("~",SUBSTITUTE(Y$6," ","~",LEN(TRIM(Y$6))-LEN(SUBSTITUTE(TRIM(Y$6)," ",""))))-1)&amp;" Total",$B$6:$AH$427,ROW($A84)-5,FALSE))</f>
        <v>0</v>
      </c>
      <c r="Z84" s="11">
        <f ca="1">IF(Z$5&lt;&gt;"",HLOOKUP(Z$5,Functionalization!$G$6:$M$427,ROW($A84)-5,FALSE),IFERROR(INDEX(Z$391:Z$427,MATCH($F84,$B$391:$B$427,0))/VLOOKUP($F84,$B$391:$AH$427,MATCH(LEFT(TRIM(Z$6),FIND("~",SUBSTITUTE(Z$6,"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84))*HLOOKUP(LEFT(TRIM(Z$6),FIND("~",SUBSTITUTE(Z$6," ","~",LEN(TRIM(Z$6))-LEN(SUBSTITUTE(TRIM(Z$6)," ",""))))-1)&amp;" Total",$B$6:$AH$427,ROW($A84)-5,FALSE))</f>
        <v>-212947.2197128202</v>
      </c>
      <c r="AA84" s="11">
        <f ca="1">IF(AA$5&lt;&gt;"",HLOOKUP(AA$5,Functionalization!$G$6:$M$427,ROW($A84)-5,FALSE),IFERROR(INDEX(AA$391:AA$427,MATCH($F84,$B$391:$B$427,0))/VLOOKUP($F84,$B$391:$AH$427,MATCH(LEFT(TRIM(AA$6),FIND("~",SUBSTITUTE(AA$6,"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84))*HLOOKUP(LEFT(TRIM(AA$6),FIND("~",SUBSTITUTE(AA$6," ","~",LEN(TRIM(AA$6))-LEN(SUBSTITUTE(TRIM(AA$6)," ",""))))-1)&amp;" Total",$B$6:$AH$427,ROW($A84)-5,FALSE))</f>
        <v>-287969.3874066064</v>
      </c>
      <c r="AB84" s="11">
        <f ca="1">IF(AB$5&lt;&gt;"",HLOOKUP(AB$5,Functionalization!$G$6:$M$427,ROW($A84)-5,FALSE),IFERROR(INDEX(AB$391:AB$427,MATCH($F84,$B$391:$B$427,0))/VLOOKUP($F84,$B$391:$AH$427,MATCH(LEFT(TRIM(AB$6),FIND("~",SUBSTITUTE(AB$6,"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84))*HLOOKUP(LEFT(TRIM(AB$6),FIND("~",SUBSTITUTE(AB$6," ","~",LEN(TRIM(AB$6))-LEN(SUBSTITUTE(TRIM(AB$6)," ",""))))-1)&amp;" Total",$B$6:$AH$427,ROW($A84)-5,FALSE))</f>
        <v>0</v>
      </c>
      <c r="AC84" s="11">
        <f ca="1">IF(AC$5&lt;&gt;"",HLOOKUP(AC$5,Functionalization!$G$6:$M$427,ROW($A84)-5,FALSE),IFERROR(INDEX(AC$391:AC$427,MATCH($F84,$B$391:$B$427,0))/VLOOKUP($F84,$B$391:$AH$427,MATCH(LEFT(TRIM(AC$6),FIND("~",SUBSTITUTE(AC$6,"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84))*HLOOKUP(LEFT(TRIM(AC$6),FIND("~",SUBSTITUTE(AC$6," ","~",LEN(TRIM(AC$6))-LEN(SUBSTITUTE(TRIM(AC$6)," ",""))))-1)&amp;" Total",$B$6:$AH$427,ROW($A84)-5,FALSE))</f>
        <v>0</v>
      </c>
      <c r="AD84" s="11">
        <f ca="1">IF(AD$5&lt;&gt;"",HLOOKUP(AD$5,Functionalization!$G$6:$M$427,ROW($A84)-5,FALSE),IFERROR(INDEX(AD$391:AD$427,MATCH($F84,$B$391:$B$427,0))/VLOOKUP($F84,$B$391:$AH$427,MATCH(LEFT(TRIM(AD$6),FIND("~",SUBSTITUTE(AD$6,"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84))*HLOOKUP(LEFT(TRIM(AD$6),FIND("~",SUBSTITUTE(AD$6," ","~",LEN(TRIM(AD$6))-LEN(SUBSTITUTE(TRIM(AD$6)," ",""))))-1)&amp;" Total",$B$6:$AH$427,ROW($A84)-5,FALSE))</f>
        <v>-287969.3874066064</v>
      </c>
      <c r="AE84" s="11">
        <f ca="1">IF(AE$5&lt;&gt;"",HLOOKUP(AE$5,Functionalization!$G$6:$M$427,ROW($A84)-5,FALSE),IFERROR(INDEX(AE$391:AE$427,MATCH($F84,$B$391:$B$427,0))/VLOOKUP($F84,$B$391:$AH$427,MATCH(LEFT(TRIM(AE$6),FIND("~",SUBSTITUTE(AE$6,"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84))*HLOOKUP(LEFT(TRIM(AE$6),FIND("~",SUBSTITUTE(AE$6," ","~",LEN(TRIM(AE$6))-LEN(SUBSTITUTE(TRIM(AE$6)," ",""))))-1)&amp;" Total",$B$6:$AH$427,ROW($A84)-5,FALSE))</f>
        <v>0</v>
      </c>
      <c r="AF84" s="11">
        <f ca="1">IF(AF$5&lt;&gt;"",HLOOKUP(AF$5,Functionalization!$G$6:$M$427,ROW($A84)-5,FALSE),IFERROR(INDEX(AF$391:AF$427,MATCH($F84,$B$391:$B$427,0))/VLOOKUP($F84,$B$391:$AH$427,MATCH(LEFT(TRIM(AF$6),FIND("~",SUBSTITUTE(AF$6,"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84))*HLOOKUP(LEFT(TRIM(AF$6),FIND("~",SUBSTITUTE(AF$6," ","~",LEN(TRIM(AF$6))-LEN(SUBSTITUTE(TRIM(AF$6)," ",""))))-1)&amp;" Total",$B$6:$AH$427,ROW($A84)-5,FALSE))</f>
        <v>0</v>
      </c>
      <c r="AG84" s="11">
        <f ca="1">IF(AG$5&lt;&gt;"",HLOOKUP(AG$5,Functionalization!$G$6:$M$427,ROW($A84)-5,FALSE),IFERROR(INDEX(AG$391:AG$427,MATCH($F84,$B$391:$B$427,0))/VLOOKUP($F84,$B$391:$AH$427,MATCH(LEFT(TRIM(AG$6),FIND("~",SUBSTITUTE(AG$6,"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84))*HLOOKUP(LEFT(TRIM(AG$6),FIND("~",SUBSTITUTE(AG$6," ","~",LEN(TRIM(AG$6))-LEN(SUBSTITUTE(TRIM(AG$6)," ",""))))-1)&amp;" Total",$B$6:$AH$427,ROW($A84)-5,FALSE))</f>
        <v>0</v>
      </c>
      <c r="AH84" s="11">
        <f ca="1">IF(AH$5&lt;&gt;"",HLOOKUP(AH$5,Functionalization!$G$6:$M$427,ROW($A84)-5,FALSE),IFERROR(INDEX(AH$391:AH$427,MATCH($F84,$B$391:$B$427,0))/VLOOKUP($F84,$B$391:$AH$427,MATCH(LEFT(TRIM(AH$6),FIND("~",SUBSTITUTE(AH$6,"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84))*HLOOKUP(LEFT(TRIM(AH$6),FIND("~",SUBSTITUTE(AH$6," ","~",LEN(TRIM(AH$6))-LEN(SUBSTITUTE(TRIM(AH$6)," ",""))))-1)&amp;" Total",$B$6:$AH$427,ROW($A84)-5,FALSE))</f>
        <v>0</v>
      </c>
      <c r="AJ84">
        <f ca="1">IFERROR(IF(SUMIF($G$6:$AH$6,AJ$6&amp;" Total",$G84:$AH84)-(SUMIF($G$6:$AH$6,AJ$6&amp;" "&amp;'Input-Func_Class'!$D$22,$G84:$AH84)+IFERROR(SUMIF($G$6:$AH$6,AJ$6&amp;" "&amp;'Input-Func_Class'!$E$22,$G84:$AH84),SUMIF($G$6:$AH$6,AJ$6&amp;" "&amp;'Input-Func_Class'!$B$24,$G84:$AH84))+SUMIF($G$6:$AH$6,AJ$6&amp;" "&amp;'Input-Func_Class'!$F$22,$G84:$AH84))&lt;Check_Limit,0,1),1)</f>
        <v>0</v>
      </c>
      <c r="AK84">
        <f ca="1">IFERROR(IF(SUMIF($G$6:$AH$6,AK$6&amp;" Total",$G84:$AH84)-(SUMIF($G$6:$AH$6,AK$6&amp;" "&amp;'Input-Func_Class'!$D$22,$G84:$AH84)+IFERROR(SUMIF($G$6:$AH$6,AK$6&amp;" "&amp;'Input-Func_Class'!$E$22,$G84:$AH84),SUMIF($G$6:$AH$6,AK$6&amp;" "&amp;'Input-Func_Class'!$B$24,$G84:$AH84))+SUMIF($G$6:$AH$6,AK$6&amp;" "&amp;'Input-Func_Class'!$F$22,$G84:$AH84))&lt;Check_Limit,0,1),1)</f>
        <v>0</v>
      </c>
      <c r="AL84">
        <f ca="1">IFERROR(IF(SUMIF($G$6:$AH$6,AL$6&amp;" Total",$G84:$AH84)-(SUMIF($G$6:$AH$6,AL$6&amp;" "&amp;'Input-Func_Class'!$D$22,$G84:$AH84)+IFERROR(SUMIF($G$6:$AH$6,AL$6&amp;" "&amp;'Input-Func_Class'!$E$22,$G84:$AH84),SUMIF($G$6:$AH$6,AL$6&amp;" "&amp;'Input-Func_Class'!$B$24,$G84:$AH84))+SUMIF($G$6:$AH$6,AL$6&amp;" "&amp;'Input-Func_Class'!$F$22,$G84:$AH84))&lt;Check_Limit,0,1),1)</f>
        <v>0</v>
      </c>
      <c r="AM84">
        <f ca="1">IFERROR(IF(SUMIF($G$6:$AH$6,AM$6&amp;" Total",$G84:$AH84)-(SUMIF($G$6:$AH$6,AM$6&amp;" "&amp;'Input-Func_Class'!$D$22,$G84:$AH84)+IFERROR(SUMIF($G$6:$AH$6,AM$6&amp;" "&amp;'Input-Func_Class'!$E$22,$G84:$AH84),SUMIF($G$6:$AH$6,AM$6&amp;" "&amp;'Input-Func_Class'!$B$24,$G84:$AH84))+SUMIF($G$6:$AH$6,AM$6&amp;" "&amp;'Input-Func_Class'!$F$22,$G84:$AH84))&lt;Check_Limit,0,1),1)</f>
        <v>0</v>
      </c>
      <c r="AN84">
        <f ca="1">IFERROR(IF(SUMIF($G$6:$AH$6,AN$6&amp;" Total",$G84:$AH84)-(SUMIF($G$6:$AH$6,AN$6&amp;" "&amp;'Input-Func_Class'!$D$22,$G84:$AH84)+IFERROR(SUMIF($G$6:$AH$6,AN$6&amp;" "&amp;'Input-Func_Class'!$E$22,$G84:$AH84),SUMIF($G$6:$AH$6,AN$6&amp;" "&amp;'Input-Func_Class'!$B$24,$G84:$AH84))+SUMIF($G$6:$AH$6,AN$6&amp;" "&amp;'Input-Func_Class'!$F$22,$G84:$AH84))&lt;Check_Limit,0,1),1)</f>
        <v>0</v>
      </c>
      <c r="AO84">
        <f ca="1">IFERROR(IF(SUMIF($G$6:$AH$6,AO$6&amp;" Total",$G84:$AH84)-(SUMIF($G$6:$AH$6,AO$6&amp;" "&amp;'Input-Func_Class'!$D$22,$G84:$AH84)+IFERROR(SUMIF($G$6:$AH$6,AO$6&amp;" "&amp;'Input-Func_Class'!$E$22,$G84:$AH84),SUMIF($G$6:$AH$6,AO$6&amp;" "&amp;'Input-Func_Class'!$B$24,$G84:$AH84))+SUMIF($G$6:$AH$6,AO$6&amp;" "&amp;'Input-Func_Class'!$F$22,$G84:$AH84))&lt;Check_Limit,0,1),1)</f>
        <v>0</v>
      </c>
      <c r="AP84">
        <f ca="1">IFERROR(IF(SUMIF($G$6:$AH$6,AP$6&amp;" Total",$G84:$AH84)-(SUMIF($G$6:$AH$6,AP$6&amp;" "&amp;'Input-Func_Class'!$D$22,$G84:$AH84)+IFERROR(SUMIF($G$6:$AH$6,AP$6&amp;" "&amp;'Input-Func_Class'!$E$22,$G84:$AH84),SUMIF($G$6:$AH$6,AP$6&amp;" "&amp;'Input-Func_Class'!$B$24,$G84:$AH84))+SUMIF($G$6:$AH$6,AP$6&amp;" "&amp;'Input-Func_Class'!$F$22,$G84:$AH84))&lt;Check_Limit,0,1),1)</f>
        <v>0</v>
      </c>
    </row>
    <row r="85" spans="1:42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>Functionalization!$D85</f>
        <v>-15457263</v>
      </c>
      <c r="E85" s="11">
        <f t="shared" ca="1" si="6"/>
        <v>0</v>
      </c>
      <c r="F85" s="3" t="str">
        <f>IF($D85=0,"-",IF('Input-Accounts'!$E85&lt;&gt;0,'Input-Accounts'!$E85,'Input-Accounts'!$G85))</f>
        <v>CUSTOMER</v>
      </c>
      <c r="G85" s="11">
        <f ca="1">IF(G$5&lt;&gt;"",HLOOKUP(G$5,Functionalization!$G$6:$M$427,ROW($A85)-5,FALSE),IFERROR(INDEX(G$391:G$427,MATCH($F85,$B$391:$B$427,0))/VLOOKUP($F85,$B$391:$AH$427,MATCH(LEFT(TRIM(G$6),FIND("~",SUBSTITUTE(G$6,"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85))*HLOOKUP(LEFT(TRIM(G$6),FIND("~",SUBSTITUTE(G$6," ","~",LEN(TRIM(G$6))-LEN(SUBSTITUTE(TRIM(G$6)," ",""))))-1)&amp;" Total",$B$6:$AH$427,ROW($A85)-5,FALSE))</f>
        <v>0</v>
      </c>
      <c r="H85" s="11">
        <f ca="1">IF(H$5&lt;&gt;"",HLOOKUP(H$5,Functionalization!$G$6:$M$427,ROW($A85)-5,FALSE),IFERROR(INDEX(H$391:H$427,MATCH($F85,$B$391:$B$427,0))/VLOOKUP($F85,$B$391:$AH$427,MATCH(LEFT(TRIM(H$6),FIND("~",SUBSTITUTE(H$6,"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85))*HLOOKUP(LEFT(TRIM(H$6),FIND("~",SUBSTITUTE(H$6," ","~",LEN(TRIM(H$6))-LEN(SUBSTITUTE(TRIM(H$6)," ",""))))-1)&amp;" Total",$B$6:$AH$427,ROW($A85)-5,FALSE))</f>
        <v>0</v>
      </c>
      <c r="I85" s="11">
        <f ca="1">IF(I$5&lt;&gt;"",HLOOKUP(I$5,Functionalization!$G$6:$M$427,ROW($A85)-5,FALSE),IFERROR(INDEX(I$391:I$427,MATCH($F85,$B$391:$B$427,0))/VLOOKUP($F85,$B$391:$AH$427,MATCH(LEFT(TRIM(I$6),FIND("~",SUBSTITUTE(I$6,"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85))*HLOOKUP(LEFT(TRIM(I$6),FIND("~",SUBSTITUTE(I$6," ","~",LEN(TRIM(I$6))-LEN(SUBSTITUTE(TRIM(I$6)," ",""))))-1)&amp;" Total",$B$6:$AH$427,ROW($A85)-5,FALSE))</f>
        <v>0</v>
      </c>
      <c r="J85" s="11">
        <f ca="1">IF(J$5&lt;&gt;"",HLOOKUP(J$5,Functionalization!$G$6:$M$427,ROW($A85)-5,FALSE),IFERROR(INDEX(J$391:J$427,MATCH($F85,$B$391:$B$427,0))/VLOOKUP($F85,$B$391:$AH$427,MATCH(LEFT(TRIM(J$6),FIND("~",SUBSTITUTE(J$6,"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85))*HLOOKUP(LEFT(TRIM(J$6),FIND("~",SUBSTITUTE(J$6," ","~",LEN(TRIM(J$6))-LEN(SUBSTITUTE(TRIM(J$6)," ",""))))-1)&amp;" Total",$B$6:$AH$427,ROW($A85)-5,FALSE))</f>
        <v>0</v>
      </c>
      <c r="K85" s="11">
        <f ca="1">IF(K$5&lt;&gt;"",HLOOKUP(K$5,Functionalization!$G$6:$M$427,ROW($A85)-5,FALSE),IFERROR(INDEX(K$391:K$427,MATCH($F85,$B$391:$B$427,0))/VLOOKUP($F85,$B$391:$AH$427,MATCH(LEFT(TRIM(K$6),FIND("~",SUBSTITUTE(K$6,"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85))*HLOOKUP(LEFT(TRIM(K$6),FIND("~",SUBSTITUTE(K$6," ","~",LEN(TRIM(K$6))-LEN(SUBSTITUTE(TRIM(K$6)," ",""))))-1)&amp;" Total",$B$6:$AH$427,ROW($A85)-5,FALSE))</f>
        <v>0</v>
      </c>
      <c r="L85" s="11">
        <f ca="1">IF(L$5&lt;&gt;"",HLOOKUP(L$5,Functionalization!$G$6:$M$427,ROW($A85)-5,FALSE),IFERROR(INDEX(L$391:L$427,MATCH($F85,$B$391:$B$427,0))/VLOOKUP($F85,$B$391:$AH$427,MATCH(LEFT(TRIM(L$6),FIND("~",SUBSTITUTE(L$6,"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85))*HLOOKUP(LEFT(TRIM(L$6),FIND("~",SUBSTITUTE(L$6," ","~",LEN(TRIM(L$6))-LEN(SUBSTITUTE(TRIM(L$6)," ",""))))-1)&amp;" Total",$B$6:$AH$427,ROW($A85)-5,FALSE))</f>
        <v>0</v>
      </c>
      <c r="M85" s="11">
        <f ca="1">IF(M$5&lt;&gt;"",HLOOKUP(M$5,Functionalization!$G$6:$M$427,ROW($A85)-5,FALSE),IFERROR(INDEX(M$391:M$427,MATCH($F85,$B$391:$B$427,0))/VLOOKUP($F85,$B$391:$AH$427,MATCH(LEFT(TRIM(M$6),FIND("~",SUBSTITUTE(M$6,"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85))*HLOOKUP(LEFT(TRIM(M$6),FIND("~",SUBSTITUTE(M$6," ","~",LEN(TRIM(M$6))-LEN(SUBSTITUTE(TRIM(M$6)," ",""))))-1)&amp;" Total",$B$6:$AH$427,ROW($A85)-5,FALSE))</f>
        <v>0</v>
      </c>
      <c r="N85" s="11">
        <f ca="1">IF(N$5&lt;&gt;"",HLOOKUP(N$5,Functionalization!$G$6:$M$427,ROW($A85)-5,FALSE),IFERROR(INDEX(N$391:N$427,MATCH($F85,$B$391:$B$427,0))/VLOOKUP($F85,$B$391:$AH$427,MATCH(LEFT(TRIM(N$6),FIND("~",SUBSTITUTE(N$6,"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85))*HLOOKUP(LEFT(TRIM(N$6),FIND("~",SUBSTITUTE(N$6," ","~",LEN(TRIM(N$6))-LEN(SUBSTITUTE(TRIM(N$6)," ",""))))-1)&amp;" Total",$B$6:$AH$427,ROW($A85)-5,FALSE))</f>
        <v>0</v>
      </c>
      <c r="O85" s="11">
        <f ca="1">IF(O$5&lt;&gt;"",HLOOKUP(O$5,Functionalization!$G$6:$M$427,ROW($A85)-5,FALSE),IFERROR(INDEX(O$391:O$427,MATCH($F85,$B$391:$B$427,0))/VLOOKUP($F85,$B$391:$AH$427,MATCH(LEFT(TRIM(O$6),FIND("~",SUBSTITUTE(O$6,"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85))*HLOOKUP(LEFT(TRIM(O$6),FIND("~",SUBSTITUTE(O$6," ","~",LEN(TRIM(O$6))-LEN(SUBSTITUTE(TRIM(O$6)," ",""))))-1)&amp;" Total",$B$6:$AH$427,ROW($A85)-5,FALSE))</f>
        <v>0</v>
      </c>
      <c r="P85" s="11">
        <f ca="1">IF(P$5&lt;&gt;"",HLOOKUP(P$5,Functionalization!$G$6:$M$427,ROW($A85)-5,FALSE),IFERROR(INDEX(P$391:P$427,MATCH($F85,$B$391:$B$427,0))/VLOOKUP($F85,$B$391:$AH$427,MATCH(LEFT(TRIM(P$6),FIND("~",SUBSTITUTE(P$6,"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85))*HLOOKUP(LEFT(TRIM(P$6),FIND("~",SUBSTITUTE(P$6," ","~",LEN(TRIM(P$6))-LEN(SUBSTITUTE(TRIM(P$6)," ",""))))-1)&amp;" Total",$B$6:$AH$427,ROW($A85)-5,FALSE))</f>
        <v>0</v>
      </c>
      <c r="Q85" s="11">
        <f ca="1">IF(Q$5&lt;&gt;"",HLOOKUP(Q$5,Functionalization!$G$6:$M$427,ROW($A85)-5,FALSE),IFERROR(INDEX(Q$391:Q$427,MATCH($F85,$B$391:$B$427,0))/VLOOKUP($F85,$B$391:$AH$427,MATCH(LEFT(TRIM(Q$6),FIND("~",SUBSTITUTE(Q$6,"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85))*HLOOKUP(LEFT(TRIM(Q$6),FIND("~",SUBSTITUTE(Q$6," ","~",LEN(TRIM(Q$6))-LEN(SUBSTITUTE(TRIM(Q$6)," ",""))))-1)&amp;" Total",$B$6:$AH$427,ROW($A85)-5,FALSE))</f>
        <v>0</v>
      </c>
      <c r="R85" s="11">
        <f ca="1">IF(R$5&lt;&gt;"",HLOOKUP(R$5,Functionalization!$G$6:$M$427,ROW($A85)-5,FALSE),IFERROR(INDEX(R$391:R$427,MATCH($F85,$B$391:$B$427,0))/VLOOKUP($F85,$B$391:$AH$427,MATCH(LEFT(TRIM(R$6),FIND("~",SUBSTITUTE(R$6,"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85))*HLOOKUP(LEFT(TRIM(R$6),FIND("~",SUBSTITUTE(R$6," ","~",LEN(TRIM(R$6))-LEN(SUBSTITUTE(TRIM(R$6)," ",""))))-1)&amp;" Total",$B$6:$AH$427,ROW($A85)-5,FALSE))</f>
        <v>0</v>
      </c>
      <c r="S85" s="11">
        <f ca="1">IF(S$5&lt;&gt;"",HLOOKUP(S$5,Functionalization!$G$6:$M$427,ROW($A85)-5,FALSE),IFERROR(INDEX(S$391:S$427,MATCH($F85,$B$391:$B$427,0))/VLOOKUP($F85,$B$391:$AH$427,MATCH(LEFT(TRIM(S$6),FIND("~",SUBSTITUTE(S$6,"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85))*HLOOKUP(LEFT(TRIM(S$6),FIND("~",SUBSTITUTE(S$6," ","~",LEN(TRIM(S$6))-LEN(SUBSTITUTE(TRIM(S$6)," ",""))))-1)&amp;" Total",$B$6:$AH$427,ROW($A85)-5,FALSE))</f>
        <v>0</v>
      </c>
      <c r="T85" s="11">
        <f ca="1">IF(T$5&lt;&gt;"",HLOOKUP(T$5,Functionalization!$G$6:$M$427,ROW($A85)-5,FALSE),IFERROR(INDEX(T$391:T$427,MATCH($F85,$B$391:$B$427,0))/VLOOKUP($F85,$B$391:$AH$427,MATCH(LEFT(TRIM(T$6),FIND("~",SUBSTITUTE(T$6,"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85))*HLOOKUP(LEFT(TRIM(T$6),FIND("~",SUBSTITUTE(T$6," ","~",LEN(TRIM(T$6))-LEN(SUBSTITUTE(TRIM(T$6)," ",""))))-1)&amp;" Total",$B$6:$AH$427,ROW($A85)-5,FALSE))</f>
        <v>0</v>
      </c>
      <c r="U85" s="11">
        <f ca="1">IF(U$5&lt;&gt;"",HLOOKUP(U$5,Functionalization!$G$6:$M$427,ROW($A85)-5,FALSE),IFERROR(INDEX(U$391:U$427,MATCH($F85,$B$391:$B$427,0))/VLOOKUP($F85,$B$391:$AH$427,MATCH(LEFT(TRIM(U$6),FIND("~",SUBSTITUTE(U$6,"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85))*HLOOKUP(LEFT(TRIM(U$6),FIND("~",SUBSTITUTE(U$6," ","~",LEN(TRIM(U$6))-LEN(SUBSTITUTE(TRIM(U$6)," ",""))))-1)&amp;" Total",$B$6:$AH$427,ROW($A85)-5,FALSE))</f>
        <v>0</v>
      </c>
      <c r="V85" s="11">
        <f ca="1">IF(V$5&lt;&gt;"",HLOOKUP(V$5,Functionalization!$G$6:$M$427,ROW($A85)-5,FALSE),IFERROR(INDEX(V$391:V$427,MATCH($F85,$B$391:$B$427,0))/VLOOKUP($F85,$B$391:$AH$427,MATCH(LEFT(TRIM(V$6),FIND("~",SUBSTITUTE(V$6,"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85))*HLOOKUP(LEFT(TRIM(V$6),FIND("~",SUBSTITUTE(V$6," ","~",LEN(TRIM(V$6))-LEN(SUBSTITUTE(TRIM(V$6)," ",""))))-1)&amp;" Total",$B$6:$AH$427,ROW($A85)-5,FALSE))</f>
        <v>0</v>
      </c>
      <c r="W85" s="11">
        <f ca="1">IF(W$5&lt;&gt;"",HLOOKUP(W$5,Functionalization!$G$6:$M$427,ROW($A85)-5,FALSE),IFERROR(INDEX(W$391:W$427,MATCH($F85,$B$391:$B$427,0))/VLOOKUP($F85,$B$391:$AH$427,MATCH(LEFT(TRIM(W$6),FIND("~",SUBSTITUTE(W$6,"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85))*HLOOKUP(LEFT(TRIM(W$6),FIND("~",SUBSTITUTE(W$6," ","~",LEN(TRIM(W$6))-LEN(SUBSTITUTE(TRIM(W$6)," ",""))))-1)&amp;" Total",$B$6:$AH$427,ROW($A85)-5,FALSE))</f>
        <v>0</v>
      </c>
      <c r="X85" s="11">
        <f ca="1">IF(X$5&lt;&gt;"",HLOOKUP(X$5,Functionalization!$G$6:$M$427,ROW($A85)-5,FALSE),IFERROR(INDEX(X$391:X$427,MATCH($F85,$B$391:$B$427,0))/VLOOKUP($F85,$B$391:$AH$427,MATCH(LEFT(TRIM(X$6),FIND("~",SUBSTITUTE(X$6,"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85))*HLOOKUP(LEFT(TRIM(X$6),FIND("~",SUBSTITUTE(X$6," ","~",LEN(TRIM(X$6))-LEN(SUBSTITUTE(TRIM(X$6)," ",""))))-1)&amp;" Total",$B$6:$AH$427,ROW($A85)-5,FALSE))</f>
        <v>0</v>
      </c>
      <c r="Y85" s="11">
        <f ca="1">IF(Y$5&lt;&gt;"",HLOOKUP(Y$5,Functionalization!$G$6:$M$427,ROW($A85)-5,FALSE),IFERROR(INDEX(Y$391:Y$427,MATCH($F85,$B$391:$B$427,0))/VLOOKUP($F85,$B$391:$AH$427,MATCH(LEFT(TRIM(Y$6),FIND("~",SUBSTITUTE(Y$6,"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85))*HLOOKUP(LEFT(TRIM(Y$6),FIND("~",SUBSTITUTE(Y$6," ","~",LEN(TRIM(Y$6))-LEN(SUBSTITUTE(TRIM(Y$6)," ",""))))-1)&amp;" Total",$B$6:$AH$427,ROW($A85)-5,FALSE))</f>
        <v>0</v>
      </c>
      <c r="Z85" s="11">
        <f ca="1">IF(Z$5&lt;&gt;"",HLOOKUP(Z$5,Functionalization!$G$6:$M$427,ROW($A85)-5,FALSE),IFERROR(INDEX(Z$391:Z$427,MATCH($F85,$B$391:$B$427,0))/VLOOKUP($F85,$B$391:$AH$427,MATCH(LEFT(TRIM(Z$6),FIND("~",SUBSTITUTE(Z$6,"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85))*HLOOKUP(LEFT(TRIM(Z$6),FIND("~",SUBSTITUTE(Z$6," ","~",LEN(TRIM(Z$6))-LEN(SUBSTITUTE(TRIM(Z$6)," ",""))))-1)&amp;" Total",$B$6:$AH$427,ROW($A85)-5,FALSE))</f>
        <v>0</v>
      </c>
      <c r="AA85" s="11">
        <f ca="1">IF(AA$5&lt;&gt;"",HLOOKUP(AA$5,Functionalization!$G$6:$M$427,ROW($A85)-5,FALSE),IFERROR(INDEX(AA$391:AA$427,MATCH($F85,$B$391:$B$427,0))/VLOOKUP($F85,$B$391:$AH$427,MATCH(LEFT(TRIM(AA$6),FIND("~",SUBSTITUTE(AA$6,"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85))*HLOOKUP(LEFT(TRIM(AA$6),FIND("~",SUBSTITUTE(AA$6," ","~",LEN(TRIM(AA$6))-LEN(SUBSTITUTE(TRIM(AA$6)," ",""))))-1)&amp;" Total",$B$6:$AH$427,ROW($A85)-5,FALSE))</f>
        <v>0</v>
      </c>
      <c r="AB85" s="11">
        <f ca="1">IF(AB$5&lt;&gt;"",HLOOKUP(AB$5,Functionalization!$G$6:$M$427,ROW($A85)-5,FALSE),IFERROR(INDEX(AB$391:AB$427,MATCH($F85,$B$391:$B$427,0))/VLOOKUP($F85,$B$391:$AH$427,MATCH(LEFT(TRIM(AB$6),FIND("~",SUBSTITUTE(AB$6,"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85))*HLOOKUP(LEFT(TRIM(AB$6),FIND("~",SUBSTITUTE(AB$6," ","~",LEN(TRIM(AB$6))-LEN(SUBSTITUTE(TRIM(AB$6)," ",""))))-1)&amp;" Total",$B$6:$AH$427,ROW($A85)-5,FALSE))</f>
        <v>0</v>
      </c>
      <c r="AC85" s="11">
        <f ca="1">IF(AC$5&lt;&gt;"",HLOOKUP(AC$5,Functionalization!$G$6:$M$427,ROW($A85)-5,FALSE),IFERROR(INDEX(AC$391:AC$427,MATCH($F85,$B$391:$B$427,0))/VLOOKUP($F85,$B$391:$AH$427,MATCH(LEFT(TRIM(AC$6),FIND("~",SUBSTITUTE(AC$6,"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85))*HLOOKUP(LEFT(TRIM(AC$6),FIND("~",SUBSTITUTE(AC$6," ","~",LEN(TRIM(AC$6))-LEN(SUBSTITUTE(TRIM(AC$6)," ",""))))-1)&amp;" Total",$B$6:$AH$427,ROW($A85)-5,FALSE))</f>
        <v>0</v>
      </c>
      <c r="AD85" s="11">
        <f ca="1">IF(AD$5&lt;&gt;"",HLOOKUP(AD$5,Functionalization!$G$6:$M$427,ROW($A85)-5,FALSE),IFERROR(INDEX(AD$391:AD$427,MATCH($F85,$B$391:$B$427,0))/VLOOKUP($F85,$B$391:$AH$427,MATCH(LEFT(TRIM(AD$6),FIND("~",SUBSTITUTE(AD$6,"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85))*HLOOKUP(LEFT(TRIM(AD$6),FIND("~",SUBSTITUTE(AD$6," ","~",LEN(TRIM(AD$6))-LEN(SUBSTITUTE(TRIM(AD$6)," ",""))))-1)&amp;" Total",$B$6:$AH$427,ROW($A85)-5,FALSE))</f>
        <v>0</v>
      </c>
      <c r="AE85" s="11">
        <f ca="1">IF(AE$5&lt;&gt;"",HLOOKUP(AE$5,Functionalization!$G$6:$M$427,ROW($A85)-5,FALSE),IFERROR(INDEX(AE$391:AE$427,MATCH($F85,$B$391:$B$427,0))/VLOOKUP($F85,$B$391:$AH$427,MATCH(LEFT(TRIM(AE$6),FIND("~",SUBSTITUTE(AE$6,"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85))*HLOOKUP(LEFT(TRIM(AE$6),FIND("~",SUBSTITUTE(AE$6," ","~",LEN(TRIM(AE$6))-LEN(SUBSTITUTE(TRIM(AE$6)," ",""))))-1)&amp;" Total",$B$6:$AH$427,ROW($A85)-5,FALSE))</f>
        <v>-15457263</v>
      </c>
      <c r="AF85" s="11">
        <f ca="1">IF(AF$5&lt;&gt;"",HLOOKUP(AF$5,Functionalization!$G$6:$M$427,ROW($A85)-5,FALSE),IFERROR(INDEX(AF$391:AF$427,MATCH($F85,$B$391:$B$427,0))/VLOOKUP($F85,$B$391:$AH$427,MATCH(LEFT(TRIM(AF$6),FIND("~",SUBSTITUTE(AF$6,"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85))*HLOOKUP(LEFT(TRIM(AF$6),FIND("~",SUBSTITUTE(AF$6," ","~",LEN(TRIM(AF$6))-LEN(SUBSTITUTE(TRIM(AF$6)," ",""))))-1)&amp;" Total",$B$6:$AH$427,ROW($A85)-5,FALSE))</f>
        <v>0</v>
      </c>
      <c r="AG85" s="11">
        <f ca="1">IF(AG$5&lt;&gt;"",HLOOKUP(AG$5,Functionalization!$G$6:$M$427,ROW($A85)-5,FALSE),IFERROR(INDEX(AG$391:AG$427,MATCH($F85,$B$391:$B$427,0))/VLOOKUP($F85,$B$391:$AH$427,MATCH(LEFT(TRIM(AG$6),FIND("~",SUBSTITUTE(AG$6,"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85))*HLOOKUP(LEFT(TRIM(AG$6),FIND("~",SUBSTITUTE(AG$6," ","~",LEN(TRIM(AG$6))-LEN(SUBSTITUTE(TRIM(AG$6)," ",""))))-1)&amp;" Total",$B$6:$AH$427,ROW($A85)-5,FALSE))</f>
        <v>0</v>
      </c>
      <c r="AH85" s="11">
        <f ca="1">IF(AH$5&lt;&gt;"",HLOOKUP(AH$5,Functionalization!$G$6:$M$427,ROW($A85)-5,FALSE),IFERROR(INDEX(AH$391:AH$427,MATCH($F85,$B$391:$B$427,0))/VLOOKUP($F85,$B$391:$AH$427,MATCH(LEFT(TRIM(AH$6),FIND("~",SUBSTITUTE(AH$6,"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85))*HLOOKUP(LEFT(TRIM(AH$6),FIND("~",SUBSTITUTE(AH$6," ","~",LEN(TRIM(AH$6))-LEN(SUBSTITUTE(TRIM(AH$6)," ",""))))-1)&amp;" Total",$B$6:$AH$427,ROW($A85)-5,FALSE))</f>
        <v>-15457263</v>
      </c>
      <c r="AJ85">
        <f ca="1">IFERROR(IF(SUMIF($G$6:$AH$6,AJ$6&amp;" Total",$G85:$AH85)-(SUMIF($G$6:$AH$6,AJ$6&amp;" "&amp;'Input-Func_Class'!$D$22,$G85:$AH85)+IFERROR(SUMIF($G$6:$AH$6,AJ$6&amp;" "&amp;'Input-Func_Class'!$E$22,$G85:$AH85),SUMIF($G$6:$AH$6,AJ$6&amp;" "&amp;'Input-Func_Class'!$B$24,$G85:$AH85))+SUMIF($G$6:$AH$6,AJ$6&amp;" "&amp;'Input-Func_Class'!$F$22,$G85:$AH85))&lt;Check_Limit,0,1),1)</f>
        <v>0</v>
      </c>
      <c r="AK85">
        <f ca="1">IFERROR(IF(SUMIF($G$6:$AH$6,AK$6&amp;" Total",$G85:$AH85)-(SUMIF($G$6:$AH$6,AK$6&amp;" "&amp;'Input-Func_Class'!$D$22,$G85:$AH85)+IFERROR(SUMIF($G$6:$AH$6,AK$6&amp;" "&amp;'Input-Func_Class'!$E$22,$G85:$AH85),SUMIF($G$6:$AH$6,AK$6&amp;" "&amp;'Input-Func_Class'!$B$24,$G85:$AH85))+SUMIF($G$6:$AH$6,AK$6&amp;" "&amp;'Input-Func_Class'!$F$22,$G85:$AH85))&lt;Check_Limit,0,1),1)</f>
        <v>0</v>
      </c>
      <c r="AL85">
        <f ca="1">IFERROR(IF(SUMIF($G$6:$AH$6,AL$6&amp;" Total",$G85:$AH85)-(SUMIF($G$6:$AH$6,AL$6&amp;" "&amp;'Input-Func_Class'!$D$22,$G85:$AH85)+IFERROR(SUMIF($G$6:$AH$6,AL$6&amp;" "&amp;'Input-Func_Class'!$E$22,$G85:$AH85),SUMIF($G$6:$AH$6,AL$6&amp;" "&amp;'Input-Func_Class'!$B$24,$G85:$AH85))+SUMIF($G$6:$AH$6,AL$6&amp;" "&amp;'Input-Func_Class'!$F$22,$G85:$AH85))&lt;Check_Limit,0,1),1)</f>
        <v>0</v>
      </c>
      <c r="AM85">
        <f ca="1">IFERROR(IF(SUMIF($G$6:$AH$6,AM$6&amp;" Total",$G85:$AH85)-(SUMIF($G$6:$AH$6,AM$6&amp;" "&amp;'Input-Func_Class'!$D$22,$G85:$AH85)+IFERROR(SUMIF($G$6:$AH$6,AM$6&amp;" "&amp;'Input-Func_Class'!$E$22,$G85:$AH85),SUMIF($G$6:$AH$6,AM$6&amp;" "&amp;'Input-Func_Class'!$B$24,$G85:$AH85))+SUMIF($G$6:$AH$6,AM$6&amp;" "&amp;'Input-Func_Class'!$F$22,$G85:$AH85))&lt;Check_Limit,0,1),1)</f>
        <v>0</v>
      </c>
      <c r="AN85">
        <f ca="1">IFERROR(IF(SUMIF($G$6:$AH$6,AN$6&amp;" Total",$G85:$AH85)-(SUMIF($G$6:$AH$6,AN$6&amp;" "&amp;'Input-Func_Class'!$D$22,$G85:$AH85)+IFERROR(SUMIF($G$6:$AH$6,AN$6&amp;" "&amp;'Input-Func_Class'!$E$22,$G85:$AH85),SUMIF($G$6:$AH$6,AN$6&amp;" "&amp;'Input-Func_Class'!$B$24,$G85:$AH85))+SUMIF($G$6:$AH$6,AN$6&amp;" "&amp;'Input-Func_Class'!$F$22,$G85:$AH85))&lt;Check_Limit,0,1),1)</f>
        <v>0</v>
      </c>
      <c r="AO85">
        <f ca="1">IFERROR(IF(SUMIF($G$6:$AH$6,AO$6&amp;" Total",$G85:$AH85)-(SUMIF($G$6:$AH$6,AO$6&amp;" "&amp;'Input-Func_Class'!$D$22,$G85:$AH85)+IFERROR(SUMIF($G$6:$AH$6,AO$6&amp;" "&amp;'Input-Func_Class'!$E$22,$G85:$AH85),SUMIF($G$6:$AH$6,AO$6&amp;" "&amp;'Input-Func_Class'!$B$24,$G85:$AH85))+SUMIF($G$6:$AH$6,AO$6&amp;" "&amp;'Input-Func_Class'!$F$22,$G85:$AH85))&lt;Check_Limit,0,1),1)</f>
        <v>0</v>
      </c>
      <c r="AP85">
        <f ca="1">IFERROR(IF(SUMIF($G$6:$AH$6,AP$6&amp;" Total",$G85:$AH85)-(SUMIF($G$6:$AH$6,AP$6&amp;" "&amp;'Input-Func_Class'!$D$22,$G85:$AH85)+IFERROR(SUMIF($G$6:$AH$6,AP$6&amp;" "&amp;'Input-Func_Class'!$E$22,$G85:$AH85),SUMIF($G$6:$AH$6,AP$6&amp;" "&amp;'Input-Func_Class'!$B$24,$G85:$AH85))+SUMIF($G$6:$AH$6,AP$6&amp;" "&amp;'Input-Func_Class'!$F$22,$G85:$AH85))&lt;Check_Limit,0,1),1)</f>
        <v>0</v>
      </c>
    </row>
    <row r="86" spans="1:42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>Functionalization!$D86</f>
        <v>-45886851</v>
      </c>
      <c r="E86" s="11">
        <f t="shared" ca="1" si="6"/>
        <v>0</v>
      </c>
      <c r="F86" s="3" t="str">
        <f>IF($D86=0,"-",IF('Input-Accounts'!$E86&lt;&gt;0,'Input-Accounts'!$E86,'Input-Accounts'!$G86))</f>
        <v>INT_LABOR</v>
      </c>
      <c r="G86" s="11">
        <f ca="1">IF(G$5&lt;&gt;"",HLOOKUP(G$5,Functionalization!$G$6:$M$427,ROW($A86)-5,FALSE),IFERROR(INDEX(G$391:G$427,MATCH($F86,$B$391:$B$427,0))/VLOOKUP($F86,$B$391:$AH$427,MATCH(LEFT(TRIM(G$6),FIND("~",SUBSTITUTE(G$6,"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86))*HLOOKUP(LEFT(TRIM(G$6),FIND("~",SUBSTITUTE(G$6," ","~",LEN(TRIM(G$6))-LEN(SUBSTITUTE(TRIM(G$6)," ",""))))-1)&amp;" Total",$B$6:$AH$427,ROW($A86)-5,FALSE))</f>
        <v>-702923.92569587822</v>
      </c>
      <c r="H86" s="11">
        <f ca="1">IF(H$5&lt;&gt;"",HLOOKUP(H$5,Functionalization!$G$6:$M$427,ROW($A86)-5,FALSE),IFERROR(INDEX(H$391:H$427,MATCH($F86,$B$391:$B$427,0))/VLOOKUP($F86,$B$391:$AH$427,MATCH(LEFT(TRIM(H$6),FIND("~",SUBSTITUTE(H$6,"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86))*HLOOKUP(LEFT(TRIM(H$6),FIND("~",SUBSTITUTE(H$6," ","~",LEN(TRIM(H$6))-LEN(SUBSTITUTE(TRIM(H$6)," ",""))))-1)&amp;" Total",$B$6:$AH$427,ROW($A86)-5,FALSE))</f>
        <v>0</v>
      </c>
      <c r="I86" s="11">
        <f ca="1">IF(I$5&lt;&gt;"",HLOOKUP(I$5,Functionalization!$G$6:$M$427,ROW($A86)-5,FALSE),IFERROR(INDEX(I$391:I$427,MATCH($F86,$B$391:$B$427,0))/VLOOKUP($F86,$B$391:$AH$427,MATCH(LEFT(TRIM(I$6),FIND("~",SUBSTITUTE(I$6,"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86))*HLOOKUP(LEFT(TRIM(I$6),FIND("~",SUBSTITUTE(I$6," ","~",LEN(TRIM(I$6))-LEN(SUBSTITUTE(TRIM(I$6)," ",""))))-1)&amp;" Total",$B$6:$AH$427,ROW($A86)-5,FALSE))</f>
        <v>-702923.92569587822</v>
      </c>
      <c r="J86" s="11">
        <f ca="1">IF(J$5&lt;&gt;"",HLOOKUP(J$5,Functionalization!$G$6:$M$427,ROW($A86)-5,FALSE),IFERROR(INDEX(J$391:J$427,MATCH($F86,$B$391:$B$427,0))/VLOOKUP($F86,$B$391:$AH$427,MATCH(LEFT(TRIM(J$6),FIND("~",SUBSTITUTE(J$6,"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86))*HLOOKUP(LEFT(TRIM(J$6),FIND("~",SUBSTITUTE(J$6," ","~",LEN(TRIM(J$6))-LEN(SUBSTITUTE(TRIM(J$6)," ",""))))-1)&amp;" Total",$B$6:$AH$427,ROW($A86)-5,FALSE))</f>
        <v>0</v>
      </c>
      <c r="K86" s="11">
        <f ca="1">IF(K$5&lt;&gt;"",HLOOKUP(K$5,Functionalization!$G$6:$M$427,ROW($A86)-5,FALSE),IFERROR(INDEX(K$391:K$427,MATCH($F86,$B$391:$B$427,0))/VLOOKUP($F86,$B$391:$AH$427,MATCH(LEFT(TRIM(K$6),FIND("~",SUBSTITUTE(K$6,"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86))*HLOOKUP(LEFT(TRIM(K$6),FIND("~",SUBSTITUTE(K$6," ","~",LEN(TRIM(K$6))-LEN(SUBSTITUTE(TRIM(K$6)," ",""))))-1)&amp;" Total",$B$6:$AH$427,ROW($A86)-5,FALSE))</f>
        <v>-2890741.2236123909</v>
      </c>
      <c r="L86" s="11">
        <f ca="1">IF(L$5&lt;&gt;"",HLOOKUP(L$5,Functionalization!$G$6:$M$427,ROW($A86)-5,FALSE),IFERROR(INDEX(L$391:L$427,MATCH($F86,$B$391:$B$427,0))/VLOOKUP($F86,$B$391:$AH$427,MATCH(LEFT(TRIM(L$6),FIND("~",SUBSTITUTE(L$6,"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86))*HLOOKUP(LEFT(TRIM(L$6),FIND("~",SUBSTITUTE(L$6," ","~",LEN(TRIM(L$6))-LEN(SUBSTITUTE(TRIM(L$6)," ",""))))-1)&amp;" Total",$B$6:$AH$427,ROW($A86)-5,FALSE))</f>
        <v>0</v>
      </c>
      <c r="M86" s="11">
        <f ca="1">IF(M$5&lt;&gt;"",HLOOKUP(M$5,Functionalization!$G$6:$M$427,ROW($A86)-5,FALSE),IFERROR(INDEX(M$391:M$427,MATCH($F86,$B$391:$B$427,0))/VLOOKUP($F86,$B$391:$AH$427,MATCH(LEFT(TRIM(M$6),FIND("~",SUBSTITUTE(M$6,"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86))*HLOOKUP(LEFT(TRIM(M$6),FIND("~",SUBSTITUTE(M$6," ","~",LEN(TRIM(M$6))-LEN(SUBSTITUTE(TRIM(M$6)," ",""))))-1)&amp;" Total",$B$6:$AH$427,ROW($A86)-5,FALSE))</f>
        <v>-2890741.2236123909</v>
      </c>
      <c r="N86" s="11">
        <f ca="1">IF(N$5&lt;&gt;"",HLOOKUP(N$5,Functionalization!$G$6:$M$427,ROW($A86)-5,FALSE),IFERROR(INDEX(N$391:N$427,MATCH($F86,$B$391:$B$427,0))/VLOOKUP($F86,$B$391:$AH$427,MATCH(LEFT(TRIM(N$6),FIND("~",SUBSTITUTE(N$6,"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86))*HLOOKUP(LEFT(TRIM(N$6),FIND("~",SUBSTITUTE(N$6," ","~",LEN(TRIM(N$6))-LEN(SUBSTITUTE(TRIM(N$6)," ",""))))-1)&amp;" Total",$B$6:$AH$427,ROW($A86)-5,FALSE))</f>
        <v>0</v>
      </c>
      <c r="O86" s="11">
        <f ca="1">IF(O$5&lt;&gt;"",HLOOKUP(O$5,Functionalization!$G$6:$M$427,ROW($A86)-5,FALSE),IFERROR(INDEX(O$391:O$427,MATCH($F86,$B$391:$B$427,0))/VLOOKUP($F86,$B$391:$AH$427,MATCH(LEFT(TRIM(O$6),FIND("~",SUBSTITUTE(O$6,"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86))*HLOOKUP(LEFT(TRIM(O$6),FIND("~",SUBSTITUTE(O$6," ","~",LEN(TRIM(O$6))-LEN(SUBSTITUTE(TRIM(O$6)," ",""))))-1)&amp;" Total",$B$6:$AH$427,ROW($A86)-5,FALSE))</f>
        <v>-799039.05244543497</v>
      </c>
      <c r="P86" s="11">
        <f ca="1">IF(P$5&lt;&gt;"",HLOOKUP(P$5,Functionalization!$G$6:$M$427,ROW($A86)-5,FALSE),IFERROR(INDEX(P$391:P$427,MATCH($F86,$B$391:$B$427,0))/VLOOKUP($F86,$B$391:$AH$427,MATCH(LEFT(TRIM(P$6),FIND("~",SUBSTITUTE(P$6,"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86))*HLOOKUP(LEFT(TRIM(P$6),FIND("~",SUBSTITUTE(P$6," ","~",LEN(TRIM(P$6))-LEN(SUBSTITUTE(TRIM(P$6)," ",""))))-1)&amp;" Total",$B$6:$AH$427,ROW($A86)-5,FALSE))</f>
        <v>-799039.05244543497</v>
      </c>
      <c r="Q86" s="11">
        <f ca="1">IF(Q$5&lt;&gt;"",HLOOKUP(Q$5,Functionalization!$G$6:$M$427,ROW($A86)-5,FALSE),IFERROR(INDEX(Q$391:Q$427,MATCH($F86,$B$391:$B$427,0))/VLOOKUP($F86,$B$391:$AH$427,MATCH(LEFT(TRIM(Q$6),FIND("~",SUBSTITUTE(Q$6,"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86))*HLOOKUP(LEFT(TRIM(Q$6),FIND("~",SUBSTITUTE(Q$6," ","~",LEN(TRIM(Q$6))-LEN(SUBSTITUTE(TRIM(Q$6)," ",""))))-1)&amp;" Total",$B$6:$AH$427,ROW($A86)-5,FALSE))</f>
        <v>0</v>
      </c>
      <c r="R86" s="11">
        <f ca="1">IF(R$5&lt;&gt;"",HLOOKUP(R$5,Functionalization!$G$6:$M$427,ROW($A86)-5,FALSE),IFERROR(INDEX(R$391:R$427,MATCH($F86,$B$391:$B$427,0))/VLOOKUP($F86,$B$391:$AH$427,MATCH(LEFT(TRIM(R$6),FIND("~",SUBSTITUTE(R$6,"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86))*HLOOKUP(LEFT(TRIM(R$6),FIND("~",SUBSTITUTE(R$6," ","~",LEN(TRIM(R$6))-LEN(SUBSTITUTE(TRIM(R$6)," ",""))))-1)&amp;" Total",$B$6:$AH$427,ROW($A86)-5,FALSE))</f>
        <v>0</v>
      </c>
      <c r="S86" s="11">
        <f ca="1">IF(S$5&lt;&gt;"",HLOOKUP(S$5,Functionalization!$G$6:$M$427,ROW($A86)-5,FALSE),IFERROR(INDEX(S$391:S$427,MATCH($F86,$B$391:$B$427,0))/VLOOKUP($F86,$B$391:$AH$427,MATCH(LEFT(TRIM(S$6),FIND("~",SUBSTITUTE(S$6,"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86))*HLOOKUP(LEFT(TRIM(S$6),FIND("~",SUBSTITUTE(S$6," ","~",LEN(TRIM(S$6))-LEN(SUBSTITUTE(TRIM(S$6)," ",""))))-1)&amp;" Total",$B$6:$AH$427,ROW($A86)-5,FALSE))</f>
        <v>-2361196.4863850744</v>
      </c>
      <c r="T86" s="11">
        <f ca="1">IF(T$5&lt;&gt;"",HLOOKUP(T$5,Functionalization!$G$6:$M$427,ROW($A86)-5,FALSE),IFERROR(INDEX(T$391:T$427,MATCH($F86,$B$391:$B$427,0))/VLOOKUP($F86,$B$391:$AH$427,MATCH(LEFT(TRIM(T$6),FIND("~",SUBSTITUTE(T$6,"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86))*HLOOKUP(LEFT(TRIM(T$6),FIND("~",SUBSTITUTE(T$6," ","~",LEN(TRIM(T$6))-LEN(SUBSTITUTE(TRIM(T$6)," ",""))))-1)&amp;" Total",$B$6:$AH$427,ROW($A86)-5,FALSE))</f>
        <v>-2361196.4863850744</v>
      </c>
      <c r="U86" s="11">
        <f ca="1">IF(U$5&lt;&gt;"",HLOOKUP(U$5,Functionalization!$G$6:$M$427,ROW($A86)-5,FALSE),IFERROR(INDEX(U$391:U$427,MATCH($F86,$B$391:$B$427,0))/VLOOKUP($F86,$B$391:$AH$427,MATCH(LEFT(TRIM(U$6),FIND("~",SUBSTITUTE(U$6,"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86))*HLOOKUP(LEFT(TRIM(U$6),FIND("~",SUBSTITUTE(U$6," ","~",LEN(TRIM(U$6))-LEN(SUBSTITUTE(TRIM(U$6)," ",""))))-1)&amp;" Total",$B$6:$AH$427,ROW($A86)-5,FALSE))</f>
        <v>0</v>
      </c>
      <c r="V86" s="11">
        <f ca="1">IF(V$5&lt;&gt;"",HLOOKUP(V$5,Functionalization!$G$6:$M$427,ROW($A86)-5,FALSE),IFERROR(INDEX(V$391:V$427,MATCH($F86,$B$391:$B$427,0))/VLOOKUP($F86,$B$391:$AH$427,MATCH(LEFT(TRIM(V$6),FIND("~",SUBSTITUTE(V$6,"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86))*HLOOKUP(LEFT(TRIM(V$6),FIND("~",SUBSTITUTE(V$6," ","~",LEN(TRIM(V$6))-LEN(SUBSTITUTE(TRIM(V$6)," ",""))))-1)&amp;" Total",$B$6:$AH$427,ROW($A86)-5,FALSE))</f>
        <v>0</v>
      </c>
      <c r="W86" s="11">
        <f ca="1">IF(W$5&lt;&gt;"",HLOOKUP(W$5,Functionalization!$G$6:$M$427,ROW($A86)-5,FALSE),IFERROR(INDEX(W$391:W$427,MATCH($F86,$B$391:$B$427,0))/VLOOKUP($F86,$B$391:$AH$427,MATCH(LEFT(TRIM(W$6),FIND("~",SUBSTITUTE(W$6,"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86))*HLOOKUP(LEFT(TRIM(W$6),FIND("~",SUBSTITUTE(W$6," ","~",LEN(TRIM(W$6))-LEN(SUBSTITUTE(TRIM(W$6)," ",""))))-1)&amp;" Total",$B$6:$AH$427,ROW($A86)-5,FALSE))</f>
        <v>-21430866.108410481</v>
      </c>
      <c r="X86" s="11">
        <f ca="1">IF(X$5&lt;&gt;"",HLOOKUP(X$5,Functionalization!$G$6:$M$427,ROW($A86)-5,FALSE),IFERROR(INDEX(X$391:X$427,MATCH($F86,$B$391:$B$427,0))/VLOOKUP($F86,$B$391:$AH$427,MATCH(LEFT(TRIM(X$6),FIND("~",SUBSTITUTE(X$6,"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86))*HLOOKUP(LEFT(TRIM(X$6),FIND("~",SUBSTITUTE(X$6," ","~",LEN(TRIM(X$6))-LEN(SUBSTITUTE(TRIM(X$6)," ",""))))-1)&amp;" Total",$B$6:$AH$427,ROW($A86)-5,FALSE))</f>
        <v>-16972630.552382931</v>
      </c>
      <c r="Y86" s="11">
        <f ca="1">IF(Y$5&lt;&gt;"",HLOOKUP(Y$5,Functionalization!$G$6:$M$427,ROW($A86)-5,FALSE),IFERROR(INDEX(Y$391:Y$427,MATCH($F86,$B$391:$B$427,0))/VLOOKUP($F86,$B$391:$AH$427,MATCH(LEFT(TRIM(Y$6),FIND("~",SUBSTITUTE(Y$6,"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86))*HLOOKUP(LEFT(TRIM(Y$6),FIND("~",SUBSTITUTE(Y$6," ","~",LEN(TRIM(Y$6))-LEN(SUBSTITUTE(TRIM(Y$6)," ",""))))-1)&amp;" Total",$B$6:$AH$427,ROW($A86)-5,FALSE))</f>
        <v>0</v>
      </c>
      <c r="Z86" s="11">
        <f ca="1">IF(Z$5&lt;&gt;"",HLOOKUP(Z$5,Functionalization!$G$6:$M$427,ROW($A86)-5,FALSE),IFERROR(INDEX(Z$391:Z$427,MATCH($F86,$B$391:$B$427,0))/VLOOKUP($F86,$B$391:$AH$427,MATCH(LEFT(TRIM(Z$6),FIND("~",SUBSTITUTE(Z$6,"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86))*HLOOKUP(LEFT(TRIM(Z$6),FIND("~",SUBSTITUTE(Z$6," ","~",LEN(TRIM(Z$6))-LEN(SUBSTITUTE(TRIM(Z$6)," ",""))))-1)&amp;" Total",$B$6:$AH$427,ROW($A86)-5,FALSE))</f>
        <v>-4458235.5560275503</v>
      </c>
      <c r="AA86" s="11">
        <f ca="1">IF(AA$5&lt;&gt;"",HLOOKUP(AA$5,Functionalization!$G$6:$M$427,ROW($A86)-5,FALSE),IFERROR(INDEX(AA$391:AA$427,MATCH($F86,$B$391:$B$427,0))/VLOOKUP($F86,$B$391:$AH$427,MATCH(LEFT(TRIM(AA$6),FIND("~",SUBSTITUTE(AA$6,"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86))*HLOOKUP(LEFT(TRIM(AA$6),FIND("~",SUBSTITUTE(AA$6," ","~",LEN(TRIM(AA$6))-LEN(SUBSTITUTE(TRIM(AA$6)," ",""))))-1)&amp;" Total",$B$6:$AH$427,ROW($A86)-5,FALSE))</f>
        <v>-10017810.500704881</v>
      </c>
      <c r="AB86" s="11">
        <f ca="1">IF(AB$5&lt;&gt;"",HLOOKUP(AB$5,Functionalization!$G$6:$M$427,ROW($A86)-5,FALSE),IFERROR(INDEX(AB$391:AB$427,MATCH($F86,$B$391:$B$427,0))/VLOOKUP($F86,$B$391:$AH$427,MATCH(LEFT(TRIM(AB$6),FIND("~",SUBSTITUTE(AB$6,"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86))*HLOOKUP(LEFT(TRIM(AB$6),FIND("~",SUBSTITUTE(AB$6," ","~",LEN(TRIM(AB$6))-LEN(SUBSTITUTE(TRIM(AB$6)," ",""))))-1)&amp;" Total",$B$6:$AH$427,ROW($A86)-5,FALSE))</f>
        <v>0</v>
      </c>
      <c r="AC86" s="11">
        <f ca="1">IF(AC$5&lt;&gt;"",HLOOKUP(AC$5,Functionalization!$G$6:$M$427,ROW($A86)-5,FALSE),IFERROR(INDEX(AC$391:AC$427,MATCH($F86,$B$391:$B$427,0))/VLOOKUP($F86,$B$391:$AH$427,MATCH(LEFT(TRIM(AC$6),FIND("~",SUBSTITUTE(AC$6,"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86))*HLOOKUP(LEFT(TRIM(AC$6),FIND("~",SUBSTITUTE(AC$6," ","~",LEN(TRIM(AC$6))-LEN(SUBSTITUTE(TRIM(AC$6)," ",""))))-1)&amp;" Total",$B$6:$AH$427,ROW($A86)-5,FALSE))</f>
        <v>0</v>
      </c>
      <c r="AD86" s="11">
        <f ca="1">IF(AD$5&lt;&gt;"",HLOOKUP(AD$5,Functionalization!$G$6:$M$427,ROW($A86)-5,FALSE),IFERROR(INDEX(AD$391:AD$427,MATCH($F86,$B$391:$B$427,0))/VLOOKUP($F86,$B$391:$AH$427,MATCH(LEFT(TRIM(AD$6),FIND("~",SUBSTITUTE(AD$6,"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86))*HLOOKUP(LEFT(TRIM(AD$6),FIND("~",SUBSTITUTE(AD$6," ","~",LEN(TRIM(AD$6))-LEN(SUBSTITUTE(TRIM(AD$6)," ",""))))-1)&amp;" Total",$B$6:$AH$427,ROW($A86)-5,FALSE))</f>
        <v>-10017810.500704881</v>
      </c>
      <c r="AE86" s="11">
        <f ca="1">IF(AE$5&lt;&gt;"",HLOOKUP(AE$5,Functionalization!$G$6:$M$427,ROW($A86)-5,FALSE),IFERROR(INDEX(AE$391:AE$427,MATCH($F86,$B$391:$B$427,0))/VLOOKUP($F86,$B$391:$AH$427,MATCH(LEFT(TRIM(AE$6),FIND("~",SUBSTITUTE(AE$6,"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86))*HLOOKUP(LEFT(TRIM(AE$6),FIND("~",SUBSTITUTE(AE$6," ","~",LEN(TRIM(AE$6))-LEN(SUBSTITUTE(TRIM(AE$6)," ",""))))-1)&amp;" Total",$B$6:$AH$427,ROW($A86)-5,FALSE))</f>
        <v>-7684273.7027458614</v>
      </c>
      <c r="AF86" s="11">
        <f ca="1">IF(AF$5&lt;&gt;"",HLOOKUP(AF$5,Functionalization!$G$6:$M$427,ROW($A86)-5,FALSE),IFERROR(INDEX(AF$391:AF$427,MATCH($F86,$B$391:$B$427,0))/VLOOKUP($F86,$B$391:$AH$427,MATCH(LEFT(TRIM(AF$6),FIND("~",SUBSTITUTE(AF$6,"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86))*HLOOKUP(LEFT(TRIM(AF$6),FIND("~",SUBSTITUTE(AF$6," ","~",LEN(TRIM(AF$6))-LEN(SUBSTITUTE(TRIM(AF$6)," ",""))))-1)&amp;" Total",$B$6:$AH$427,ROW($A86)-5,FALSE))</f>
        <v>0</v>
      </c>
      <c r="AG86" s="11">
        <f ca="1">IF(AG$5&lt;&gt;"",HLOOKUP(AG$5,Functionalization!$G$6:$M$427,ROW($A86)-5,FALSE),IFERROR(INDEX(AG$391:AG$427,MATCH($F86,$B$391:$B$427,0))/VLOOKUP($F86,$B$391:$AH$427,MATCH(LEFT(TRIM(AG$6),FIND("~",SUBSTITUTE(AG$6,"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86))*HLOOKUP(LEFT(TRIM(AG$6),FIND("~",SUBSTITUTE(AG$6," ","~",LEN(TRIM(AG$6))-LEN(SUBSTITUTE(TRIM(AG$6)," ",""))))-1)&amp;" Total",$B$6:$AH$427,ROW($A86)-5,FALSE))</f>
        <v>0</v>
      </c>
      <c r="AH86" s="11">
        <f ca="1">IF(AH$5&lt;&gt;"",HLOOKUP(AH$5,Functionalization!$G$6:$M$427,ROW($A86)-5,FALSE),IFERROR(INDEX(AH$391:AH$427,MATCH($F86,$B$391:$B$427,0))/VLOOKUP($F86,$B$391:$AH$427,MATCH(LEFT(TRIM(AH$6),FIND("~",SUBSTITUTE(AH$6,"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86))*HLOOKUP(LEFT(TRIM(AH$6),FIND("~",SUBSTITUTE(AH$6," ","~",LEN(TRIM(AH$6))-LEN(SUBSTITUTE(TRIM(AH$6)," ",""))))-1)&amp;" Total",$B$6:$AH$427,ROW($A86)-5,FALSE))</f>
        <v>-7684273.7027458614</v>
      </c>
      <c r="AJ86">
        <f ca="1">IFERROR(IF(SUMIF($G$6:$AH$6,AJ$6&amp;" Total",$G86:$AH86)-(SUMIF($G$6:$AH$6,AJ$6&amp;" "&amp;'Input-Func_Class'!$D$22,$G86:$AH86)+IFERROR(SUMIF($G$6:$AH$6,AJ$6&amp;" "&amp;'Input-Func_Class'!$E$22,$G86:$AH86),SUMIF($G$6:$AH$6,AJ$6&amp;" "&amp;'Input-Func_Class'!$B$24,$G86:$AH86))+SUMIF($G$6:$AH$6,AJ$6&amp;" "&amp;'Input-Func_Class'!$F$22,$G86:$AH86))&lt;Check_Limit,0,1),1)</f>
        <v>0</v>
      </c>
      <c r="AK86">
        <f ca="1">IFERROR(IF(SUMIF($G$6:$AH$6,AK$6&amp;" Total",$G86:$AH86)-(SUMIF($G$6:$AH$6,AK$6&amp;" "&amp;'Input-Func_Class'!$D$22,$G86:$AH86)+IFERROR(SUMIF($G$6:$AH$6,AK$6&amp;" "&amp;'Input-Func_Class'!$E$22,$G86:$AH86),SUMIF($G$6:$AH$6,AK$6&amp;" "&amp;'Input-Func_Class'!$B$24,$G86:$AH86))+SUMIF($G$6:$AH$6,AK$6&amp;" "&amp;'Input-Func_Class'!$F$22,$G86:$AH86))&lt;Check_Limit,0,1),1)</f>
        <v>0</v>
      </c>
      <c r="AL86">
        <f ca="1">IFERROR(IF(SUMIF($G$6:$AH$6,AL$6&amp;" Total",$G86:$AH86)-(SUMIF($G$6:$AH$6,AL$6&amp;" "&amp;'Input-Func_Class'!$D$22,$G86:$AH86)+IFERROR(SUMIF($G$6:$AH$6,AL$6&amp;" "&amp;'Input-Func_Class'!$E$22,$G86:$AH86),SUMIF($G$6:$AH$6,AL$6&amp;" "&amp;'Input-Func_Class'!$B$24,$G86:$AH86))+SUMIF($G$6:$AH$6,AL$6&amp;" "&amp;'Input-Func_Class'!$F$22,$G86:$AH86))&lt;Check_Limit,0,1),1)</f>
        <v>0</v>
      </c>
      <c r="AM86">
        <f ca="1">IFERROR(IF(SUMIF($G$6:$AH$6,AM$6&amp;" Total",$G86:$AH86)-(SUMIF($G$6:$AH$6,AM$6&amp;" "&amp;'Input-Func_Class'!$D$22,$G86:$AH86)+IFERROR(SUMIF($G$6:$AH$6,AM$6&amp;" "&amp;'Input-Func_Class'!$E$22,$G86:$AH86),SUMIF($G$6:$AH$6,AM$6&amp;" "&amp;'Input-Func_Class'!$B$24,$G86:$AH86))+SUMIF($G$6:$AH$6,AM$6&amp;" "&amp;'Input-Func_Class'!$F$22,$G86:$AH86))&lt;Check_Limit,0,1),1)</f>
        <v>0</v>
      </c>
      <c r="AN86">
        <f ca="1">IFERROR(IF(SUMIF($G$6:$AH$6,AN$6&amp;" Total",$G86:$AH86)-(SUMIF($G$6:$AH$6,AN$6&amp;" "&amp;'Input-Func_Class'!$D$22,$G86:$AH86)+IFERROR(SUMIF($G$6:$AH$6,AN$6&amp;" "&amp;'Input-Func_Class'!$E$22,$G86:$AH86),SUMIF($G$6:$AH$6,AN$6&amp;" "&amp;'Input-Func_Class'!$B$24,$G86:$AH86))+SUMIF($G$6:$AH$6,AN$6&amp;" "&amp;'Input-Func_Class'!$F$22,$G86:$AH86))&lt;Check_Limit,0,1),1)</f>
        <v>0</v>
      </c>
      <c r="AO86">
        <f ca="1">IFERROR(IF(SUMIF($G$6:$AH$6,AO$6&amp;" Total",$G86:$AH86)-(SUMIF($G$6:$AH$6,AO$6&amp;" "&amp;'Input-Func_Class'!$D$22,$G86:$AH86)+IFERROR(SUMIF($G$6:$AH$6,AO$6&amp;" "&amp;'Input-Func_Class'!$E$22,$G86:$AH86),SUMIF($G$6:$AH$6,AO$6&amp;" "&amp;'Input-Func_Class'!$B$24,$G86:$AH86))+SUMIF($G$6:$AH$6,AO$6&amp;" "&amp;'Input-Func_Class'!$F$22,$G86:$AH86))&lt;Check_Limit,0,1),1)</f>
        <v>0</v>
      </c>
      <c r="AP86">
        <f ca="1">IFERROR(IF(SUMIF($G$6:$AH$6,AP$6&amp;" Total",$G86:$AH86)-(SUMIF($G$6:$AH$6,AP$6&amp;" "&amp;'Input-Func_Class'!$D$22,$G86:$AH86)+IFERROR(SUMIF($G$6:$AH$6,AP$6&amp;" "&amp;'Input-Func_Class'!$E$22,$G86:$AH86),SUMIF($G$6:$AH$6,AP$6&amp;" "&amp;'Input-Func_Class'!$B$24,$G86:$AH86))+SUMIF($G$6:$AH$6,AP$6&amp;" "&amp;'Input-Func_Class'!$F$22,$G86:$AH86))&lt;Check_Limit,0,1),1)</f>
        <v>0</v>
      </c>
    </row>
    <row r="87" spans="1:42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>SUBTOTAL(9,D82:D86)</f>
        <v>-62688326</v>
      </c>
      <c r="E87" s="11">
        <f t="shared" ca="1" si="6"/>
        <v>0</v>
      </c>
      <c r="G87" s="111">
        <f t="shared" ref="G87:R87" ca="1" si="9">SUBTOTAL(9,G82:G86)</f>
        <v>-702923.92569587822</v>
      </c>
      <c r="H87" s="111">
        <f t="shared" ca="1" si="9"/>
        <v>0</v>
      </c>
      <c r="I87" s="111">
        <f t="shared" ca="1" si="9"/>
        <v>-702923.92569587822</v>
      </c>
      <c r="J87" s="111">
        <f t="shared" ca="1" si="9"/>
        <v>0</v>
      </c>
      <c r="K87" s="111">
        <f t="shared" ca="1" si="9"/>
        <v>-2928577.466826757</v>
      </c>
      <c r="L87" s="111">
        <f t="shared" ca="1" si="9"/>
        <v>0</v>
      </c>
      <c r="M87" s="111">
        <f t="shared" ca="1" si="9"/>
        <v>-2928577.466826757</v>
      </c>
      <c r="N87" s="111">
        <f t="shared" ca="1" si="9"/>
        <v>0</v>
      </c>
      <c r="O87" s="111">
        <f t="shared" ca="1" si="9"/>
        <v>-806556.11208256602</v>
      </c>
      <c r="P87" s="111">
        <f t="shared" ca="1" si="9"/>
        <v>-806556.11208256602</v>
      </c>
      <c r="Q87" s="111">
        <f t="shared" ca="1" si="9"/>
        <v>0</v>
      </c>
      <c r="R87" s="111">
        <f t="shared" ca="1" si="9"/>
        <v>0</v>
      </c>
      <c r="S87" s="111">
        <f t="shared" ref="S87:AH87" ca="1" si="10">SUBTOTAL(9,S82:S86)</f>
        <v>-2447957.9267679607</v>
      </c>
      <c r="T87" s="111">
        <f t="shared" ca="1" si="10"/>
        <v>-2447957.9267679607</v>
      </c>
      <c r="U87" s="111">
        <f t="shared" ca="1" si="10"/>
        <v>0</v>
      </c>
      <c r="V87" s="111">
        <f t="shared" ca="1" si="10"/>
        <v>0</v>
      </c>
      <c r="W87" s="111">
        <f t="shared" ca="1" si="10"/>
        <v>-22354993.977769494</v>
      </c>
      <c r="X87" s="111">
        <f t="shared" ca="1" si="10"/>
        <v>-17683811.20202912</v>
      </c>
      <c r="Y87" s="111">
        <f t="shared" ca="1" si="10"/>
        <v>0</v>
      </c>
      <c r="Z87" s="111">
        <f t="shared" ca="1" si="10"/>
        <v>-4671182.7757403702</v>
      </c>
      <c r="AA87" s="111">
        <f t="shared" ca="1" si="10"/>
        <v>-10305779.888111487</v>
      </c>
      <c r="AB87" s="111">
        <f t="shared" ca="1" si="10"/>
        <v>0</v>
      </c>
      <c r="AC87" s="111">
        <f t="shared" ca="1" si="10"/>
        <v>0</v>
      </c>
      <c r="AD87" s="111">
        <f t="shared" ca="1" si="10"/>
        <v>-10305779.888111487</v>
      </c>
      <c r="AE87" s="111">
        <f t="shared" ca="1" si="10"/>
        <v>-23141536.702745862</v>
      </c>
      <c r="AF87" s="111">
        <f t="shared" ca="1" si="10"/>
        <v>0</v>
      </c>
      <c r="AG87" s="111">
        <f t="shared" ca="1" si="10"/>
        <v>0</v>
      </c>
      <c r="AH87" s="111">
        <f t="shared" ca="1" si="10"/>
        <v>-23141536.702745862</v>
      </c>
      <c r="AJ87">
        <f ca="1">IFERROR(IF(SUMIF($G$6:$AH$6,AJ$6&amp;" Total",$G87:$AH87)-(SUMIF($G$6:$AH$6,AJ$6&amp;" "&amp;'Input-Func_Class'!$D$22,$G87:$AH87)+IFERROR(SUMIF($G$6:$AH$6,AJ$6&amp;" "&amp;'Input-Func_Class'!$E$22,$G87:$AH87),SUMIF($G$6:$AH$6,AJ$6&amp;" "&amp;'Input-Func_Class'!$B$24,$G87:$AH87))+SUMIF($G$6:$AH$6,AJ$6&amp;" "&amp;'Input-Func_Class'!$F$22,$G87:$AH87))&lt;Check_Limit,0,1),1)</f>
        <v>0</v>
      </c>
      <c r="AK87">
        <f ca="1">IFERROR(IF(SUMIF($G$6:$AH$6,AK$6&amp;" Total",$G87:$AH87)-(SUMIF($G$6:$AH$6,AK$6&amp;" "&amp;'Input-Func_Class'!$D$22,$G87:$AH87)+IFERROR(SUMIF($G$6:$AH$6,AK$6&amp;" "&amp;'Input-Func_Class'!$E$22,$G87:$AH87),SUMIF($G$6:$AH$6,AK$6&amp;" "&amp;'Input-Func_Class'!$B$24,$G87:$AH87))+SUMIF($G$6:$AH$6,AK$6&amp;" "&amp;'Input-Func_Class'!$F$22,$G87:$AH87))&lt;Check_Limit,0,1),1)</f>
        <v>0</v>
      </c>
      <c r="AL87">
        <f ca="1">IFERROR(IF(SUMIF($G$6:$AH$6,AL$6&amp;" Total",$G87:$AH87)-(SUMIF($G$6:$AH$6,AL$6&amp;" "&amp;'Input-Func_Class'!$D$22,$G87:$AH87)+IFERROR(SUMIF($G$6:$AH$6,AL$6&amp;" "&amp;'Input-Func_Class'!$E$22,$G87:$AH87),SUMIF($G$6:$AH$6,AL$6&amp;" "&amp;'Input-Func_Class'!$B$24,$G87:$AH87))+SUMIF($G$6:$AH$6,AL$6&amp;" "&amp;'Input-Func_Class'!$F$22,$G87:$AH87))&lt;Check_Limit,0,1),1)</f>
        <v>0</v>
      </c>
      <c r="AM87">
        <f ca="1">IFERROR(IF(SUMIF($G$6:$AH$6,AM$6&amp;" Total",$G87:$AH87)-(SUMIF($G$6:$AH$6,AM$6&amp;" "&amp;'Input-Func_Class'!$D$22,$G87:$AH87)+IFERROR(SUMIF($G$6:$AH$6,AM$6&amp;" "&amp;'Input-Func_Class'!$E$22,$G87:$AH87),SUMIF($G$6:$AH$6,AM$6&amp;" "&amp;'Input-Func_Class'!$B$24,$G87:$AH87))+SUMIF($G$6:$AH$6,AM$6&amp;" "&amp;'Input-Func_Class'!$F$22,$G87:$AH87))&lt;Check_Limit,0,1),1)</f>
        <v>0</v>
      </c>
      <c r="AN87">
        <f ca="1">IFERROR(IF(SUMIF($G$6:$AH$6,AN$6&amp;" Total",$G87:$AH87)-(SUMIF($G$6:$AH$6,AN$6&amp;" "&amp;'Input-Func_Class'!$D$22,$G87:$AH87)+IFERROR(SUMIF($G$6:$AH$6,AN$6&amp;" "&amp;'Input-Func_Class'!$E$22,$G87:$AH87),SUMIF($G$6:$AH$6,AN$6&amp;" "&amp;'Input-Func_Class'!$B$24,$G87:$AH87))+SUMIF($G$6:$AH$6,AN$6&amp;" "&amp;'Input-Func_Class'!$F$22,$G87:$AH87))&lt;Check_Limit,0,1),1)</f>
        <v>0</v>
      </c>
      <c r="AO87">
        <f ca="1">IFERROR(IF(SUMIF($G$6:$AH$6,AO$6&amp;" Total",$G87:$AH87)-(SUMIF($G$6:$AH$6,AO$6&amp;" "&amp;'Input-Func_Class'!$D$22,$G87:$AH87)+IFERROR(SUMIF($G$6:$AH$6,AO$6&amp;" "&amp;'Input-Func_Class'!$E$22,$G87:$AH87),SUMIF($G$6:$AH$6,AO$6&amp;" "&amp;'Input-Func_Class'!$B$24,$G87:$AH87))+SUMIF($G$6:$AH$6,AO$6&amp;" "&amp;'Input-Func_Class'!$F$22,$G87:$AH87))&lt;Check_Limit,0,1),1)</f>
        <v>0</v>
      </c>
      <c r="AP87">
        <f ca="1">IFERROR(IF(SUMIF($G$6:$AH$6,AP$6&amp;" Total",$G87:$AH87)-(SUMIF($G$6:$AH$6,AP$6&amp;" "&amp;'Input-Func_Class'!$D$22,$G87:$AH87)+IFERROR(SUMIF($G$6:$AH$6,AP$6&amp;" "&amp;'Input-Func_Class'!$E$22,$G87:$AH87),SUMIF($G$6:$AH$6,AP$6&amp;" "&amp;'Input-Func_Class'!$B$24,$G87:$AH87))+SUMIF($G$6:$AH$6,AP$6&amp;" "&amp;'Input-Func_Class'!$F$22,$G87:$AH87))&lt;Check_Limit,0,1),1)</f>
        <v>0</v>
      </c>
    </row>
    <row r="88" spans="1:42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>
        <f t="shared" si="6"/>
        <v>0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J88">
        <f>IFERROR(IF(SUMIF($G$6:$AH$6,AJ$6&amp;" Total",$G88:$AH88)-(SUMIF($G$6:$AH$6,AJ$6&amp;" "&amp;'Input-Func_Class'!$D$22,$G88:$AH88)+IFERROR(SUMIF($G$6:$AH$6,AJ$6&amp;" "&amp;'Input-Func_Class'!$E$22,$G88:$AH88),SUMIF($G$6:$AH$6,AJ$6&amp;" "&amp;'Input-Func_Class'!$B$24,$G88:$AH88))+SUMIF($G$6:$AH$6,AJ$6&amp;" "&amp;'Input-Func_Class'!$F$22,$G88:$AH88))&lt;Check_Limit,0,1),1)</f>
        <v>0</v>
      </c>
      <c r="AK88">
        <f>IFERROR(IF(SUMIF($G$6:$AH$6,AK$6&amp;" Total",$G88:$AH88)-(SUMIF($G$6:$AH$6,AK$6&amp;" "&amp;'Input-Func_Class'!$D$22,$G88:$AH88)+IFERROR(SUMIF($G$6:$AH$6,AK$6&amp;" "&amp;'Input-Func_Class'!$E$22,$G88:$AH88),SUMIF($G$6:$AH$6,AK$6&amp;" "&amp;'Input-Func_Class'!$B$24,$G88:$AH88))+SUMIF($G$6:$AH$6,AK$6&amp;" "&amp;'Input-Func_Class'!$F$22,$G88:$AH88))&lt;Check_Limit,0,1),1)</f>
        <v>0</v>
      </c>
      <c r="AL88">
        <f>IFERROR(IF(SUMIF($G$6:$AH$6,AL$6&amp;" Total",$G88:$AH88)-(SUMIF($G$6:$AH$6,AL$6&amp;" "&amp;'Input-Func_Class'!$D$22,$G88:$AH88)+IFERROR(SUMIF($G$6:$AH$6,AL$6&amp;" "&amp;'Input-Func_Class'!$E$22,$G88:$AH88),SUMIF($G$6:$AH$6,AL$6&amp;" "&amp;'Input-Func_Class'!$B$24,$G88:$AH88))+SUMIF($G$6:$AH$6,AL$6&amp;" "&amp;'Input-Func_Class'!$F$22,$G88:$AH88))&lt;Check_Limit,0,1),1)</f>
        <v>0</v>
      </c>
      <c r="AM88">
        <f>IFERROR(IF(SUMIF($G$6:$AH$6,AM$6&amp;" Total",$G88:$AH88)-(SUMIF($G$6:$AH$6,AM$6&amp;" "&amp;'Input-Func_Class'!$D$22,$G88:$AH88)+IFERROR(SUMIF($G$6:$AH$6,AM$6&amp;" "&amp;'Input-Func_Class'!$E$22,$G88:$AH88),SUMIF($G$6:$AH$6,AM$6&amp;" "&amp;'Input-Func_Class'!$B$24,$G88:$AH88))+SUMIF($G$6:$AH$6,AM$6&amp;" "&amp;'Input-Func_Class'!$F$22,$G88:$AH88))&lt;Check_Limit,0,1),1)</f>
        <v>0</v>
      </c>
      <c r="AN88">
        <f>IFERROR(IF(SUMIF($G$6:$AH$6,AN$6&amp;" Total",$G88:$AH88)-(SUMIF($G$6:$AH$6,AN$6&amp;" "&amp;'Input-Func_Class'!$D$22,$G88:$AH88)+IFERROR(SUMIF($G$6:$AH$6,AN$6&amp;" "&amp;'Input-Func_Class'!$E$22,$G88:$AH88),SUMIF($G$6:$AH$6,AN$6&amp;" "&amp;'Input-Func_Class'!$B$24,$G88:$AH88))+SUMIF($G$6:$AH$6,AN$6&amp;" "&amp;'Input-Func_Class'!$F$22,$G88:$AH88))&lt;Check_Limit,0,1),1)</f>
        <v>0</v>
      </c>
      <c r="AO88">
        <f>IFERROR(IF(SUMIF($G$6:$AH$6,AO$6&amp;" Total",$G88:$AH88)-(SUMIF($G$6:$AH$6,AO$6&amp;" "&amp;'Input-Func_Class'!$D$22,$G88:$AH88)+IFERROR(SUMIF($G$6:$AH$6,AO$6&amp;" "&amp;'Input-Func_Class'!$E$22,$G88:$AH88),SUMIF($G$6:$AH$6,AO$6&amp;" "&amp;'Input-Func_Class'!$B$24,$G88:$AH88))+SUMIF($G$6:$AH$6,AO$6&amp;" "&amp;'Input-Func_Class'!$F$22,$G88:$AH88))&lt;Check_Limit,0,1),1)</f>
        <v>0</v>
      </c>
      <c r="AP88">
        <f>IFERROR(IF(SUMIF($G$6:$AH$6,AP$6&amp;" Total",$G88:$AH88)-(SUMIF($G$6:$AH$6,AP$6&amp;" "&amp;'Input-Func_Class'!$D$22,$G88:$AH88)+IFERROR(SUMIF($G$6:$AH$6,AP$6&amp;" "&amp;'Input-Func_Class'!$E$22,$G88:$AH88),SUMIF($G$6:$AH$6,AP$6&amp;" "&amp;'Input-Func_Class'!$B$24,$G88:$AH88))+SUMIF($G$6:$AH$6,AP$6&amp;" "&amp;'Input-Func_Class'!$F$22,$G88:$AH88))&lt;Check_Limit,0,1),1)</f>
        <v>0</v>
      </c>
    </row>
    <row r="89" spans="1:42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>
        <f t="shared" si="6"/>
        <v>0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J89">
        <f>IFERROR(IF(SUMIF($G$6:$AH$6,AJ$6&amp;" Total",$G89:$AH89)-(SUMIF($G$6:$AH$6,AJ$6&amp;" "&amp;'Input-Func_Class'!$D$22,$G89:$AH89)+IFERROR(SUMIF($G$6:$AH$6,AJ$6&amp;" "&amp;'Input-Func_Class'!$E$22,$G89:$AH89),SUMIF($G$6:$AH$6,AJ$6&amp;" "&amp;'Input-Func_Class'!$B$24,$G89:$AH89))+SUMIF($G$6:$AH$6,AJ$6&amp;" "&amp;'Input-Func_Class'!$F$22,$G89:$AH89))&lt;Check_Limit,0,1),1)</f>
        <v>0</v>
      </c>
      <c r="AK89">
        <f>IFERROR(IF(SUMIF($G$6:$AH$6,AK$6&amp;" Total",$G89:$AH89)-(SUMIF($G$6:$AH$6,AK$6&amp;" "&amp;'Input-Func_Class'!$D$22,$G89:$AH89)+IFERROR(SUMIF($G$6:$AH$6,AK$6&amp;" "&amp;'Input-Func_Class'!$E$22,$G89:$AH89),SUMIF($G$6:$AH$6,AK$6&amp;" "&amp;'Input-Func_Class'!$B$24,$G89:$AH89))+SUMIF($G$6:$AH$6,AK$6&amp;" "&amp;'Input-Func_Class'!$F$22,$G89:$AH89))&lt;Check_Limit,0,1),1)</f>
        <v>0</v>
      </c>
      <c r="AL89">
        <f>IFERROR(IF(SUMIF($G$6:$AH$6,AL$6&amp;" Total",$G89:$AH89)-(SUMIF($G$6:$AH$6,AL$6&amp;" "&amp;'Input-Func_Class'!$D$22,$G89:$AH89)+IFERROR(SUMIF($G$6:$AH$6,AL$6&amp;" "&amp;'Input-Func_Class'!$E$22,$G89:$AH89),SUMIF($G$6:$AH$6,AL$6&amp;" "&amp;'Input-Func_Class'!$B$24,$G89:$AH89))+SUMIF($G$6:$AH$6,AL$6&amp;" "&amp;'Input-Func_Class'!$F$22,$G89:$AH89))&lt;Check_Limit,0,1),1)</f>
        <v>0</v>
      </c>
      <c r="AM89">
        <f>IFERROR(IF(SUMIF($G$6:$AH$6,AM$6&amp;" Total",$G89:$AH89)-(SUMIF($G$6:$AH$6,AM$6&amp;" "&amp;'Input-Func_Class'!$D$22,$G89:$AH89)+IFERROR(SUMIF($G$6:$AH$6,AM$6&amp;" "&amp;'Input-Func_Class'!$E$22,$G89:$AH89),SUMIF($G$6:$AH$6,AM$6&amp;" "&amp;'Input-Func_Class'!$B$24,$G89:$AH89))+SUMIF($G$6:$AH$6,AM$6&amp;" "&amp;'Input-Func_Class'!$F$22,$G89:$AH89))&lt;Check_Limit,0,1),1)</f>
        <v>0</v>
      </c>
      <c r="AN89">
        <f>IFERROR(IF(SUMIF($G$6:$AH$6,AN$6&amp;" Total",$G89:$AH89)-(SUMIF($G$6:$AH$6,AN$6&amp;" "&amp;'Input-Func_Class'!$D$22,$G89:$AH89)+IFERROR(SUMIF($G$6:$AH$6,AN$6&amp;" "&amp;'Input-Func_Class'!$E$22,$G89:$AH89),SUMIF($G$6:$AH$6,AN$6&amp;" "&amp;'Input-Func_Class'!$B$24,$G89:$AH89))+SUMIF($G$6:$AH$6,AN$6&amp;" "&amp;'Input-Func_Class'!$F$22,$G89:$AH89))&lt;Check_Limit,0,1),1)</f>
        <v>0</v>
      </c>
      <c r="AO89">
        <f>IFERROR(IF(SUMIF($G$6:$AH$6,AO$6&amp;" Total",$G89:$AH89)-(SUMIF($G$6:$AH$6,AO$6&amp;" "&amp;'Input-Func_Class'!$D$22,$G89:$AH89)+IFERROR(SUMIF($G$6:$AH$6,AO$6&amp;" "&amp;'Input-Func_Class'!$E$22,$G89:$AH89),SUMIF($G$6:$AH$6,AO$6&amp;" "&amp;'Input-Func_Class'!$B$24,$G89:$AH89))+SUMIF($G$6:$AH$6,AO$6&amp;" "&amp;'Input-Func_Class'!$F$22,$G89:$AH89))&lt;Check_Limit,0,1),1)</f>
        <v>0</v>
      </c>
      <c r="AP89">
        <f>IFERROR(IF(SUMIF($G$6:$AH$6,AP$6&amp;" Total",$G89:$AH89)-(SUMIF($G$6:$AH$6,AP$6&amp;" "&amp;'Input-Func_Class'!$D$22,$G89:$AH89)+IFERROR(SUMIF($G$6:$AH$6,AP$6&amp;" "&amp;'Input-Func_Class'!$E$22,$G89:$AH89),SUMIF($G$6:$AH$6,AP$6&amp;" "&amp;'Input-Func_Class'!$B$24,$G89:$AH89))+SUMIF($G$6:$AH$6,AP$6&amp;" "&amp;'Input-Func_Class'!$F$22,$G89:$AH89))&lt;Check_Limit,0,1),1)</f>
        <v>0</v>
      </c>
    </row>
    <row r="90" spans="1:42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>Functionalization!$D90</f>
        <v>-1177571</v>
      </c>
      <c r="E90" s="11">
        <f t="shared" ca="1" si="6"/>
        <v>0</v>
      </c>
      <c r="F90" s="3" t="str">
        <f>IF($D90=0,"-",IF('Input-Accounts'!$E90&lt;&gt;0,'Input-Accounts'!$E90,'Input-Accounts'!$G90))</f>
        <v>COMMODITY</v>
      </c>
      <c r="G90" s="11">
        <f ca="1">IF(G$5&lt;&gt;"",HLOOKUP(G$5,Functionalization!$G$6:$M$427,ROW($A90)-5,FALSE),IFERROR(INDEX(G$391:G$427,MATCH($F90,$B$391:$B$427,0))/VLOOKUP($F90,$B$391:$AH$427,MATCH(LEFT(TRIM(G$6),FIND("~",SUBSTITUTE(G$6,"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90))*HLOOKUP(LEFT(TRIM(G$6),FIND("~",SUBSTITUTE(G$6," ","~",LEN(TRIM(G$6))-LEN(SUBSTITUTE(TRIM(G$6)," ",""))))-1)&amp;" Total",$B$6:$AH$427,ROW($A90)-5,FALSE))</f>
        <v>0</v>
      </c>
      <c r="H90" s="11">
        <f ca="1">IF(H$5&lt;&gt;"",HLOOKUP(H$5,Functionalization!$G$6:$M$427,ROW($A90)-5,FALSE),IFERROR(INDEX(H$391:H$427,MATCH($F90,$B$391:$B$427,0))/VLOOKUP($F90,$B$391:$AH$427,MATCH(LEFT(TRIM(H$6),FIND("~",SUBSTITUTE(H$6,"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90))*HLOOKUP(LEFT(TRIM(H$6),FIND("~",SUBSTITUTE(H$6," ","~",LEN(TRIM(H$6))-LEN(SUBSTITUTE(TRIM(H$6)," ",""))))-1)&amp;" Total",$B$6:$AH$427,ROW($A90)-5,FALSE))</f>
        <v>0</v>
      </c>
      <c r="I90" s="11">
        <f ca="1">IF(I$5&lt;&gt;"",HLOOKUP(I$5,Functionalization!$G$6:$M$427,ROW($A90)-5,FALSE),IFERROR(INDEX(I$391:I$427,MATCH($F90,$B$391:$B$427,0))/VLOOKUP($F90,$B$391:$AH$427,MATCH(LEFT(TRIM(I$6),FIND("~",SUBSTITUTE(I$6,"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90))*HLOOKUP(LEFT(TRIM(I$6),FIND("~",SUBSTITUTE(I$6," ","~",LEN(TRIM(I$6))-LEN(SUBSTITUTE(TRIM(I$6)," ",""))))-1)&amp;" Total",$B$6:$AH$427,ROW($A90)-5,FALSE))</f>
        <v>0</v>
      </c>
      <c r="J90" s="11">
        <f ca="1">IF(J$5&lt;&gt;"",HLOOKUP(J$5,Functionalization!$G$6:$M$427,ROW($A90)-5,FALSE),IFERROR(INDEX(J$391:J$427,MATCH($F90,$B$391:$B$427,0))/VLOOKUP($F90,$B$391:$AH$427,MATCH(LEFT(TRIM(J$6),FIND("~",SUBSTITUTE(J$6,"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90))*HLOOKUP(LEFT(TRIM(J$6),FIND("~",SUBSTITUTE(J$6," ","~",LEN(TRIM(J$6))-LEN(SUBSTITUTE(TRIM(J$6)," ",""))))-1)&amp;" Total",$B$6:$AH$427,ROW($A90)-5,FALSE))</f>
        <v>0</v>
      </c>
      <c r="K90" s="11">
        <f ca="1">IF(K$5&lt;&gt;"",HLOOKUP(K$5,Functionalization!$G$6:$M$427,ROW($A90)-5,FALSE),IFERROR(INDEX(K$391:K$427,MATCH($F90,$B$391:$B$427,0))/VLOOKUP($F90,$B$391:$AH$427,MATCH(LEFT(TRIM(K$6),FIND("~",SUBSTITUTE(K$6,"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90))*HLOOKUP(LEFT(TRIM(K$6),FIND("~",SUBSTITUTE(K$6," ","~",LEN(TRIM(K$6))-LEN(SUBSTITUTE(TRIM(K$6)," ",""))))-1)&amp;" Total",$B$6:$AH$427,ROW($A90)-5,FALSE))</f>
        <v>-1177571</v>
      </c>
      <c r="L90" s="11">
        <f ca="1">IF(L$5&lt;&gt;"",HLOOKUP(L$5,Functionalization!$G$6:$M$427,ROW($A90)-5,FALSE),IFERROR(INDEX(L$391:L$427,MATCH($F90,$B$391:$B$427,0))/VLOOKUP($F90,$B$391:$AH$427,MATCH(LEFT(TRIM(L$6),FIND("~",SUBSTITUTE(L$6,"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90))*HLOOKUP(LEFT(TRIM(L$6),FIND("~",SUBSTITUTE(L$6," ","~",LEN(TRIM(L$6))-LEN(SUBSTITUTE(TRIM(L$6)," ",""))))-1)&amp;" Total",$B$6:$AH$427,ROW($A90)-5,FALSE))</f>
        <v>0</v>
      </c>
      <c r="M90" s="11">
        <f ca="1">IF(M$5&lt;&gt;"",HLOOKUP(M$5,Functionalization!$G$6:$M$427,ROW($A90)-5,FALSE),IFERROR(INDEX(M$391:M$427,MATCH($F90,$B$391:$B$427,0))/VLOOKUP($F90,$B$391:$AH$427,MATCH(LEFT(TRIM(M$6),FIND("~",SUBSTITUTE(M$6,"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90))*HLOOKUP(LEFT(TRIM(M$6),FIND("~",SUBSTITUTE(M$6," ","~",LEN(TRIM(M$6))-LEN(SUBSTITUTE(TRIM(M$6)," ",""))))-1)&amp;" Total",$B$6:$AH$427,ROW($A90)-5,FALSE))</f>
        <v>-1177571</v>
      </c>
      <c r="N90" s="11">
        <f ca="1">IF(N$5&lt;&gt;"",HLOOKUP(N$5,Functionalization!$G$6:$M$427,ROW($A90)-5,FALSE),IFERROR(INDEX(N$391:N$427,MATCH($F90,$B$391:$B$427,0))/VLOOKUP($F90,$B$391:$AH$427,MATCH(LEFT(TRIM(N$6),FIND("~",SUBSTITUTE(N$6,"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90))*HLOOKUP(LEFT(TRIM(N$6),FIND("~",SUBSTITUTE(N$6," ","~",LEN(TRIM(N$6))-LEN(SUBSTITUTE(TRIM(N$6)," ",""))))-1)&amp;" Total",$B$6:$AH$427,ROW($A90)-5,FALSE))</f>
        <v>0</v>
      </c>
      <c r="O90" s="11">
        <f ca="1">IF(O$5&lt;&gt;"",HLOOKUP(O$5,Functionalization!$G$6:$M$427,ROW($A90)-5,FALSE),IFERROR(INDEX(O$391:O$427,MATCH($F90,$B$391:$B$427,0))/VLOOKUP($F90,$B$391:$AH$427,MATCH(LEFT(TRIM(O$6),FIND("~",SUBSTITUTE(O$6,"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90))*HLOOKUP(LEFT(TRIM(O$6),FIND("~",SUBSTITUTE(O$6," ","~",LEN(TRIM(O$6))-LEN(SUBSTITUTE(TRIM(O$6)," ",""))))-1)&amp;" Total",$B$6:$AH$427,ROW($A90)-5,FALSE))</f>
        <v>0</v>
      </c>
      <c r="P90" s="11">
        <f ca="1">IF(P$5&lt;&gt;"",HLOOKUP(P$5,Functionalization!$G$6:$M$427,ROW($A90)-5,FALSE),IFERROR(INDEX(P$391:P$427,MATCH($F90,$B$391:$B$427,0))/VLOOKUP($F90,$B$391:$AH$427,MATCH(LEFT(TRIM(P$6),FIND("~",SUBSTITUTE(P$6,"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90))*HLOOKUP(LEFT(TRIM(P$6),FIND("~",SUBSTITUTE(P$6," ","~",LEN(TRIM(P$6))-LEN(SUBSTITUTE(TRIM(P$6)," ",""))))-1)&amp;" Total",$B$6:$AH$427,ROW($A90)-5,FALSE))</f>
        <v>0</v>
      </c>
      <c r="Q90" s="11">
        <f ca="1">IF(Q$5&lt;&gt;"",HLOOKUP(Q$5,Functionalization!$G$6:$M$427,ROW($A90)-5,FALSE),IFERROR(INDEX(Q$391:Q$427,MATCH($F90,$B$391:$B$427,0))/VLOOKUP($F90,$B$391:$AH$427,MATCH(LEFT(TRIM(Q$6),FIND("~",SUBSTITUTE(Q$6,"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90))*HLOOKUP(LEFT(TRIM(Q$6),FIND("~",SUBSTITUTE(Q$6," ","~",LEN(TRIM(Q$6))-LEN(SUBSTITUTE(TRIM(Q$6)," ",""))))-1)&amp;" Total",$B$6:$AH$427,ROW($A90)-5,FALSE))</f>
        <v>0</v>
      </c>
      <c r="R90" s="11">
        <f ca="1">IF(R$5&lt;&gt;"",HLOOKUP(R$5,Functionalization!$G$6:$M$427,ROW($A90)-5,FALSE),IFERROR(INDEX(R$391:R$427,MATCH($F90,$B$391:$B$427,0))/VLOOKUP($F90,$B$391:$AH$427,MATCH(LEFT(TRIM(R$6),FIND("~",SUBSTITUTE(R$6,"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90))*HLOOKUP(LEFT(TRIM(R$6),FIND("~",SUBSTITUTE(R$6," ","~",LEN(TRIM(R$6))-LEN(SUBSTITUTE(TRIM(R$6)," ",""))))-1)&amp;" Total",$B$6:$AH$427,ROW($A90)-5,FALSE))</f>
        <v>0</v>
      </c>
      <c r="S90" s="11">
        <f ca="1">IF(S$5&lt;&gt;"",HLOOKUP(S$5,Functionalization!$G$6:$M$427,ROW($A90)-5,FALSE),IFERROR(INDEX(S$391:S$427,MATCH($F90,$B$391:$B$427,0))/VLOOKUP($F90,$B$391:$AH$427,MATCH(LEFT(TRIM(S$6),FIND("~",SUBSTITUTE(S$6,"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90))*HLOOKUP(LEFT(TRIM(S$6),FIND("~",SUBSTITUTE(S$6," ","~",LEN(TRIM(S$6))-LEN(SUBSTITUTE(TRIM(S$6)," ",""))))-1)&amp;" Total",$B$6:$AH$427,ROW($A90)-5,FALSE))</f>
        <v>0</v>
      </c>
      <c r="T90" s="11">
        <f ca="1">IF(T$5&lt;&gt;"",HLOOKUP(T$5,Functionalization!$G$6:$M$427,ROW($A90)-5,FALSE),IFERROR(INDEX(T$391:T$427,MATCH($F90,$B$391:$B$427,0))/VLOOKUP($F90,$B$391:$AH$427,MATCH(LEFT(TRIM(T$6),FIND("~",SUBSTITUTE(T$6,"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90))*HLOOKUP(LEFT(TRIM(T$6),FIND("~",SUBSTITUTE(T$6," ","~",LEN(TRIM(T$6))-LEN(SUBSTITUTE(TRIM(T$6)," ",""))))-1)&amp;" Total",$B$6:$AH$427,ROW($A90)-5,FALSE))</f>
        <v>0</v>
      </c>
      <c r="U90" s="11">
        <f ca="1">IF(U$5&lt;&gt;"",HLOOKUP(U$5,Functionalization!$G$6:$M$427,ROW($A90)-5,FALSE),IFERROR(INDEX(U$391:U$427,MATCH($F90,$B$391:$B$427,0))/VLOOKUP($F90,$B$391:$AH$427,MATCH(LEFT(TRIM(U$6),FIND("~",SUBSTITUTE(U$6,"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90))*HLOOKUP(LEFT(TRIM(U$6),FIND("~",SUBSTITUTE(U$6," ","~",LEN(TRIM(U$6))-LEN(SUBSTITUTE(TRIM(U$6)," ",""))))-1)&amp;" Total",$B$6:$AH$427,ROW($A90)-5,FALSE))</f>
        <v>0</v>
      </c>
      <c r="V90" s="11">
        <f ca="1">IF(V$5&lt;&gt;"",HLOOKUP(V$5,Functionalization!$G$6:$M$427,ROW($A90)-5,FALSE),IFERROR(INDEX(V$391:V$427,MATCH($F90,$B$391:$B$427,0))/VLOOKUP($F90,$B$391:$AH$427,MATCH(LEFT(TRIM(V$6),FIND("~",SUBSTITUTE(V$6,"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90))*HLOOKUP(LEFT(TRIM(V$6),FIND("~",SUBSTITUTE(V$6," ","~",LEN(TRIM(V$6))-LEN(SUBSTITUTE(TRIM(V$6)," ",""))))-1)&amp;" Total",$B$6:$AH$427,ROW($A90)-5,FALSE))</f>
        <v>0</v>
      </c>
      <c r="W90" s="11">
        <f ca="1">IF(W$5&lt;&gt;"",HLOOKUP(W$5,Functionalization!$G$6:$M$427,ROW($A90)-5,FALSE),IFERROR(INDEX(W$391:W$427,MATCH($F90,$B$391:$B$427,0))/VLOOKUP($F90,$B$391:$AH$427,MATCH(LEFT(TRIM(W$6),FIND("~",SUBSTITUTE(W$6,"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90))*HLOOKUP(LEFT(TRIM(W$6),FIND("~",SUBSTITUTE(W$6," ","~",LEN(TRIM(W$6))-LEN(SUBSTITUTE(TRIM(W$6)," ",""))))-1)&amp;" Total",$B$6:$AH$427,ROW($A90)-5,FALSE))</f>
        <v>0</v>
      </c>
      <c r="X90" s="11">
        <f ca="1">IF(X$5&lt;&gt;"",HLOOKUP(X$5,Functionalization!$G$6:$M$427,ROW($A90)-5,FALSE),IFERROR(INDEX(X$391:X$427,MATCH($F90,$B$391:$B$427,0))/VLOOKUP($F90,$B$391:$AH$427,MATCH(LEFT(TRIM(X$6),FIND("~",SUBSTITUTE(X$6,"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90))*HLOOKUP(LEFT(TRIM(X$6),FIND("~",SUBSTITUTE(X$6," ","~",LEN(TRIM(X$6))-LEN(SUBSTITUTE(TRIM(X$6)," ",""))))-1)&amp;" Total",$B$6:$AH$427,ROW($A90)-5,FALSE))</f>
        <v>0</v>
      </c>
      <c r="Y90" s="11">
        <f ca="1">IF(Y$5&lt;&gt;"",HLOOKUP(Y$5,Functionalization!$G$6:$M$427,ROW($A90)-5,FALSE),IFERROR(INDEX(Y$391:Y$427,MATCH($F90,$B$391:$B$427,0))/VLOOKUP($F90,$B$391:$AH$427,MATCH(LEFT(TRIM(Y$6),FIND("~",SUBSTITUTE(Y$6,"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90))*HLOOKUP(LEFT(TRIM(Y$6),FIND("~",SUBSTITUTE(Y$6," ","~",LEN(TRIM(Y$6))-LEN(SUBSTITUTE(TRIM(Y$6)," ",""))))-1)&amp;" Total",$B$6:$AH$427,ROW($A90)-5,FALSE))</f>
        <v>0</v>
      </c>
      <c r="Z90" s="11">
        <f ca="1">IF(Z$5&lt;&gt;"",HLOOKUP(Z$5,Functionalization!$G$6:$M$427,ROW($A90)-5,FALSE),IFERROR(INDEX(Z$391:Z$427,MATCH($F90,$B$391:$B$427,0))/VLOOKUP($F90,$B$391:$AH$427,MATCH(LEFT(TRIM(Z$6),FIND("~",SUBSTITUTE(Z$6,"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90))*HLOOKUP(LEFT(TRIM(Z$6),FIND("~",SUBSTITUTE(Z$6," ","~",LEN(TRIM(Z$6))-LEN(SUBSTITUTE(TRIM(Z$6)," ",""))))-1)&amp;" Total",$B$6:$AH$427,ROW($A90)-5,FALSE))</f>
        <v>0</v>
      </c>
      <c r="AA90" s="11">
        <f ca="1">IF(AA$5&lt;&gt;"",HLOOKUP(AA$5,Functionalization!$G$6:$M$427,ROW($A90)-5,FALSE),IFERROR(INDEX(AA$391:AA$427,MATCH($F90,$B$391:$B$427,0))/VLOOKUP($F90,$B$391:$AH$427,MATCH(LEFT(TRIM(AA$6),FIND("~",SUBSTITUTE(AA$6,"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90))*HLOOKUP(LEFT(TRIM(AA$6),FIND("~",SUBSTITUTE(AA$6," ","~",LEN(TRIM(AA$6))-LEN(SUBSTITUTE(TRIM(AA$6)," ",""))))-1)&amp;" Total",$B$6:$AH$427,ROW($A90)-5,FALSE))</f>
        <v>0</v>
      </c>
      <c r="AB90" s="11">
        <f ca="1">IF(AB$5&lt;&gt;"",HLOOKUP(AB$5,Functionalization!$G$6:$M$427,ROW($A90)-5,FALSE),IFERROR(INDEX(AB$391:AB$427,MATCH($F90,$B$391:$B$427,0))/VLOOKUP($F90,$B$391:$AH$427,MATCH(LEFT(TRIM(AB$6),FIND("~",SUBSTITUTE(AB$6,"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90))*HLOOKUP(LEFT(TRIM(AB$6),FIND("~",SUBSTITUTE(AB$6," ","~",LEN(TRIM(AB$6))-LEN(SUBSTITUTE(TRIM(AB$6)," ",""))))-1)&amp;" Total",$B$6:$AH$427,ROW($A90)-5,FALSE))</f>
        <v>0</v>
      </c>
      <c r="AC90" s="11">
        <f ca="1">IF(AC$5&lt;&gt;"",HLOOKUP(AC$5,Functionalization!$G$6:$M$427,ROW($A90)-5,FALSE),IFERROR(INDEX(AC$391:AC$427,MATCH($F90,$B$391:$B$427,0))/VLOOKUP($F90,$B$391:$AH$427,MATCH(LEFT(TRIM(AC$6),FIND("~",SUBSTITUTE(AC$6,"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90))*HLOOKUP(LEFT(TRIM(AC$6),FIND("~",SUBSTITUTE(AC$6," ","~",LEN(TRIM(AC$6))-LEN(SUBSTITUTE(TRIM(AC$6)," ",""))))-1)&amp;" Total",$B$6:$AH$427,ROW($A90)-5,FALSE))</f>
        <v>0</v>
      </c>
      <c r="AD90" s="11">
        <f ca="1">IF(AD$5&lt;&gt;"",HLOOKUP(AD$5,Functionalization!$G$6:$M$427,ROW($A90)-5,FALSE),IFERROR(INDEX(AD$391:AD$427,MATCH($F90,$B$391:$B$427,0))/VLOOKUP($F90,$B$391:$AH$427,MATCH(LEFT(TRIM(AD$6),FIND("~",SUBSTITUTE(AD$6,"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90))*HLOOKUP(LEFT(TRIM(AD$6),FIND("~",SUBSTITUTE(AD$6," ","~",LEN(TRIM(AD$6))-LEN(SUBSTITUTE(TRIM(AD$6)," ",""))))-1)&amp;" Total",$B$6:$AH$427,ROW($A90)-5,FALSE))</f>
        <v>0</v>
      </c>
      <c r="AE90" s="11">
        <f ca="1">IF(AE$5&lt;&gt;"",HLOOKUP(AE$5,Functionalization!$G$6:$M$427,ROW($A90)-5,FALSE),IFERROR(INDEX(AE$391:AE$427,MATCH($F90,$B$391:$B$427,0))/VLOOKUP($F90,$B$391:$AH$427,MATCH(LEFT(TRIM(AE$6),FIND("~",SUBSTITUTE(AE$6,"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90))*HLOOKUP(LEFT(TRIM(AE$6),FIND("~",SUBSTITUTE(AE$6," ","~",LEN(TRIM(AE$6))-LEN(SUBSTITUTE(TRIM(AE$6)," ",""))))-1)&amp;" Total",$B$6:$AH$427,ROW($A90)-5,FALSE))</f>
        <v>0</v>
      </c>
      <c r="AF90" s="11">
        <f ca="1">IF(AF$5&lt;&gt;"",HLOOKUP(AF$5,Functionalization!$G$6:$M$427,ROW($A90)-5,FALSE),IFERROR(INDEX(AF$391:AF$427,MATCH($F90,$B$391:$B$427,0))/VLOOKUP($F90,$B$391:$AH$427,MATCH(LEFT(TRIM(AF$6),FIND("~",SUBSTITUTE(AF$6,"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90))*HLOOKUP(LEFT(TRIM(AF$6),FIND("~",SUBSTITUTE(AF$6," ","~",LEN(TRIM(AF$6))-LEN(SUBSTITUTE(TRIM(AF$6)," ",""))))-1)&amp;" Total",$B$6:$AH$427,ROW($A90)-5,FALSE))</f>
        <v>0</v>
      </c>
      <c r="AG90" s="11">
        <f ca="1">IF(AG$5&lt;&gt;"",HLOOKUP(AG$5,Functionalization!$G$6:$M$427,ROW($A90)-5,FALSE),IFERROR(INDEX(AG$391:AG$427,MATCH($F90,$B$391:$B$427,0))/VLOOKUP($F90,$B$391:$AH$427,MATCH(LEFT(TRIM(AG$6),FIND("~",SUBSTITUTE(AG$6,"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90))*HLOOKUP(LEFT(TRIM(AG$6),FIND("~",SUBSTITUTE(AG$6," ","~",LEN(TRIM(AG$6))-LEN(SUBSTITUTE(TRIM(AG$6)," ",""))))-1)&amp;" Total",$B$6:$AH$427,ROW($A90)-5,FALSE))</f>
        <v>0</v>
      </c>
      <c r="AH90" s="11">
        <f ca="1">IF(AH$5&lt;&gt;"",HLOOKUP(AH$5,Functionalization!$G$6:$M$427,ROW($A90)-5,FALSE),IFERROR(INDEX(AH$391:AH$427,MATCH($F90,$B$391:$B$427,0))/VLOOKUP($F90,$B$391:$AH$427,MATCH(LEFT(TRIM(AH$6),FIND("~",SUBSTITUTE(AH$6,"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90))*HLOOKUP(LEFT(TRIM(AH$6),FIND("~",SUBSTITUTE(AH$6," ","~",LEN(TRIM(AH$6))-LEN(SUBSTITUTE(TRIM(AH$6)," ",""))))-1)&amp;" Total",$B$6:$AH$427,ROW($A90)-5,FALSE))</f>
        <v>0</v>
      </c>
      <c r="AJ90">
        <f ca="1">IFERROR(IF(SUMIF($G$6:$AH$6,AJ$6&amp;" Total",$G90:$AH90)-(SUMIF($G$6:$AH$6,AJ$6&amp;" "&amp;'Input-Func_Class'!$D$22,$G90:$AH90)+IFERROR(SUMIF($G$6:$AH$6,AJ$6&amp;" "&amp;'Input-Func_Class'!$E$22,$G90:$AH90),SUMIF($G$6:$AH$6,AJ$6&amp;" "&amp;'Input-Func_Class'!$B$24,$G90:$AH90))+SUMIF($G$6:$AH$6,AJ$6&amp;" "&amp;'Input-Func_Class'!$F$22,$G90:$AH90))&lt;Check_Limit,0,1),1)</f>
        <v>0</v>
      </c>
      <c r="AK90">
        <f ca="1">IFERROR(IF(SUMIF($G$6:$AH$6,AK$6&amp;" Total",$G90:$AH90)-(SUMIF($G$6:$AH$6,AK$6&amp;" "&amp;'Input-Func_Class'!$D$22,$G90:$AH90)+IFERROR(SUMIF($G$6:$AH$6,AK$6&amp;" "&amp;'Input-Func_Class'!$E$22,$G90:$AH90),SUMIF($G$6:$AH$6,AK$6&amp;" "&amp;'Input-Func_Class'!$B$24,$G90:$AH90))+SUMIF($G$6:$AH$6,AK$6&amp;" "&amp;'Input-Func_Class'!$F$22,$G90:$AH90))&lt;Check_Limit,0,1),1)</f>
        <v>0</v>
      </c>
      <c r="AL90">
        <f ca="1">IFERROR(IF(SUMIF($G$6:$AH$6,AL$6&amp;" Total",$G90:$AH90)-(SUMIF($G$6:$AH$6,AL$6&amp;" "&amp;'Input-Func_Class'!$D$22,$G90:$AH90)+IFERROR(SUMIF($G$6:$AH$6,AL$6&amp;" "&amp;'Input-Func_Class'!$E$22,$G90:$AH90),SUMIF($G$6:$AH$6,AL$6&amp;" "&amp;'Input-Func_Class'!$B$24,$G90:$AH90))+SUMIF($G$6:$AH$6,AL$6&amp;" "&amp;'Input-Func_Class'!$F$22,$G90:$AH90))&lt;Check_Limit,0,1),1)</f>
        <v>0</v>
      </c>
      <c r="AM90">
        <f ca="1">IFERROR(IF(SUMIF($G$6:$AH$6,AM$6&amp;" Total",$G90:$AH90)-(SUMIF($G$6:$AH$6,AM$6&amp;" "&amp;'Input-Func_Class'!$D$22,$G90:$AH90)+IFERROR(SUMIF($G$6:$AH$6,AM$6&amp;" "&amp;'Input-Func_Class'!$E$22,$G90:$AH90),SUMIF($G$6:$AH$6,AM$6&amp;" "&amp;'Input-Func_Class'!$B$24,$G90:$AH90))+SUMIF($G$6:$AH$6,AM$6&amp;" "&amp;'Input-Func_Class'!$F$22,$G90:$AH90))&lt;Check_Limit,0,1),1)</f>
        <v>0</v>
      </c>
      <c r="AN90">
        <f ca="1">IFERROR(IF(SUMIF($G$6:$AH$6,AN$6&amp;" Total",$G90:$AH90)-(SUMIF($G$6:$AH$6,AN$6&amp;" "&amp;'Input-Func_Class'!$D$22,$G90:$AH90)+IFERROR(SUMIF($G$6:$AH$6,AN$6&amp;" "&amp;'Input-Func_Class'!$E$22,$G90:$AH90),SUMIF($G$6:$AH$6,AN$6&amp;" "&amp;'Input-Func_Class'!$B$24,$G90:$AH90))+SUMIF($G$6:$AH$6,AN$6&amp;" "&amp;'Input-Func_Class'!$F$22,$G90:$AH90))&lt;Check_Limit,0,1),1)</f>
        <v>0</v>
      </c>
      <c r="AO90">
        <f ca="1">IFERROR(IF(SUMIF($G$6:$AH$6,AO$6&amp;" Total",$G90:$AH90)-(SUMIF($G$6:$AH$6,AO$6&amp;" "&amp;'Input-Func_Class'!$D$22,$G90:$AH90)+IFERROR(SUMIF($G$6:$AH$6,AO$6&amp;" "&amp;'Input-Func_Class'!$E$22,$G90:$AH90),SUMIF($G$6:$AH$6,AO$6&amp;" "&amp;'Input-Func_Class'!$B$24,$G90:$AH90))+SUMIF($G$6:$AH$6,AO$6&amp;" "&amp;'Input-Func_Class'!$F$22,$G90:$AH90))&lt;Check_Limit,0,1),1)</f>
        <v>0</v>
      </c>
      <c r="AP90">
        <f ca="1">IFERROR(IF(SUMIF($G$6:$AH$6,AP$6&amp;" Total",$G90:$AH90)-(SUMIF($G$6:$AH$6,AP$6&amp;" "&amp;'Input-Func_Class'!$D$22,$G90:$AH90)+IFERROR(SUMIF($G$6:$AH$6,AP$6&amp;" "&amp;'Input-Func_Class'!$E$22,$G90:$AH90),SUMIF($G$6:$AH$6,AP$6&amp;" "&amp;'Input-Func_Class'!$B$24,$G90:$AH90))+SUMIF($G$6:$AH$6,AP$6&amp;" "&amp;'Input-Func_Class'!$F$22,$G90:$AH90))&lt;Check_Limit,0,1),1)</f>
        <v>0</v>
      </c>
    </row>
    <row r="91" spans="1:42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>Functionalization!$D91</f>
        <v>-5753879</v>
      </c>
      <c r="E91" s="11">
        <f t="shared" ca="1" si="6"/>
        <v>0</v>
      </c>
      <c r="F91" s="3" t="str">
        <f>IF($D91=0,"-",IF('Input-Accounts'!$E91&lt;&gt;0,'Input-Accounts'!$E91,'Input-Accounts'!$G91))</f>
        <v>COMMODITY</v>
      </c>
      <c r="G91" s="11">
        <f ca="1">IF(G$5&lt;&gt;"",HLOOKUP(G$5,Functionalization!$G$6:$M$427,ROW($A91)-5,FALSE),IFERROR(INDEX(G$391:G$427,MATCH($F91,$B$391:$B$427,0))/VLOOKUP($F91,$B$391:$AH$427,MATCH(LEFT(TRIM(G$6),FIND("~",SUBSTITUTE(G$6,"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91))*HLOOKUP(LEFT(TRIM(G$6),FIND("~",SUBSTITUTE(G$6," ","~",LEN(TRIM(G$6))-LEN(SUBSTITUTE(TRIM(G$6)," ",""))))-1)&amp;" Total",$B$6:$AH$427,ROW($A91)-5,FALSE))</f>
        <v>0</v>
      </c>
      <c r="H91" s="11">
        <f ca="1">IF(H$5&lt;&gt;"",HLOOKUP(H$5,Functionalization!$G$6:$M$427,ROW($A91)-5,FALSE),IFERROR(INDEX(H$391:H$427,MATCH($F91,$B$391:$B$427,0))/VLOOKUP($F91,$B$391:$AH$427,MATCH(LEFT(TRIM(H$6),FIND("~",SUBSTITUTE(H$6,"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91))*HLOOKUP(LEFT(TRIM(H$6),FIND("~",SUBSTITUTE(H$6," ","~",LEN(TRIM(H$6))-LEN(SUBSTITUTE(TRIM(H$6)," ",""))))-1)&amp;" Total",$B$6:$AH$427,ROW($A91)-5,FALSE))</f>
        <v>0</v>
      </c>
      <c r="I91" s="11">
        <f ca="1">IF(I$5&lt;&gt;"",HLOOKUP(I$5,Functionalization!$G$6:$M$427,ROW($A91)-5,FALSE),IFERROR(INDEX(I$391:I$427,MATCH($F91,$B$391:$B$427,0))/VLOOKUP($F91,$B$391:$AH$427,MATCH(LEFT(TRIM(I$6),FIND("~",SUBSTITUTE(I$6,"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91))*HLOOKUP(LEFT(TRIM(I$6),FIND("~",SUBSTITUTE(I$6," ","~",LEN(TRIM(I$6))-LEN(SUBSTITUTE(TRIM(I$6)," ",""))))-1)&amp;" Total",$B$6:$AH$427,ROW($A91)-5,FALSE))</f>
        <v>0</v>
      </c>
      <c r="J91" s="11">
        <f ca="1">IF(J$5&lt;&gt;"",HLOOKUP(J$5,Functionalization!$G$6:$M$427,ROW($A91)-5,FALSE),IFERROR(INDEX(J$391:J$427,MATCH($F91,$B$391:$B$427,0))/VLOOKUP($F91,$B$391:$AH$427,MATCH(LEFT(TRIM(J$6),FIND("~",SUBSTITUTE(J$6,"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91))*HLOOKUP(LEFT(TRIM(J$6),FIND("~",SUBSTITUTE(J$6," ","~",LEN(TRIM(J$6))-LEN(SUBSTITUTE(TRIM(J$6)," ",""))))-1)&amp;" Total",$B$6:$AH$427,ROW($A91)-5,FALSE))</f>
        <v>0</v>
      </c>
      <c r="K91" s="11">
        <f ca="1">IF(K$5&lt;&gt;"",HLOOKUP(K$5,Functionalization!$G$6:$M$427,ROW($A91)-5,FALSE),IFERROR(INDEX(K$391:K$427,MATCH($F91,$B$391:$B$427,0))/VLOOKUP($F91,$B$391:$AH$427,MATCH(LEFT(TRIM(K$6),FIND("~",SUBSTITUTE(K$6,"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91))*HLOOKUP(LEFT(TRIM(K$6),FIND("~",SUBSTITUTE(K$6," ","~",LEN(TRIM(K$6))-LEN(SUBSTITUTE(TRIM(K$6)," ",""))))-1)&amp;" Total",$B$6:$AH$427,ROW($A91)-5,FALSE))</f>
        <v>-5753879</v>
      </c>
      <c r="L91" s="11">
        <f ca="1">IF(L$5&lt;&gt;"",HLOOKUP(L$5,Functionalization!$G$6:$M$427,ROW($A91)-5,FALSE),IFERROR(INDEX(L$391:L$427,MATCH($F91,$B$391:$B$427,0))/VLOOKUP($F91,$B$391:$AH$427,MATCH(LEFT(TRIM(L$6),FIND("~",SUBSTITUTE(L$6,"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91))*HLOOKUP(LEFT(TRIM(L$6),FIND("~",SUBSTITUTE(L$6," ","~",LEN(TRIM(L$6))-LEN(SUBSTITUTE(TRIM(L$6)," ",""))))-1)&amp;" Total",$B$6:$AH$427,ROW($A91)-5,FALSE))</f>
        <v>0</v>
      </c>
      <c r="M91" s="11">
        <f ca="1">IF(M$5&lt;&gt;"",HLOOKUP(M$5,Functionalization!$G$6:$M$427,ROW($A91)-5,FALSE),IFERROR(INDEX(M$391:M$427,MATCH($F91,$B$391:$B$427,0))/VLOOKUP($F91,$B$391:$AH$427,MATCH(LEFT(TRIM(M$6),FIND("~",SUBSTITUTE(M$6,"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91))*HLOOKUP(LEFT(TRIM(M$6),FIND("~",SUBSTITUTE(M$6," ","~",LEN(TRIM(M$6))-LEN(SUBSTITUTE(TRIM(M$6)," ",""))))-1)&amp;" Total",$B$6:$AH$427,ROW($A91)-5,FALSE))</f>
        <v>-5753879</v>
      </c>
      <c r="N91" s="11">
        <f ca="1">IF(N$5&lt;&gt;"",HLOOKUP(N$5,Functionalization!$G$6:$M$427,ROW($A91)-5,FALSE),IFERROR(INDEX(N$391:N$427,MATCH($F91,$B$391:$B$427,0))/VLOOKUP($F91,$B$391:$AH$427,MATCH(LEFT(TRIM(N$6),FIND("~",SUBSTITUTE(N$6,"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91))*HLOOKUP(LEFT(TRIM(N$6),FIND("~",SUBSTITUTE(N$6," ","~",LEN(TRIM(N$6))-LEN(SUBSTITUTE(TRIM(N$6)," ",""))))-1)&amp;" Total",$B$6:$AH$427,ROW($A91)-5,FALSE))</f>
        <v>0</v>
      </c>
      <c r="O91" s="11">
        <f ca="1">IF(O$5&lt;&gt;"",HLOOKUP(O$5,Functionalization!$G$6:$M$427,ROW($A91)-5,FALSE),IFERROR(INDEX(O$391:O$427,MATCH($F91,$B$391:$B$427,0))/VLOOKUP($F91,$B$391:$AH$427,MATCH(LEFT(TRIM(O$6),FIND("~",SUBSTITUTE(O$6,"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91))*HLOOKUP(LEFT(TRIM(O$6),FIND("~",SUBSTITUTE(O$6," ","~",LEN(TRIM(O$6))-LEN(SUBSTITUTE(TRIM(O$6)," ",""))))-1)&amp;" Total",$B$6:$AH$427,ROW($A91)-5,FALSE))</f>
        <v>0</v>
      </c>
      <c r="P91" s="11">
        <f ca="1">IF(P$5&lt;&gt;"",HLOOKUP(P$5,Functionalization!$G$6:$M$427,ROW($A91)-5,FALSE),IFERROR(INDEX(P$391:P$427,MATCH($F91,$B$391:$B$427,0))/VLOOKUP($F91,$B$391:$AH$427,MATCH(LEFT(TRIM(P$6),FIND("~",SUBSTITUTE(P$6,"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91))*HLOOKUP(LEFT(TRIM(P$6),FIND("~",SUBSTITUTE(P$6," ","~",LEN(TRIM(P$6))-LEN(SUBSTITUTE(TRIM(P$6)," ",""))))-1)&amp;" Total",$B$6:$AH$427,ROW($A91)-5,FALSE))</f>
        <v>0</v>
      </c>
      <c r="Q91" s="11">
        <f ca="1">IF(Q$5&lt;&gt;"",HLOOKUP(Q$5,Functionalization!$G$6:$M$427,ROW($A91)-5,FALSE),IFERROR(INDEX(Q$391:Q$427,MATCH($F91,$B$391:$B$427,0))/VLOOKUP($F91,$B$391:$AH$427,MATCH(LEFT(TRIM(Q$6),FIND("~",SUBSTITUTE(Q$6,"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91))*HLOOKUP(LEFT(TRIM(Q$6),FIND("~",SUBSTITUTE(Q$6," ","~",LEN(TRIM(Q$6))-LEN(SUBSTITUTE(TRIM(Q$6)," ",""))))-1)&amp;" Total",$B$6:$AH$427,ROW($A91)-5,FALSE))</f>
        <v>0</v>
      </c>
      <c r="R91" s="11">
        <f ca="1">IF(R$5&lt;&gt;"",HLOOKUP(R$5,Functionalization!$G$6:$M$427,ROW($A91)-5,FALSE),IFERROR(INDEX(R$391:R$427,MATCH($F91,$B$391:$B$427,0))/VLOOKUP($F91,$B$391:$AH$427,MATCH(LEFT(TRIM(R$6),FIND("~",SUBSTITUTE(R$6,"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91))*HLOOKUP(LEFT(TRIM(R$6),FIND("~",SUBSTITUTE(R$6," ","~",LEN(TRIM(R$6))-LEN(SUBSTITUTE(TRIM(R$6)," ",""))))-1)&amp;" Total",$B$6:$AH$427,ROW($A91)-5,FALSE))</f>
        <v>0</v>
      </c>
      <c r="S91" s="11">
        <f ca="1">IF(S$5&lt;&gt;"",HLOOKUP(S$5,Functionalization!$G$6:$M$427,ROW($A91)-5,FALSE),IFERROR(INDEX(S$391:S$427,MATCH($F91,$B$391:$B$427,0))/VLOOKUP($F91,$B$391:$AH$427,MATCH(LEFT(TRIM(S$6),FIND("~",SUBSTITUTE(S$6,"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91))*HLOOKUP(LEFT(TRIM(S$6),FIND("~",SUBSTITUTE(S$6," ","~",LEN(TRIM(S$6))-LEN(SUBSTITUTE(TRIM(S$6)," ",""))))-1)&amp;" Total",$B$6:$AH$427,ROW($A91)-5,FALSE))</f>
        <v>0</v>
      </c>
      <c r="T91" s="11">
        <f ca="1">IF(T$5&lt;&gt;"",HLOOKUP(T$5,Functionalization!$G$6:$M$427,ROW($A91)-5,FALSE),IFERROR(INDEX(T$391:T$427,MATCH($F91,$B$391:$B$427,0))/VLOOKUP($F91,$B$391:$AH$427,MATCH(LEFT(TRIM(T$6),FIND("~",SUBSTITUTE(T$6,"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91))*HLOOKUP(LEFT(TRIM(T$6),FIND("~",SUBSTITUTE(T$6," ","~",LEN(TRIM(T$6))-LEN(SUBSTITUTE(TRIM(T$6)," ",""))))-1)&amp;" Total",$B$6:$AH$427,ROW($A91)-5,FALSE))</f>
        <v>0</v>
      </c>
      <c r="U91" s="11">
        <f ca="1">IF(U$5&lt;&gt;"",HLOOKUP(U$5,Functionalization!$G$6:$M$427,ROW($A91)-5,FALSE),IFERROR(INDEX(U$391:U$427,MATCH($F91,$B$391:$B$427,0))/VLOOKUP($F91,$B$391:$AH$427,MATCH(LEFT(TRIM(U$6),FIND("~",SUBSTITUTE(U$6,"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91))*HLOOKUP(LEFT(TRIM(U$6),FIND("~",SUBSTITUTE(U$6," ","~",LEN(TRIM(U$6))-LEN(SUBSTITUTE(TRIM(U$6)," ",""))))-1)&amp;" Total",$B$6:$AH$427,ROW($A91)-5,FALSE))</f>
        <v>0</v>
      </c>
      <c r="V91" s="11">
        <f ca="1">IF(V$5&lt;&gt;"",HLOOKUP(V$5,Functionalization!$G$6:$M$427,ROW($A91)-5,FALSE),IFERROR(INDEX(V$391:V$427,MATCH($F91,$B$391:$B$427,0))/VLOOKUP($F91,$B$391:$AH$427,MATCH(LEFT(TRIM(V$6),FIND("~",SUBSTITUTE(V$6,"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91))*HLOOKUP(LEFT(TRIM(V$6),FIND("~",SUBSTITUTE(V$6," ","~",LEN(TRIM(V$6))-LEN(SUBSTITUTE(TRIM(V$6)," ",""))))-1)&amp;" Total",$B$6:$AH$427,ROW($A91)-5,FALSE))</f>
        <v>0</v>
      </c>
      <c r="W91" s="11">
        <f ca="1">IF(W$5&lt;&gt;"",HLOOKUP(W$5,Functionalization!$G$6:$M$427,ROW($A91)-5,FALSE),IFERROR(INDEX(W$391:W$427,MATCH($F91,$B$391:$B$427,0))/VLOOKUP($F91,$B$391:$AH$427,MATCH(LEFT(TRIM(W$6),FIND("~",SUBSTITUTE(W$6,"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91))*HLOOKUP(LEFT(TRIM(W$6),FIND("~",SUBSTITUTE(W$6," ","~",LEN(TRIM(W$6))-LEN(SUBSTITUTE(TRIM(W$6)," ",""))))-1)&amp;" Total",$B$6:$AH$427,ROW($A91)-5,FALSE))</f>
        <v>0</v>
      </c>
      <c r="X91" s="11">
        <f ca="1">IF(X$5&lt;&gt;"",HLOOKUP(X$5,Functionalization!$G$6:$M$427,ROW($A91)-5,FALSE),IFERROR(INDEX(X$391:X$427,MATCH($F91,$B$391:$B$427,0))/VLOOKUP($F91,$B$391:$AH$427,MATCH(LEFT(TRIM(X$6),FIND("~",SUBSTITUTE(X$6,"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91))*HLOOKUP(LEFT(TRIM(X$6),FIND("~",SUBSTITUTE(X$6," ","~",LEN(TRIM(X$6))-LEN(SUBSTITUTE(TRIM(X$6)," ",""))))-1)&amp;" Total",$B$6:$AH$427,ROW($A91)-5,FALSE))</f>
        <v>0</v>
      </c>
      <c r="Y91" s="11">
        <f ca="1">IF(Y$5&lt;&gt;"",HLOOKUP(Y$5,Functionalization!$G$6:$M$427,ROW($A91)-5,FALSE),IFERROR(INDEX(Y$391:Y$427,MATCH($F91,$B$391:$B$427,0))/VLOOKUP($F91,$B$391:$AH$427,MATCH(LEFT(TRIM(Y$6),FIND("~",SUBSTITUTE(Y$6,"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91))*HLOOKUP(LEFT(TRIM(Y$6),FIND("~",SUBSTITUTE(Y$6," ","~",LEN(TRIM(Y$6))-LEN(SUBSTITUTE(TRIM(Y$6)," ",""))))-1)&amp;" Total",$B$6:$AH$427,ROW($A91)-5,FALSE))</f>
        <v>0</v>
      </c>
      <c r="Z91" s="11">
        <f ca="1">IF(Z$5&lt;&gt;"",HLOOKUP(Z$5,Functionalization!$G$6:$M$427,ROW($A91)-5,FALSE),IFERROR(INDEX(Z$391:Z$427,MATCH($F91,$B$391:$B$427,0))/VLOOKUP($F91,$B$391:$AH$427,MATCH(LEFT(TRIM(Z$6),FIND("~",SUBSTITUTE(Z$6,"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91))*HLOOKUP(LEFT(TRIM(Z$6),FIND("~",SUBSTITUTE(Z$6," ","~",LEN(TRIM(Z$6))-LEN(SUBSTITUTE(TRIM(Z$6)," ",""))))-1)&amp;" Total",$B$6:$AH$427,ROW($A91)-5,FALSE))</f>
        <v>0</v>
      </c>
      <c r="AA91" s="11">
        <f ca="1">IF(AA$5&lt;&gt;"",HLOOKUP(AA$5,Functionalization!$G$6:$M$427,ROW($A91)-5,FALSE),IFERROR(INDEX(AA$391:AA$427,MATCH($F91,$B$391:$B$427,0))/VLOOKUP($F91,$B$391:$AH$427,MATCH(LEFT(TRIM(AA$6),FIND("~",SUBSTITUTE(AA$6,"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91))*HLOOKUP(LEFT(TRIM(AA$6),FIND("~",SUBSTITUTE(AA$6," ","~",LEN(TRIM(AA$6))-LEN(SUBSTITUTE(TRIM(AA$6)," ",""))))-1)&amp;" Total",$B$6:$AH$427,ROW($A91)-5,FALSE))</f>
        <v>0</v>
      </c>
      <c r="AB91" s="11">
        <f ca="1">IF(AB$5&lt;&gt;"",HLOOKUP(AB$5,Functionalization!$G$6:$M$427,ROW($A91)-5,FALSE),IFERROR(INDEX(AB$391:AB$427,MATCH($F91,$B$391:$B$427,0))/VLOOKUP($F91,$B$391:$AH$427,MATCH(LEFT(TRIM(AB$6),FIND("~",SUBSTITUTE(AB$6,"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91))*HLOOKUP(LEFT(TRIM(AB$6),FIND("~",SUBSTITUTE(AB$6," ","~",LEN(TRIM(AB$6))-LEN(SUBSTITUTE(TRIM(AB$6)," ",""))))-1)&amp;" Total",$B$6:$AH$427,ROW($A91)-5,FALSE))</f>
        <v>0</v>
      </c>
      <c r="AC91" s="11">
        <f ca="1">IF(AC$5&lt;&gt;"",HLOOKUP(AC$5,Functionalization!$G$6:$M$427,ROW($A91)-5,FALSE),IFERROR(INDEX(AC$391:AC$427,MATCH($F91,$B$391:$B$427,0))/VLOOKUP($F91,$B$391:$AH$427,MATCH(LEFT(TRIM(AC$6),FIND("~",SUBSTITUTE(AC$6,"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91))*HLOOKUP(LEFT(TRIM(AC$6),FIND("~",SUBSTITUTE(AC$6," ","~",LEN(TRIM(AC$6))-LEN(SUBSTITUTE(TRIM(AC$6)," ",""))))-1)&amp;" Total",$B$6:$AH$427,ROW($A91)-5,FALSE))</f>
        <v>0</v>
      </c>
      <c r="AD91" s="11">
        <f ca="1">IF(AD$5&lt;&gt;"",HLOOKUP(AD$5,Functionalization!$G$6:$M$427,ROW($A91)-5,FALSE),IFERROR(INDEX(AD$391:AD$427,MATCH($F91,$B$391:$B$427,0))/VLOOKUP($F91,$B$391:$AH$427,MATCH(LEFT(TRIM(AD$6),FIND("~",SUBSTITUTE(AD$6,"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91))*HLOOKUP(LEFT(TRIM(AD$6),FIND("~",SUBSTITUTE(AD$6," ","~",LEN(TRIM(AD$6))-LEN(SUBSTITUTE(TRIM(AD$6)," ",""))))-1)&amp;" Total",$B$6:$AH$427,ROW($A91)-5,FALSE))</f>
        <v>0</v>
      </c>
      <c r="AE91" s="11">
        <f ca="1">IF(AE$5&lt;&gt;"",HLOOKUP(AE$5,Functionalization!$G$6:$M$427,ROW($A91)-5,FALSE),IFERROR(INDEX(AE$391:AE$427,MATCH($F91,$B$391:$B$427,0))/VLOOKUP($F91,$B$391:$AH$427,MATCH(LEFT(TRIM(AE$6),FIND("~",SUBSTITUTE(AE$6,"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91))*HLOOKUP(LEFT(TRIM(AE$6),FIND("~",SUBSTITUTE(AE$6," ","~",LEN(TRIM(AE$6))-LEN(SUBSTITUTE(TRIM(AE$6)," ",""))))-1)&amp;" Total",$B$6:$AH$427,ROW($A91)-5,FALSE))</f>
        <v>0</v>
      </c>
      <c r="AF91" s="11">
        <f ca="1">IF(AF$5&lt;&gt;"",HLOOKUP(AF$5,Functionalization!$G$6:$M$427,ROW($A91)-5,FALSE),IFERROR(INDEX(AF$391:AF$427,MATCH($F91,$B$391:$B$427,0))/VLOOKUP($F91,$B$391:$AH$427,MATCH(LEFT(TRIM(AF$6),FIND("~",SUBSTITUTE(AF$6,"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91))*HLOOKUP(LEFT(TRIM(AF$6),FIND("~",SUBSTITUTE(AF$6," ","~",LEN(TRIM(AF$6))-LEN(SUBSTITUTE(TRIM(AF$6)," ",""))))-1)&amp;" Total",$B$6:$AH$427,ROW($A91)-5,FALSE))</f>
        <v>0</v>
      </c>
      <c r="AG91" s="11">
        <f ca="1">IF(AG$5&lt;&gt;"",HLOOKUP(AG$5,Functionalization!$G$6:$M$427,ROW($A91)-5,FALSE),IFERROR(INDEX(AG$391:AG$427,MATCH($F91,$B$391:$B$427,0))/VLOOKUP($F91,$B$391:$AH$427,MATCH(LEFT(TRIM(AG$6),FIND("~",SUBSTITUTE(AG$6,"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91))*HLOOKUP(LEFT(TRIM(AG$6),FIND("~",SUBSTITUTE(AG$6," ","~",LEN(TRIM(AG$6))-LEN(SUBSTITUTE(TRIM(AG$6)," ",""))))-1)&amp;" Total",$B$6:$AH$427,ROW($A91)-5,FALSE))</f>
        <v>0</v>
      </c>
      <c r="AH91" s="11">
        <f ca="1">IF(AH$5&lt;&gt;"",HLOOKUP(AH$5,Functionalization!$G$6:$M$427,ROW($A91)-5,FALSE),IFERROR(INDEX(AH$391:AH$427,MATCH($F91,$B$391:$B$427,0))/VLOOKUP($F91,$B$391:$AH$427,MATCH(LEFT(TRIM(AH$6),FIND("~",SUBSTITUTE(AH$6,"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91))*HLOOKUP(LEFT(TRIM(AH$6),FIND("~",SUBSTITUTE(AH$6," ","~",LEN(TRIM(AH$6))-LEN(SUBSTITUTE(TRIM(AH$6)," ",""))))-1)&amp;" Total",$B$6:$AH$427,ROW($A91)-5,FALSE))</f>
        <v>0</v>
      </c>
      <c r="AJ91">
        <f ca="1">IFERROR(IF(SUMIF($G$6:$AH$6,AJ$6&amp;" Total",$G91:$AH91)-(SUMIF($G$6:$AH$6,AJ$6&amp;" "&amp;'Input-Func_Class'!$D$22,$G91:$AH91)+IFERROR(SUMIF($G$6:$AH$6,AJ$6&amp;" "&amp;'Input-Func_Class'!$E$22,$G91:$AH91),SUMIF($G$6:$AH$6,AJ$6&amp;" "&amp;'Input-Func_Class'!$B$24,$G91:$AH91))+SUMIF($G$6:$AH$6,AJ$6&amp;" "&amp;'Input-Func_Class'!$F$22,$G91:$AH91))&lt;Check_Limit,0,1),1)</f>
        <v>0</v>
      </c>
      <c r="AK91">
        <f ca="1">IFERROR(IF(SUMIF($G$6:$AH$6,AK$6&amp;" Total",$G91:$AH91)-(SUMIF($G$6:$AH$6,AK$6&amp;" "&amp;'Input-Func_Class'!$D$22,$G91:$AH91)+IFERROR(SUMIF($G$6:$AH$6,AK$6&amp;" "&amp;'Input-Func_Class'!$E$22,$G91:$AH91),SUMIF($G$6:$AH$6,AK$6&amp;" "&amp;'Input-Func_Class'!$B$24,$G91:$AH91))+SUMIF($G$6:$AH$6,AK$6&amp;" "&amp;'Input-Func_Class'!$F$22,$G91:$AH91))&lt;Check_Limit,0,1),1)</f>
        <v>0</v>
      </c>
      <c r="AL91">
        <f ca="1">IFERROR(IF(SUMIF($G$6:$AH$6,AL$6&amp;" Total",$G91:$AH91)-(SUMIF($G$6:$AH$6,AL$6&amp;" "&amp;'Input-Func_Class'!$D$22,$G91:$AH91)+IFERROR(SUMIF($G$6:$AH$6,AL$6&amp;" "&amp;'Input-Func_Class'!$E$22,$G91:$AH91),SUMIF($G$6:$AH$6,AL$6&amp;" "&amp;'Input-Func_Class'!$B$24,$G91:$AH91))+SUMIF($G$6:$AH$6,AL$6&amp;" "&amp;'Input-Func_Class'!$F$22,$G91:$AH91))&lt;Check_Limit,0,1),1)</f>
        <v>0</v>
      </c>
      <c r="AM91">
        <f ca="1">IFERROR(IF(SUMIF($G$6:$AH$6,AM$6&amp;" Total",$G91:$AH91)-(SUMIF($G$6:$AH$6,AM$6&amp;" "&amp;'Input-Func_Class'!$D$22,$G91:$AH91)+IFERROR(SUMIF($G$6:$AH$6,AM$6&amp;" "&amp;'Input-Func_Class'!$E$22,$G91:$AH91),SUMIF($G$6:$AH$6,AM$6&amp;" "&amp;'Input-Func_Class'!$B$24,$G91:$AH91))+SUMIF($G$6:$AH$6,AM$6&amp;" "&amp;'Input-Func_Class'!$F$22,$G91:$AH91))&lt;Check_Limit,0,1),1)</f>
        <v>0</v>
      </c>
      <c r="AN91">
        <f ca="1">IFERROR(IF(SUMIF($G$6:$AH$6,AN$6&amp;" Total",$G91:$AH91)-(SUMIF($G$6:$AH$6,AN$6&amp;" "&amp;'Input-Func_Class'!$D$22,$G91:$AH91)+IFERROR(SUMIF($G$6:$AH$6,AN$6&amp;" "&amp;'Input-Func_Class'!$E$22,$G91:$AH91),SUMIF($G$6:$AH$6,AN$6&amp;" "&amp;'Input-Func_Class'!$B$24,$G91:$AH91))+SUMIF($G$6:$AH$6,AN$6&amp;" "&amp;'Input-Func_Class'!$F$22,$G91:$AH91))&lt;Check_Limit,0,1),1)</f>
        <v>0</v>
      </c>
      <c r="AO91">
        <f ca="1">IFERROR(IF(SUMIF($G$6:$AH$6,AO$6&amp;" Total",$G91:$AH91)-(SUMIF($G$6:$AH$6,AO$6&amp;" "&amp;'Input-Func_Class'!$D$22,$G91:$AH91)+IFERROR(SUMIF($G$6:$AH$6,AO$6&amp;" "&amp;'Input-Func_Class'!$E$22,$G91:$AH91),SUMIF($G$6:$AH$6,AO$6&amp;" "&amp;'Input-Func_Class'!$B$24,$G91:$AH91))+SUMIF($G$6:$AH$6,AO$6&amp;" "&amp;'Input-Func_Class'!$F$22,$G91:$AH91))&lt;Check_Limit,0,1),1)</f>
        <v>0</v>
      </c>
      <c r="AP91">
        <f ca="1">IFERROR(IF(SUMIF($G$6:$AH$6,AP$6&amp;" Total",$G91:$AH91)-(SUMIF($G$6:$AH$6,AP$6&amp;" "&amp;'Input-Func_Class'!$D$22,$G91:$AH91)+IFERROR(SUMIF($G$6:$AH$6,AP$6&amp;" "&amp;'Input-Func_Class'!$E$22,$G91:$AH91),SUMIF($G$6:$AH$6,AP$6&amp;" "&amp;'Input-Func_Class'!$B$24,$G91:$AH91))+SUMIF($G$6:$AH$6,AP$6&amp;" "&amp;'Input-Func_Class'!$F$22,$G91:$AH91))&lt;Check_Limit,0,1),1)</f>
        <v>0</v>
      </c>
    </row>
    <row r="92" spans="1:42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>Functionalization!$D92</f>
        <v>-55565</v>
      </c>
      <c r="E92" s="11">
        <f t="shared" ca="1" si="6"/>
        <v>0</v>
      </c>
      <c r="F92" s="3" t="str">
        <f>IF($D92=0,"-",IF('Input-Accounts'!$E92&lt;&gt;0,'Input-Accounts'!$E92,'Input-Accounts'!$G92))</f>
        <v>COMMODITY</v>
      </c>
      <c r="G92" s="11">
        <f ca="1">IF(G$5&lt;&gt;"",HLOOKUP(G$5,Functionalization!$G$6:$M$427,ROW($A92)-5,FALSE),IFERROR(INDEX(G$391:G$427,MATCH($F92,$B$391:$B$427,0))/VLOOKUP($F92,$B$391:$AH$427,MATCH(LEFT(TRIM(G$6),FIND("~",SUBSTITUTE(G$6,"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92))*HLOOKUP(LEFT(TRIM(G$6),FIND("~",SUBSTITUTE(G$6," ","~",LEN(TRIM(G$6))-LEN(SUBSTITUTE(TRIM(G$6)," ",""))))-1)&amp;" Total",$B$6:$AH$427,ROW($A92)-5,FALSE))</f>
        <v>0</v>
      </c>
      <c r="H92" s="11">
        <f ca="1">IF(H$5&lt;&gt;"",HLOOKUP(H$5,Functionalization!$G$6:$M$427,ROW($A92)-5,FALSE),IFERROR(INDEX(H$391:H$427,MATCH($F92,$B$391:$B$427,0))/VLOOKUP($F92,$B$391:$AH$427,MATCH(LEFT(TRIM(H$6),FIND("~",SUBSTITUTE(H$6,"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92))*HLOOKUP(LEFT(TRIM(H$6),FIND("~",SUBSTITUTE(H$6," ","~",LEN(TRIM(H$6))-LEN(SUBSTITUTE(TRIM(H$6)," ",""))))-1)&amp;" Total",$B$6:$AH$427,ROW($A92)-5,FALSE))</f>
        <v>0</v>
      </c>
      <c r="I92" s="11">
        <f ca="1">IF(I$5&lt;&gt;"",HLOOKUP(I$5,Functionalization!$G$6:$M$427,ROW($A92)-5,FALSE),IFERROR(INDEX(I$391:I$427,MATCH($F92,$B$391:$B$427,0))/VLOOKUP($F92,$B$391:$AH$427,MATCH(LEFT(TRIM(I$6),FIND("~",SUBSTITUTE(I$6,"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92))*HLOOKUP(LEFT(TRIM(I$6),FIND("~",SUBSTITUTE(I$6," ","~",LEN(TRIM(I$6))-LEN(SUBSTITUTE(TRIM(I$6)," ",""))))-1)&amp;" Total",$B$6:$AH$427,ROW($A92)-5,FALSE))</f>
        <v>0</v>
      </c>
      <c r="J92" s="11">
        <f ca="1">IF(J$5&lt;&gt;"",HLOOKUP(J$5,Functionalization!$G$6:$M$427,ROW($A92)-5,FALSE),IFERROR(INDEX(J$391:J$427,MATCH($F92,$B$391:$B$427,0))/VLOOKUP($F92,$B$391:$AH$427,MATCH(LEFT(TRIM(J$6),FIND("~",SUBSTITUTE(J$6,"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92))*HLOOKUP(LEFT(TRIM(J$6),FIND("~",SUBSTITUTE(J$6," ","~",LEN(TRIM(J$6))-LEN(SUBSTITUTE(TRIM(J$6)," ",""))))-1)&amp;" Total",$B$6:$AH$427,ROW($A92)-5,FALSE))</f>
        <v>0</v>
      </c>
      <c r="K92" s="11">
        <f ca="1">IF(K$5&lt;&gt;"",HLOOKUP(K$5,Functionalization!$G$6:$M$427,ROW($A92)-5,FALSE),IFERROR(INDEX(K$391:K$427,MATCH($F92,$B$391:$B$427,0))/VLOOKUP($F92,$B$391:$AH$427,MATCH(LEFT(TRIM(K$6),FIND("~",SUBSTITUTE(K$6,"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92))*HLOOKUP(LEFT(TRIM(K$6),FIND("~",SUBSTITUTE(K$6," ","~",LEN(TRIM(K$6))-LEN(SUBSTITUTE(TRIM(K$6)," ",""))))-1)&amp;" Total",$B$6:$AH$427,ROW($A92)-5,FALSE))</f>
        <v>-55565</v>
      </c>
      <c r="L92" s="11">
        <f ca="1">IF(L$5&lt;&gt;"",HLOOKUP(L$5,Functionalization!$G$6:$M$427,ROW($A92)-5,FALSE),IFERROR(INDEX(L$391:L$427,MATCH($F92,$B$391:$B$427,0))/VLOOKUP($F92,$B$391:$AH$427,MATCH(LEFT(TRIM(L$6),FIND("~",SUBSTITUTE(L$6,"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92))*HLOOKUP(LEFT(TRIM(L$6),FIND("~",SUBSTITUTE(L$6," ","~",LEN(TRIM(L$6))-LEN(SUBSTITUTE(TRIM(L$6)," ",""))))-1)&amp;" Total",$B$6:$AH$427,ROW($A92)-5,FALSE))</f>
        <v>0</v>
      </c>
      <c r="M92" s="11">
        <f ca="1">IF(M$5&lt;&gt;"",HLOOKUP(M$5,Functionalization!$G$6:$M$427,ROW($A92)-5,FALSE),IFERROR(INDEX(M$391:M$427,MATCH($F92,$B$391:$B$427,0))/VLOOKUP($F92,$B$391:$AH$427,MATCH(LEFT(TRIM(M$6),FIND("~",SUBSTITUTE(M$6,"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92))*HLOOKUP(LEFT(TRIM(M$6),FIND("~",SUBSTITUTE(M$6," ","~",LEN(TRIM(M$6))-LEN(SUBSTITUTE(TRIM(M$6)," ",""))))-1)&amp;" Total",$B$6:$AH$427,ROW($A92)-5,FALSE))</f>
        <v>-55565</v>
      </c>
      <c r="N92" s="11">
        <f ca="1">IF(N$5&lt;&gt;"",HLOOKUP(N$5,Functionalization!$G$6:$M$427,ROW($A92)-5,FALSE),IFERROR(INDEX(N$391:N$427,MATCH($F92,$B$391:$B$427,0))/VLOOKUP($F92,$B$391:$AH$427,MATCH(LEFT(TRIM(N$6),FIND("~",SUBSTITUTE(N$6,"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92))*HLOOKUP(LEFT(TRIM(N$6),FIND("~",SUBSTITUTE(N$6," ","~",LEN(TRIM(N$6))-LEN(SUBSTITUTE(TRIM(N$6)," ",""))))-1)&amp;" Total",$B$6:$AH$427,ROW($A92)-5,FALSE))</f>
        <v>0</v>
      </c>
      <c r="O92" s="11">
        <f ca="1">IF(O$5&lt;&gt;"",HLOOKUP(O$5,Functionalization!$G$6:$M$427,ROW($A92)-5,FALSE),IFERROR(INDEX(O$391:O$427,MATCH($F92,$B$391:$B$427,0))/VLOOKUP($F92,$B$391:$AH$427,MATCH(LEFT(TRIM(O$6),FIND("~",SUBSTITUTE(O$6,"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92))*HLOOKUP(LEFT(TRIM(O$6),FIND("~",SUBSTITUTE(O$6," ","~",LEN(TRIM(O$6))-LEN(SUBSTITUTE(TRIM(O$6)," ",""))))-1)&amp;" Total",$B$6:$AH$427,ROW($A92)-5,FALSE))</f>
        <v>0</v>
      </c>
      <c r="P92" s="11">
        <f ca="1">IF(P$5&lt;&gt;"",HLOOKUP(P$5,Functionalization!$G$6:$M$427,ROW($A92)-5,FALSE),IFERROR(INDEX(P$391:P$427,MATCH($F92,$B$391:$B$427,0))/VLOOKUP($F92,$B$391:$AH$427,MATCH(LEFT(TRIM(P$6),FIND("~",SUBSTITUTE(P$6,"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92))*HLOOKUP(LEFT(TRIM(P$6),FIND("~",SUBSTITUTE(P$6," ","~",LEN(TRIM(P$6))-LEN(SUBSTITUTE(TRIM(P$6)," ",""))))-1)&amp;" Total",$B$6:$AH$427,ROW($A92)-5,FALSE))</f>
        <v>0</v>
      </c>
      <c r="Q92" s="11">
        <f ca="1">IF(Q$5&lt;&gt;"",HLOOKUP(Q$5,Functionalization!$G$6:$M$427,ROW($A92)-5,FALSE),IFERROR(INDEX(Q$391:Q$427,MATCH($F92,$B$391:$B$427,0))/VLOOKUP($F92,$B$391:$AH$427,MATCH(LEFT(TRIM(Q$6),FIND("~",SUBSTITUTE(Q$6,"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92))*HLOOKUP(LEFT(TRIM(Q$6),FIND("~",SUBSTITUTE(Q$6," ","~",LEN(TRIM(Q$6))-LEN(SUBSTITUTE(TRIM(Q$6)," ",""))))-1)&amp;" Total",$B$6:$AH$427,ROW($A92)-5,FALSE))</f>
        <v>0</v>
      </c>
      <c r="R92" s="11">
        <f ca="1">IF(R$5&lt;&gt;"",HLOOKUP(R$5,Functionalization!$G$6:$M$427,ROW($A92)-5,FALSE),IFERROR(INDEX(R$391:R$427,MATCH($F92,$B$391:$B$427,0))/VLOOKUP($F92,$B$391:$AH$427,MATCH(LEFT(TRIM(R$6),FIND("~",SUBSTITUTE(R$6,"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92))*HLOOKUP(LEFT(TRIM(R$6),FIND("~",SUBSTITUTE(R$6," ","~",LEN(TRIM(R$6))-LEN(SUBSTITUTE(TRIM(R$6)," ",""))))-1)&amp;" Total",$B$6:$AH$427,ROW($A92)-5,FALSE))</f>
        <v>0</v>
      </c>
      <c r="S92" s="11">
        <f ca="1">IF(S$5&lt;&gt;"",HLOOKUP(S$5,Functionalization!$G$6:$M$427,ROW($A92)-5,FALSE),IFERROR(INDEX(S$391:S$427,MATCH($F92,$B$391:$B$427,0))/VLOOKUP($F92,$B$391:$AH$427,MATCH(LEFT(TRIM(S$6),FIND("~",SUBSTITUTE(S$6,"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92))*HLOOKUP(LEFT(TRIM(S$6),FIND("~",SUBSTITUTE(S$6," ","~",LEN(TRIM(S$6))-LEN(SUBSTITUTE(TRIM(S$6)," ",""))))-1)&amp;" Total",$B$6:$AH$427,ROW($A92)-5,FALSE))</f>
        <v>0</v>
      </c>
      <c r="T92" s="11">
        <f ca="1">IF(T$5&lt;&gt;"",HLOOKUP(T$5,Functionalization!$G$6:$M$427,ROW($A92)-5,FALSE),IFERROR(INDEX(T$391:T$427,MATCH($F92,$B$391:$B$427,0))/VLOOKUP($F92,$B$391:$AH$427,MATCH(LEFT(TRIM(T$6),FIND("~",SUBSTITUTE(T$6,"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92))*HLOOKUP(LEFT(TRIM(T$6),FIND("~",SUBSTITUTE(T$6," ","~",LEN(TRIM(T$6))-LEN(SUBSTITUTE(TRIM(T$6)," ",""))))-1)&amp;" Total",$B$6:$AH$427,ROW($A92)-5,FALSE))</f>
        <v>0</v>
      </c>
      <c r="U92" s="11">
        <f ca="1">IF(U$5&lt;&gt;"",HLOOKUP(U$5,Functionalization!$G$6:$M$427,ROW($A92)-5,FALSE),IFERROR(INDEX(U$391:U$427,MATCH($F92,$B$391:$B$427,0))/VLOOKUP($F92,$B$391:$AH$427,MATCH(LEFT(TRIM(U$6),FIND("~",SUBSTITUTE(U$6,"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92))*HLOOKUP(LEFT(TRIM(U$6),FIND("~",SUBSTITUTE(U$6," ","~",LEN(TRIM(U$6))-LEN(SUBSTITUTE(TRIM(U$6)," ",""))))-1)&amp;" Total",$B$6:$AH$427,ROW($A92)-5,FALSE))</f>
        <v>0</v>
      </c>
      <c r="V92" s="11">
        <f ca="1">IF(V$5&lt;&gt;"",HLOOKUP(V$5,Functionalization!$G$6:$M$427,ROW($A92)-5,FALSE),IFERROR(INDEX(V$391:V$427,MATCH($F92,$B$391:$B$427,0))/VLOOKUP($F92,$B$391:$AH$427,MATCH(LEFT(TRIM(V$6),FIND("~",SUBSTITUTE(V$6,"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92))*HLOOKUP(LEFT(TRIM(V$6),FIND("~",SUBSTITUTE(V$6," ","~",LEN(TRIM(V$6))-LEN(SUBSTITUTE(TRIM(V$6)," ",""))))-1)&amp;" Total",$B$6:$AH$427,ROW($A92)-5,FALSE))</f>
        <v>0</v>
      </c>
      <c r="W92" s="11">
        <f ca="1">IF(W$5&lt;&gt;"",HLOOKUP(W$5,Functionalization!$G$6:$M$427,ROW($A92)-5,FALSE),IFERROR(INDEX(W$391:W$427,MATCH($F92,$B$391:$B$427,0))/VLOOKUP($F92,$B$391:$AH$427,MATCH(LEFT(TRIM(W$6),FIND("~",SUBSTITUTE(W$6,"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92))*HLOOKUP(LEFT(TRIM(W$6),FIND("~",SUBSTITUTE(W$6," ","~",LEN(TRIM(W$6))-LEN(SUBSTITUTE(TRIM(W$6)," ",""))))-1)&amp;" Total",$B$6:$AH$427,ROW($A92)-5,FALSE))</f>
        <v>0</v>
      </c>
      <c r="X92" s="11">
        <f ca="1">IF(X$5&lt;&gt;"",HLOOKUP(X$5,Functionalization!$G$6:$M$427,ROW($A92)-5,FALSE),IFERROR(INDEX(X$391:X$427,MATCH($F92,$B$391:$B$427,0))/VLOOKUP($F92,$B$391:$AH$427,MATCH(LEFT(TRIM(X$6),FIND("~",SUBSTITUTE(X$6,"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92))*HLOOKUP(LEFT(TRIM(X$6),FIND("~",SUBSTITUTE(X$6," ","~",LEN(TRIM(X$6))-LEN(SUBSTITUTE(TRIM(X$6)," ",""))))-1)&amp;" Total",$B$6:$AH$427,ROW($A92)-5,FALSE))</f>
        <v>0</v>
      </c>
      <c r="Y92" s="11">
        <f ca="1">IF(Y$5&lt;&gt;"",HLOOKUP(Y$5,Functionalization!$G$6:$M$427,ROW($A92)-5,FALSE),IFERROR(INDEX(Y$391:Y$427,MATCH($F92,$B$391:$B$427,0))/VLOOKUP($F92,$B$391:$AH$427,MATCH(LEFT(TRIM(Y$6),FIND("~",SUBSTITUTE(Y$6,"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92))*HLOOKUP(LEFT(TRIM(Y$6),FIND("~",SUBSTITUTE(Y$6," ","~",LEN(TRIM(Y$6))-LEN(SUBSTITUTE(TRIM(Y$6)," ",""))))-1)&amp;" Total",$B$6:$AH$427,ROW($A92)-5,FALSE))</f>
        <v>0</v>
      </c>
      <c r="Z92" s="11">
        <f ca="1">IF(Z$5&lt;&gt;"",HLOOKUP(Z$5,Functionalization!$G$6:$M$427,ROW($A92)-5,FALSE),IFERROR(INDEX(Z$391:Z$427,MATCH($F92,$B$391:$B$427,0))/VLOOKUP($F92,$B$391:$AH$427,MATCH(LEFT(TRIM(Z$6),FIND("~",SUBSTITUTE(Z$6,"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92))*HLOOKUP(LEFT(TRIM(Z$6),FIND("~",SUBSTITUTE(Z$6," ","~",LEN(TRIM(Z$6))-LEN(SUBSTITUTE(TRIM(Z$6)," ",""))))-1)&amp;" Total",$B$6:$AH$427,ROW($A92)-5,FALSE))</f>
        <v>0</v>
      </c>
      <c r="AA92" s="11">
        <f ca="1">IF(AA$5&lt;&gt;"",HLOOKUP(AA$5,Functionalization!$G$6:$M$427,ROW($A92)-5,FALSE),IFERROR(INDEX(AA$391:AA$427,MATCH($F92,$B$391:$B$427,0))/VLOOKUP($F92,$B$391:$AH$427,MATCH(LEFT(TRIM(AA$6),FIND("~",SUBSTITUTE(AA$6,"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92))*HLOOKUP(LEFT(TRIM(AA$6),FIND("~",SUBSTITUTE(AA$6," ","~",LEN(TRIM(AA$6))-LEN(SUBSTITUTE(TRIM(AA$6)," ",""))))-1)&amp;" Total",$B$6:$AH$427,ROW($A92)-5,FALSE))</f>
        <v>0</v>
      </c>
      <c r="AB92" s="11">
        <f ca="1">IF(AB$5&lt;&gt;"",HLOOKUP(AB$5,Functionalization!$G$6:$M$427,ROW($A92)-5,FALSE),IFERROR(INDEX(AB$391:AB$427,MATCH($F92,$B$391:$B$427,0))/VLOOKUP($F92,$B$391:$AH$427,MATCH(LEFT(TRIM(AB$6),FIND("~",SUBSTITUTE(AB$6,"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92))*HLOOKUP(LEFT(TRIM(AB$6),FIND("~",SUBSTITUTE(AB$6," ","~",LEN(TRIM(AB$6))-LEN(SUBSTITUTE(TRIM(AB$6)," ",""))))-1)&amp;" Total",$B$6:$AH$427,ROW($A92)-5,FALSE))</f>
        <v>0</v>
      </c>
      <c r="AC92" s="11">
        <f ca="1">IF(AC$5&lt;&gt;"",HLOOKUP(AC$5,Functionalization!$G$6:$M$427,ROW($A92)-5,FALSE),IFERROR(INDEX(AC$391:AC$427,MATCH($F92,$B$391:$B$427,0))/VLOOKUP($F92,$B$391:$AH$427,MATCH(LEFT(TRIM(AC$6),FIND("~",SUBSTITUTE(AC$6,"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92))*HLOOKUP(LEFT(TRIM(AC$6),FIND("~",SUBSTITUTE(AC$6," ","~",LEN(TRIM(AC$6))-LEN(SUBSTITUTE(TRIM(AC$6)," ",""))))-1)&amp;" Total",$B$6:$AH$427,ROW($A92)-5,FALSE))</f>
        <v>0</v>
      </c>
      <c r="AD92" s="11">
        <f ca="1">IF(AD$5&lt;&gt;"",HLOOKUP(AD$5,Functionalization!$G$6:$M$427,ROW($A92)-5,FALSE),IFERROR(INDEX(AD$391:AD$427,MATCH($F92,$B$391:$B$427,0))/VLOOKUP($F92,$B$391:$AH$427,MATCH(LEFT(TRIM(AD$6),FIND("~",SUBSTITUTE(AD$6,"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92))*HLOOKUP(LEFT(TRIM(AD$6),FIND("~",SUBSTITUTE(AD$6," ","~",LEN(TRIM(AD$6))-LEN(SUBSTITUTE(TRIM(AD$6)," ",""))))-1)&amp;" Total",$B$6:$AH$427,ROW($A92)-5,FALSE))</f>
        <v>0</v>
      </c>
      <c r="AE92" s="11">
        <f ca="1">IF(AE$5&lt;&gt;"",HLOOKUP(AE$5,Functionalization!$G$6:$M$427,ROW($A92)-5,FALSE),IFERROR(INDEX(AE$391:AE$427,MATCH($F92,$B$391:$B$427,0))/VLOOKUP($F92,$B$391:$AH$427,MATCH(LEFT(TRIM(AE$6),FIND("~",SUBSTITUTE(AE$6,"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92))*HLOOKUP(LEFT(TRIM(AE$6),FIND("~",SUBSTITUTE(AE$6," ","~",LEN(TRIM(AE$6))-LEN(SUBSTITUTE(TRIM(AE$6)," ",""))))-1)&amp;" Total",$B$6:$AH$427,ROW($A92)-5,FALSE))</f>
        <v>0</v>
      </c>
      <c r="AF92" s="11">
        <f ca="1">IF(AF$5&lt;&gt;"",HLOOKUP(AF$5,Functionalization!$G$6:$M$427,ROW($A92)-5,FALSE),IFERROR(INDEX(AF$391:AF$427,MATCH($F92,$B$391:$B$427,0))/VLOOKUP($F92,$B$391:$AH$427,MATCH(LEFT(TRIM(AF$6),FIND("~",SUBSTITUTE(AF$6,"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92))*HLOOKUP(LEFT(TRIM(AF$6),FIND("~",SUBSTITUTE(AF$6," ","~",LEN(TRIM(AF$6))-LEN(SUBSTITUTE(TRIM(AF$6)," ",""))))-1)&amp;" Total",$B$6:$AH$427,ROW($A92)-5,FALSE))</f>
        <v>0</v>
      </c>
      <c r="AG92" s="11">
        <f ca="1">IF(AG$5&lt;&gt;"",HLOOKUP(AG$5,Functionalization!$G$6:$M$427,ROW($A92)-5,FALSE),IFERROR(INDEX(AG$391:AG$427,MATCH($F92,$B$391:$B$427,0))/VLOOKUP($F92,$B$391:$AH$427,MATCH(LEFT(TRIM(AG$6),FIND("~",SUBSTITUTE(AG$6,"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92))*HLOOKUP(LEFT(TRIM(AG$6),FIND("~",SUBSTITUTE(AG$6," ","~",LEN(TRIM(AG$6))-LEN(SUBSTITUTE(TRIM(AG$6)," ",""))))-1)&amp;" Total",$B$6:$AH$427,ROW($A92)-5,FALSE))</f>
        <v>0</v>
      </c>
      <c r="AH92" s="11">
        <f ca="1">IF(AH$5&lt;&gt;"",HLOOKUP(AH$5,Functionalization!$G$6:$M$427,ROW($A92)-5,FALSE),IFERROR(INDEX(AH$391:AH$427,MATCH($F92,$B$391:$B$427,0))/VLOOKUP($F92,$B$391:$AH$427,MATCH(LEFT(TRIM(AH$6),FIND("~",SUBSTITUTE(AH$6,"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92))*HLOOKUP(LEFT(TRIM(AH$6),FIND("~",SUBSTITUTE(AH$6," ","~",LEN(TRIM(AH$6))-LEN(SUBSTITUTE(TRIM(AH$6)," ",""))))-1)&amp;" Total",$B$6:$AH$427,ROW($A92)-5,FALSE))</f>
        <v>0</v>
      </c>
      <c r="AJ92">
        <f ca="1">IFERROR(IF(SUMIF($G$6:$AH$6,AJ$6&amp;" Total",$G92:$AH92)-(SUMIF($G$6:$AH$6,AJ$6&amp;" "&amp;'Input-Func_Class'!$D$22,$G92:$AH92)+IFERROR(SUMIF($G$6:$AH$6,AJ$6&amp;" "&amp;'Input-Func_Class'!$E$22,$G92:$AH92),SUMIF($G$6:$AH$6,AJ$6&amp;" "&amp;'Input-Func_Class'!$B$24,$G92:$AH92))+SUMIF($G$6:$AH$6,AJ$6&amp;" "&amp;'Input-Func_Class'!$F$22,$G92:$AH92))&lt;Check_Limit,0,1),1)</f>
        <v>0</v>
      </c>
      <c r="AK92">
        <f ca="1">IFERROR(IF(SUMIF($G$6:$AH$6,AK$6&amp;" Total",$G92:$AH92)-(SUMIF($G$6:$AH$6,AK$6&amp;" "&amp;'Input-Func_Class'!$D$22,$G92:$AH92)+IFERROR(SUMIF($G$6:$AH$6,AK$6&amp;" "&amp;'Input-Func_Class'!$E$22,$G92:$AH92),SUMIF($G$6:$AH$6,AK$6&amp;" "&amp;'Input-Func_Class'!$B$24,$G92:$AH92))+SUMIF($G$6:$AH$6,AK$6&amp;" "&amp;'Input-Func_Class'!$F$22,$G92:$AH92))&lt;Check_Limit,0,1),1)</f>
        <v>0</v>
      </c>
      <c r="AL92">
        <f ca="1">IFERROR(IF(SUMIF($G$6:$AH$6,AL$6&amp;" Total",$G92:$AH92)-(SUMIF($G$6:$AH$6,AL$6&amp;" "&amp;'Input-Func_Class'!$D$22,$G92:$AH92)+IFERROR(SUMIF($G$6:$AH$6,AL$6&amp;" "&amp;'Input-Func_Class'!$E$22,$G92:$AH92),SUMIF($G$6:$AH$6,AL$6&amp;" "&amp;'Input-Func_Class'!$B$24,$G92:$AH92))+SUMIF($G$6:$AH$6,AL$6&amp;" "&amp;'Input-Func_Class'!$F$22,$G92:$AH92))&lt;Check_Limit,0,1),1)</f>
        <v>0</v>
      </c>
      <c r="AM92">
        <f ca="1">IFERROR(IF(SUMIF($G$6:$AH$6,AM$6&amp;" Total",$G92:$AH92)-(SUMIF($G$6:$AH$6,AM$6&amp;" "&amp;'Input-Func_Class'!$D$22,$G92:$AH92)+IFERROR(SUMIF($G$6:$AH$6,AM$6&amp;" "&amp;'Input-Func_Class'!$E$22,$G92:$AH92),SUMIF($G$6:$AH$6,AM$6&amp;" "&amp;'Input-Func_Class'!$B$24,$G92:$AH92))+SUMIF($G$6:$AH$6,AM$6&amp;" "&amp;'Input-Func_Class'!$F$22,$G92:$AH92))&lt;Check_Limit,0,1),1)</f>
        <v>0</v>
      </c>
      <c r="AN92">
        <f ca="1">IFERROR(IF(SUMIF($G$6:$AH$6,AN$6&amp;" Total",$G92:$AH92)-(SUMIF($G$6:$AH$6,AN$6&amp;" "&amp;'Input-Func_Class'!$D$22,$G92:$AH92)+IFERROR(SUMIF($G$6:$AH$6,AN$6&amp;" "&amp;'Input-Func_Class'!$E$22,$G92:$AH92),SUMIF($G$6:$AH$6,AN$6&amp;" "&amp;'Input-Func_Class'!$B$24,$G92:$AH92))+SUMIF($G$6:$AH$6,AN$6&amp;" "&amp;'Input-Func_Class'!$F$22,$G92:$AH92))&lt;Check_Limit,0,1),1)</f>
        <v>0</v>
      </c>
      <c r="AO92">
        <f ca="1">IFERROR(IF(SUMIF($G$6:$AH$6,AO$6&amp;" Total",$G92:$AH92)-(SUMIF($G$6:$AH$6,AO$6&amp;" "&amp;'Input-Func_Class'!$D$22,$G92:$AH92)+IFERROR(SUMIF($G$6:$AH$6,AO$6&amp;" "&amp;'Input-Func_Class'!$E$22,$G92:$AH92),SUMIF($G$6:$AH$6,AO$6&amp;" "&amp;'Input-Func_Class'!$B$24,$G92:$AH92))+SUMIF($G$6:$AH$6,AO$6&amp;" "&amp;'Input-Func_Class'!$F$22,$G92:$AH92))&lt;Check_Limit,0,1),1)</f>
        <v>0</v>
      </c>
      <c r="AP92">
        <f ca="1">IFERROR(IF(SUMIF($G$6:$AH$6,AP$6&amp;" Total",$G92:$AH92)-(SUMIF($G$6:$AH$6,AP$6&amp;" "&amp;'Input-Func_Class'!$D$22,$G92:$AH92)+IFERROR(SUMIF($G$6:$AH$6,AP$6&amp;" "&amp;'Input-Func_Class'!$E$22,$G92:$AH92),SUMIF($G$6:$AH$6,AP$6&amp;" "&amp;'Input-Func_Class'!$B$24,$G92:$AH92))+SUMIF($G$6:$AH$6,AP$6&amp;" "&amp;'Input-Func_Class'!$F$22,$G92:$AH92))&lt;Check_Limit,0,1),1)</f>
        <v>0</v>
      </c>
    </row>
    <row r="93" spans="1:42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>Functionalization!$D93</f>
        <v>-1071077</v>
      </c>
      <c r="E93" s="11">
        <f t="shared" ca="1" si="6"/>
        <v>0</v>
      </c>
      <c r="F93" s="3" t="str">
        <f>IF($D93=0,"-",IF('Input-Accounts'!$E93&lt;&gt;0,'Input-Accounts'!$E93,'Input-Accounts'!$G93))</f>
        <v>COMMODITY</v>
      </c>
      <c r="G93" s="11">
        <f ca="1">IF(G$5&lt;&gt;"",HLOOKUP(G$5,Functionalization!$G$6:$M$427,ROW($A93)-5,FALSE),IFERROR(INDEX(G$391:G$427,MATCH($F93,$B$391:$B$427,0))/VLOOKUP($F93,$B$391:$AH$427,MATCH(LEFT(TRIM(G$6),FIND("~",SUBSTITUTE(G$6,"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93))*HLOOKUP(LEFT(TRIM(G$6),FIND("~",SUBSTITUTE(G$6," ","~",LEN(TRIM(G$6))-LEN(SUBSTITUTE(TRIM(G$6)," ",""))))-1)&amp;" Total",$B$6:$AH$427,ROW($A93)-5,FALSE))</f>
        <v>0</v>
      </c>
      <c r="H93" s="11">
        <f ca="1">IF(H$5&lt;&gt;"",HLOOKUP(H$5,Functionalization!$G$6:$M$427,ROW($A93)-5,FALSE),IFERROR(INDEX(H$391:H$427,MATCH($F93,$B$391:$B$427,0))/VLOOKUP($F93,$B$391:$AH$427,MATCH(LEFT(TRIM(H$6),FIND("~",SUBSTITUTE(H$6,"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93))*HLOOKUP(LEFT(TRIM(H$6),FIND("~",SUBSTITUTE(H$6," ","~",LEN(TRIM(H$6))-LEN(SUBSTITUTE(TRIM(H$6)," ",""))))-1)&amp;" Total",$B$6:$AH$427,ROW($A93)-5,FALSE))</f>
        <v>0</v>
      </c>
      <c r="I93" s="11">
        <f ca="1">IF(I$5&lt;&gt;"",HLOOKUP(I$5,Functionalization!$G$6:$M$427,ROW($A93)-5,FALSE),IFERROR(INDEX(I$391:I$427,MATCH($F93,$B$391:$B$427,0))/VLOOKUP($F93,$B$391:$AH$427,MATCH(LEFT(TRIM(I$6),FIND("~",SUBSTITUTE(I$6,"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93))*HLOOKUP(LEFT(TRIM(I$6),FIND("~",SUBSTITUTE(I$6," ","~",LEN(TRIM(I$6))-LEN(SUBSTITUTE(TRIM(I$6)," ",""))))-1)&amp;" Total",$B$6:$AH$427,ROW($A93)-5,FALSE))</f>
        <v>0</v>
      </c>
      <c r="J93" s="11">
        <f ca="1">IF(J$5&lt;&gt;"",HLOOKUP(J$5,Functionalization!$G$6:$M$427,ROW($A93)-5,FALSE),IFERROR(INDEX(J$391:J$427,MATCH($F93,$B$391:$B$427,0))/VLOOKUP($F93,$B$391:$AH$427,MATCH(LEFT(TRIM(J$6),FIND("~",SUBSTITUTE(J$6,"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93))*HLOOKUP(LEFT(TRIM(J$6),FIND("~",SUBSTITUTE(J$6," ","~",LEN(TRIM(J$6))-LEN(SUBSTITUTE(TRIM(J$6)," ",""))))-1)&amp;" Total",$B$6:$AH$427,ROW($A93)-5,FALSE))</f>
        <v>0</v>
      </c>
      <c r="K93" s="11">
        <f ca="1">IF(K$5&lt;&gt;"",HLOOKUP(K$5,Functionalization!$G$6:$M$427,ROW($A93)-5,FALSE),IFERROR(INDEX(K$391:K$427,MATCH($F93,$B$391:$B$427,0))/VLOOKUP($F93,$B$391:$AH$427,MATCH(LEFT(TRIM(K$6),FIND("~",SUBSTITUTE(K$6,"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93))*HLOOKUP(LEFT(TRIM(K$6),FIND("~",SUBSTITUTE(K$6," ","~",LEN(TRIM(K$6))-LEN(SUBSTITUTE(TRIM(K$6)," ",""))))-1)&amp;" Total",$B$6:$AH$427,ROW($A93)-5,FALSE))</f>
        <v>-1071077</v>
      </c>
      <c r="L93" s="11">
        <f ca="1">IF(L$5&lt;&gt;"",HLOOKUP(L$5,Functionalization!$G$6:$M$427,ROW($A93)-5,FALSE),IFERROR(INDEX(L$391:L$427,MATCH($F93,$B$391:$B$427,0))/VLOOKUP($F93,$B$391:$AH$427,MATCH(LEFT(TRIM(L$6),FIND("~",SUBSTITUTE(L$6,"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93))*HLOOKUP(LEFT(TRIM(L$6),FIND("~",SUBSTITUTE(L$6," ","~",LEN(TRIM(L$6))-LEN(SUBSTITUTE(TRIM(L$6)," ",""))))-1)&amp;" Total",$B$6:$AH$427,ROW($A93)-5,FALSE))</f>
        <v>0</v>
      </c>
      <c r="M93" s="11">
        <f ca="1">IF(M$5&lt;&gt;"",HLOOKUP(M$5,Functionalization!$G$6:$M$427,ROW($A93)-5,FALSE),IFERROR(INDEX(M$391:M$427,MATCH($F93,$B$391:$B$427,0))/VLOOKUP($F93,$B$391:$AH$427,MATCH(LEFT(TRIM(M$6),FIND("~",SUBSTITUTE(M$6,"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93))*HLOOKUP(LEFT(TRIM(M$6),FIND("~",SUBSTITUTE(M$6," ","~",LEN(TRIM(M$6))-LEN(SUBSTITUTE(TRIM(M$6)," ",""))))-1)&amp;" Total",$B$6:$AH$427,ROW($A93)-5,FALSE))</f>
        <v>-1071077</v>
      </c>
      <c r="N93" s="11">
        <f ca="1">IF(N$5&lt;&gt;"",HLOOKUP(N$5,Functionalization!$G$6:$M$427,ROW($A93)-5,FALSE),IFERROR(INDEX(N$391:N$427,MATCH($F93,$B$391:$B$427,0))/VLOOKUP($F93,$B$391:$AH$427,MATCH(LEFT(TRIM(N$6),FIND("~",SUBSTITUTE(N$6,"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93))*HLOOKUP(LEFT(TRIM(N$6),FIND("~",SUBSTITUTE(N$6," ","~",LEN(TRIM(N$6))-LEN(SUBSTITUTE(TRIM(N$6)," ",""))))-1)&amp;" Total",$B$6:$AH$427,ROW($A93)-5,FALSE))</f>
        <v>0</v>
      </c>
      <c r="O93" s="11">
        <f ca="1">IF(O$5&lt;&gt;"",HLOOKUP(O$5,Functionalization!$G$6:$M$427,ROW($A93)-5,FALSE),IFERROR(INDEX(O$391:O$427,MATCH($F93,$B$391:$B$427,0))/VLOOKUP($F93,$B$391:$AH$427,MATCH(LEFT(TRIM(O$6),FIND("~",SUBSTITUTE(O$6,"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93))*HLOOKUP(LEFT(TRIM(O$6),FIND("~",SUBSTITUTE(O$6," ","~",LEN(TRIM(O$6))-LEN(SUBSTITUTE(TRIM(O$6)," ",""))))-1)&amp;" Total",$B$6:$AH$427,ROW($A93)-5,FALSE))</f>
        <v>0</v>
      </c>
      <c r="P93" s="11">
        <f ca="1">IF(P$5&lt;&gt;"",HLOOKUP(P$5,Functionalization!$G$6:$M$427,ROW($A93)-5,FALSE),IFERROR(INDEX(P$391:P$427,MATCH($F93,$B$391:$B$427,0))/VLOOKUP($F93,$B$391:$AH$427,MATCH(LEFT(TRIM(P$6),FIND("~",SUBSTITUTE(P$6,"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93))*HLOOKUP(LEFT(TRIM(P$6),FIND("~",SUBSTITUTE(P$6," ","~",LEN(TRIM(P$6))-LEN(SUBSTITUTE(TRIM(P$6)," ",""))))-1)&amp;" Total",$B$6:$AH$427,ROW($A93)-5,FALSE))</f>
        <v>0</v>
      </c>
      <c r="Q93" s="11">
        <f ca="1">IF(Q$5&lt;&gt;"",HLOOKUP(Q$5,Functionalization!$G$6:$M$427,ROW($A93)-5,FALSE),IFERROR(INDEX(Q$391:Q$427,MATCH($F93,$B$391:$B$427,0))/VLOOKUP($F93,$B$391:$AH$427,MATCH(LEFT(TRIM(Q$6),FIND("~",SUBSTITUTE(Q$6,"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93))*HLOOKUP(LEFT(TRIM(Q$6),FIND("~",SUBSTITUTE(Q$6," ","~",LEN(TRIM(Q$6))-LEN(SUBSTITUTE(TRIM(Q$6)," ",""))))-1)&amp;" Total",$B$6:$AH$427,ROW($A93)-5,FALSE))</f>
        <v>0</v>
      </c>
      <c r="R93" s="11">
        <f ca="1">IF(R$5&lt;&gt;"",HLOOKUP(R$5,Functionalization!$G$6:$M$427,ROW($A93)-5,FALSE),IFERROR(INDEX(R$391:R$427,MATCH($F93,$B$391:$B$427,0))/VLOOKUP($F93,$B$391:$AH$427,MATCH(LEFT(TRIM(R$6),FIND("~",SUBSTITUTE(R$6,"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93))*HLOOKUP(LEFT(TRIM(R$6),FIND("~",SUBSTITUTE(R$6," ","~",LEN(TRIM(R$6))-LEN(SUBSTITUTE(TRIM(R$6)," ",""))))-1)&amp;" Total",$B$6:$AH$427,ROW($A93)-5,FALSE))</f>
        <v>0</v>
      </c>
      <c r="S93" s="11">
        <f ca="1">IF(S$5&lt;&gt;"",HLOOKUP(S$5,Functionalization!$G$6:$M$427,ROW($A93)-5,FALSE),IFERROR(INDEX(S$391:S$427,MATCH($F93,$B$391:$B$427,0))/VLOOKUP($F93,$B$391:$AH$427,MATCH(LEFT(TRIM(S$6),FIND("~",SUBSTITUTE(S$6,"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93))*HLOOKUP(LEFT(TRIM(S$6),FIND("~",SUBSTITUTE(S$6," ","~",LEN(TRIM(S$6))-LEN(SUBSTITUTE(TRIM(S$6)," ",""))))-1)&amp;" Total",$B$6:$AH$427,ROW($A93)-5,FALSE))</f>
        <v>0</v>
      </c>
      <c r="T93" s="11">
        <f ca="1">IF(T$5&lt;&gt;"",HLOOKUP(T$5,Functionalization!$G$6:$M$427,ROW($A93)-5,FALSE),IFERROR(INDEX(T$391:T$427,MATCH($F93,$B$391:$B$427,0))/VLOOKUP($F93,$B$391:$AH$427,MATCH(LEFT(TRIM(T$6),FIND("~",SUBSTITUTE(T$6,"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93))*HLOOKUP(LEFT(TRIM(T$6),FIND("~",SUBSTITUTE(T$6," ","~",LEN(TRIM(T$6))-LEN(SUBSTITUTE(TRIM(T$6)," ",""))))-1)&amp;" Total",$B$6:$AH$427,ROW($A93)-5,FALSE))</f>
        <v>0</v>
      </c>
      <c r="U93" s="11">
        <f ca="1">IF(U$5&lt;&gt;"",HLOOKUP(U$5,Functionalization!$G$6:$M$427,ROW($A93)-5,FALSE),IFERROR(INDEX(U$391:U$427,MATCH($F93,$B$391:$B$427,0))/VLOOKUP($F93,$B$391:$AH$427,MATCH(LEFT(TRIM(U$6),FIND("~",SUBSTITUTE(U$6,"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93))*HLOOKUP(LEFT(TRIM(U$6),FIND("~",SUBSTITUTE(U$6," ","~",LEN(TRIM(U$6))-LEN(SUBSTITUTE(TRIM(U$6)," ",""))))-1)&amp;" Total",$B$6:$AH$427,ROW($A93)-5,FALSE))</f>
        <v>0</v>
      </c>
      <c r="V93" s="11">
        <f ca="1">IF(V$5&lt;&gt;"",HLOOKUP(V$5,Functionalization!$G$6:$M$427,ROW($A93)-5,FALSE),IFERROR(INDEX(V$391:V$427,MATCH($F93,$B$391:$B$427,0))/VLOOKUP($F93,$B$391:$AH$427,MATCH(LEFT(TRIM(V$6),FIND("~",SUBSTITUTE(V$6,"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93))*HLOOKUP(LEFT(TRIM(V$6),FIND("~",SUBSTITUTE(V$6," ","~",LEN(TRIM(V$6))-LEN(SUBSTITUTE(TRIM(V$6)," ",""))))-1)&amp;" Total",$B$6:$AH$427,ROW($A93)-5,FALSE))</f>
        <v>0</v>
      </c>
      <c r="W93" s="11">
        <f ca="1">IF(W$5&lt;&gt;"",HLOOKUP(W$5,Functionalization!$G$6:$M$427,ROW($A93)-5,FALSE),IFERROR(INDEX(W$391:W$427,MATCH($F93,$B$391:$B$427,0))/VLOOKUP($F93,$B$391:$AH$427,MATCH(LEFT(TRIM(W$6),FIND("~",SUBSTITUTE(W$6,"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93))*HLOOKUP(LEFT(TRIM(W$6),FIND("~",SUBSTITUTE(W$6," ","~",LEN(TRIM(W$6))-LEN(SUBSTITUTE(TRIM(W$6)," ",""))))-1)&amp;" Total",$B$6:$AH$427,ROW($A93)-5,FALSE))</f>
        <v>0</v>
      </c>
      <c r="X93" s="11">
        <f ca="1">IF(X$5&lt;&gt;"",HLOOKUP(X$5,Functionalization!$G$6:$M$427,ROW($A93)-5,FALSE),IFERROR(INDEX(X$391:X$427,MATCH($F93,$B$391:$B$427,0))/VLOOKUP($F93,$B$391:$AH$427,MATCH(LEFT(TRIM(X$6),FIND("~",SUBSTITUTE(X$6,"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93))*HLOOKUP(LEFT(TRIM(X$6),FIND("~",SUBSTITUTE(X$6," ","~",LEN(TRIM(X$6))-LEN(SUBSTITUTE(TRIM(X$6)," ",""))))-1)&amp;" Total",$B$6:$AH$427,ROW($A93)-5,FALSE))</f>
        <v>0</v>
      </c>
      <c r="Y93" s="11">
        <f ca="1">IF(Y$5&lt;&gt;"",HLOOKUP(Y$5,Functionalization!$G$6:$M$427,ROW($A93)-5,FALSE),IFERROR(INDEX(Y$391:Y$427,MATCH($F93,$B$391:$B$427,0))/VLOOKUP($F93,$B$391:$AH$427,MATCH(LEFT(TRIM(Y$6),FIND("~",SUBSTITUTE(Y$6,"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93))*HLOOKUP(LEFT(TRIM(Y$6),FIND("~",SUBSTITUTE(Y$6," ","~",LEN(TRIM(Y$6))-LEN(SUBSTITUTE(TRIM(Y$6)," ",""))))-1)&amp;" Total",$B$6:$AH$427,ROW($A93)-5,FALSE))</f>
        <v>0</v>
      </c>
      <c r="Z93" s="11">
        <f ca="1">IF(Z$5&lt;&gt;"",HLOOKUP(Z$5,Functionalization!$G$6:$M$427,ROW($A93)-5,FALSE),IFERROR(INDEX(Z$391:Z$427,MATCH($F93,$B$391:$B$427,0))/VLOOKUP($F93,$B$391:$AH$427,MATCH(LEFT(TRIM(Z$6),FIND("~",SUBSTITUTE(Z$6,"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93))*HLOOKUP(LEFT(TRIM(Z$6),FIND("~",SUBSTITUTE(Z$6," ","~",LEN(TRIM(Z$6))-LEN(SUBSTITUTE(TRIM(Z$6)," ",""))))-1)&amp;" Total",$B$6:$AH$427,ROW($A93)-5,FALSE))</f>
        <v>0</v>
      </c>
      <c r="AA93" s="11">
        <f ca="1">IF(AA$5&lt;&gt;"",HLOOKUP(AA$5,Functionalization!$G$6:$M$427,ROW($A93)-5,FALSE),IFERROR(INDEX(AA$391:AA$427,MATCH($F93,$B$391:$B$427,0))/VLOOKUP($F93,$B$391:$AH$427,MATCH(LEFT(TRIM(AA$6),FIND("~",SUBSTITUTE(AA$6,"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93))*HLOOKUP(LEFT(TRIM(AA$6),FIND("~",SUBSTITUTE(AA$6," ","~",LEN(TRIM(AA$6))-LEN(SUBSTITUTE(TRIM(AA$6)," ",""))))-1)&amp;" Total",$B$6:$AH$427,ROW($A93)-5,FALSE))</f>
        <v>0</v>
      </c>
      <c r="AB93" s="11">
        <f ca="1">IF(AB$5&lt;&gt;"",HLOOKUP(AB$5,Functionalization!$G$6:$M$427,ROW($A93)-5,FALSE),IFERROR(INDEX(AB$391:AB$427,MATCH($F93,$B$391:$B$427,0))/VLOOKUP($F93,$B$391:$AH$427,MATCH(LEFT(TRIM(AB$6),FIND("~",SUBSTITUTE(AB$6,"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93))*HLOOKUP(LEFT(TRIM(AB$6),FIND("~",SUBSTITUTE(AB$6," ","~",LEN(TRIM(AB$6))-LEN(SUBSTITUTE(TRIM(AB$6)," ",""))))-1)&amp;" Total",$B$6:$AH$427,ROW($A93)-5,FALSE))</f>
        <v>0</v>
      </c>
      <c r="AC93" s="11">
        <f ca="1">IF(AC$5&lt;&gt;"",HLOOKUP(AC$5,Functionalization!$G$6:$M$427,ROW($A93)-5,FALSE),IFERROR(INDEX(AC$391:AC$427,MATCH($F93,$B$391:$B$427,0))/VLOOKUP($F93,$B$391:$AH$427,MATCH(LEFT(TRIM(AC$6),FIND("~",SUBSTITUTE(AC$6,"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93))*HLOOKUP(LEFT(TRIM(AC$6),FIND("~",SUBSTITUTE(AC$6," ","~",LEN(TRIM(AC$6))-LEN(SUBSTITUTE(TRIM(AC$6)," ",""))))-1)&amp;" Total",$B$6:$AH$427,ROW($A93)-5,FALSE))</f>
        <v>0</v>
      </c>
      <c r="AD93" s="11">
        <f ca="1">IF(AD$5&lt;&gt;"",HLOOKUP(AD$5,Functionalization!$G$6:$M$427,ROW($A93)-5,FALSE),IFERROR(INDEX(AD$391:AD$427,MATCH($F93,$B$391:$B$427,0))/VLOOKUP($F93,$B$391:$AH$427,MATCH(LEFT(TRIM(AD$6),FIND("~",SUBSTITUTE(AD$6,"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93))*HLOOKUP(LEFT(TRIM(AD$6),FIND("~",SUBSTITUTE(AD$6," ","~",LEN(TRIM(AD$6))-LEN(SUBSTITUTE(TRIM(AD$6)," ",""))))-1)&amp;" Total",$B$6:$AH$427,ROW($A93)-5,FALSE))</f>
        <v>0</v>
      </c>
      <c r="AE93" s="11">
        <f ca="1">IF(AE$5&lt;&gt;"",HLOOKUP(AE$5,Functionalization!$G$6:$M$427,ROW($A93)-5,FALSE),IFERROR(INDEX(AE$391:AE$427,MATCH($F93,$B$391:$B$427,0))/VLOOKUP($F93,$B$391:$AH$427,MATCH(LEFT(TRIM(AE$6),FIND("~",SUBSTITUTE(AE$6,"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93))*HLOOKUP(LEFT(TRIM(AE$6),FIND("~",SUBSTITUTE(AE$6," ","~",LEN(TRIM(AE$6))-LEN(SUBSTITUTE(TRIM(AE$6)," ",""))))-1)&amp;" Total",$B$6:$AH$427,ROW($A93)-5,FALSE))</f>
        <v>0</v>
      </c>
      <c r="AF93" s="11">
        <f ca="1">IF(AF$5&lt;&gt;"",HLOOKUP(AF$5,Functionalization!$G$6:$M$427,ROW($A93)-5,FALSE),IFERROR(INDEX(AF$391:AF$427,MATCH($F93,$B$391:$B$427,0))/VLOOKUP($F93,$B$391:$AH$427,MATCH(LEFT(TRIM(AF$6),FIND("~",SUBSTITUTE(AF$6,"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93))*HLOOKUP(LEFT(TRIM(AF$6),FIND("~",SUBSTITUTE(AF$6," ","~",LEN(TRIM(AF$6))-LEN(SUBSTITUTE(TRIM(AF$6)," ",""))))-1)&amp;" Total",$B$6:$AH$427,ROW($A93)-5,FALSE))</f>
        <v>0</v>
      </c>
      <c r="AG93" s="11">
        <f ca="1">IF(AG$5&lt;&gt;"",HLOOKUP(AG$5,Functionalization!$G$6:$M$427,ROW($A93)-5,FALSE),IFERROR(INDEX(AG$391:AG$427,MATCH($F93,$B$391:$B$427,0))/VLOOKUP($F93,$B$391:$AH$427,MATCH(LEFT(TRIM(AG$6),FIND("~",SUBSTITUTE(AG$6,"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93))*HLOOKUP(LEFT(TRIM(AG$6),FIND("~",SUBSTITUTE(AG$6," ","~",LEN(TRIM(AG$6))-LEN(SUBSTITUTE(TRIM(AG$6)," ",""))))-1)&amp;" Total",$B$6:$AH$427,ROW($A93)-5,FALSE))</f>
        <v>0</v>
      </c>
      <c r="AH93" s="11">
        <f ca="1">IF(AH$5&lt;&gt;"",HLOOKUP(AH$5,Functionalization!$G$6:$M$427,ROW($A93)-5,FALSE),IFERROR(INDEX(AH$391:AH$427,MATCH($F93,$B$391:$B$427,0))/VLOOKUP($F93,$B$391:$AH$427,MATCH(LEFT(TRIM(AH$6),FIND("~",SUBSTITUTE(AH$6,"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93))*HLOOKUP(LEFT(TRIM(AH$6),FIND("~",SUBSTITUTE(AH$6," ","~",LEN(TRIM(AH$6))-LEN(SUBSTITUTE(TRIM(AH$6)," ",""))))-1)&amp;" Total",$B$6:$AH$427,ROW($A93)-5,FALSE))</f>
        <v>0</v>
      </c>
      <c r="AJ93">
        <f ca="1">IFERROR(IF(SUMIF($G$6:$AH$6,AJ$6&amp;" Total",$G93:$AH93)-(SUMIF($G$6:$AH$6,AJ$6&amp;" "&amp;'Input-Func_Class'!$D$22,$G93:$AH93)+IFERROR(SUMIF($G$6:$AH$6,AJ$6&amp;" "&amp;'Input-Func_Class'!$E$22,$G93:$AH93),SUMIF($G$6:$AH$6,AJ$6&amp;" "&amp;'Input-Func_Class'!$B$24,$G93:$AH93))+SUMIF($G$6:$AH$6,AJ$6&amp;" "&amp;'Input-Func_Class'!$F$22,$G93:$AH93))&lt;Check_Limit,0,1),1)</f>
        <v>0</v>
      </c>
      <c r="AK93">
        <f ca="1">IFERROR(IF(SUMIF($G$6:$AH$6,AK$6&amp;" Total",$G93:$AH93)-(SUMIF($G$6:$AH$6,AK$6&amp;" "&amp;'Input-Func_Class'!$D$22,$G93:$AH93)+IFERROR(SUMIF($G$6:$AH$6,AK$6&amp;" "&amp;'Input-Func_Class'!$E$22,$G93:$AH93),SUMIF($G$6:$AH$6,AK$6&amp;" "&amp;'Input-Func_Class'!$B$24,$G93:$AH93))+SUMIF($G$6:$AH$6,AK$6&amp;" "&amp;'Input-Func_Class'!$F$22,$G93:$AH93))&lt;Check_Limit,0,1),1)</f>
        <v>0</v>
      </c>
      <c r="AL93">
        <f ca="1">IFERROR(IF(SUMIF($G$6:$AH$6,AL$6&amp;" Total",$G93:$AH93)-(SUMIF($G$6:$AH$6,AL$6&amp;" "&amp;'Input-Func_Class'!$D$22,$G93:$AH93)+IFERROR(SUMIF($G$6:$AH$6,AL$6&amp;" "&amp;'Input-Func_Class'!$E$22,$G93:$AH93),SUMIF($G$6:$AH$6,AL$6&amp;" "&amp;'Input-Func_Class'!$B$24,$G93:$AH93))+SUMIF($G$6:$AH$6,AL$6&amp;" "&amp;'Input-Func_Class'!$F$22,$G93:$AH93))&lt;Check_Limit,0,1),1)</f>
        <v>0</v>
      </c>
      <c r="AM93">
        <f ca="1">IFERROR(IF(SUMIF($G$6:$AH$6,AM$6&amp;" Total",$G93:$AH93)-(SUMIF($G$6:$AH$6,AM$6&amp;" "&amp;'Input-Func_Class'!$D$22,$G93:$AH93)+IFERROR(SUMIF($G$6:$AH$6,AM$6&amp;" "&amp;'Input-Func_Class'!$E$22,$G93:$AH93),SUMIF($G$6:$AH$6,AM$6&amp;" "&amp;'Input-Func_Class'!$B$24,$G93:$AH93))+SUMIF($G$6:$AH$6,AM$6&amp;" "&amp;'Input-Func_Class'!$F$22,$G93:$AH93))&lt;Check_Limit,0,1),1)</f>
        <v>0</v>
      </c>
      <c r="AN93">
        <f ca="1">IFERROR(IF(SUMIF($G$6:$AH$6,AN$6&amp;" Total",$G93:$AH93)-(SUMIF($G$6:$AH$6,AN$6&amp;" "&amp;'Input-Func_Class'!$D$22,$G93:$AH93)+IFERROR(SUMIF($G$6:$AH$6,AN$6&amp;" "&amp;'Input-Func_Class'!$E$22,$G93:$AH93),SUMIF($G$6:$AH$6,AN$6&amp;" "&amp;'Input-Func_Class'!$B$24,$G93:$AH93))+SUMIF($G$6:$AH$6,AN$6&amp;" "&amp;'Input-Func_Class'!$F$22,$G93:$AH93))&lt;Check_Limit,0,1),1)</f>
        <v>0</v>
      </c>
      <c r="AO93">
        <f ca="1">IFERROR(IF(SUMIF($G$6:$AH$6,AO$6&amp;" Total",$G93:$AH93)-(SUMIF($G$6:$AH$6,AO$6&amp;" "&amp;'Input-Func_Class'!$D$22,$G93:$AH93)+IFERROR(SUMIF($G$6:$AH$6,AO$6&amp;" "&amp;'Input-Func_Class'!$E$22,$G93:$AH93),SUMIF($G$6:$AH$6,AO$6&amp;" "&amp;'Input-Func_Class'!$B$24,$G93:$AH93))+SUMIF($G$6:$AH$6,AO$6&amp;" "&amp;'Input-Func_Class'!$F$22,$G93:$AH93))&lt;Check_Limit,0,1),1)</f>
        <v>0</v>
      </c>
      <c r="AP93">
        <f ca="1">IFERROR(IF(SUMIF($G$6:$AH$6,AP$6&amp;" Total",$G93:$AH93)-(SUMIF($G$6:$AH$6,AP$6&amp;" "&amp;'Input-Func_Class'!$D$22,$G93:$AH93)+IFERROR(SUMIF($G$6:$AH$6,AP$6&amp;" "&amp;'Input-Func_Class'!$E$22,$G93:$AH93),SUMIF($G$6:$AH$6,AP$6&amp;" "&amp;'Input-Func_Class'!$B$24,$G93:$AH93))+SUMIF($G$6:$AH$6,AP$6&amp;" "&amp;'Input-Func_Class'!$F$22,$G93:$AH93))&lt;Check_Limit,0,1),1)</f>
        <v>0</v>
      </c>
    </row>
    <row r="94" spans="1:42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>Functionalization!$D94</f>
        <v>-10461</v>
      </c>
      <c r="E94" s="11">
        <f t="shared" ca="1" si="6"/>
        <v>0</v>
      </c>
      <c r="F94" s="3" t="str">
        <f>IF($D94=0,"-",IF('Input-Accounts'!$E94&lt;&gt;0,'Input-Accounts'!$E94,'Input-Accounts'!$G94))</f>
        <v>COMMODITY</v>
      </c>
      <c r="G94" s="11">
        <f ca="1">IF(G$5&lt;&gt;"",HLOOKUP(G$5,Functionalization!$G$6:$M$427,ROW($A94)-5,FALSE),IFERROR(INDEX(G$391:G$427,MATCH($F94,$B$391:$B$427,0))/VLOOKUP($F94,$B$391:$AH$427,MATCH(LEFT(TRIM(G$6),FIND("~",SUBSTITUTE(G$6,"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94))*HLOOKUP(LEFT(TRIM(G$6),FIND("~",SUBSTITUTE(G$6," ","~",LEN(TRIM(G$6))-LEN(SUBSTITUTE(TRIM(G$6)," ",""))))-1)&amp;" Total",$B$6:$AH$427,ROW($A94)-5,FALSE))</f>
        <v>0</v>
      </c>
      <c r="H94" s="11">
        <f ca="1">IF(H$5&lt;&gt;"",HLOOKUP(H$5,Functionalization!$G$6:$M$427,ROW($A94)-5,FALSE),IFERROR(INDEX(H$391:H$427,MATCH($F94,$B$391:$B$427,0))/VLOOKUP($F94,$B$391:$AH$427,MATCH(LEFT(TRIM(H$6),FIND("~",SUBSTITUTE(H$6,"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94))*HLOOKUP(LEFT(TRIM(H$6),FIND("~",SUBSTITUTE(H$6," ","~",LEN(TRIM(H$6))-LEN(SUBSTITUTE(TRIM(H$6)," ",""))))-1)&amp;" Total",$B$6:$AH$427,ROW($A94)-5,FALSE))</f>
        <v>0</v>
      </c>
      <c r="I94" s="11">
        <f ca="1">IF(I$5&lt;&gt;"",HLOOKUP(I$5,Functionalization!$G$6:$M$427,ROW($A94)-5,FALSE),IFERROR(INDEX(I$391:I$427,MATCH($F94,$B$391:$B$427,0))/VLOOKUP($F94,$B$391:$AH$427,MATCH(LEFT(TRIM(I$6),FIND("~",SUBSTITUTE(I$6,"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94))*HLOOKUP(LEFT(TRIM(I$6),FIND("~",SUBSTITUTE(I$6," ","~",LEN(TRIM(I$6))-LEN(SUBSTITUTE(TRIM(I$6)," ",""))))-1)&amp;" Total",$B$6:$AH$427,ROW($A94)-5,FALSE))</f>
        <v>0</v>
      </c>
      <c r="J94" s="11">
        <f ca="1">IF(J$5&lt;&gt;"",HLOOKUP(J$5,Functionalization!$G$6:$M$427,ROW($A94)-5,FALSE),IFERROR(INDEX(J$391:J$427,MATCH($F94,$B$391:$B$427,0))/VLOOKUP($F94,$B$391:$AH$427,MATCH(LEFT(TRIM(J$6),FIND("~",SUBSTITUTE(J$6,"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94))*HLOOKUP(LEFT(TRIM(J$6),FIND("~",SUBSTITUTE(J$6," ","~",LEN(TRIM(J$6))-LEN(SUBSTITUTE(TRIM(J$6)," ",""))))-1)&amp;" Total",$B$6:$AH$427,ROW($A94)-5,FALSE))</f>
        <v>0</v>
      </c>
      <c r="K94" s="11">
        <f ca="1">IF(K$5&lt;&gt;"",HLOOKUP(K$5,Functionalization!$G$6:$M$427,ROW($A94)-5,FALSE),IFERROR(INDEX(K$391:K$427,MATCH($F94,$B$391:$B$427,0))/VLOOKUP($F94,$B$391:$AH$427,MATCH(LEFT(TRIM(K$6),FIND("~",SUBSTITUTE(K$6,"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94))*HLOOKUP(LEFT(TRIM(K$6),FIND("~",SUBSTITUTE(K$6," ","~",LEN(TRIM(K$6))-LEN(SUBSTITUTE(TRIM(K$6)," ",""))))-1)&amp;" Total",$B$6:$AH$427,ROW($A94)-5,FALSE))</f>
        <v>-10461</v>
      </c>
      <c r="L94" s="11">
        <f ca="1">IF(L$5&lt;&gt;"",HLOOKUP(L$5,Functionalization!$G$6:$M$427,ROW($A94)-5,FALSE),IFERROR(INDEX(L$391:L$427,MATCH($F94,$B$391:$B$427,0))/VLOOKUP($F94,$B$391:$AH$427,MATCH(LEFT(TRIM(L$6),FIND("~",SUBSTITUTE(L$6,"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94))*HLOOKUP(LEFT(TRIM(L$6),FIND("~",SUBSTITUTE(L$6," ","~",LEN(TRIM(L$6))-LEN(SUBSTITUTE(TRIM(L$6)," ",""))))-1)&amp;" Total",$B$6:$AH$427,ROW($A94)-5,FALSE))</f>
        <v>0</v>
      </c>
      <c r="M94" s="11">
        <f ca="1">IF(M$5&lt;&gt;"",HLOOKUP(M$5,Functionalization!$G$6:$M$427,ROW($A94)-5,FALSE),IFERROR(INDEX(M$391:M$427,MATCH($F94,$B$391:$B$427,0))/VLOOKUP($F94,$B$391:$AH$427,MATCH(LEFT(TRIM(M$6),FIND("~",SUBSTITUTE(M$6,"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94))*HLOOKUP(LEFT(TRIM(M$6),FIND("~",SUBSTITUTE(M$6," ","~",LEN(TRIM(M$6))-LEN(SUBSTITUTE(TRIM(M$6)," ",""))))-1)&amp;" Total",$B$6:$AH$427,ROW($A94)-5,FALSE))</f>
        <v>-10461</v>
      </c>
      <c r="N94" s="11">
        <f ca="1">IF(N$5&lt;&gt;"",HLOOKUP(N$5,Functionalization!$G$6:$M$427,ROW($A94)-5,FALSE),IFERROR(INDEX(N$391:N$427,MATCH($F94,$B$391:$B$427,0))/VLOOKUP($F94,$B$391:$AH$427,MATCH(LEFT(TRIM(N$6),FIND("~",SUBSTITUTE(N$6,"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94))*HLOOKUP(LEFT(TRIM(N$6),FIND("~",SUBSTITUTE(N$6," ","~",LEN(TRIM(N$6))-LEN(SUBSTITUTE(TRIM(N$6)," ",""))))-1)&amp;" Total",$B$6:$AH$427,ROW($A94)-5,FALSE))</f>
        <v>0</v>
      </c>
      <c r="O94" s="11">
        <f ca="1">IF(O$5&lt;&gt;"",HLOOKUP(O$5,Functionalization!$G$6:$M$427,ROW($A94)-5,FALSE),IFERROR(INDEX(O$391:O$427,MATCH($F94,$B$391:$B$427,0))/VLOOKUP($F94,$B$391:$AH$427,MATCH(LEFT(TRIM(O$6),FIND("~",SUBSTITUTE(O$6,"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94))*HLOOKUP(LEFT(TRIM(O$6),FIND("~",SUBSTITUTE(O$6," ","~",LEN(TRIM(O$6))-LEN(SUBSTITUTE(TRIM(O$6)," ",""))))-1)&amp;" Total",$B$6:$AH$427,ROW($A94)-5,FALSE))</f>
        <v>0</v>
      </c>
      <c r="P94" s="11">
        <f ca="1">IF(P$5&lt;&gt;"",HLOOKUP(P$5,Functionalization!$G$6:$M$427,ROW($A94)-5,FALSE),IFERROR(INDEX(P$391:P$427,MATCH($F94,$B$391:$B$427,0))/VLOOKUP($F94,$B$391:$AH$427,MATCH(LEFT(TRIM(P$6),FIND("~",SUBSTITUTE(P$6,"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94))*HLOOKUP(LEFT(TRIM(P$6),FIND("~",SUBSTITUTE(P$6," ","~",LEN(TRIM(P$6))-LEN(SUBSTITUTE(TRIM(P$6)," ",""))))-1)&amp;" Total",$B$6:$AH$427,ROW($A94)-5,FALSE))</f>
        <v>0</v>
      </c>
      <c r="Q94" s="11">
        <f ca="1">IF(Q$5&lt;&gt;"",HLOOKUP(Q$5,Functionalization!$G$6:$M$427,ROW($A94)-5,FALSE),IFERROR(INDEX(Q$391:Q$427,MATCH($F94,$B$391:$B$427,0))/VLOOKUP($F94,$B$391:$AH$427,MATCH(LEFT(TRIM(Q$6),FIND("~",SUBSTITUTE(Q$6,"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94))*HLOOKUP(LEFT(TRIM(Q$6),FIND("~",SUBSTITUTE(Q$6," ","~",LEN(TRIM(Q$6))-LEN(SUBSTITUTE(TRIM(Q$6)," ",""))))-1)&amp;" Total",$B$6:$AH$427,ROW($A94)-5,FALSE))</f>
        <v>0</v>
      </c>
      <c r="R94" s="11">
        <f ca="1">IF(R$5&lt;&gt;"",HLOOKUP(R$5,Functionalization!$G$6:$M$427,ROW($A94)-5,FALSE),IFERROR(INDEX(R$391:R$427,MATCH($F94,$B$391:$B$427,0))/VLOOKUP($F94,$B$391:$AH$427,MATCH(LEFT(TRIM(R$6),FIND("~",SUBSTITUTE(R$6,"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94))*HLOOKUP(LEFT(TRIM(R$6),FIND("~",SUBSTITUTE(R$6," ","~",LEN(TRIM(R$6))-LEN(SUBSTITUTE(TRIM(R$6)," ",""))))-1)&amp;" Total",$B$6:$AH$427,ROW($A94)-5,FALSE))</f>
        <v>0</v>
      </c>
      <c r="S94" s="11">
        <f ca="1">IF(S$5&lt;&gt;"",HLOOKUP(S$5,Functionalization!$G$6:$M$427,ROW($A94)-5,FALSE),IFERROR(INDEX(S$391:S$427,MATCH($F94,$B$391:$B$427,0))/VLOOKUP($F94,$B$391:$AH$427,MATCH(LEFT(TRIM(S$6),FIND("~",SUBSTITUTE(S$6,"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94))*HLOOKUP(LEFT(TRIM(S$6),FIND("~",SUBSTITUTE(S$6," ","~",LEN(TRIM(S$6))-LEN(SUBSTITUTE(TRIM(S$6)," ",""))))-1)&amp;" Total",$B$6:$AH$427,ROW($A94)-5,FALSE))</f>
        <v>0</v>
      </c>
      <c r="T94" s="11">
        <f ca="1">IF(T$5&lt;&gt;"",HLOOKUP(T$5,Functionalization!$G$6:$M$427,ROW($A94)-5,FALSE),IFERROR(INDEX(T$391:T$427,MATCH($F94,$B$391:$B$427,0))/VLOOKUP($F94,$B$391:$AH$427,MATCH(LEFT(TRIM(T$6),FIND("~",SUBSTITUTE(T$6,"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94))*HLOOKUP(LEFT(TRIM(T$6),FIND("~",SUBSTITUTE(T$6," ","~",LEN(TRIM(T$6))-LEN(SUBSTITUTE(TRIM(T$6)," ",""))))-1)&amp;" Total",$B$6:$AH$427,ROW($A94)-5,FALSE))</f>
        <v>0</v>
      </c>
      <c r="U94" s="11">
        <f ca="1">IF(U$5&lt;&gt;"",HLOOKUP(U$5,Functionalization!$G$6:$M$427,ROW($A94)-5,FALSE),IFERROR(INDEX(U$391:U$427,MATCH($F94,$B$391:$B$427,0))/VLOOKUP($F94,$B$391:$AH$427,MATCH(LEFT(TRIM(U$6),FIND("~",SUBSTITUTE(U$6,"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94))*HLOOKUP(LEFT(TRIM(U$6),FIND("~",SUBSTITUTE(U$6," ","~",LEN(TRIM(U$6))-LEN(SUBSTITUTE(TRIM(U$6)," ",""))))-1)&amp;" Total",$B$6:$AH$427,ROW($A94)-5,FALSE))</f>
        <v>0</v>
      </c>
      <c r="V94" s="11">
        <f ca="1">IF(V$5&lt;&gt;"",HLOOKUP(V$5,Functionalization!$G$6:$M$427,ROW($A94)-5,FALSE),IFERROR(INDEX(V$391:V$427,MATCH($F94,$B$391:$B$427,0))/VLOOKUP($F94,$B$391:$AH$427,MATCH(LEFT(TRIM(V$6),FIND("~",SUBSTITUTE(V$6,"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94))*HLOOKUP(LEFT(TRIM(V$6),FIND("~",SUBSTITUTE(V$6," ","~",LEN(TRIM(V$6))-LEN(SUBSTITUTE(TRIM(V$6)," ",""))))-1)&amp;" Total",$B$6:$AH$427,ROW($A94)-5,FALSE))</f>
        <v>0</v>
      </c>
      <c r="W94" s="11">
        <f ca="1">IF(W$5&lt;&gt;"",HLOOKUP(W$5,Functionalization!$G$6:$M$427,ROW($A94)-5,FALSE),IFERROR(INDEX(W$391:W$427,MATCH($F94,$B$391:$B$427,0))/VLOOKUP($F94,$B$391:$AH$427,MATCH(LEFT(TRIM(W$6),FIND("~",SUBSTITUTE(W$6,"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94))*HLOOKUP(LEFT(TRIM(W$6),FIND("~",SUBSTITUTE(W$6," ","~",LEN(TRIM(W$6))-LEN(SUBSTITUTE(TRIM(W$6)," ",""))))-1)&amp;" Total",$B$6:$AH$427,ROW($A94)-5,FALSE))</f>
        <v>0</v>
      </c>
      <c r="X94" s="11">
        <f ca="1">IF(X$5&lt;&gt;"",HLOOKUP(X$5,Functionalization!$G$6:$M$427,ROW($A94)-5,FALSE),IFERROR(INDEX(X$391:X$427,MATCH($F94,$B$391:$B$427,0))/VLOOKUP($F94,$B$391:$AH$427,MATCH(LEFT(TRIM(X$6),FIND("~",SUBSTITUTE(X$6,"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94))*HLOOKUP(LEFT(TRIM(X$6),FIND("~",SUBSTITUTE(X$6," ","~",LEN(TRIM(X$6))-LEN(SUBSTITUTE(TRIM(X$6)," ",""))))-1)&amp;" Total",$B$6:$AH$427,ROW($A94)-5,FALSE))</f>
        <v>0</v>
      </c>
      <c r="Y94" s="11">
        <f ca="1">IF(Y$5&lt;&gt;"",HLOOKUP(Y$5,Functionalization!$G$6:$M$427,ROW($A94)-5,FALSE),IFERROR(INDEX(Y$391:Y$427,MATCH($F94,$B$391:$B$427,0))/VLOOKUP($F94,$B$391:$AH$427,MATCH(LEFT(TRIM(Y$6),FIND("~",SUBSTITUTE(Y$6,"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94))*HLOOKUP(LEFT(TRIM(Y$6),FIND("~",SUBSTITUTE(Y$6," ","~",LEN(TRIM(Y$6))-LEN(SUBSTITUTE(TRIM(Y$6)," ",""))))-1)&amp;" Total",$B$6:$AH$427,ROW($A94)-5,FALSE))</f>
        <v>0</v>
      </c>
      <c r="Z94" s="11">
        <f ca="1">IF(Z$5&lt;&gt;"",HLOOKUP(Z$5,Functionalization!$G$6:$M$427,ROW($A94)-5,FALSE),IFERROR(INDEX(Z$391:Z$427,MATCH($F94,$B$391:$B$427,0))/VLOOKUP($F94,$B$391:$AH$427,MATCH(LEFT(TRIM(Z$6),FIND("~",SUBSTITUTE(Z$6,"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94))*HLOOKUP(LEFT(TRIM(Z$6),FIND("~",SUBSTITUTE(Z$6," ","~",LEN(TRIM(Z$6))-LEN(SUBSTITUTE(TRIM(Z$6)," ",""))))-1)&amp;" Total",$B$6:$AH$427,ROW($A94)-5,FALSE))</f>
        <v>0</v>
      </c>
      <c r="AA94" s="11">
        <f ca="1">IF(AA$5&lt;&gt;"",HLOOKUP(AA$5,Functionalization!$G$6:$M$427,ROW($A94)-5,FALSE),IFERROR(INDEX(AA$391:AA$427,MATCH($F94,$B$391:$B$427,0))/VLOOKUP($F94,$B$391:$AH$427,MATCH(LEFT(TRIM(AA$6),FIND("~",SUBSTITUTE(AA$6,"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94))*HLOOKUP(LEFT(TRIM(AA$6),FIND("~",SUBSTITUTE(AA$6," ","~",LEN(TRIM(AA$6))-LEN(SUBSTITUTE(TRIM(AA$6)," ",""))))-1)&amp;" Total",$B$6:$AH$427,ROW($A94)-5,FALSE))</f>
        <v>0</v>
      </c>
      <c r="AB94" s="11">
        <f ca="1">IF(AB$5&lt;&gt;"",HLOOKUP(AB$5,Functionalization!$G$6:$M$427,ROW($A94)-5,FALSE),IFERROR(INDEX(AB$391:AB$427,MATCH($F94,$B$391:$B$427,0))/VLOOKUP($F94,$B$391:$AH$427,MATCH(LEFT(TRIM(AB$6),FIND("~",SUBSTITUTE(AB$6,"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94))*HLOOKUP(LEFT(TRIM(AB$6),FIND("~",SUBSTITUTE(AB$6," ","~",LEN(TRIM(AB$6))-LEN(SUBSTITUTE(TRIM(AB$6)," ",""))))-1)&amp;" Total",$B$6:$AH$427,ROW($A94)-5,FALSE))</f>
        <v>0</v>
      </c>
      <c r="AC94" s="11">
        <f ca="1">IF(AC$5&lt;&gt;"",HLOOKUP(AC$5,Functionalization!$G$6:$M$427,ROW($A94)-5,FALSE),IFERROR(INDEX(AC$391:AC$427,MATCH($F94,$B$391:$B$427,0))/VLOOKUP($F94,$B$391:$AH$427,MATCH(LEFT(TRIM(AC$6),FIND("~",SUBSTITUTE(AC$6,"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94))*HLOOKUP(LEFT(TRIM(AC$6),FIND("~",SUBSTITUTE(AC$6," ","~",LEN(TRIM(AC$6))-LEN(SUBSTITUTE(TRIM(AC$6)," ",""))))-1)&amp;" Total",$B$6:$AH$427,ROW($A94)-5,FALSE))</f>
        <v>0</v>
      </c>
      <c r="AD94" s="11">
        <f ca="1">IF(AD$5&lt;&gt;"",HLOOKUP(AD$5,Functionalization!$G$6:$M$427,ROW($A94)-5,FALSE),IFERROR(INDEX(AD$391:AD$427,MATCH($F94,$B$391:$B$427,0))/VLOOKUP($F94,$B$391:$AH$427,MATCH(LEFT(TRIM(AD$6),FIND("~",SUBSTITUTE(AD$6,"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94))*HLOOKUP(LEFT(TRIM(AD$6),FIND("~",SUBSTITUTE(AD$6," ","~",LEN(TRIM(AD$6))-LEN(SUBSTITUTE(TRIM(AD$6)," ",""))))-1)&amp;" Total",$B$6:$AH$427,ROW($A94)-5,FALSE))</f>
        <v>0</v>
      </c>
      <c r="AE94" s="11">
        <f ca="1">IF(AE$5&lt;&gt;"",HLOOKUP(AE$5,Functionalization!$G$6:$M$427,ROW($A94)-5,FALSE),IFERROR(INDEX(AE$391:AE$427,MATCH($F94,$B$391:$B$427,0))/VLOOKUP($F94,$B$391:$AH$427,MATCH(LEFT(TRIM(AE$6),FIND("~",SUBSTITUTE(AE$6,"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94))*HLOOKUP(LEFT(TRIM(AE$6),FIND("~",SUBSTITUTE(AE$6," ","~",LEN(TRIM(AE$6))-LEN(SUBSTITUTE(TRIM(AE$6)," ",""))))-1)&amp;" Total",$B$6:$AH$427,ROW($A94)-5,FALSE))</f>
        <v>0</v>
      </c>
      <c r="AF94" s="11">
        <f ca="1">IF(AF$5&lt;&gt;"",HLOOKUP(AF$5,Functionalization!$G$6:$M$427,ROW($A94)-5,FALSE),IFERROR(INDEX(AF$391:AF$427,MATCH($F94,$B$391:$B$427,0))/VLOOKUP($F94,$B$391:$AH$427,MATCH(LEFT(TRIM(AF$6),FIND("~",SUBSTITUTE(AF$6,"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94))*HLOOKUP(LEFT(TRIM(AF$6),FIND("~",SUBSTITUTE(AF$6," ","~",LEN(TRIM(AF$6))-LEN(SUBSTITUTE(TRIM(AF$6)," ",""))))-1)&amp;" Total",$B$6:$AH$427,ROW($A94)-5,FALSE))</f>
        <v>0</v>
      </c>
      <c r="AG94" s="11">
        <f ca="1">IF(AG$5&lt;&gt;"",HLOOKUP(AG$5,Functionalization!$G$6:$M$427,ROW($A94)-5,FALSE),IFERROR(INDEX(AG$391:AG$427,MATCH($F94,$B$391:$B$427,0))/VLOOKUP($F94,$B$391:$AH$427,MATCH(LEFT(TRIM(AG$6),FIND("~",SUBSTITUTE(AG$6,"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94))*HLOOKUP(LEFT(TRIM(AG$6),FIND("~",SUBSTITUTE(AG$6," ","~",LEN(TRIM(AG$6))-LEN(SUBSTITUTE(TRIM(AG$6)," ",""))))-1)&amp;" Total",$B$6:$AH$427,ROW($A94)-5,FALSE))</f>
        <v>0</v>
      </c>
      <c r="AH94" s="11">
        <f ca="1">IF(AH$5&lt;&gt;"",HLOOKUP(AH$5,Functionalization!$G$6:$M$427,ROW($A94)-5,FALSE),IFERROR(INDEX(AH$391:AH$427,MATCH($F94,$B$391:$B$427,0))/VLOOKUP($F94,$B$391:$AH$427,MATCH(LEFT(TRIM(AH$6),FIND("~",SUBSTITUTE(AH$6,"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94))*HLOOKUP(LEFT(TRIM(AH$6),FIND("~",SUBSTITUTE(AH$6," ","~",LEN(TRIM(AH$6))-LEN(SUBSTITUTE(TRIM(AH$6)," ",""))))-1)&amp;" Total",$B$6:$AH$427,ROW($A94)-5,FALSE))</f>
        <v>0</v>
      </c>
      <c r="AJ94">
        <f ca="1">IFERROR(IF(SUMIF($G$6:$AH$6,AJ$6&amp;" Total",$G94:$AH94)-(SUMIF($G$6:$AH$6,AJ$6&amp;" "&amp;'Input-Func_Class'!$D$22,$G94:$AH94)+IFERROR(SUMIF($G$6:$AH$6,AJ$6&amp;" "&amp;'Input-Func_Class'!$E$22,$G94:$AH94),SUMIF($G$6:$AH$6,AJ$6&amp;" "&amp;'Input-Func_Class'!$B$24,$G94:$AH94))+SUMIF($G$6:$AH$6,AJ$6&amp;" "&amp;'Input-Func_Class'!$F$22,$G94:$AH94))&lt;Check_Limit,0,1),1)</f>
        <v>0</v>
      </c>
      <c r="AK94">
        <f ca="1">IFERROR(IF(SUMIF($G$6:$AH$6,AK$6&amp;" Total",$G94:$AH94)-(SUMIF($G$6:$AH$6,AK$6&amp;" "&amp;'Input-Func_Class'!$D$22,$G94:$AH94)+IFERROR(SUMIF($G$6:$AH$6,AK$6&amp;" "&amp;'Input-Func_Class'!$E$22,$G94:$AH94),SUMIF($G$6:$AH$6,AK$6&amp;" "&amp;'Input-Func_Class'!$B$24,$G94:$AH94))+SUMIF($G$6:$AH$6,AK$6&amp;" "&amp;'Input-Func_Class'!$F$22,$G94:$AH94))&lt;Check_Limit,0,1),1)</f>
        <v>0</v>
      </c>
      <c r="AL94">
        <f ca="1">IFERROR(IF(SUMIF($G$6:$AH$6,AL$6&amp;" Total",$G94:$AH94)-(SUMIF($G$6:$AH$6,AL$6&amp;" "&amp;'Input-Func_Class'!$D$22,$G94:$AH94)+IFERROR(SUMIF($G$6:$AH$6,AL$6&amp;" "&amp;'Input-Func_Class'!$E$22,$G94:$AH94),SUMIF($G$6:$AH$6,AL$6&amp;" "&amp;'Input-Func_Class'!$B$24,$G94:$AH94))+SUMIF($G$6:$AH$6,AL$6&amp;" "&amp;'Input-Func_Class'!$F$22,$G94:$AH94))&lt;Check_Limit,0,1),1)</f>
        <v>0</v>
      </c>
      <c r="AM94">
        <f ca="1">IFERROR(IF(SUMIF($G$6:$AH$6,AM$6&amp;" Total",$G94:$AH94)-(SUMIF($G$6:$AH$6,AM$6&amp;" "&amp;'Input-Func_Class'!$D$22,$G94:$AH94)+IFERROR(SUMIF($G$6:$AH$6,AM$6&amp;" "&amp;'Input-Func_Class'!$E$22,$G94:$AH94),SUMIF($G$6:$AH$6,AM$6&amp;" "&amp;'Input-Func_Class'!$B$24,$G94:$AH94))+SUMIF($G$6:$AH$6,AM$6&amp;" "&amp;'Input-Func_Class'!$F$22,$G94:$AH94))&lt;Check_Limit,0,1),1)</f>
        <v>0</v>
      </c>
      <c r="AN94">
        <f ca="1">IFERROR(IF(SUMIF($G$6:$AH$6,AN$6&amp;" Total",$G94:$AH94)-(SUMIF($G$6:$AH$6,AN$6&amp;" "&amp;'Input-Func_Class'!$D$22,$G94:$AH94)+IFERROR(SUMIF($G$6:$AH$6,AN$6&amp;" "&amp;'Input-Func_Class'!$E$22,$G94:$AH94),SUMIF($G$6:$AH$6,AN$6&amp;" "&amp;'Input-Func_Class'!$B$24,$G94:$AH94))+SUMIF($G$6:$AH$6,AN$6&amp;" "&amp;'Input-Func_Class'!$F$22,$G94:$AH94))&lt;Check_Limit,0,1),1)</f>
        <v>0</v>
      </c>
      <c r="AO94">
        <f ca="1">IFERROR(IF(SUMIF($G$6:$AH$6,AO$6&amp;" Total",$G94:$AH94)-(SUMIF($G$6:$AH$6,AO$6&amp;" "&amp;'Input-Func_Class'!$D$22,$G94:$AH94)+IFERROR(SUMIF($G$6:$AH$6,AO$6&amp;" "&amp;'Input-Func_Class'!$E$22,$G94:$AH94),SUMIF($G$6:$AH$6,AO$6&amp;" "&amp;'Input-Func_Class'!$B$24,$G94:$AH94))+SUMIF($G$6:$AH$6,AO$6&amp;" "&amp;'Input-Func_Class'!$F$22,$G94:$AH94))&lt;Check_Limit,0,1),1)</f>
        <v>0</v>
      </c>
      <c r="AP94">
        <f ca="1">IFERROR(IF(SUMIF($G$6:$AH$6,AP$6&amp;" Total",$G94:$AH94)-(SUMIF($G$6:$AH$6,AP$6&amp;" "&amp;'Input-Func_Class'!$D$22,$G94:$AH94)+IFERROR(SUMIF($G$6:$AH$6,AP$6&amp;" "&amp;'Input-Func_Class'!$E$22,$G94:$AH94),SUMIF($G$6:$AH$6,AP$6&amp;" "&amp;'Input-Func_Class'!$B$24,$G94:$AH94))+SUMIF($G$6:$AH$6,AP$6&amp;" "&amp;'Input-Func_Class'!$F$22,$G94:$AH94))&lt;Check_Limit,0,1),1)</f>
        <v>0</v>
      </c>
    </row>
    <row r="95" spans="1:42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>Functionalization!$D95</f>
        <v>-2883</v>
      </c>
      <c r="E95" s="11">
        <f t="shared" ca="1" si="6"/>
        <v>0</v>
      </c>
      <c r="F95" s="3" t="str">
        <f>IF($D95=0,"-",IF('Input-Accounts'!$E95&lt;&gt;0,'Input-Accounts'!$E95,'Input-Accounts'!$G95))</f>
        <v>COMMODITY</v>
      </c>
      <c r="G95" s="11">
        <f ca="1">IF(G$5&lt;&gt;"",HLOOKUP(G$5,Functionalization!$G$6:$M$427,ROW($A95)-5,FALSE),IFERROR(INDEX(G$391:G$427,MATCH($F95,$B$391:$B$427,0))/VLOOKUP($F95,$B$391:$AH$427,MATCH(LEFT(TRIM(G$6),FIND("~",SUBSTITUTE(G$6,"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95))*HLOOKUP(LEFT(TRIM(G$6),FIND("~",SUBSTITUTE(G$6," ","~",LEN(TRIM(G$6))-LEN(SUBSTITUTE(TRIM(G$6)," ",""))))-1)&amp;" Total",$B$6:$AH$427,ROW($A95)-5,FALSE))</f>
        <v>0</v>
      </c>
      <c r="H95" s="11">
        <f ca="1">IF(H$5&lt;&gt;"",HLOOKUP(H$5,Functionalization!$G$6:$M$427,ROW($A95)-5,FALSE),IFERROR(INDEX(H$391:H$427,MATCH($F95,$B$391:$B$427,0))/VLOOKUP($F95,$B$391:$AH$427,MATCH(LEFT(TRIM(H$6),FIND("~",SUBSTITUTE(H$6,"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95))*HLOOKUP(LEFT(TRIM(H$6),FIND("~",SUBSTITUTE(H$6," ","~",LEN(TRIM(H$6))-LEN(SUBSTITUTE(TRIM(H$6)," ",""))))-1)&amp;" Total",$B$6:$AH$427,ROW($A95)-5,FALSE))</f>
        <v>0</v>
      </c>
      <c r="I95" s="11">
        <f ca="1">IF(I$5&lt;&gt;"",HLOOKUP(I$5,Functionalization!$G$6:$M$427,ROW($A95)-5,FALSE),IFERROR(INDEX(I$391:I$427,MATCH($F95,$B$391:$B$427,0))/VLOOKUP($F95,$B$391:$AH$427,MATCH(LEFT(TRIM(I$6),FIND("~",SUBSTITUTE(I$6,"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95))*HLOOKUP(LEFT(TRIM(I$6),FIND("~",SUBSTITUTE(I$6," ","~",LEN(TRIM(I$6))-LEN(SUBSTITUTE(TRIM(I$6)," ",""))))-1)&amp;" Total",$B$6:$AH$427,ROW($A95)-5,FALSE))</f>
        <v>0</v>
      </c>
      <c r="J95" s="11">
        <f ca="1">IF(J$5&lt;&gt;"",HLOOKUP(J$5,Functionalization!$G$6:$M$427,ROW($A95)-5,FALSE),IFERROR(INDEX(J$391:J$427,MATCH($F95,$B$391:$B$427,0))/VLOOKUP($F95,$B$391:$AH$427,MATCH(LEFT(TRIM(J$6),FIND("~",SUBSTITUTE(J$6,"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95))*HLOOKUP(LEFT(TRIM(J$6),FIND("~",SUBSTITUTE(J$6," ","~",LEN(TRIM(J$6))-LEN(SUBSTITUTE(TRIM(J$6)," ",""))))-1)&amp;" Total",$B$6:$AH$427,ROW($A95)-5,FALSE))</f>
        <v>0</v>
      </c>
      <c r="K95" s="11">
        <f ca="1">IF(K$5&lt;&gt;"",HLOOKUP(K$5,Functionalization!$G$6:$M$427,ROW($A95)-5,FALSE),IFERROR(INDEX(K$391:K$427,MATCH($F95,$B$391:$B$427,0))/VLOOKUP($F95,$B$391:$AH$427,MATCH(LEFT(TRIM(K$6),FIND("~",SUBSTITUTE(K$6,"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95))*HLOOKUP(LEFT(TRIM(K$6),FIND("~",SUBSTITUTE(K$6," ","~",LEN(TRIM(K$6))-LEN(SUBSTITUTE(TRIM(K$6)," ",""))))-1)&amp;" Total",$B$6:$AH$427,ROW($A95)-5,FALSE))</f>
        <v>-2883</v>
      </c>
      <c r="L95" s="11">
        <f ca="1">IF(L$5&lt;&gt;"",HLOOKUP(L$5,Functionalization!$G$6:$M$427,ROW($A95)-5,FALSE),IFERROR(INDEX(L$391:L$427,MATCH($F95,$B$391:$B$427,0))/VLOOKUP($F95,$B$391:$AH$427,MATCH(LEFT(TRIM(L$6),FIND("~",SUBSTITUTE(L$6,"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95))*HLOOKUP(LEFT(TRIM(L$6),FIND("~",SUBSTITUTE(L$6," ","~",LEN(TRIM(L$6))-LEN(SUBSTITUTE(TRIM(L$6)," ",""))))-1)&amp;" Total",$B$6:$AH$427,ROW($A95)-5,FALSE))</f>
        <v>0</v>
      </c>
      <c r="M95" s="11">
        <f ca="1">IF(M$5&lt;&gt;"",HLOOKUP(M$5,Functionalization!$G$6:$M$427,ROW($A95)-5,FALSE),IFERROR(INDEX(M$391:M$427,MATCH($F95,$B$391:$B$427,0))/VLOOKUP($F95,$B$391:$AH$427,MATCH(LEFT(TRIM(M$6),FIND("~",SUBSTITUTE(M$6,"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95))*HLOOKUP(LEFT(TRIM(M$6),FIND("~",SUBSTITUTE(M$6," ","~",LEN(TRIM(M$6))-LEN(SUBSTITUTE(TRIM(M$6)," ",""))))-1)&amp;" Total",$B$6:$AH$427,ROW($A95)-5,FALSE))</f>
        <v>-2883</v>
      </c>
      <c r="N95" s="11">
        <f ca="1">IF(N$5&lt;&gt;"",HLOOKUP(N$5,Functionalization!$G$6:$M$427,ROW($A95)-5,FALSE),IFERROR(INDEX(N$391:N$427,MATCH($F95,$B$391:$B$427,0))/VLOOKUP($F95,$B$391:$AH$427,MATCH(LEFT(TRIM(N$6),FIND("~",SUBSTITUTE(N$6,"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95))*HLOOKUP(LEFT(TRIM(N$6),FIND("~",SUBSTITUTE(N$6," ","~",LEN(TRIM(N$6))-LEN(SUBSTITUTE(TRIM(N$6)," ",""))))-1)&amp;" Total",$B$6:$AH$427,ROW($A95)-5,FALSE))</f>
        <v>0</v>
      </c>
      <c r="O95" s="11">
        <f ca="1">IF(O$5&lt;&gt;"",HLOOKUP(O$5,Functionalization!$G$6:$M$427,ROW($A95)-5,FALSE),IFERROR(INDEX(O$391:O$427,MATCH($F95,$B$391:$B$427,0))/VLOOKUP($F95,$B$391:$AH$427,MATCH(LEFT(TRIM(O$6),FIND("~",SUBSTITUTE(O$6,"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95))*HLOOKUP(LEFT(TRIM(O$6),FIND("~",SUBSTITUTE(O$6," ","~",LEN(TRIM(O$6))-LEN(SUBSTITUTE(TRIM(O$6)," ",""))))-1)&amp;" Total",$B$6:$AH$427,ROW($A95)-5,FALSE))</f>
        <v>0</v>
      </c>
      <c r="P95" s="11">
        <f ca="1">IF(P$5&lt;&gt;"",HLOOKUP(P$5,Functionalization!$G$6:$M$427,ROW($A95)-5,FALSE),IFERROR(INDEX(P$391:P$427,MATCH($F95,$B$391:$B$427,0))/VLOOKUP($F95,$B$391:$AH$427,MATCH(LEFT(TRIM(P$6),FIND("~",SUBSTITUTE(P$6,"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95))*HLOOKUP(LEFT(TRIM(P$6),FIND("~",SUBSTITUTE(P$6," ","~",LEN(TRIM(P$6))-LEN(SUBSTITUTE(TRIM(P$6)," ",""))))-1)&amp;" Total",$B$6:$AH$427,ROW($A95)-5,FALSE))</f>
        <v>0</v>
      </c>
      <c r="Q95" s="11">
        <f ca="1">IF(Q$5&lt;&gt;"",HLOOKUP(Q$5,Functionalization!$G$6:$M$427,ROW($A95)-5,FALSE),IFERROR(INDEX(Q$391:Q$427,MATCH($F95,$B$391:$B$427,0))/VLOOKUP($F95,$B$391:$AH$427,MATCH(LEFT(TRIM(Q$6),FIND("~",SUBSTITUTE(Q$6,"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95))*HLOOKUP(LEFT(TRIM(Q$6),FIND("~",SUBSTITUTE(Q$6," ","~",LEN(TRIM(Q$6))-LEN(SUBSTITUTE(TRIM(Q$6)," ",""))))-1)&amp;" Total",$B$6:$AH$427,ROW($A95)-5,FALSE))</f>
        <v>0</v>
      </c>
      <c r="R95" s="11">
        <f ca="1">IF(R$5&lt;&gt;"",HLOOKUP(R$5,Functionalization!$G$6:$M$427,ROW($A95)-5,FALSE),IFERROR(INDEX(R$391:R$427,MATCH($F95,$B$391:$B$427,0))/VLOOKUP($F95,$B$391:$AH$427,MATCH(LEFT(TRIM(R$6),FIND("~",SUBSTITUTE(R$6,"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95))*HLOOKUP(LEFT(TRIM(R$6),FIND("~",SUBSTITUTE(R$6," ","~",LEN(TRIM(R$6))-LEN(SUBSTITUTE(TRIM(R$6)," ",""))))-1)&amp;" Total",$B$6:$AH$427,ROW($A95)-5,FALSE))</f>
        <v>0</v>
      </c>
      <c r="S95" s="11">
        <f ca="1">IF(S$5&lt;&gt;"",HLOOKUP(S$5,Functionalization!$G$6:$M$427,ROW($A95)-5,FALSE),IFERROR(INDEX(S$391:S$427,MATCH($F95,$B$391:$B$427,0))/VLOOKUP($F95,$B$391:$AH$427,MATCH(LEFT(TRIM(S$6),FIND("~",SUBSTITUTE(S$6,"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95))*HLOOKUP(LEFT(TRIM(S$6),FIND("~",SUBSTITUTE(S$6," ","~",LEN(TRIM(S$6))-LEN(SUBSTITUTE(TRIM(S$6)," ",""))))-1)&amp;" Total",$B$6:$AH$427,ROW($A95)-5,FALSE))</f>
        <v>0</v>
      </c>
      <c r="T95" s="11">
        <f ca="1">IF(T$5&lt;&gt;"",HLOOKUP(T$5,Functionalization!$G$6:$M$427,ROW($A95)-5,FALSE),IFERROR(INDEX(T$391:T$427,MATCH($F95,$B$391:$B$427,0))/VLOOKUP($F95,$B$391:$AH$427,MATCH(LEFT(TRIM(T$6),FIND("~",SUBSTITUTE(T$6,"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95))*HLOOKUP(LEFT(TRIM(T$6),FIND("~",SUBSTITUTE(T$6," ","~",LEN(TRIM(T$6))-LEN(SUBSTITUTE(TRIM(T$6)," ",""))))-1)&amp;" Total",$B$6:$AH$427,ROW($A95)-5,FALSE))</f>
        <v>0</v>
      </c>
      <c r="U95" s="11">
        <f ca="1">IF(U$5&lt;&gt;"",HLOOKUP(U$5,Functionalization!$G$6:$M$427,ROW($A95)-5,FALSE),IFERROR(INDEX(U$391:U$427,MATCH($F95,$B$391:$B$427,0))/VLOOKUP($F95,$B$391:$AH$427,MATCH(LEFT(TRIM(U$6),FIND("~",SUBSTITUTE(U$6,"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95))*HLOOKUP(LEFT(TRIM(U$6),FIND("~",SUBSTITUTE(U$6," ","~",LEN(TRIM(U$6))-LEN(SUBSTITUTE(TRIM(U$6)," ",""))))-1)&amp;" Total",$B$6:$AH$427,ROW($A95)-5,FALSE))</f>
        <v>0</v>
      </c>
      <c r="V95" s="11">
        <f ca="1">IF(V$5&lt;&gt;"",HLOOKUP(V$5,Functionalization!$G$6:$M$427,ROW($A95)-5,FALSE),IFERROR(INDEX(V$391:V$427,MATCH($F95,$B$391:$B$427,0))/VLOOKUP($F95,$B$391:$AH$427,MATCH(LEFT(TRIM(V$6),FIND("~",SUBSTITUTE(V$6,"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95))*HLOOKUP(LEFT(TRIM(V$6),FIND("~",SUBSTITUTE(V$6," ","~",LEN(TRIM(V$6))-LEN(SUBSTITUTE(TRIM(V$6)," ",""))))-1)&amp;" Total",$B$6:$AH$427,ROW($A95)-5,FALSE))</f>
        <v>0</v>
      </c>
      <c r="W95" s="11">
        <f ca="1">IF(W$5&lt;&gt;"",HLOOKUP(W$5,Functionalization!$G$6:$M$427,ROW($A95)-5,FALSE),IFERROR(INDEX(W$391:W$427,MATCH($F95,$B$391:$B$427,0))/VLOOKUP($F95,$B$391:$AH$427,MATCH(LEFT(TRIM(W$6),FIND("~",SUBSTITUTE(W$6,"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95))*HLOOKUP(LEFT(TRIM(W$6),FIND("~",SUBSTITUTE(W$6," ","~",LEN(TRIM(W$6))-LEN(SUBSTITUTE(TRIM(W$6)," ",""))))-1)&amp;" Total",$B$6:$AH$427,ROW($A95)-5,FALSE))</f>
        <v>0</v>
      </c>
      <c r="X95" s="11">
        <f ca="1">IF(X$5&lt;&gt;"",HLOOKUP(X$5,Functionalization!$G$6:$M$427,ROW($A95)-5,FALSE),IFERROR(INDEX(X$391:X$427,MATCH($F95,$B$391:$B$427,0))/VLOOKUP($F95,$B$391:$AH$427,MATCH(LEFT(TRIM(X$6),FIND("~",SUBSTITUTE(X$6,"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95))*HLOOKUP(LEFT(TRIM(X$6),FIND("~",SUBSTITUTE(X$6," ","~",LEN(TRIM(X$6))-LEN(SUBSTITUTE(TRIM(X$6)," ",""))))-1)&amp;" Total",$B$6:$AH$427,ROW($A95)-5,FALSE))</f>
        <v>0</v>
      </c>
      <c r="Y95" s="11">
        <f ca="1">IF(Y$5&lt;&gt;"",HLOOKUP(Y$5,Functionalization!$G$6:$M$427,ROW($A95)-5,FALSE),IFERROR(INDEX(Y$391:Y$427,MATCH($F95,$B$391:$B$427,0))/VLOOKUP($F95,$B$391:$AH$427,MATCH(LEFT(TRIM(Y$6),FIND("~",SUBSTITUTE(Y$6,"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95))*HLOOKUP(LEFT(TRIM(Y$6),FIND("~",SUBSTITUTE(Y$6," ","~",LEN(TRIM(Y$6))-LEN(SUBSTITUTE(TRIM(Y$6)," ",""))))-1)&amp;" Total",$B$6:$AH$427,ROW($A95)-5,FALSE))</f>
        <v>0</v>
      </c>
      <c r="Z95" s="11">
        <f ca="1">IF(Z$5&lt;&gt;"",HLOOKUP(Z$5,Functionalization!$G$6:$M$427,ROW($A95)-5,FALSE),IFERROR(INDEX(Z$391:Z$427,MATCH($F95,$B$391:$B$427,0))/VLOOKUP($F95,$B$391:$AH$427,MATCH(LEFT(TRIM(Z$6),FIND("~",SUBSTITUTE(Z$6,"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95))*HLOOKUP(LEFT(TRIM(Z$6),FIND("~",SUBSTITUTE(Z$6," ","~",LEN(TRIM(Z$6))-LEN(SUBSTITUTE(TRIM(Z$6)," ",""))))-1)&amp;" Total",$B$6:$AH$427,ROW($A95)-5,FALSE))</f>
        <v>0</v>
      </c>
      <c r="AA95" s="11">
        <f ca="1">IF(AA$5&lt;&gt;"",HLOOKUP(AA$5,Functionalization!$G$6:$M$427,ROW($A95)-5,FALSE),IFERROR(INDEX(AA$391:AA$427,MATCH($F95,$B$391:$B$427,0))/VLOOKUP($F95,$B$391:$AH$427,MATCH(LEFT(TRIM(AA$6),FIND("~",SUBSTITUTE(AA$6,"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95))*HLOOKUP(LEFT(TRIM(AA$6),FIND("~",SUBSTITUTE(AA$6," ","~",LEN(TRIM(AA$6))-LEN(SUBSTITUTE(TRIM(AA$6)," ",""))))-1)&amp;" Total",$B$6:$AH$427,ROW($A95)-5,FALSE))</f>
        <v>0</v>
      </c>
      <c r="AB95" s="11">
        <f ca="1">IF(AB$5&lt;&gt;"",HLOOKUP(AB$5,Functionalization!$G$6:$M$427,ROW($A95)-5,FALSE),IFERROR(INDEX(AB$391:AB$427,MATCH($F95,$B$391:$B$427,0))/VLOOKUP($F95,$B$391:$AH$427,MATCH(LEFT(TRIM(AB$6),FIND("~",SUBSTITUTE(AB$6,"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95))*HLOOKUP(LEFT(TRIM(AB$6),FIND("~",SUBSTITUTE(AB$6," ","~",LEN(TRIM(AB$6))-LEN(SUBSTITUTE(TRIM(AB$6)," ",""))))-1)&amp;" Total",$B$6:$AH$427,ROW($A95)-5,FALSE))</f>
        <v>0</v>
      </c>
      <c r="AC95" s="11">
        <f ca="1">IF(AC$5&lt;&gt;"",HLOOKUP(AC$5,Functionalization!$G$6:$M$427,ROW($A95)-5,FALSE),IFERROR(INDEX(AC$391:AC$427,MATCH($F95,$B$391:$B$427,0))/VLOOKUP($F95,$B$391:$AH$427,MATCH(LEFT(TRIM(AC$6),FIND("~",SUBSTITUTE(AC$6,"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95))*HLOOKUP(LEFT(TRIM(AC$6),FIND("~",SUBSTITUTE(AC$6," ","~",LEN(TRIM(AC$6))-LEN(SUBSTITUTE(TRIM(AC$6)," ",""))))-1)&amp;" Total",$B$6:$AH$427,ROW($A95)-5,FALSE))</f>
        <v>0</v>
      </c>
      <c r="AD95" s="11">
        <f ca="1">IF(AD$5&lt;&gt;"",HLOOKUP(AD$5,Functionalization!$G$6:$M$427,ROW($A95)-5,FALSE),IFERROR(INDEX(AD$391:AD$427,MATCH($F95,$B$391:$B$427,0))/VLOOKUP($F95,$B$391:$AH$427,MATCH(LEFT(TRIM(AD$6),FIND("~",SUBSTITUTE(AD$6,"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95))*HLOOKUP(LEFT(TRIM(AD$6),FIND("~",SUBSTITUTE(AD$6," ","~",LEN(TRIM(AD$6))-LEN(SUBSTITUTE(TRIM(AD$6)," ",""))))-1)&amp;" Total",$B$6:$AH$427,ROW($A95)-5,FALSE))</f>
        <v>0</v>
      </c>
      <c r="AE95" s="11">
        <f ca="1">IF(AE$5&lt;&gt;"",HLOOKUP(AE$5,Functionalization!$G$6:$M$427,ROW($A95)-5,FALSE),IFERROR(INDEX(AE$391:AE$427,MATCH($F95,$B$391:$B$427,0))/VLOOKUP($F95,$B$391:$AH$427,MATCH(LEFT(TRIM(AE$6),FIND("~",SUBSTITUTE(AE$6,"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95))*HLOOKUP(LEFT(TRIM(AE$6),FIND("~",SUBSTITUTE(AE$6," ","~",LEN(TRIM(AE$6))-LEN(SUBSTITUTE(TRIM(AE$6)," ",""))))-1)&amp;" Total",$B$6:$AH$427,ROW($A95)-5,FALSE))</f>
        <v>0</v>
      </c>
      <c r="AF95" s="11">
        <f ca="1">IF(AF$5&lt;&gt;"",HLOOKUP(AF$5,Functionalization!$G$6:$M$427,ROW($A95)-5,FALSE),IFERROR(INDEX(AF$391:AF$427,MATCH($F95,$B$391:$B$427,0))/VLOOKUP($F95,$B$391:$AH$427,MATCH(LEFT(TRIM(AF$6),FIND("~",SUBSTITUTE(AF$6,"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95))*HLOOKUP(LEFT(TRIM(AF$6),FIND("~",SUBSTITUTE(AF$6," ","~",LEN(TRIM(AF$6))-LEN(SUBSTITUTE(TRIM(AF$6)," ",""))))-1)&amp;" Total",$B$6:$AH$427,ROW($A95)-5,FALSE))</f>
        <v>0</v>
      </c>
      <c r="AG95" s="11">
        <f ca="1">IF(AG$5&lt;&gt;"",HLOOKUP(AG$5,Functionalization!$G$6:$M$427,ROW($A95)-5,FALSE),IFERROR(INDEX(AG$391:AG$427,MATCH($F95,$B$391:$B$427,0))/VLOOKUP($F95,$B$391:$AH$427,MATCH(LEFT(TRIM(AG$6),FIND("~",SUBSTITUTE(AG$6,"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95))*HLOOKUP(LEFT(TRIM(AG$6),FIND("~",SUBSTITUTE(AG$6," ","~",LEN(TRIM(AG$6))-LEN(SUBSTITUTE(TRIM(AG$6)," ",""))))-1)&amp;" Total",$B$6:$AH$427,ROW($A95)-5,FALSE))</f>
        <v>0</v>
      </c>
      <c r="AH95" s="11">
        <f ca="1">IF(AH$5&lt;&gt;"",HLOOKUP(AH$5,Functionalization!$G$6:$M$427,ROW($A95)-5,FALSE),IFERROR(INDEX(AH$391:AH$427,MATCH($F95,$B$391:$B$427,0))/VLOOKUP($F95,$B$391:$AH$427,MATCH(LEFT(TRIM(AH$6),FIND("~",SUBSTITUTE(AH$6,"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95))*HLOOKUP(LEFT(TRIM(AH$6),FIND("~",SUBSTITUTE(AH$6," ","~",LEN(TRIM(AH$6))-LEN(SUBSTITUTE(TRIM(AH$6)," ",""))))-1)&amp;" Total",$B$6:$AH$427,ROW($A95)-5,FALSE))</f>
        <v>0</v>
      </c>
      <c r="AJ95">
        <f ca="1">IFERROR(IF(SUMIF($G$6:$AH$6,AJ$6&amp;" Total",$G95:$AH95)-(SUMIF($G$6:$AH$6,AJ$6&amp;" "&amp;'Input-Func_Class'!$D$22,$G95:$AH95)+IFERROR(SUMIF($G$6:$AH$6,AJ$6&amp;" "&amp;'Input-Func_Class'!$E$22,$G95:$AH95),SUMIF($G$6:$AH$6,AJ$6&amp;" "&amp;'Input-Func_Class'!$B$24,$G95:$AH95))+SUMIF($G$6:$AH$6,AJ$6&amp;" "&amp;'Input-Func_Class'!$F$22,$G95:$AH95))&lt;Check_Limit,0,1),1)</f>
        <v>0</v>
      </c>
      <c r="AK95">
        <f ca="1">IFERROR(IF(SUMIF($G$6:$AH$6,AK$6&amp;" Total",$G95:$AH95)-(SUMIF($G$6:$AH$6,AK$6&amp;" "&amp;'Input-Func_Class'!$D$22,$G95:$AH95)+IFERROR(SUMIF($G$6:$AH$6,AK$6&amp;" "&amp;'Input-Func_Class'!$E$22,$G95:$AH95),SUMIF($G$6:$AH$6,AK$6&amp;" "&amp;'Input-Func_Class'!$B$24,$G95:$AH95))+SUMIF($G$6:$AH$6,AK$6&amp;" "&amp;'Input-Func_Class'!$F$22,$G95:$AH95))&lt;Check_Limit,0,1),1)</f>
        <v>0</v>
      </c>
      <c r="AL95">
        <f ca="1">IFERROR(IF(SUMIF($G$6:$AH$6,AL$6&amp;" Total",$G95:$AH95)-(SUMIF($G$6:$AH$6,AL$6&amp;" "&amp;'Input-Func_Class'!$D$22,$G95:$AH95)+IFERROR(SUMIF($G$6:$AH$6,AL$6&amp;" "&amp;'Input-Func_Class'!$E$22,$G95:$AH95),SUMIF($G$6:$AH$6,AL$6&amp;" "&amp;'Input-Func_Class'!$B$24,$G95:$AH95))+SUMIF($G$6:$AH$6,AL$6&amp;" "&amp;'Input-Func_Class'!$F$22,$G95:$AH95))&lt;Check_Limit,0,1),1)</f>
        <v>0</v>
      </c>
      <c r="AM95">
        <f ca="1">IFERROR(IF(SUMIF($G$6:$AH$6,AM$6&amp;" Total",$G95:$AH95)-(SUMIF($G$6:$AH$6,AM$6&amp;" "&amp;'Input-Func_Class'!$D$22,$G95:$AH95)+IFERROR(SUMIF($G$6:$AH$6,AM$6&amp;" "&amp;'Input-Func_Class'!$E$22,$G95:$AH95),SUMIF($G$6:$AH$6,AM$6&amp;" "&amp;'Input-Func_Class'!$B$24,$G95:$AH95))+SUMIF($G$6:$AH$6,AM$6&amp;" "&amp;'Input-Func_Class'!$F$22,$G95:$AH95))&lt;Check_Limit,0,1),1)</f>
        <v>0</v>
      </c>
      <c r="AN95">
        <f ca="1">IFERROR(IF(SUMIF($G$6:$AH$6,AN$6&amp;" Total",$G95:$AH95)-(SUMIF($G$6:$AH$6,AN$6&amp;" "&amp;'Input-Func_Class'!$D$22,$G95:$AH95)+IFERROR(SUMIF($G$6:$AH$6,AN$6&amp;" "&amp;'Input-Func_Class'!$E$22,$G95:$AH95),SUMIF($G$6:$AH$6,AN$6&amp;" "&amp;'Input-Func_Class'!$B$24,$G95:$AH95))+SUMIF($G$6:$AH$6,AN$6&amp;" "&amp;'Input-Func_Class'!$F$22,$G95:$AH95))&lt;Check_Limit,0,1),1)</f>
        <v>0</v>
      </c>
      <c r="AO95">
        <f ca="1">IFERROR(IF(SUMIF($G$6:$AH$6,AO$6&amp;" Total",$G95:$AH95)-(SUMIF($G$6:$AH$6,AO$6&amp;" "&amp;'Input-Func_Class'!$D$22,$G95:$AH95)+IFERROR(SUMIF($G$6:$AH$6,AO$6&amp;" "&amp;'Input-Func_Class'!$E$22,$G95:$AH95),SUMIF($G$6:$AH$6,AO$6&amp;" "&amp;'Input-Func_Class'!$B$24,$G95:$AH95))+SUMIF($G$6:$AH$6,AO$6&amp;" "&amp;'Input-Func_Class'!$F$22,$G95:$AH95))&lt;Check_Limit,0,1),1)</f>
        <v>0</v>
      </c>
      <c r="AP95">
        <f ca="1">IFERROR(IF(SUMIF($G$6:$AH$6,AP$6&amp;" Total",$G95:$AH95)-(SUMIF($G$6:$AH$6,AP$6&amp;" "&amp;'Input-Func_Class'!$D$22,$G95:$AH95)+IFERROR(SUMIF($G$6:$AH$6,AP$6&amp;" "&amp;'Input-Func_Class'!$E$22,$G95:$AH95),SUMIF($G$6:$AH$6,AP$6&amp;" "&amp;'Input-Func_Class'!$B$24,$G95:$AH95))+SUMIF($G$6:$AH$6,AP$6&amp;" "&amp;'Input-Func_Class'!$F$22,$G95:$AH95))&lt;Check_Limit,0,1),1)</f>
        <v>0</v>
      </c>
    </row>
    <row r="96" spans="1:42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>Functionalization!$D96</f>
        <v>-34247273</v>
      </c>
      <c r="E96" s="11">
        <f t="shared" ca="1" si="6"/>
        <v>0</v>
      </c>
      <c r="F96" s="3" t="str">
        <f>IF($D96=0,"-",IF('Input-Accounts'!$E96&lt;&gt;0,'Input-Accounts'!$E96,'Input-Accounts'!$G96))</f>
        <v>COMMODITY</v>
      </c>
      <c r="G96" s="11">
        <f ca="1">IF(G$5&lt;&gt;"",HLOOKUP(G$5,Functionalization!$G$6:$M$427,ROW($A96)-5,FALSE),IFERROR(INDEX(G$391:G$427,MATCH($F96,$B$391:$B$427,0))/VLOOKUP($F96,$B$391:$AH$427,MATCH(LEFT(TRIM(G$6),FIND("~",SUBSTITUTE(G$6,"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96))*HLOOKUP(LEFT(TRIM(G$6),FIND("~",SUBSTITUTE(G$6," ","~",LEN(TRIM(G$6))-LEN(SUBSTITUTE(TRIM(G$6)," ",""))))-1)&amp;" Total",$B$6:$AH$427,ROW($A96)-5,FALSE))</f>
        <v>0</v>
      </c>
      <c r="H96" s="11">
        <f ca="1">IF(H$5&lt;&gt;"",HLOOKUP(H$5,Functionalization!$G$6:$M$427,ROW($A96)-5,FALSE),IFERROR(INDEX(H$391:H$427,MATCH($F96,$B$391:$B$427,0))/VLOOKUP($F96,$B$391:$AH$427,MATCH(LEFT(TRIM(H$6),FIND("~",SUBSTITUTE(H$6,"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96))*HLOOKUP(LEFT(TRIM(H$6),FIND("~",SUBSTITUTE(H$6," ","~",LEN(TRIM(H$6))-LEN(SUBSTITUTE(TRIM(H$6)," ",""))))-1)&amp;" Total",$B$6:$AH$427,ROW($A96)-5,FALSE))</f>
        <v>0</v>
      </c>
      <c r="I96" s="11">
        <f ca="1">IF(I$5&lt;&gt;"",HLOOKUP(I$5,Functionalization!$G$6:$M$427,ROW($A96)-5,FALSE),IFERROR(INDEX(I$391:I$427,MATCH($F96,$B$391:$B$427,0))/VLOOKUP($F96,$B$391:$AH$427,MATCH(LEFT(TRIM(I$6),FIND("~",SUBSTITUTE(I$6,"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96))*HLOOKUP(LEFT(TRIM(I$6),FIND("~",SUBSTITUTE(I$6," ","~",LEN(TRIM(I$6))-LEN(SUBSTITUTE(TRIM(I$6)," ",""))))-1)&amp;" Total",$B$6:$AH$427,ROW($A96)-5,FALSE))</f>
        <v>0</v>
      </c>
      <c r="J96" s="11">
        <f ca="1">IF(J$5&lt;&gt;"",HLOOKUP(J$5,Functionalization!$G$6:$M$427,ROW($A96)-5,FALSE),IFERROR(INDEX(J$391:J$427,MATCH($F96,$B$391:$B$427,0))/VLOOKUP($F96,$B$391:$AH$427,MATCH(LEFT(TRIM(J$6),FIND("~",SUBSTITUTE(J$6,"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96))*HLOOKUP(LEFT(TRIM(J$6),FIND("~",SUBSTITUTE(J$6," ","~",LEN(TRIM(J$6))-LEN(SUBSTITUTE(TRIM(J$6)," ",""))))-1)&amp;" Total",$B$6:$AH$427,ROW($A96)-5,FALSE))</f>
        <v>0</v>
      </c>
      <c r="K96" s="11">
        <f ca="1">IF(K$5&lt;&gt;"",HLOOKUP(K$5,Functionalization!$G$6:$M$427,ROW($A96)-5,FALSE),IFERROR(INDEX(K$391:K$427,MATCH($F96,$B$391:$B$427,0))/VLOOKUP($F96,$B$391:$AH$427,MATCH(LEFT(TRIM(K$6),FIND("~",SUBSTITUTE(K$6,"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96))*HLOOKUP(LEFT(TRIM(K$6),FIND("~",SUBSTITUTE(K$6," ","~",LEN(TRIM(K$6))-LEN(SUBSTITUTE(TRIM(K$6)," ",""))))-1)&amp;" Total",$B$6:$AH$427,ROW($A96)-5,FALSE))</f>
        <v>-34247273</v>
      </c>
      <c r="L96" s="11">
        <f ca="1">IF(L$5&lt;&gt;"",HLOOKUP(L$5,Functionalization!$G$6:$M$427,ROW($A96)-5,FALSE),IFERROR(INDEX(L$391:L$427,MATCH($F96,$B$391:$B$427,0))/VLOOKUP($F96,$B$391:$AH$427,MATCH(LEFT(TRIM(L$6),FIND("~",SUBSTITUTE(L$6,"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96))*HLOOKUP(LEFT(TRIM(L$6),FIND("~",SUBSTITUTE(L$6," ","~",LEN(TRIM(L$6))-LEN(SUBSTITUTE(TRIM(L$6)," ",""))))-1)&amp;" Total",$B$6:$AH$427,ROW($A96)-5,FALSE))</f>
        <v>0</v>
      </c>
      <c r="M96" s="11">
        <f ca="1">IF(M$5&lt;&gt;"",HLOOKUP(M$5,Functionalization!$G$6:$M$427,ROW($A96)-5,FALSE),IFERROR(INDEX(M$391:M$427,MATCH($F96,$B$391:$B$427,0))/VLOOKUP($F96,$B$391:$AH$427,MATCH(LEFT(TRIM(M$6),FIND("~",SUBSTITUTE(M$6,"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96))*HLOOKUP(LEFT(TRIM(M$6),FIND("~",SUBSTITUTE(M$6," ","~",LEN(TRIM(M$6))-LEN(SUBSTITUTE(TRIM(M$6)," ",""))))-1)&amp;" Total",$B$6:$AH$427,ROW($A96)-5,FALSE))</f>
        <v>-34247273</v>
      </c>
      <c r="N96" s="11">
        <f ca="1">IF(N$5&lt;&gt;"",HLOOKUP(N$5,Functionalization!$G$6:$M$427,ROW($A96)-5,FALSE),IFERROR(INDEX(N$391:N$427,MATCH($F96,$B$391:$B$427,0))/VLOOKUP($F96,$B$391:$AH$427,MATCH(LEFT(TRIM(N$6),FIND("~",SUBSTITUTE(N$6,"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96))*HLOOKUP(LEFT(TRIM(N$6),FIND("~",SUBSTITUTE(N$6," ","~",LEN(TRIM(N$6))-LEN(SUBSTITUTE(TRIM(N$6)," ",""))))-1)&amp;" Total",$B$6:$AH$427,ROW($A96)-5,FALSE))</f>
        <v>0</v>
      </c>
      <c r="O96" s="11">
        <f ca="1">IF(O$5&lt;&gt;"",HLOOKUP(O$5,Functionalization!$G$6:$M$427,ROW($A96)-5,FALSE),IFERROR(INDEX(O$391:O$427,MATCH($F96,$B$391:$B$427,0))/VLOOKUP($F96,$B$391:$AH$427,MATCH(LEFT(TRIM(O$6),FIND("~",SUBSTITUTE(O$6,"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96))*HLOOKUP(LEFT(TRIM(O$6),FIND("~",SUBSTITUTE(O$6," ","~",LEN(TRIM(O$6))-LEN(SUBSTITUTE(TRIM(O$6)," ",""))))-1)&amp;" Total",$B$6:$AH$427,ROW($A96)-5,FALSE))</f>
        <v>0</v>
      </c>
      <c r="P96" s="11">
        <f ca="1">IF(P$5&lt;&gt;"",HLOOKUP(P$5,Functionalization!$G$6:$M$427,ROW($A96)-5,FALSE),IFERROR(INDEX(P$391:P$427,MATCH($F96,$B$391:$B$427,0))/VLOOKUP($F96,$B$391:$AH$427,MATCH(LEFT(TRIM(P$6),FIND("~",SUBSTITUTE(P$6,"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96))*HLOOKUP(LEFT(TRIM(P$6),FIND("~",SUBSTITUTE(P$6," ","~",LEN(TRIM(P$6))-LEN(SUBSTITUTE(TRIM(P$6)," ",""))))-1)&amp;" Total",$B$6:$AH$427,ROW($A96)-5,FALSE))</f>
        <v>0</v>
      </c>
      <c r="Q96" s="11">
        <f ca="1">IF(Q$5&lt;&gt;"",HLOOKUP(Q$5,Functionalization!$G$6:$M$427,ROW($A96)-5,FALSE),IFERROR(INDEX(Q$391:Q$427,MATCH($F96,$B$391:$B$427,0))/VLOOKUP($F96,$B$391:$AH$427,MATCH(LEFT(TRIM(Q$6),FIND("~",SUBSTITUTE(Q$6,"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96))*HLOOKUP(LEFT(TRIM(Q$6),FIND("~",SUBSTITUTE(Q$6," ","~",LEN(TRIM(Q$6))-LEN(SUBSTITUTE(TRIM(Q$6)," ",""))))-1)&amp;" Total",$B$6:$AH$427,ROW($A96)-5,FALSE))</f>
        <v>0</v>
      </c>
      <c r="R96" s="11">
        <f ca="1">IF(R$5&lt;&gt;"",HLOOKUP(R$5,Functionalization!$G$6:$M$427,ROW($A96)-5,FALSE),IFERROR(INDEX(R$391:R$427,MATCH($F96,$B$391:$B$427,0))/VLOOKUP($F96,$B$391:$AH$427,MATCH(LEFT(TRIM(R$6),FIND("~",SUBSTITUTE(R$6,"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96))*HLOOKUP(LEFT(TRIM(R$6),FIND("~",SUBSTITUTE(R$6," ","~",LEN(TRIM(R$6))-LEN(SUBSTITUTE(TRIM(R$6)," ",""))))-1)&amp;" Total",$B$6:$AH$427,ROW($A96)-5,FALSE))</f>
        <v>0</v>
      </c>
      <c r="S96" s="11">
        <f ca="1">IF(S$5&lt;&gt;"",HLOOKUP(S$5,Functionalization!$G$6:$M$427,ROW($A96)-5,FALSE),IFERROR(INDEX(S$391:S$427,MATCH($F96,$B$391:$B$427,0))/VLOOKUP($F96,$B$391:$AH$427,MATCH(LEFT(TRIM(S$6),FIND("~",SUBSTITUTE(S$6,"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96))*HLOOKUP(LEFT(TRIM(S$6),FIND("~",SUBSTITUTE(S$6," ","~",LEN(TRIM(S$6))-LEN(SUBSTITUTE(TRIM(S$6)," ",""))))-1)&amp;" Total",$B$6:$AH$427,ROW($A96)-5,FALSE))</f>
        <v>0</v>
      </c>
      <c r="T96" s="11">
        <f ca="1">IF(T$5&lt;&gt;"",HLOOKUP(T$5,Functionalization!$G$6:$M$427,ROW($A96)-5,FALSE),IFERROR(INDEX(T$391:T$427,MATCH($F96,$B$391:$B$427,0))/VLOOKUP($F96,$B$391:$AH$427,MATCH(LEFT(TRIM(T$6),FIND("~",SUBSTITUTE(T$6,"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96))*HLOOKUP(LEFT(TRIM(T$6),FIND("~",SUBSTITUTE(T$6," ","~",LEN(TRIM(T$6))-LEN(SUBSTITUTE(TRIM(T$6)," ",""))))-1)&amp;" Total",$B$6:$AH$427,ROW($A96)-5,FALSE))</f>
        <v>0</v>
      </c>
      <c r="U96" s="11">
        <f ca="1">IF(U$5&lt;&gt;"",HLOOKUP(U$5,Functionalization!$G$6:$M$427,ROW($A96)-5,FALSE),IFERROR(INDEX(U$391:U$427,MATCH($F96,$B$391:$B$427,0))/VLOOKUP($F96,$B$391:$AH$427,MATCH(LEFT(TRIM(U$6),FIND("~",SUBSTITUTE(U$6,"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96))*HLOOKUP(LEFT(TRIM(U$6),FIND("~",SUBSTITUTE(U$6," ","~",LEN(TRIM(U$6))-LEN(SUBSTITUTE(TRIM(U$6)," ",""))))-1)&amp;" Total",$B$6:$AH$427,ROW($A96)-5,FALSE))</f>
        <v>0</v>
      </c>
      <c r="V96" s="11">
        <f ca="1">IF(V$5&lt;&gt;"",HLOOKUP(V$5,Functionalization!$G$6:$M$427,ROW($A96)-5,FALSE),IFERROR(INDEX(V$391:V$427,MATCH($F96,$B$391:$B$427,0))/VLOOKUP($F96,$B$391:$AH$427,MATCH(LEFT(TRIM(V$6),FIND("~",SUBSTITUTE(V$6,"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96))*HLOOKUP(LEFT(TRIM(V$6),FIND("~",SUBSTITUTE(V$6," ","~",LEN(TRIM(V$6))-LEN(SUBSTITUTE(TRIM(V$6)," ",""))))-1)&amp;" Total",$B$6:$AH$427,ROW($A96)-5,FALSE))</f>
        <v>0</v>
      </c>
      <c r="W96" s="11">
        <f ca="1">IF(W$5&lt;&gt;"",HLOOKUP(W$5,Functionalization!$G$6:$M$427,ROW($A96)-5,FALSE),IFERROR(INDEX(W$391:W$427,MATCH($F96,$B$391:$B$427,0))/VLOOKUP($F96,$B$391:$AH$427,MATCH(LEFT(TRIM(W$6),FIND("~",SUBSTITUTE(W$6,"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96))*HLOOKUP(LEFT(TRIM(W$6),FIND("~",SUBSTITUTE(W$6," ","~",LEN(TRIM(W$6))-LEN(SUBSTITUTE(TRIM(W$6)," ",""))))-1)&amp;" Total",$B$6:$AH$427,ROW($A96)-5,FALSE))</f>
        <v>0</v>
      </c>
      <c r="X96" s="11">
        <f ca="1">IF(X$5&lt;&gt;"",HLOOKUP(X$5,Functionalization!$G$6:$M$427,ROW($A96)-5,FALSE),IFERROR(INDEX(X$391:X$427,MATCH($F96,$B$391:$B$427,0))/VLOOKUP($F96,$B$391:$AH$427,MATCH(LEFT(TRIM(X$6),FIND("~",SUBSTITUTE(X$6,"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96))*HLOOKUP(LEFT(TRIM(X$6),FIND("~",SUBSTITUTE(X$6," ","~",LEN(TRIM(X$6))-LEN(SUBSTITUTE(TRIM(X$6)," ",""))))-1)&amp;" Total",$B$6:$AH$427,ROW($A96)-5,FALSE))</f>
        <v>0</v>
      </c>
      <c r="Y96" s="11">
        <f ca="1">IF(Y$5&lt;&gt;"",HLOOKUP(Y$5,Functionalization!$G$6:$M$427,ROW($A96)-5,FALSE),IFERROR(INDEX(Y$391:Y$427,MATCH($F96,$B$391:$B$427,0))/VLOOKUP($F96,$B$391:$AH$427,MATCH(LEFT(TRIM(Y$6),FIND("~",SUBSTITUTE(Y$6,"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96))*HLOOKUP(LEFT(TRIM(Y$6),FIND("~",SUBSTITUTE(Y$6," ","~",LEN(TRIM(Y$6))-LEN(SUBSTITUTE(TRIM(Y$6)," ",""))))-1)&amp;" Total",$B$6:$AH$427,ROW($A96)-5,FALSE))</f>
        <v>0</v>
      </c>
      <c r="Z96" s="11">
        <f ca="1">IF(Z$5&lt;&gt;"",HLOOKUP(Z$5,Functionalization!$G$6:$M$427,ROW($A96)-5,FALSE),IFERROR(INDEX(Z$391:Z$427,MATCH($F96,$B$391:$B$427,0))/VLOOKUP($F96,$B$391:$AH$427,MATCH(LEFT(TRIM(Z$6),FIND("~",SUBSTITUTE(Z$6,"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96))*HLOOKUP(LEFT(TRIM(Z$6),FIND("~",SUBSTITUTE(Z$6," ","~",LEN(TRIM(Z$6))-LEN(SUBSTITUTE(TRIM(Z$6)," ",""))))-1)&amp;" Total",$B$6:$AH$427,ROW($A96)-5,FALSE))</f>
        <v>0</v>
      </c>
      <c r="AA96" s="11">
        <f ca="1">IF(AA$5&lt;&gt;"",HLOOKUP(AA$5,Functionalization!$G$6:$M$427,ROW($A96)-5,FALSE),IFERROR(INDEX(AA$391:AA$427,MATCH($F96,$B$391:$B$427,0))/VLOOKUP($F96,$B$391:$AH$427,MATCH(LEFT(TRIM(AA$6),FIND("~",SUBSTITUTE(AA$6,"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96))*HLOOKUP(LEFT(TRIM(AA$6),FIND("~",SUBSTITUTE(AA$6," ","~",LEN(TRIM(AA$6))-LEN(SUBSTITUTE(TRIM(AA$6)," ",""))))-1)&amp;" Total",$B$6:$AH$427,ROW($A96)-5,FALSE))</f>
        <v>0</v>
      </c>
      <c r="AB96" s="11">
        <f ca="1">IF(AB$5&lt;&gt;"",HLOOKUP(AB$5,Functionalization!$G$6:$M$427,ROW($A96)-5,FALSE),IFERROR(INDEX(AB$391:AB$427,MATCH($F96,$B$391:$B$427,0))/VLOOKUP($F96,$B$391:$AH$427,MATCH(LEFT(TRIM(AB$6),FIND("~",SUBSTITUTE(AB$6,"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96))*HLOOKUP(LEFT(TRIM(AB$6),FIND("~",SUBSTITUTE(AB$6," ","~",LEN(TRIM(AB$6))-LEN(SUBSTITUTE(TRIM(AB$6)," ",""))))-1)&amp;" Total",$B$6:$AH$427,ROW($A96)-5,FALSE))</f>
        <v>0</v>
      </c>
      <c r="AC96" s="11">
        <f ca="1">IF(AC$5&lt;&gt;"",HLOOKUP(AC$5,Functionalization!$G$6:$M$427,ROW($A96)-5,FALSE),IFERROR(INDEX(AC$391:AC$427,MATCH($F96,$B$391:$B$427,0))/VLOOKUP($F96,$B$391:$AH$427,MATCH(LEFT(TRIM(AC$6),FIND("~",SUBSTITUTE(AC$6,"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96))*HLOOKUP(LEFT(TRIM(AC$6),FIND("~",SUBSTITUTE(AC$6," ","~",LEN(TRIM(AC$6))-LEN(SUBSTITUTE(TRIM(AC$6)," ",""))))-1)&amp;" Total",$B$6:$AH$427,ROW($A96)-5,FALSE))</f>
        <v>0</v>
      </c>
      <c r="AD96" s="11">
        <f ca="1">IF(AD$5&lt;&gt;"",HLOOKUP(AD$5,Functionalization!$G$6:$M$427,ROW($A96)-5,FALSE),IFERROR(INDEX(AD$391:AD$427,MATCH($F96,$B$391:$B$427,0))/VLOOKUP($F96,$B$391:$AH$427,MATCH(LEFT(TRIM(AD$6),FIND("~",SUBSTITUTE(AD$6,"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96))*HLOOKUP(LEFT(TRIM(AD$6),FIND("~",SUBSTITUTE(AD$6," ","~",LEN(TRIM(AD$6))-LEN(SUBSTITUTE(TRIM(AD$6)," ",""))))-1)&amp;" Total",$B$6:$AH$427,ROW($A96)-5,FALSE))</f>
        <v>0</v>
      </c>
      <c r="AE96" s="11">
        <f ca="1">IF(AE$5&lt;&gt;"",HLOOKUP(AE$5,Functionalization!$G$6:$M$427,ROW($A96)-5,FALSE),IFERROR(INDEX(AE$391:AE$427,MATCH($F96,$B$391:$B$427,0))/VLOOKUP($F96,$B$391:$AH$427,MATCH(LEFT(TRIM(AE$6),FIND("~",SUBSTITUTE(AE$6,"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96))*HLOOKUP(LEFT(TRIM(AE$6),FIND("~",SUBSTITUTE(AE$6," ","~",LEN(TRIM(AE$6))-LEN(SUBSTITUTE(TRIM(AE$6)," ",""))))-1)&amp;" Total",$B$6:$AH$427,ROW($A96)-5,FALSE))</f>
        <v>0</v>
      </c>
      <c r="AF96" s="11">
        <f ca="1">IF(AF$5&lt;&gt;"",HLOOKUP(AF$5,Functionalization!$G$6:$M$427,ROW($A96)-5,FALSE),IFERROR(INDEX(AF$391:AF$427,MATCH($F96,$B$391:$B$427,0))/VLOOKUP($F96,$B$391:$AH$427,MATCH(LEFT(TRIM(AF$6),FIND("~",SUBSTITUTE(AF$6,"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96))*HLOOKUP(LEFT(TRIM(AF$6),FIND("~",SUBSTITUTE(AF$6," ","~",LEN(TRIM(AF$6))-LEN(SUBSTITUTE(TRIM(AF$6)," ",""))))-1)&amp;" Total",$B$6:$AH$427,ROW($A96)-5,FALSE))</f>
        <v>0</v>
      </c>
      <c r="AG96" s="11">
        <f ca="1">IF(AG$5&lt;&gt;"",HLOOKUP(AG$5,Functionalization!$G$6:$M$427,ROW($A96)-5,FALSE),IFERROR(INDEX(AG$391:AG$427,MATCH($F96,$B$391:$B$427,0))/VLOOKUP($F96,$B$391:$AH$427,MATCH(LEFT(TRIM(AG$6),FIND("~",SUBSTITUTE(AG$6,"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96))*HLOOKUP(LEFT(TRIM(AG$6),FIND("~",SUBSTITUTE(AG$6," ","~",LEN(TRIM(AG$6))-LEN(SUBSTITUTE(TRIM(AG$6)," ",""))))-1)&amp;" Total",$B$6:$AH$427,ROW($A96)-5,FALSE))</f>
        <v>0</v>
      </c>
      <c r="AH96" s="11">
        <f ca="1">IF(AH$5&lt;&gt;"",HLOOKUP(AH$5,Functionalization!$G$6:$M$427,ROW($A96)-5,FALSE),IFERROR(INDEX(AH$391:AH$427,MATCH($F96,$B$391:$B$427,0))/VLOOKUP($F96,$B$391:$AH$427,MATCH(LEFT(TRIM(AH$6),FIND("~",SUBSTITUTE(AH$6,"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96))*HLOOKUP(LEFT(TRIM(AH$6),FIND("~",SUBSTITUTE(AH$6," ","~",LEN(TRIM(AH$6))-LEN(SUBSTITUTE(TRIM(AH$6)," ",""))))-1)&amp;" Total",$B$6:$AH$427,ROW($A96)-5,FALSE))</f>
        <v>0</v>
      </c>
      <c r="AJ96">
        <f ca="1">IFERROR(IF(SUMIF($G$6:$AH$6,AJ$6&amp;" Total",$G96:$AH96)-(SUMIF($G$6:$AH$6,AJ$6&amp;" "&amp;'Input-Func_Class'!$D$22,$G96:$AH96)+IFERROR(SUMIF($G$6:$AH$6,AJ$6&amp;" "&amp;'Input-Func_Class'!$E$22,$G96:$AH96),SUMIF($G$6:$AH$6,AJ$6&amp;" "&amp;'Input-Func_Class'!$B$24,$G96:$AH96))+SUMIF($G$6:$AH$6,AJ$6&amp;" "&amp;'Input-Func_Class'!$F$22,$G96:$AH96))&lt;Check_Limit,0,1),1)</f>
        <v>0</v>
      </c>
      <c r="AK96">
        <f ca="1">IFERROR(IF(SUMIF($G$6:$AH$6,AK$6&amp;" Total",$G96:$AH96)-(SUMIF($G$6:$AH$6,AK$6&amp;" "&amp;'Input-Func_Class'!$D$22,$G96:$AH96)+IFERROR(SUMIF($G$6:$AH$6,AK$6&amp;" "&amp;'Input-Func_Class'!$E$22,$G96:$AH96),SUMIF($G$6:$AH$6,AK$6&amp;" "&amp;'Input-Func_Class'!$B$24,$G96:$AH96))+SUMIF($G$6:$AH$6,AK$6&amp;" "&amp;'Input-Func_Class'!$F$22,$G96:$AH96))&lt;Check_Limit,0,1),1)</f>
        <v>0</v>
      </c>
      <c r="AL96">
        <f ca="1">IFERROR(IF(SUMIF($G$6:$AH$6,AL$6&amp;" Total",$G96:$AH96)-(SUMIF($G$6:$AH$6,AL$6&amp;" "&amp;'Input-Func_Class'!$D$22,$G96:$AH96)+IFERROR(SUMIF($G$6:$AH$6,AL$6&amp;" "&amp;'Input-Func_Class'!$E$22,$G96:$AH96),SUMIF($G$6:$AH$6,AL$6&amp;" "&amp;'Input-Func_Class'!$B$24,$G96:$AH96))+SUMIF($G$6:$AH$6,AL$6&amp;" "&amp;'Input-Func_Class'!$F$22,$G96:$AH96))&lt;Check_Limit,0,1),1)</f>
        <v>0</v>
      </c>
      <c r="AM96">
        <f ca="1">IFERROR(IF(SUMIF($G$6:$AH$6,AM$6&amp;" Total",$G96:$AH96)-(SUMIF($G$6:$AH$6,AM$6&amp;" "&amp;'Input-Func_Class'!$D$22,$G96:$AH96)+IFERROR(SUMIF($G$6:$AH$6,AM$6&amp;" "&amp;'Input-Func_Class'!$E$22,$G96:$AH96),SUMIF($G$6:$AH$6,AM$6&amp;" "&amp;'Input-Func_Class'!$B$24,$G96:$AH96))+SUMIF($G$6:$AH$6,AM$6&amp;" "&amp;'Input-Func_Class'!$F$22,$G96:$AH96))&lt;Check_Limit,0,1),1)</f>
        <v>0</v>
      </c>
      <c r="AN96">
        <f ca="1">IFERROR(IF(SUMIF($G$6:$AH$6,AN$6&amp;" Total",$G96:$AH96)-(SUMIF($G$6:$AH$6,AN$6&amp;" "&amp;'Input-Func_Class'!$D$22,$G96:$AH96)+IFERROR(SUMIF($G$6:$AH$6,AN$6&amp;" "&amp;'Input-Func_Class'!$E$22,$G96:$AH96),SUMIF($G$6:$AH$6,AN$6&amp;" "&amp;'Input-Func_Class'!$B$24,$G96:$AH96))+SUMIF($G$6:$AH$6,AN$6&amp;" "&amp;'Input-Func_Class'!$F$22,$G96:$AH96))&lt;Check_Limit,0,1),1)</f>
        <v>0</v>
      </c>
      <c r="AO96">
        <f ca="1">IFERROR(IF(SUMIF($G$6:$AH$6,AO$6&amp;" Total",$G96:$AH96)-(SUMIF($G$6:$AH$6,AO$6&amp;" "&amp;'Input-Func_Class'!$D$22,$G96:$AH96)+IFERROR(SUMIF($G$6:$AH$6,AO$6&amp;" "&amp;'Input-Func_Class'!$E$22,$G96:$AH96),SUMIF($G$6:$AH$6,AO$6&amp;" "&amp;'Input-Func_Class'!$B$24,$G96:$AH96))+SUMIF($G$6:$AH$6,AO$6&amp;" "&amp;'Input-Func_Class'!$F$22,$G96:$AH96))&lt;Check_Limit,0,1),1)</f>
        <v>0</v>
      </c>
      <c r="AP96">
        <f ca="1">IFERROR(IF(SUMIF($G$6:$AH$6,AP$6&amp;" Total",$G96:$AH96)-(SUMIF($G$6:$AH$6,AP$6&amp;" "&amp;'Input-Func_Class'!$D$22,$G96:$AH96)+IFERROR(SUMIF($G$6:$AH$6,AP$6&amp;" "&amp;'Input-Func_Class'!$E$22,$G96:$AH96),SUMIF($G$6:$AH$6,AP$6&amp;" "&amp;'Input-Func_Class'!$B$24,$G96:$AH96))+SUMIF($G$6:$AH$6,AP$6&amp;" "&amp;'Input-Func_Class'!$F$22,$G96:$AH96))&lt;Check_Limit,0,1),1)</f>
        <v>0</v>
      </c>
    </row>
    <row r="97" spans="1:42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>Functionalization!$D97</f>
        <v>-20354472</v>
      </c>
      <c r="E97" s="11">
        <f t="shared" ca="1" si="6"/>
        <v>0</v>
      </c>
      <c r="F97" s="3" t="str">
        <f>IF($D97=0,"-",IF('Input-Accounts'!$E97&lt;&gt;0,'Input-Accounts'!$E97,'Input-Accounts'!$G97))</f>
        <v>COMMODITY</v>
      </c>
      <c r="G97" s="11">
        <f ca="1">IF(G$5&lt;&gt;"",HLOOKUP(G$5,Functionalization!$G$6:$M$427,ROW($A97)-5,FALSE),IFERROR(INDEX(G$391:G$427,MATCH($F97,$B$391:$B$427,0))/VLOOKUP($F97,$B$391:$AH$427,MATCH(LEFT(TRIM(G$6),FIND("~",SUBSTITUTE(G$6,"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97))*HLOOKUP(LEFT(TRIM(G$6),FIND("~",SUBSTITUTE(G$6," ","~",LEN(TRIM(G$6))-LEN(SUBSTITUTE(TRIM(G$6)," ",""))))-1)&amp;" Total",$B$6:$AH$427,ROW($A97)-5,FALSE))</f>
        <v>0</v>
      </c>
      <c r="H97" s="11">
        <f ca="1">IF(H$5&lt;&gt;"",HLOOKUP(H$5,Functionalization!$G$6:$M$427,ROW($A97)-5,FALSE),IFERROR(INDEX(H$391:H$427,MATCH($F97,$B$391:$B$427,0))/VLOOKUP($F97,$B$391:$AH$427,MATCH(LEFT(TRIM(H$6),FIND("~",SUBSTITUTE(H$6,"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97))*HLOOKUP(LEFT(TRIM(H$6),FIND("~",SUBSTITUTE(H$6," ","~",LEN(TRIM(H$6))-LEN(SUBSTITUTE(TRIM(H$6)," ",""))))-1)&amp;" Total",$B$6:$AH$427,ROW($A97)-5,FALSE))</f>
        <v>0</v>
      </c>
      <c r="I97" s="11">
        <f ca="1">IF(I$5&lt;&gt;"",HLOOKUP(I$5,Functionalization!$G$6:$M$427,ROW($A97)-5,FALSE),IFERROR(INDEX(I$391:I$427,MATCH($F97,$B$391:$B$427,0))/VLOOKUP($F97,$B$391:$AH$427,MATCH(LEFT(TRIM(I$6),FIND("~",SUBSTITUTE(I$6,"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97))*HLOOKUP(LEFT(TRIM(I$6),FIND("~",SUBSTITUTE(I$6," ","~",LEN(TRIM(I$6))-LEN(SUBSTITUTE(TRIM(I$6)," ",""))))-1)&amp;" Total",$B$6:$AH$427,ROW($A97)-5,FALSE))</f>
        <v>0</v>
      </c>
      <c r="J97" s="11">
        <f ca="1">IF(J$5&lt;&gt;"",HLOOKUP(J$5,Functionalization!$G$6:$M$427,ROW($A97)-5,FALSE),IFERROR(INDEX(J$391:J$427,MATCH($F97,$B$391:$B$427,0))/VLOOKUP($F97,$B$391:$AH$427,MATCH(LEFT(TRIM(J$6),FIND("~",SUBSTITUTE(J$6,"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97))*HLOOKUP(LEFT(TRIM(J$6),FIND("~",SUBSTITUTE(J$6," ","~",LEN(TRIM(J$6))-LEN(SUBSTITUTE(TRIM(J$6)," ",""))))-1)&amp;" Total",$B$6:$AH$427,ROW($A97)-5,FALSE))</f>
        <v>0</v>
      </c>
      <c r="K97" s="11">
        <f ca="1">IF(K$5&lt;&gt;"",HLOOKUP(K$5,Functionalization!$G$6:$M$427,ROW($A97)-5,FALSE),IFERROR(INDEX(K$391:K$427,MATCH($F97,$B$391:$B$427,0))/VLOOKUP($F97,$B$391:$AH$427,MATCH(LEFT(TRIM(K$6),FIND("~",SUBSTITUTE(K$6,"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97))*HLOOKUP(LEFT(TRIM(K$6),FIND("~",SUBSTITUTE(K$6," ","~",LEN(TRIM(K$6))-LEN(SUBSTITUTE(TRIM(K$6)," ",""))))-1)&amp;" Total",$B$6:$AH$427,ROW($A97)-5,FALSE))</f>
        <v>-20354472</v>
      </c>
      <c r="L97" s="11">
        <f ca="1">IF(L$5&lt;&gt;"",HLOOKUP(L$5,Functionalization!$G$6:$M$427,ROW($A97)-5,FALSE),IFERROR(INDEX(L$391:L$427,MATCH($F97,$B$391:$B$427,0))/VLOOKUP($F97,$B$391:$AH$427,MATCH(LEFT(TRIM(L$6),FIND("~",SUBSTITUTE(L$6,"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97))*HLOOKUP(LEFT(TRIM(L$6),FIND("~",SUBSTITUTE(L$6," ","~",LEN(TRIM(L$6))-LEN(SUBSTITUTE(TRIM(L$6)," ",""))))-1)&amp;" Total",$B$6:$AH$427,ROW($A97)-5,FALSE))</f>
        <v>0</v>
      </c>
      <c r="M97" s="11">
        <f ca="1">IF(M$5&lt;&gt;"",HLOOKUP(M$5,Functionalization!$G$6:$M$427,ROW($A97)-5,FALSE),IFERROR(INDEX(M$391:M$427,MATCH($F97,$B$391:$B$427,0))/VLOOKUP($F97,$B$391:$AH$427,MATCH(LEFT(TRIM(M$6),FIND("~",SUBSTITUTE(M$6,"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97))*HLOOKUP(LEFT(TRIM(M$6),FIND("~",SUBSTITUTE(M$6," ","~",LEN(TRIM(M$6))-LEN(SUBSTITUTE(TRIM(M$6)," ",""))))-1)&amp;" Total",$B$6:$AH$427,ROW($A97)-5,FALSE))</f>
        <v>-20354472</v>
      </c>
      <c r="N97" s="11">
        <f ca="1">IF(N$5&lt;&gt;"",HLOOKUP(N$5,Functionalization!$G$6:$M$427,ROW($A97)-5,FALSE),IFERROR(INDEX(N$391:N$427,MATCH($F97,$B$391:$B$427,0))/VLOOKUP($F97,$B$391:$AH$427,MATCH(LEFT(TRIM(N$6),FIND("~",SUBSTITUTE(N$6,"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97))*HLOOKUP(LEFT(TRIM(N$6),FIND("~",SUBSTITUTE(N$6," ","~",LEN(TRIM(N$6))-LEN(SUBSTITUTE(TRIM(N$6)," ",""))))-1)&amp;" Total",$B$6:$AH$427,ROW($A97)-5,FALSE))</f>
        <v>0</v>
      </c>
      <c r="O97" s="11">
        <f ca="1">IF(O$5&lt;&gt;"",HLOOKUP(O$5,Functionalization!$G$6:$M$427,ROW($A97)-5,FALSE),IFERROR(INDEX(O$391:O$427,MATCH($F97,$B$391:$B$427,0))/VLOOKUP($F97,$B$391:$AH$427,MATCH(LEFT(TRIM(O$6),FIND("~",SUBSTITUTE(O$6,"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97))*HLOOKUP(LEFT(TRIM(O$6),FIND("~",SUBSTITUTE(O$6," ","~",LEN(TRIM(O$6))-LEN(SUBSTITUTE(TRIM(O$6)," ",""))))-1)&amp;" Total",$B$6:$AH$427,ROW($A97)-5,FALSE))</f>
        <v>0</v>
      </c>
      <c r="P97" s="11">
        <f ca="1">IF(P$5&lt;&gt;"",HLOOKUP(P$5,Functionalization!$G$6:$M$427,ROW($A97)-5,FALSE),IFERROR(INDEX(P$391:P$427,MATCH($F97,$B$391:$B$427,0))/VLOOKUP($F97,$B$391:$AH$427,MATCH(LEFT(TRIM(P$6),FIND("~",SUBSTITUTE(P$6,"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97))*HLOOKUP(LEFT(TRIM(P$6),FIND("~",SUBSTITUTE(P$6," ","~",LEN(TRIM(P$6))-LEN(SUBSTITUTE(TRIM(P$6)," ",""))))-1)&amp;" Total",$B$6:$AH$427,ROW($A97)-5,FALSE))</f>
        <v>0</v>
      </c>
      <c r="Q97" s="11">
        <f ca="1">IF(Q$5&lt;&gt;"",HLOOKUP(Q$5,Functionalization!$G$6:$M$427,ROW($A97)-5,FALSE),IFERROR(INDEX(Q$391:Q$427,MATCH($F97,$B$391:$B$427,0))/VLOOKUP($F97,$B$391:$AH$427,MATCH(LEFT(TRIM(Q$6),FIND("~",SUBSTITUTE(Q$6,"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97))*HLOOKUP(LEFT(TRIM(Q$6),FIND("~",SUBSTITUTE(Q$6," ","~",LEN(TRIM(Q$6))-LEN(SUBSTITUTE(TRIM(Q$6)," ",""))))-1)&amp;" Total",$B$6:$AH$427,ROW($A97)-5,FALSE))</f>
        <v>0</v>
      </c>
      <c r="R97" s="11">
        <f ca="1">IF(R$5&lt;&gt;"",HLOOKUP(R$5,Functionalization!$G$6:$M$427,ROW($A97)-5,FALSE),IFERROR(INDEX(R$391:R$427,MATCH($F97,$B$391:$B$427,0))/VLOOKUP($F97,$B$391:$AH$427,MATCH(LEFT(TRIM(R$6),FIND("~",SUBSTITUTE(R$6,"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97))*HLOOKUP(LEFT(TRIM(R$6),FIND("~",SUBSTITUTE(R$6," ","~",LEN(TRIM(R$6))-LEN(SUBSTITUTE(TRIM(R$6)," ",""))))-1)&amp;" Total",$B$6:$AH$427,ROW($A97)-5,FALSE))</f>
        <v>0</v>
      </c>
      <c r="S97" s="11">
        <f ca="1">IF(S$5&lt;&gt;"",HLOOKUP(S$5,Functionalization!$G$6:$M$427,ROW($A97)-5,FALSE),IFERROR(INDEX(S$391:S$427,MATCH($F97,$B$391:$B$427,0))/VLOOKUP($F97,$B$391:$AH$427,MATCH(LEFT(TRIM(S$6),FIND("~",SUBSTITUTE(S$6,"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97))*HLOOKUP(LEFT(TRIM(S$6),FIND("~",SUBSTITUTE(S$6," ","~",LEN(TRIM(S$6))-LEN(SUBSTITUTE(TRIM(S$6)," ",""))))-1)&amp;" Total",$B$6:$AH$427,ROW($A97)-5,FALSE))</f>
        <v>0</v>
      </c>
      <c r="T97" s="11">
        <f ca="1">IF(T$5&lt;&gt;"",HLOOKUP(T$5,Functionalization!$G$6:$M$427,ROW($A97)-5,FALSE),IFERROR(INDEX(T$391:T$427,MATCH($F97,$B$391:$B$427,0))/VLOOKUP($F97,$B$391:$AH$427,MATCH(LEFT(TRIM(T$6),FIND("~",SUBSTITUTE(T$6,"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97))*HLOOKUP(LEFT(TRIM(T$6),FIND("~",SUBSTITUTE(T$6," ","~",LEN(TRIM(T$6))-LEN(SUBSTITUTE(TRIM(T$6)," ",""))))-1)&amp;" Total",$B$6:$AH$427,ROW($A97)-5,FALSE))</f>
        <v>0</v>
      </c>
      <c r="U97" s="11">
        <f ca="1">IF(U$5&lt;&gt;"",HLOOKUP(U$5,Functionalization!$G$6:$M$427,ROW($A97)-5,FALSE),IFERROR(INDEX(U$391:U$427,MATCH($F97,$B$391:$B$427,0))/VLOOKUP($F97,$B$391:$AH$427,MATCH(LEFT(TRIM(U$6),FIND("~",SUBSTITUTE(U$6,"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97))*HLOOKUP(LEFT(TRIM(U$6),FIND("~",SUBSTITUTE(U$6," ","~",LEN(TRIM(U$6))-LEN(SUBSTITUTE(TRIM(U$6)," ",""))))-1)&amp;" Total",$B$6:$AH$427,ROW($A97)-5,FALSE))</f>
        <v>0</v>
      </c>
      <c r="V97" s="11">
        <f ca="1">IF(V$5&lt;&gt;"",HLOOKUP(V$5,Functionalization!$G$6:$M$427,ROW($A97)-5,FALSE),IFERROR(INDEX(V$391:V$427,MATCH($F97,$B$391:$B$427,0))/VLOOKUP($F97,$B$391:$AH$427,MATCH(LEFT(TRIM(V$6),FIND("~",SUBSTITUTE(V$6,"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97))*HLOOKUP(LEFT(TRIM(V$6),FIND("~",SUBSTITUTE(V$6," ","~",LEN(TRIM(V$6))-LEN(SUBSTITUTE(TRIM(V$6)," ",""))))-1)&amp;" Total",$B$6:$AH$427,ROW($A97)-5,FALSE))</f>
        <v>0</v>
      </c>
      <c r="W97" s="11">
        <f ca="1">IF(W$5&lt;&gt;"",HLOOKUP(W$5,Functionalization!$G$6:$M$427,ROW($A97)-5,FALSE),IFERROR(INDEX(W$391:W$427,MATCH($F97,$B$391:$B$427,0))/VLOOKUP($F97,$B$391:$AH$427,MATCH(LEFT(TRIM(W$6),FIND("~",SUBSTITUTE(W$6,"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97))*HLOOKUP(LEFT(TRIM(W$6),FIND("~",SUBSTITUTE(W$6," ","~",LEN(TRIM(W$6))-LEN(SUBSTITUTE(TRIM(W$6)," ",""))))-1)&amp;" Total",$B$6:$AH$427,ROW($A97)-5,FALSE))</f>
        <v>0</v>
      </c>
      <c r="X97" s="11">
        <f ca="1">IF(X$5&lt;&gt;"",HLOOKUP(X$5,Functionalization!$G$6:$M$427,ROW($A97)-5,FALSE),IFERROR(INDEX(X$391:X$427,MATCH($F97,$B$391:$B$427,0))/VLOOKUP($F97,$B$391:$AH$427,MATCH(LEFT(TRIM(X$6),FIND("~",SUBSTITUTE(X$6,"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97))*HLOOKUP(LEFT(TRIM(X$6),FIND("~",SUBSTITUTE(X$6," ","~",LEN(TRIM(X$6))-LEN(SUBSTITUTE(TRIM(X$6)," ",""))))-1)&amp;" Total",$B$6:$AH$427,ROW($A97)-5,FALSE))</f>
        <v>0</v>
      </c>
      <c r="Y97" s="11">
        <f ca="1">IF(Y$5&lt;&gt;"",HLOOKUP(Y$5,Functionalization!$G$6:$M$427,ROW($A97)-5,FALSE),IFERROR(INDEX(Y$391:Y$427,MATCH($F97,$B$391:$B$427,0))/VLOOKUP($F97,$B$391:$AH$427,MATCH(LEFT(TRIM(Y$6),FIND("~",SUBSTITUTE(Y$6,"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97))*HLOOKUP(LEFT(TRIM(Y$6),FIND("~",SUBSTITUTE(Y$6," ","~",LEN(TRIM(Y$6))-LEN(SUBSTITUTE(TRIM(Y$6)," ",""))))-1)&amp;" Total",$B$6:$AH$427,ROW($A97)-5,FALSE))</f>
        <v>0</v>
      </c>
      <c r="Z97" s="11">
        <f ca="1">IF(Z$5&lt;&gt;"",HLOOKUP(Z$5,Functionalization!$G$6:$M$427,ROW($A97)-5,FALSE),IFERROR(INDEX(Z$391:Z$427,MATCH($F97,$B$391:$B$427,0))/VLOOKUP($F97,$B$391:$AH$427,MATCH(LEFT(TRIM(Z$6),FIND("~",SUBSTITUTE(Z$6,"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97))*HLOOKUP(LEFT(TRIM(Z$6),FIND("~",SUBSTITUTE(Z$6," ","~",LEN(TRIM(Z$6))-LEN(SUBSTITUTE(TRIM(Z$6)," ",""))))-1)&amp;" Total",$B$6:$AH$427,ROW($A97)-5,FALSE))</f>
        <v>0</v>
      </c>
      <c r="AA97" s="11">
        <f ca="1">IF(AA$5&lt;&gt;"",HLOOKUP(AA$5,Functionalization!$G$6:$M$427,ROW($A97)-5,FALSE),IFERROR(INDEX(AA$391:AA$427,MATCH($F97,$B$391:$B$427,0))/VLOOKUP($F97,$B$391:$AH$427,MATCH(LEFT(TRIM(AA$6),FIND("~",SUBSTITUTE(AA$6,"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97))*HLOOKUP(LEFT(TRIM(AA$6),FIND("~",SUBSTITUTE(AA$6," ","~",LEN(TRIM(AA$6))-LEN(SUBSTITUTE(TRIM(AA$6)," ",""))))-1)&amp;" Total",$B$6:$AH$427,ROW($A97)-5,FALSE))</f>
        <v>0</v>
      </c>
      <c r="AB97" s="11">
        <f ca="1">IF(AB$5&lt;&gt;"",HLOOKUP(AB$5,Functionalization!$G$6:$M$427,ROW($A97)-5,FALSE),IFERROR(INDEX(AB$391:AB$427,MATCH($F97,$B$391:$B$427,0))/VLOOKUP($F97,$B$391:$AH$427,MATCH(LEFT(TRIM(AB$6),FIND("~",SUBSTITUTE(AB$6,"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97))*HLOOKUP(LEFT(TRIM(AB$6),FIND("~",SUBSTITUTE(AB$6," ","~",LEN(TRIM(AB$6))-LEN(SUBSTITUTE(TRIM(AB$6)," ",""))))-1)&amp;" Total",$B$6:$AH$427,ROW($A97)-5,FALSE))</f>
        <v>0</v>
      </c>
      <c r="AC97" s="11">
        <f ca="1">IF(AC$5&lt;&gt;"",HLOOKUP(AC$5,Functionalization!$G$6:$M$427,ROW($A97)-5,FALSE),IFERROR(INDEX(AC$391:AC$427,MATCH($F97,$B$391:$B$427,0))/VLOOKUP($F97,$B$391:$AH$427,MATCH(LEFT(TRIM(AC$6),FIND("~",SUBSTITUTE(AC$6,"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97))*HLOOKUP(LEFT(TRIM(AC$6),FIND("~",SUBSTITUTE(AC$6," ","~",LEN(TRIM(AC$6))-LEN(SUBSTITUTE(TRIM(AC$6)," ",""))))-1)&amp;" Total",$B$6:$AH$427,ROW($A97)-5,FALSE))</f>
        <v>0</v>
      </c>
      <c r="AD97" s="11">
        <f ca="1">IF(AD$5&lt;&gt;"",HLOOKUP(AD$5,Functionalization!$G$6:$M$427,ROW($A97)-5,FALSE),IFERROR(INDEX(AD$391:AD$427,MATCH($F97,$B$391:$B$427,0))/VLOOKUP($F97,$B$391:$AH$427,MATCH(LEFT(TRIM(AD$6),FIND("~",SUBSTITUTE(AD$6,"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97))*HLOOKUP(LEFT(TRIM(AD$6),FIND("~",SUBSTITUTE(AD$6," ","~",LEN(TRIM(AD$6))-LEN(SUBSTITUTE(TRIM(AD$6)," ",""))))-1)&amp;" Total",$B$6:$AH$427,ROW($A97)-5,FALSE))</f>
        <v>0</v>
      </c>
      <c r="AE97" s="11">
        <f ca="1">IF(AE$5&lt;&gt;"",HLOOKUP(AE$5,Functionalization!$G$6:$M$427,ROW($A97)-5,FALSE),IFERROR(INDEX(AE$391:AE$427,MATCH($F97,$B$391:$B$427,0))/VLOOKUP($F97,$B$391:$AH$427,MATCH(LEFT(TRIM(AE$6),FIND("~",SUBSTITUTE(AE$6,"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97))*HLOOKUP(LEFT(TRIM(AE$6),FIND("~",SUBSTITUTE(AE$6," ","~",LEN(TRIM(AE$6))-LEN(SUBSTITUTE(TRIM(AE$6)," ",""))))-1)&amp;" Total",$B$6:$AH$427,ROW($A97)-5,FALSE))</f>
        <v>0</v>
      </c>
      <c r="AF97" s="11">
        <f ca="1">IF(AF$5&lt;&gt;"",HLOOKUP(AF$5,Functionalization!$G$6:$M$427,ROW($A97)-5,FALSE),IFERROR(INDEX(AF$391:AF$427,MATCH($F97,$B$391:$B$427,0))/VLOOKUP($F97,$B$391:$AH$427,MATCH(LEFT(TRIM(AF$6),FIND("~",SUBSTITUTE(AF$6,"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97))*HLOOKUP(LEFT(TRIM(AF$6),FIND("~",SUBSTITUTE(AF$6," ","~",LEN(TRIM(AF$6))-LEN(SUBSTITUTE(TRIM(AF$6)," ",""))))-1)&amp;" Total",$B$6:$AH$427,ROW($A97)-5,FALSE))</f>
        <v>0</v>
      </c>
      <c r="AG97" s="11">
        <f ca="1">IF(AG$5&lt;&gt;"",HLOOKUP(AG$5,Functionalization!$G$6:$M$427,ROW($A97)-5,FALSE),IFERROR(INDEX(AG$391:AG$427,MATCH($F97,$B$391:$B$427,0))/VLOOKUP($F97,$B$391:$AH$427,MATCH(LEFT(TRIM(AG$6),FIND("~",SUBSTITUTE(AG$6,"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97))*HLOOKUP(LEFT(TRIM(AG$6),FIND("~",SUBSTITUTE(AG$6," ","~",LEN(TRIM(AG$6))-LEN(SUBSTITUTE(TRIM(AG$6)," ",""))))-1)&amp;" Total",$B$6:$AH$427,ROW($A97)-5,FALSE))</f>
        <v>0</v>
      </c>
      <c r="AH97" s="11">
        <f ca="1">IF(AH$5&lt;&gt;"",HLOOKUP(AH$5,Functionalization!$G$6:$M$427,ROW($A97)-5,FALSE),IFERROR(INDEX(AH$391:AH$427,MATCH($F97,$B$391:$B$427,0))/VLOOKUP($F97,$B$391:$AH$427,MATCH(LEFT(TRIM(AH$6),FIND("~",SUBSTITUTE(AH$6,"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97))*HLOOKUP(LEFT(TRIM(AH$6),FIND("~",SUBSTITUTE(AH$6," ","~",LEN(TRIM(AH$6))-LEN(SUBSTITUTE(TRIM(AH$6)," ",""))))-1)&amp;" Total",$B$6:$AH$427,ROW($A97)-5,FALSE))</f>
        <v>0</v>
      </c>
      <c r="AJ97">
        <f ca="1">IFERROR(IF(SUMIF($G$6:$AH$6,AJ$6&amp;" Total",$G97:$AH97)-(SUMIF($G$6:$AH$6,AJ$6&amp;" "&amp;'Input-Func_Class'!$D$22,$G97:$AH97)+IFERROR(SUMIF($G$6:$AH$6,AJ$6&amp;" "&amp;'Input-Func_Class'!$E$22,$G97:$AH97),SUMIF($G$6:$AH$6,AJ$6&amp;" "&amp;'Input-Func_Class'!$B$24,$G97:$AH97))+SUMIF($G$6:$AH$6,AJ$6&amp;" "&amp;'Input-Func_Class'!$F$22,$G97:$AH97))&lt;Check_Limit,0,1),1)</f>
        <v>0</v>
      </c>
      <c r="AK97">
        <f ca="1">IFERROR(IF(SUMIF($G$6:$AH$6,AK$6&amp;" Total",$G97:$AH97)-(SUMIF($G$6:$AH$6,AK$6&amp;" "&amp;'Input-Func_Class'!$D$22,$G97:$AH97)+IFERROR(SUMIF($G$6:$AH$6,AK$6&amp;" "&amp;'Input-Func_Class'!$E$22,$G97:$AH97),SUMIF($G$6:$AH$6,AK$6&amp;" "&amp;'Input-Func_Class'!$B$24,$G97:$AH97))+SUMIF($G$6:$AH$6,AK$6&amp;" "&amp;'Input-Func_Class'!$F$22,$G97:$AH97))&lt;Check_Limit,0,1),1)</f>
        <v>0</v>
      </c>
      <c r="AL97">
        <f ca="1">IFERROR(IF(SUMIF($G$6:$AH$6,AL$6&amp;" Total",$G97:$AH97)-(SUMIF($G$6:$AH$6,AL$6&amp;" "&amp;'Input-Func_Class'!$D$22,$G97:$AH97)+IFERROR(SUMIF($G$6:$AH$6,AL$6&amp;" "&amp;'Input-Func_Class'!$E$22,$G97:$AH97),SUMIF($G$6:$AH$6,AL$6&amp;" "&amp;'Input-Func_Class'!$B$24,$G97:$AH97))+SUMIF($G$6:$AH$6,AL$6&amp;" "&amp;'Input-Func_Class'!$F$22,$G97:$AH97))&lt;Check_Limit,0,1),1)</f>
        <v>0</v>
      </c>
      <c r="AM97">
        <f ca="1">IFERROR(IF(SUMIF($G$6:$AH$6,AM$6&amp;" Total",$G97:$AH97)-(SUMIF($G$6:$AH$6,AM$6&amp;" "&amp;'Input-Func_Class'!$D$22,$G97:$AH97)+IFERROR(SUMIF($G$6:$AH$6,AM$6&amp;" "&amp;'Input-Func_Class'!$E$22,$G97:$AH97),SUMIF($G$6:$AH$6,AM$6&amp;" "&amp;'Input-Func_Class'!$B$24,$G97:$AH97))+SUMIF($G$6:$AH$6,AM$6&amp;" "&amp;'Input-Func_Class'!$F$22,$G97:$AH97))&lt;Check_Limit,0,1),1)</f>
        <v>0</v>
      </c>
      <c r="AN97">
        <f ca="1">IFERROR(IF(SUMIF($G$6:$AH$6,AN$6&amp;" Total",$G97:$AH97)-(SUMIF($G$6:$AH$6,AN$6&amp;" "&amp;'Input-Func_Class'!$D$22,$G97:$AH97)+IFERROR(SUMIF($G$6:$AH$6,AN$6&amp;" "&amp;'Input-Func_Class'!$E$22,$G97:$AH97),SUMIF($G$6:$AH$6,AN$6&amp;" "&amp;'Input-Func_Class'!$B$24,$G97:$AH97))+SUMIF($G$6:$AH$6,AN$6&amp;" "&amp;'Input-Func_Class'!$F$22,$G97:$AH97))&lt;Check_Limit,0,1),1)</f>
        <v>0</v>
      </c>
      <c r="AO97">
        <f ca="1">IFERROR(IF(SUMIF($G$6:$AH$6,AO$6&amp;" Total",$G97:$AH97)-(SUMIF($G$6:$AH$6,AO$6&amp;" "&amp;'Input-Func_Class'!$D$22,$G97:$AH97)+IFERROR(SUMIF($G$6:$AH$6,AO$6&amp;" "&amp;'Input-Func_Class'!$E$22,$G97:$AH97),SUMIF($G$6:$AH$6,AO$6&amp;" "&amp;'Input-Func_Class'!$B$24,$G97:$AH97))+SUMIF($G$6:$AH$6,AO$6&amp;" "&amp;'Input-Func_Class'!$F$22,$G97:$AH97))&lt;Check_Limit,0,1),1)</f>
        <v>0</v>
      </c>
      <c r="AP97">
        <f ca="1">IFERROR(IF(SUMIF($G$6:$AH$6,AP$6&amp;" Total",$G97:$AH97)-(SUMIF($G$6:$AH$6,AP$6&amp;" "&amp;'Input-Func_Class'!$D$22,$G97:$AH97)+IFERROR(SUMIF($G$6:$AH$6,AP$6&amp;" "&amp;'Input-Func_Class'!$E$22,$G97:$AH97),SUMIF($G$6:$AH$6,AP$6&amp;" "&amp;'Input-Func_Class'!$B$24,$G97:$AH97))+SUMIF($G$6:$AH$6,AP$6&amp;" "&amp;'Input-Func_Class'!$F$22,$G97:$AH97))&lt;Check_Limit,0,1),1)</f>
        <v>0</v>
      </c>
    </row>
    <row r="98" spans="1:42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>Functionalization!$D98</f>
        <v>-3130540</v>
      </c>
      <c r="E98" s="11">
        <f t="shared" ca="1" si="6"/>
        <v>0</v>
      </c>
      <c r="F98" s="3" t="str">
        <f>IF($D98=0,"-",IF('Input-Accounts'!$E98&lt;&gt;0,'Input-Accounts'!$E98,'Input-Accounts'!$G98))</f>
        <v>COMMODITY</v>
      </c>
      <c r="G98" s="11">
        <f ca="1">IF(G$5&lt;&gt;"",HLOOKUP(G$5,Functionalization!$G$6:$M$427,ROW($A98)-5,FALSE),IFERROR(INDEX(G$391:G$427,MATCH($F98,$B$391:$B$427,0))/VLOOKUP($F98,$B$391:$AH$427,MATCH(LEFT(TRIM(G$6),FIND("~",SUBSTITUTE(G$6,"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98))*HLOOKUP(LEFT(TRIM(G$6),FIND("~",SUBSTITUTE(G$6," ","~",LEN(TRIM(G$6))-LEN(SUBSTITUTE(TRIM(G$6)," ",""))))-1)&amp;" Total",$B$6:$AH$427,ROW($A98)-5,FALSE))</f>
        <v>0</v>
      </c>
      <c r="H98" s="11">
        <f ca="1">IF(H$5&lt;&gt;"",HLOOKUP(H$5,Functionalization!$G$6:$M$427,ROW($A98)-5,FALSE),IFERROR(INDEX(H$391:H$427,MATCH($F98,$B$391:$B$427,0))/VLOOKUP($F98,$B$391:$AH$427,MATCH(LEFT(TRIM(H$6),FIND("~",SUBSTITUTE(H$6,"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98))*HLOOKUP(LEFT(TRIM(H$6),FIND("~",SUBSTITUTE(H$6," ","~",LEN(TRIM(H$6))-LEN(SUBSTITUTE(TRIM(H$6)," ",""))))-1)&amp;" Total",$B$6:$AH$427,ROW($A98)-5,FALSE))</f>
        <v>0</v>
      </c>
      <c r="I98" s="11">
        <f ca="1">IF(I$5&lt;&gt;"",HLOOKUP(I$5,Functionalization!$G$6:$M$427,ROW($A98)-5,FALSE),IFERROR(INDEX(I$391:I$427,MATCH($F98,$B$391:$B$427,0))/VLOOKUP($F98,$B$391:$AH$427,MATCH(LEFT(TRIM(I$6),FIND("~",SUBSTITUTE(I$6,"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98))*HLOOKUP(LEFT(TRIM(I$6),FIND("~",SUBSTITUTE(I$6," ","~",LEN(TRIM(I$6))-LEN(SUBSTITUTE(TRIM(I$6)," ",""))))-1)&amp;" Total",$B$6:$AH$427,ROW($A98)-5,FALSE))</f>
        <v>0</v>
      </c>
      <c r="J98" s="11">
        <f ca="1">IF(J$5&lt;&gt;"",HLOOKUP(J$5,Functionalization!$G$6:$M$427,ROW($A98)-5,FALSE),IFERROR(INDEX(J$391:J$427,MATCH($F98,$B$391:$B$427,0))/VLOOKUP($F98,$B$391:$AH$427,MATCH(LEFT(TRIM(J$6),FIND("~",SUBSTITUTE(J$6,"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98))*HLOOKUP(LEFT(TRIM(J$6),FIND("~",SUBSTITUTE(J$6," ","~",LEN(TRIM(J$6))-LEN(SUBSTITUTE(TRIM(J$6)," ",""))))-1)&amp;" Total",$B$6:$AH$427,ROW($A98)-5,FALSE))</f>
        <v>0</v>
      </c>
      <c r="K98" s="11">
        <f ca="1">IF(K$5&lt;&gt;"",HLOOKUP(K$5,Functionalization!$G$6:$M$427,ROW($A98)-5,FALSE),IFERROR(INDEX(K$391:K$427,MATCH($F98,$B$391:$B$427,0))/VLOOKUP($F98,$B$391:$AH$427,MATCH(LEFT(TRIM(K$6),FIND("~",SUBSTITUTE(K$6,"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98))*HLOOKUP(LEFT(TRIM(K$6),FIND("~",SUBSTITUTE(K$6," ","~",LEN(TRIM(K$6))-LEN(SUBSTITUTE(TRIM(K$6)," ",""))))-1)&amp;" Total",$B$6:$AH$427,ROW($A98)-5,FALSE))</f>
        <v>-3130540</v>
      </c>
      <c r="L98" s="11">
        <f ca="1">IF(L$5&lt;&gt;"",HLOOKUP(L$5,Functionalization!$G$6:$M$427,ROW($A98)-5,FALSE),IFERROR(INDEX(L$391:L$427,MATCH($F98,$B$391:$B$427,0))/VLOOKUP($F98,$B$391:$AH$427,MATCH(LEFT(TRIM(L$6),FIND("~",SUBSTITUTE(L$6,"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98))*HLOOKUP(LEFT(TRIM(L$6),FIND("~",SUBSTITUTE(L$6," ","~",LEN(TRIM(L$6))-LEN(SUBSTITUTE(TRIM(L$6)," ",""))))-1)&amp;" Total",$B$6:$AH$427,ROW($A98)-5,FALSE))</f>
        <v>0</v>
      </c>
      <c r="M98" s="11">
        <f ca="1">IF(M$5&lt;&gt;"",HLOOKUP(M$5,Functionalization!$G$6:$M$427,ROW($A98)-5,FALSE),IFERROR(INDEX(M$391:M$427,MATCH($F98,$B$391:$B$427,0))/VLOOKUP($F98,$B$391:$AH$427,MATCH(LEFT(TRIM(M$6),FIND("~",SUBSTITUTE(M$6,"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98))*HLOOKUP(LEFT(TRIM(M$6),FIND("~",SUBSTITUTE(M$6," ","~",LEN(TRIM(M$6))-LEN(SUBSTITUTE(TRIM(M$6)," ",""))))-1)&amp;" Total",$B$6:$AH$427,ROW($A98)-5,FALSE))</f>
        <v>-3130540</v>
      </c>
      <c r="N98" s="11">
        <f ca="1">IF(N$5&lt;&gt;"",HLOOKUP(N$5,Functionalization!$G$6:$M$427,ROW($A98)-5,FALSE),IFERROR(INDEX(N$391:N$427,MATCH($F98,$B$391:$B$427,0))/VLOOKUP($F98,$B$391:$AH$427,MATCH(LEFT(TRIM(N$6),FIND("~",SUBSTITUTE(N$6,"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98))*HLOOKUP(LEFT(TRIM(N$6),FIND("~",SUBSTITUTE(N$6," ","~",LEN(TRIM(N$6))-LEN(SUBSTITUTE(TRIM(N$6)," ",""))))-1)&amp;" Total",$B$6:$AH$427,ROW($A98)-5,FALSE))</f>
        <v>0</v>
      </c>
      <c r="O98" s="11">
        <f ca="1">IF(O$5&lt;&gt;"",HLOOKUP(O$5,Functionalization!$G$6:$M$427,ROW($A98)-5,FALSE),IFERROR(INDEX(O$391:O$427,MATCH($F98,$B$391:$B$427,0))/VLOOKUP($F98,$B$391:$AH$427,MATCH(LEFT(TRIM(O$6),FIND("~",SUBSTITUTE(O$6,"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98))*HLOOKUP(LEFT(TRIM(O$6),FIND("~",SUBSTITUTE(O$6," ","~",LEN(TRIM(O$6))-LEN(SUBSTITUTE(TRIM(O$6)," ",""))))-1)&amp;" Total",$B$6:$AH$427,ROW($A98)-5,FALSE))</f>
        <v>0</v>
      </c>
      <c r="P98" s="11">
        <f ca="1">IF(P$5&lt;&gt;"",HLOOKUP(P$5,Functionalization!$G$6:$M$427,ROW($A98)-5,FALSE),IFERROR(INDEX(P$391:P$427,MATCH($F98,$B$391:$B$427,0))/VLOOKUP($F98,$B$391:$AH$427,MATCH(LEFT(TRIM(P$6),FIND("~",SUBSTITUTE(P$6,"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98))*HLOOKUP(LEFT(TRIM(P$6),FIND("~",SUBSTITUTE(P$6," ","~",LEN(TRIM(P$6))-LEN(SUBSTITUTE(TRIM(P$6)," ",""))))-1)&amp;" Total",$B$6:$AH$427,ROW($A98)-5,FALSE))</f>
        <v>0</v>
      </c>
      <c r="Q98" s="11">
        <f ca="1">IF(Q$5&lt;&gt;"",HLOOKUP(Q$5,Functionalization!$G$6:$M$427,ROW($A98)-5,FALSE),IFERROR(INDEX(Q$391:Q$427,MATCH($F98,$B$391:$B$427,0))/VLOOKUP($F98,$B$391:$AH$427,MATCH(LEFT(TRIM(Q$6),FIND("~",SUBSTITUTE(Q$6,"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98))*HLOOKUP(LEFT(TRIM(Q$6),FIND("~",SUBSTITUTE(Q$6," ","~",LEN(TRIM(Q$6))-LEN(SUBSTITUTE(TRIM(Q$6)," ",""))))-1)&amp;" Total",$B$6:$AH$427,ROW($A98)-5,FALSE))</f>
        <v>0</v>
      </c>
      <c r="R98" s="11">
        <f ca="1">IF(R$5&lt;&gt;"",HLOOKUP(R$5,Functionalization!$G$6:$M$427,ROW($A98)-5,FALSE),IFERROR(INDEX(R$391:R$427,MATCH($F98,$B$391:$B$427,0))/VLOOKUP($F98,$B$391:$AH$427,MATCH(LEFT(TRIM(R$6),FIND("~",SUBSTITUTE(R$6,"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98))*HLOOKUP(LEFT(TRIM(R$6),FIND("~",SUBSTITUTE(R$6," ","~",LEN(TRIM(R$6))-LEN(SUBSTITUTE(TRIM(R$6)," ",""))))-1)&amp;" Total",$B$6:$AH$427,ROW($A98)-5,FALSE))</f>
        <v>0</v>
      </c>
      <c r="S98" s="11">
        <f ca="1">IF(S$5&lt;&gt;"",HLOOKUP(S$5,Functionalization!$G$6:$M$427,ROW($A98)-5,FALSE),IFERROR(INDEX(S$391:S$427,MATCH($F98,$B$391:$B$427,0))/VLOOKUP($F98,$B$391:$AH$427,MATCH(LEFT(TRIM(S$6),FIND("~",SUBSTITUTE(S$6,"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98))*HLOOKUP(LEFT(TRIM(S$6),FIND("~",SUBSTITUTE(S$6," ","~",LEN(TRIM(S$6))-LEN(SUBSTITUTE(TRIM(S$6)," ",""))))-1)&amp;" Total",$B$6:$AH$427,ROW($A98)-5,FALSE))</f>
        <v>0</v>
      </c>
      <c r="T98" s="11">
        <f ca="1">IF(T$5&lt;&gt;"",HLOOKUP(T$5,Functionalization!$G$6:$M$427,ROW($A98)-5,FALSE),IFERROR(INDEX(T$391:T$427,MATCH($F98,$B$391:$B$427,0))/VLOOKUP($F98,$B$391:$AH$427,MATCH(LEFT(TRIM(T$6),FIND("~",SUBSTITUTE(T$6,"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98))*HLOOKUP(LEFT(TRIM(T$6),FIND("~",SUBSTITUTE(T$6," ","~",LEN(TRIM(T$6))-LEN(SUBSTITUTE(TRIM(T$6)," ",""))))-1)&amp;" Total",$B$6:$AH$427,ROW($A98)-5,FALSE))</f>
        <v>0</v>
      </c>
      <c r="U98" s="11">
        <f ca="1">IF(U$5&lt;&gt;"",HLOOKUP(U$5,Functionalization!$G$6:$M$427,ROW($A98)-5,FALSE),IFERROR(INDEX(U$391:U$427,MATCH($F98,$B$391:$B$427,0))/VLOOKUP($F98,$B$391:$AH$427,MATCH(LEFT(TRIM(U$6),FIND("~",SUBSTITUTE(U$6,"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98))*HLOOKUP(LEFT(TRIM(U$6),FIND("~",SUBSTITUTE(U$6," ","~",LEN(TRIM(U$6))-LEN(SUBSTITUTE(TRIM(U$6)," ",""))))-1)&amp;" Total",$B$6:$AH$427,ROW($A98)-5,FALSE))</f>
        <v>0</v>
      </c>
      <c r="V98" s="11">
        <f ca="1">IF(V$5&lt;&gt;"",HLOOKUP(V$5,Functionalization!$G$6:$M$427,ROW($A98)-5,FALSE),IFERROR(INDEX(V$391:V$427,MATCH($F98,$B$391:$B$427,0))/VLOOKUP($F98,$B$391:$AH$427,MATCH(LEFT(TRIM(V$6),FIND("~",SUBSTITUTE(V$6,"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98))*HLOOKUP(LEFT(TRIM(V$6),FIND("~",SUBSTITUTE(V$6," ","~",LEN(TRIM(V$6))-LEN(SUBSTITUTE(TRIM(V$6)," ",""))))-1)&amp;" Total",$B$6:$AH$427,ROW($A98)-5,FALSE))</f>
        <v>0</v>
      </c>
      <c r="W98" s="11">
        <f ca="1">IF(W$5&lt;&gt;"",HLOOKUP(W$5,Functionalization!$G$6:$M$427,ROW($A98)-5,FALSE),IFERROR(INDEX(W$391:W$427,MATCH($F98,$B$391:$B$427,0))/VLOOKUP($F98,$B$391:$AH$427,MATCH(LEFT(TRIM(W$6),FIND("~",SUBSTITUTE(W$6,"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98))*HLOOKUP(LEFT(TRIM(W$6),FIND("~",SUBSTITUTE(W$6," ","~",LEN(TRIM(W$6))-LEN(SUBSTITUTE(TRIM(W$6)," ",""))))-1)&amp;" Total",$B$6:$AH$427,ROW($A98)-5,FALSE))</f>
        <v>0</v>
      </c>
      <c r="X98" s="11">
        <f ca="1">IF(X$5&lt;&gt;"",HLOOKUP(X$5,Functionalization!$G$6:$M$427,ROW($A98)-5,FALSE),IFERROR(INDEX(X$391:X$427,MATCH($F98,$B$391:$B$427,0))/VLOOKUP($F98,$B$391:$AH$427,MATCH(LEFT(TRIM(X$6),FIND("~",SUBSTITUTE(X$6,"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98))*HLOOKUP(LEFT(TRIM(X$6),FIND("~",SUBSTITUTE(X$6," ","~",LEN(TRIM(X$6))-LEN(SUBSTITUTE(TRIM(X$6)," ",""))))-1)&amp;" Total",$B$6:$AH$427,ROW($A98)-5,FALSE))</f>
        <v>0</v>
      </c>
      <c r="Y98" s="11">
        <f ca="1">IF(Y$5&lt;&gt;"",HLOOKUP(Y$5,Functionalization!$G$6:$M$427,ROW($A98)-5,FALSE),IFERROR(INDEX(Y$391:Y$427,MATCH($F98,$B$391:$B$427,0))/VLOOKUP($F98,$B$391:$AH$427,MATCH(LEFT(TRIM(Y$6),FIND("~",SUBSTITUTE(Y$6,"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98))*HLOOKUP(LEFT(TRIM(Y$6),FIND("~",SUBSTITUTE(Y$6," ","~",LEN(TRIM(Y$6))-LEN(SUBSTITUTE(TRIM(Y$6)," ",""))))-1)&amp;" Total",$B$6:$AH$427,ROW($A98)-5,FALSE))</f>
        <v>0</v>
      </c>
      <c r="Z98" s="11">
        <f ca="1">IF(Z$5&lt;&gt;"",HLOOKUP(Z$5,Functionalization!$G$6:$M$427,ROW($A98)-5,FALSE),IFERROR(INDEX(Z$391:Z$427,MATCH($F98,$B$391:$B$427,0))/VLOOKUP($F98,$B$391:$AH$427,MATCH(LEFT(TRIM(Z$6),FIND("~",SUBSTITUTE(Z$6,"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98))*HLOOKUP(LEFT(TRIM(Z$6),FIND("~",SUBSTITUTE(Z$6," ","~",LEN(TRIM(Z$6))-LEN(SUBSTITUTE(TRIM(Z$6)," ",""))))-1)&amp;" Total",$B$6:$AH$427,ROW($A98)-5,FALSE))</f>
        <v>0</v>
      </c>
      <c r="AA98" s="11">
        <f ca="1">IF(AA$5&lt;&gt;"",HLOOKUP(AA$5,Functionalization!$G$6:$M$427,ROW($A98)-5,FALSE),IFERROR(INDEX(AA$391:AA$427,MATCH($F98,$B$391:$B$427,0))/VLOOKUP($F98,$B$391:$AH$427,MATCH(LEFT(TRIM(AA$6),FIND("~",SUBSTITUTE(AA$6,"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98))*HLOOKUP(LEFT(TRIM(AA$6),FIND("~",SUBSTITUTE(AA$6," ","~",LEN(TRIM(AA$6))-LEN(SUBSTITUTE(TRIM(AA$6)," ",""))))-1)&amp;" Total",$B$6:$AH$427,ROW($A98)-5,FALSE))</f>
        <v>0</v>
      </c>
      <c r="AB98" s="11">
        <f ca="1">IF(AB$5&lt;&gt;"",HLOOKUP(AB$5,Functionalization!$G$6:$M$427,ROW($A98)-5,FALSE),IFERROR(INDEX(AB$391:AB$427,MATCH($F98,$B$391:$B$427,0))/VLOOKUP($F98,$B$391:$AH$427,MATCH(LEFT(TRIM(AB$6),FIND("~",SUBSTITUTE(AB$6,"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98))*HLOOKUP(LEFT(TRIM(AB$6),FIND("~",SUBSTITUTE(AB$6," ","~",LEN(TRIM(AB$6))-LEN(SUBSTITUTE(TRIM(AB$6)," ",""))))-1)&amp;" Total",$B$6:$AH$427,ROW($A98)-5,FALSE))</f>
        <v>0</v>
      </c>
      <c r="AC98" s="11">
        <f ca="1">IF(AC$5&lt;&gt;"",HLOOKUP(AC$5,Functionalization!$G$6:$M$427,ROW($A98)-5,FALSE),IFERROR(INDEX(AC$391:AC$427,MATCH($F98,$B$391:$B$427,0))/VLOOKUP($F98,$B$391:$AH$427,MATCH(LEFT(TRIM(AC$6),FIND("~",SUBSTITUTE(AC$6,"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98))*HLOOKUP(LEFT(TRIM(AC$6),FIND("~",SUBSTITUTE(AC$6," ","~",LEN(TRIM(AC$6))-LEN(SUBSTITUTE(TRIM(AC$6)," ",""))))-1)&amp;" Total",$B$6:$AH$427,ROW($A98)-5,FALSE))</f>
        <v>0</v>
      </c>
      <c r="AD98" s="11">
        <f ca="1">IF(AD$5&lt;&gt;"",HLOOKUP(AD$5,Functionalization!$G$6:$M$427,ROW($A98)-5,FALSE),IFERROR(INDEX(AD$391:AD$427,MATCH($F98,$B$391:$B$427,0))/VLOOKUP($F98,$B$391:$AH$427,MATCH(LEFT(TRIM(AD$6),FIND("~",SUBSTITUTE(AD$6,"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98))*HLOOKUP(LEFT(TRIM(AD$6),FIND("~",SUBSTITUTE(AD$6," ","~",LEN(TRIM(AD$6))-LEN(SUBSTITUTE(TRIM(AD$6)," ",""))))-1)&amp;" Total",$B$6:$AH$427,ROW($A98)-5,FALSE))</f>
        <v>0</v>
      </c>
      <c r="AE98" s="11">
        <f ca="1">IF(AE$5&lt;&gt;"",HLOOKUP(AE$5,Functionalization!$G$6:$M$427,ROW($A98)-5,FALSE),IFERROR(INDEX(AE$391:AE$427,MATCH($F98,$B$391:$B$427,0))/VLOOKUP($F98,$B$391:$AH$427,MATCH(LEFT(TRIM(AE$6),FIND("~",SUBSTITUTE(AE$6,"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98))*HLOOKUP(LEFT(TRIM(AE$6),FIND("~",SUBSTITUTE(AE$6," ","~",LEN(TRIM(AE$6))-LEN(SUBSTITUTE(TRIM(AE$6)," ",""))))-1)&amp;" Total",$B$6:$AH$427,ROW($A98)-5,FALSE))</f>
        <v>0</v>
      </c>
      <c r="AF98" s="11">
        <f ca="1">IF(AF$5&lt;&gt;"",HLOOKUP(AF$5,Functionalization!$G$6:$M$427,ROW($A98)-5,FALSE),IFERROR(INDEX(AF$391:AF$427,MATCH($F98,$B$391:$B$427,0))/VLOOKUP($F98,$B$391:$AH$427,MATCH(LEFT(TRIM(AF$6),FIND("~",SUBSTITUTE(AF$6,"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98))*HLOOKUP(LEFT(TRIM(AF$6),FIND("~",SUBSTITUTE(AF$6," ","~",LEN(TRIM(AF$6))-LEN(SUBSTITUTE(TRIM(AF$6)," ",""))))-1)&amp;" Total",$B$6:$AH$427,ROW($A98)-5,FALSE))</f>
        <v>0</v>
      </c>
      <c r="AG98" s="11">
        <f ca="1">IF(AG$5&lt;&gt;"",HLOOKUP(AG$5,Functionalization!$G$6:$M$427,ROW($A98)-5,FALSE),IFERROR(INDEX(AG$391:AG$427,MATCH($F98,$B$391:$B$427,0))/VLOOKUP($F98,$B$391:$AH$427,MATCH(LEFT(TRIM(AG$6),FIND("~",SUBSTITUTE(AG$6,"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98))*HLOOKUP(LEFT(TRIM(AG$6),FIND("~",SUBSTITUTE(AG$6," ","~",LEN(TRIM(AG$6))-LEN(SUBSTITUTE(TRIM(AG$6)," ",""))))-1)&amp;" Total",$B$6:$AH$427,ROW($A98)-5,FALSE))</f>
        <v>0</v>
      </c>
      <c r="AH98" s="11">
        <f ca="1">IF(AH$5&lt;&gt;"",HLOOKUP(AH$5,Functionalization!$G$6:$M$427,ROW($A98)-5,FALSE),IFERROR(INDEX(AH$391:AH$427,MATCH($F98,$B$391:$B$427,0))/VLOOKUP($F98,$B$391:$AH$427,MATCH(LEFT(TRIM(AH$6),FIND("~",SUBSTITUTE(AH$6,"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98))*HLOOKUP(LEFT(TRIM(AH$6),FIND("~",SUBSTITUTE(AH$6," ","~",LEN(TRIM(AH$6))-LEN(SUBSTITUTE(TRIM(AH$6)," ",""))))-1)&amp;" Total",$B$6:$AH$427,ROW($A98)-5,FALSE))</f>
        <v>0</v>
      </c>
      <c r="AJ98">
        <f ca="1">IFERROR(IF(SUMIF($G$6:$AH$6,AJ$6&amp;" Total",$G98:$AH98)-(SUMIF($G$6:$AH$6,AJ$6&amp;" "&amp;'Input-Func_Class'!$D$22,$G98:$AH98)+IFERROR(SUMIF($G$6:$AH$6,AJ$6&amp;" "&amp;'Input-Func_Class'!$E$22,$G98:$AH98),SUMIF($G$6:$AH$6,AJ$6&amp;" "&amp;'Input-Func_Class'!$B$24,$G98:$AH98))+SUMIF($G$6:$AH$6,AJ$6&amp;" "&amp;'Input-Func_Class'!$F$22,$G98:$AH98))&lt;Check_Limit,0,1),1)</f>
        <v>0</v>
      </c>
      <c r="AK98">
        <f ca="1">IFERROR(IF(SUMIF($G$6:$AH$6,AK$6&amp;" Total",$G98:$AH98)-(SUMIF($G$6:$AH$6,AK$6&amp;" "&amp;'Input-Func_Class'!$D$22,$G98:$AH98)+IFERROR(SUMIF($G$6:$AH$6,AK$6&amp;" "&amp;'Input-Func_Class'!$E$22,$G98:$AH98),SUMIF($G$6:$AH$6,AK$6&amp;" "&amp;'Input-Func_Class'!$B$24,$G98:$AH98))+SUMIF($G$6:$AH$6,AK$6&amp;" "&amp;'Input-Func_Class'!$F$22,$G98:$AH98))&lt;Check_Limit,0,1),1)</f>
        <v>0</v>
      </c>
      <c r="AL98">
        <f ca="1">IFERROR(IF(SUMIF($G$6:$AH$6,AL$6&amp;" Total",$G98:$AH98)-(SUMIF($G$6:$AH$6,AL$6&amp;" "&amp;'Input-Func_Class'!$D$22,$G98:$AH98)+IFERROR(SUMIF($G$6:$AH$6,AL$6&amp;" "&amp;'Input-Func_Class'!$E$22,$G98:$AH98),SUMIF($G$6:$AH$6,AL$6&amp;" "&amp;'Input-Func_Class'!$B$24,$G98:$AH98))+SUMIF($G$6:$AH$6,AL$6&amp;" "&amp;'Input-Func_Class'!$F$22,$G98:$AH98))&lt;Check_Limit,0,1),1)</f>
        <v>0</v>
      </c>
      <c r="AM98">
        <f ca="1">IFERROR(IF(SUMIF($G$6:$AH$6,AM$6&amp;" Total",$G98:$AH98)-(SUMIF($G$6:$AH$6,AM$6&amp;" "&amp;'Input-Func_Class'!$D$22,$G98:$AH98)+IFERROR(SUMIF($G$6:$AH$6,AM$6&amp;" "&amp;'Input-Func_Class'!$E$22,$G98:$AH98),SUMIF($G$6:$AH$6,AM$6&amp;" "&amp;'Input-Func_Class'!$B$24,$G98:$AH98))+SUMIF($G$6:$AH$6,AM$6&amp;" "&amp;'Input-Func_Class'!$F$22,$G98:$AH98))&lt;Check_Limit,0,1),1)</f>
        <v>0</v>
      </c>
      <c r="AN98">
        <f ca="1">IFERROR(IF(SUMIF($G$6:$AH$6,AN$6&amp;" Total",$G98:$AH98)-(SUMIF($G$6:$AH$6,AN$6&amp;" "&amp;'Input-Func_Class'!$D$22,$G98:$AH98)+IFERROR(SUMIF($G$6:$AH$6,AN$6&amp;" "&amp;'Input-Func_Class'!$E$22,$G98:$AH98),SUMIF($G$6:$AH$6,AN$6&amp;" "&amp;'Input-Func_Class'!$B$24,$G98:$AH98))+SUMIF($G$6:$AH$6,AN$6&amp;" "&amp;'Input-Func_Class'!$F$22,$G98:$AH98))&lt;Check_Limit,0,1),1)</f>
        <v>0</v>
      </c>
      <c r="AO98">
        <f ca="1">IFERROR(IF(SUMIF($G$6:$AH$6,AO$6&amp;" Total",$G98:$AH98)-(SUMIF($G$6:$AH$6,AO$6&amp;" "&amp;'Input-Func_Class'!$D$22,$G98:$AH98)+IFERROR(SUMIF($G$6:$AH$6,AO$6&amp;" "&amp;'Input-Func_Class'!$E$22,$G98:$AH98),SUMIF($G$6:$AH$6,AO$6&amp;" "&amp;'Input-Func_Class'!$B$24,$G98:$AH98))+SUMIF($G$6:$AH$6,AO$6&amp;" "&amp;'Input-Func_Class'!$F$22,$G98:$AH98))&lt;Check_Limit,0,1),1)</f>
        <v>0</v>
      </c>
      <c r="AP98">
        <f ca="1">IFERROR(IF(SUMIF($G$6:$AH$6,AP$6&amp;" Total",$G98:$AH98)-(SUMIF($G$6:$AH$6,AP$6&amp;" "&amp;'Input-Func_Class'!$D$22,$G98:$AH98)+IFERROR(SUMIF($G$6:$AH$6,AP$6&amp;" "&amp;'Input-Func_Class'!$E$22,$G98:$AH98),SUMIF($G$6:$AH$6,AP$6&amp;" "&amp;'Input-Func_Class'!$B$24,$G98:$AH98))+SUMIF($G$6:$AH$6,AP$6&amp;" "&amp;'Input-Func_Class'!$F$22,$G98:$AH98))&lt;Check_Limit,0,1),1)</f>
        <v>0</v>
      </c>
    </row>
    <row r="99" spans="1:42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>Functionalization!$D99</f>
        <v>10458</v>
      </c>
      <c r="E99" s="11">
        <f t="shared" ca="1" si="6"/>
        <v>0</v>
      </c>
      <c r="F99" s="3" t="str">
        <f>IF($D99=0,"-",IF('Input-Accounts'!$E99&lt;&gt;0,'Input-Accounts'!$E99,'Input-Accounts'!$G99))</f>
        <v>COMMODITY</v>
      </c>
      <c r="G99" s="11">
        <f ca="1">IF(G$5&lt;&gt;"",HLOOKUP(G$5,Functionalization!$G$6:$M$427,ROW($A99)-5,FALSE),IFERROR(INDEX(G$391:G$427,MATCH($F99,$B$391:$B$427,0))/VLOOKUP($F99,$B$391:$AH$427,MATCH(LEFT(TRIM(G$6),FIND("~",SUBSTITUTE(G$6,"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99))*HLOOKUP(LEFT(TRIM(G$6),FIND("~",SUBSTITUTE(G$6," ","~",LEN(TRIM(G$6))-LEN(SUBSTITUTE(TRIM(G$6)," ",""))))-1)&amp;" Total",$B$6:$AH$427,ROW($A99)-5,FALSE))</f>
        <v>0</v>
      </c>
      <c r="H99" s="11">
        <f ca="1">IF(H$5&lt;&gt;"",HLOOKUP(H$5,Functionalization!$G$6:$M$427,ROW($A99)-5,FALSE),IFERROR(INDEX(H$391:H$427,MATCH($F99,$B$391:$B$427,0))/VLOOKUP($F99,$B$391:$AH$427,MATCH(LEFT(TRIM(H$6),FIND("~",SUBSTITUTE(H$6,"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99))*HLOOKUP(LEFT(TRIM(H$6),FIND("~",SUBSTITUTE(H$6," ","~",LEN(TRIM(H$6))-LEN(SUBSTITUTE(TRIM(H$6)," ",""))))-1)&amp;" Total",$B$6:$AH$427,ROW($A99)-5,FALSE))</f>
        <v>0</v>
      </c>
      <c r="I99" s="11">
        <f ca="1">IF(I$5&lt;&gt;"",HLOOKUP(I$5,Functionalization!$G$6:$M$427,ROW($A99)-5,FALSE),IFERROR(INDEX(I$391:I$427,MATCH($F99,$B$391:$B$427,0))/VLOOKUP($F99,$B$391:$AH$427,MATCH(LEFT(TRIM(I$6),FIND("~",SUBSTITUTE(I$6,"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99))*HLOOKUP(LEFT(TRIM(I$6),FIND("~",SUBSTITUTE(I$6," ","~",LEN(TRIM(I$6))-LEN(SUBSTITUTE(TRIM(I$6)," ",""))))-1)&amp;" Total",$B$6:$AH$427,ROW($A99)-5,FALSE))</f>
        <v>0</v>
      </c>
      <c r="J99" s="11">
        <f ca="1">IF(J$5&lt;&gt;"",HLOOKUP(J$5,Functionalization!$G$6:$M$427,ROW($A99)-5,FALSE),IFERROR(INDEX(J$391:J$427,MATCH($F99,$B$391:$B$427,0))/VLOOKUP($F99,$B$391:$AH$427,MATCH(LEFT(TRIM(J$6),FIND("~",SUBSTITUTE(J$6,"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99))*HLOOKUP(LEFT(TRIM(J$6),FIND("~",SUBSTITUTE(J$6," ","~",LEN(TRIM(J$6))-LEN(SUBSTITUTE(TRIM(J$6)," ",""))))-1)&amp;" Total",$B$6:$AH$427,ROW($A99)-5,FALSE))</f>
        <v>0</v>
      </c>
      <c r="K99" s="11">
        <f ca="1">IF(K$5&lt;&gt;"",HLOOKUP(K$5,Functionalization!$G$6:$M$427,ROW($A99)-5,FALSE),IFERROR(INDEX(K$391:K$427,MATCH($F99,$B$391:$B$427,0))/VLOOKUP($F99,$B$391:$AH$427,MATCH(LEFT(TRIM(K$6),FIND("~",SUBSTITUTE(K$6,"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99))*HLOOKUP(LEFT(TRIM(K$6),FIND("~",SUBSTITUTE(K$6," ","~",LEN(TRIM(K$6))-LEN(SUBSTITUTE(TRIM(K$6)," ",""))))-1)&amp;" Total",$B$6:$AH$427,ROW($A99)-5,FALSE))</f>
        <v>10458</v>
      </c>
      <c r="L99" s="11">
        <f ca="1">IF(L$5&lt;&gt;"",HLOOKUP(L$5,Functionalization!$G$6:$M$427,ROW($A99)-5,FALSE),IFERROR(INDEX(L$391:L$427,MATCH($F99,$B$391:$B$427,0))/VLOOKUP($F99,$B$391:$AH$427,MATCH(LEFT(TRIM(L$6),FIND("~",SUBSTITUTE(L$6,"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99))*HLOOKUP(LEFT(TRIM(L$6),FIND("~",SUBSTITUTE(L$6," ","~",LEN(TRIM(L$6))-LEN(SUBSTITUTE(TRIM(L$6)," ",""))))-1)&amp;" Total",$B$6:$AH$427,ROW($A99)-5,FALSE))</f>
        <v>0</v>
      </c>
      <c r="M99" s="11">
        <f ca="1">IF(M$5&lt;&gt;"",HLOOKUP(M$5,Functionalization!$G$6:$M$427,ROW($A99)-5,FALSE),IFERROR(INDEX(M$391:M$427,MATCH($F99,$B$391:$B$427,0))/VLOOKUP($F99,$B$391:$AH$427,MATCH(LEFT(TRIM(M$6),FIND("~",SUBSTITUTE(M$6,"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99))*HLOOKUP(LEFT(TRIM(M$6),FIND("~",SUBSTITUTE(M$6," ","~",LEN(TRIM(M$6))-LEN(SUBSTITUTE(TRIM(M$6)," ",""))))-1)&amp;" Total",$B$6:$AH$427,ROW($A99)-5,FALSE))</f>
        <v>10458</v>
      </c>
      <c r="N99" s="11">
        <f ca="1">IF(N$5&lt;&gt;"",HLOOKUP(N$5,Functionalization!$G$6:$M$427,ROW($A99)-5,FALSE),IFERROR(INDEX(N$391:N$427,MATCH($F99,$B$391:$B$427,0))/VLOOKUP($F99,$B$391:$AH$427,MATCH(LEFT(TRIM(N$6),FIND("~",SUBSTITUTE(N$6,"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99))*HLOOKUP(LEFT(TRIM(N$6),FIND("~",SUBSTITUTE(N$6," ","~",LEN(TRIM(N$6))-LEN(SUBSTITUTE(TRIM(N$6)," ",""))))-1)&amp;" Total",$B$6:$AH$427,ROW($A99)-5,FALSE))</f>
        <v>0</v>
      </c>
      <c r="O99" s="11">
        <f ca="1">IF(O$5&lt;&gt;"",HLOOKUP(O$5,Functionalization!$G$6:$M$427,ROW($A99)-5,FALSE),IFERROR(INDEX(O$391:O$427,MATCH($F99,$B$391:$B$427,0))/VLOOKUP($F99,$B$391:$AH$427,MATCH(LEFT(TRIM(O$6),FIND("~",SUBSTITUTE(O$6,"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99))*HLOOKUP(LEFT(TRIM(O$6),FIND("~",SUBSTITUTE(O$6," ","~",LEN(TRIM(O$6))-LEN(SUBSTITUTE(TRIM(O$6)," ",""))))-1)&amp;" Total",$B$6:$AH$427,ROW($A99)-5,FALSE))</f>
        <v>0</v>
      </c>
      <c r="P99" s="11">
        <f ca="1">IF(P$5&lt;&gt;"",HLOOKUP(P$5,Functionalization!$G$6:$M$427,ROW($A99)-5,FALSE),IFERROR(INDEX(P$391:P$427,MATCH($F99,$B$391:$B$427,0))/VLOOKUP($F99,$B$391:$AH$427,MATCH(LEFT(TRIM(P$6),FIND("~",SUBSTITUTE(P$6,"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99))*HLOOKUP(LEFT(TRIM(P$6),FIND("~",SUBSTITUTE(P$6," ","~",LEN(TRIM(P$6))-LEN(SUBSTITUTE(TRIM(P$6)," ",""))))-1)&amp;" Total",$B$6:$AH$427,ROW($A99)-5,FALSE))</f>
        <v>0</v>
      </c>
      <c r="Q99" s="11">
        <f ca="1">IF(Q$5&lt;&gt;"",HLOOKUP(Q$5,Functionalization!$G$6:$M$427,ROW($A99)-5,FALSE),IFERROR(INDEX(Q$391:Q$427,MATCH($F99,$B$391:$B$427,0))/VLOOKUP($F99,$B$391:$AH$427,MATCH(LEFT(TRIM(Q$6),FIND("~",SUBSTITUTE(Q$6,"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99))*HLOOKUP(LEFT(TRIM(Q$6),FIND("~",SUBSTITUTE(Q$6," ","~",LEN(TRIM(Q$6))-LEN(SUBSTITUTE(TRIM(Q$6)," ",""))))-1)&amp;" Total",$B$6:$AH$427,ROW($A99)-5,FALSE))</f>
        <v>0</v>
      </c>
      <c r="R99" s="11">
        <f ca="1">IF(R$5&lt;&gt;"",HLOOKUP(R$5,Functionalization!$G$6:$M$427,ROW($A99)-5,FALSE),IFERROR(INDEX(R$391:R$427,MATCH($F99,$B$391:$B$427,0))/VLOOKUP($F99,$B$391:$AH$427,MATCH(LEFT(TRIM(R$6),FIND("~",SUBSTITUTE(R$6,"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99))*HLOOKUP(LEFT(TRIM(R$6),FIND("~",SUBSTITUTE(R$6," ","~",LEN(TRIM(R$6))-LEN(SUBSTITUTE(TRIM(R$6)," ",""))))-1)&amp;" Total",$B$6:$AH$427,ROW($A99)-5,FALSE))</f>
        <v>0</v>
      </c>
      <c r="S99" s="11">
        <f ca="1">IF(S$5&lt;&gt;"",HLOOKUP(S$5,Functionalization!$G$6:$M$427,ROW($A99)-5,FALSE),IFERROR(INDEX(S$391:S$427,MATCH($F99,$B$391:$B$427,0))/VLOOKUP($F99,$B$391:$AH$427,MATCH(LEFT(TRIM(S$6),FIND("~",SUBSTITUTE(S$6,"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99))*HLOOKUP(LEFT(TRIM(S$6),FIND("~",SUBSTITUTE(S$6," ","~",LEN(TRIM(S$6))-LEN(SUBSTITUTE(TRIM(S$6)," ",""))))-1)&amp;" Total",$B$6:$AH$427,ROW($A99)-5,FALSE))</f>
        <v>0</v>
      </c>
      <c r="T99" s="11">
        <f ca="1">IF(T$5&lt;&gt;"",HLOOKUP(T$5,Functionalization!$G$6:$M$427,ROW($A99)-5,FALSE),IFERROR(INDEX(T$391:T$427,MATCH($F99,$B$391:$B$427,0))/VLOOKUP($F99,$B$391:$AH$427,MATCH(LEFT(TRIM(T$6),FIND("~",SUBSTITUTE(T$6,"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99))*HLOOKUP(LEFT(TRIM(T$6),FIND("~",SUBSTITUTE(T$6," ","~",LEN(TRIM(T$6))-LEN(SUBSTITUTE(TRIM(T$6)," ",""))))-1)&amp;" Total",$B$6:$AH$427,ROW($A99)-5,FALSE))</f>
        <v>0</v>
      </c>
      <c r="U99" s="11">
        <f ca="1">IF(U$5&lt;&gt;"",HLOOKUP(U$5,Functionalization!$G$6:$M$427,ROW($A99)-5,FALSE),IFERROR(INDEX(U$391:U$427,MATCH($F99,$B$391:$B$427,0))/VLOOKUP($F99,$B$391:$AH$427,MATCH(LEFT(TRIM(U$6),FIND("~",SUBSTITUTE(U$6,"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99))*HLOOKUP(LEFT(TRIM(U$6),FIND("~",SUBSTITUTE(U$6," ","~",LEN(TRIM(U$6))-LEN(SUBSTITUTE(TRIM(U$6)," ",""))))-1)&amp;" Total",$B$6:$AH$427,ROW($A99)-5,FALSE))</f>
        <v>0</v>
      </c>
      <c r="V99" s="11">
        <f ca="1">IF(V$5&lt;&gt;"",HLOOKUP(V$5,Functionalization!$G$6:$M$427,ROW($A99)-5,FALSE),IFERROR(INDEX(V$391:V$427,MATCH($F99,$B$391:$B$427,0))/VLOOKUP($F99,$B$391:$AH$427,MATCH(LEFT(TRIM(V$6),FIND("~",SUBSTITUTE(V$6,"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99))*HLOOKUP(LEFT(TRIM(V$6),FIND("~",SUBSTITUTE(V$6," ","~",LEN(TRIM(V$6))-LEN(SUBSTITUTE(TRIM(V$6)," ",""))))-1)&amp;" Total",$B$6:$AH$427,ROW($A99)-5,FALSE))</f>
        <v>0</v>
      </c>
      <c r="W99" s="11">
        <f ca="1">IF(W$5&lt;&gt;"",HLOOKUP(W$5,Functionalization!$G$6:$M$427,ROW($A99)-5,FALSE),IFERROR(INDEX(W$391:W$427,MATCH($F99,$B$391:$B$427,0))/VLOOKUP($F99,$B$391:$AH$427,MATCH(LEFT(TRIM(W$6),FIND("~",SUBSTITUTE(W$6,"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99))*HLOOKUP(LEFT(TRIM(W$6),FIND("~",SUBSTITUTE(W$6," ","~",LEN(TRIM(W$6))-LEN(SUBSTITUTE(TRIM(W$6)," ",""))))-1)&amp;" Total",$B$6:$AH$427,ROW($A99)-5,FALSE))</f>
        <v>0</v>
      </c>
      <c r="X99" s="11">
        <f ca="1">IF(X$5&lt;&gt;"",HLOOKUP(X$5,Functionalization!$G$6:$M$427,ROW($A99)-5,FALSE),IFERROR(INDEX(X$391:X$427,MATCH($F99,$B$391:$B$427,0))/VLOOKUP($F99,$B$391:$AH$427,MATCH(LEFT(TRIM(X$6),FIND("~",SUBSTITUTE(X$6,"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99))*HLOOKUP(LEFT(TRIM(X$6),FIND("~",SUBSTITUTE(X$6," ","~",LEN(TRIM(X$6))-LEN(SUBSTITUTE(TRIM(X$6)," ",""))))-1)&amp;" Total",$B$6:$AH$427,ROW($A99)-5,FALSE))</f>
        <v>0</v>
      </c>
      <c r="Y99" s="11">
        <f ca="1">IF(Y$5&lt;&gt;"",HLOOKUP(Y$5,Functionalization!$G$6:$M$427,ROW($A99)-5,FALSE),IFERROR(INDEX(Y$391:Y$427,MATCH($F99,$B$391:$B$427,0))/VLOOKUP($F99,$B$391:$AH$427,MATCH(LEFT(TRIM(Y$6),FIND("~",SUBSTITUTE(Y$6,"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99))*HLOOKUP(LEFT(TRIM(Y$6),FIND("~",SUBSTITUTE(Y$6," ","~",LEN(TRIM(Y$6))-LEN(SUBSTITUTE(TRIM(Y$6)," ",""))))-1)&amp;" Total",$B$6:$AH$427,ROW($A99)-5,FALSE))</f>
        <v>0</v>
      </c>
      <c r="Z99" s="11">
        <f ca="1">IF(Z$5&lt;&gt;"",HLOOKUP(Z$5,Functionalization!$G$6:$M$427,ROW($A99)-5,FALSE),IFERROR(INDEX(Z$391:Z$427,MATCH($F99,$B$391:$B$427,0))/VLOOKUP($F99,$B$391:$AH$427,MATCH(LEFT(TRIM(Z$6),FIND("~",SUBSTITUTE(Z$6,"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99))*HLOOKUP(LEFT(TRIM(Z$6),FIND("~",SUBSTITUTE(Z$6," ","~",LEN(TRIM(Z$6))-LEN(SUBSTITUTE(TRIM(Z$6)," ",""))))-1)&amp;" Total",$B$6:$AH$427,ROW($A99)-5,FALSE))</f>
        <v>0</v>
      </c>
      <c r="AA99" s="11">
        <f ca="1">IF(AA$5&lt;&gt;"",HLOOKUP(AA$5,Functionalization!$G$6:$M$427,ROW($A99)-5,FALSE),IFERROR(INDEX(AA$391:AA$427,MATCH($F99,$B$391:$B$427,0))/VLOOKUP($F99,$B$391:$AH$427,MATCH(LEFT(TRIM(AA$6),FIND("~",SUBSTITUTE(AA$6,"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99))*HLOOKUP(LEFT(TRIM(AA$6),FIND("~",SUBSTITUTE(AA$6," ","~",LEN(TRIM(AA$6))-LEN(SUBSTITUTE(TRIM(AA$6)," ",""))))-1)&amp;" Total",$B$6:$AH$427,ROW($A99)-5,FALSE))</f>
        <v>0</v>
      </c>
      <c r="AB99" s="11">
        <f ca="1">IF(AB$5&lt;&gt;"",HLOOKUP(AB$5,Functionalization!$G$6:$M$427,ROW($A99)-5,FALSE),IFERROR(INDEX(AB$391:AB$427,MATCH($F99,$B$391:$B$427,0))/VLOOKUP($F99,$B$391:$AH$427,MATCH(LEFT(TRIM(AB$6),FIND("~",SUBSTITUTE(AB$6,"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99))*HLOOKUP(LEFT(TRIM(AB$6),FIND("~",SUBSTITUTE(AB$6," ","~",LEN(TRIM(AB$6))-LEN(SUBSTITUTE(TRIM(AB$6)," ",""))))-1)&amp;" Total",$B$6:$AH$427,ROW($A99)-5,FALSE))</f>
        <v>0</v>
      </c>
      <c r="AC99" s="11">
        <f ca="1">IF(AC$5&lt;&gt;"",HLOOKUP(AC$5,Functionalization!$G$6:$M$427,ROW($A99)-5,FALSE),IFERROR(INDEX(AC$391:AC$427,MATCH($F99,$B$391:$B$427,0))/VLOOKUP($F99,$B$391:$AH$427,MATCH(LEFT(TRIM(AC$6),FIND("~",SUBSTITUTE(AC$6,"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99))*HLOOKUP(LEFT(TRIM(AC$6),FIND("~",SUBSTITUTE(AC$6," ","~",LEN(TRIM(AC$6))-LEN(SUBSTITUTE(TRIM(AC$6)," ",""))))-1)&amp;" Total",$B$6:$AH$427,ROW($A99)-5,FALSE))</f>
        <v>0</v>
      </c>
      <c r="AD99" s="11">
        <f ca="1">IF(AD$5&lt;&gt;"",HLOOKUP(AD$5,Functionalization!$G$6:$M$427,ROW($A99)-5,FALSE),IFERROR(INDEX(AD$391:AD$427,MATCH($F99,$B$391:$B$427,0))/VLOOKUP($F99,$B$391:$AH$427,MATCH(LEFT(TRIM(AD$6),FIND("~",SUBSTITUTE(AD$6,"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99))*HLOOKUP(LEFT(TRIM(AD$6),FIND("~",SUBSTITUTE(AD$6," ","~",LEN(TRIM(AD$6))-LEN(SUBSTITUTE(TRIM(AD$6)," ",""))))-1)&amp;" Total",$B$6:$AH$427,ROW($A99)-5,FALSE))</f>
        <v>0</v>
      </c>
      <c r="AE99" s="11">
        <f ca="1">IF(AE$5&lt;&gt;"",HLOOKUP(AE$5,Functionalization!$G$6:$M$427,ROW($A99)-5,FALSE),IFERROR(INDEX(AE$391:AE$427,MATCH($F99,$B$391:$B$427,0))/VLOOKUP($F99,$B$391:$AH$427,MATCH(LEFT(TRIM(AE$6),FIND("~",SUBSTITUTE(AE$6,"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99))*HLOOKUP(LEFT(TRIM(AE$6),FIND("~",SUBSTITUTE(AE$6," ","~",LEN(TRIM(AE$6))-LEN(SUBSTITUTE(TRIM(AE$6)," ",""))))-1)&amp;" Total",$B$6:$AH$427,ROW($A99)-5,FALSE))</f>
        <v>0</v>
      </c>
      <c r="AF99" s="11">
        <f ca="1">IF(AF$5&lt;&gt;"",HLOOKUP(AF$5,Functionalization!$G$6:$M$427,ROW($A99)-5,FALSE),IFERROR(INDEX(AF$391:AF$427,MATCH($F99,$B$391:$B$427,0))/VLOOKUP($F99,$B$391:$AH$427,MATCH(LEFT(TRIM(AF$6),FIND("~",SUBSTITUTE(AF$6,"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99))*HLOOKUP(LEFT(TRIM(AF$6),FIND("~",SUBSTITUTE(AF$6," ","~",LEN(TRIM(AF$6))-LEN(SUBSTITUTE(TRIM(AF$6)," ",""))))-1)&amp;" Total",$B$6:$AH$427,ROW($A99)-5,FALSE))</f>
        <v>0</v>
      </c>
      <c r="AG99" s="11">
        <f ca="1">IF(AG$5&lt;&gt;"",HLOOKUP(AG$5,Functionalization!$G$6:$M$427,ROW($A99)-5,FALSE),IFERROR(INDEX(AG$391:AG$427,MATCH($F99,$B$391:$B$427,0))/VLOOKUP($F99,$B$391:$AH$427,MATCH(LEFT(TRIM(AG$6),FIND("~",SUBSTITUTE(AG$6,"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99))*HLOOKUP(LEFT(TRIM(AG$6),FIND("~",SUBSTITUTE(AG$6," ","~",LEN(TRIM(AG$6))-LEN(SUBSTITUTE(TRIM(AG$6)," ",""))))-1)&amp;" Total",$B$6:$AH$427,ROW($A99)-5,FALSE))</f>
        <v>0</v>
      </c>
      <c r="AH99" s="11">
        <f ca="1">IF(AH$5&lt;&gt;"",HLOOKUP(AH$5,Functionalization!$G$6:$M$427,ROW($A99)-5,FALSE),IFERROR(INDEX(AH$391:AH$427,MATCH($F99,$B$391:$B$427,0))/VLOOKUP($F99,$B$391:$AH$427,MATCH(LEFT(TRIM(AH$6),FIND("~",SUBSTITUTE(AH$6,"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99))*HLOOKUP(LEFT(TRIM(AH$6),FIND("~",SUBSTITUTE(AH$6," ","~",LEN(TRIM(AH$6))-LEN(SUBSTITUTE(TRIM(AH$6)," ",""))))-1)&amp;" Total",$B$6:$AH$427,ROW($A99)-5,FALSE))</f>
        <v>0</v>
      </c>
      <c r="AJ99">
        <f ca="1">IFERROR(IF(SUMIF($G$6:$AH$6,AJ$6&amp;" Total",$G99:$AH99)-(SUMIF($G$6:$AH$6,AJ$6&amp;" "&amp;'Input-Func_Class'!$D$22,$G99:$AH99)+IFERROR(SUMIF($G$6:$AH$6,AJ$6&amp;" "&amp;'Input-Func_Class'!$E$22,$G99:$AH99),SUMIF($G$6:$AH$6,AJ$6&amp;" "&amp;'Input-Func_Class'!$B$24,$G99:$AH99))+SUMIF($G$6:$AH$6,AJ$6&amp;" "&amp;'Input-Func_Class'!$F$22,$G99:$AH99))&lt;Check_Limit,0,1),1)</f>
        <v>0</v>
      </c>
      <c r="AK99">
        <f ca="1">IFERROR(IF(SUMIF($G$6:$AH$6,AK$6&amp;" Total",$G99:$AH99)-(SUMIF($G$6:$AH$6,AK$6&amp;" "&amp;'Input-Func_Class'!$D$22,$G99:$AH99)+IFERROR(SUMIF($G$6:$AH$6,AK$6&amp;" "&amp;'Input-Func_Class'!$E$22,$G99:$AH99),SUMIF($G$6:$AH$6,AK$6&amp;" "&amp;'Input-Func_Class'!$B$24,$G99:$AH99))+SUMIF($G$6:$AH$6,AK$6&amp;" "&amp;'Input-Func_Class'!$F$22,$G99:$AH99))&lt;Check_Limit,0,1),1)</f>
        <v>0</v>
      </c>
      <c r="AL99">
        <f ca="1">IFERROR(IF(SUMIF($G$6:$AH$6,AL$6&amp;" Total",$G99:$AH99)-(SUMIF($G$6:$AH$6,AL$6&amp;" "&amp;'Input-Func_Class'!$D$22,$G99:$AH99)+IFERROR(SUMIF($G$6:$AH$6,AL$6&amp;" "&amp;'Input-Func_Class'!$E$22,$G99:$AH99),SUMIF($G$6:$AH$6,AL$6&amp;" "&amp;'Input-Func_Class'!$B$24,$G99:$AH99))+SUMIF($G$6:$AH$6,AL$6&amp;" "&amp;'Input-Func_Class'!$F$22,$G99:$AH99))&lt;Check_Limit,0,1),1)</f>
        <v>0</v>
      </c>
      <c r="AM99">
        <f ca="1">IFERROR(IF(SUMIF($G$6:$AH$6,AM$6&amp;" Total",$G99:$AH99)-(SUMIF($G$6:$AH$6,AM$6&amp;" "&amp;'Input-Func_Class'!$D$22,$G99:$AH99)+IFERROR(SUMIF($G$6:$AH$6,AM$6&amp;" "&amp;'Input-Func_Class'!$E$22,$G99:$AH99),SUMIF($G$6:$AH$6,AM$6&amp;" "&amp;'Input-Func_Class'!$B$24,$G99:$AH99))+SUMIF($G$6:$AH$6,AM$6&amp;" "&amp;'Input-Func_Class'!$F$22,$G99:$AH99))&lt;Check_Limit,0,1),1)</f>
        <v>0</v>
      </c>
      <c r="AN99">
        <f ca="1">IFERROR(IF(SUMIF($G$6:$AH$6,AN$6&amp;" Total",$G99:$AH99)-(SUMIF($G$6:$AH$6,AN$6&amp;" "&amp;'Input-Func_Class'!$D$22,$G99:$AH99)+IFERROR(SUMIF($G$6:$AH$6,AN$6&amp;" "&amp;'Input-Func_Class'!$E$22,$G99:$AH99),SUMIF($G$6:$AH$6,AN$6&amp;" "&amp;'Input-Func_Class'!$B$24,$G99:$AH99))+SUMIF($G$6:$AH$6,AN$6&amp;" "&amp;'Input-Func_Class'!$F$22,$G99:$AH99))&lt;Check_Limit,0,1),1)</f>
        <v>0</v>
      </c>
      <c r="AO99">
        <f ca="1">IFERROR(IF(SUMIF($G$6:$AH$6,AO$6&amp;" Total",$G99:$AH99)-(SUMIF($G$6:$AH$6,AO$6&amp;" "&amp;'Input-Func_Class'!$D$22,$G99:$AH99)+IFERROR(SUMIF($G$6:$AH$6,AO$6&amp;" "&amp;'Input-Func_Class'!$E$22,$G99:$AH99),SUMIF($G$6:$AH$6,AO$6&amp;" "&amp;'Input-Func_Class'!$B$24,$G99:$AH99))+SUMIF($G$6:$AH$6,AO$6&amp;" "&amp;'Input-Func_Class'!$F$22,$G99:$AH99))&lt;Check_Limit,0,1),1)</f>
        <v>0</v>
      </c>
      <c r="AP99">
        <f ca="1">IFERROR(IF(SUMIF($G$6:$AH$6,AP$6&amp;" Total",$G99:$AH99)-(SUMIF($G$6:$AH$6,AP$6&amp;" "&amp;'Input-Func_Class'!$D$22,$G99:$AH99)+IFERROR(SUMIF($G$6:$AH$6,AP$6&amp;" "&amp;'Input-Func_Class'!$E$22,$G99:$AH99),SUMIF($G$6:$AH$6,AP$6&amp;" "&amp;'Input-Func_Class'!$B$24,$G99:$AH99))+SUMIF($G$6:$AH$6,AP$6&amp;" "&amp;'Input-Func_Class'!$F$22,$G99:$AH99))&lt;Check_Limit,0,1),1)</f>
        <v>0</v>
      </c>
    </row>
    <row r="100" spans="1:42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>SUBTOTAL(9,D90:D99)</f>
        <v>-65793263</v>
      </c>
      <c r="E100" s="11">
        <f t="shared" ca="1" si="6"/>
        <v>0</v>
      </c>
      <c r="G100" s="111">
        <f t="shared" ref="G100:AH100" ca="1" si="11">SUBTOTAL(9,G90:G99)</f>
        <v>0</v>
      </c>
      <c r="H100" s="111">
        <f t="shared" ca="1" si="11"/>
        <v>0</v>
      </c>
      <c r="I100" s="111">
        <f t="shared" ca="1" si="11"/>
        <v>0</v>
      </c>
      <c r="J100" s="111">
        <f t="shared" ca="1" si="11"/>
        <v>0</v>
      </c>
      <c r="K100" s="111">
        <f t="shared" ca="1" si="11"/>
        <v>-65793263</v>
      </c>
      <c r="L100" s="111">
        <f t="shared" ca="1" si="11"/>
        <v>0</v>
      </c>
      <c r="M100" s="111">
        <f t="shared" ca="1" si="11"/>
        <v>-65793263</v>
      </c>
      <c r="N100" s="111">
        <f t="shared" ca="1" si="11"/>
        <v>0</v>
      </c>
      <c r="O100" s="111">
        <f t="shared" ca="1" si="11"/>
        <v>0</v>
      </c>
      <c r="P100" s="111">
        <f t="shared" ca="1" si="11"/>
        <v>0</v>
      </c>
      <c r="Q100" s="111">
        <f t="shared" ca="1" si="11"/>
        <v>0</v>
      </c>
      <c r="R100" s="111">
        <f t="shared" ca="1" si="11"/>
        <v>0</v>
      </c>
      <c r="S100" s="111">
        <f t="shared" ca="1" si="11"/>
        <v>0</v>
      </c>
      <c r="T100" s="111">
        <f t="shared" ca="1" si="11"/>
        <v>0</v>
      </c>
      <c r="U100" s="111">
        <f t="shared" ca="1" si="11"/>
        <v>0</v>
      </c>
      <c r="V100" s="111">
        <f t="shared" ca="1" si="11"/>
        <v>0</v>
      </c>
      <c r="W100" s="111">
        <f t="shared" ca="1" si="11"/>
        <v>0</v>
      </c>
      <c r="X100" s="111">
        <f t="shared" ca="1" si="11"/>
        <v>0</v>
      </c>
      <c r="Y100" s="111">
        <f t="shared" ca="1" si="11"/>
        <v>0</v>
      </c>
      <c r="Z100" s="111">
        <f t="shared" ca="1" si="11"/>
        <v>0</v>
      </c>
      <c r="AA100" s="111">
        <f t="shared" ca="1" si="11"/>
        <v>0</v>
      </c>
      <c r="AB100" s="111">
        <f t="shared" ca="1" si="11"/>
        <v>0</v>
      </c>
      <c r="AC100" s="111">
        <f t="shared" ca="1" si="11"/>
        <v>0</v>
      </c>
      <c r="AD100" s="111">
        <f t="shared" ca="1" si="11"/>
        <v>0</v>
      </c>
      <c r="AE100" s="111">
        <f t="shared" ca="1" si="11"/>
        <v>0</v>
      </c>
      <c r="AF100" s="111">
        <f t="shared" ca="1" si="11"/>
        <v>0</v>
      </c>
      <c r="AG100" s="111">
        <f t="shared" ca="1" si="11"/>
        <v>0</v>
      </c>
      <c r="AH100" s="111">
        <f t="shared" ca="1" si="11"/>
        <v>0</v>
      </c>
      <c r="AJ100">
        <f ca="1">IFERROR(IF(SUMIF($G$6:$AH$6,AJ$6&amp;" Total",$G100:$AH100)-(SUMIF($G$6:$AH$6,AJ$6&amp;" "&amp;'Input-Func_Class'!$D$22,$G100:$AH100)+IFERROR(SUMIF($G$6:$AH$6,AJ$6&amp;" "&amp;'Input-Func_Class'!$E$22,$G100:$AH100),SUMIF($G$6:$AH$6,AJ$6&amp;" "&amp;'Input-Func_Class'!$B$24,$G100:$AH100))+SUMIF($G$6:$AH$6,AJ$6&amp;" "&amp;'Input-Func_Class'!$F$22,$G100:$AH100))&lt;Check_Limit,0,1),1)</f>
        <v>0</v>
      </c>
      <c r="AK100">
        <f ca="1">IFERROR(IF(SUMIF($G$6:$AH$6,AK$6&amp;" Total",$G100:$AH100)-(SUMIF($G$6:$AH$6,AK$6&amp;" "&amp;'Input-Func_Class'!$D$22,$G100:$AH100)+IFERROR(SUMIF($G$6:$AH$6,AK$6&amp;" "&amp;'Input-Func_Class'!$E$22,$G100:$AH100),SUMIF($G$6:$AH$6,AK$6&amp;" "&amp;'Input-Func_Class'!$B$24,$G100:$AH100))+SUMIF($G$6:$AH$6,AK$6&amp;" "&amp;'Input-Func_Class'!$F$22,$G100:$AH100))&lt;Check_Limit,0,1),1)</f>
        <v>0</v>
      </c>
      <c r="AL100">
        <f ca="1">IFERROR(IF(SUMIF($G$6:$AH$6,AL$6&amp;" Total",$G100:$AH100)-(SUMIF($G$6:$AH$6,AL$6&amp;" "&amp;'Input-Func_Class'!$D$22,$G100:$AH100)+IFERROR(SUMIF($G$6:$AH$6,AL$6&amp;" "&amp;'Input-Func_Class'!$E$22,$G100:$AH100),SUMIF($G$6:$AH$6,AL$6&amp;" "&amp;'Input-Func_Class'!$B$24,$G100:$AH100))+SUMIF($G$6:$AH$6,AL$6&amp;" "&amp;'Input-Func_Class'!$F$22,$G100:$AH100))&lt;Check_Limit,0,1),1)</f>
        <v>0</v>
      </c>
      <c r="AM100">
        <f ca="1">IFERROR(IF(SUMIF($G$6:$AH$6,AM$6&amp;" Total",$G100:$AH100)-(SUMIF($G$6:$AH$6,AM$6&amp;" "&amp;'Input-Func_Class'!$D$22,$G100:$AH100)+IFERROR(SUMIF($G$6:$AH$6,AM$6&amp;" "&amp;'Input-Func_Class'!$E$22,$G100:$AH100),SUMIF($G$6:$AH$6,AM$6&amp;" "&amp;'Input-Func_Class'!$B$24,$G100:$AH100))+SUMIF($G$6:$AH$6,AM$6&amp;" "&amp;'Input-Func_Class'!$F$22,$G100:$AH100))&lt;Check_Limit,0,1),1)</f>
        <v>0</v>
      </c>
      <c r="AN100">
        <f ca="1">IFERROR(IF(SUMIF($G$6:$AH$6,AN$6&amp;" Total",$G100:$AH100)-(SUMIF($G$6:$AH$6,AN$6&amp;" "&amp;'Input-Func_Class'!$D$22,$G100:$AH100)+IFERROR(SUMIF($G$6:$AH$6,AN$6&amp;" "&amp;'Input-Func_Class'!$E$22,$G100:$AH100),SUMIF($G$6:$AH$6,AN$6&amp;" "&amp;'Input-Func_Class'!$B$24,$G100:$AH100))+SUMIF($G$6:$AH$6,AN$6&amp;" "&amp;'Input-Func_Class'!$F$22,$G100:$AH100))&lt;Check_Limit,0,1),1)</f>
        <v>0</v>
      </c>
      <c r="AO100">
        <f ca="1">IFERROR(IF(SUMIF($G$6:$AH$6,AO$6&amp;" Total",$G100:$AH100)-(SUMIF($G$6:$AH$6,AO$6&amp;" "&amp;'Input-Func_Class'!$D$22,$G100:$AH100)+IFERROR(SUMIF($G$6:$AH$6,AO$6&amp;" "&amp;'Input-Func_Class'!$E$22,$G100:$AH100),SUMIF($G$6:$AH$6,AO$6&amp;" "&amp;'Input-Func_Class'!$B$24,$G100:$AH100))+SUMIF($G$6:$AH$6,AO$6&amp;" "&amp;'Input-Func_Class'!$F$22,$G100:$AH100))&lt;Check_Limit,0,1),1)</f>
        <v>0</v>
      </c>
      <c r="AP100">
        <f ca="1">IFERROR(IF(SUMIF($G$6:$AH$6,AP$6&amp;" Total",$G100:$AH100)-(SUMIF($G$6:$AH$6,AP$6&amp;" "&amp;'Input-Func_Class'!$D$22,$G100:$AH100)+IFERROR(SUMIF($G$6:$AH$6,AP$6&amp;" "&amp;'Input-Func_Class'!$E$22,$G100:$AH100),SUMIF($G$6:$AH$6,AP$6&amp;" "&amp;'Input-Func_Class'!$B$24,$G100:$AH100))+SUMIF($G$6:$AH$6,AP$6&amp;" "&amp;'Input-Func_Class'!$F$22,$G100:$AH100))&lt;Check_Limit,0,1),1)</f>
        <v>0</v>
      </c>
    </row>
    <row r="101" spans="1:42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>
        <f t="shared" si="6"/>
        <v>0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J101">
        <f>IFERROR(IF(SUMIF($G$6:$AH$6,AJ$6&amp;" Total",$G101:$AH101)-(SUMIF($G$6:$AH$6,AJ$6&amp;" "&amp;'Input-Func_Class'!$D$22,$G101:$AH101)+IFERROR(SUMIF($G$6:$AH$6,AJ$6&amp;" "&amp;'Input-Func_Class'!$E$22,$G101:$AH101),SUMIF($G$6:$AH$6,AJ$6&amp;" "&amp;'Input-Func_Class'!$B$24,$G101:$AH101))+SUMIF($G$6:$AH$6,AJ$6&amp;" "&amp;'Input-Func_Class'!$F$22,$G101:$AH101))&lt;Check_Limit,0,1),1)</f>
        <v>0</v>
      </c>
      <c r="AK101">
        <f>IFERROR(IF(SUMIF($G$6:$AH$6,AK$6&amp;" Total",$G101:$AH101)-(SUMIF($G$6:$AH$6,AK$6&amp;" "&amp;'Input-Func_Class'!$D$22,$G101:$AH101)+IFERROR(SUMIF($G$6:$AH$6,AK$6&amp;" "&amp;'Input-Func_Class'!$E$22,$G101:$AH101),SUMIF($G$6:$AH$6,AK$6&amp;" "&amp;'Input-Func_Class'!$B$24,$G101:$AH101))+SUMIF($G$6:$AH$6,AK$6&amp;" "&amp;'Input-Func_Class'!$F$22,$G101:$AH101))&lt;Check_Limit,0,1),1)</f>
        <v>0</v>
      </c>
      <c r="AL101">
        <f>IFERROR(IF(SUMIF($G$6:$AH$6,AL$6&amp;" Total",$G101:$AH101)-(SUMIF($G$6:$AH$6,AL$6&amp;" "&amp;'Input-Func_Class'!$D$22,$G101:$AH101)+IFERROR(SUMIF($G$6:$AH$6,AL$6&amp;" "&amp;'Input-Func_Class'!$E$22,$G101:$AH101),SUMIF($G$6:$AH$6,AL$6&amp;" "&amp;'Input-Func_Class'!$B$24,$G101:$AH101))+SUMIF($G$6:$AH$6,AL$6&amp;" "&amp;'Input-Func_Class'!$F$22,$G101:$AH101))&lt;Check_Limit,0,1),1)</f>
        <v>0</v>
      </c>
      <c r="AM101">
        <f>IFERROR(IF(SUMIF($G$6:$AH$6,AM$6&amp;" Total",$G101:$AH101)-(SUMIF($G$6:$AH$6,AM$6&amp;" "&amp;'Input-Func_Class'!$D$22,$G101:$AH101)+IFERROR(SUMIF($G$6:$AH$6,AM$6&amp;" "&amp;'Input-Func_Class'!$E$22,$G101:$AH101),SUMIF($G$6:$AH$6,AM$6&amp;" "&amp;'Input-Func_Class'!$B$24,$G101:$AH101))+SUMIF($G$6:$AH$6,AM$6&amp;" "&amp;'Input-Func_Class'!$F$22,$G101:$AH101))&lt;Check_Limit,0,1),1)</f>
        <v>0</v>
      </c>
      <c r="AN101">
        <f>IFERROR(IF(SUMIF($G$6:$AH$6,AN$6&amp;" Total",$G101:$AH101)-(SUMIF($G$6:$AH$6,AN$6&amp;" "&amp;'Input-Func_Class'!$D$22,$G101:$AH101)+IFERROR(SUMIF($G$6:$AH$6,AN$6&amp;" "&amp;'Input-Func_Class'!$E$22,$G101:$AH101),SUMIF($G$6:$AH$6,AN$6&amp;" "&amp;'Input-Func_Class'!$B$24,$G101:$AH101))+SUMIF($G$6:$AH$6,AN$6&amp;" "&amp;'Input-Func_Class'!$F$22,$G101:$AH101))&lt;Check_Limit,0,1),1)</f>
        <v>0</v>
      </c>
      <c r="AO101">
        <f>IFERROR(IF(SUMIF($G$6:$AH$6,AO$6&amp;" Total",$G101:$AH101)-(SUMIF($G$6:$AH$6,AO$6&amp;" "&amp;'Input-Func_Class'!$D$22,$G101:$AH101)+IFERROR(SUMIF($G$6:$AH$6,AO$6&amp;" "&amp;'Input-Func_Class'!$E$22,$G101:$AH101),SUMIF($G$6:$AH$6,AO$6&amp;" "&amp;'Input-Func_Class'!$B$24,$G101:$AH101))+SUMIF($G$6:$AH$6,AO$6&amp;" "&amp;'Input-Func_Class'!$F$22,$G101:$AH101))&lt;Check_Limit,0,1),1)</f>
        <v>0</v>
      </c>
      <c r="AP101">
        <f>IFERROR(IF(SUMIF($G$6:$AH$6,AP$6&amp;" Total",$G101:$AH101)-(SUMIF($G$6:$AH$6,AP$6&amp;" "&amp;'Input-Func_Class'!$D$22,$G101:$AH101)+IFERROR(SUMIF($G$6:$AH$6,AP$6&amp;" "&amp;'Input-Func_Class'!$E$22,$G101:$AH101),SUMIF($G$6:$AH$6,AP$6&amp;" "&amp;'Input-Func_Class'!$B$24,$G101:$AH101))+SUMIF($G$6:$AH$6,AP$6&amp;" "&amp;'Input-Func_Class'!$F$22,$G101:$AH101))&lt;Check_Limit,0,1),1)</f>
        <v>0</v>
      </c>
    </row>
    <row r="102" spans="1:42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>
        <f t="shared" si="6"/>
        <v>0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J102">
        <f>IFERROR(IF(SUMIF($G$6:$AH$6,AJ$6&amp;" Total",$G102:$AH102)-(SUMIF($G$6:$AH$6,AJ$6&amp;" "&amp;'Input-Func_Class'!$D$22,$G102:$AH102)+IFERROR(SUMIF($G$6:$AH$6,AJ$6&amp;" "&amp;'Input-Func_Class'!$E$22,$G102:$AH102),SUMIF($G$6:$AH$6,AJ$6&amp;" "&amp;'Input-Func_Class'!$B$24,$G102:$AH102))+SUMIF($G$6:$AH$6,AJ$6&amp;" "&amp;'Input-Func_Class'!$F$22,$G102:$AH102))&lt;Check_Limit,0,1),1)</f>
        <v>0</v>
      </c>
      <c r="AK102">
        <f>IFERROR(IF(SUMIF($G$6:$AH$6,AK$6&amp;" Total",$G102:$AH102)-(SUMIF($G$6:$AH$6,AK$6&amp;" "&amp;'Input-Func_Class'!$D$22,$G102:$AH102)+IFERROR(SUMIF($G$6:$AH$6,AK$6&amp;" "&amp;'Input-Func_Class'!$E$22,$G102:$AH102),SUMIF($G$6:$AH$6,AK$6&amp;" "&amp;'Input-Func_Class'!$B$24,$G102:$AH102))+SUMIF($G$6:$AH$6,AK$6&amp;" "&amp;'Input-Func_Class'!$F$22,$G102:$AH102))&lt;Check_Limit,0,1),1)</f>
        <v>0</v>
      </c>
      <c r="AL102">
        <f>IFERROR(IF(SUMIF($G$6:$AH$6,AL$6&amp;" Total",$G102:$AH102)-(SUMIF($G$6:$AH$6,AL$6&amp;" "&amp;'Input-Func_Class'!$D$22,$G102:$AH102)+IFERROR(SUMIF($G$6:$AH$6,AL$6&amp;" "&amp;'Input-Func_Class'!$E$22,$G102:$AH102),SUMIF($G$6:$AH$6,AL$6&amp;" "&amp;'Input-Func_Class'!$B$24,$G102:$AH102))+SUMIF($G$6:$AH$6,AL$6&amp;" "&amp;'Input-Func_Class'!$F$22,$G102:$AH102))&lt;Check_Limit,0,1),1)</f>
        <v>0</v>
      </c>
      <c r="AM102">
        <f>IFERROR(IF(SUMIF($G$6:$AH$6,AM$6&amp;" Total",$G102:$AH102)-(SUMIF($G$6:$AH$6,AM$6&amp;" "&amp;'Input-Func_Class'!$D$22,$G102:$AH102)+IFERROR(SUMIF($G$6:$AH$6,AM$6&amp;" "&amp;'Input-Func_Class'!$E$22,$G102:$AH102),SUMIF($G$6:$AH$6,AM$6&amp;" "&amp;'Input-Func_Class'!$B$24,$G102:$AH102))+SUMIF($G$6:$AH$6,AM$6&amp;" "&amp;'Input-Func_Class'!$F$22,$G102:$AH102))&lt;Check_Limit,0,1),1)</f>
        <v>0</v>
      </c>
      <c r="AN102">
        <f>IFERROR(IF(SUMIF($G$6:$AH$6,AN$6&amp;" Total",$G102:$AH102)-(SUMIF($G$6:$AH$6,AN$6&amp;" "&amp;'Input-Func_Class'!$D$22,$G102:$AH102)+IFERROR(SUMIF($G$6:$AH$6,AN$6&amp;" "&amp;'Input-Func_Class'!$E$22,$G102:$AH102),SUMIF($G$6:$AH$6,AN$6&amp;" "&amp;'Input-Func_Class'!$B$24,$G102:$AH102))+SUMIF($G$6:$AH$6,AN$6&amp;" "&amp;'Input-Func_Class'!$F$22,$G102:$AH102))&lt;Check_Limit,0,1),1)</f>
        <v>0</v>
      </c>
      <c r="AO102">
        <f>IFERROR(IF(SUMIF($G$6:$AH$6,AO$6&amp;" Total",$G102:$AH102)-(SUMIF($G$6:$AH$6,AO$6&amp;" "&amp;'Input-Func_Class'!$D$22,$G102:$AH102)+IFERROR(SUMIF($G$6:$AH$6,AO$6&amp;" "&amp;'Input-Func_Class'!$E$22,$G102:$AH102),SUMIF($G$6:$AH$6,AO$6&amp;" "&amp;'Input-Func_Class'!$B$24,$G102:$AH102))+SUMIF($G$6:$AH$6,AO$6&amp;" "&amp;'Input-Func_Class'!$F$22,$G102:$AH102))&lt;Check_Limit,0,1),1)</f>
        <v>0</v>
      </c>
      <c r="AP102">
        <f>IFERROR(IF(SUMIF($G$6:$AH$6,AP$6&amp;" Total",$G102:$AH102)-(SUMIF($G$6:$AH$6,AP$6&amp;" "&amp;'Input-Func_Class'!$D$22,$G102:$AH102)+IFERROR(SUMIF($G$6:$AH$6,AP$6&amp;" "&amp;'Input-Func_Class'!$E$22,$G102:$AH102),SUMIF($G$6:$AH$6,AP$6&amp;" "&amp;'Input-Func_Class'!$B$24,$G102:$AH102))+SUMIF($G$6:$AH$6,AP$6&amp;" "&amp;'Input-Func_Class'!$F$22,$G102:$AH102))&lt;Check_Limit,0,1),1)</f>
        <v>0</v>
      </c>
    </row>
    <row r="103" spans="1:42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>Functionalization!$D103</f>
        <v>-56755.94</v>
      </c>
      <c r="E103" s="11">
        <f t="shared" ca="1" si="6"/>
        <v>0</v>
      </c>
      <c r="F103" s="3" t="str">
        <f>IF($D103=0,"-",IF('Input-Accounts'!$E103&lt;&gt;0,'Input-Accounts'!$E103,'Input-Accounts'!$G103))</f>
        <v>INT_STORPT_FERC_352-355</v>
      </c>
      <c r="G103" s="11">
        <f ca="1">IF(G$5&lt;&gt;"",HLOOKUP(G$5,Functionalization!$G$6:$M$427,ROW($A103)-5,FALSE),IFERROR(INDEX(G$391:G$427,MATCH($F103,$B$391:$B$427,0))/VLOOKUP($F103,$B$391:$AH$427,MATCH(LEFT(TRIM(G$6),FIND("~",SUBSTITUTE(G$6,"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103))*HLOOKUP(LEFT(TRIM(G$6),FIND("~",SUBSTITUTE(G$6," ","~",LEN(TRIM(G$6))-LEN(SUBSTITUTE(TRIM(G$6)," ",""))))-1)&amp;" Total",$B$6:$AH$427,ROW($A103)-5,FALSE))</f>
        <v>0</v>
      </c>
      <c r="H103" s="11">
        <f ca="1">IF(H$5&lt;&gt;"",HLOOKUP(H$5,Functionalization!$G$6:$M$427,ROW($A103)-5,FALSE),IFERROR(INDEX(H$391:H$427,MATCH($F103,$B$391:$B$427,0))/VLOOKUP($F103,$B$391:$AH$427,MATCH(LEFT(TRIM(H$6),FIND("~",SUBSTITUTE(H$6,"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103))*HLOOKUP(LEFT(TRIM(H$6),FIND("~",SUBSTITUTE(H$6," ","~",LEN(TRIM(H$6))-LEN(SUBSTITUTE(TRIM(H$6)," ",""))))-1)&amp;" Total",$B$6:$AH$427,ROW($A103)-5,FALSE))</f>
        <v>0</v>
      </c>
      <c r="I103" s="11">
        <f ca="1">IF(I$5&lt;&gt;"",HLOOKUP(I$5,Functionalization!$G$6:$M$427,ROW($A103)-5,FALSE),IFERROR(INDEX(I$391:I$427,MATCH($F103,$B$391:$B$427,0))/VLOOKUP($F103,$B$391:$AH$427,MATCH(LEFT(TRIM(I$6),FIND("~",SUBSTITUTE(I$6,"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103))*HLOOKUP(LEFT(TRIM(I$6),FIND("~",SUBSTITUTE(I$6," ","~",LEN(TRIM(I$6))-LEN(SUBSTITUTE(TRIM(I$6)," ",""))))-1)&amp;" Total",$B$6:$AH$427,ROW($A103)-5,FALSE))</f>
        <v>0</v>
      </c>
      <c r="J103" s="11">
        <f ca="1">IF(J$5&lt;&gt;"",HLOOKUP(J$5,Functionalization!$G$6:$M$427,ROW($A103)-5,FALSE),IFERROR(INDEX(J$391:J$427,MATCH($F103,$B$391:$B$427,0))/VLOOKUP($F103,$B$391:$AH$427,MATCH(LEFT(TRIM(J$6),FIND("~",SUBSTITUTE(J$6,"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103))*HLOOKUP(LEFT(TRIM(J$6),FIND("~",SUBSTITUTE(J$6," ","~",LEN(TRIM(J$6))-LEN(SUBSTITUTE(TRIM(J$6)," ",""))))-1)&amp;" Total",$B$6:$AH$427,ROW($A103)-5,FALSE))</f>
        <v>0</v>
      </c>
      <c r="K103" s="11">
        <f ca="1">IF(K$5&lt;&gt;"",HLOOKUP(K$5,Functionalization!$G$6:$M$427,ROW($A103)-5,FALSE),IFERROR(INDEX(K$391:K$427,MATCH($F103,$B$391:$B$427,0))/VLOOKUP($F103,$B$391:$AH$427,MATCH(LEFT(TRIM(K$6),FIND("~",SUBSTITUTE(K$6,"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103))*HLOOKUP(LEFT(TRIM(K$6),FIND("~",SUBSTITUTE(K$6," ","~",LEN(TRIM(K$6))-LEN(SUBSTITUTE(TRIM(K$6)," ",""))))-1)&amp;" Total",$B$6:$AH$427,ROW($A103)-5,FALSE))</f>
        <v>0</v>
      </c>
      <c r="L103" s="11">
        <f ca="1">IF(L$5&lt;&gt;"",HLOOKUP(L$5,Functionalization!$G$6:$M$427,ROW($A103)-5,FALSE),IFERROR(INDEX(L$391:L$427,MATCH($F103,$B$391:$B$427,0))/VLOOKUP($F103,$B$391:$AH$427,MATCH(LEFT(TRIM(L$6),FIND("~",SUBSTITUTE(L$6,"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103))*HLOOKUP(LEFT(TRIM(L$6),FIND("~",SUBSTITUTE(L$6," ","~",LEN(TRIM(L$6))-LEN(SUBSTITUTE(TRIM(L$6)," ",""))))-1)&amp;" Total",$B$6:$AH$427,ROW($A103)-5,FALSE))</f>
        <v>0</v>
      </c>
      <c r="M103" s="11">
        <f ca="1">IF(M$5&lt;&gt;"",HLOOKUP(M$5,Functionalization!$G$6:$M$427,ROW($A103)-5,FALSE),IFERROR(INDEX(M$391:M$427,MATCH($F103,$B$391:$B$427,0))/VLOOKUP($F103,$B$391:$AH$427,MATCH(LEFT(TRIM(M$6),FIND("~",SUBSTITUTE(M$6,"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103))*HLOOKUP(LEFT(TRIM(M$6),FIND("~",SUBSTITUTE(M$6," ","~",LEN(TRIM(M$6))-LEN(SUBSTITUTE(TRIM(M$6)," ",""))))-1)&amp;" Total",$B$6:$AH$427,ROW($A103)-5,FALSE))</f>
        <v>0</v>
      </c>
      <c r="N103" s="11">
        <f ca="1">IF(N$5&lt;&gt;"",HLOOKUP(N$5,Functionalization!$G$6:$M$427,ROW($A103)-5,FALSE),IFERROR(INDEX(N$391:N$427,MATCH($F103,$B$391:$B$427,0))/VLOOKUP($F103,$B$391:$AH$427,MATCH(LEFT(TRIM(N$6),FIND("~",SUBSTITUTE(N$6,"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103))*HLOOKUP(LEFT(TRIM(N$6),FIND("~",SUBSTITUTE(N$6," ","~",LEN(TRIM(N$6))-LEN(SUBSTITUTE(TRIM(N$6)," ",""))))-1)&amp;" Total",$B$6:$AH$427,ROW($A103)-5,FALSE))</f>
        <v>0</v>
      </c>
      <c r="O103" s="11">
        <f ca="1">IF(O$5&lt;&gt;"",HLOOKUP(O$5,Functionalization!$G$6:$M$427,ROW($A103)-5,FALSE),IFERROR(INDEX(O$391:O$427,MATCH($F103,$B$391:$B$427,0))/VLOOKUP($F103,$B$391:$AH$427,MATCH(LEFT(TRIM(O$6),FIND("~",SUBSTITUTE(O$6,"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103))*HLOOKUP(LEFT(TRIM(O$6),FIND("~",SUBSTITUTE(O$6," ","~",LEN(TRIM(O$6))-LEN(SUBSTITUTE(TRIM(O$6)," ",""))))-1)&amp;" Total",$B$6:$AH$427,ROW($A103)-5,FALSE))</f>
        <v>-56755.94</v>
      </c>
      <c r="P103" s="11">
        <f ca="1">IF(P$5&lt;&gt;"",HLOOKUP(P$5,Functionalization!$G$6:$M$427,ROW($A103)-5,FALSE),IFERROR(INDEX(P$391:P$427,MATCH($F103,$B$391:$B$427,0))/VLOOKUP($F103,$B$391:$AH$427,MATCH(LEFT(TRIM(P$6),FIND("~",SUBSTITUTE(P$6,"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103))*HLOOKUP(LEFT(TRIM(P$6),FIND("~",SUBSTITUTE(P$6," ","~",LEN(TRIM(P$6))-LEN(SUBSTITUTE(TRIM(P$6)," ",""))))-1)&amp;" Total",$B$6:$AH$427,ROW($A103)-5,FALSE))</f>
        <v>-56755.94</v>
      </c>
      <c r="Q103" s="11">
        <f ca="1">IF(Q$5&lt;&gt;"",HLOOKUP(Q$5,Functionalization!$G$6:$M$427,ROW($A103)-5,FALSE),IFERROR(INDEX(Q$391:Q$427,MATCH($F103,$B$391:$B$427,0))/VLOOKUP($F103,$B$391:$AH$427,MATCH(LEFT(TRIM(Q$6),FIND("~",SUBSTITUTE(Q$6,"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103))*HLOOKUP(LEFT(TRIM(Q$6),FIND("~",SUBSTITUTE(Q$6," ","~",LEN(TRIM(Q$6))-LEN(SUBSTITUTE(TRIM(Q$6)," ",""))))-1)&amp;" Total",$B$6:$AH$427,ROW($A103)-5,FALSE))</f>
        <v>0</v>
      </c>
      <c r="R103" s="11">
        <f ca="1">IF(R$5&lt;&gt;"",HLOOKUP(R$5,Functionalization!$G$6:$M$427,ROW($A103)-5,FALSE),IFERROR(INDEX(R$391:R$427,MATCH($F103,$B$391:$B$427,0))/VLOOKUP($F103,$B$391:$AH$427,MATCH(LEFT(TRIM(R$6),FIND("~",SUBSTITUTE(R$6,"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103))*HLOOKUP(LEFT(TRIM(R$6),FIND("~",SUBSTITUTE(R$6," ","~",LEN(TRIM(R$6))-LEN(SUBSTITUTE(TRIM(R$6)," ",""))))-1)&amp;" Total",$B$6:$AH$427,ROW($A103)-5,FALSE))</f>
        <v>0</v>
      </c>
      <c r="S103" s="11">
        <f ca="1">IF(S$5&lt;&gt;"",HLOOKUP(S$5,Functionalization!$G$6:$M$427,ROW($A103)-5,FALSE),IFERROR(INDEX(S$391:S$427,MATCH($F103,$B$391:$B$427,0))/VLOOKUP($F103,$B$391:$AH$427,MATCH(LEFT(TRIM(S$6),FIND("~",SUBSTITUTE(S$6,"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103))*HLOOKUP(LEFT(TRIM(S$6),FIND("~",SUBSTITUTE(S$6," ","~",LEN(TRIM(S$6))-LEN(SUBSTITUTE(TRIM(S$6)," ",""))))-1)&amp;" Total",$B$6:$AH$427,ROW($A103)-5,FALSE))</f>
        <v>0</v>
      </c>
      <c r="T103" s="11">
        <f ca="1">IF(T$5&lt;&gt;"",HLOOKUP(T$5,Functionalization!$G$6:$M$427,ROW($A103)-5,FALSE),IFERROR(INDEX(T$391:T$427,MATCH($F103,$B$391:$B$427,0))/VLOOKUP($F103,$B$391:$AH$427,MATCH(LEFT(TRIM(T$6),FIND("~",SUBSTITUTE(T$6,"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103))*HLOOKUP(LEFT(TRIM(T$6),FIND("~",SUBSTITUTE(T$6," ","~",LEN(TRIM(T$6))-LEN(SUBSTITUTE(TRIM(T$6)," ",""))))-1)&amp;" Total",$B$6:$AH$427,ROW($A103)-5,FALSE))</f>
        <v>0</v>
      </c>
      <c r="U103" s="11">
        <f ca="1">IF(U$5&lt;&gt;"",HLOOKUP(U$5,Functionalization!$G$6:$M$427,ROW($A103)-5,FALSE),IFERROR(INDEX(U$391:U$427,MATCH($F103,$B$391:$B$427,0))/VLOOKUP($F103,$B$391:$AH$427,MATCH(LEFT(TRIM(U$6),FIND("~",SUBSTITUTE(U$6,"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103))*HLOOKUP(LEFT(TRIM(U$6),FIND("~",SUBSTITUTE(U$6," ","~",LEN(TRIM(U$6))-LEN(SUBSTITUTE(TRIM(U$6)," ",""))))-1)&amp;" Total",$B$6:$AH$427,ROW($A103)-5,FALSE))</f>
        <v>0</v>
      </c>
      <c r="V103" s="11">
        <f ca="1">IF(V$5&lt;&gt;"",HLOOKUP(V$5,Functionalization!$G$6:$M$427,ROW($A103)-5,FALSE),IFERROR(INDEX(V$391:V$427,MATCH($F103,$B$391:$B$427,0))/VLOOKUP($F103,$B$391:$AH$427,MATCH(LEFT(TRIM(V$6),FIND("~",SUBSTITUTE(V$6,"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103))*HLOOKUP(LEFT(TRIM(V$6),FIND("~",SUBSTITUTE(V$6," ","~",LEN(TRIM(V$6))-LEN(SUBSTITUTE(TRIM(V$6)," ",""))))-1)&amp;" Total",$B$6:$AH$427,ROW($A103)-5,FALSE))</f>
        <v>0</v>
      </c>
      <c r="W103" s="11">
        <f ca="1">IF(W$5&lt;&gt;"",HLOOKUP(W$5,Functionalization!$G$6:$M$427,ROW($A103)-5,FALSE),IFERROR(INDEX(W$391:W$427,MATCH($F103,$B$391:$B$427,0))/VLOOKUP($F103,$B$391:$AH$427,MATCH(LEFT(TRIM(W$6),FIND("~",SUBSTITUTE(W$6,"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103))*HLOOKUP(LEFT(TRIM(W$6),FIND("~",SUBSTITUTE(W$6," ","~",LEN(TRIM(W$6))-LEN(SUBSTITUTE(TRIM(W$6)," ",""))))-1)&amp;" Total",$B$6:$AH$427,ROW($A103)-5,FALSE))</f>
        <v>0</v>
      </c>
      <c r="X103" s="11">
        <f ca="1">IF(X$5&lt;&gt;"",HLOOKUP(X$5,Functionalization!$G$6:$M$427,ROW($A103)-5,FALSE),IFERROR(INDEX(X$391:X$427,MATCH($F103,$B$391:$B$427,0))/VLOOKUP($F103,$B$391:$AH$427,MATCH(LEFT(TRIM(X$6),FIND("~",SUBSTITUTE(X$6,"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103))*HLOOKUP(LEFT(TRIM(X$6),FIND("~",SUBSTITUTE(X$6," ","~",LEN(TRIM(X$6))-LEN(SUBSTITUTE(TRIM(X$6)," ",""))))-1)&amp;" Total",$B$6:$AH$427,ROW($A103)-5,FALSE))</f>
        <v>0</v>
      </c>
      <c r="Y103" s="11">
        <f ca="1">IF(Y$5&lt;&gt;"",HLOOKUP(Y$5,Functionalization!$G$6:$M$427,ROW($A103)-5,FALSE),IFERROR(INDEX(Y$391:Y$427,MATCH($F103,$B$391:$B$427,0))/VLOOKUP($F103,$B$391:$AH$427,MATCH(LEFT(TRIM(Y$6),FIND("~",SUBSTITUTE(Y$6,"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103))*HLOOKUP(LEFT(TRIM(Y$6),FIND("~",SUBSTITUTE(Y$6," ","~",LEN(TRIM(Y$6))-LEN(SUBSTITUTE(TRIM(Y$6)," ",""))))-1)&amp;" Total",$B$6:$AH$427,ROW($A103)-5,FALSE))</f>
        <v>0</v>
      </c>
      <c r="Z103" s="11">
        <f ca="1">IF(Z$5&lt;&gt;"",HLOOKUP(Z$5,Functionalization!$G$6:$M$427,ROW($A103)-5,FALSE),IFERROR(INDEX(Z$391:Z$427,MATCH($F103,$B$391:$B$427,0))/VLOOKUP($F103,$B$391:$AH$427,MATCH(LEFT(TRIM(Z$6),FIND("~",SUBSTITUTE(Z$6,"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103))*HLOOKUP(LEFT(TRIM(Z$6),FIND("~",SUBSTITUTE(Z$6," ","~",LEN(TRIM(Z$6))-LEN(SUBSTITUTE(TRIM(Z$6)," ",""))))-1)&amp;" Total",$B$6:$AH$427,ROW($A103)-5,FALSE))</f>
        <v>0</v>
      </c>
      <c r="AA103" s="11">
        <f ca="1">IF(AA$5&lt;&gt;"",HLOOKUP(AA$5,Functionalization!$G$6:$M$427,ROW($A103)-5,FALSE),IFERROR(INDEX(AA$391:AA$427,MATCH($F103,$B$391:$B$427,0))/VLOOKUP($F103,$B$391:$AH$427,MATCH(LEFT(TRIM(AA$6),FIND("~",SUBSTITUTE(AA$6,"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103))*HLOOKUP(LEFT(TRIM(AA$6),FIND("~",SUBSTITUTE(AA$6," ","~",LEN(TRIM(AA$6))-LEN(SUBSTITUTE(TRIM(AA$6)," ",""))))-1)&amp;" Total",$B$6:$AH$427,ROW($A103)-5,FALSE))</f>
        <v>0</v>
      </c>
      <c r="AB103" s="11">
        <f ca="1">IF(AB$5&lt;&gt;"",HLOOKUP(AB$5,Functionalization!$G$6:$M$427,ROW($A103)-5,FALSE),IFERROR(INDEX(AB$391:AB$427,MATCH($F103,$B$391:$B$427,0))/VLOOKUP($F103,$B$391:$AH$427,MATCH(LEFT(TRIM(AB$6),FIND("~",SUBSTITUTE(AB$6,"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103))*HLOOKUP(LEFT(TRIM(AB$6),FIND("~",SUBSTITUTE(AB$6," ","~",LEN(TRIM(AB$6))-LEN(SUBSTITUTE(TRIM(AB$6)," ",""))))-1)&amp;" Total",$B$6:$AH$427,ROW($A103)-5,FALSE))</f>
        <v>0</v>
      </c>
      <c r="AC103" s="11">
        <f ca="1">IF(AC$5&lt;&gt;"",HLOOKUP(AC$5,Functionalization!$G$6:$M$427,ROW($A103)-5,FALSE),IFERROR(INDEX(AC$391:AC$427,MATCH($F103,$B$391:$B$427,0))/VLOOKUP($F103,$B$391:$AH$427,MATCH(LEFT(TRIM(AC$6),FIND("~",SUBSTITUTE(AC$6,"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103))*HLOOKUP(LEFT(TRIM(AC$6),FIND("~",SUBSTITUTE(AC$6," ","~",LEN(TRIM(AC$6))-LEN(SUBSTITUTE(TRIM(AC$6)," ",""))))-1)&amp;" Total",$B$6:$AH$427,ROW($A103)-5,FALSE))</f>
        <v>0</v>
      </c>
      <c r="AD103" s="11">
        <f ca="1">IF(AD$5&lt;&gt;"",HLOOKUP(AD$5,Functionalization!$G$6:$M$427,ROW($A103)-5,FALSE),IFERROR(INDEX(AD$391:AD$427,MATCH($F103,$B$391:$B$427,0))/VLOOKUP($F103,$B$391:$AH$427,MATCH(LEFT(TRIM(AD$6),FIND("~",SUBSTITUTE(AD$6,"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103))*HLOOKUP(LEFT(TRIM(AD$6),FIND("~",SUBSTITUTE(AD$6," ","~",LEN(TRIM(AD$6))-LEN(SUBSTITUTE(TRIM(AD$6)," ",""))))-1)&amp;" Total",$B$6:$AH$427,ROW($A103)-5,FALSE))</f>
        <v>0</v>
      </c>
      <c r="AE103" s="11">
        <f ca="1">IF(AE$5&lt;&gt;"",HLOOKUP(AE$5,Functionalization!$G$6:$M$427,ROW($A103)-5,FALSE),IFERROR(INDEX(AE$391:AE$427,MATCH($F103,$B$391:$B$427,0))/VLOOKUP($F103,$B$391:$AH$427,MATCH(LEFT(TRIM(AE$6),FIND("~",SUBSTITUTE(AE$6,"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103))*HLOOKUP(LEFT(TRIM(AE$6),FIND("~",SUBSTITUTE(AE$6," ","~",LEN(TRIM(AE$6))-LEN(SUBSTITUTE(TRIM(AE$6)," ",""))))-1)&amp;" Total",$B$6:$AH$427,ROW($A103)-5,FALSE))</f>
        <v>0</v>
      </c>
      <c r="AF103" s="11">
        <f ca="1">IF(AF$5&lt;&gt;"",HLOOKUP(AF$5,Functionalization!$G$6:$M$427,ROW($A103)-5,FALSE),IFERROR(INDEX(AF$391:AF$427,MATCH($F103,$B$391:$B$427,0))/VLOOKUP($F103,$B$391:$AH$427,MATCH(LEFT(TRIM(AF$6),FIND("~",SUBSTITUTE(AF$6,"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103))*HLOOKUP(LEFT(TRIM(AF$6),FIND("~",SUBSTITUTE(AF$6," ","~",LEN(TRIM(AF$6))-LEN(SUBSTITUTE(TRIM(AF$6)," ",""))))-1)&amp;" Total",$B$6:$AH$427,ROW($A103)-5,FALSE))</f>
        <v>0</v>
      </c>
      <c r="AG103" s="11">
        <f ca="1">IF(AG$5&lt;&gt;"",HLOOKUP(AG$5,Functionalization!$G$6:$M$427,ROW($A103)-5,FALSE),IFERROR(INDEX(AG$391:AG$427,MATCH($F103,$B$391:$B$427,0))/VLOOKUP($F103,$B$391:$AH$427,MATCH(LEFT(TRIM(AG$6),FIND("~",SUBSTITUTE(AG$6,"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103))*HLOOKUP(LEFT(TRIM(AG$6),FIND("~",SUBSTITUTE(AG$6," ","~",LEN(TRIM(AG$6))-LEN(SUBSTITUTE(TRIM(AG$6)," ",""))))-1)&amp;" Total",$B$6:$AH$427,ROW($A103)-5,FALSE))</f>
        <v>0</v>
      </c>
      <c r="AH103" s="11">
        <f ca="1">IF(AH$5&lt;&gt;"",HLOOKUP(AH$5,Functionalization!$G$6:$M$427,ROW($A103)-5,FALSE),IFERROR(INDEX(AH$391:AH$427,MATCH($F103,$B$391:$B$427,0))/VLOOKUP($F103,$B$391:$AH$427,MATCH(LEFT(TRIM(AH$6),FIND("~",SUBSTITUTE(AH$6,"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103))*HLOOKUP(LEFT(TRIM(AH$6),FIND("~",SUBSTITUTE(AH$6," ","~",LEN(TRIM(AH$6))-LEN(SUBSTITUTE(TRIM(AH$6)," ",""))))-1)&amp;" Total",$B$6:$AH$427,ROW($A103)-5,FALSE))</f>
        <v>0</v>
      </c>
      <c r="AJ103">
        <f ca="1">IFERROR(IF(SUMIF($G$6:$AH$6,AJ$6&amp;" Total",$G103:$AH103)-(SUMIF($G$6:$AH$6,AJ$6&amp;" "&amp;'Input-Func_Class'!$D$22,$G103:$AH103)+IFERROR(SUMIF($G$6:$AH$6,AJ$6&amp;" "&amp;'Input-Func_Class'!$E$22,$G103:$AH103),SUMIF($G$6:$AH$6,AJ$6&amp;" "&amp;'Input-Func_Class'!$B$24,$G103:$AH103))+SUMIF($G$6:$AH$6,AJ$6&amp;" "&amp;'Input-Func_Class'!$F$22,$G103:$AH103))&lt;Check_Limit,0,1),1)</f>
        <v>0</v>
      </c>
      <c r="AK103">
        <f ca="1">IFERROR(IF(SUMIF($G$6:$AH$6,AK$6&amp;" Total",$G103:$AH103)-(SUMIF($G$6:$AH$6,AK$6&amp;" "&amp;'Input-Func_Class'!$D$22,$G103:$AH103)+IFERROR(SUMIF($G$6:$AH$6,AK$6&amp;" "&amp;'Input-Func_Class'!$E$22,$G103:$AH103),SUMIF($G$6:$AH$6,AK$6&amp;" "&amp;'Input-Func_Class'!$B$24,$G103:$AH103))+SUMIF($G$6:$AH$6,AK$6&amp;" "&amp;'Input-Func_Class'!$F$22,$G103:$AH103))&lt;Check_Limit,0,1),1)</f>
        <v>0</v>
      </c>
      <c r="AL103">
        <f ca="1">IFERROR(IF(SUMIF($G$6:$AH$6,AL$6&amp;" Total",$G103:$AH103)-(SUMIF($G$6:$AH$6,AL$6&amp;" "&amp;'Input-Func_Class'!$D$22,$G103:$AH103)+IFERROR(SUMIF($G$6:$AH$6,AL$6&amp;" "&amp;'Input-Func_Class'!$E$22,$G103:$AH103),SUMIF($G$6:$AH$6,AL$6&amp;" "&amp;'Input-Func_Class'!$B$24,$G103:$AH103))+SUMIF($G$6:$AH$6,AL$6&amp;" "&amp;'Input-Func_Class'!$F$22,$G103:$AH103))&lt;Check_Limit,0,1),1)</f>
        <v>0</v>
      </c>
      <c r="AM103">
        <f ca="1">IFERROR(IF(SUMIF($G$6:$AH$6,AM$6&amp;" Total",$G103:$AH103)-(SUMIF($G$6:$AH$6,AM$6&amp;" "&amp;'Input-Func_Class'!$D$22,$G103:$AH103)+IFERROR(SUMIF($G$6:$AH$6,AM$6&amp;" "&amp;'Input-Func_Class'!$E$22,$G103:$AH103),SUMIF($G$6:$AH$6,AM$6&amp;" "&amp;'Input-Func_Class'!$B$24,$G103:$AH103))+SUMIF($G$6:$AH$6,AM$6&amp;" "&amp;'Input-Func_Class'!$F$22,$G103:$AH103))&lt;Check_Limit,0,1),1)</f>
        <v>0</v>
      </c>
      <c r="AN103">
        <f ca="1">IFERROR(IF(SUMIF($G$6:$AH$6,AN$6&amp;" Total",$G103:$AH103)-(SUMIF($G$6:$AH$6,AN$6&amp;" "&amp;'Input-Func_Class'!$D$22,$G103:$AH103)+IFERROR(SUMIF($G$6:$AH$6,AN$6&amp;" "&amp;'Input-Func_Class'!$E$22,$G103:$AH103),SUMIF($G$6:$AH$6,AN$6&amp;" "&amp;'Input-Func_Class'!$B$24,$G103:$AH103))+SUMIF($G$6:$AH$6,AN$6&amp;" "&amp;'Input-Func_Class'!$F$22,$G103:$AH103))&lt;Check_Limit,0,1),1)</f>
        <v>0</v>
      </c>
      <c r="AO103">
        <f ca="1">IFERROR(IF(SUMIF($G$6:$AH$6,AO$6&amp;" Total",$G103:$AH103)-(SUMIF($G$6:$AH$6,AO$6&amp;" "&amp;'Input-Func_Class'!$D$22,$G103:$AH103)+IFERROR(SUMIF($G$6:$AH$6,AO$6&amp;" "&amp;'Input-Func_Class'!$E$22,$G103:$AH103),SUMIF($G$6:$AH$6,AO$6&amp;" "&amp;'Input-Func_Class'!$B$24,$G103:$AH103))+SUMIF($G$6:$AH$6,AO$6&amp;" "&amp;'Input-Func_Class'!$F$22,$G103:$AH103))&lt;Check_Limit,0,1),1)</f>
        <v>0</v>
      </c>
      <c r="AP103">
        <f ca="1">IFERROR(IF(SUMIF($G$6:$AH$6,AP$6&amp;" Total",$G103:$AH103)-(SUMIF($G$6:$AH$6,AP$6&amp;" "&amp;'Input-Func_Class'!$D$22,$G103:$AH103)+IFERROR(SUMIF($G$6:$AH$6,AP$6&amp;" "&amp;'Input-Func_Class'!$E$22,$G103:$AH103),SUMIF($G$6:$AH$6,AP$6&amp;" "&amp;'Input-Func_Class'!$B$24,$G103:$AH103))+SUMIF($G$6:$AH$6,AP$6&amp;" "&amp;'Input-Func_Class'!$F$22,$G103:$AH103))&lt;Check_Limit,0,1),1)</f>
        <v>0</v>
      </c>
    </row>
    <row r="104" spans="1:42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>Functionalization!$D104</f>
        <v>-1152588</v>
      </c>
      <c r="E104" s="11">
        <f t="shared" ca="1" si="6"/>
        <v>0</v>
      </c>
      <c r="F104" s="3" t="str">
        <f>IF($D104=0,"-",IF('Input-Accounts'!$E104&lt;&gt;0,'Input-Accounts'!$E104,'Input-Accounts'!$G104))</f>
        <v>INT_STORPT_FERC_352-355</v>
      </c>
      <c r="G104" s="11">
        <f ca="1">IF(G$5&lt;&gt;"",HLOOKUP(G$5,Functionalization!$G$6:$M$427,ROW($A104)-5,FALSE),IFERROR(INDEX(G$391:G$427,MATCH($F104,$B$391:$B$427,0))/VLOOKUP($F104,$B$391:$AH$427,MATCH(LEFT(TRIM(G$6),FIND("~",SUBSTITUTE(G$6,"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104))*HLOOKUP(LEFT(TRIM(G$6),FIND("~",SUBSTITUTE(G$6," ","~",LEN(TRIM(G$6))-LEN(SUBSTITUTE(TRIM(G$6)," ",""))))-1)&amp;" Total",$B$6:$AH$427,ROW($A104)-5,FALSE))</f>
        <v>0</v>
      </c>
      <c r="H104" s="11">
        <f ca="1">IF(H$5&lt;&gt;"",HLOOKUP(H$5,Functionalization!$G$6:$M$427,ROW($A104)-5,FALSE),IFERROR(INDEX(H$391:H$427,MATCH($F104,$B$391:$B$427,0))/VLOOKUP($F104,$B$391:$AH$427,MATCH(LEFT(TRIM(H$6),FIND("~",SUBSTITUTE(H$6,"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104))*HLOOKUP(LEFT(TRIM(H$6),FIND("~",SUBSTITUTE(H$6," ","~",LEN(TRIM(H$6))-LEN(SUBSTITUTE(TRIM(H$6)," ",""))))-1)&amp;" Total",$B$6:$AH$427,ROW($A104)-5,FALSE))</f>
        <v>0</v>
      </c>
      <c r="I104" s="11">
        <f ca="1">IF(I$5&lt;&gt;"",HLOOKUP(I$5,Functionalization!$G$6:$M$427,ROW($A104)-5,FALSE),IFERROR(INDEX(I$391:I$427,MATCH($F104,$B$391:$B$427,0))/VLOOKUP($F104,$B$391:$AH$427,MATCH(LEFT(TRIM(I$6),FIND("~",SUBSTITUTE(I$6,"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104))*HLOOKUP(LEFT(TRIM(I$6),FIND("~",SUBSTITUTE(I$6," ","~",LEN(TRIM(I$6))-LEN(SUBSTITUTE(TRIM(I$6)," ",""))))-1)&amp;" Total",$B$6:$AH$427,ROW($A104)-5,FALSE))</f>
        <v>0</v>
      </c>
      <c r="J104" s="11">
        <f ca="1">IF(J$5&lt;&gt;"",HLOOKUP(J$5,Functionalization!$G$6:$M$427,ROW($A104)-5,FALSE),IFERROR(INDEX(J$391:J$427,MATCH($F104,$B$391:$B$427,0))/VLOOKUP($F104,$B$391:$AH$427,MATCH(LEFT(TRIM(J$6),FIND("~",SUBSTITUTE(J$6,"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104))*HLOOKUP(LEFT(TRIM(J$6),FIND("~",SUBSTITUTE(J$6," ","~",LEN(TRIM(J$6))-LEN(SUBSTITUTE(TRIM(J$6)," ",""))))-1)&amp;" Total",$B$6:$AH$427,ROW($A104)-5,FALSE))</f>
        <v>0</v>
      </c>
      <c r="K104" s="11">
        <f ca="1">IF(K$5&lt;&gt;"",HLOOKUP(K$5,Functionalization!$G$6:$M$427,ROW($A104)-5,FALSE),IFERROR(INDEX(K$391:K$427,MATCH($F104,$B$391:$B$427,0))/VLOOKUP($F104,$B$391:$AH$427,MATCH(LEFT(TRIM(K$6),FIND("~",SUBSTITUTE(K$6,"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104))*HLOOKUP(LEFT(TRIM(K$6),FIND("~",SUBSTITUTE(K$6," ","~",LEN(TRIM(K$6))-LEN(SUBSTITUTE(TRIM(K$6)," ",""))))-1)&amp;" Total",$B$6:$AH$427,ROW($A104)-5,FALSE))</f>
        <v>0</v>
      </c>
      <c r="L104" s="11">
        <f ca="1">IF(L$5&lt;&gt;"",HLOOKUP(L$5,Functionalization!$G$6:$M$427,ROW($A104)-5,FALSE),IFERROR(INDEX(L$391:L$427,MATCH($F104,$B$391:$B$427,0))/VLOOKUP($F104,$B$391:$AH$427,MATCH(LEFT(TRIM(L$6),FIND("~",SUBSTITUTE(L$6,"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104))*HLOOKUP(LEFT(TRIM(L$6),FIND("~",SUBSTITUTE(L$6," ","~",LEN(TRIM(L$6))-LEN(SUBSTITUTE(TRIM(L$6)," ",""))))-1)&amp;" Total",$B$6:$AH$427,ROW($A104)-5,FALSE))</f>
        <v>0</v>
      </c>
      <c r="M104" s="11">
        <f ca="1">IF(M$5&lt;&gt;"",HLOOKUP(M$5,Functionalization!$G$6:$M$427,ROW($A104)-5,FALSE),IFERROR(INDEX(M$391:M$427,MATCH($F104,$B$391:$B$427,0))/VLOOKUP($F104,$B$391:$AH$427,MATCH(LEFT(TRIM(M$6),FIND("~",SUBSTITUTE(M$6,"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104))*HLOOKUP(LEFT(TRIM(M$6),FIND("~",SUBSTITUTE(M$6," ","~",LEN(TRIM(M$6))-LEN(SUBSTITUTE(TRIM(M$6)," ",""))))-1)&amp;" Total",$B$6:$AH$427,ROW($A104)-5,FALSE))</f>
        <v>0</v>
      </c>
      <c r="N104" s="11">
        <f ca="1">IF(N$5&lt;&gt;"",HLOOKUP(N$5,Functionalization!$G$6:$M$427,ROW($A104)-5,FALSE),IFERROR(INDEX(N$391:N$427,MATCH($F104,$B$391:$B$427,0))/VLOOKUP($F104,$B$391:$AH$427,MATCH(LEFT(TRIM(N$6),FIND("~",SUBSTITUTE(N$6,"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104))*HLOOKUP(LEFT(TRIM(N$6),FIND("~",SUBSTITUTE(N$6," ","~",LEN(TRIM(N$6))-LEN(SUBSTITUTE(TRIM(N$6)," ",""))))-1)&amp;" Total",$B$6:$AH$427,ROW($A104)-5,FALSE))</f>
        <v>0</v>
      </c>
      <c r="O104" s="11">
        <f ca="1">IF(O$5&lt;&gt;"",HLOOKUP(O$5,Functionalization!$G$6:$M$427,ROW($A104)-5,FALSE),IFERROR(INDEX(O$391:O$427,MATCH($F104,$B$391:$B$427,0))/VLOOKUP($F104,$B$391:$AH$427,MATCH(LEFT(TRIM(O$6),FIND("~",SUBSTITUTE(O$6,"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104))*HLOOKUP(LEFT(TRIM(O$6),FIND("~",SUBSTITUTE(O$6," ","~",LEN(TRIM(O$6))-LEN(SUBSTITUTE(TRIM(O$6)," ",""))))-1)&amp;" Total",$B$6:$AH$427,ROW($A104)-5,FALSE))</f>
        <v>-1152588</v>
      </c>
      <c r="P104" s="11">
        <f ca="1">IF(P$5&lt;&gt;"",HLOOKUP(P$5,Functionalization!$G$6:$M$427,ROW($A104)-5,FALSE),IFERROR(INDEX(P$391:P$427,MATCH($F104,$B$391:$B$427,0))/VLOOKUP($F104,$B$391:$AH$427,MATCH(LEFT(TRIM(P$6),FIND("~",SUBSTITUTE(P$6,"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104))*HLOOKUP(LEFT(TRIM(P$6),FIND("~",SUBSTITUTE(P$6," ","~",LEN(TRIM(P$6))-LEN(SUBSTITUTE(TRIM(P$6)," ",""))))-1)&amp;" Total",$B$6:$AH$427,ROW($A104)-5,FALSE))</f>
        <v>-1152588</v>
      </c>
      <c r="Q104" s="11">
        <f ca="1">IF(Q$5&lt;&gt;"",HLOOKUP(Q$5,Functionalization!$G$6:$M$427,ROW($A104)-5,FALSE),IFERROR(INDEX(Q$391:Q$427,MATCH($F104,$B$391:$B$427,0))/VLOOKUP($F104,$B$391:$AH$427,MATCH(LEFT(TRIM(Q$6),FIND("~",SUBSTITUTE(Q$6,"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104))*HLOOKUP(LEFT(TRIM(Q$6),FIND("~",SUBSTITUTE(Q$6," ","~",LEN(TRIM(Q$6))-LEN(SUBSTITUTE(TRIM(Q$6)," ",""))))-1)&amp;" Total",$B$6:$AH$427,ROW($A104)-5,FALSE))</f>
        <v>0</v>
      </c>
      <c r="R104" s="11">
        <f ca="1">IF(R$5&lt;&gt;"",HLOOKUP(R$5,Functionalization!$G$6:$M$427,ROW($A104)-5,FALSE),IFERROR(INDEX(R$391:R$427,MATCH($F104,$B$391:$B$427,0))/VLOOKUP($F104,$B$391:$AH$427,MATCH(LEFT(TRIM(R$6),FIND("~",SUBSTITUTE(R$6,"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104))*HLOOKUP(LEFT(TRIM(R$6),FIND("~",SUBSTITUTE(R$6," ","~",LEN(TRIM(R$6))-LEN(SUBSTITUTE(TRIM(R$6)," ",""))))-1)&amp;" Total",$B$6:$AH$427,ROW($A104)-5,FALSE))</f>
        <v>0</v>
      </c>
      <c r="S104" s="11">
        <f ca="1">IF(S$5&lt;&gt;"",HLOOKUP(S$5,Functionalization!$G$6:$M$427,ROW($A104)-5,FALSE),IFERROR(INDEX(S$391:S$427,MATCH($F104,$B$391:$B$427,0))/VLOOKUP($F104,$B$391:$AH$427,MATCH(LEFT(TRIM(S$6),FIND("~",SUBSTITUTE(S$6,"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104))*HLOOKUP(LEFT(TRIM(S$6),FIND("~",SUBSTITUTE(S$6," ","~",LEN(TRIM(S$6))-LEN(SUBSTITUTE(TRIM(S$6)," ",""))))-1)&amp;" Total",$B$6:$AH$427,ROW($A104)-5,FALSE))</f>
        <v>0</v>
      </c>
      <c r="T104" s="11">
        <f ca="1">IF(T$5&lt;&gt;"",HLOOKUP(T$5,Functionalization!$G$6:$M$427,ROW($A104)-5,FALSE),IFERROR(INDEX(T$391:T$427,MATCH($F104,$B$391:$B$427,0))/VLOOKUP($F104,$B$391:$AH$427,MATCH(LEFT(TRIM(T$6),FIND("~",SUBSTITUTE(T$6,"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104))*HLOOKUP(LEFT(TRIM(T$6),FIND("~",SUBSTITUTE(T$6," ","~",LEN(TRIM(T$6))-LEN(SUBSTITUTE(TRIM(T$6)," ",""))))-1)&amp;" Total",$B$6:$AH$427,ROW($A104)-5,FALSE))</f>
        <v>0</v>
      </c>
      <c r="U104" s="11">
        <f ca="1">IF(U$5&lt;&gt;"",HLOOKUP(U$5,Functionalization!$G$6:$M$427,ROW($A104)-5,FALSE),IFERROR(INDEX(U$391:U$427,MATCH($F104,$B$391:$B$427,0))/VLOOKUP($F104,$B$391:$AH$427,MATCH(LEFT(TRIM(U$6),FIND("~",SUBSTITUTE(U$6,"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104))*HLOOKUP(LEFT(TRIM(U$6),FIND("~",SUBSTITUTE(U$6," ","~",LEN(TRIM(U$6))-LEN(SUBSTITUTE(TRIM(U$6)," ",""))))-1)&amp;" Total",$B$6:$AH$427,ROW($A104)-5,FALSE))</f>
        <v>0</v>
      </c>
      <c r="V104" s="11">
        <f ca="1">IF(V$5&lt;&gt;"",HLOOKUP(V$5,Functionalization!$G$6:$M$427,ROW($A104)-5,FALSE),IFERROR(INDEX(V$391:V$427,MATCH($F104,$B$391:$B$427,0))/VLOOKUP($F104,$B$391:$AH$427,MATCH(LEFT(TRIM(V$6),FIND("~",SUBSTITUTE(V$6,"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104))*HLOOKUP(LEFT(TRIM(V$6),FIND("~",SUBSTITUTE(V$6," ","~",LEN(TRIM(V$6))-LEN(SUBSTITUTE(TRIM(V$6)," ",""))))-1)&amp;" Total",$B$6:$AH$427,ROW($A104)-5,FALSE))</f>
        <v>0</v>
      </c>
      <c r="W104" s="11">
        <f ca="1">IF(W$5&lt;&gt;"",HLOOKUP(W$5,Functionalization!$G$6:$M$427,ROW($A104)-5,FALSE),IFERROR(INDEX(W$391:W$427,MATCH($F104,$B$391:$B$427,0))/VLOOKUP($F104,$B$391:$AH$427,MATCH(LEFT(TRIM(W$6),FIND("~",SUBSTITUTE(W$6,"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104))*HLOOKUP(LEFT(TRIM(W$6),FIND("~",SUBSTITUTE(W$6," ","~",LEN(TRIM(W$6))-LEN(SUBSTITUTE(TRIM(W$6)," ",""))))-1)&amp;" Total",$B$6:$AH$427,ROW($A104)-5,FALSE))</f>
        <v>0</v>
      </c>
      <c r="X104" s="11">
        <f ca="1">IF(X$5&lt;&gt;"",HLOOKUP(X$5,Functionalization!$G$6:$M$427,ROW($A104)-5,FALSE),IFERROR(INDEX(X$391:X$427,MATCH($F104,$B$391:$B$427,0))/VLOOKUP($F104,$B$391:$AH$427,MATCH(LEFT(TRIM(X$6),FIND("~",SUBSTITUTE(X$6,"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104))*HLOOKUP(LEFT(TRIM(X$6),FIND("~",SUBSTITUTE(X$6," ","~",LEN(TRIM(X$6))-LEN(SUBSTITUTE(TRIM(X$6)," ",""))))-1)&amp;" Total",$B$6:$AH$427,ROW($A104)-5,FALSE))</f>
        <v>0</v>
      </c>
      <c r="Y104" s="11">
        <f ca="1">IF(Y$5&lt;&gt;"",HLOOKUP(Y$5,Functionalization!$G$6:$M$427,ROW($A104)-5,FALSE),IFERROR(INDEX(Y$391:Y$427,MATCH($F104,$B$391:$B$427,0))/VLOOKUP($F104,$B$391:$AH$427,MATCH(LEFT(TRIM(Y$6),FIND("~",SUBSTITUTE(Y$6,"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104))*HLOOKUP(LEFT(TRIM(Y$6),FIND("~",SUBSTITUTE(Y$6," ","~",LEN(TRIM(Y$6))-LEN(SUBSTITUTE(TRIM(Y$6)," ",""))))-1)&amp;" Total",$B$6:$AH$427,ROW($A104)-5,FALSE))</f>
        <v>0</v>
      </c>
      <c r="Z104" s="11">
        <f ca="1">IF(Z$5&lt;&gt;"",HLOOKUP(Z$5,Functionalization!$G$6:$M$427,ROW($A104)-5,FALSE),IFERROR(INDEX(Z$391:Z$427,MATCH($F104,$B$391:$B$427,0))/VLOOKUP($F104,$B$391:$AH$427,MATCH(LEFT(TRIM(Z$6),FIND("~",SUBSTITUTE(Z$6,"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104))*HLOOKUP(LEFT(TRIM(Z$6),FIND("~",SUBSTITUTE(Z$6," ","~",LEN(TRIM(Z$6))-LEN(SUBSTITUTE(TRIM(Z$6)," ",""))))-1)&amp;" Total",$B$6:$AH$427,ROW($A104)-5,FALSE))</f>
        <v>0</v>
      </c>
      <c r="AA104" s="11">
        <f ca="1">IF(AA$5&lt;&gt;"",HLOOKUP(AA$5,Functionalization!$G$6:$M$427,ROW($A104)-5,FALSE),IFERROR(INDEX(AA$391:AA$427,MATCH($F104,$B$391:$B$427,0))/VLOOKUP($F104,$B$391:$AH$427,MATCH(LEFT(TRIM(AA$6),FIND("~",SUBSTITUTE(AA$6,"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104))*HLOOKUP(LEFT(TRIM(AA$6),FIND("~",SUBSTITUTE(AA$6," ","~",LEN(TRIM(AA$6))-LEN(SUBSTITUTE(TRIM(AA$6)," ",""))))-1)&amp;" Total",$B$6:$AH$427,ROW($A104)-5,FALSE))</f>
        <v>0</v>
      </c>
      <c r="AB104" s="11">
        <f ca="1">IF(AB$5&lt;&gt;"",HLOOKUP(AB$5,Functionalization!$G$6:$M$427,ROW($A104)-5,FALSE),IFERROR(INDEX(AB$391:AB$427,MATCH($F104,$B$391:$B$427,0))/VLOOKUP($F104,$B$391:$AH$427,MATCH(LEFT(TRIM(AB$6),FIND("~",SUBSTITUTE(AB$6,"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104))*HLOOKUP(LEFT(TRIM(AB$6),FIND("~",SUBSTITUTE(AB$6," ","~",LEN(TRIM(AB$6))-LEN(SUBSTITUTE(TRIM(AB$6)," ",""))))-1)&amp;" Total",$B$6:$AH$427,ROW($A104)-5,FALSE))</f>
        <v>0</v>
      </c>
      <c r="AC104" s="11">
        <f ca="1">IF(AC$5&lt;&gt;"",HLOOKUP(AC$5,Functionalization!$G$6:$M$427,ROW($A104)-5,FALSE),IFERROR(INDEX(AC$391:AC$427,MATCH($F104,$B$391:$B$427,0))/VLOOKUP($F104,$B$391:$AH$427,MATCH(LEFT(TRIM(AC$6),FIND("~",SUBSTITUTE(AC$6,"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104))*HLOOKUP(LEFT(TRIM(AC$6),FIND("~",SUBSTITUTE(AC$6," ","~",LEN(TRIM(AC$6))-LEN(SUBSTITUTE(TRIM(AC$6)," ",""))))-1)&amp;" Total",$B$6:$AH$427,ROW($A104)-5,FALSE))</f>
        <v>0</v>
      </c>
      <c r="AD104" s="11">
        <f ca="1">IF(AD$5&lt;&gt;"",HLOOKUP(AD$5,Functionalization!$G$6:$M$427,ROW($A104)-5,FALSE),IFERROR(INDEX(AD$391:AD$427,MATCH($F104,$B$391:$B$427,0))/VLOOKUP($F104,$B$391:$AH$427,MATCH(LEFT(TRIM(AD$6),FIND("~",SUBSTITUTE(AD$6,"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104))*HLOOKUP(LEFT(TRIM(AD$6),FIND("~",SUBSTITUTE(AD$6," ","~",LEN(TRIM(AD$6))-LEN(SUBSTITUTE(TRIM(AD$6)," ",""))))-1)&amp;" Total",$B$6:$AH$427,ROW($A104)-5,FALSE))</f>
        <v>0</v>
      </c>
      <c r="AE104" s="11">
        <f ca="1">IF(AE$5&lt;&gt;"",HLOOKUP(AE$5,Functionalization!$G$6:$M$427,ROW($A104)-5,FALSE),IFERROR(INDEX(AE$391:AE$427,MATCH($F104,$B$391:$B$427,0))/VLOOKUP($F104,$B$391:$AH$427,MATCH(LEFT(TRIM(AE$6),FIND("~",SUBSTITUTE(AE$6,"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104))*HLOOKUP(LEFT(TRIM(AE$6),FIND("~",SUBSTITUTE(AE$6," ","~",LEN(TRIM(AE$6))-LEN(SUBSTITUTE(TRIM(AE$6)," ",""))))-1)&amp;" Total",$B$6:$AH$427,ROW($A104)-5,FALSE))</f>
        <v>0</v>
      </c>
      <c r="AF104" s="11">
        <f ca="1">IF(AF$5&lt;&gt;"",HLOOKUP(AF$5,Functionalization!$G$6:$M$427,ROW($A104)-5,FALSE),IFERROR(INDEX(AF$391:AF$427,MATCH($F104,$B$391:$B$427,0))/VLOOKUP($F104,$B$391:$AH$427,MATCH(LEFT(TRIM(AF$6),FIND("~",SUBSTITUTE(AF$6,"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104))*HLOOKUP(LEFT(TRIM(AF$6),FIND("~",SUBSTITUTE(AF$6," ","~",LEN(TRIM(AF$6))-LEN(SUBSTITUTE(TRIM(AF$6)," ",""))))-1)&amp;" Total",$B$6:$AH$427,ROW($A104)-5,FALSE))</f>
        <v>0</v>
      </c>
      <c r="AG104" s="11">
        <f ca="1">IF(AG$5&lt;&gt;"",HLOOKUP(AG$5,Functionalization!$G$6:$M$427,ROW($A104)-5,FALSE),IFERROR(INDEX(AG$391:AG$427,MATCH($F104,$B$391:$B$427,0))/VLOOKUP($F104,$B$391:$AH$427,MATCH(LEFT(TRIM(AG$6),FIND("~",SUBSTITUTE(AG$6,"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104))*HLOOKUP(LEFT(TRIM(AG$6),FIND("~",SUBSTITUTE(AG$6," ","~",LEN(TRIM(AG$6))-LEN(SUBSTITUTE(TRIM(AG$6)," ",""))))-1)&amp;" Total",$B$6:$AH$427,ROW($A104)-5,FALSE))</f>
        <v>0</v>
      </c>
      <c r="AH104" s="11">
        <f ca="1">IF(AH$5&lt;&gt;"",HLOOKUP(AH$5,Functionalization!$G$6:$M$427,ROW($A104)-5,FALSE),IFERROR(INDEX(AH$391:AH$427,MATCH($F104,$B$391:$B$427,0))/VLOOKUP($F104,$B$391:$AH$427,MATCH(LEFT(TRIM(AH$6),FIND("~",SUBSTITUTE(AH$6,"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104))*HLOOKUP(LEFT(TRIM(AH$6),FIND("~",SUBSTITUTE(AH$6," ","~",LEN(TRIM(AH$6))-LEN(SUBSTITUTE(TRIM(AH$6)," ",""))))-1)&amp;" Total",$B$6:$AH$427,ROW($A104)-5,FALSE))</f>
        <v>0</v>
      </c>
      <c r="AJ104">
        <f ca="1">IFERROR(IF(SUMIF($G$6:$AH$6,AJ$6&amp;" Total",$G104:$AH104)-(SUMIF($G$6:$AH$6,AJ$6&amp;" "&amp;'Input-Func_Class'!$D$22,$G104:$AH104)+IFERROR(SUMIF($G$6:$AH$6,AJ$6&amp;" "&amp;'Input-Func_Class'!$E$22,$G104:$AH104),SUMIF($G$6:$AH$6,AJ$6&amp;" "&amp;'Input-Func_Class'!$B$24,$G104:$AH104))+SUMIF($G$6:$AH$6,AJ$6&amp;" "&amp;'Input-Func_Class'!$F$22,$G104:$AH104))&lt;Check_Limit,0,1),1)</f>
        <v>0</v>
      </c>
      <c r="AK104">
        <f ca="1">IFERROR(IF(SUMIF($G$6:$AH$6,AK$6&amp;" Total",$G104:$AH104)-(SUMIF($G$6:$AH$6,AK$6&amp;" "&amp;'Input-Func_Class'!$D$22,$G104:$AH104)+IFERROR(SUMIF($G$6:$AH$6,AK$6&amp;" "&amp;'Input-Func_Class'!$E$22,$G104:$AH104),SUMIF($G$6:$AH$6,AK$6&amp;" "&amp;'Input-Func_Class'!$B$24,$G104:$AH104))+SUMIF($G$6:$AH$6,AK$6&amp;" "&amp;'Input-Func_Class'!$F$22,$G104:$AH104))&lt;Check_Limit,0,1),1)</f>
        <v>0</v>
      </c>
      <c r="AL104">
        <f ca="1">IFERROR(IF(SUMIF($G$6:$AH$6,AL$6&amp;" Total",$G104:$AH104)-(SUMIF($G$6:$AH$6,AL$6&amp;" "&amp;'Input-Func_Class'!$D$22,$G104:$AH104)+IFERROR(SUMIF($G$6:$AH$6,AL$6&amp;" "&amp;'Input-Func_Class'!$E$22,$G104:$AH104),SUMIF($G$6:$AH$6,AL$6&amp;" "&amp;'Input-Func_Class'!$B$24,$G104:$AH104))+SUMIF($G$6:$AH$6,AL$6&amp;" "&amp;'Input-Func_Class'!$F$22,$G104:$AH104))&lt;Check_Limit,0,1),1)</f>
        <v>0</v>
      </c>
      <c r="AM104">
        <f ca="1">IFERROR(IF(SUMIF($G$6:$AH$6,AM$6&amp;" Total",$G104:$AH104)-(SUMIF($G$6:$AH$6,AM$6&amp;" "&amp;'Input-Func_Class'!$D$22,$G104:$AH104)+IFERROR(SUMIF($G$6:$AH$6,AM$6&amp;" "&amp;'Input-Func_Class'!$E$22,$G104:$AH104),SUMIF($G$6:$AH$6,AM$6&amp;" "&amp;'Input-Func_Class'!$B$24,$G104:$AH104))+SUMIF($G$6:$AH$6,AM$6&amp;" "&amp;'Input-Func_Class'!$F$22,$G104:$AH104))&lt;Check_Limit,0,1),1)</f>
        <v>0</v>
      </c>
      <c r="AN104">
        <f ca="1">IFERROR(IF(SUMIF($G$6:$AH$6,AN$6&amp;" Total",$G104:$AH104)-(SUMIF($G$6:$AH$6,AN$6&amp;" "&amp;'Input-Func_Class'!$D$22,$G104:$AH104)+IFERROR(SUMIF($G$6:$AH$6,AN$6&amp;" "&amp;'Input-Func_Class'!$E$22,$G104:$AH104),SUMIF($G$6:$AH$6,AN$6&amp;" "&amp;'Input-Func_Class'!$B$24,$G104:$AH104))+SUMIF($G$6:$AH$6,AN$6&amp;" "&amp;'Input-Func_Class'!$F$22,$G104:$AH104))&lt;Check_Limit,0,1),1)</f>
        <v>0</v>
      </c>
      <c r="AO104">
        <f ca="1">IFERROR(IF(SUMIF($G$6:$AH$6,AO$6&amp;" Total",$G104:$AH104)-(SUMIF($G$6:$AH$6,AO$6&amp;" "&amp;'Input-Func_Class'!$D$22,$G104:$AH104)+IFERROR(SUMIF($G$6:$AH$6,AO$6&amp;" "&amp;'Input-Func_Class'!$E$22,$G104:$AH104),SUMIF($G$6:$AH$6,AO$6&amp;" "&amp;'Input-Func_Class'!$B$24,$G104:$AH104))+SUMIF($G$6:$AH$6,AO$6&amp;" "&amp;'Input-Func_Class'!$F$22,$G104:$AH104))&lt;Check_Limit,0,1),1)</f>
        <v>0</v>
      </c>
      <c r="AP104">
        <f ca="1">IFERROR(IF(SUMIF($G$6:$AH$6,AP$6&amp;" Total",$G104:$AH104)-(SUMIF($G$6:$AH$6,AP$6&amp;" "&amp;'Input-Func_Class'!$D$22,$G104:$AH104)+IFERROR(SUMIF($G$6:$AH$6,AP$6&amp;" "&amp;'Input-Func_Class'!$E$22,$G104:$AH104),SUMIF($G$6:$AH$6,AP$6&amp;" "&amp;'Input-Func_Class'!$B$24,$G104:$AH104))+SUMIF($G$6:$AH$6,AP$6&amp;" "&amp;'Input-Func_Class'!$F$22,$G104:$AH104))&lt;Check_Limit,0,1),1)</f>
        <v>0</v>
      </c>
    </row>
    <row r="105" spans="1:42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>Functionalization!$D105</f>
        <v>-943898</v>
      </c>
      <c r="E105" s="11">
        <f t="shared" ca="1" si="6"/>
        <v>0</v>
      </c>
      <c r="F105" s="3" t="str">
        <f>IF($D105=0,"-",IF('Input-Accounts'!$E105&lt;&gt;0,'Input-Accounts'!$E105,'Input-Accounts'!$G105))</f>
        <v>DEMAND</v>
      </c>
      <c r="G105" s="11">
        <f ca="1">IF(G$5&lt;&gt;"",HLOOKUP(G$5,Functionalization!$G$6:$M$427,ROW($A105)-5,FALSE),IFERROR(INDEX(G$391:G$427,MATCH($F105,$B$391:$B$427,0))/VLOOKUP($F105,$B$391:$AH$427,MATCH(LEFT(TRIM(G$6),FIND("~",SUBSTITUTE(G$6,"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105))*HLOOKUP(LEFT(TRIM(G$6),FIND("~",SUBSTITUTE(G$6," ","~",LEN(TRIM(G$6))-LEN(SUBSTITUTE(TRIM(G$6)," ",""))))-1)&amp;" Total",$B$6:$AH$427,ROW($A105)-5,FALSE))</f>
        <v>0</v>
      </c>
      <c r="H105" s="11">
        <f ca="1">IF(H$5&lt;&gt;"",HLOOKUP(H$5,Functionalization!$G$6:$M$427,ROW($A105)-5,FALSE),IFERROR(INDEX(H$391:H$427,MATCH($F105,$B$391:$B$427,0))/VLOOKUP($F105,$B$391:$AH$427,MATCH(LEFT(TRIM(H$6),FIND("~",SUBSTITUTE(H$6,"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105))*HLOOKUP(LEFT(TRIM(H$6),FIND("~",SUBSTITUTE(H$6," ","~",LEN(TRIM(H$6))-LEN(SUBSTITUTE(TRIM(H$6)," ",""))))-1)&amp;" Total",$B$6:$AH$427,ROW($A105)-5,FALSE))</f>
        <v>0</v>
      </c>
      <c r="I105" s="11">
        <f ca="1">IF(I$5&lt;&gt;"",HLOOKUP(I$5,Functionalization!$G$6:$M$427,ROW($A105)-5,FALSE),IFERROR(INDEX(I$391:I$427,MATCH($F105,$B$391:$B$427,0))/VLOOKUP($F105,$B$391:$AH$427,MATCH(LEFT(TRIM(I$6),FIND("~",SUBSTITUTE(I$6,"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105))*HLOOKUP(LEFT(TRIM(I$6),FIND("~",SUBSTITUTE(I$6," ","~",LEN(TRIM(I$6))-LEN(SUBSTITUTE(TRIM(I$6)," ",""))))-1)&amp;" Total",$B$6:$AH$427,ROW($A105)-5,FALSE))</f>
        <v>0</v>
      </c>
      <c r="J105" s="11">
        <f ca="1">IF(J$5&lt;&gt;"",HLOOKUP(J$5,Functionalization!$G$6:$M$427,ROW($A105)-5,FALSE),IFERROR(INDEX(J$391:J$427,MATCH($F105,$B$391:$B$427,0))/VLOOKUP($F105,$B$391:$AH$427,MATCH(LEFT(TRIM(J$6),FIND("~",SUBSTITUTE(J$6,"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105))*HLOOKUP(LEFT(TRIM(J$6),FIND("~",SUBSTITUTE(J$6," ","~",LEN(TRIM(J$6))-LEN(SUBSTITUTE(TRIM(J$6)," ",""))))-1)&amp;" Total",$B$6:$AH$427,ROW($A105)-5,FALSE))</f>
        <v>0</v>
      </c>
      <c r="K105" s="11">
        <f ca="1">IF(K$5&lt;&gt;"",HLOOKUP(K$5,Functionalization!$G$6:$M$427,ROW($A105)-5,FALSE),IFERROR(INDEX(K$391:K$427,MATCH($F105,$B$391:$B$427,0))/VLOOKUP($F105,$B$391:$AH$427,MATCH(LEFT(TRIM(K$6),FIND("~",SUBSTITUTE(K$6,"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105))*HLOOKUP(LEFT(TRIM(K$6),FIND("~",SUBSTITUTE(K$6," ","~",LEN(TRIM(K$6))-LEN(SUBSTITUTE(TRIM(K$6)," ",""))))-1)&amp;" Total",$B$6:$AH$427,ROW($A105)-5,FALSE))</f>
        <v>0</v>
      </c>
      <c r="L105" s="11">
        <f ca="1">IF(L$5&lt;&gt;"",HLOOKUP(L$5,Functionalization!$G$6:$M$427,ROW($A105)-5,FALSE),IFERROR(INDEX(L$391:L$427,MATCH($F105,$B$391:$B$427,0))/VLOOKUP($F105,$B$391:$AH$427,MATCH(LEFT(TRIM(L$6),FIND("~",SUBSTITUTE(L$6,"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105))*HLOOKUP(LEFT(TRIM(L$6),FIND("~",SUBSTITUTE(L$6," ","~",LEN(TRIM(L$6))-LEN(SUBSTITUTE(TRIM(L$6)," ",""))))-1)&amp;" Total",$B$6:$AH$427,ROW($A105)-5,FALSE))</f>
        <v>0</v>
      </c>
      <c r="M105" s="11">
        <f ca="1">IF(M$5&lt;&gt;"",HLOOKUP(M$5,Functionalization!$G$6:$M$427,ROW($A105)-5,FALSE),IFERROR(INDEX(M$391:M$427,MATCH($F105,$B$391:$B$427,0))/VLOOKUP($F105,$B$391:$AH$427,MATCH(LEFT(TRIM(M$6),FIND("~",SUBSTITUTE(M$6,"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105))*HLOOKUP(LEFT(TRIM(M$6),FIND("~",SUBSTITUTE(M$6," ","~",LEN(TRIM(M$6))-LEN(SUBSTITUTE(TRIM(M$6)," ",""))))-1)&amp;" Total",$B$6:$AH$427,ROW($A105)-5,FALSE))</f>
        <v>0</v>
      </c>
      <c r="N105" s="11">
        <f ca="1">IF(N$5&lt;&gt;"",HLOOKUP(N$5,Functionalization!$G$6:$M$427,ROW($A105)-5,FALSE),IFERROR(INDEX(N$391:N$427,MATCH($F105,$B$391:$B$427,0))/VLOOKUP($F105,$B$391:$AH$427,MATCH(LEFT(TRIM(N$6),FIND("~",SUBSTITUTE(N$6,"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105))*HLOOKUP(LEFT(TRIM(N$6),FIND("~",SUBSTITUTE(N$6," ","~",LEN(TRIM(N$6))-LEN(SUBSTITUTE(TRIM(N$6)," ",""))))-1)&amp;" Total",$B$6:$AH$427,ROW($A105)-5,FALSE))</f>
        <v>0</v>
      </c>
      <c r="O105" s="11">
        <f ca="1">IF(O$5&lt;&gt;"",HLOOKUP(O$5,Functionalization!$G$6:$M$427,ROW($A105)-5,FALSE),IFERROR(INDEX(O$391:O$427,MATCH($F105,$B$391:$B$427,0))/VLOOKUP($F105,$B$391:$AH$427,MATCH(LEFT(TRIM(O$6),FIND("~",SUBSTITUTE(O$6,"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105))*HLOOKUP(LEFT(TRIM(O$6),FIND("~",SUBSTITUTE(O$6," ","~",LEN(TRIM(O$6))-LEN(SUBSTITUTE(TRIM(O$6)," ",""))))-1)&amp;" Total",$B$6:$AH$427,ROW($A105)-5,FALSE))</f>
        <v>-943898</v>
      </c>
      <c r="P105" s="11">
        <f ca="1">IF(P$5&lt;&gt;"",HLOOKUP(P$5,Functionalization!$G$6:$M$427,ROW($A105)-5,FALSE),IFERROR(INDEX(P$391:P$427,MATCH($F105,$B$391:$B$427,0))/VLOOKUP($F105,$B$391:$AH$427,MATCH(LEFT(TRIM(P$6),FIND("~",SUBSTITUTE(P$6,"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105))*HLOOKUP(LEFT(TRIM(P$6),FIND("~",SUBSTITUTE(P$6," ","~",LEN(TRIM(P$6))-LEN(SUBSTITUTE(TRIM(P$6)," ",""))))-1)&amp;" Total",$B$6:$AH$427,ROW($A105)-5,FALSE))</f>
        <v>-943898</v>
      </c>
      <c r="Q105" s="11">
        <f ca="1">IF(Q$5&lt;&gt;"",HLOOKUP(Q$5,Functionalization!$G$6:$M$427,ROW($A105)-5,FALSE),IFERROR(INDEX(Q$391:Q$427,MATCH($F105,$B$391:$B$427,0))/VLOOKUP($F105,$B$391:$AH$427,MATCH(LEFT(TRIM(Q$6),FIND("~",SUBSTITUTE(Q$6,"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105))*HLOOKUP(LEFT(TRIM(Q$6),FIND("~",SUBSTITUTE(Q$6," ","~",LEN(TRIM(Q$6))-LEN(SUBSTITUTE(TRIM(Q$6)," ",""))))-1)&amp;" Total",$B$6:$AH$427,ROW($A105)-5,FALSE))</f>
        <v>0</v>
      </c>
      <c r="R105" s="11">
        <f ca="1">IF(R$5&lt;&gt;"",HLOOKUP(R$5,Functionalization!$G$6:$M$427,ROW($A105)-5,FALSE),IFERROR(INDEX(R$391:R$427,MATCH($F105,$B$391:$B$427,0))/VLOOKUP($F105,$B$391:$AH$427,MATCH(LEFT(TRIM(R$6),FIND("~",SUBSTITUTE(R$6,"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105))*HLOOKUP(LEFT(TRIM(R$6),FIND("~",SUBSTITUTE(R$6," ","~",LEN(TRIM(R$6))-LEN(SUBSTITUTE(TRIM(R$6)," ",""))))-1)&amp;" Total",$B$6:$AH$427,ROW($A105)-5,FALSE))</f>
        <v>0</v>
      </c>
      <c r="S105" s="11">
        <f ca="1">IF(S$5&lt;&gt;"",HLOOKUP(S$5,Functionalization!$G$6:$M$427,ROW($A105)-5,FALSE),IFERROR(INDEX(S$391:S$427,MATCH($F105,$B$391:$B$427,0))/VLOOKUP($F105,$B$391:$AH$427,MATCH(LEFT(TRIM(S$6),FIND("~",SUBSTITUTE(S$6,"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105))*HLOOKUP(LEFT(TRIM(S$6),FIND("~",SUBSTITUTE(S$6," ","~",LEN(TRIM(S$6))-LEN(SUBSTITUTE(TRIM(S$6)," ",""))))-1)&amp;" Total",$B$6:$AH$427,ROW($A105)-5,FALSE))</f>
        <v>0</v>
      </c>
      <c r="T105" s="11">
        <f ca="1">IF(T$5&lt;&gt;"",HLOOKUP(T$5,Functionalization!$G$6:$M$427,ROW($A105)-5,FALSE),IFERROR(INDEX(T$391:T$427,MATCH($F105,$B$391:$B$427,0))/VLOOKUP($F105,$B$391:$AH$427,MATCH(LEFT(TRIM(T$6),FIND("~",SUBSTITUTE(T$6,"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105))*HLOOKUP(LEFT(TRIM(T$6),FIND("~",SUBSTITUTE(T$6," ","~",LEN(TRIM(T$6))-LEN(SUBSTITUTE(TRIM(T$6)," ",""))))-1)&amp;" Total",$B$6:$AH$427,ROW($A105)-5,FALSE))</f>
        <v>0</v>
      </c>
      <c r="U105" s="11">
        <f ca="1">IF(U$5&lt;&gt;"",HLOOKUP(U$5,Functionalization!$G$6:$M$427,ROW($A105)-5,FALSE),IFERROR(INDEX(U$391:U$427,MATCH($F105,$B$391:$B$427,0))/VLOOKUP($F105,$B$391:$AH$427,MATCH(LEFT(TRIM(U$6),FIND("~",SUBSTITUTE(U$6,"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105))*HLOOKUP(LEFT(TRIM(U$6),FIND("~",SUBSTITUTE(U$6," ","~",LEN(TRIM(U$6))-LEN(SUBSTITUTE(TRIM(U$6)," ",""))))-1)&amp;" Total",$B$6:$AH$427,ROW($A105)-5,FALSE))</f>
        <v>0</v>
      </c>
      <c r="V105" s="11">
        <f ca="1">IF(V$5&lt;&gt;"",HLOOKUP(V$5,Functionalization!$G$6:$M$427,ROW($A105)-5,FALSE),IFERROR(INDEX(V$391:V$427,MATCH($F105,$B$391:$B$427,0))/VLOOKUP($F105,$B$391:$AH$427,MATCH(LEFT(TRIM(V$6),FIND("~",SUBSTITUTE(V$6,"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105))*HLOOKUP(LEFT(TRIM(V$6),FIND("~",SUBSTITUTE(V$6," ","~",LEN(TRIM(V$6))-LEN(SUBSTITUTE(TRIM(V$6)," ",""))))-1)&amp;" Total",$B$6:$AH$427,ROW($A105)-5,FALSE))</f>
        <v>0</v>
      </c>
      <c r="W105" s="11">
        <f ca="1">IF(W$5&lt;&gt;"",HLOOKUP(W$5,Functionalization!$G$6:$M$427,ROW($A105)-5,FALSE),IFERROR(INDEX(W$391:W$427,MATCH($F105,$B$391:$B$427,0))/VLOOKUP($F105,$B$391:$AH$427,MATCH(LEFT(TRIM(W$6),FIND("~",SUBSTITUTE(W$6,"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105))*HLOOKUP(LEFT(TRIM(W$6),FIND("~",SUBSTITUTE(W$6," ","~",LEN(TRIM(W$6))-LEN(SUBSTITUTE(TRIM(W$6)," ",""))))-1)&amp;" Total",$B$6:$AH$427,ROW($A105)-5,FALSE))</f>
        <v>0</v>
      </c>
      <c r="X105" s="11">
        <f ca="1">IF(X$5&lt;&gt;"",HLOOKUP(X$5,Functionalization!$G$6:$M$427,ROW($A105)-5,FALSE),IFERROR(INDEX(X$391:X$427,MATCH($F105,$B$391:$B$427,0))/VLOOKUP($F105,$B$391:$AH$427,MATCH(LEFT(TRIM(X$6),FIND("~",SUBSTITUTE(X$6,"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105))*HLOOKUP(LEFT(TRIM(X$6),FIND("~",SUBSTITUTE(X$6," ","~",LEN(TRIM(X$6))-LEN(SUBSTITUTE(TRIM(X$6)," ",""))))-1)&amp;" Total",$B$6:$AH$427,ROW($A105)-5,FALSE))</f>
        <v>0</v>
      </c>
      <c r="Y105" s="11">
        <f ca="1">IF(Y$5&lt;&gt;"",HLOOKUP(Y$5,Functionalization!$G$6:$M$427,ROW($A105)-5,FALSE),IFERROR(INDEX(Y$391:Y$427,MATCH($F105,$B$391:$B$427,0))/VLOOKUP($F105,$B$391:$AH$427,MATCH(LEFT(TRIM(Y$6),FIND("~",SUBSTITUTE(Y$6,"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105))*HLOOKUP(LEFT(TRIM(Y$6),FIND("~",SUBSTITUTE(Y$6," ","~",LEN(TRIM(Y$6))-LEN(SUBSTITUTE(TRIM(Y$6)," ",""))))-1)&amp;" Total",$B$6:$AH$427,ROW($A105)-5,FALSE))</f>
        <v>0</v>
      </c>
      <c r="Z105" s="11">
        <f ca="1">IF(Z$5&lt;&gt;"",HLOOKUP(Z$5,Functionalization!$G$6:$M$427,ROW($A105)-5,FALSE),IFERROR(INDEX(Z$391:Z$427,MATCH($F105,$B$391:$B$427,0))/VLOOKUP($F105,$B$391:$AH$427,MATCH(LEFT(TRIM(Z$6),FIND("~",SUBSTITUTE(Z$6,"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105))*HLOOKUP(LEFT(TRIM(Z$6),FIND("~",SUBSTITUTE(Z$6," ","~",LEN(TRIM(Z$6))-LEN(SUBSTITUTE(TRIM(Z$6)," ",""))))-1)&amp;" Total",$B$6:$AH$427,ROW($A105)-5,FALSE))</f>
        <v>0</v>
      </c>
      <c r="AA105" s="11">
        <f ca="1">IF(AA$5&lt;&gt;"",HLOOKUP(AA$5,Functionalization!$G$6:$M$427,ROW($A105)-5,FALSE),IFERROR(INDEX(AA$391:AA$427,MATCH($F105,$B$391:$B$427,0))/VLOOKUP($F105,$B$391:$AH$427,MATCH(LEFT(TRIM(AA$6),FIND("~",SUBSTITUTE(AA$6,"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105))*HLOOKUP(LEFT(TRIM(AA$6),FIND("~",SUBSTITUTE(AA$6," ","~",LEN(TRIM(AA$6))-LEN(SUBSTITUTE(TRIM(AA$6)," ",""))))-1)&amp;" Total",$B$6:$AH$427,ROW($A105)-5,FALSE))</f>
        <v>0</v>
      </c>
      <c r="AB105" s="11">
        <f ca="1">IF(AB$5&lt;&gt;"",HLOOKUP(AB$5,Functionalization!$G$6:$M$427,ROW($A105)-5,FALSE),IFERROR(INDEX(AB$391:AB$427,MATCH($F105,$B$391:$B$427,0))/VLOOKUP($F105,$B$391:$AH$427,MATCH(LEFT(TRIM(AB$6),FIND("~",SUBSTITUTE(AB$6,"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105))*HLOOKUP(LEFT(TRIM(AB$6),FIND("~",SUBSTITUTE(AB$6," ","~",LEN(TRIM(AB$6))-LEN(SUBSTITUTE(TRIM(AB$6)," ",""))))-1)&amp;" Total",$B$6:$AH$427,ROW($A105)-5,FALSE))</f>
        <v>0</v>
      </c>
      <c r="AC105" s="11">
        <f ca="1">IF(AC$5&lt;&gt;"",HLOOKUP(AC$5,Functionalization!$G$6:$M$427,ROW($A105)-5,FALSE),IFERROR(INDEX(AC$391:AC$427,MATCH($F105,$B$391:$B$427,0))/VLOOKUP($F105,$B$391:$AH$427,MATCH(LEFT(TRIM(AC$6),FIND("~",SUBSTITUTE(AC$6,"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105))*HLOOKUP(LEFT(TRIM(AC$6),FIND("~",SUBSTITUTE(AC$6," ","~",LEN(TRIM(AC$6))-LEN(SUBSTITUTE(TRIM(AC$6)," ",""))))-1)&amp;" Total",$B$6:$AH$427,ROW($A105)-5,FALSE))</f>
        <v>0</v>
      </c>
      <c r="AD105" s="11">
        <f ca="1">IF(AD$5&lt;&gt;"",HLOOKUP(AD$5,Functionalization!$G$6:$M$427,ROW($A105)-5,FALSE),IFERROR(INDEX(AD$391:AD$427,MATCH($F105,$B$391:$B$427,0))/VLOOKUP($F105,$B$391:$AH$427,MATCH(LEFT(TRIM(AD$6),FIND("~",SUBSTITUTE(AD$6,"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105))*HLOOKUP(LEFT(TRIM(AD$6),FIND("~",SUBSTITUTE(AD$6," ","~",LEN(TRIM(AD$6))-LEN(SUBSTITUTE(TRIM(AD$6)," ",""))))-1)&amp;" Total",$B$6:$AH$427,ROW($A105)-5,FALSE))</f>
        <v>0</v>
      </c>
      <c r="AE105" s="11">
        <f ca="1">IF(AE$5&lt;&gt;"",HLOOKUP(AE$5,Functionalization!$G$6:$M$427,ROW($A105)-5,FALSE),IFERROR(INDEX(AE$391:AE$427,MATCH($F105,$B$391:$B$427,0))/VLOOKUP($F105,$B$391:$AH$427,MATCH(LEFT(TRIM(AE$6),FIND("~",SUBSTITUTE(AE$6,"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105))*HLOOKUP(LEFT(TRIM(AE$6),FIND("~",SUBSTITUTE(AE$6," ","~",LEN(TRIM(AE$6))-LEN(SUBSTITUTE(TRIM(AE$6)," ",""))))-1)&amp;" Total",$B$6:$AH$427,ROW($A105)-5,FALSE))</f>
        <v>0</v>
      </c>
      <c r="AF105" s="11">
        <f ca="1">IF(AF$5&lt;&gt;"",HLOOKUP(AF$5,Functionalization!$G$6:$M$427,ROW($A105)-5,FALSE),IFERROR(INDEX(AF$391:AF$427,MATCH($F105,$B$391:$B$427,0))/VLOOKUP($F105,$B$391:$AH$427,MATCH(LEFT(TRIM(AF$6),FIND("~",SUBSTITUTE(AF$6,"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105))*HLOOKUP(LEFT(TRIM(AF$6),FIND("~",SUBSTITUTE(AF$6," ","~",LEN(TRIM(AF$6))-LEN(SUBSTITUTE(TRIM(AF$6)," ",""))))-1)&amp;" Total",$B$6:$AH$427,ROW($A105)-5,FALSE))</f>
        <v>0</v>
      </c>
      <c r="AG105" s="11">
        <f ca="1">IF(AG$5&lt;&gt;"",HLOOKUP(AG$5,Functionalization!$G$6:$M$427,ROW($A105)-5,FALSE),IFERROR(INDEX(AG$391:AG$427,MATCH($F105,$B$391:$B$427,0))/VLOOKUP($F105,$B$391:$AH$427,MATCH(LEFT(TRIM(AG$6),FIND("~",SUBSTITUTE(AG$6,"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105))*HLOOKUP(LEFT(TRIM(AG$6),FIND("~",SUBSTITUTE(AG$6," ","~",LEN(TRIM(AG$6))-LEN(SUBSTITUTE(TRIM(AG$6)," ",""))))-1)&amp;" Total",$B$6:$AH$427,ROW($A105)-5,FALSE))</f>
        <v>0</v>
      </c>
      <c r="AH105" s="11">
        <f ca="1">IF(AH$5&lt;&gt;"",HLOOKUP(AH$5,Functionalization!$G$6:$M$427,ROW($A105)-5,FALSE),IFERROR(INDEX(AH$391:AH$427,MATCH($F105,$B$391:$B$427,0))/VLOOKUP($F105,$B$391:$AH$427,MATCH(LEFT(TRIM(AH$6),FIND("~",SUBSTITUTE(AH$6,"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105))*HLOOKUP(LEFT(TRIM(AH$6),FIND("~",SUBSTITUTE(AH$6," ","~",LEN(TRIM(AH$6))-LEN(SUBSTITUTE(TRIM(AH$6)," ",""))))-1)&amp;" Total",$B$6:$AH$427,ROW($A105)-5,FALSE))</f>
        <v>0</v>
      </c>
      <c r="AJ105">
        <f ca="1">IFERROR(IF(SUMIF($G$6:$AH$6,AJ$6&amp;" Total",$G105:$AH105)-(SUMIF($G$6:$AH$6,AJ$6&amp;" "&amp;'Input-Func_Class'!$D$22,$G105:$AH105)+IFERROR(SUMIF($G$6:$AH$6,AJ$6&amp;" "&amp;'Input-Func_Class'!$E$22,$G105:$AH105),SUMIF($G$6:$AH$6,AJ$6&amp;" "&amp;'Input-Func_Class'!$B$24,$G105:$AH105))+SUMIF($G$6:$AH$6,AJ$6&amp;" "&amp;'Input-Func_Class'!$F$22,$G105:$AH105))&lt;Check_Limit,0,1),1)</f>
        <v>0</v>
      </c>
      <c r="AK105">
        <f ca="1">IFERROR(IF(SUMIF($G$6:$AH$6,AK$6&amp;" Total",$G105:$AH105)-(SUMIF($G$6:$AH$6,AK$6&amp;" "&amp;'Input-Func_Class'!$D$22,$G105:$AH105)+IFERROR(SUMIF($G$6:$AH$6,AK$6&amp;" "&amp;'Input-Func_Class'!$E$22,$G105:$AH105),SUMIF($G$6:$AH$6,AK$6&amp;" "&amp;'Input-Func_Class'!$B$24,$G105:$AH105))+SUMIF($G$6:$AH$6,AK$6&amp;" "&amp;'Input-Func_Class'!$F$22,$G105:$AH105))&lt;Check_Limit,0,1),1)</f>
        <v>0</v>
      </c>
      <c r="AL105">
        <f ca="1">IFERROR(IF(SUMIF($G$6:$AH$6,AL$6&amp;" Total",$G105:$AH105)-(SUMIF($G$6:$AH$6,AL$6&amp;" "&amp;'Input-Func_Class'!$D$22,$G105:$AH105)+IFERROR(SUMIF($G$6:$AH$6,AL$6&amp;" "&amp;'Input-Func_Class'!$E$22,$G105:$AH105),SUMIF($G$6:$AH$6,AL$6&amp;" "&amp;'Input-Func_Class'!$B$24,$G105:$AH105))+SUMIF($G$6:$AH$6,AL$6&amp;" "&amp;'Input-Func_Class'!$F$22,$G105:$AH105))&lt;Check_Limit,0,1),1)</f>
        <v>0</v>
      </c>
      <c r="AM105">
        <f ca="1">IFERROR(IF(SUMIF($G$6:$AH$6,AM$6&amp;" Total",$G105:$AH105)-(SUMIF($G$6:$AH$6,AM$6&amp;" "&amp;'Input-Func_Class'!$D$22,$G105:$AH105)+IFERROR(SUMIF($G$6:$AH$6,AM$6&amp;" "&amp;'Input-Func_Class'!$E$22,$G105:$AH105),SUMIF($G$6:$AH$6,AM$6&amp;" "&amp;'Input-Func_Class'!$B$24,$G105:$AH105))+SUMIF($G$6:$AH$6,AM$6&amp;" "&amp;'Input-Func_Class'!$F$22,$G105:$AH105))&lt;Check_Limit,0,1),1)</f>
        <v>0</v>
      </c>
      <c r="AN105">
        <f ca="1">IFERROR(IF(SUMIF($G$6:$AH$6,AN$6&amp;" Total",$G105:$AH105)-(SUMIF($G$6:$AH$6,AN$6&amp;" "&amp;'Input-Func_Class'!$D$22,$G105:$AH105)+IFERROR(SUMIF($G$6:$AH$6,AN$6&amp;" "&amp;'Input-Func_Class'!$E$22,$G105:$AH105),SUMIF($G$6:$AH$6,AN$6&amp;" "&amp;'Input-Func_Class'!$B$24,$G105:$AH105))+SUMIF($G$6:$AH$6,AN$6&amp;" "&amp;'Input-Func_Class'!$F$22,$G105:$AH105))&lt;Check_Limit,0,1),1)</f>
        <v>0</v>
      </c>
      <c r="AO105">
        <f ca="1">IFERROR(IF(SUMIF($G$6:$AH$6,AO$6&amp;" Total",$G105:$AH105)-(SUMIF($G$6:$AH$6,AO$6&amp;" "&amp;'Input-Func_Class'!$D$22,$G105:$AH105)+IFERROR(SUMIF($G$6:$AH$6,AO$6&amp;" "&amp;'Input-Func_Class'!$E$22,$G105:$AH105),SUMIF($G$6:$AH$6,AO$6&amp;" "&amp;'Input-Func_Class'!$B$24,$G105:$AH105))+SUMIF($G$6:$AH$6,AO$6&amp;" "&amp;'Input-Func_Class'!$F$22,$G105:$AH105))&lt;Check_Limit,0,1),1)</f>
        <v>0</v>
      </c>
      <c r="AP105">
        <f ca="1">IFERROR(IF(SUMIF($G$6:$AH$6,AP$6&amp;" Total",$G105:$AH105)-(SUMIF($G$6:$AH$6,AP$6&amp;" "&amp;'Input-Func_Class'!$D$22,$G105:$AH105)+IFERROR(SUMIF($G$6:$AH$6,AP$6&amp;" "&amp;'Input-Func_Class'!$E$22,$G105:$AH105),SUMIF($G$6:$AH$6,AP$6&amp;" "&amp;'Input-Func_Class'!$B$24,$G105:$AH105))+SUMIF($G$6:$AH$6,AP$6&amp;" "&amp;'Input-Func_Class'!$F$22,$G105:$AH105))&lt;Check_Limit,0,1),1)</f>
        <v>0</v>
      </c>
    </row>
    <row r="106" spans="1:42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>Functionalization!$D106</f>
        <v>-2298382</v>
      </c>
      <c r="E106" s="11">
        <f t="shared" ca="1" si="6"/>
        <v>0</v>
      </c>
      <c r="F106" s="3" t="str">
        <f>IF($D106=0,"-",IF('Input-Accounts'!$E106&lt;&gt;0,'Input-Accounts'!$E106,'Input-Accounts'!$G106))</f>
        <v>DEMAND</v>
      </c>
      <c r="G106" s="11">
        <f ca="1">IF(G$5&lt;&gt;"",HLOOKUP(G$5,Functionalization!$G$6:$M$427,ROW($A106)-5,FALSE),IFERROR(INDEX(G$391:G$427,MATCH($F106,$B$391:$B$427,0))/VLOOKUP($F106,$B$391:$AH$427,MATCH(LEFT(TRIM(G$6),FIND("~",SUBSTITUTE(G$6,"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106))*HLOOKUP(LEFT(TRIM(G$6),FIND("~",SUBSTITUTE(G$6," ","~",LEN(TRIM(G$6))-LEN(SUBSTITUTE(TRIM(G$6)," ",""))))-1)&amp;" Total",$B$6:$AH$427,ROW($A106)-5,FALSE))</f>
        <v>0</v>
      </c>
      <c r="H106" s="11">
        <f ca="1">IF(H$5&lt;&gt;"",HLOOKUP(H$5,Functionalization!$G$6:$M$427,ROW($A106)-5,FALSE),IFERROR(INDEX(H$391:H$427,MATCH($F106,$B$391:$B$427,0))/VLOOKUP($F106,$B$391:$AH$427,MATCH(LEFT(TRIM(H$6),FIND("~",SUBSTITUTE(H$6,"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106))*HLOOKUP(LEFT(TRIM(H$6),FIND("~",SUBSTITUTE(H$6," ","~",LEN(TRIM(H$6))-LEN(SUBSTITUTE(TRIM(H$6)," ",""))))-1)&amp;" Total",$B$6:$AH$427,ROW($A106)-5,FALSE))</f>
        <v>0</v>
      </c>
      <c r="I106" s="11">
        <f ca="1">IF(I$5&lt;&gt;"",HLOOKUP(I$5,Functionalization!$G$6:$M$427,ROW($A106)-5,FALSE),IFERROR(INDEX(I$391:I$427,MATCH($F106,$B$391:$B$427,0))/VLOOKUP($F106,$B$391:$AH$427,MATCH(LEFT(TRIM(I$6),FIND("~",SUBSTITUTE(I$6,"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106))*HLOOKUP(LEFT(TRIM(I$6),FIND("~",SUBSTITUTE(I$6," ","~",LEN(TRIM(I$6))-LEN(SUBSTITUTE(TRIM(I$6)," ",""))))-1)&amp;" Total",$B$6:$AH$427,ROW($A106)-5,FALSE))</f>
        <v>0</v>
      </c>
      <c r="J106" s="11">
        <f ca="1">IF(J$5&lt;&gt;"",HLOOKUP(J$5,Functionalization!$G$6:$M$427,ROW($A106)-5,FALSE),IFERROR(INDEX(J$391:J$427,MATCH($F106,$B$391:$B$427,0))/VLOOKUP($F106,$B$391:$AH$427,MATCH(LEFT(TRIM(J$6),FIND("~",SUBSTITUTE(J$6,"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106))*HLOOKUP(LEFT(TRIM(J$6),FIND("~",SUBSTITUTE(J$6," ","~",LEN(TRIM(J$6))-LEN(SUBSTITUTE(TRIM(J$6)," ",""))))-1)&amp;" Total",$B$6:$AH$427,ROW($A106)-5,FALSE))</f>
        <v>0</v>
      </c>
      <c r="K106" s="11">
        <f ca="1">IF(K$5&lt;&gt;"",HLOOKUP(K$5,Functionalization!$G$6:$M$427,ROW($A106)-5,FALSE),IFERROR(INDEX(K$391:K$427,MATCH($F106,$B$391:$B$427,0))/VLOOKUP($F106,$B$391:$AH$427,MATCH(LEFT(TRIM(K$6),FIND("~",SUBSTITUTE(K$6,"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106))*HLOOKUP(LEFT(TRIM(K$6),FIND("~",SUBSTITUTE(K$6," ","~",LEN(TRIM(K$6))-LEN(SUBSTITUTE(TRIM(K$6)," ",""))))-1)&amp;" Total",$B$6:$AH$427,ROW($A106)-5,FALSE))</f>
        <v>0</v>
      </c>
      <c r="L106" s="11">
        <f ca="1">IF(L$5&lt;&gt;"",HLOOKUP(L$5,Functionalization!$G$6:$M$427,ROW($A106)-5,FALSE),IFERROR(INDEX(L$391:L$427,MATCH($F106,$B$391:$B$427,0))/VLOOKUP($F106,$B$391:$AH$427,MATCH(LEFT(TRIM(L$6),FIND("~",SUBSTITUTE(L$6,"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106))*HLOOKUP(LEFT(TRIM(L$6),FIND("~",SUBSTITUTE(L$6," ","~",LEN(TRIM(L$6))-LEN(SUBSTITUTE(TRIM(L$6)," ",""))))-1)&amp;" Total",$B$6:$AH$427,ROW($A106)-5,FALSE))</f>
        <v>0</v>
      </c>
      <c r="M106" s="11">
        <f ca="1">IF(M$5&lt;&gt;"",HLOOKUP(M$5,Functionalization!$G$6:$M$427,ROW($A106)-5,FALSE),IFERROR(INDEX(M$391:M$427,MATCH($F106,$B$391:$B$427,0))/VLOOKUP($F106,$B$391:$AH$427,MATCH(LEFT(TRIM(M$6),FIND("~",SUBSTITUTE(M$6,"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106))*HLOOKUP(LEFT(TRIM(M$6),FIND("~",SUBSTITUTE(M$6," ","~",LEN(TRIM(M$6))-LEN(SUBSTITUTE(TRIM(M$6)," ",""))))-1)&amp;" Total",$B$6:$AH$427,ROW($A106)-5,FALSE))</f>
        <v>0</v>
      </c>
      <c r="N106" s="11">
        <f ca="1">IF(N$5&lt;&gt;"",HLOOKUP(N$5,Functionalization!$G$6:$M$427,ROW($A106)-5,FALSE),IFERROR(INDEX(N$391:N$427,MATCH($F106,$B$391:$B$427,0))/VLOOKUP($F106,$B$391:$AH$427,MATCH(LEFT(TRIM(N$6),FIND("~",SUBSTITUTE(N$6,"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106))*HLOOKUP(LEFT(TRIM(N$6),FIND("~",SUBSTITUTE(N$6," ","~",LEN(TRIM(N$6))-LEN(SUBSTITUTE(TRIM(N$6)," ",""))))-1)&amp;" Total",$B$6:$AH$427,ROW($A106)-5,FALSE))</f>
        <v>0</v>
      </c>
      <c r="O106" s="11">
        <f ca="1">IF(O$5&lt;&gt;"",HLOOKUP(O$5,Functionalization!$G$6:$M$427,ROW($A106)-5,FALSE),IFERROR(INDEX(O$391:O$427,MATCH($F106,$B$391:$B$427,0))/VLOOKUP($F106,$B$391:$AH$427,MATCH(LEFT(TRIM(O$6),FIND("~",SUBSTITUTE(O$6,"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106))*HLOOKUP(LEFT(TRIM(O$6),FIND("~",SUBSTITUTE(O$6," ","~",LEN(TRIM(O$6))-LEN(SUBSTITUTE(TRIM(O$6)," ",""))))-1)&amp;" Total",$B$6:$AH$427,ROW($A106)-5,FALSE))</f>
        <v>-2298382</v>
      </c>
      <c r="P106" s="11">
        <f ca="1">IF(P$5&lt;&gt;"",HLOOKUP(P$5,Functionalization!$G$6:$M$427,ROW($A106)-5,FALSE),IFERROR(INDEX(P$391:P$427,MATCH($F106,$B$391:$B$427,0))/VLOOKUP($F106,$B$391:$AH$427,MATCH(LEFT(TRIM(P$6),FIND("~",SUBSTITUTE(P$6,"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106))*HLOOKUP(LEFT(TRIM(P$6),FIND("~",SUBSTITUTE(P$6," ","~",LEN(TRIM(P$6))-LEN(SUBSTITUTE(TRIM(P$6)," ",""))))-1)&amp;" Total",$B$6:$AH$427,ROW($A106)-5,FALSE))</f>
        <v>-2298382</v>
      </c>
      <c r="Q106" s="11">
        <f ca="1">IF(Q$5&lt;&gt;"",HLOOKUP(Q$5,Functionalization!$G$6:$M$427,ROW($A106)-5,FALSE),IFERROR(INDEX(Q$391:Q$427,MATCH($F106,$B$391:$B$427,0))/VLOOKUP($F106,$B$391:$AH$427,MATCH(LEFT(TRIM(Q$6),FIND("~",SUBSTITUTE(Q$6,"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106))*HLOOKUP(LEFT(TRIM(Q$6),FIND("~",SUBSTITUTE(Q$6," ","~",LEN(TRIM(Q$6))-LEN(SUBSTITUTE(TRIM(Q$6)," ",""))))-1)&amp;" Total",$B$6:$AH$427,ROW($A106)-5,FALSE))</f>
        <v>0</v>
      </c>
      <c r="R106" s="11">
        <f ca="1">IF(R$5&lt;&gt;"",HLOOKUP(R$5,Functionalization!$G$6:$M$427,ROW($A106)-5,FALSE),IFERROR(INDEX(R$391:R$427,MATCH($F106,$B$391:$B$427,0))/VLOOKUP($F106,$B$391:$AH$427,MATCH(LEFT(TRIM(R$6),FIND("~",SUBSTITUTE(R$6,"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106))*HLOOKUP(LEFT(TRIM(R$6),FIND("~",SUBSTITUTE(R$6," ","~",LEN(TRIM(R$6))-LEN(SUBSTITUTE(TRIM(R$6)," ",""))))-1)&amp;" Total",$B$6:$AH$427,ROW($A106)-5,FALSE))</f>
        <v>0</v>
      </c>
      <c r="S106" s="11">
        <f ca="1">IF(S$5&lt;&gt;"",HLOOKUP(S$5,Functionalization!$G$6:$M$427,ROW($A106)-5,FALSE),IFERROR(INDEX(S$391:S$427,MATCH($F106,$B$391:$B$427,0))/VLOOKUP($F106,$B$391:$AH$427,MATCH(LEFT(TRIM(S$6),FIND("~",SUBSTITUTE(S$6,"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106))*HLOOKUP(LEFT(TRIM(S$6),FIND("~",SUBSTITUTE(S$6," ","~",LEN(TRIM(S$6))-LEN(SUBSTITUTE(TRIM(S$6)," ",""))))-1)&amp;" Total",$B$6:$AH$427,ROW($A106)-5,FALSE))</f>
        <v>0</v>
      </c>
      <c r="T106" s="11">
        <f ca="1">IF(T$5&lt;&gt;"",HLOOKUP(T$5,Functionalization!$G$6:$M$427,ROW($A106)-5,FALSE),IFERROR(INDEX(T$391:T$427,MATCH($F106,$B$391:$B$427,0))/VLOOKUP($F106,$B$391:$AH$427,MATCH(LEFT(TRIM(T$6),FIND("~",SUBSTITUTE(T$6,"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106))*HLOOKUP(LEFT(TRIM(T$6),FIND("~",SUBSTITUTE(T$6," ","~",LEN(TRIM(T$6))-LEN(SUBSTITUTE(TRIM(T$6)," ",""))))-1)&amp;" Total",$B$6:$AH$427,ROW($A106)-5,FALSE))</f>
        <v>0</v>
      </c>
      <c r="U106" s="11">
        <f ca="1">IF(U$5&lt;&gt;"",HLOOKUP(U$5,Functionalization!$G$6:$M$427,ROW($A106)-5,FALSE),IFERROR(INDEX(U$391:U$427,MATCH($F106,$B$391:$B$427,0))/VLOOKUP($F106,$B$391:$AH$427,MATCH(LEFT(TRIM(U$6),FIND("~",SUBSTITUTE(U$6,"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106))*HLOOKUP(LEFT(TRIM(U$6),FIND("~",SUBSTITUTE(U$6," ","~",LEN(TRIM(U$6))-LEN(SUBSTITUTE(TRIM(U$6)," ",""))))-1)&amp;" Total",$B$6:$AH$427,ROW($A106)-5,FALSE))</f>
        <v>0</v>
      </c>
      <c r="V106" s="11">
        <f ca="1">IF(V$5&lt;&gt;"",HLOOKUP(V$5,Functionalization!$G$6:$M$427,ROW($A106)-5,FALSE),IFERROR(INDEX(V$391:V$427,MATCH($F106,$B$391:$B$427,0))/VLOOKUP($F106,$B$391:$AH$427,MATCH(LEFT(TRIM(V$6),FIND("~",SUBSTITUTE(V$6,"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106))*HLOOKUP(LEFT(TRIM(V$6),FIND("~",SUBSTITUTE(V$6," ","~",LEN(TRIM(V$6))-LEN(SUBSTITUTE(TRIM(V$6)," ",""))))-1)&amp;" Total",$B$6:$AH$427,ROW($A106)-5,FALSE))</f>
        <v>0</v>
      </c>
      <c r="W106" s="11">
        <f ca="1">IF(W$5&lt;&gt;"",HLOOKUP(W$5,Functionalization!$G$6:$M$427,ROW($A106)-5,FALSE),IFERROR(INDEX(W$391:W$427,MATCH($F106,$B$391:$B$427,0))/VLOOKUP($F106,$B$391:$AH$427,MATCH(LEFT(TRIM(W$6),FIND("~",SUBSTITUTE(W$6,"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106))*HLOOKUP(LEFT(TRIM(W$6),FIND("~",SUBSTITUTE(W$6," ","~",LEN(TRIM(W$6))-LEN(SUBSTITUTE(TRIM(W$6)," ",""))))-1)&amp;" Total",$B$6:$AH$427,ROW($A106)-5,FALSE))</f>
        <v>0</v>
      </c>
      <c r="X106" s="11">
        <f ca="1">IF(X$5&lt;&gt;"",HLOOKUP(X$5,Functionalization!$G$6:$M$427,ROW($A106)-5,FALSE),IFERROR(INDEX(X$391:X$427,MATCH($F106,$B$391:$B$427,0))/VLOOKUP($F106,$B$391:$AH$427,MATCH(LEFT(TRIM(X$6),FIND("~",SUBSTITUTE(X$6,"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106))*HLOOKUP(LEFT(TRIM(X$6),FIND("~",SUBSTITUTE(X$6," ","~",LEN(TRIM(X$6))-LEN(SUBSTITUTE(TRIM(X$6)," ",""))))-1)&amp;" Total",$B$6:$AH$427,ROW($A106)-5,FALSE))</f>
        <v>0</v>
      </c>
      <c r="Y106" s="11">
        <f ca="1">IF(Y$5&lt;&gt;"",HLOOKUP(Y$5,Functionalization!$G$6:$M$427,ROW($A106)-5,FALSE),IFERROR(INDEX(Y$391:Y$427,MATCH($F106,$B$391:$B$427,0))/VLOOKUP($F106,$B$391:$AH$427,MATCH(LEFT(TRIM(Y$6),FIND("~",SUBSTITUTE(Y$6,"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106))*HLOOKUP(LEFT(TRIM(Y$6),FIND("~",SUBSTITUTE(Y$6," ","~",LEN(TRIM(Y$6))-LEN(SUBSTITUTE(TRIM(Y$6)," ",""))))-1)&amp;" Total",$B$6:$AH$427,ROW($A106)-5,FALSE))</f>
        <v>0</v>
      </c>
      <c r="Z106" s="11">
        <f ca="1">IF(Z$5&lt;&gt;"",HLOOKUP(Z$5,Functionalization!$G$6:$M$427,ROW($A106)-5,FALSE),IFERROR(INDEX(Z$391:Z$427,MATCH($F106,$B$391:$B$427,0))/VLOOKUP($F106,$B$391:$AH$427,MATCH(LEFT(TRIM(Z$6),FIND("~",SUBSTITUTE(Z$6,"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106))*HLOOKUP(LEFT(TRIM(Z$6),FIND("~",SUBSTITUTE(Z$6," ","~",LEN(TRIM(Z$6))-LEN(SUBSTITUTE(TRIM(Z$6)," ",""))))-1)&amp;" Total",$B$6:$AH$427,ROW($A106)-5,FALSE))</f>
        <v>0</v>
      </c>
      <c r="AA106" s="11">
        <f ca="1">IF(AA$5&lt;&gt;"",HLOOKUP(AA$5,Functionalization!$G$6:$M$427,ROW($A106)-5,FALSE),IFERROR(INDEX(AA$391:AA$427,MATCH($F106,$B$391:$B$427,0))/VLOOKUP($F106,$B$391:$AH$427,MATCH(LEFT(TRIM(AA$6),FIND("~",SUBSTITUTE(AA$6,"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106))*HLOOKUP(LEFT(TRIM(AA$6),FIND("~",SUBSTITUTE(AA$6," ","~",LEN(TRIM(AA$6))-LEN(SUBSTITUTE(TRIM(AA$6)," ",""))))-1)&amp;" Total",$B$6:$AH$427,ROW($A106)-5,FALSE))</f>
        <v>0</v>
      </c>
      <c r="AB106" s="11">
        <f ca="1">IF(AB$5&lt;&gt;"",HLOOKUP(AB$5,Functionalization!$G$6:$M$427,ROW($A106)-5,FALSE),IFERROR(INDEX(AB$391:AB$427,MATCH($F106,$B$391:$B$427,0))/VLOOKUP($F106,$B$391:$AH$427,MATCH(LEFT(TRIM(AB$6),FIND("~",SUBSTITUTE(AB$6,"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106))*HLOOKUP(LEFT(TRIM(AB$6),FIND("~",SUBSTITUTE(AB$6," ","~",LEN(TRIM(AB$6))-LEN(SUBSTITUTE(TRIM(AB$6)," ",""))))-1)&amp;" Total",$B$6:$AH$427,ROW($A106)-5,FALSE))</f>
        <v>0</v>
      </c>
      <c r="AC106" s="11">
        <f ca="1">IF(AC$5&lt;&gt;"",HLOOKUP(AC$5,Functionalization!$G$6:$M$427,ROW($A106)-5,FALSE),IFERROR(INDEX(AC$391:AC$427,MATCH($F106,$B$391:$B$427,0))/VLOOKUP($F106,$B$391:$AH$427,MATCH(LEFT(TRIM(AC$6),FIND("~",SUBSTITUTE(AC$6,"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106))*HLOOKUP(LEFT(TRIM(AC$6),FIND("~",SUBSTITUTE(AC$6," ","~",LEN(TRIM(AC$6))-LEN(SUBSTITUTE(TRIM(AC$6)," ",""))))-1)&amp;" Total",$B$6:$AH$427,ROW($A106)-5,FALSE))</f>
        <v>0</v>
      </c>
      <c r="AD106" s="11">
        <f ca="1">IF(AD$5&lt;&gt;"",HLOOKUP(AD$5,Functionalization!$G$6:$M$427,ROW($A106)-5,FALSE),IFERROR(INDEX(AD$391:AD$427,MATCH($F106,$B$391:$B$427,0))/VLOOKUP($F106,$B$391:$AH$427,MATCH(LEFT(TRIM(AD$6),FIND("~",SUBSTITUTE(AD$6,"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106))*HLOOKUP(LEFT(TRIM(AD$6),FIND("~",SUBSTITUTE(AD$6," ","~",LEN(TRIM(AD$6))-LEN(SUBSTITUTE(TRIM(AD$6)," ",""))))-1)&amp;" Total",$B$6:$AH$427,ROW($A106)-5,FALSE))</f>
        <v>0</v>
      </c>
      <c r="AE106" s="11">
        <f ca="1">IF(AE$5&lt;&gt;"",HLOOKUP(AE$5,Functionalization!$G$6:$M$427,ROW($A106)-5,FALSE),IFERROR(INDEX(AE$391:AE$427,MATCH($F106,$B$391:$B$427,0))/VLOOKUP($F106,$B$391:$AH$427,MATCH(LEFT(TRIM(AE$6),FIND("~",SUBSTITUTE(AE$6,"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106))*HLOOKUP(LEFT(TRIM(AE$6),FIND("~",SUBSTITUTE(AE$6," ","~",LEN(TRIM(AE$6))-LEN(SUBSTITUTE(TRIM(AE$6)," ",""))))-1)&amp;" Total",$B$6:$AH$427,ROW($A106)-5,FALSE))</f>
        <v>0</v>
      </c>
      <c r="AF106" s="11">
        <f ca="1">IF(AF$5&lt;&gt;"",HLOOKUP(AF$5,Functionalization!$G$6:$M$427,ROW($A106)-5,FALSE),IFERROR(INDEX(AF$391:AF$427,MATCH($F106,$B$391:$B$427,0))/VLOOKUP($F106,$B$391:$AH$427,MATCH(LEFT(TRIM(AF$6),FIND("~",SUBSTITUTE(AF$6,"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106))*HLOOKUP(LEFT(TRIM(AF$6),FIND("~",SUBSTITUTE(AF$6," ","~",LEN(TRIM(AF$6))-LEN(SUBSTITUTE(TRIM(AF$6)," ",""))))-1)&amp;" Total",$B$6:$AH$427,ROW($A106)-5,FALSE))</f>
        <v>0</v>
      </c>
      <c r="AG106" s="11">
        <f ca="1">IF(AG$5&lt;&gt;"",HLOOKUP(AG$5,Functionalization!$G$6:$M$427,ROW($A106)-5,FALSE),IFERROR(INDEX(AG$391:AG$427,MATCH($F106,$B$391:$B$427,0))/VLOOKUP($F106,$B$391:$AH$427,MATCH(LEFT(TRIM(AG$6),FIND("~",SUBSTITUTE(AG$6,"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106))*HLOOKUP(LEFT(TRIM(AG$6),FIND("~",SUBSTITUTE(AG$6," ","~",LEN(TRIM(AG$6))-LEN(SUBSTITUTE(TRIM(AG$6)," ",""))))-1)&amp;" Total",$B$6:$AH$427,ROW($A106)-5,FALSE))</f>
        <v>0</v>
      </c>
      <c r="AH106" s="11">
        <f ca="1">IF(AH$5&lt;&gt;"",HLOOKUP(AH$5,Functionalization!$G$6:$M$427,ROW($A106)-5,FALSE),IFERROR(INDEX(AH$391:AH$427,MATCH($F106,$B$391:$B$427,0))/VLOOKUP($F106,$B$391:$AH$427,MATCH(LEFT(TRIM(AH$6),FIND("~",SUBSTITUTE(AH$6,"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106))*HLOOKUP(LEFT(TRIM(AH$6),FIND("~",SUBSTITUTE(AH$6," ","~",LEN(TRIM(AH$6))-LEN(SUBSTITUTE(TRIM(AH$6)," ",""))))-1)&amp;" Total",$B$6:$AH$427,ROW($A106)-5,FALSE))</f>
        <v>0</v>
      </c>
      <c r="AJ106">
        <f ca="1">IFERROR(IF(SUMIF($G$6:$AH$6,AJ$6&amp;" Total",$G106:$AH106)-(SUMIF($G$6:$AH$6,AJ$6&amp;" "&amp;'Input-Func_Class'!$D$22,$G106:$AH106)+IFERROR(SUMIF($G$6:$AH$6,AJ$6&amp;" "&amp;'Input-Func_Class'!$E$22,$G106:$AH106),SUMIF($G$6:$AH$6,AJ$6&amp;" "&amp;'Input-Func_Class'!$B$24,$G106:$AH106))+SUMIF($G$6:$AH$6,AJ$6&amp;" "&amp;'Input-Func_Class'!$F$22,$G106:$AH106))&lt;Check_Limit,0,1),1)</f>
        <v>0</v>
      </c>
      <c r="AK106">
        <f ca="1">IFERROR(IF(SUMIF($G$6:$AH$6,AK$6&amp;" Total",$G106:$AH106)-(SUMIF($G$6:$AH$6,AK$6&amp;" "&amp;'Input-Func_Class'!$D$22,$G106:$AH106)+IFERROR(SUMIF($G$6:$AH$6,AK$6&amp;" "&amp;'Input-Func_Class'!$E$22,$G106:$AH106),SUMIF($G$6:$AH$6,AK$6&amp;" "&amp;'Input-Func_Class'!$B$24,$G106:$AH106))+SUMIF($G$6:$AH$6,AK$6&amp;" "&amp;'Input-Func_Class'!$F$22,$G106:$AH106))&lt;Check_Limit,0,1),1)</f>
        <v>0</v>
      </c>
      <c r="AL106">
        <f ca="1">IFERROR(IF(SUMIF($G$6:$AH$6,AL$6&amp;" Total",$G106:$AH106)-(SUMIF($G$6:$AH$6,AL$6&amp;" "&amp;'Input-Func_Class'!$D$22,$G106:$AH106)+IFERROR(SUMIF($G$6:$AH$6,AL$6&amp;" "&amp;'Input-Func_Class'!$E$22,$G106:$AH106),SUMIF($G$6:$AH$6,AL$6&amp;" "&amp;'Input-Func_Class'!$B$24,$G106:$AH106))+SUMIF($G$6:$AH$6,AL$6&amp;" "&amp;'Input-Func_Class'!$F$22,$G106:$AH106))&lt;Check_Limit,0,1),1)</f>
        <v>0</v>
      </c>
      <c r="AM106">
        <f ca="1">IFERROR(IF(SUMIF($G$6:$AH$6,AM$6&amp;" Total",$G106:$AH106)-(SUMIF($G$6:$AH$6,AM$6&amp;" "&amp;'Input-Func_Class'!$D$22,$G106:$AH106)+IFERROR(SUMIF($G$6:$AH$6,AM$6&amp;" "&amp;'Input-Func_Class'!$E$22,$G106:$AH106),SUMIF($G$6:$AH$6,AM$6&amp;" "&amp;'Input-Func_Class'!$B$24,$G106:$AH106))+SUMIF($G$6:$AH$6,AM$6&amp;" "&amp;'Input-Func_Class'!$F$22,$G106:$AH106))&lt;Check_Limit,0,1),1)</f>
        <v>0</v>
      </c>
      <c r="AN106">
        <f ca="1">IFERROR(IF(SUMIF($G$6:$AH$6,AN$6&amp;" Total",$G106:$AH106)-(SUMIF($G$6:$AH$6,AN$6&amp;" "&amp;'Input-Func_Class'!$D$22,$G106:$AH106)+IFERROR(SUMIF($G$6:$AH$6,AN$6&amp;" "&amp;'Input-Func_Class'!$E$22,$G106:$AH106),SUMIF($G$6:$AH$6,AN$6&amp;" "&amp;'Input-Func_Class'!$B$24,$G106:$AH106))+SUMIF($G$6:$AH$6,AN$6&amp;" "&amp;'Input-Func_Class'!$F$22,$G106:$AH106))&lt;Check_Limit,0,1),1)</f>
        <v>0</v>
      </c>
      <c r="AO106">
        <f ca="1">IFERROR(IF(SUMIF($G$6:$AH$6,AO$6&amp;" Total",$G106:$AH106)-(SUMIF($G$6:$AH$6,AO$6&amp;" "&amp;'Input-Func_Class'!$D$22,$G106:$AH106)+IFERROR(SUMIF($G$6:$AH$6,AO$6&amp;" "&amp;'Input-Func_Class'!$E$22,$G106:$AH106),SUMIF($G$6:$AH$6,AO$6&amp;" "&amp;'Input-Func_Class'!$B$24,$G106:$AH106))+SUMIF($G$6:$AH$6,AO$6&amp;" "&amp;'Input-Func_Class'!$F$22,$G106:$AH106))&lt;Check_Limit,0,1),1)</f>
        <v>0</v>
      </c>
      <c r="AP106">
        <f ca="1">IFERROR(IF(SUMIF($G$6:$AH$6,AP$6&amp;" Total",$G106:$AH106)-(SUMIF($G$6:$AH$6,AP$6&amp;" "&amp;'Input-Func_Class'!$D$22,$G106:$AH106)+IFERROR(SUMIF($G$6:$AH$6,AP$6&amp;" "&amp;'Input-Func_Class'!$E$22,$G106:$AH106),SUMIF($G$6:$AH$6,AP$6&amp;" "&amp;'Input-Func_Class'!$B$24,$G106:$AH106))+SUMIF($G$6:$AH$6,AP$6&amp;" "&amp;'Input-Func_Class'!$F$22,$G106:$AH106))&lt;Check_Limit,0,1),1)</f>
        <v>0</v>
      </c>
    </row>
    <row r="107" spans="1:42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>Functionalization!$D107</f>
        <v>-4652235</v>
      </c>
      <c r="E107" s="11">
        <f t="shared" ca="1" si="6"/>
        <v>0</v>
      </c>
      <c r="F107" s="3" t="str">
        <f>IF($D107=0,"-",IF('Input-Accounts'!$E107&lt;&gt;0,'Input-Accounts'!$E107,'Input-Accounts'!$G107))</f>
        <v>DEMAND</v>
      </c>
      <c r="G107" s="11">
        <f ca="1">IF(G$5&lt;&gt;"",HLOOKUP(G$5,Functionalization!$G$6:$M$427,ROW($A107)-5,FALSE),IFERROR(INDEX(G$391:G$427,MATCH($F107,$B$391:$B$427,0))/VLOOKUP($F107,$B$391:$AH$427,MATCH(LEFT(TRIM(G$6),FIND("~",SUBSTITUTE(G$6,"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107))*HLOOKUP(LEFT(TRIM(G$6),FIND("~",SUBSTITUTE(G$6," ","~",LEN(TRIM(G$6))-LEN(SUBSTITUTE(TRIM(G$6)," ",""))))-1)&amp;" Total",$B$6:$AH$427,ROW($A107)-5,FALSE))</f>
        <v>0</v>
      </c>
      <c r="H107" s="11">
        <f ca="1">IF(H$5&lt;&gt;"",HLOOKUP(H$5,Functionalization!$G$6:$M$427,ROW($A107)-5,FALSE),IFERROR(INDEX(H$391:H$427,MATCH($F107,$B$391:$B$427,0))/VLOOKUP($F107,$B$391:$AH$427,MATCH(LEFT(TRIM(H$6),FIND("~",SUBSTITUTE(H$6,"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107))*HLOOKUP(LEFT(TRIM(H$6),FIND("~",SUBSTITUTE(H$6," ","~",LEN(TRIM(H$6))-LEN(SUBSTITUTE(TRIM(H$6)," ",""))))-1)&amp;" Total",$B$6:$AH$427,ROW($A107)-5,FALSE))</f>
        <v>0</v>
      </c>
      <c r="I107" s="11">
        <f ca="1">IF(I$5&lt;&gt;"",HLOOKUP(I$5,Functionalization!$G$6:$M$427,ROW($A107)-5,FALSE),IFERROR(INDEX(I$391:I$427,MATCH($F107,$B$391:$B$427,0))/VLOOKUP($F107,$B$391:$AH$427,MATCH(LEFT(TRIM(I$6),FIND("~",SUBSTITUTE(I$6,"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107))*HLOOKUP(LEFT(TRIM(I$6),FIND("~",SUBSTITUTE(I$6," ","~",LEN(TRIM(I$6))-LEN(SUBSTITUTE(TRIM(I$6)," ",""))))-1)&amp;" Total",$B$6:$AH$427,ROW($A107)-5,FALSE))</f>
        <v>0</v>
      </c>
      <c r="J107" s="11">
        <f ca="1">IF(J$5&lt;&gt;"",HLOOKUP(J$5,Functionalization!$G$6:$M$427,ROW($A107)-5,FALSE),IFERROR(INDEX(J$391:J$427,MATCH($F107,$B$391:$B$427,0))/VLOOKUP($F107,$B$391:$AH$427,MATCH(LEFT(TRIM(J$6),FIND("~",SUBSTITUTE(J$6,"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107))*HLOOKUP(LEFT(TRIM(J$6),FIND("~",SUBSTITUTE(J$6," ","~",LEN(TRIM(J$6))-LEN(SUBSTITUTE(TRIM(J$6)," ",""))))-1)&amp;" Total",$B$6:$AH$427,ROW($A107)-5,FALSE))</f>
        <v>0</v>
      </c>
      <c r="K107" s="11">
        <f ca="1">IF(K$5&lt;&gt;"",HLOOKUP(K$5,Functionalization!$G$6:$M$427,ROW($A107)-5,FALSE),IFERROR(INDEX(K$391:K$427,MATCH($F107,$B$391:$B$427,0))/VLOOKUP($F107,$B$391:$AH$427,MATCH(LEFT(TRIM(K$6),FIND("~",SUBSTITUTE(K$6,"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107))*HLOOKUP(LEFT(TRIM(K$6),FIND("~",SUBSTITUTE(K$6," ","~",LEN(TRIM(K$6))-LEN(SUBSTITUTE(TRIM(K$6)," ",""))))-1)&amp;" Total",$B$6:$AH$427,ROW($A107)-5,FALSE))</f>
        <v>0</v>
      </c>
      <c r="L107" s="11">
        <f ca="1">IF(L$5&lt;&gt;"",HLOOKUP(L$5,Functionalization!$G$6:$M$427,ROW($A107)-5,FALSE),IFERROR(INDEX(L$391:L$427,MATCH($F107,$B$391:$B$427,0))/VLOOKUP($F107,$B$391:$AH$427,MATCH(LEFT(TRIM(L$6),FIND("~",SUBSTITUTE(L$6,"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107))*HLOOKUP(LEFT(TRIM(L$6),FIND("~",SUBSTITUTE(L$6," ","~",LEN(TRIM(L$6))-LEN(SUBSTITUTE(TRIM(L$6)," ",""))))-1)&amp;" Total",$B$6:$AH$427,ROW($A107)-5,FALSE))</f>
        <v>0</v>
      </c>
      <c r="M107" s="11">
        <f ca="1">IF(M$5&lt;&gt;"",HLOOKUP(M$5,Functionalization!$G$6:$M$427,ROW($A107)-5,FALSE),IFERROR(INDEX(M$391:M$427,MATCH($F107,$B$391:$B$427,0))/VLOOKUP($F107,$B$391:$AH$427,MATCH(LEFT(TRIM(M$6),FIND("~",SUBSTITUTE(M$6,"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107))*HLOOKUP(LEFT(TRIM(M$6),FIND("~",SUBSTITUTE(M$6," ","~",LEN(TRIM(M$6))-LEN(SUBSTITUTE(TRIM(M$6)," ",""))))-1)&amp;" Total",$B$6:$AH$427,ROW($A107)-5,FALSE))</f>
        <v>0</v>
      </c>
      <c r="N107" s="11">
        <f ca="1">IF(N$5&lt;&gt;"",HLOOKUP(N$5,Functionalization!$G$6:$M$427,ROW($A107)-5,FALSE),IFERROR(INDEX(N$391:N$427,MATCH($F107,$B$391:$B$427,0))/VLOOKUP($F107,$B$391:$AH$427,MATCH(LEFT(TRIM(N$6),FIND("~",SUBSTITUTE(N$6,"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107))*HLOOKUP(LEFT(TRIM(N$6),FIND("~",SUBSTITUTE(N$6," ","~",LEN(TRIM(N$6))-LEN(SUBSTITUTE(TRIM(N$6)," ",""))))-1)&amp;" Total",$B$6:$AH$427,ROW($A107)-5,FALSE))</f>
        <v>0</v>
      </c>
      <c r="O107" s="11">
        <f ca="1">IF(O$5&lt;&gt;"",HLOOKUP(O$5,Functionalization!$G$6:$M$427,ROW($A107)-5,FALSE),IFERROR(INDEX(O$391:O$427,MATCH($F107,$B$391:$B$427,0))/VLOOKUP($F107,$B$391:$AH$427,MATCH(LEFT(TRIM(O$6),FIND("~",SUBSTITUTE(O$6,"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107))*HLOOKUP(LEFT(TRIM(O$6),FIND("~",SUBSTITUTE(O$6," ","~",LEN(TRIM(O$6))-LEN(SUBSTITUTE(TRIM(O$6)," ",""))))-1)&amp;" Total",$B$6:$AH$427,ROW($A107)-5,FALSE))</f>
        <v>-4652235</v>
      </c>
      <c r="P107" s="11">
        <f ca="1">IF(P$5&lt;&gt;"",HLOOKUP(P$5,Functionalization!$G$6:$M$427,ROW($A107)-5,FALSE),IFERROR(INDEX(P$391:P$427,MATCH($F107,$B$391:$B$427,0))/VLOOKUP($F107,$B$391:$AH$427,MATCH(LEFT(TRIM(P$6),FIND("~",SUBSTITUTE(P$6,"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107))*HLOOKUP(LEFT(TRIM(P$6),FIND("~",SUBSTITUTE(P$6," ","~",LEN(TRIM(P$6))-LEN(SUBSTITUTE(TRIM(P$6)," ",""))))-1)&amp;" Total",$B$6:$AH$427,ROW($A107)-5,FALSE))</f>
        <v>-4652235</v>
      </c>
      <c r="Q107" s="11">
        <f ca="1">IF(Q$5&lt;&gt;"",HLOOKUP(Q$5,Functionalization!$G$6:$M$427,ROW($A107)-5,FALSE),IFERROR(INDEX(Q$391:Q$427,MATCH($F107,$B$391:$B$427,0))/VLOOKUP($F107,$B$391:$AH$427,MATCH(LEFT(TRIM(Q$6),FIND("~",SUBSTITUTE(Q$6,"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107))*HLOOKUP(LEFT(TRIM(Q$6),FIND("~",SUBSTITUTE(Q$6," ","~",LEN(TRIM(Q$6))-LEN(SUBSTITUTE(TRIM(Q$6)," ",""))))-1)&amp;" Total",$B$6:$AH$427,ROW($A107)-5,FALSE))</f>
        <v>0</v>
      </c>
      <c r="R107" s="11">
        <f ca="1">IF(R$5&lt;&gt;"",HLOOKUP(R$5,Functionalization!$G$6:$M$427,ROW($A107)-5,FALSE),IFERROR(INDEX(R$391:R$427,MATCH($F107,$B$391:$B$427,0))/VLOOKUP($F107,$B$391:$AH$427,MATCH(LEFT(TRIM(R$6),FIND("~",SUBSTITUTE(R$6,"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107))*HLOOKUP(LEFT(TRIM(R$6),FIND("~",SUBSTITUTE(R$6," ","~",LEN(TRIM(R$6))-LEN(SUBSTITUTE(TRIM(R$6)," ",""))))-1)&amp;" Total",$B$6:$AH$427,ROW($A107)-5,FALSE))</f>
        <v>0</v>
      </c>
      <c r="S107" s="11">
        <f ca="1">IF(S$5&lt;&gt;"",HLOOKUP(S$5,Functionalization!$G$6:$M$427,ROW($A107)-5,FALSE),IFERROR(INDEX(S$391:S$427,MATCH($F107,$B$391:$B$427,0))/VLOOKUP($F107,$B$391:$AH$427,MATCH(LEFT(TRIM(S$6),FIND("~",SUBSTITUTE(S$6,"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107))*HLOOKUP(LEFT(TRIM(S$6),FIND("~",SUBSTITUTE(S$6," ","~",LEN(TRIM(S$6))-LEN(SUBSTITUTE(TRIM(S$6)," ",""))))-1)&amp;" Total",$B$6:$AH$427,ROW($A107)-5,FALSE))</f>
        <v>0</v>
      </c>
      <c r="T107" s="11">
        <f ca="1">IF(T$5&lt;&gt;"",HLOOKUP(T$5,Functionalization!$G$6:$M$427,ROW($A107)-5,FALSE),IFERROR(INDEX(T$391:T$427,MATCH($F107,$B$391:$B$427,0))/VLOOKUP($F107,$B$391:$AH$427,MATCH(LEFT(TRIM(T$6),FIND("~",SUBSTITUTE(T$6,"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107))*HLOOKUP(LEFT(TRIM(T$6),FIND("~",SUBSTITUTE(T$6," ","~",LEN(TRIM(T$6))-LEN(SUBSTITUTE(TRIM(T$6)," ",""))))-1)&amp;" Total",$B$6:$AH$427,ROW($A107)-5,FALSE))</f>
        <v>0</v>
      </c>
      <c r="U107" s="11">
        <f ca="1">IF(U$5&lt;&gt;"",HLOOKUP(U$5,Functionalization!$G$6:$M$427,ROW($A107)-5,FALSE),IFERROR(INDEX(U$391:U$427,MATCH($F107,$B$391:$B$427,0))/VLOOKUP($F107,$B$391:$AH$427,MATCH(LEFT(TRIM(U$6),FIND("~",SUBSTITUTE(U$6,"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107))*HLOOKUP(LEFT(TRIM(U$6),FIND("~",SUBSTITUTE(U$6," ","~",LEN(TRIM(U$6))-LEN(SUBSTITUTE(TRIM(U$6)," ",""))))-1)&amp;" Total",$B$6:$AH$427,ROW($A107)-5,FALSE))</f>
        <v>0</v>
      </c>
      <c r="V107" s="11">
        <f ca="1">IF(V$5&lt;&gt;"",HLOOKUP(V$5,Functionalization!$G$6:$M$427,ROW($A107)-5,FALSE),IFERROR(INDEX(V$391:V$427,MATCH($F107,$B$391:$B$427,0))/VLOOKUP($F107,$B$391:$AH$427,MATCH(LEFT(TRIM(V$6),FIND("~",SUBSTITUTE(V$6,"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107))*HLOOKUP(LEFT(TRIM(V$6),FIND("~",SUBSTITUTE(V$6," ","~",LEN(TRIM(V$6))-LEN(SUBSTITUTE(TRIM(V$6)," ",""))))-1)&amp;" Total",$B$6:$AH$427,ROW($A107)-5,FALSE))</f>
        <v>0</v>
      </c>
      <c r="W107" s="11">
        <f ca="1">IF(W$5&lt;&gt;"",HLOOKUP(W$5,Functionalization!$G$6:$M$427,ROW($A107)-5,FALSE),IFERROR(INDEX(W$391:W$427,MATCH($F107,$B$391:$B$427,0))/VLOOKUP($F107,$B$391:$AH$427,MATCH(LEFT(TRIM(W$6),FIND("~",SUBSTITUTE(W$6,"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107))*HLOOKUP(LEFT(TRIM(W$6),FIND("~",SUBSTITUTE(W$6," ","~",LEN(TRIM(W$6))-LEN(SUBSTITUTE(TRIM(W$6)," ",""))))-1)&amp;" Total",$B$6:$AH$427,ROW($A107)-5,FALSE))</f>
        <v>0</v>
      </c>
      <c r="X107" s="11">
        <f ca="1">IF(X$5&lt;&gt;"",HLOOKUP(X$5,Functionalization!$G$6:$M$427,ROW($A107)-5,FALSE),IFERROR(INDEX(X$391:X$427,MATCH($F107,$B$391:$B$427,0))/VLOOKUP($F107,$B$391:$AH$427,MATCH(LEFT(TRIM(X$6),FIND("~",SUBSTITUTE(X$6,"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107))*HLOOKUP(LEFT(TRIM(X$6),FIND("~",SUBSTITUTE(X$6," ","~",LEN(TRIM(X$6))-LEN(SUBSTITUTE(TRIM(X$6)," ",""))))-1)&amp;" Total",$B$6:$AH$427,ROW($A107)-5,FALSE))</f>
        <v>0</v>
      </c>
      <c r="Y107" s="11">
        <f ca="1">IF(Y$5&lt;&gt;"",HLOOKUP(Y$5,Functionalization!$G$6:$M$427,ROW($A107)-5,FALSE),IFERROR(INDEX(Y$391:Y$427,MATCH($F107,$B$391:$B$427,0))/VLOOKUP($F107,$B$391:$AH$427,MATCH(LEFT(TRIM(Y$6),FIND("~",SUBSTITUTE(Y$6,"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107))*HLOOKUP(LEFT(TRIM(Y$6),FIND("~",SUBSTITUTE(Y$6," ","~",LEN(TRIM(Y$6))-LEN(SUBSTITUTE(TRIM(Y$6)," ",""))))-1)&amp;" Total",$B$6:$AH$427,ROW($A107)-5,FALSE))</f>
        <v>0</v>
      </c>
      <c r="Z107" s="11">
        <f ca="1">IF(Z$5&lt;&gt;"",HLOOKUP(Z$5,Functionalization!$G$6:$M$427,ROW($A107)-5,FALSE),IFERROR(INDEX(Z$391:Z$427,MATCH($F107,$B$391:$B$427,0))/VLOOKUP($F107,$B$391:$AH$427,MATCH(LEFT(TRIM(Z$6),FIND("~",SUBSTITUTE(Z$6,"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107))*HLOOKUP(LEFT(TRIM(Z$6),FIND("~",SUBSTITUTE(Z$6," ","~",LEN(TRIM(Z$6))-LEN(SUBSTITUTE(TRIM(Z$6)," ",""))))-1)&amp;" Total",$B$6:$AH$427,ROW($A107)-5,FALSE))</f>
        <v>0</v>
      </c>
      <c r="AA107" s="11">
        <f ca="1">IF(AA$5&lt;&gt;"",HLOOKUP(AA$5,Functionalization!$G$6:$M$427,ROW($A107)-5,FALSE),IFERROR(INDEX(AA$391:AA$427,MATCH($F107,$B$391:$B$427,0))/VLOOKUP($F107,$B$391:$AH$427,MATCH(LEFT(TRIM(AA$6),FIND("~",SUBSTITUTE(AA$6,"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107))*HLOOKUP(LEFT(TRIM(AA$6),FIND("~",SUBSTITUTE(AA$6," ","~",LEN(TRIM(AA$6))-LEN(SUBSTITUTE(TRIM(AA$6)," ",""))))-1)&amp;" Total",$B$6:$AH$427,ROW($A107)-5,FALSE))</f>
        <v>0</v>
      </c>
      <c r="AB107" s="11">
        <f ca="1">IF(AB$5&lt;&gt;"",HLOOKUP(AB$5,Functionalization!$G$6:$M$427,ROW($A107)-5,FALSE),IFERROR(INDEX(AB$391:AB$427,MATCH($F107,$B$391:$B$427,0))/VLOOKUP($F107,$B$391:$AH$427,MATCH(LEFT(TRIM(AB$6),FIND("~",SUBSTITUTE(AB$6,"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107))*HLOOKUP(LEFT(TRIM(AB$6),FIND("~",SUBSTITUTE(AB$6," ","~",LEN(TRIM(AB$6))-LEN(SUBSTITUTE(TRIM(AB$6)," ",""))))-1)&amp;" Total",$B$6:$AH$427,ROW($A107)-5,FALSE))</f>
        <v>0</v>
      </c>
      <c r="AC107" s="11">
        <f ca="1">IF(AC$5&lt;&gt;"",HLOOKUP(AC$5,Functionalization!$G$6:$M$427,ROW($A107)-5,FALSE),IFERROR(INDEX(AC$391:AC$427,MATCH($F107,$B$391:$B$427,0))/VLOOKUP($F107,$B$391:$AH$427,MATCH(LEFT(TRIM(AC$6),FIND("~",SUBSTITUTE(AC$6,"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107))*HLOOKUP(LEFT(TRIM(AC$6),FIND("~",SUBSTITUTE(AC$6," ","~",LEN(TRIM(AC$6))-LEN(SUBSTITUTE(TRIM(AC$6)," ",""))))-1)&amp;" Total",$B$6:$AH$427,ROW($A107)-5,FALSE))</f>
        <v>0</v>
      </c>
      <c r="AD107" s="11">
        <f ca="1">IF(AD$5&lt;&gt;"",HLOOKUP(AD$5,Functionalization!$G$6:$M$427,ROW($A107)-5,FALSE),IFERROR(INDEX(AD$391:AD$427,MATCH($F107,$B$391:$B$427,0))/VLOOKUP($F107,$B$391:$AH$427,MATCH(LEFT(TRIM(AD$6),FIND("~",SUBSTITUTE(AD$6,"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107))*HLOOKUP(LEFT(TRIM(AD$6),FIND("~",SUBSTITUTE(AD$6," ","~",LEN(TRIM(AD$6))-LEN(SUBSTITUTE(TRIM(AD$6)," ",""))))-1)&amp;" Total",$B$6:$AH$427,ROW($A107)-5,FALSE))</f>
        <v>0</v>
      </c>
      <c r="AE107" s="11">
        <f ca="1">IF(AE$5&lt;&gt;"",HLOOKUP(AE$5,Functionalization!$G$6:$M$427,ROW($A107)-5,FALSE),IFERROR(INDEX(AE$391:AE$427,MATCH($F107,$B$391:$B$427,0))/VLOOKUP($F107,$B$391:$AH$427,MATCH(LEFT(TRIM(AE$6),FIND("~",SUBSTITUTE(AE$6,"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107))*HLOOKUP(LEFT(TRIM(AE$6),FIND("~",SUBSTITUTE(AE$6," ","~",LEN(TRIM(AE$6))-LEN(SUBSTITUTE(TRIM(AE$6)," ",""))))-1)&amp;" Total",$B$6:$AH$427,ROW($A107)-5,FALSE))</f>
        <v>0</v>
      </c>
      <c r="AF107" s="11">
        <f ca="1">IF(AF$5&lt;&gt;"",HLOOKUP(AF$5,Functionalization!$G$6:$M$427,ROW($A107)-5,FALSE),IFERROR(INDEX(AF$391:AF$427,MATCH($F107,$B$391:$B$427,0))/VLOOKUP($F107,$B$391:$AH$427,MATCH(LEFT(TRIM(AF$6),FIND("~",SUBSTITUTE(AF$6,"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107))*HLOOKUP(LEFT(TRIM(AF$6),FIND("~",SUBSTITUTE(AF$6," ","~",LEN(TRIM(AF$6))-LEN(SUBSTITUTE(TRIM(AF$6)," ",""))))-1)&amp;" Total",$B$6:$AH$427,ROW($A107)-5,FALSE))</f>
        <v>0</v>
      </c>
      <c r="AG107" s="11">
        <f ca="1">IF(AG$5&lt;&gt;"",HLOOKUP(AG$5,Functionalization!$G$6:$M$427,ROW($A107)-5,FALSE),IFERROR(INDEX(AG$391:AG$427,MATCH($F107,$B$391:$B$427,0))/VLOOKUP($F107,$B$391:$AH$427,MATCH(LEFT(TRIM(AG$6),FIND("~",SUBSTITUTE(AG$6,"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107))*HLOOKUP(LEFT(TRIM(AG$6),FIND("~",SUBSTITUTE(AG$6," ","~",LEN(TRIM(AG$6))-LEN(SUBSTITUTE(TRIM(AG$6)," ",""))))-1)&amp;" Total",$B$6:$AH$427,ROW($A107)-5,FALSE))</f>
        <v>0</v>
      </c>
      <c r="AH107" s="11">
        <f ca="1">IF(AH$5&lt;&gt;"",HLOOKUP(AH$5,Functionalization!$G$6:$M$427,ROW($A107)-5,FALSE),IFERROR(INDEX(AH$391:AH$427,MATCH($F107,$B$391:$B$427,0))/VLOOKUP($F107,$B$391:$AH$427,MATCH(LEFT(TRIM(AH$6),FIND("~",SUBSTITUTE(AH$6,"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107))*HLOOKUP(LEFT(TRIM(AH$6),FIND("~",SUBSTITUTE(AH$6," ","~",LEN(TRIM(AH$6))-LEN(SUBSTITUTE(TRIM(AH$6)," ",""))))-1)&amp;" Total",$B$6:$AH$427,ROW($A107)-5,FALSE))</f>
        <v>0</v>
      </c>
      <c r="AJ107">
        <f ca="1">IFERROR(IF(SUMIF($G$6:$AH$6,AJ$6&amp;" Total",$G107:$AH107)-(SUMIF($G$6:$AH$6,AJ$6&amp;" "&amp;'Input-Func_Class'!$D$22,$G107:$AH107)+IFERROR(SUMIF($G$6:$AH$6,AJ$6&amp;" "&amp;'Input-Func_Class'!$E$22,$G107:$AH107),SUMIF($G$6:$AH$6,AJ$6&amp;" "&amp;'Input-Func_Class'!$B$24,$G107:$AH107))+SUMIF($G$6:$AH$6,AJ$6&amp;" "&amp;'Input-Func_Class'!$F$22,$G107:$AH107))&lt;Check_Limit,0,1),1)</f>
        <v>0</v>
      </c>
      <c r="AK107">
        <f ca="1">IFERROR(IF(SUMIF($G$6:$AH$6,AK$6&amp;" Total",$G107:$AH107)-(SUMIF($G$6:$AH$6,AK$6&amp;" "&amp;'Input-Func_Class'!$D$22,$G107:$AH107)+IFERROR(SUMIF($G$6:$AH$6,AK$6&amp;" "&amp;'Input-Func_Class'!$E$22,$G107:$AH107),SUMIF($G$6:$AH$6,AK$6&amp;" "&amp;'Input-Func_Class'!$B$24,$G107:$AH107))+SUMIF($G$6:$AH$6,AK$6&amp;" "&amp;'Input-Func_Class'!$F$22,$G107:$AH107))&lt;Check_Limit,0,1),1)</f>
        <v>0</v>
      </c>
      <c r="AL107">
        <f ca="1">IFERROR(IF(SUMIF($G$6:$AH$6,AL$6&amp;" Total",$G107:$AH107)-(SUMIF($G$6:$AH$6,AL$6&amp;" "&amp;'Input-Func_Class'!$D$22,$G107:$AH107)+IFERROR(SUMIF($G$6:$AH$6,AL$6&amp;" "&amp;'Input-Func_Class'!$E$22,$G107:$AH107),SUMIF($G$6:$AH$6,AL$6&amp;" "&amp;'Input-Func_Class'!$B$24,$G107:$AH107))+SUMIF($G$6:$AH$6,AL$6&amp;" "&amp;'Input-Func_Class'!$F$22,$G107:$AH107))&lt;Check_Limit,0,1),1)</f>
        <v>0</v>
      </c>
      <c r="AM107">
        <f ca="1">IFERROR(IF(SUMIF($G$6:$AH$6,AM$6&amp;" Total",$G107:$AH107)-(SUMIF($G$6:$AH$6,AM$6&amp;" "&amp;'Input-Func_Class'!$D$22,$G107:$AH107)+IFERROR(SUMIF($G$6:$AH$6,AM$6&amp;" "&amp;'Input-Func_Class'!$E$22,$G107:$AH107),SUMIF($G$6:$AH$6,AM$6&amp;" "&amp;'Input-Func_Class'!$B$24,$G107:$AH107))+SUMIF($G$6:$AH$6,AM$6&amp;" "&amp;'Input-Func_Class'!$F$22,$G107:$AH107))&lt;Check_Limit,0,1),1)</f>
        <v>0</v>
      </c>
      <c r="AN107">
        <f ca="1">IFERROR(IF(SUMIF($G$6:$AH$6,AN$6&amp;" Total",$G107:$AH107)-(SUMIF($G$6:$AH$6,AN$6&amp;" "&amp;'Input-Func_Class'!$D$22,$G107:$AH107)+IFERROR(SUMIF($G$6:$AH$6,AN$6&amp;" "&amp;'Input-Func_Class'!$E$22,$G107:$AH107),SUMIF($G$6:$AH$6,AN$6&amp;" "&amp;'Input-Func_Class'!$B$24,$G107:$AH107))+SUMIF($G$6:$AH$6,AN$6&amp;" "&amp;'Input-Func_Class'!$F$22,$G107:$AH107))&lt;Check_Limit,0,1),1)</f>
        <v>0</v>
      </c>
      <c r="AO107">
        <f ca="1">IFERROR(IF(SUMIF($G$6:$AH$6,AO$6&amp;" Total",$G107:$AH107)-(SUMIF($G$6:$AH$6,AO$6&amp;" "&amp;'Input-Func_Class'!$D$22,$G107:$AH107)+IFERROR(SUMIF($G$6:$AH$6,AO$6&amp;" "&amp;'Input-Func_Class'!$E$22,$G107:$AH107),SUMIF($G$6:$AH$6,AO$6&amp;" "&amp;'Input-Func_Class'!$B$24,$G107:$AH107))+SUMIF($G$6:$AH$6,AO$6&amp;" "&amp;'Input-Func_Class'!$F$22,$G107:$AH107))&lt;Check_Limit,0,1),1)</f>
        <v>0</v>
      </c>
      <c r="AP107">
        <f ca="1">IFERROR(IF(SUMIF($G$6:$AH$6,AP$6&amp;" Total",$G107:$AH107)-(SUMIF($G$6:$AH$6,AP$6&amp;" "&amp;'Input-Func_Class'!$D$22,$G107:$AH107)+IFERROR(SUMIF($G$6:$AH$6,AP$6&amp;" "&amp;'Input-Func_Class'!$E$22,$G107:$AH107),SUMIF($G$6:$AH$6,AP$6&amp;" "&amp;'Input-Func_Class'!$B$24,$G107:$AH107))+SUMIF($G$6:$AH$6,AP$6&amp;" "&amp;'Input-Func_Class'!$F$22,$G107:$AH107))&lt;Check_Limit,0,1),1)</f>
        <v>0</v>
      </c>
    </row>
    <row r="108" spans="1:42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>Functionalization!$D108</f>
        <v>-665764</v>
      </c>
      <c r="E108" s="11">
        <f t="shared" ca="1" si="6"/>
        <v>0</v>
      </c>
      <c r="F108" s="3" t="str">
        <f>IF($D108=0,"-",IF('Input-Accounts'!$E108&lt;&gt;0,'Input-Accounts'!$E108,'Input-Accounts'!$G108))</f>
        <v>DEMAND</v>
      </c>
      <c r="G108" s="11">
        <f ca="1">IF(G$5&lt;&gt;"",HLOOKUP(G$5,Functionalization!$G$6:$M$427,ROW($A108)-5,FALSE),IFERROR(INDEX(G$391:G$427,MATCH($F108,$B$391:$B$427,0))/VLOOKUP($F108,$B$391:$AH$427,MATCH(LEFT(TRIM(G$6),FIND("~",SUBSTITUTE(G$6,"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108))*HLOOKUP(LEFT(TRIM(G$6),FIND("~",SUBSTITUTE(G$6," ","~",LEN(TRIM(G$6))-LEN(SUBSTITUTE(TRIM(G$6)," ",""))))-1)&amp;" Total",$B$6:$AH$427,ROW($A108)-5,FALSE))</f>
        <v>0</v>
      </c>
      <c r="H108" s="11">
        <f ca="1">IF(H$5&lt;&gt;"",HLOOKUP(H$5,Functionalization!$G$6:$M$427,ROW($A108)-5,FALSE),IFERROR(INDEX(H$391:H$427,MATCH($F108,$B$391:$B$427,0))/VLOOKUP($F108,$B$391:$AH$427,MATCH(LEFT(TRIM(H$6),FIND("~",SUBSTITUTE(H$6,"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108))*HLOOKUP(LEFT(TRIM(H$6),FIND("~",SUBSTITUTE(H$6," ","~",LEN(TRIM(H$6))-LEN(SUBSTITUTE(TRIM(H$6)," ",""))))-1)&amp;" Total",$B$6:$AH$427,ROW($A108)-5,FALSE))</f>
        <v>0</v>
      </c>
      <c r="I108" s="11">
        <f ca="1">IF(I$5&lt;&gt;"",HLOOKUP(I$5,Functionalization!$G$6:$M$427,ROW($A108)-5,FALSE),IFERROR(INDEX(I$391:I$427,MATCH($F108,$B$391:$B$427,0))/VLOOKUP($F108,$B$391:$AH$427,MATCH(LEFT(TRIM(I$6),FIND("~",SUBSTITUTE(I$6,"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108))*HLOOKUP(LEFT(TRIM(I$6),FIND("~",SUBSTITUTE(I$6," ","~",LEN(TRIM(I$6))-LEN(SUBSTITUTE(TRIM(I$6)," ",""))))-1)&amp;" Total",$B$6:$AH$427,ROW($A108)-5,FALSE))</f>
        <v>0</v>
      </c>
      <c r="J108" s="11">
        <f ca="1">IF(J$5&lt;&gt;"",HLOOKUP(J$5,Functionalization!$G$6:$M$427,ROW($A108)-5,FALSE),IFERROR(INDEX(J$391:J$427,MATCH($F108,$B$391:$B$427,0))/VLOOKUP($F108,$B$391:$AH$427,MATCH(LEFT(TRIM(J$6),FIND("~",SUBSTITUTE(J$6,"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108))*HLOOKUP(LEFT(TRIM(J$6),FIND("~",SUBSTITUTE(J$6," ","~",LEN(TRIM(J$6))-LEN(SUBSTITUTE(TRIM(J$6)," ",""))))-1)&amp;" Total",$B$6:$AH$427,ROW($A108)-5,FALSE))</f>
        <v>0</v>
      </c>
      <c r="K108" s="11">
        <f ca="1">IF(K$5&lt;&gt;"",HLOOKUP(K$5,Functionalization!$G$6:$M$427,ROW($A108)-5,FALSE),IFERROR(INDEX(K$391:K$427,MATCH($F108,$B$391:$B$427,0))/VLOOKUP($F108,$B$391:$AH$427,MATCH(LEFT(TRIM(K$6),FIND("~",SUBSTITUTE(K$6,"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108))*HLOOKUP(LEFT(TRIM(K$6),FIND("~",SUBSTITUTE(K$6," ","~",LEN(TRIM(K$6))-LEN(SUBSTITUTE(TRIM(K$6)," ",""))))-1)&amp;" Total",$B$6:$AH$427,ROW($A108)-5,FALSE))</f>
        <v>0</v>
      </c>
      <c r="L108" s="11">
        <f ca="1">IF(L$5&lt;&gt;"",HLOOKUP(L$5,Functionalization!$G$6:$M$427,ROW($A108)-5,FALSE),IFERROR(INDEX(L$391:L$427,MATCH($F108,$B$391:$B$427,0))/VLOOKUP($F108,$B$391:$AH$427,MATCH(LEFT(TRIM(L$6),FIND("~",SUBSTITUTE(L$6,"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108))*HLOOKUP(LEFT(TRIM(L$6),FIND("~",SUBSTITUTE(L$6," ","~",LEN(TRIM(L$6))-LEN(SUBSTITUTE(TRIM(L$6)," ",""))))-1)&amp;" Total",$B$6:$AH$427,ROW($A108)-5,FALSE))</f>
        <v>0</v>
      </c>
      <c r="M108" s="11">
        <f ca="1">IF(M$5&lt;&gt;"",HLOOKUP(M$5,Functionalization!$G$6:$M$427,ROW($A108)-5,FALSE),IFERROR(INDEX(M$391:M$427,MATCH($F108,$B$391:$B$427,0))/VLOOKUP($F108,$B$391:$AH$427,MATCH(LEFT(TRIM(M$6),FIND("~",SUBSTITUTE(M$6,"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108))*HLOOKUP(LEFT(TRIM(M$6),FIND("~",SUBSTITUTE(M$6," ","~",LEN(TRIM(M$6))-LEN(SUBSTITUTE(TRIM(M$6)," ",""))))-1)&amp;" Total",$B$6:$AH$427,ROW($A108)-5,FALSE))</f>
        <v>0</v>
      </c>
      <c r="N108" s="11">
        <f ca="1">IF(N$5&lt;&gt;"",HLOOKUP(N$5,Functionalization!$G$6:$M$427,ROW($A108)-5,FALSE),IFERROR(INDEX(N$391:N$427,MATCH($F108,$B$391:$B$427,0))/VLOOKUP($F108,$B$391:$AH$427,MATCH(LEFT(TRIM(N$6),FIND("~",SUBSTITUTE(N$6,"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108))*HLOOKUP(LEFT(TRIM(N$6),FIND("~",SUBSTITUTE(N$6," ","~",LEN(TRIM(N$6))-LEN(SUBSTITUTE(TRIM(N$6)," ",""))))-1)&amp;" Total",$B$6:$AH$427,ROW($A108)-5,FALSE))</f>
        <v>0</v>
      </c>
      <c r="O108" s="11">
        <f ca="1">IF(O$5&lt;&gt;"",HLOOKUP(O$5,Functionalization!$G$6:$M$427,ROW($A108)-5,FALSE),IFERROR(INDEX(O$391:O$427,MATCH($F108,$B$391:$B$427,0))/VLOOKUP($F108,$B$391:$AH$427,MATCH(LEFT(TRIM(O$6),FIND("~",SUBSTITUTE(O$6,"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108))*HLOOKUP(LEFT(TRIM(O$6),FIND("~",SUBSTITUTE(O$6," ","~",LEN(TRIM(O$6))-LEN(SUBSTITUTE(TRIM(O$6)," ",""))))-1)&amp;" Total",$B$6:$AH$427,ROW($A108)-5,FALSE))</f>
        <v>-665764</v>
      </c>
      <c r="P108" s="11">
        <f ca="1">IF(P$5&lt;&gt;"",HLOOKUP(P$5,Functionalization!$G$6:$M$427,ROW($A108)-5,FALSE),IFERROR(INDEX(P$391:P$427,MATCH($F108,$B$391:$B$427,0))/VLOOKUP($F108,$B$391:$AH$427,MATCH(LEFT(TRIM(P$6),FIND("~",SUBSTITUTE(P$6,"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108))*HLOOKUP(LEFT(TRIM(P$6),FIND("~",SUBSTITUTE(P$6," ","~",LEN(TRIM(P$6))-LEN(SUBSTITUTE(TRIM(P$6)," ",""))))-1)&amp;" Total",$B$6:$AH$427,ROW($A108)-5,FALSE))</f>
        <v>-665764</v>
      </c>
      <c r="Q108" s="11">
        <f ca="1">IF(Q$5&lt;&gt;"",HLOOKUP(Q$5,Functionalization!$G$6:$M$427,ROW($A108)-5,FALSE),IFERROR(INDEX(Q$391:Q$427,MATCH($F108,$B$391:$B$427,0))/VLOOKUP($F108,$B$391:$AH$427,MATCH(LEFT(TRIM(Q$6),FIND("~",SUBSTITUTE(Q$6,"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108))*HLOOKUP(LEFT(TRIM(Q$6),FIND("~",SUBSTITUTE(Q$6," ","~",LEN(TRIM(Q$6))-LEN(SUBSTITUTE(TRIM(Q$6)," ",""))))-1)&amp;" Total",$B$6:$AH$427,ROW($A108)-5,FALSE))</f>
        <v>0</v>
      </c>
      <c r="R108" s="11">
        <f ca="1">IF(R$5&lt;&gt;"",HLOOKUP(R$5,Functionalization!$G$6:$M$427,ROW($A108)-5,FALSE),IFERROR(INDEX(R$391:R$427,MATCH($F108,$B$391:$B$427,0))/VLOOKUP($F108,$B$391:$AH$427,MATCH(LEFT(TRIM(R$6),FIND("~",SUBSTITUTE(R$6,"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108))*HLOOKUP(LEFT(TRIM(R$6),FIND("~",SUBSTITUTE(R$6," ","~",LEN(TRIM(R$6))-LEN(SUBSTITUTE(TRIM(R$6)," ",""))))-1)&amp;" Total",$B$6:$AH$427,ROW($A108)-5,FALSE))</f>
        <v>0</v>
      </c>
      <c r="S108" s="11">
        <f ca="1">IF(S$5&lt;&gt;"",HLOOKUP(S$5,Functionalization!$G$6:$M$427,ROW($A108)-5,FALSE),IFERROR(INDEX(S$391:S$427,MATCH($F108,$B$391:$B$427,0))/VLOOKUP($F108,$B$391:$AH$427,MATCH(LEFT(TRIM(S$6),FIND("~",SUBSTITUTE(S$6,"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108))*HLOOKUP(LEFT(TRIM(S$6),FIND("~",SUBSTITUTE(S$6," ","~",LEN(TRIM(S$6))-LEN(SUBSTITUTE(TRIM(S$6)," ",""))))-1)&amp;" Total",$B$6:$AH$427,ROW($A108)-5,FALSE))</f>
        <v>0</v>
      </c>
      <c r="T108" s="11">
        <f ca="1">IF(T$5&lt;&gt;"",HLOOKUP(T$5,Functionalization!$G$6:$M$427,ROW($A108)-5,FALSE),IFERROR(INDEX(T$391:T$427,MATCH($F108,$B$391:$B$427,0))/VLOOKUP($F108,$B$391:$AH$427,MATCH(LEFT(TRIM(T$6),FIND("~",SUBSTITUTE(T$6,"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108))*HLOOKUP(LEFT(TRIM(T$6),FIND("~",SUBSTITUTE(T$6," ","~",LEN(TRIM(T$6))-LEN(SUBSTITUTE(TRIM(T$6)," ",""))))-1)&amp;" Total",$B$6:$AH$427,ROW($A108)-5,FALSE))</f>
        <v>0</v>
      </c>
      <c r="U108" s="11">
        <f ca="1">IF(U$5&lt;&gt;"",HLOOKUP(U$5,Functionalization!$G$6:$M$427,ROW($A108)-5,FALSE),IFERROR(INDEX(U$391:U$427,MATCH($F108,$B$391:$B$427,0))/VLOOKUP($F108,$B$391:$AH$427,MATCH(LEFT(TRIM(U$6),FIND("~",SUBSTITUTE(U$6,"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108))*HLOOKUP(LEFT(TRIM(U$6),FIND("~",SUBSTITUTE(U$6," ","~",LEN(TRIM(U$6))-LEN(SUBSTITUTE(TRIM(U$6)," ",""))))-1)&amp;" Total",$B$6:$AH$427,ROW($A108)-5,FALSE))</f>
        <v>0</v>
      </c>
      <c r="V108" s="11">
        <f ca="1">IF(V$5&lt;&gt;"",HLOOKUP(V$5,Functionalization!$G$6:$M$427,ROW($A108)-5,FALSE),IFERROR(INDEX(V$391:V$427,MATCH($F108,$B$391:$B$427,0))/VLOOKUP($F108,$B$391:$AH$427,MATCH(LEFT(TRIM(V$6),FIND("~",SUBSTITUTE(V$6,"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108))*HLOOKUP(LEFT(TRIM(V$6),FIND("~",SUBSTITUTE(V$6," ","~",LEN(TRIM(V$6))-LEN(SUBSTITUTE(TRIM(V$6)," ",""))))-1)&amp;" Total",$B$6:$AH$427,ROW($A108)-5,FALSE))</f>
        <v>0</v>
      </c>
      <c r="W108" s="11">
        <f ca="1">IF(W$5&lt;&gt;"",HLOOKUP(W$5,Functionalization!$G$6:$M$427,ROW($A108)-5,FALSE),IFERROR(INDEX(W$391:W$427,MATCH($F108,$B$391:$B$427,0))/VLOOKUP($F108,$B$391:$AH$427,MATCH(LEFT(TRIM(W$6),FIND("~",SUBSTITUTE(W$6,"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108))*HLOOKUP(LEFT(TRIM(W$6),FIND("~",SUBSTITUTE(W$6," ","~",LEN(TRIM(W$6))-LEN(SUBSTITUTE(TRIM(W$6)," ",""))))-1)&amp;" Total",$B$6:$AH$427,ROW($A108)-5,FALSE))</f>
        <v>0</v>
      </c>
      <c r="X108" s="11">
        <f ca="1">IF(X$5&lt;&gt;"",HLOOKUP(X$5,Functionalization!$G$6:$M$427,ROW($A108)-5,FALSE),IFERROR(INDEX(X$391:X$427,MATCH($F108,$B$391:$B$427,0))/VLOOKUP($F108,$B$391:$AH$427,MATCH(LEFT(TRIM(X$6),FIND("~",SUBSTITUTE(X$6,"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108))*HLOOKUP(LEFT(TRIM(X$6),FIND("~",SUBSTITUTE(X$6," ","~",LEN(TRIM(X$6))-LEN(SUBSTITUTE(TRIM(X$6)," ",""))))-1)&amp;" Total",$B$6:$AH$427,ROW($A108)-5,FALSE))</f>
        <v>0</v>
      </c>
      <c r="Y108" s="11">
        <f ca="1">IF(Y$5&lt;&gt;"",HLOOKUP(Y$5,Functionalization!$G$6:$M$427,ROW($A108)-5,FALSE),IFERROR(INDEX(Y$391:Y$427,MATCH($F108,$B$391:$B$427,0))/VLOOKUP($F108,$B$391:$AH$427,MATCH(LEFT(TRIM(Y$6),FIND("~",SUBSTITUTE(Y$6,"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108))*HLOOKUP(LEFT(TRIM(Y$6),FIND("~",SUBSTITUTE(Y$6," ","~",LEN(TRIM(Y$6))-LEN(SUBSTITUTE(TRIM(Y$6)," ",""))))-1)&amp;" Total",$B$6:$AH$427,ROW($A108)-5,FALSE))</f>
        <v>0</v>
      </c>
      <c r="Z108" s="11">
        <f ca="1">IF(Z$5&lt;&gt;"",HLOOKUP(Z$5,Functionalization!$G$6:$M$427,ROW($A108)-5,FALSE),IFERROR(INDEX(Z$391:Z$427,MATCH($F108,$B$391:$B$427,0))/VLOOKUP($F108,$B$391:$AH$427,MATCH(LEFT(TRIM(Z$6),FIND("~",SUBSTITUTE(Z$6,"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108))*HLOOKUP(LEFT(TRIM(Z$6),FIND("~",SUBSTITUTE(Z$6," ","~",LEN(TRIM(Z$6))-LEN(SUBSTITUTE(TRIM(Z$6)," ",""))))-1)&amp;" Total",$B$6:$AH$427,ROW($A108)-5,FALSE))</f>
        <v>0</v>
      </c>
      <c r="AA108" s="11">
        <f ca="1">IF(AA$5&lt;&gt;"",HLOOKUP(AA$5,Functionalization!$G$6:$M$427,ROW($A108)-5,FALSE),IFERROR(INDEX(AA$391:AA$427,MATCH($F108,$B$391:$B$427,0))/VLOOKUP($F108,$B$391:$AH$427,MATCH(LEFT(TRIM(AA$6),FIND("~",SUBSTITUTE(AA$6,"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108))*HLOOKUP(LEFT(TRIM(AA$6),FIND("~",SUBSTITUTE(AA$6," ","~",LEN(TRIM(AA$6))-LEN(SUBSTITUTE(TRIM(AA$6)," ",""))))-1)&amp;" Total",$B$6:$AH$427,ROW($A108)-5,FALSE))</f>
        <v>0</v>
      </c>
      <c r="AB108" s="11">
        <f ca="1">IF(AB$5&lt;&gt;"",HLOOKUP(AB$5,Functionalization!$G$6:$M$427,ROW($A108)-5,FALSE),IFERROR(INDEX(AB$391:AB$427,MATCH($F108,$B$391:$B$427,0))/VLOOKUP($F108,$B$391:$AH$427,MATCH(LEFT(TRIM(AB$6),FIND("~",SUBSTITUTE(AB$6,"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108))*HLOOKUP(LEFT(TRIM(AB$6),FIND("~",SUBSTITUTE(AB$6," ","~",LEN(TRIM(AB$6))-LEN(SUBSTITUTE(TRIM(AB$6)," ",""))))-1)&amp;" Total",$B$6:$AH$427,ROW($A108)-5,FALSE))</f>
        <v>0</v>
      </c>
      <c r="AC108" s="11">
        <f ca="1">IF(AC$5&lt;&gt;"",HLOOKUP(AC$5,Functionalization!$G$6:$M$427,ROW($A108)-5,FALSE),IFERROR(INDEX(AC$391:AC$427,MATCH($F108,$B$391:$B$427,0))/VLOOKUP($F108,$B$391:$AH$427,MATCH(LEFT(TRIM(AC$6),FIND("~",SUBSTITUTE(AC$6,"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108))*HLOOKUP(LEFT(TRIM(AC$6),FIND("~",SUBSTITUTE(AC$6," ","~",LEN(TRIM(AC$6))-LEN(SUBSTITUTE(TRIM(AC$6)," ",""))))-1)&amp;" Total",$B$6:$AH$427,ROW($A108)-5,FALSE))</f>
        <v>0</v>
      </c>
      <c r="AD108" s="11">
        <f ca="1">IF(AD$5&lt;&gt;"",HLOOKUP(AD$5,Functionalization!$G$6:$M$427,ROW($A108)-5,FALSE),IFERROR(INDEX(AD$391:AD$427,MATCH($F108,$B$391:$B$427,0))/VLOOKUP($F108,$B$391:$AH$427,MATCH(LEFT(TRIM(AD$6),FIND("~",SUBSTITUTE(AD$6,"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108))*HLOOKUP(LEFT(TRIM(AD$6),FIND("~",SUBSTITUTE(AD$6," ","~",LEN(TRIM(AD$6))-LEN(SUBSTITUTE(TRIM(AD$6)," ",""))))-1)&amp;" Total",$B$6:$AH$427,ROW($A108)-5,FALSE))</f>
        <v>0</v>
      </c>
      <c r="AE108" s="11">
        <f ca="1">IF(AE$5&lt;&gt;"",HLOOKUP(AE$5,Functionalization!$G$6:$M$427,ROW($A108)-5,FALSE),IFERROR(INDEX(AE$391:AE$427,MATCH($F108,$B$391:$B$427,0))/VLOOKUP($F108,$B$391:$AH$427,MATCH(LEFT(TRIM(AE$6),FIND("~",SUBSTITUTE(AE$6,"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108))*HLOOKUP(LEFT(TRIM(AE$6),FIND("~",SUBSTITUTE(AE$6," ","~",LEN(TRIM(AE$6))-LEN(SUBSTITUTE(TRIM(AE$6)," ",""))))-1)&amp;" Total",$B$6:$AH$427,ROW($A108)-5,FALSE))</f>
        <v>0</v>
      </c>
      <c r="AF108" s="11">
        <f ca="1">IF(AF$5&lt;&gt;"",HLOOKUP(AF$5,Functionalization!$G$6:$M$427,ROW($A108)-5,FALSE),IFERROR(INDEX(AF$391:AF$427,MATCH($F108,$B$391:$B$427,0))/VLOOKUP($F108,$B$391:$AH$427,MATCH(LEFT(TRIM(AF$6),FIND("~",SUBSTITUTE(AF$6,"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108))*HLOOKUP(LEFT(TRIM(AF$6),FIND("~",SUBSTITUTE(AF$6," ","~",LEN(TRIM(AF$6))-LEN(SUBSTITUTE(TRIM(AF$6)," ",""))))-1)&amp;" Total",$B$6:$AH$427,ROW($A108)-5,FALSE))</f>
        <v>0</v>
      </c>
      <c r="AG108" s="11">
        <f ca="1">IF(AG$5&lt;&gt;"",HLOOKUP(AG$5,Functionalization!$G$6:$M$427,ROW($A108)-5,FALSE),IFERROR(INDEX(AG$391:AG$427,MATCH($F108,$B$391:$B$427,0))/VLOOKUP($F108,$B$391:$AH$427,MATCH(LEFT(TRIM(AG$6),FIND("~",SUBSTITUTE(AG$6,"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108))*HLOOKUP(LEFT(TRIM(AG$6),FIND("~",SUBSTITUTE(AG$6," ","~",LEN(TRIM(AG$6))-LEN(SUBSTITUTE(TRIM(AG$6)," ",""))))-1)&amp;" Total",$B$6:$AH$427,ROW($A108)-5,FALSE))</f>
        <v>0</v>
      </c>
      <c r="AH108" s="11">
        <f ca="1">IF(AH$5&lt;&gt;"",HLOOKUP(AH$5,Functionalization!$G$6:$M$427,ROW($A108)-5,FALSE),IFERROR(INDEX(AH$391:AH$427,MATCH($F108,$B$391:$B$427,0))/VLOOKUP($F108,$B$391:$AH$427,MATCH(LEFT(TRIM(AH$6),FIND("~",SUBSTITUTE(AH$6,"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108))*HLOOKUP(LEFT(TRIM(AH$6),FIND("~",SUBSTITUTE(AH$6," ","~",LEN(TRIM(AH$6))-LEN(SUBSTITUTE(TRIM(AH$6)," ",""))))-1)&amp;" Total",$B$6:$AH$427,ROW($A108)-5,FALSE))</f>
        <v>0</v>
      </c>
      <c r="AJ108">
        <f ca="1">IFERROR(IF(SUMIF($G$6:$AH$6,AJ$6&amp;" Total",$G108:$AH108)-(SUMIF($G$6:$AH$6,AJ$6&amp;" "&amp;'Input-Func_Class'!$D$22,$G108:$AH108)+IFERROR(SUMIF($G$6:$AH$6,AJ$6&amp;" "&amp;'Input-Func_Class'!$E$22,$G108:$AH108),SUMIF($G$6:$AH$6,AJ$6&amp;" "&amp;'Input-Func_Class'!$B$24,$G108:$AH108))+SUMIF($G$6:$AH$6,AJ$6&amp;" "&amp;'Input-Func_Class'!$F$22,$G108:$AH108))&lt;Check_Limit,0,1),1)</f>
        <v>0</v>
      </c>
      <c r="AK108">
        <f ca="1">IFERROR(IF(SUMIF($G$6:$AH$6,AK$6&amp;" Total",$G108:$AH108)-(SUMIF($G$6:$AH$6,AK$6&amp;" "&amp;'Input-Func_Class'!$D$22,$G108:$AH108)+IFERROR(SUMIF($G$6:$AH$6,AK$6&amp;" "&amp;'Input-Func_Class'!$E$22,$G108:$AH108),SUMIF($G$6:$AH$6,AK$6&amp;" "&amp;'Input-Func_Class'!$B$24,$G108:$AH108))+SUMIF($G$6:$AH$6,AK$6&amp;" "&amp;'Input-Func_Class'!$F$22,$G108:$AH108))&lt;Check_Limit,0,1),1)</f>
        <v>0</v>
      </c>
      <c r="AL108">
        <f ca="1">IFERROR(IF(SUMIF($G$6:$AH$6,AL$6&amp;" Total",$G108:$AH108)-(SUMIF($G$6:$AH$6,AL$6&amp;" "&amp;'Input-Func_Class'!$D$22,$G108:$AH108)+IFERROR(SUMIF($G$6:$AH$6,AL$6&amp;" "&amp;'Input-Func_Class'!$E$22,$G108:$AH108),SUMIF($G$6:$AH$6,AL$6&amp;" "&amp;'Input-Func_Class'!$B$24,$G108:$AH108))+SUMIF($G$6:$AH$6,AL$6&amp;" "&amp;'Input-Func_Class'!$F$22,$G108:$AH108))&lt;Check_Limit,0,1),1)</f>
        <v>0</v>
      </c>
      <c r="AM108">
        <f ca="1">IFERROR(IF(SUMIF($G$6:$AH$6,AM$6&amp;" Total",$G108:$AH108)-(SUMIF($G$6:$AH$6,AM$6&amp;" "&amp;'Input-Func_Class'!$D$22,$G108:$AH108)+IFERROR(SUMIF($G$6:$AH$6,AM$6&amp;" "&amp;'Input-Func_Class'!$E$22,$G108:$AH108),SUMIF($G$6:$AH$6,AM$6&amp;" "&amp;'Input-Func_Class'!$B$24,$G108:$AH108))+SUMIF($G$6:$AH$6,AM$6&amp;" "&amp;'Input-Func_Class'!$F$22,$G108:$AH108))&lt;Check_Limit,0,1),1)</f>
        <v>0</v>
      </c>
      <c r="AN108">
        <f ca="1">IFERROR(IF(SUMIF($G$6:$AH$6,AN$6&amp;" Total",$G108:$AH108)-(SUMIF($G$6:$AH$6,AN$6&amp;" "&amp;'Input-Func_Class'!$D$22,$G108:$AH108)+IFERROR(SUMIF($G$6:$AH$6,AN$6&amp;" "&amp;'Input-Func_Class'!$E$22,$G108:$AH108),SUMIF($G$6:$AH$6,AN$6&amp;" "&amp;'Input-Func_Class'!$B$24,$G108:$AH108))+SUMIF($G$6:$AH$6,AN$6&amp;" "&amp;'Input-Func_Class'!$F$22,$G108:$AH108))&lt;Check_Limit,0,1),1)</f>
        <v>0</v>
      </c>
      <c r="AO108">
        <f ca="1">IFERROR(IF(SUMIF($G$6:$AH$6,AO$6&amp;" Total",$G108:$AH108)-(SUMIF($G$6:$AH$6,AO$6&amp;" "&amp;'Input-Func_Class'!$D$22,$G108:$AH108)+IFERROR(SUMIF($G$6:$AH$6,AO$6&amp;" "&amp;'Input-Func_Class'!$E$22,$G108:$AH108),SUMIF($G$6:$AH$6,AO$6&amp;" "&amp;'Input-Func_Class'!$B$24,$G108:$AH108))+SUMIF($G$6:$AH$6,AO$6&amp;" "&amp;'Input-Func_Class'!$F$22,$G108:$AH108))&lt;Check_Limit,0,1),1)</f>
        <v>0</v>
      </c>
      <c r="AP108">
        <f ca="1">IFERROR(IF(SUMIF($G$6:$AH$6,AP$6&amp;" Total",$G108:$AH108)-(SUMIF($G$6:$AH$6,AP$6&amp;" "&amp;'Input-Func_Class'!$D$22,$G108:$AH108)+IFERROR(SUMIF($G$6:$AH$6,AP$6&amp;" "&amp;'Input-Func_Class'!$E$22,$G108:$AH108),SUMIF($G$6:$AH$6,AP$6&amp;" "&amp;'Input-Func_Class'!$B$24,$G108:$AH108))+SUMIF($G$6:$AH$6,AP$6&amp;" "&amp;'Input-Func_Class'!$F$22,$G108:$AH108))&lt;Check_Limit,0,1),1)</f>
        <v>0</v>
      </c>
    </row>
    <row r="109" spans="1:42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>Functionalization!$D109</f>
        <v>-30184</v>
      </c>
      <c r="E109" s="11">
        <f t="shared" ca="1" si="6"/>
        <v>0</v>
      </c>
      <c r="F109" s="3" t="str">
        <f>IF($D109=0,"-",IF('Input-Accounts'!$E109&lt;&gt;0,'Input-Accounts'!$E109,'Input-Accounts'!$G109))</f>
        <v>INT_STORPT_FERC_352-355</v>
      </c>
      <c r="G109" s="11">
        <f ca="1">IF(G$5&lt;&gt;"",HLOOKUP(G$5,Functionalization!$G$6:$M$427,ROW($A109)-5,FALSE),IFERROR(INDEX(G$391:G$427,MATCH($F109,$B$391:$B$427,0))/VLOOKUP($F109,$B$391:$AH$427,MATCH(LEFT(TRIM(G$6),FIND("~",SUBSTITUTE(G$6,"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109))*HLOOKUP(LEFT(TRIM(G$6),FIND("~",SUBSTITUTE(G$6," ","~",LEN(TRIM(G$6))-LEN(SUBSTITUTE(TRIM(G$6)," ",""))))-1)&amp;" Total",$B$6:$AH$427,ROW($A109)-5,FALSE))</f>
        <v>0</v>
      </c>
      <c r="H109" s="11">
        <f ca="1">IF(H$5&lt;&gt;"",HLOOKUP(H$5,Functionalization!$G$6:$M$427,ROW($A109)-5,FALSE),IFERROR(INDEX(H$391:H$427,MATCH($F109,$B$391:$B$427,0))/VLOOKUP($F109,$B$391:$AH$427,MATCH(LEFT(TRIM(H$6),FIND("~",SUBSTITUTE(H$6,"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109))*HLOOKUP(LEFT(TRIM(H$6),FIND("~",SUBSTITUTE(H$6," ","~",LEN(TRIM(H$6))-LEN(SUBSTITUTE(TRIM(H$6)," ",""))))-1)&amp;" Total",$B$6:$AH$427,ROW($A109)-5,FALSE))</f>
        <v>0</v>
      </c>
      <c r="I109" s="11">
        <f ca="1">IF(I$5&lt;&gt;"",HLOOKUP(I$5,Functionalization!$G$6:$M$427,ROW($A109)-5,FALSE),IFERROR(INDEX(I$391:I$427,MATCH($F109,$B$391:$B$427,0))/VLOOKUP($F109,$B$391:$AH$427,MATCH(LEFT(TRIM(I$6),FIND("~",SUBSTITUTE(I$6,"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109))*HLOOKUP(LEFT(TRIM(I$6),FIND("~",SUBSTITUTE(I$6," ","~",LEN(TRIM(I$6))-LEN(SUBSTITUTE(TRIM(I$6)," ",""))))-1)&amp;" Total",$B$6:$AH$427,ROW($A109)-5,FALSE))</f>
        <v>0</v>
      </c>
      <c r="J109" s="11">
        <f ca="1">IF(J$5&lt;&gt;"",HLOOKUP(J$5,Functionalization!$G$6:$M$427,ROW($A109)-5,FALSE),IFERROR(INDEX(J$391:J$427,MATCH($F109,$B$391:$B$427,0))/VLOOKUP($F109,$B$391:$AH$427,MATCH(LEFT(TRIM(J$6),FIND("~",SUBSTITUTE(J$6,"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109))*HLOOKUP(LEFT(TRIM(J$6),FIND("~",SUBSTITUTE(J$6," ","~",LEN(TRIM(J$6))-LEN(SUBSTITUTE(TRIM(J$6)," ",""))))-1)&amp;" Total",$B$6:$AH$427,ROW($A109)-5,FALSE))</f>
        <v>0</v>
      </c>
      <c r="K109" s="11">
        <f ca="1">IF(K$5&lt;&gt;"",HLOOKUP(K$5,Functionalization!$G$6:$M$427,ROW($A109)-5,FALSE),IFERROR(INDEX(K$391:K$427,MATCH($F109,$B$391:$B$427,0))/VLOOKUP($F109,$B$391:$AH$427,MATCH(LEFT(TRIM(K$6),FIND("~",SUBSTITUTE(K$6,"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109))*HLOOKUP(LEFT(TRIM(K$6),FIND("~",SUBSTITUTE(K$6," ","~",LEN(TRIM(K$6))-LEN(SUBSTITUTE(TRIM(K$6)," ",""))))-1)&amp;" Total",$B$6:$AH$427,ROW($A109)-5,FALSE))</f>
        <v>0</v>
      </c>
      <c r="L109" s="11">
        <f ca="1">IF(L$5&lt;&gt;"",HLOOKUP(L$5,Functionalization!$G$6:$M$427,ROW($A109)-5,FALSE),IFERROR(INDEX(L$391:L$427,MATCH($F109,$B$391:$B$427,0))/VLOOKUP($F109,$B$391:$AH$427,MATCH(LEFT(TRIM(L$6),FIND("~",SUBSTITUTE(L$6,"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109))*HLOOKUP(LEFT(TRIM(L$6),FIND("~",SUBSTITUTE(L$6," ","~",LEN(TRIM(L$6))-LEN(SUBSTITUTE(TRIM(L$6)," ",""))))-1)&amp;" Total",$B$6:$AH$427,ROW($A109)-5,FALSE))</f>
        <v>0</v>
      </c>
      <c r="M109" s="11">
        <f ca="1">IF(M$5&lt;&gt;"",HLOOKUP(M$5,Functionalization!$G$6:$M$427,ROW($A109)-5,FALSE),IFERROR(INDEX(M$391:M$427,MATCH($F109,$B$391:$B$427,0))/VLOOKUP($F109,$B$391:$AH$427,MATCH(LEFT(TRIM(M$6),FIND("~",SUBSTITUTE(M$6,"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109))*HLOOKUP(LEFT(TRIM(M$6),FIND("~",SUBSTITUTE(M$6," ","~",LEN(TRIM(M$6))-LEN(SUBSTITUTE(TRIM(M$6)," ",""))))-1)&amp;" Total",$B$6:$AH$427,ROW($A109)-5,FALSE))</f>
        <v>0</v>
      </c>
      <c r="N109" s="11">
        <f ca="1">IF(N$5&lt;&gt;"",HLOOKUP(N$5,Functionalization!$G$6:$M$427,ROW($A109)-5,FALSE),IFERROR(INDEX(N$391:N$427,MATCH($F109,$B$391:$B$427,0))/VLOOKUP($F109,$B$391:$AH$427,MATCH(LEFT(TRIM(N$6),FIND("~",SUBSTITUTE(N$6,"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109))*HLOOKUP(LEFT(TRIM(N$6),FIND("~",SUBSTITUTE(N$6," ","~",LEN(TRIM(N$6))-LEN(SUBSTITUTE(TRIM(N$6)," ",""))))-1)&amp;" Total",$B$6:$AH$427,ROW($A109)-5,FALSE))</f>
        <v>0</v>
      </c>
      <c r="O109" s="11">
        <f ca="1">IF(O$5&lt;&gt;"",HLOOKUP(O$5,Functionalization!$G$6:$M$427,ROW($A109)-5,FALSE),IFERROR(INDEX(O$391:O$427,MATCH($F109,$B$391:$B$427,0))/VLOOKUP($F109,$B$391:$AH$427,MATCH(LEFT(TRIM(O$6),FIND("~",SUBSTITUTE(O$6,"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109))*HLOOKUP(LEFT(TRIM(O$6),FIND("~",SUBSTITUTE(O$6," ","~",LEN(TRIM(O$6))-LEN(SUBSTITUTE(TRIM(O$6)," ",""))))-1)&amp;" Total",$B$6:$AH$427,ROW($A109)-5,FALSE))</f>
        <v>-30184</v>
      </c>
      <c r="P109" s="11">
        <f ca="1">IF(P$5&lt;&gt;"",HLOOKUP(P$5,Functionalization!$G$6:$M$427,ROW($A109)-5,FALSE),IFERROR(INDEX(P$391:P$427,MATCH($F109,$B$391:$B$427,0))/VLOOKUP($F109,$B$391:$AH$427,MATCH(LEFT(TRIM(P$6),FIND("~",SUBSTITUTE(P$6,"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109))*HLOOKUP(LEFT(TRIM(P$6),FIND("~",SUBSTITUTE(P$6," ","~",LEN(TRIM(P$6))-LEN(SUBSTITUTE(TRIM(P$6)," ",""))))-1)&amp;" Total",$B$6:$AH$427,ROW($A109)-5,FALSE))</f>
        <v>-30184</v>
      </c>
      <c r="Q109" s="11">
        <f ca="1">IF(Q$5&lt;&gt;"",HLOOKUP(Q$5,Functionalization!$G$6:$M$427,ROW($A109)-5,FALSE),IFERROR(INDEX(Q$391:Q$427,MATCH($F109,$B$391:$B$427,0))/VLOOKUP($F109,$B$391:$AH$427,MATCH(LEFT(TRIM(Q$6),FIND("~",SUBSTITUTE(Q$6,"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109))*HLOOKUP(LEFT(TRIM(Q$6),FIND("~",SUBSTITUTE(Q$6," ","~",LEN(TRIM(Q$6))-LEN(SUBSTITUTE(TRIM(Q$6)," ",""))))-1)&amp;" Total",$B$6:$AH$427,ROW($A109)-5,FALSE))</f>
        <v>0</v>
      </c>
      <c r="R109" s="11">
        <f ca="1">IF(R$5&lt;&gt;"",HLOOKUP(R$5,Functionalization!$G$6:$M$427,ROW($A109)-5,FALSE),IFERROR(INDEX(R$391:R$427,MATCH($F109,$B$391:$B$427,0))/VLOOKUP($F109,$B$391:$AH$427,MATCH(LEFT(TRIM(R$6),FIND("~",SUBSTITUTE(R$6,"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109))*HLOOKUP(LEFT(TRIM(R$6),FIND("~",SUBSTITUTE(R$6," ","~",LEN(TRIM(R$6))-LEN(SUBSTITUTE(TRIM(R$6)," ",""))))-1)&amp;" Total",$B$6:$AH$427,ROW($A109)-5,FALSE))</f>
        <v>0</v>
      </c>
      <c r="S109" s="11">
        <f ca="1">IF(S$5&lt;&gt;"",HLOOKUP(S$5,Functionalization!$G$6:$M$427,ROW($A109)-5,FALSE),IFERROR(INDEX(S$391:S$427,MATCH($F109,$B$391:$B$427,0))/VLOOKUP($F109,$B$391:$AH$427,MATCH(LEFT(TRIM(S$6),FIND("~",SUBSTITUTE(S$6,"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109))*HLOOKUP(LEFT(TRIM(S$6),FIND("~",SUBSTITUTE(S$6," ","~",LEN(TRIM(S$6))-LEN(SUBSTITUTE(TRIM(S$6)," ",""))))-1)&amp;" Total",$B$6:$AH$427,ROW($A109)-5,FALSE))</f>
        <v>0</v>
      </c>
      <c r="T109" s="11">
        <f ca="1">IF(T$5&lt;&gt;"",HLOOKUP(T$5,Functionalization!$G$6:$M$427,ROW($A109)-5,FALSE),IFERROR(INDEX(T$391:T$427,MATCH($F109,$B$391:$B$427,0))/VLOOKUP($F109,$B$391:$AH$427,MATCH(LEFT(TRIM(T$6),FIND("~",SUBSTITUTE(T$6,"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109))*HLOOKUP(LEFT(TRIM(T$6),FIND("~",SUBSTITUTE(T$6," ","~",LEN(TRIM(T$6))-LEN(SUBSTITUTE(TRIM(T$6)," ",""))))-1)&amp;" Total",$B$6:$AH$427,ROW($A109)-5,FALSE))</f>
        <v>0</v>
      </c>
      <c r="U109" s="11">
        <f ca="1">IF(U$5&lt;&gt;"",HLOOKUP(U$5,Functionalization!$G$6:$M$427,ROW($A109)-5,FALSE),IFERROR(INDEX(U$391:U$427,MATCH($F109,$B$391:$B$427,0))/VLOOKUP($F109,$B$391:$AH$427,MATCH(LEFT(TRIM(U$6),FIND("~",SUBSTITUTE(U$6,"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109))*HLOOKUP(LEFT(TRIM(U$6),FIND("~",SUBSTITUTE(U$6," ","~",LEN(TRIM(U$6))-LEN(SUBSTITUTE(TRIM(U$6)," ",""))))-1)&amp;" Total",$B$6:$AH$427,ROW($A109)-5,FALSE))</f>
        <v>0</v>
      </c>
      <c r="V109" s="11">
        <f ca="1">IF(V$5&lt;&gt;"",HLOOKUP(V$5,Functionalization!$G$6:$M$427,ROW($A109)-5,FALSE),IFERROR(INDEX(V$391:V$427,MATCH($F109,$B$391:$B$427,0))/VLOOKUP($F109,$B$391:$AH$427,MATCH(LEFT(TRIM(V$6),FIND("~",SUBSTITUTE(V$6,"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109))*HLOOKUP(LEFT(TRIM(V$6),FIND("~",SUBSTITUTE(V$6," ","~",LEN(TRIM(V$6))-LEN(SUBSTITUTE(TRIM(V$6)," ",""))))-1)&amp;" Total",$B$6:$AH$427,ROW($A109)-5,FALSE))</f>
        <v>0</v>
      </c>
      <c r="W109" s="11">
        <f ca="1">IF(W$5&lt;&gt;"",HLOOKUP(W$5,Functionalization!$G$6:$M$427,ROW($A109)-5,FALSE),IFERROR(INDEX(W$391:W$427,MATCH($F109,$B$391:$B$427,0))/VLOOKUP($F109,$B$391:$AH$427,MATCH(LEFT(TRIM(W$6),FIND("~",SUBSTITUTE(W$6,"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109))*HLOOKUP(LEFT(TRIM(W$6),FIND("~",SUBSTITUTE(W$6," ","~",LEN(TRIM(W$6))-LEN(SUBSTITUTE(TRIM(W$6)," ",""))))-1)&amp;" Total",$B$6:$AH$427,ROW($A109)-5,FALSE))</f>
        <v>0</v>
      </c>
      <c r="X109" s="11">
        <f ca="1">IF(X$5&lt;&gt;"",HLOOKUP(X$5,Functionalization!$G$6:$M$427,ROW($A109)-5,FALSE),IFERROR(INDEX(X$391:X$427,MATCH($F109,$B$391:$B$427,0))/VLOOKUP($F109,$B$391:$AH$427,MATCH(LEFT(TRIM(X$6),FIND("~",SUBSTITUTE(X$6,"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109))*HLOOKUP(LEFT(TRIM(X$6),FIND("~",SUBSTITUTE(X$6," ","~",LEN(TRIM(X$6))-LEN(SUBSTITUTE(TRIM(X$6)," ",""))))-1)&amp;" Total",$B$6:$AH$427,ROW($A109)-5,FALSE))</f>
        <v>0</v>
      </c>
      <c r="Y109" s="11">
        <f ca="1">IF(Y$5&lt;&gt;"",HLOOKUP(Y$5,Functionalization!$G$6:$M$427,ROW($A109)-5,FALSE),IFERROR(INDEX(Y$391:Y$427,MATCH($F109,$B$391:$B$427,0))/VLOOKUP($F109,$B$391:$AH$427,MATCH(LEFT(TRIM(Y$6),FIND("~",SUBSTITUTE(Y$6,"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109))*HLOOKUP(LEFT(TRIM(Y$6),FIND("~",SUBSTITUTE(Y$6," ","~",LEN(TRIM(Y$6))-LEN(SUBSTITUTE(TRIM(Y$6)," ",""))))-1)&amp;" Total",$B$6:$AH$427,ROW($A109)-5,FALSE))</f>
        <v>0</v>
      </c>
      <c r="Z109" s="11">
        <f ca="1">IF(Z$5&lt;&gt;"",HLOOKUP(Z$5,Functionalization!$G$6:$M$427,ROW($A109)-5,FALSE),IFERROR(INDEX(Z$391:Z$427,MATCH($F109,$B$391:$B$427,0))/VLOOKUP($F109,$B$391:$AH$427,MATCH(LEFT(TRIM(Z$6),FIND("~",SUBSTITUTE(Z$6,"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109))*HLOOKUP(LEFT(TRIM(Z$6),FIND("~",SUBSTITUTE(Z$6," ","~",LEN(TRIM(Z$6))-LEN(SUBSTITUTE(TRIM(Z$6)," ",""))))-1)&amp;" Total",$B$6:$AH$427,ROW($A109)-5,FALSE))</f>
        <v>0</v>
      </c>
      <c r="AA109" s="11">
        <f ca="1">IF(AA$5&lt;&gt;"",HLOOKUP(AA$5,Functionalization!$G$6:$M$427,ROW($A109)-5,FALSE),IFERROR(INDEX(AA$391:AA$427,MATCH($F109,$B$391:$B$427,0))/VLOOKUP($F109,$B$391:$AH$427,MATCH(LEFT(TRIM(AA$6),FIND("~",SUBSTITUTE(AA$6,"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109))*HLOOKUP(LEFT(TRIM(AA$6),FIND("~",SUBSTITUTE(AA$6," ","~",LEN(TRIM(AA$6))-LEN(SUBSTITUTE(TRIM(AA$6)," ",""))))-1)&amp;" Total",$B$6:$AH$427,ROW($A109)-5,FALSE))</f>
        <v>0</v>
      </c>
      <c r="AB109" s="11">
        <f ca="1">IF(AB$5&lt;&gt;"",HLOOKUP(AB$5,Functionalization!$G$6:$M$427,ROW($A109)-5,FALSE),IFERROR(INDEX(AB$391:AB$427,MATCH($F109,$B$391:$B$427,0))/VLOOKUP($F109,$B$391:$AH$427,MATCH(LEFT(TRIM(AB$6),FIND("~",SUBSTITUTE(AB$6,"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109))*HLOOKUP(LEFT(TRIM(AB$6),FIND("~",SUBSTITUTE(AB$6," ","~",LEN(TRIM(AB$6))-LEN(SUBSTITUTE(TRIM(AB$6)," ",""))))-1)&amp;" Total",$B$6:$AH$427,ROW($A109)-5,FALSE))</f>
        <v>0</v>
      </c>
      <c r="AC109" s="11">
        <f ca="1">IF(AC$5&lt;&gt;"",HLOOKUP(AC$5,Functionalization!$G$6:$M$427,ROW($A109)-5,FALSE),IFERROR(INDEX(AC$391:AC$427,MATCH($F109,$B$391:$B$427,0))/VLOOKUP($F109,$B$391:$AH$427,MATCH(LEFT(TRIM(AC$6),FIND("~",SUBSTITUTE(AC$6,"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109))*HLOOKUP(LEFT(TRIM(AC$6),FIND("~",SUBSTITUTE(AC$6," ","~",LEN(TRIM(AC$6))-LEN(SUBSTITUTE(TRIM(AC$6)," ",""))))-1)&amp;" Total",$B$6:$AH$427,ROW($A109)-5,FALSE))</f>
        <v>0</v>
      </c>
      <c r="AD109" s="11">
        <f ca="1">IF(AD$5&lt;&gt;"",HLOOKUP(AD$5,Functionalization!$G$6:$M$427,ROW($A109)-5,FALSE),IFERROR(INDEX(AD$391:AD$427,MATCH($F109,$B$391:$B$427,0))/VLOOKUP($F109,$B$391:$AH$427,MATCH(LEFT(TRIM(AD$6),FIND("~",SUBSTITUTE(AD$6,"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109))*HLOOKUP(LEFT(TRIM(AD$6),FIND("~",SUBSTITUTE(AD$6," ","~",LEN(TRIM(AD$6))-LEN(SUBSTITUTE(TRIM(AD$6)," ",""))))-1)&amp;" Total",$B$6:$AH$427,ROW($A109)-5,FALSE))</f>
        <v>0</v>
      </c>
      <c r="AE109" s="11">
        <f ca="1">IF(AE$5&lt;&gt;"",HLOOKUP(AE$5,Functionalization!$G$6:$M$427,ROW($A109)-5,FALSE),IFERROR(INDEX(AE$391:AE$427,MATCH($F109,$B$391:$B$427,0))/VLOOKUP($F109,$B$391:$AH$427,MATCH(LEFT(TRIM(AE$6),FIND("~",SUBSTITUTE(AE$6,"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109))*HLOOKUP(LEFT(TRIM(AE$6),FIND("~",SUBSTITUTE(AE$6," ","~",LEN(TRIM(AE$6))-LEN(SUBSTITUTE(TRIM(AE$6)," ",""))))-1)&amp;" Total",$B$6:$AH$427,ROW($A109)-5,FALSE))</f>
        <v>0</v>
      </c>
      <c r="AF109" s="11">
        <f ca="1">IF(AF$5&lt;&gt;"",HLOOKUP(AF$5,Functionalization!$G$6:$M$427,ROW($A109)-5,FALSE),IFERROR(INDEX(AF$391:AF$427,MATCH($F109,$B$391:$B$427,0))/VLOOKUP($F109,$B$391:$AH$427,MATCH(LEFT(TRIM(AF$6),FIND("~",SUBSTITUTE(AF$6,"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109))*HLOOKUP(LEFT(TRIM(AF$6),FIND("~",SUBSTITUTE(AF$6," ","~",LEN(TRIM(AF$6))-LEN(SUBSTITUTE(TRIM(AF$6)," ",""))))-1)&amp;" Total",$B$6:$AH$427,ROW($A109)-5,FALSE))</f>
        <v>0</v>
      </c>
      <c r="AG109" s="11">
        <f ca="1">IF(AG$5&lt;&gt;"",HLOOKUP(AG$5,Functionalization!$G$6:$M$427,ROW($A109)-5,FALSE),IFERROR(INDEX(AG$391:AG$427,MATCH($F109,$B$391:$B$427,0))/VLOOKUP($F109,$B$391:$AH$427,MATCH(LEFT(TRIM(AG$6),FIND("~",SUBSTITUTE(AG$6,"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109))*HLOOKUP(LEFT(TRIM(AG$6),FIND("~",SUBSTITUTE(AG$6," ","~",LEN(TRIM(AG$6))-LEN(SUBSTITUTE(TRIM(AG$6)," ",""))))-1)&amp;" Total",$B$6:$AH$427,ROW($A109)-5,FALSE))</f>
        <v>0</v>
      </c>
      <c r="AH109" s="11">
        <f ca="1">IF(AH$5&lt;&gt;"",HLOOKUP(AH$5,Functionalization!$G$6:$M$427,ROW($A109)-5,FALSE),IFERROR(INDEX(AH$391:AH$427,MATCH($F109,$B$391:$B$427,0))/VLOOKUP($F109,$B$391:$AH$427,MATCH(LEFT(TRIM(AH$6),FIND("~",SUBSTITUTE(AH$6,"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109))*HLOOKUP(LEFT(TRIM(AH$6),FIND("~",SUBSTITUTE(AH$6," ","~",LEN(TRIM(AH$6))-LEN(SUBSTITUTE(TRIM(AH$6)," ",""))))-1)&amp;" Total",$B$6:$AH$427,ROW($A109)-5,FALSE))</f>
        <v>0</v>
      </c>
      <c r="AJ109">
        <f ca="1">IFERROR(IF(SUMIF($G$6:$AH$6,AJ$6&amp;" Total",$G109:$AH109)-(SUMIF($G$6:$AH$6,AJ$6&amp;" "&amp;'Input-Func_Class'!$D$22,$G109:$AH109)+IFERROR(SUMIF($G$6:$AH$6,AJ$6&amp;" "&amp;'Input-Func_Class'!$E$22,$G109:$AH109),SUMIF($G$6:$AH$6,AJ$6&amp;" "&amp;'Input-Func_Class'!$B$24,$G109:$AH109))+SUMIF($G$6:$AH$6,AJ$6&amp;" "&amp;'Input-Func_Class'!$F$22,$G109:$AH109))&lt;Check_Limit,0,1),1)</f>
        <v>0</v>
      </c>
      <c r="AK109">
        <f ca="1">IFERROR(IF(SUMIF($G$6:$AH$6,AK$6&amp;" Total",$G109:$AH109)-(SUMIF($G$6:$AH$6,AK$6&amp;" "&amp;'Input-Func_Class'!$D$22,$G109:$AH109)+IFERROR(SUMIF($G$6:$AH$6,AK$6&amp;" "&amp;'Input-Func_Class'!$E$22,$G109:$AH109),SUMIF($G$6:$AH$6,AK$6&amp;" "&amp;'Input-Func_Class'!$B$24,$G109:$AH109))+SUMIF($G$6:$AH$6,AK$6&amp;" "&amp;'Input-Func_Class'!$F$22,$G109:$AH109))&lt;Check_Limit,0,1),1)</f>
        <v>0</v>
      </c>
      <c r="AL109">
        <f ca="1">IFERROR(IF(SUMIF($G$6:$AH$6,AL$6&amp;" Total",$G109:$AH109)-(SUMIF($G$6:$AH$6,AL$6&amp;" "&amp;'Input-Func_Class'!$D$22,$G109:$AH109)+IFERROR(SUMIF($G$6:$AH$6,AL$6&amp;" "&amp;'Input-Func_Class'!$E$22,$G109:$AH109),SUMIF($G$6:$AH$6,AL$6&amp;" "&amp;'Input-Func_Class'!$B$24,$G109:$AH109))+SUMIF($G$6:$AH$6,AL$6&amp;" "&amp;'Input-Func_Class'!$F$22,$G109:$AH109))&lt;Check_Limit,0,1),1)</f>
        <v>0</v>
      </c>
      <c r="AM109">
        <f ca="1">IFERROR(IF(SUMIF($G$6:$AH$6,AM$6&amp;" Total",$G109:$AH109)-(SUMIF($G$6:$AH$6,AM$6&amp;" "&amp;'Input-Func_Class'!$D$22,$G109:$AH109)+IFERROR(SUMIF($G$6:$AH$6,AM$6&amp;" "&amp;'Input-Func_Class'!$E$22,$G109:$AH109),SUMIF($G$6:$AH$6,AM$6&amp;" "&amp;'Input-Func_Class'!$B$24,$G109:$AH109))+SUMIF($G$6:$AH$6,AM$6&amp;" "&amp;'Input-Func_Class'!$F$22,$G109:$AH109))&lt;Check_Limit,0,1),1)</f>
        <v>0</v>
      </c>
      <c r="AN109">
        <f ca="1">IFERROR(IF(SUMIF($G$6:$AH$6,AN$6&amp;" Total",$G109:$AH109)-(SUMIF($G$6:$AH$6,AN$6&amp;" "&amp;'Input-Func_Class'!$D$22,$G109:$AH109)+IFERROR(SUMIF($G$6:$AH$6,AN$6&amp;" "&amp;'Input-Func_Class'!$E$22,$G109:$AH109),SUMIF($G$6:$AH$6,AN$6&amp;" "&amp;'Input-Func_Class'!$B$24,$G109:$AH109))+SUMIF($G$6:$AH$6,AN$6&amp;" "&amp;'Input-Func_Class'!$F$22,$G109:$AH109))&lt;Check_Limit,0,1),1)</f>
        <v>0</v>
      </c>
      <c r="AO109">
        <f ca="1">IFERROR(IF(SUMIF($G$6:$AH$6,AO$6&amp;" Total",$G109:$AH109)-(SUMIF($G$6:$AH$6,AO$6&amp;" "&amp;'Input-Func_Class'!$D$22,$G109:$AH109)+IFERROR(SUMIF($G$6:$AH$6,AO$6&amp;" "&amp;'Input-Func_Class'!$E$22,$G109:$AH109),SUMIF($G$6:$AH$6,AO$6&amp;" "&amp;'Input-Func_Class'!$B$24,$G109:$AH109))+SUMIF($G$6:$AH$6,AO$6&amp;" "&amp;'Input-Func_Class'!$F$22,$G109:$AH109))&lt;Check_Limit,0,1),1)</f>
        <v>0</v>
      </c>
      <c r="AP109">
        <f ca="1">IFERROR(IF(SUMIF($G$6:$AH$6,AP$6&amp;" Total",$G109:$AH109)-(SUMIF($G$6:$AH$6,AP$6&amp;" "&amp;'Input-Func_Class'!$D$22,$G109:$AH109)+IFERROR(SUMIF($G$6:$AH$6,AP$6&amp;" "&amp;'Input-Func_Class'!$E$22,$G109:$AH109),SUMIF($G$6:$AH$6,AP$6&amp;" "&amp;'Input-Func_Class'!$B$24,$G109:$AH109))+SUMIF($G$6:$AH$6,AP$6&amp;" "&amp;'Input-Func_Class'!$F$22,$G109:$AH109))&lt;Check_Limit,0,1),1)</f>
        <v>0</v>
      </c>
    </row>
    <row r="110" spans="1:42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>SUBTOTAL(9,D103:D109)</f>
        <v>-9799806.9399999995</v>
      </c>
      <c r="E110" s="11">
        <f t="shared" ca="1" si="6"/>
        <v>0</v>
      </c>
      <c r="G110" s="111">
        <f t="shared" ref="G110:AH110" ca="1" si="12">SUBTOTAL(9,G103:G109)</f>
        <v>0</v>
      </c>
      <c r="H110" s="111">
        <f t="shared" ca="1" si="12"/>
        <v>0</v>
      </c>
      <c r="I110" s="111">
        <f t="shared" ca="1" si="12"/>
        <v>0</v>
      </c>
      <c r="J110" s="111">
        <f t="shared" ca="1" si="12"/>
        <v>0</v>
      </c>
      <c r="K110" s="111">
        <f t="shared" ca="1" si="12"/>
        <v>0</v>
      </c>
      <c r="L110" s="111">
        <f t="shared" ca="1" si="12"/>
        <v>0</v>
      </c>
      <c r="M110" s="111">
        <f t="shared" ca="1" si="12"/>
        <v>0</v>
      </c>
      <c r="N110" s="111">
        <f t="shared" ca="1" si="12"/>
        <v>0</v>
      </c>
      <c r="O110" s="111">
        <f t="shared" ca="1" si="12"/>
        <v>-9799806.9399999995</v>
      </c>
      <c r="P110" s="111">
        <f t="shared" ca="1" si="12"/>
        <v>-9799806.9399999995</v>
      </c>
      <c r="Q110" s="111">
        <f t="shared" ca="1" si="12"/>
        <v>0</v>
      </c>
      <c r="R110" s="111">
        <f t="shared" ca="1" si="12"/>
        <v>0</v>
      </c>
      <c r="S110" s="111">
        <f t="shared" ca="1" si="12"/>
        <v>0</v>
      </c>
      <c r="T110" s="111">
        <f t="shared" ca="1" si="12"/>
        <v>0</v>
      </c>
      <c r="U110" s="111">
        <f t="shared" ca="1" si="12"/>
        <v>0</v>
      </c>
      <c r="V110" s="111">
        <f t="shared" ca="1" si="12"/>
        <v>0</v>
      </c>
      <c r="W110" s="111">
        <f t="shared" ca="1" si="12"/>
        <v>0</v>
      </c>
      <c r="X110" s="111">
        <f t="shared" ca="1" si="12"/>
        <v>0</v>
      </c>
      <c r="Y110" s="111">
        <f t="shared" ca="1" si="12"/>
        <v>0</v>
      </c>
      <c r="Z110" s="111">
        <f t="shared" ca="1" si="12"/>
        <v>0</v>
      </c>
      <c r="AA110" s="111">
        <f t="shared" ca="1" si="12"/>
        <v>0</v>
      </c>
      <c r="AB110" s="111">
        <f t="shared" ca="1" si="12"/>
        <v>0</v>
      </c>
      <c r="AC110" s="111">
        <f t="shared" ca="1" si="12"/>
        <v>0</v>
      </c>
      <c r="AD110" s="111">
        <f t="shared" ca="1" si="12"/>
        <v>0</v>
      </c>
      <c r="AE110" s="111">
        <f t="shared" ca="1" si="12"/>
        <v>0</v>
      </c>
      <c r="AF110" s="111">
        <f t="shared" ca="1" si="12"/>
        <v>0</v>
      </c>
      <c r="AG110" s="111">
        <f t="shared" ca="1" si="12"/>
        <v>0</v>
      </c>
      <c r="AH110" s="111">
        <f t="shared" ca="1" si="12"/>
        <v>0</v>
      </c>
      <c r="AJ110">
        <f ca="1">IFERROR(IF(SUMIF($G$6:$AH$6,AJ$6&amp;" Total",$G110:$AH110)-(SUMIF($G$6:$AH$6,AJ$6&amp;" "&amp;'Input-Func_Class'!$D$22,$G110:$AH110)+IFERROR(SUMIF($G$6:$AH$6,AJ$6&amp;" "&amp;'Input-Func_Class'!$E$22,$G110:$AH110),SUMIF($G$6:$AH$6,AJ$6&amp;" "&amp;'Input-Func_Class'!$B$24,$G110:$AH110))+SUMIF($G$6:$AH$6,AJ$6&amp;" "&amp;'Input-Func_Class'!$F$22,$G110:$AH110))&lt;Check_Limit,0,1),1)</f>
        <v>0</v>
      </c>
      <c r="AK110">
        <f ca="1">IFERROR(IF(SUMIF($G$6:$AH$6,AK$6&amp;" Total",$G110:$AH110)-(SUMIF($G$6:$AH$6,AK$6&amp;" "&amp;'Input-Func_Class'!$D$22,$G110:$AH110)+IFERROR(SUMIF($G$6:$AH$6,AK$6&amp;" "&amp;'Input-Func_Class'!$E$22,$G110:$AH110),SUMIF($G$6:$AH$6,AK$6&amp;" "&amp;'Input-Func_Class'!$B$24,$G110:$AH110))+SUMIF($G$6:$AH$6,AK$6&amp;" "&amp;'Input-Func_Class'!$F$22,$G110:$AH110))&lt;Check_Limit,0,1),1)</f>
        <v>0</v>
      </c>
      <c r="AL110">
        <f ca="1">IFERROR(IF(SUMIF($G$6:$AH$6,AL$6&amp;" Total",$G110:$AH110)-(SUMIF($G$6:$AH$6,AL$6&amp;" "&amp;'Input-Func_Class'!$D$22,$G110:$AH110)+IFERROR(SUMIF($G$6:$AH$6,AL$6&amp;" "&amp;'Input-Func_Class'!$E$22,$G110:$AH110),SUMIF($G$6:$AH$6,AL$6&amp;" "&amp;'Input-Func_Class'!$B$24,$G110:$AH110))+SUMIF($G$6:$AH$6,AL$6&amp;" "&amp;'Input-Func_Class'!$F$22,$G110:$AH110))&lt;Check_Limit,0,1),1)</f>
        <v>0</v>
      </c>
      <c r="AM110">
        <f ca="1">IFERROR(IF(SUMIF($G$6:$AH$6,AM$6&amp;" Total",$G110:$AH110)-(SUMIF($G$6:$AH$6,AM$6&amp;" "&amp;'Input-Func_Class'!$D$22,$G110:$AH110)+IFERROR(SUMIF($G$6:$AH$6,AM$6&amp;" "&amp;'Input-Func_Class'!$E$22,$G110:$AH110),SUMIF($G$6:$AH$6,AM$6&amp;" "&amp;'Input-Func_Class'!$B$24,$G110:$AH110))+SUMIF($G$6:$AH$6,AM$6&amp;" "&amp;'Input-Func_Class'!$F$22,$G110:$AH110))&lt;Check_Limit,0,1),1)</f>
        <v>0</v>
      </c>
      <c r="AN110">
        <f ca="1">IFERROR(IF(SUMIF($G$6:$AH$6,AN$6&amp;" Total",$G110:$AH110)-(SUMIF($G$6:$AH$6,AN$6&amp;" "&amp;'Input-Func_Class'!$D$22,$G110:$AH110)+IFERROR(SUMIF($G$6:$AH$6,AN$6&amp;" "&amp;'Input-Func_Class'!$E$22,$G110:$AH110),SUMIF($G$6:$AH$6,AN$6&amp;" "&amp;'Input-Func_Class'!$B$24,$G110:$AH110))+SUMIF($G$6:$AH$6,AN$6&amp;" "&amp;'Input-Func_Class'!$F$22,$G110:$AH110))&lt;Check_Limit,0,1),1)</f>
        <v>0</v>
      </c>
      <c r="AO110">
        <f ca="1">IFERROR(IF(SUMIF($G$6:$AH$6,AO$6&amp;" Total",$G110:$AH110)-(SUMIF($G$6:$AH$6,AO$6&amp;" "&amp;'Input-Func_Class'!$D$22,$G110:$AH110)+IFERROR(SUMIF($G$6:$AH$6,AO$6&amp;" "&amp;'Input-Func_Class'!$E$22,$G110:$AH110),SUMIF($G$6:$AH$6,AO$6&amp;" "&amp;'Input-Func_Class'!$B$24,$G110:$AH110))+SUMIF($G$6:$AH$6,AO$6&amp;" "&amp;'Input-Func_Class'!$F$22,$G110:$AH110))&lt;Check_Limit,0,1),1)</f>
        <v>0</v>
      </c>
      <c r="AP110">
        <f ca="1">IFERROR(IF(SUMIF($G$6:$AH$6,AP$6&amp;" Total",$G110:$AH110)-(SUMIF($G$6:$AH$6,AP$6&amp;" "&amp;'Input-Func_Class'!$D$22,$G110:$AH110)+IFERROR(SUMIF($G$6:$AH$6,AP$6&amp;" "&amp;'Input-Func_Class'!$E$22,$G110:$AH110),SUMIF($G$6:$AH$6,AP$6&amp;" "&amp;'Input-Func_Class'!$B$24,$G110:$AH110))+SUMIF($G$6:$AH$6,AP$6&amp;" "&amp;'Input-Func_Class'!$F$22,$G110:$AH110))&lt;Check_Limit,0,1),1)</f>
        <v>0</v>
      </c>
    </row>
    <row r="111" spans="1:42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>
        <f t="shared" si="6"/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J111">
        <f>IFERROR(IF(SUMIF($G$6:$AH$6,AJ$6&amp;" Total",$G111:$AH111)-(SUMIF($G$6:$AH$6,AJ$6&amp;" "&amp;'Input-Func_Class'!$D$22,$G111:$AH111)+IFERROR(SUMIF($G$6:$AH$6,AJ$6&amp;" "&amp;'Input-Func_Class'!$E$22,$G111:$AH111),SUMIF($G$6:$AH$6,AJ$6&amp;" "&amp;'Input-Func_Class'!$B$24,$G111:$AH111))+SUMIF($G$6:$AH$6,AJ$6&amp;" "&amp;'Input-Func_Class'!$F$22,$G111:$AH111))&lt;Check_Limit,0,1),1)</f>
        <v>0</v>
      </c>
      <c r="AK111">
        <f>IFERROR(IF(SUMIF($G$6:$AH$6,AK$6&amp;" Total",$G111:$AH111)-(SUMIF($G$6:$AH$6,AK$6&amp;" "&amp;'Input-Func_Class'!$D$22,$G111:$AH111)+IFERROR(SUMIF($G$6:$AH$6,AK$6&amp;" "&amp;'Input-Func_Class'!$E$22,$G111:$AH111),SUMIF($G$6:$AH$6,AK$6&amp;" "&amp;'Input-Func_Class'!$B$24,$G111:$AH111))+SUMIF($G$6:$AH$6,AK$6&amp;" "&amp;'Input-Func_Class'!$F$22,$G111:$AH111))&lt;Check_Limit,0,1),1)</f>
        <v>0</v>
      </c>
      <c r="AL111">
        <f>IFERROR(IF(SUMIF($G$6:$AH$6,AL$6&amp;" Total",$G111:$AH111)-(SUMIF($G$6:$AH$6,AL$6&amp;" "&amp;'Input-Func_Class'!$D$22,$G111:$AH111)+IFERROR(SUMIF($G$6:$AH$6,AL$6&amp;" "&amp;'Input-Func_Class'!$E$22,$G111:$AH111),SUMIF($G$6:$AH$6,AL$6&amp;" "&amp;'Input-Func_Class'!$B$24,$G111:$AH111))+SUMIF($G$6:$AH$6,AL$6&amp;" "&amp;'Input-Func_Class'!$F$22,$G111:$AH111))&lt;Check_Limit,0,1),1)</f>
        <v>0</v>
      </c>
      <c r="AM111">
        <f>IFERROR(IF(SUMIF($G$6:$AH$6,AM$6&amp;" Total",$G111:$AH111)-(SUMIF($G$6:$AH$6,AM$6&amp;" "&amp;'Input-Func_Class'!$D$22,$G111:$AH111)+IFERROR(SUMIF($G$6:$AH$6,AM$6&amp;" "&amp;'Input-Func_Class'!$E$22,$G111:$AH111),SUMIF($G$6:$AH$6,AM$6&amp;" "&amp;'Input-Func_Class'!$B$24,$G111:$AH111))+SUMIF($G$6:$AH$6,AM$6&amp;" "&amp;'Input-Func_Class'!$F$22,$G111:$AH111))&lt;Check_Limit,0,1),1)</f>
        <v>0</v>
      </c>
      <c r="AN111">
        <f>IFERROR(IF(SUMIF($G$6:$AH$6,AN$6&amp;" Total",$G111:$AH111)-(SUMIF($G$6:$AH$6,AN$6&amp;" "&amp;'Input-Func_Class'!$D$22,$G111:$AH111)+IFERROR(SUMIF($G$6:$AH$6,AN$6&amp;" "&amp;'Input-Func_Class'!$E$22,$G111:$AH111),SUMIF($G$6:$AH$6,AN$6&amp;" "&amp;'Input-Func_Class'!$B$24,$G111:$AH111))+SUMIF($G$6:$AH$6,AN$6&amp;" "&amp;'Input-Func_Class'!$F$22,$G111:$AH111))&lt;Check_Limit,0,1),1)</f>
        <v>0</v>
      </c>
      <c r="AO111">
        <f>IFERROR(IF(SUMIF($G$6:$AH$6,AO$6&amp;" Total",$G111:$AH111)-(SUMIF($G$6:$AH$6,AO$6&amp;" "&amp;'Input-Func_Class'!$D$22,$G111:$AH111)+IFERROR(SUMIF($G$6:$AH$6,AO$6&amp;" "&amp;'Input-Func_Class'!$E$22,$G111:$AH111),SUMIF($G$6:$AH$6,AO$6&amp;" "&amp;'Input-Func_Class'!$B$24,$G111:$AH111))+SUMIF($G$6:$AH$6,AO$6&amp;" "&amp;'Input-Func_Class'!$F$22,$G111:$AH111))&lt;Check_Limit,0,1),1)</f>
        <v>0</v>
      </c>
      <c r="AP111">
        <f>IFERROR(IF(SUMIF($G$6:$AH$6,AP$6&amp;" Total",$G111:$AH111)-(SUMIF($G$6:$AH$6,AP$6&amp;" "&amp;'Input-Func_Class'!$D$22,$G111:$AH111)+IFERROR(SUMIF($G$6:$AH$6,AP$6&amp;" "&amp;'Input-Func_Class'!$E$22,$G111:$AH111),SUMIF($G$6:$AH$6,AP$6&amp;" "&amp;'Input-Func_Class'!$B$24,$G111:$AH111))+SUMIF($G$6:$AH$6,AP$6&amp;" "&amp;'Input-Func_Class'!$F$22,$G111:$AH111))&lt;Check_Limit,0,1),1)</f>
        <v>0</v>
      </c>
    </row>
    <row r="112" spans="1:42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>
        <f t="shared" si="6"/>
        <v>0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J112">
        <f>IFERROR(IF(SUMIF($G$6:$AH$6,AJ$6&amp;" Total",$G112:$AH112)-(SUMIF($G$6:$AH$6,AJ$6&amp;" "&amp;'Input-Func_Class'!$D$22,$G112:$AH112)+IFERROR(SUMIF($G$6:$AH$6,AJ$6&amp;" "&amp;'Input-Func_Class'!$E$22,$G112:$AH112),SUMIF($G$6:$AH$6,AJ$6&amp;" "&amp;'Input-Func_Class'!$B$24,$G112:$AH112))+SUMIF($G$6:$AH$6,AJ$6&amp;" "&amp;'Input-Func_Class'!$F$22,$G112:$AH112))&lt;Check_Limit,0,1),1)</f>
        <v>0</v>
      </c>
      <c r="AK112">
        <f>IFERROR(IF(SUMIF($G$6:$AH$6,AK$6&amp;" Total",$G112:$AH112)-(SUMIF($G$6:$AH$6,AK$6&amp;" "&amp;'Input-Func_Class'!$D$22,$G112:$AH112)+IFERROR(SUMIF($G$6:$AH$6,AK$6&amp;" "&amp;'Input-Func_Class'!$E$22,$G112:$AH112),SUMIF($G$6:$AH$6,AK$6&amp;" "&amp;'Input-Func_Class'!$B$24,$G112:$AH112))+SUMIF($G$6:$AH$6,AK$6&amp;" "&amp;'Input-Func_Class'!$F$22,$G112:$AH112))&lt;Check_Limit,0,1),1)</f>
        <v>0</v>
      </c>
      <c r="AL112">
        <f>IFERROR(IF(SUMIF($G$6:$AH$6,AL$6&amp;" Total",$G112:$AH112)-(SUMIF($G$6:$AH$6,AL$6&amp;" "&amp;'Input-Func_Class'!$D$22,$G112:$AH112)+IFERROR(SUMIF($G$6:$AH$6,AL$6&amp;" "&amp;'Input-Func_Class'!$E$22,$G112:$AH112),SUMIF($G$6:$AH$6,AL$6&amp;" "&amp;'Input-Func_Class'!$B$24,$G112:$AH112))+SUMIF($G$6:$AH$6,AL$6&amp;" "&amp;'Input-Func_Class'!$F$22,$G112:$AH112))&lt;Check_Limit,0,1),1)</f>
        <v>0</v>
      </c>
      <c r="AM112">
        <f>IFERROR(IF(SUMIF($G$6:$AH$6,AM$6&amp;" Total",$G112:$AH112)-(SUMIF($G$6:$AH$6,AM$6&amp;" "&amp;'Input-Func_Class'!$D$22,$G112:$AH112)+IFERROR(SUMIF($G$6:$AH$6,AM$6&amp;" "&amp;'Input-Func_Class'!$E$22,$G112:$AH112),SUMIF($G$6:$AH$6,AM$6&amp;" "&amp;'Input-Func_Class'!$B$24,$G112:$AH112))+SUMIF($G$6:$AH$6,AM$6&amp;" "&amp;'Input-Func_Class'!$F$22,$G112:$AH112))&lt;Check_Limit,0,1),1)</f>
        <v>0</v>
      </c>
      <c r="AN112">
        <f>IFERROR(IF(SUMIF($G$6:$AH$6,AN$6&amp;" Total",$G112:$AH112)-(SUMIF($G$6:$AH$6,AN$6&amp;" "&amp;'Input-Func_Class'!$D$22,$G112:$AH112)+IFERROR(SUMIF($G$6:$AH$6,AN$6&amp;" "&amp;'Input-Func_Class'!$E$22,$G112:$AH112),SUMIF($G$6:$AH$6,AN$6&amp;" "&amp;'Input-Func_Class'!$B$24,$G112:$AH112))+SUMIF($G$6:$AH$6,AN$6&amp;" "&amp;'Input-Func_Class'!$F$22,$G112:$AH112))&lt;Check_Limit,0,1),1)</f>
        <v>0</v>
      </c>
      <c r="AO112">
        <f>IFERROR(IF(SUMIF($G$6:$AH$6,AO$6&amp;" Total",$G112:$AH112)-(SUMIF($G$6:$AH$6,AO$6&amp;" "&amp;'Input-Func_Class'!$D$22,$G112:$AH112)+IFERROR(SUMIF($G$6:$AH$6,AO$6&amp;" "&amp;'Input-Func_Class'!$E$22,$G112:$AH112),SUMIF($G$6:$AH$6,AO$6&amp;" "&amp;'Input-Func_Class'!$B$24,$G112:$AH112))+SUMIF($G$6:$AH$6,AO$6&amp;" "&amp;'Input-Func_Class'!$F$22,$G112:$AH112))&lt;Check_Limit,0,1),1)</f>
        <v>0</v>
      </c>
      <c r="AP112">
        <f>IFERROR(IF(SUMIF($G$6:$AH$6,AP$6&amp;" Total",$G112:$AH112)-(SUMIF($G$6:$AH$6,AP$6&amp;" "&amp;'Input-Func_Class'!$D$22,$G112:$AH112)+IFERROR(SUMIF($G$6:$AH$6,AP$6&amp;" "&amp;'Input-Func_Class'!$E$22,$G112:$AH112),SUMIF($G$6:$AH$6,AP$6&amp;" "&amp;'Input-Func_Class'!$B$24,$G112:$AH112))+SUMIF($G$6:$AH$6,AP$6&amp;" "&amp;'Input-Func_Class'!$F$22,$G112:$AH112))&lt;Check_Limit,0,1),1)</f>
        <v>0</v>
      </c>
    </row>
    <row r="113" spans="1:42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>Functionalization!$D113</f>
        <v>-3060664</v>
      </c>
      <c r="E113" s="11">
        <f t="shared" ca="1" si="6"/>
        <v>0</v>
      </c>
      <c r="F113" s="3" t="str">
        <f>IF($D113=0,"-",IF('Input-Accounts'!$E113&lt;&gt;0,'Input-Accounts'!$E113,'Input-Accounts'!$G113))</f>
        <v>DEMAND</v>
      </c>
      <c r="G113" s="11">
        <f ca="1">IF(G$5&lt;&gt;"",HLOOKUP(G$5,Functionalization!$G$6:$M$427,ROW($A113)-5,FALSE),IFERROR(INDEX(G$391:G$427,MATCH($F113,$B$391:$B$427,0))/VLOOKUP($F113,$B$391:$AH$427,MATCH(LEFT(TRIM(G$6),FIND("~",SUBSTITUTE(G$6,"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113))*HLOOKUP(LEFT(TRIM(G$6),FIND("~",SUBSTITUTE(G$6," ","~",LEN(TRIM(G$6))-LEN(SUBSTITUTE(TRIM(G$6)," ",""))))-1)&amp;" Total",$B$6:$AH$427,ROW($A113)-5,FALSE))</f>
        <v>0</v>
      </c>
      <c r="H113" s="11">
        <f ca="1">IF(H$5&lt;&gt;"",HLOOKUP(H$5,Functionalization!$G$6:$M$427,ROW($A113)-5,FALSE),IFERROR(INDEX(H$391:H$427,MATCH($F113,$B$391:$B$427,0))/VLOOKUP($F113,$B$391:$AH$427,MATCH(LEFT(TRIM(H$6),FIND("~",SUBSTITUTE(H$6,"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113))*HLOOKUP(LEFT(TRIM(H$6),FIND("~",SUBSTITUTE(H$6," ","~",LEN(TRIM(H$6))-LEN(SUBSTITUTE(TRIM(H$6)," ",""))))-1)&amp;" Total",$B$6:$AH$427,ROW($A113)-5,FALSE))</f>
        <v>0</v>
      </c>
      <c r="I113" s="11">
        <f ca="1">IF(I$5&lt;&gt;"",HLOOKUP(I$5,Functionalization!$G$6:$M$427,ROW($A113)-5,FALSE),IFERROR(INDEX(I$391:I$427,MATCH($F113,$B$391:$B$427,0))/VLOOKUP($F113,$B$391:$AH$427,MATCH(LEFT(TRIM(I$6),FIND("~",SUBSTITUTE(I$6,"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113))*HLOOKUP(LEFT(TRIM(I$6),FIND("~",SUBSTITUTE(I$6," ","~",LEN(TRIM(I$6))-LEN(SUBSTITUTE(TRIM(I$6)," ",""))))-1)&amp;" Total",$B$6:$AH$427,ROW($A113)-5,FALSE))</f>
        <v>0</v>
      </c>
      <c r="J113" s="11">
        <f ca="1">IF(J$5&lt;&gt;"",HLOOKUP(J$5,Functionalization!$G$6:$M$427,ROW($A113)-5,FALSE),IFERROR(INDEX(J$391:J$427,MATCH($F113,$B$391:$B$427,0))/VLOOKUP($F113,$B$391:$AH$427,MATCH(LEFT(TRIM(J$6),FIND("~",SUBSTITUTE(J$6,"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113))*HLOOKUP(LEFT(TRIM(J$6),FIND("~",SUBSTITUTE(J$6," ","~",LEN(TRIM(J$6))-LEN(SUBSTITUTE(TRIM(J$6)," ",""))))-1)&amp;" Total",$B$6:$AH$427,ROW($A113)-5,FALSE))</f>
        <v>0</v>
      </c>
      <c r="K113" s="11">
        <f ca="1">IF(K$5&lt;&gt;"",HLOOKUP(K$5,Functionalization!$G$6:$M$427,ROW($A113)-5,FALSE),IFERROR(INDEX(K$391:K$427,MATCH($F113,$B$391:$B$427,0))/VLOOKUP($F113,$B$391:$AH$427,MATCH(LEFT(TRIM(K$6),FIND("~",SUBSTITUTE(K$6,"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113))*HLOOKUP(LEFT(TRIM(K$6),FIND("~",SUBSTITUTE(K$6," ","~",LEN(TRIM(K$6))-LEN(SUBSTITUTE(TRIM(K$6)," ",""))))-1)&amp;" Total",$B$6:$AH$427,ROW($A113)-5,FALSE))</f>
        <v>0</v>
      </c>
      <c r="L113" s="11">
        <f ca="1">IF(L$5&lt;&gt;"",HLOOKUP(L$5,Functionalization!$G$6:$M$427,ROW($A113)-5,FALSE),IFERROR(INDEX(L$391:L$427,MATCH($F113,$B$391:$B$427,0))/VLOOKUP($F113,$B$391:$AH$427,MATCH(LEFT(TRIM(L$6),FIND("~",SUBSTITUTE(L$6,"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113))*HLOOKUP(LEFT(TRIM(L$6),FIND("~",SUBSTITUTE(L$6," ","~",LEN(TRIM(L$6))-LEN(SUBSTITUTE(TRIM(L$6)," ",""))))-1)&amp;" Total",$B$6:$AH$427,ROW($A113)-5,FALSE))</f>
        <v>0</v>
      </c>
      <c r="M113" s="11">
        <f ca="1">IF(M$5&lt;&gt;"",HLOOKUP(M$5,Functionalization!$G$6:$M$427,ROW($A113)-5,FALSE),IFERROR(INDEX(M$391:M$427,MATCH($F113,$B$391:$B$427,0))/VLOOKUP($F113,$B$391:$AH$427,MATCH(LEFT(TRIM(M$6),FIND("~",SUBSTITUTE(M$6,"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113))*HLOOKUP(LEFT(TRIM(M$6),FIND("~",SUBSTITUTE(M$6," ","~",LEN(TRIM(M$6))-LEN(SUBSTITUTE(TRIM(M$6)," ",""))))-1)&amp;" Total",$B$6:$AH$427,ROW($A113)-5,FALSE))</f>
        <v>0</v>
      </c>
      <c r="N113" s="11">
        <f ca="1">IF(N$5&lt;&gt;"",HLOOKUP(N$5,Functionalization!$G$6:$M$427,ROW($A113)-5,FALSE),IFERROR(INDEX(N$391:N$427,MATCH($F113,$B$391:$B$427,0))/VLOOKUP($F113,$B$391:$AH$427,MATCH(LEFT(TRIM(N$6),FIND("~",SUBSTITUTE(N$6,"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113))*HLOOKUP(LEFT(TRIM(N$6),FIND("~",SUBSTITUTE(N$6," ","~",LEN(TRIM(N$6))-LEN(SUBSTITUTE(TRIM(N$6)," ",""))))-1)&amp;" Total",$B$6:$AH$427,ROW($A113)-5,FALSE))</f>
        <v>0</v>
      </c>
      <c r="O113" s="11">
        <f ca="1">IF(O$5&lt;&gt;"",HLOOKUP(O$5,Functionalization!$G$6:$M$427,ROW($A113)-5,FALSE),IFERROR(INDEX(O$391:O$427,MATCH($F113,$B$391:$B$427,0))/VLOOKUP($F113,$B$391:$AH$427,MATCH(LEFT(TRIM(O$6),FIND("~",SUBSTITUTE(O$6,"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113))*HLOOKUP(LEFT(TRIM(O$6),FIND("~",SUBSTITUTE(O$6," ","~",LEN(TRIM(O$6))-LEN(SUBSTITUTE(TRIM(O$6)," ",""))))-1)&amp;" Total",$B$6:$AH$427,ROW($A113)-5,FALSE))</f>
        <v>0</v>
      </c>
      <c r="P113" s="11">
        <f ca="1">IF(P$5&lt;&gt;"",HLOOKUP(P$5,Functionalization!$G$6:$M$427,ROW($A113)-5,FALSE),IFERROR(INDEX(P$391:P$427,MATCH($F113,$B$391:$B$427,0))/VLOOKUP($F113,$B$391:$AH$427,MATCH(LEFT(TRIM(P$6),FIND("~",SUBSTITUTE(P$6,"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113))*HLOOKUP(LEFT(TRIM(P$6),FIND("~",SUBSTITUTE(P$6," ","~",LEN(TRIM(P$6))-LEN(SUBSTITUTE(TRIM(P$6)," ",""))))-1)&amp;" Total",$B$6:$AH$427,ROW($A113)-5,FALSE))</f>
        <v>0</v>
      </c>
      <c r="Q113" s="11">
        <f ca="1">IF(Q$5&lt;&gt;"",HLOOKUP(Q$5,Functionalization!$G$6:$M$427,ROW($A113)-5,FALSE),IFERROR(INDEX(Q$391:Q$427,MATCH($F113,$B$391:$B$427,0))/VLOOKUP($F113,$B$391:$AH$427,MATCH(LEFT(TRIM(Q$6),FIND("~",SUBSTITUTE(Q$6,"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113))*HLOOKUP(LEFT(TRIM(Q$6),FIND("~",SUBSTITUTE(Q$6," ","~",LEN(TRIM(Q$6))-LEN(SUBSTITUTE(TRIM(Q$6)," ",""))))-1)&amp;" Total",$B$6:$AH$427,ROW($A113)-5,FALSE))</f>
        <v>0</v>
      </c>
      <c r="R113" s="11">
        <f ca="1">IF(R$5&lt;&gt;"",HLOOKUP(R$5,Functionalization!$G$6:$M$427,ROW($A113)-5,FALSE),IFERROR(INDEX(R$391:R$427,MATCH($F113,$B$391:$B$427,0))/VLOOKUP($F113,$B$391:$AH$427,MATCH(LEFT(TRIM(R$6),FIND("~",SUBSTITUTE(R$6,"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113))*HLOOKUP(LEFT(TRIM(R$6),FIND("~",SUBSTITUTE(R$6," ","~",LEN(TRIM(R$6))-LEN(SUBSTITUTE(TRIM(R$6)," ",""))))-1)&amp;" Total",$B$6:$AH$427,ROW($A113)-5,FALSE))</f>
        <v>0</v>
      </c>
      <c r="S113" s="11">
        <f ca="1">IF(S$5&lt;&gt;"",HLOOKUP(S$5,Functionalization!$G$6:$M$427,ROW($A113)-5,FALSE),IFERROR(INDEX(S$391:S$427,MATCH($F113,$B$391:$B$427,0))/VLOOKUP($F113,$B$391:$AH$427,MATCH(LEFT(TRIM(S$6),FIND("~",SUBSTITUTE(S$6,"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113))*HLOOKUP(LEFT(TRIM(S$6),FIND("~",SUBSTITUTE(S$6," ","~",LEN(TRIM(S$6))-LEN(SUBSTITUTE(TRIM(S$6)," ",""))))-1)&amp;" Total",$B$6:$AH$427,ROW($A113)-5,FALSE))</f>
        <v>-3060664</v>
      </c>
      <c r="T113" s="11">
        <f ca="1">IF(T$5&lt;&gt;"",HLOOKUP(T$5,Functionalization!$G$6:$M$427,ROW($A113)-5,FALSE),IFERROR(INDEX(T$391:T$427,MATCH($F113,$B$391:$B$427,0))/VLOOKUP($F113,$B$391:$AH$427,MATCH(LEFT(TRIM(T$6),FIND("~",SUBSTITUTE(T$6,"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113))*HLOOKUP(LEFT(TRIM(T$6),FIND("~",SUBSTITUTE(T$6," ","~",LEN(TRIM(T$6))-LEN(SUBSTITUTE(TRIM(T$6)," ",""))))-1)&amp;" Total",$B$6:$AH$427,ROW($A113)-5,FALSE))</f>
        <v>-3060664</v>
      </c>
      <c r="U113" s="11">
        <f ca="1">IF(U$5&lt;&gt;"",HLOOKUP(U$5,Functionalization!$G$6:$M$427,ROW($A113)-5,FALSE),IFERROR(INDEX(U$391:U$427,MATCH($F113,$B$391:$B$427,0))/VLOOKUP($F113,$B$391:$AH$427,MATCH(LEFT(TRIM(U$6),FIND("~",SUBSTITUTE(U$6,"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113))*HLOOKUP(LEFT(TRIM(U$6),FIND("~",SUBSTITUTE(U$6," ","~",LEN(TRIM(U$6))-LEN(SUBSTITUTE(TRIM(U$6)," ",""))))-1)&amp;" Total",$B$6:$AH$427,ROW($A113)-5,FALSE))</f>
        <v>0</v>
      </c>
      <c r="V113" s="11">
        <f ca="1">IF(V$5&lt;&gt;"",HLOOKUP(V$5,Functionalization!$G$6:$M$427,ROW($A113)-5,FALSE),IFERROR(INDEX(V$391:V$427,MATCH($F113,$B$391:$B$427,0))/VLOOKUP($F113,$B$391:$AH$427,MATCH(LEFT(TRIM(V$6),FIND("~",SUBSTITUTE(V$6,"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113))*HLOOKUP(LEFT(TRIM(V$6),FIND("~",SUBSTITUTE(V$6," ","~",LEN(TRIM(V$6))-LEN(SUBSTITUTE(TRIM(V$6)," ",""))))-1)&amp;" Total",$B$6:$AH$427,ROW($A113)-5,FALSE))</f>
        <v>0</v>
      </c>
      <c r="W113" s="11">
        <f ca="1">IF(W$5&lt;&gt;"",HLOOKUP(W$5,Functionalization!$G$6:$M$427,ROW($A113)-5,FALSE),IFERROR(INDEX(W$391:W$427,MATCH($F113,$B$391:$B$427,0))/VLOOKUP($F113,$B$391:$AH$427,MATCH(LEFT(TRIM(W$6),FIND("~",SUBSTITUTE(W$6,"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113))*HLOOKUP(LEFT(TRIM(W$6),FIND("~",SUBSTITUTE(W$6," ","~",LEN(TRIM(W$6))-LEN(SUBSTITUTE(TRIM(W$6)," ",""))))-1)&amp;" Total",$B$6:$AH$427,ROW($A113)-5,FALSE))</f>
        <v>0</v>
      </c>
      <c r="X113" s="11">
        <f ca="1">IF(X$5&lt;&gt;"",HLOOKUP(X$5,Functionalization!$G$6:$M$427,ROW($A113)-5,FALSE),IFERROR(INDEX(X$391:X$427,MATCH($F113,$B$391:$B$427,0))/VLOOKUP($F113,$B$391:$AH$427,MATCH(LEFT(TRIM(X$6),FIND("~",SUBSTITUTE(X$6,"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113))*HLOOKUP(LEFT(TRIM(X$6),FIND("~",SUBSTITUTE(X$6," ","~",LEN(TRIM(X$6))-LEN(SUBSTITUTE(TRIM(X$6)," ",""))))-1)&amp;" Total",$B$6:$AH$427,ROW($A113)-5,FALSE))</f>
        <v>0</v>
      </c>
      <c r="Y113" s="11">
        <f ca="1">IF(Y$5&lt;&gt;"",HLOOKUP(Y$5,Functionalization!$G$6:$M$427,ROW($A113)-5,FALSE),IFERROR(INDEX(Y$391:Y$427,MATCH($F113,$B$391:$B$427,0))/VLOOKUP($F113,$B$391:$AH$427,MATCH(LEFT(TRIM(Y$6),FIND("~",SUBSTITUTE(Y$6,"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113))*HLOOKUP(LEFT(TRIM(Y$6),FIND("~",SUBSTITUTE(Y$6," ","~",LEN(TRIM(Y$6))-LEN(SUBSTITUTE(TRIM(Y$6)," ",""))))-1)&amp;" Total",$B$6:$AH$427,ROW($A113)-5,FALSE))</f>
        <v>0</v>
      </c>
      <c r="Z113" s="11">
        <f ca="1">IF(Z$5&lt;&gt;"",HLOOKUP(Z$5,Functionalization!$G$6:$M$427,ROW($A113)-5,FALSE),IFERROR(INDEX(Z$391:Z$427,MATCH($F113,$B$391:$B$427,0))/VLOOKUP($F113,$B$391:$AH$427,MATCH(LEFT(TRIM(Z$6),FIND("~",SUBSTITUTE(Z$6,"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113))*HLOOKUP(LEFT(TRIM(Z$6),FIND("~",SUBSTITUTE(Z$6," ","~",LEN(TRIM(Z$6))-LEN(SUBSTITUTE(TRIM(Z$6)," ",""))))-1)&amp;" Total",$B$6:$AH$427,ROW($A113)-5,FALSE))</f>
        <v>0</v>
      </c>
      <c r="AA113" s="11">
        <f ca="1">IF(AA$5&lt;&gt;"",HLOOKUP(AA$5,Functionalization!$G$6:$M$427,ROW($A113)-5,FALSE),IFERROR(INDEX(AA$391:AA$427,MATCH($F113,$B$391:$B$427,0))/VLOOKUP($F113,$B$391:$AH$427,MATCH(LEFT(TRIM(AA$6),FIND("~",SUBSTITUTE(AA$6,"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113))*HLOOKUP(LEFT(TRIM(AA$6),FIND("~",SUBSTITUTE(AA$6," ","~",LEN(TRIM(AA$6))-LEN(SUBSTITUTE(TRIM(AA$6)," ",""))))-1)&amp;" Total",$B$6:$AH$427,ROW($A113)-5,FALSE))</f>
        <v>0</v>
      </c>
      <c r="AB113" s="11">
        <f ca="1">IF(AB$5&lt;&gt;"",HLOOKUP(AB$5,Functionalization!$G$6:$M$427,ROW($A113)-5,FALSE),IFERROR(INDEX(AB$391:AB$427,MATCH($F113,$B$391:$B$427,0))/VLOOKUP($F113,$B$391:$AH$427,MATCH(LEFT(TRIM(AB$6),FIND("~",SUBSTITUTE(AB$6,"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113))*HLOOKUP(LEFT(TRIM(AB$6),FIND("~",SUBSTITUTE(AB$6," ","~",LEN(TRIM(AB$6))-LEN(SUBSTITUTE(TRIM(AB$6)," ",""))))-1)&amp;" Total",$B$6:$AH$427,ROW($A113)-5,FALSE))</f>
        <v>0</v>
      </c>
      <c r="AC113" s="11">
        <f ca="1">IF(AC$5&lt;&gt;"",HLOOKUP(AC$5,Functionalization!$G$6:$M$427,ROW($A113)-5,FALSE),IFERROR(INDEX(AC$391:AC$427,MATCH($F113,$B$391:$B$427,0))/VLOOKUP($F113,$B$391:$AH$427,MATCH(LEFT(TRIM(AC$6),FIND("~",SUBSTITUTE(AC$6,"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113))*HLOOKUP(LEFT(TRIM(AC$6),FIND("~",SUBSTITUTE(AC$6," ","~",LEN(TRIM(AC$6))-LEN(SUBSTITUTE(TRIM(AC$6)," ",""))))-1)&amp;" Total",$B$6:$AH$427,ROW($A113)-5,FALSE))</f>
        <v>0</v>
      </c>
      <c r="AD113" s="11">
        <f ca="1">IF(AD$5&lt;&gt;"",HLOOKUP(AD$5,Functionalization!$G$6:$M$427,ROW($A113)-5,FALSE),IFERROR(INDEX(AD$391:AD$427,MATCH($F113,$B$391:$B$427,0))/VLOOKUP($F113,$B$391:$AH$427,MATCH(LEFT(TRIM(AD$6),FIND("~",SUBSTITUTE(AD$6,"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113))*HLOOKUP(LEFT(TRIM(AD$6),FIND("~",SUBSTITUTE(AD$6," ","~",LEN(TRIM(AD$6))-LEN(SUBSTITUTE(TRIM(AD$6)," ",""))))-1)&amp;" Total",$B$6:$AH$427,ROW($A113)-5,FALSE))</f>
        <v>0</v>
      </c>
      <c r="AE113" s="11">
        <f ca="1">IF(AE$5&lt;&gt;"",HLOOKUP(AE$5,Functionalization!$G$6:$M$427,ROW($A113)-5,FALSE),IFERROR(INDEX(AE$391:AE$427,MATCH($F113,$B$391:$B$427,0))/VLOOKUP($F113,$B$391:$AH$427,MATCH(LEFT(TRIM(AE$6),FIND("~",SUBSTITUTE(AE$6,"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113))*HLOOKUP(LEFT(TRIM(AE$6),FIND("~",SUBSTITUTE(AE$6," ","~",LEN(TRIM(AE$6))-LEN(SUBSTITUTE(TRIM(AE$6)," ",""))))-1)&amp;" Total",$B$6:$AH$427,ROW($A113)-5,FALSE))</f>
        <v>0</v>
      </c>
      <c r="AF113" s="11">
        <f ca="1">IF(AF$5&lt;&gt;"",HLOOKUP(AF$5,Functionalization!$G$6:$M$427,ROW($A113)-5,FALSE),IFERROR(INDEX(AF$391:AF$427,MATCH($F113,$B$391:$B$427,0))/VLOOKUP($F113,$B$391:$AH$427,MATCH(LEFT(TRIM(AF$6),FIND("~",SUBSTITUTE(AF$6,"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113))*HLOOKUP(LEFT(TRIM(AF$6),FIND("~",SUBSTITUTE(AF$6," ","~",LEN(TRIM(AF$6))-LEN(SUBSTITUTE(TRIM(AF$6)," ",""))))-1)&amp;" Total",$B$6:$AH$427,ROW($A113)-5,FALSE))</f>
        <v>0</v>
      </c>
      <c r="AG113" s="11">
        <f ca="1">IF(AG$5&lt;&gt;"",HLOOKUP(AG$5,Functionalization!$G$6:$M$427,ROW($A113)-5,FALSE),IFERROR(INDEX(AG$391:AG$427,MATCH($F113,$B$391:$B$427,0))/VLOOKUP($F113,$B$391:$AH$427,MATCH(LEFT(TRIM(AG$6),FIND("~",SUBSTITUTE(AG$6,"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113))*HLOOKUP(LEFT(TRIM(AG$6),FIND("~",SUBSTITUTE(AG$6," ","~",LEN(TRIM(AG$6))-LEN(SUBSTITUTE(TRIM(AG$6)," ",""))))-1)&amp;" Total",$B$6:$AH$427,ROW($A113)-5,FALSE))</f>
        <v>0</v>
      </c>
      <c r="AH113" s="11">
        <f ca="1">IF(AH$5&lt;&gt;"",HLOOKUP(AH$5,Functionalization!$G$6:$M$427,ROW($A113)-5,FALSE),IFERROR(INDEX(AH$391:AH$427,MATCH($F113,$B$391:$B$427,0))/VLOOKUP($F113,$B$391:$AH$427,MATCH(LEFT(TRIM(AH$6),FIND("~",SUBSTITUTE(AH$6,"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113))*HLOOKUP(LEFT(TRIM(AH$6),FIND("~",SUBSTITUTE(AH$6," ","~",LEN(TRIM(AH$6))-LEN(SUBSTITUTE(TRIM(AH$6)," ",""))))-1)&amp;" Total",$B$6:$AH$427,ROW($A113)-5,FALSE))</f>
        <v>0</v>
      </c>
      <c r="AJ113">
        <f ca="1">IFERROR(IF(SUMIF($G$6:$AH$6,AJ$6&amp;" Total",$G113:$AH113)-(SUMIF($G$6:$AH$6,AJ$6&amp;" "&amp;'Input-Func_Class'!$D$22,$G113:$AH113)+IFERROR(SUMIF($G$6:$AH$6,AJ$6&amp;" "&amp;'Input-Func_Class'!$E$22,$G113:$AH113),SUMIF($G$6:$AH$6,AJ$6&amp;" "&amp;'Input-Func_Class'!$B$24,$G113:$AH113))+SUMIF($G$6:$AH$6,AJ$6&amp;" "&amp;'Input-Func_Class'!$F$22,$G113:$AH113))&lt;Check_Limit,0,1),1)</f>
        <v>0</v>
      </c>
      <c r="AK113">
        <f ca="1">IFERROR(IF(SUMIF($G$6:$AH$6,AK$6&amp;" Total",$G113:$AH113)-(SUMIF($G$6:$AH$6,AK$6&amp;" "&amp;'Input-Func_Class'!$D$22,$G113:$AH113)+IFERROR(SUMIF($G$6:$AH$6,AK$6&amp;" "&amp;'Input-Func_Class'!$E$22,$G113:$AH113),SUMIF($G$6:$AH$6,AK$6&amp;" "&amp;'Input-Func_Class'!$B$24,$G113:$AH113))+SUMIF($G$6:$AH$6,AK$6&amp;" "&amp;'Input-Func_Class'!$F$22,$G113:$AH113))&lt;Check_Limit,0,1),1)</f>
        <v>0</v>
      </c>
      <c r="AL113">
        <f ca="1">IFERROR(IF(SUMIF($G$6:$AH$6,AL$6&amp;" Total",$G113:$AH113)-(SUMIF($G$6:$AH$6,AL$6&amp;" "&amp;'Input-Func_Class'!$D$22,$G113:$AH113)+IFERROR(SUMIF($G$6:$AH$6,AL$6&amp;" "&amp;'Input-Func_Class'!$E$22,$G113:$AH113),SUMIF($G$6:$AH$6,AL$6&amp;" "&amp;'Input-Func_Class'!$B$24,$G113:$AH113))+SUMIF($G$6:$AH$6,AL$6&amp;" "&amp;'Input-Func_Class'!$F$22,$G113:$AH113))&lt;Check_Limit,0,1),1)</f>
        <v>0</v>
      </c>
      <c r="AM113">
        <f ca="1">IFERROR(IF(SUMIF($G$6:$AH$6,AM$6&amp;" Total",$G113:$AH113)-(SUMIF($G$6:$AH$6,AM$6&amp;" "&amp;'Input-Func_Class'!$D$22,$G113:$AH113)+IFERROR(SUMIF($G$6:$AH$6,AM$6&amp;" "&amp;'Input-Func_Class'!$E$22,$G113:$AH113),SUMIF($G$6:$AH$6,AM$6&amp;" "&amp;'Input-Func_Class'!$B$24,$G113:$AH113))+SUMIF($G$6:$AH$6,AM$6&amp;" "&amp;'Input-Func_Class'!$F$22,$G113:$AH113))&lt;Check_Limit,0,1),1)</f>
        <v>0</v>
      </c>
      <c r="AN113">
        <f ca="1">IFERROR(IF(SUMIF($G$6:$AH$6,AN$6&amp;" Total",$G113:$AH113)-(SUMIF($G$6:$AH$6,AN$6&amp;" "&amp;'Input-Func_Class'!$D$22,$G113:$AH113)+IFERROR(SUMIF($G$6:$AH$6,AN$6&amp;" "&amp;'Input-Func_Class'!$E$22,$G113:$AH113),SUMIF($G$6:$AH$6,AN$6&amp;" "&amp;'Input-Func_Class'!$B$24,$G113:$AH113))+SUMIF($G$6:$AH$6,AN$6&amp;" "&amp;'Input-Func_Class'!$F$22,$G113:$AH113))&lt;Check_Limit,0,1),1)</f>
        <v>0</v>
      </c>
      <c r="AO113">
        <f ca="1">IFERROR(IF(SUMIF($G$6:$AH$6,AO$6&amp;" Total",$G113:$AH113)-(SUMIF($G$6:$AH$6,AO$6&amp;" "&amp;'Input-Func_Class'!$D$22,$G113:$AH113)+IFERROR(SUMIF($G$6:$AH$6,AO$6&amp;" "&amp;'Input-Func_Class'!$E$22,$G113:$AH113),SUMIF($G$6:$AH$6,AO$6&amp;" "&amp;'Input-Func_Class'!$B$24,$G113:$AH113))+SUMIF($G$6:$AH$6,AO$6&amp;" "&amp;'Input-Func_Class'!$F$22,$G113:$AH113))&lt;Check_Limit,0,1),1)</f>
        <v>0</v>
      </c>
      <c r="AP113">
        <f ca="1">IFERROR(IF(SUMIF($G$6:$AH$6,AP$6&amp;" Total",$G113:$AH113)-(SUMIF($G$6:$AH$6,AP$6&amp;" "&amp;'Input-Func_Class'!$D$22,$G113:$AH113)+IFERROR(SUMIF($G$6:$AH$6,AP$6&amp;" "&amp;'Input-Func_Class'!$E$22,$G113:$AH113),SUMIF($G$6:$AH$6,AP$6&amp;" "&amp;'Input-Func_Class'!$B$24,$G113:$AH113))+SUMIF($G$6:$AH$6,AP$6&amp;" "&amp;'Input-Func_Class'!$F$22,$G113:$AH113))&lt;Check_Limit,0,1),1)</f>
        <v>0</v>
      </c>
    </row>
    <row r="114" spans="1:42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>Functionalization!$D114</f>
        <v>-2466820</v>
      </c>
      <c r="E114" s="11">
        <f t="shared" ca="1" si="6"/>
        <v>0</v>
      </c>
      <c r="F114" s="3" t="str">
        <f>IF($D114=0,"-",IF('Input-Accounts'!$E114&lt;&gt;0,'Input-Accounts'!$E114,'Input-Accounts'!$G114))</f>
        <v>DEMAND</v>
      </c>
      <c r="G114" s="11">
        <f ca="1">IF(G$5&lt;&gt;"",HLOOKUP(G$5,Functionalization!$G$6:$M$427,ROW($A114)-5,FALSE),IFERROR(INDEX(G$391:G$427,MATCH($F114,$B$391:$B$427,0))/VLOOKUP($F114,$B$391:$AH$427,MATCH(LEFT(TRIM(G$6),FIND("~",SUBSTITUTE(G$6,"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114))*HLOOKUP(LEFT(TRIM(G$6),FIND("~",SUBSTITUTE(G$6," ","~",LEN(TRIM(G$6))-LEN(SUBSTITUTE(TRIM(G$6)," ",""))))-1)&amp;" Total",$B$6:$AH$427,ROW($A114)-5,FALSE))</f>
        <v>0</v>
      </c>
      <c r="H114" s="11">
        <f ca="1">IF(H$5&lt;&gt;"",HLOOKUP(H$5,Functionalization!$G$6:$M$427,ROW($A114)-5,FALSE),IFERROR(INDEX(H$391:H$427,MATCH($F114,$B$391:$B$427,0))/VLOOKUP($F114,$B$391:$AH$427,MATCH(LEFT(TRIM(H$6),FIND("~",SUBSTITUTE(H$6,"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114))*HLOOKUP(LEFT(TRIM(H$6),FIND("~",SUBSTITUTE(H$6," ","~",LEN(TRIM(H$6))-LEN(SUBSTITUTE(TRIM(H$6)," ",""))))-1)&amp;" Total",$B$6:$AH$427,ROW($A114)-5,FALSE))</f>
        <v>0</v>
      </c>
      <c r="I114" s="11">
        <f ca="1">IF(I$5&lt;&gt;"",HLOOKUP(I$5,Functionalization!$G$6:$M$427,ROW($A114)-5,FALSE),IFERROR(INDEX(I$391:I$427,MATCH($F114,$B$391:$B$427,0))/VLOOKUP($F114,$B$391:$AH$427,MATCH(LEFT(TRIM(I$6),FIND("~",SUBSTITUTE(I$6,"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114))*HLOOKUP(LEFT(TRIM(I$6),FIND("~",SUBSTITUTE(I$6," ","~",LEN(TRIM(I$6))-LEN(SUBSTITUTE(TRIM(I$6)," ",""))))-1)&amp;" Total",$B$6:$AH$427,ROW($A114)-5,FALSE))</f>
        <v>0</v>
      </c>
      <c r="J114" s="11">
        <f ca="1">IF(J$5&lt;&gt;"",HLOOKUP(J$5,Functionalization!$G$6:$M$427,ROW($A114)-5,FALSE),IFERROR(INDEX(J$391:J$427,MATCH($F114,$B$391:$B$427,0))/VLOOKUP($F114,$B$391:$AH$427,MATCH(LEFT(TRIM(J$6),FIND("~",SUBSTITUTE(J$6,"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114))*HLOOKUP(LEFT(TRIM(J$6),FIND("~",SUBSTITUTE(J$6," ","~",LEN(TRIM(J$6))-LEN(SUBSTITUTE(TRIM(J$6)," ",""))))-1)&amp;" Total",$B$6:$AH$427,ROW($A114)-5,FALSE))</f>
        <v>0</v>
      </c>
      <c r="K114" s="11">
        <f ca="1">IF(K$5&lt;&gt;"",HLOOKUP(K$5,Functionalization!$G$6:$M$427,ROW($A114)-5,FALSE),IFERROR(INDEX(K$391:K$427,MATCH($F114,$B$391:$B$427,0))/VLOOKUP($F114,$B$391:$AH$427,MATCH(LEFT(TRIM(K$6),FIND("~",SUBSTITUTE(K$6,"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114))*HLOOKUP(LEFT(TRIM(K$6),FIND("~",SUBSTITUTE(K$6," ","~",LEN(TRIM(K$6))-LEN(SUBSTITUTE(TRIM(K$6)," ",""))))-1)&amp;" Total",$B$6:$AH$427,ROW($A114)-5,FALSE))</f>
        <v>0</v>
      </c>
      <c r="L114" s="11">
        <f ca="1">IF(L$5&lt;&gt;"",HLOOKUP(L$5,Functionalization!$G$6:$M$427,ROW($A114)-5,FALSE),IFERROR(INDEX(L$391:L$427,MATCH($F114,$B$391:$B$427,0))/VLOOKUP($F114,$B$391:$AH$427,MATCH(LEFT(TRIM(L$6),FIND("~",SUBSTITUTE(L$6,"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114))*HLOOKUP(LEFT(TRIM(L$6),FIND("~",SUBSTITUTE(L$6," ","~",LEN(TRIM(L$6))-LEN(SUBSTITUTE(TRIM(L$6)," ",""))))-1)&amp;" Total",$B$6:$AH$427,ROW($A114)-5,FALSE))</f>
        <v>0</v>
      </c>
      <c r="M114" s="11">
        <f ca="1">IF(M$5&lt;&gt;"",HLOOKUP(M$5,Functionalization!$G$6:$M$427,ROW($A114)-5,FALSE),IFERROR(INDEX(M$391:M$427,MATCH($F114,$B$391:$B$427,0))/VLOOKUP($F114,$B$391:$AH$427,MATCH(LEFT(TRIM(M$6),FIND("~",SUBSTITUTE(M$6,"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114))*HLOOKUP(LEFT(TRIM(M$6),FIND("~",SUBSTITUTE(M$6," ","~",LEN(TRIM(M$6))-LEN(SUBSTITUTE(TRIM(M$6)," ",""))))-1)&amp;" Total",$B$6:$AH$427,ROW($A114)-5,FALSE))</f>
        <v>0</v>
      </c>
      <c r="N114" s="11">
        <f ca="1">IF(N$5&lt;&gt;"",HLOOKUP(N$5,Functionalization!$G$6:$M$427,ROW($A114)-5,FALSE),IFERROR(INDEX(N$391:N$427,MATCH($F114,$B$391:$B$427,0))/VLOOKUP($F114,$B$391:$AH$427,MATCH(LEFT(TRIM(N$6),FIND("~",SUBSTITUTE(N$6,"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114))*HLOOKUP(LEFT(TRIM(N$6),FIND("~",SUBSTITUTE(N$6," ","~",LEN(TRIM(N$6))-LEN(SUBSTITUTE(TRIM(N$6)," ",""))))-1)&amp;" Total",$B$6:$AH$427,ROW($A114)-5,FALSE))</f>
        <v>0</v>
      </c>
      <c r="O114" s="11">
        <f ca="1">IF(O$5&lt;&gt;"",HLOOKUP(O$5,Functionalization!$G$6:$M$427,ROW($A114)-5,FALSE),IFERROR(INDEX(O$391:O$427,MATCH($F114,$B$391:$B$427,0))/VLOOKUP($F114,$B$391:$AH$427,MATCH(LEFT(TRIM(O$6),FIND("~",SUBSTITUTE(O$6,"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114))*HLOOKUP(LEFT(TRIM(O$6),FIND("~",SUBSTITUTE(O$6," ","~",LEN(TRIM(O$6))-LEN(SUBSTITUTE(TRIM(O$6)," ",""))))-1)&amp;" Total",$B$6:$AH$427,ROW($A114)-5,FALSE))</f>
        <v>0</v>
      </c>
      <c r="P114" s="11">
        <f ca="1">IF(P$5&lt;&gt;"",HLOOKUP(P$5,Functionalization!$G$6:$M$427,ROW($A114)-5,FALSE),IFERROR(INDEX(P$391:P$427,MATCH($F114,$B$391:$B$427,0))/VLOOKUP($F114,$B$391:$AH$427,MATCH(LEFT(TRIM(P$6),FIND("~",SUBSTITUTE(P$6,"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114))*HLOOKUP(LEFT(TRIM(P$6),FIND("~",SUBSTITUTE(P$6," ","~",LEN(TRIM(P$6))-LEN(SUBSTITUTE(TRIM(P$6)," ",""))))-1)&amp;" Total",$B$6:$AH$427,ROW($A114)-5,FALSE))</f>
        <v>0</v>
      </c>
      <c r="Q114" s="11">
        <f ca="1">IF(Q$5&lt;&gt;"",HLOOKUP(Q$5,Functionalization!$G$6:$M$427,ROW($A114)-5,FALSE),IFERROR(INDEX(Q$391:Q$427,MATCH($F114,$B$391:$B$427,0))/VLOOKUP($F114,$B$391:$AH$427,MATCH(LEFT(TRIM(Q$6),FIND("~",SUBSTITUTE(Q$6,"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114))*HLOOKUP(LEFT(TRIM(Q$6),FIND("~",SUBSTITUTE(Q$6," ","~",LEN(TRIM(Q$6))-LEN(SUBSTITUTE(TRIM(Q$6)," ",""))))-1)&amp;" Total",$B$6:$AH$427,ROW($A114)-5,FALSE))</f>
        <v>0</v>
      </c>
      <c r="R114" s="11">
        <f ca="1">IF(R$5&lt;&gt;"",HLOOKUP(R$5,Functionalization!$G$6:$M$427,ROW($A114)-5,FALSE),IFERROR(INDEX(R$391:R$427,MATCH($F114,$B$391:$B$427,0))/VLOOKUP($F114,$B$391:$AH$427,MATCH(LEFT(TRIM(R$6),FIND("~",SUBSTITUTE(R$6,"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114))*HLOOKUP(LEFT(TRIM(R$6),FIND("~",SUBSTITUTE(R$6," ","~",LEN(TRIM(R$6))-LEN(SUBSTITUTE(TRIM(R$6)," ",""))))-1)&amp;" Total",$B$6:$AH$427,ROW($A114)-5,FALSE))</f>
        <v>0</v>
      </c>
      <c r="S114" s="11">
        <f ca="1">IF(S$5&lt;&gt;"",HLOOKUP(S$5,Functionalization!$G$6:$M$427,ROW($A114)-5,FALSE),IFERROR(INDEX(S$391:S$427,MATCH($F114,$B$391:$B$427,0))/VLOOKUP($F114,$B$391:$AH$427,MATCH(LEFT(TRIM(S$6),FIND("~",SUBSTITUTE(S$6,"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114))*HLOOKUP(LEFT(TRIM(S$6),FIND("~",SUBSTITUTE(S$6," ","~",LEN(TRIM(S$6))-LEN(SUBSTITUTE(TRIM(S$6)," ",""))))-1)&amp;" Total",$B$6:$AH$427,ROW($A114)-5,FALSE))</f>
        <v>-2466820</v>
      </c>
      <c r="T114" s="11">
        <f ca="1">IF(T$5&lt;&gt;"",HLOOKUP(T$5,Functionalization!$G$6:$M$427,ROW($A114)-5,FALSE),IFERROR(INDEX(T$391:T$427,MATCH($F114,$B$391:$B$427,0))/VLOOKUP($F114,$B$391:$AH$427,MATCH(LEFT(TRIM(T$6),FIND("~",SUBSTITUTE(T$6,"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114))*HLOOKUP(LEFT(TRIM(T$6),FIND("~",SUBSTITUTE(T$6," ","~",LEN(TRIM(T$6))-LEN(SUBSTITUTE(TRIM(T$6)," ",""))))-1)&amp;" Total",$B$6:$AH$427,ROW($A114)-5,FALSE))</f>
        <v>-2466820</v>
      </c>
      <c r="U114" s="11">
        <f ca="1">IF(U$5&lt;&gt;"",HLOOKUP(U$5,Functionalization!$G$6:$M$427,ROW($A114)-5,FALSE),IFERROR(INDEX(U$391:U$427,MATCH($F114,$B$391:$B$427,0))/VLOOKUP($F114,$B$391:$AH$427,MATCH(LEFT(TRIM(U$6),FIND("~",SUBSTITUTE(U$6,"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114))*HLOOKUP(LEFT(TRIM(U$6),FIND("~",SUBSTITUTE(U$6," ","~",LEN(TRIM(U$6))-LEN(SUBSTITUTE(TRIM(U$6)," ",""))))-1)&amp;" Total",$B$6:$AH$427,ROW($A114)-5,FALSE))</f>
        <v>0</v>
      </c>
      <c r="V114" s="11">
        <f ca="1">IF(V$5&lt;&gt;"",HLOOKUP(V$5,Functionalization!$G$6:$M$427,ROW($A114)-5,FALSE),IFERROR(INDEX(V$391:V$427,MATCH($F114,$B$391:$B$427,0))/VLOOKUP($F114,$B$391:$AH$427,MATCH(LEFT(TRIM(V$6),FIND("~",SUBSTITUTE(V$6,"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114))*HLOOKUP(LEFT(TRIM(V$6),FIND("~",SUBSTITUTE(V$6," ","~",LEN(TRIM(V$6))-LEN(SUBSTITUTE(TRIM(V$6)," ",""))))-1)&amp;" Total",$B$6:$AH$427,ROW($A114)-5,FALSE))</f>
        <v>0</v>
      </c>
      <c r="W114" s="11">
        <f ca="1">IF(W$5&lt;&gt;"",HLOOKUP(W$5,Functionalization!$G$6:$M$427,ROW($A114)-5,FALSE),IFERROR(INDEX(W$391:W$427,MATCH($F114,$B$391:$B$427,0))/VLOOKUP($F114,$B$391:$AH$427,MATCH(LEFT(TRIM(W$6),FIND("~",SUBSTITUTE(W$6,"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114))*HLOOKUP(LEFT(TRIM(W$6),FIND("~",SUBSTITUTE(W$6," ","~",LEN(TRIM(W$6))-LEN(SUBSTITUTE(TRIM(W$6)," ",""))))-1)&amp;" Total",$B$6:$AH$427,ROW($A114)-5,FALSE))</f>
        <v>0</v>
      </c>
      <c r="X114" s="11">
        <f ca="1">IF(X$5&lt;&gt;"",HLOOKUP(X$5,Functionalization!$G$6:$M$427,ROW($A114)-5,FALSE),IFERROR(INDEX(X$391:X$427,MATCH($F114,$B$391:$B$427,0))/VLOOKUP($F114,$B$391:$AH$427,MATCH(LEFT(TRIM(X$6),FIND("~",SUBSTITUTE(X$6,"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114))*HLOOKUP(LEFT(TRIM(X$6),FIND("~",SUBSTITUTE(X$6," ","~",LEN(TRIM(X$6))-LEN(SUBSTITUTE(TRIM(X$6)," ",""))))-1)&amp;" Total",$B$6:$AH$427,ROW($A114)-5,FALSE))</f>
        <v>0</v>
      </c>
      <c r="Y114" s="11">
        <f ca="1">IF(Y$5&lt;&gt;"",HLOOKUP(Y$5,Functionalization!$G$6:$M$427,ROW($A114)-5,FALSE),IFERROR(INDEX(Y$391:Y$427,MATCH($F114,$B$391:$B$427,0))/VLOOKUP($F114,$B$391:$AH$427,MATCH(LEFT(TRIM(Y$6),FIND("~",SUBSTITUTE(Y$6,"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114))*HLOOKUP(LEFT(TRIM(Y$6),FIND("~",SUBSTITUTE(Y$6," ","~",LEN(TRIM(Y$6))-LEN(SUBSTITUTE(TRIM(Y$6)," ",""))))-1)&amp;" Total",$B$6:$AH$427,ROW($A114)-5,FALSE))</f>
        <v>0</v>
      </c>
      <c r="Z114" s="11">
        <f ca="1">IF(Z$5&lt;&gt;"",HLOOKUP(Z$5,Functionalization!$G$6:$M$427,ROW($A114)-5,FALSE),IFERROR(INDEX(Z$391:Z$427,MATCH($F114,$B$391:$B$427,0))/VLOOKUP($F114,$B$391:$AH$427,MATCH(LEFT(TRIM(Z$6),FIND("~",SUBSTITUTE(Z$6,"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114))*HLOOKUP(LEFT(TRIM(Z$6),FIND("~",SUBSTITUTE(Z$6," ","~",LEN(TRIM(Z$6))-LEN(SUBSTITUTE(TRIM(Z$6)," ",""))))-1)&amp;" Total",$B$6:$AH$427,ROW($A114)-5,FALSE))</f>
        <v>0</v>
      </c>
      <c r="AA114" s="11">
        <f ca="1">IF(AA$5&lt;&gt;"",HLOOKUP(AA$5,Functionalization!$G$6:$M$427,ROW($A114)-5,FALSE),IFERROR(INDEX(AA$391:AA$427,MATCH($F114,$B$391:$B$427,0))/VLOOKUP($F114,$B$391:$AH$427,MATCH(LEFT(TRIM(AA$6),FIND("~",SUBSTITUTE(AA$6,"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114))*HLOOKUP(LEFT(TRIM(AA$6),FIND("~",SUBSTITUTE(AA$6," ","~",LEN(TRIM(AA$6))-LEN(SUBSTITUTE(TRIM(AA$6)," ",""))))-1)&amp;" Total",$B$6:$AH$427,ROW($A114)-5,FALSE))</f>
        <v>0</v>
      </c>
      <c r="AB114" s="11">
        <f ca="1">IF(AB$5&lt;&gt;"",HLOOKUP(AB$5,Functionalization!$G$6:$M$427,ROW($A114)-5,FALSE),IFERROR(INDEX(AB$391:AB$427,MATCH($F114,$B$391:$B$427,0))/VLOOKUP($F114,$B$391:$AH$427,MATCH(LEFT(TRIM(AB$6),FIND("~",SUBSTITUTE(AB$6,"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114))*HLOOKUP(LEFT(TRIM(AB$6),FIND("~",SUBSTITUTE(AB$6," ","~",LEN(TRIM(AB$6))-LEN(SUBSTITUTE(TRIM(AB$6)," ",""))))-1)&amp;" Total",$B$6:$AH$427,ROW($A114)-5,FALSE))</f>
        <v>0</v>
      </c>
      <c r="AC114" s="11">
        <f ca="1">IF(AC$5&lt;&gt;"",HLOOKUP(AC$5,Functionalization!$G$6:$M$427,ROW($A114)-5,FALSE),IFERROR(INDEX(AC$391:AC$427,MATCH($F114,$B$391:$B$427,0))/VLOOKUP($F114,$B$391:$AH$427,MATCH(LEFT(TRIM(AC$6),FIND("~",SUBSTITUTE(AC$6,"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114))*HLOOKUP(LEFT(TRIM(AC$6),FIND("~",SUBSTITUTE(AC$6," ","~",LEN(TRIM(AC$6))-LEN(SUBSTITUTE(TRIM(AC$6)," ",""))))-1)&amp;" Total",$B$6:$AH$427,ROW($A114)-5,FALSE))</f>
        <v>0</v>
      </c>
      <c r="AD114" s="11">
        <f ca="1">IF(AD$5&lt;&gt;"",HLOOKUP(AD$5,Functionalization!$G$6:$M$427,ROW($A114)-5,FALSE),IFERROR(INDEX(AD$391:AD$427,MATCH($F114,$B$391:$B$427,0))/VLOOKUP($F114,$B$391:$AH$427,MATCH(LEFT(TRIM(AD$6),FIND("~",SUBSTITUTE(AD$6,"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114))*HLOOKUP(LEFT(TRIM(AD$6),FIND("~",SUBSTITUTE(AD$6," ","~",LEN(TRIM(AD$6))-LEN(SUBSTITUTE(TRIM(AD$6)," ",""))))-1)&amp;" Total",$B$6:$AH$427,ROW($A114)-5,FALSE))</f>
        <v>0</v>
      </c>
      <c r="AE114" s="11">
        <f ca="1">IF(AE$5&lt;&gt;"",HLOOKUP(AE$5,Functionalization!$G$6:$M$427,ROW($A114)-5,FALSE),IFERROR(INDEX(AE$391:AE$427,MATCH($F114,$B$391:$B$427,0))/VLOOKUP($F114,$B$391:$AH$427,MATCH(LEFT(TRIM(AE$6),FIND("~",SUBSTITUTE(AE$6,"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114))*HLOOKUP(LEFT(TRIM(AE$6),FIND("~",SUBSTITUTE(AE$6," ","~",LEN(TRIM(AE$6))-LEN(SUBSTITUTE(TRIM(AE$6)," ",""))))-1)&amp;" Total",$B$6:$AH$427,ROW($A114)-5,FALSE))</f>
        <v>0</v>
      </c>
      <c r="AF114" s="11">
        <f ca="1">IF(AF$5&lt;&gt;"",HLOOKUP(AF$5,Functionalization!$G$6:$M$427,ROW($A114)-5,FALSE),IFERROR(INDEX(AF$391:AF$427,MATCH($F114,$B$391:$B$427,0))/VLOOKUP($F114,$B$391:$AH$427,MATCH(LEFT(TRIM(AF$6),FIND("~",SUBSTITUTE(AF$6,"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114))*HLOOKUP(LEFT(TRIM(AF$6),FIND("~",SUBSTITUTE(AF$6," ","~",LEN(TRIM(AF$6))-LEN(SUBSTITUTE(TRIM(AF$6)," ",""))))-1)&amp;" Total",$B$6:$AH$427,ROW($A114)-5,FALSE))</f>
        <v>0</v>
      </c>
      <c r="AG114" s="11">
        <f ca="1">IF(AG$5&lt;&gt;"",HLOOKUP(AG$5,Functionalization!$G$6:$M$427,ROW($A114)-5,FALSE),IFERROR(INDEX(AG$391:AG$427,MATCH($F114,$B$391:$B$427,0))/VLOOKUP($F114,$B$391:$AH$427,MATCH(LEFT(TRIM(AG$6),FIND("~",SUBSTITUTE(AG$6,"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114))*HLOOKUP(LEFT(TRIM(AG$6),FIND("~",SUBSTITUTE(AG$6," ","~",LEN(TRIM(AG$6))-LEN(SUBSTITUTE(TRIM(AG$6)," ",""))))-1)&amp;" Total",$B$6:$AH$427,ROW($A114)-5,FALSE))</f>
        <v>0</v>
      </c>
      <c r="AH114" s="11">
        <f ca="1">IF(AH$5&lt;&gt;"",HLOOKUP(AH$5,Functionalization!$G$6:$M$427,ROW($A114)-5,FALSE),IFERROR(INDEX(AH$391:AH$427,MATCH($F114,$B$391:$B$427,0))/VLOOKUP($F114,$B$391:$AH$427,MATCH(LEFT(TRIM(AH$6),FIND("~",SUBSTITUTE(AH$6,"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114))*HLOOKUP(LEFT(TRIM(AH$6),FIND("~",SUBSTITUTE(AH$6," ","~",LEN(TRIM(AH$6))-LEN(SUBSTITUTE(TRIM(AH$6)," ",""))))-1)&amp;" Total",$B$6:$AH$427,ROW($A114)-5,FALSE))</f>
        <v>0</v>
      </c>
      <c r="AJ114">
        <f ca="1">IFERROR(IF(SUMIF($G$6:$AH$6,AJ$6&amp;" Total",$G114:$AH114)-(SUMIF($G$6:$AH$6,AJ$6&amp;" "&amp;'Input-Func_Class'!$D$22,$G114:$AH114)+IFERROR(SUMIF($G$6:$AH$6,AJ$6&amp;" "&amp;'Input-Func_Class'!$E$22,$G114:$AH114),SUMIF($G$6:$AH$6,AJ$6&amp;" "&amp;'Input-Func_Class'!$B$24,$G114:$AH114))+SUMIF($G$6:$AH$6,AJ$6&amp;" "&amp;'Input-Func_Class'!$F$22,$G114:$AH114))&lt;Check_Limit,0,1),1)</f>
        <v>0</v>
      </c>
      <c r="AK114">
        <f ca="1">IFERROR(IF(SUMIF($G$6:$AH$6,AK$6&amp;" Total",$G114:$AH114)-(SUMIF($G$6:$AH$6,AK$6&amp;" "&amp;'Input-Func_Class'!$D$22,$G114:$AH114)+IFERROR(SUMIF($G$6:$AH$6,AK$6&amp;" "&amp;'Input-Func_Class'!$E$22,$G114:$AH114),SUMIF($G$6:$AH$6,AK$6&amp;" "&amp;'Input-Func_Class'!$B$24,$G114:$AH114))+SUMIF($G$6:$AH$6,AK$6&amp;" "&amp;'Input-Func_Class'!$F$22,$G114:$AH114))&lt;Check_Limit,0,1),1)</f>
        <v>0</v>
      </c>
      <c r="AL114">
        <f ca="1">IFERROR(IF(SUMIF($G$6:$AH$6,AL$6&amp;" Total",$G114:$AH114)-(SUMIF($G$6:$AH$6,AL$6&amp;" "&amp;'Input-Func_Class'!$D$22,$G114:$AH114)+IFERROR(SUMIF($G$6:$AH$6,AL$6&amp;" "&amp;'Input-Func_Class'!$E$22,$G114:$AH114),SUMIF($G$6:$AH$6,AL$6&amp;" "&amp;'Input-Func_Class'!$B$24,$G114:$AH114))+SUMIF($G$6:$AH$6,AL$6&amp;" "&amp;'Input-Func_Class'!$F$22,$G114:$AH114))&lt;Check_Limit,0,1),1)</f>
        <v>0</v>
      </c>
      <c r="AM114">
        <f ca="1">IFERROR(IF(SUMIF($G$6:$AH$6,AM$6&amp;" Total",$G114:$AH114)-(SUMIF($G$6:$AH$6,AM$6&amp;" "&amp;'Input-Func_Class'!$D$22,$G114:$AH114)+IFERROR(SUMIF($G$6:$AH$6,AM$6&amp;" "&amp;'Input-Func_Class'!$E$22,$G114:$AH114),SUMIF($G$6:$AH$6,AM$6&amp;" "&amp;'Input-Func_Class'!$B$24,$G114:$AH114))+SUMIF($G$6:$AH$6,AM$6&amp;" "&amp;'Input-Func_Class'!$F$22,$G114:$AH114))&lt;Check_Limit,0,1),1)</f>
        <v>0</v>
      </c>
      <c r="AN114">
        <f ca="1">IFERROR(IF(SUMIF($G$6:$AH$6,AN$6&amp;" Total",$G114:$AH114)-(SUMIF($G$6:$AH$6,AN$6&amp;" "&amp;'Input-Func_Class'!$D$22,$G114:$AH114)+IFERROR(SUMIF($G$6:$AH$6,AN$6&amp;" "&amp;'Input-Func_Class'!$E$22,$G114:$AH114),SUMIF($G$6:$AH$6,AN$6&amp;" "&amp;'Input-Func_Class'!$B$24,$G114:$AH114))+SUMIF($G$6:$AH$6,AN$6&amp;" "&amp;'Input-Func_Class'!$F$22,$G114:$AH114))&lt;Check_Limit,0,1),1)</f>
        <v>0</v>
      </c>
      <c r="AO114">
        <f ca="1">IFERROR(IF(SUMIF($G$6:$AH$6,AO$6&amp;" Total",$G114:$AH114)-(SUMIF($G$6:$AH$6,AO$6&amp;" "&amp;'Input-Func_Class'!$D$22,$G114:$AH114)+IFERROR(SUMIF($G$6:$AH$6,AO$6&amp;" "&amp;'Input-Func_Class'!$E$22,$G114:$AH114),SUMIF($G$6:$AH$6,AO$6&amp;" "&amp;'Input-Func_Class'!$B$24,$G114:$AH114))+SUMIF($G$6:$AH$6,AO$6&amp;" "&amp;'Input-Func_Class'!$F$22,$G114:$AH114))&lt;Check_Limit,0,1),1)</f>
        <v>0</v>
      </c>
      <c r="AP114">
        <f ca="1">IFERROR(IF(SUMIF($G$6:$AH$6,AP$6&amp;" Total",$G114:$AH114)-(SUMIF($G$6:$AH$6,AP$6&amp;" "&amp;'Input-Func_Class'!$D$22,$G114:$AH114)+IFERROR(SUMIF($G$6:$AH$6,AP$6&amp;" "&amp;'Input-Func_Class'!$E$22,$G114:$AH114),SUMIF($G$6:$AH$6,AP$6&amp;" "&amp;'Input-Func_Class'!$B$24,$G114:$AH114))+SUMIF($G$6:$AH$6,AP$6&amp;" "&amp;'Input-Func_Class'!$F$22,$G114:$AH114))&lt;Check_Limit,0,1),1)</f>
        <v>0</v>
      </c>
    </row>
    <row r="115" spans="1:42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>Functionalization!$D115</f>
        <v>-107876550</v>
      </c>
      <c r="E115" s="11">
        <f t="shared" ca="1" si="6"/>
        <v>0</v>
      </c>
      <c r="F115" s="3" t="str">
        <f>IF($D115=0,"-",IF('Input-Accounts'!$E115&lt;&gt;0,'Input-Accounts'!$E115,'Input-Accounts'!$G115))</f>
        <v>DEMAND</v>
      </c>
      <c r="G115" s="11">
        <f ca="1">IF(G$5&lt;&gt;"",HLOOKUP(G$5,Functionalization!$G$6:$M$427,ROW($A115)-5,FALSE),IFERROR(INDEX(G$391:G$427,MATCH($F115,$B$391:$B$427,0))/VLOOKUP($F115,$B$391:$AH$427,MATCH(LEFT(TRIM(G$6),FIND("~",SUBSTITUTE(G$6,"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115))*HLOOKUP(LEFT(TRIM(G$6),FIND("~",SUBSTITUTE(G$6," ","~",LEN(TRIM(G$6))-LEN(SUBSTITUTE(TRIM(G$6)," ",""))))-1)&amp;" Total",$B$6:$AH$427,ROW($A115)-5,FALSE))</f>
        <v>0</v>
      </c>
      <c r="H115" s="11">
        <f ca="1">IF(H$5&lt;&gt;"",HLOOKUP(H$5,Functionalization!$G$6:$M$427,ROW($A115)-5,FALSE),IFERROR(INDEX(H$391:H$427,MATCH($F115,$B$391:$B$427,0))/VLOOKUP($F115,$B$391:$AH$427,MATCH(LEFT(TRIM(H$6),FIND("~",SUBSTITUTE(H$6,"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115))*HLOOKUP(LEFT(TRIM(H$6),FIND("~",SUBSTITUTE(H$6," ","~",LEN(TRIM(H$6))-LEN(SUBSTITUTE(TRIM(H$6)," ",""))))-1)&amp;" Total",$B$6:$AH$427,ROW($A115)-5,FALSE))</f>
        <v>0</v>
      </c>
      <c r="I115" s="11">
        <f ca="1">IF(I$5&lt;&gt;"",HLOOKUP(I$5,Functionalization!$G$6:$M$427,ROW($A115)-5,FALSE),IFERROR(INDEX(I$391:I$427,MATCH($F115,$B$391:$B$427,0))/VLOOKUP($F115,$B$391:$AH$427,MATCH(LEFT(TRIM(I$6),FIND("~",SUBSTITUTE(I$6,"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115))*HLOOKUP(LEFT(TRIM(I$6),FIND("~",SUBSTITUTE(I$6," ","~",LEN(TRIM(I$6))-LEN(SUBSTITUTE(TRIM(I$6)," ",""))))-1)&amp;" Total",$B$6:$AH$427,ROW($A115)-5,FALSE))</f>
        <v>0</v>
      </c>
      <c r="J115" s="11">
        <f ca="1">IF(J$5&lt;&gt;"",HLOOKUP(J$5,Functionalization!$G$6:$M$427,ROW($A115)-5,FALSE),IFERROR(INDEX(J$391:J$427,MATCH($F115,$B$391:$B$427,0))/VLOOKUP($F115,$B$391:$AH$427,MATCH(LEFT(TRIM(J$6),FIND("~",SUBSTITUTE(J$6,"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115))*HLOOKUP(LEFT(TRIM(J$6),FIND("~",SUBSTITUTE(J$6," ","~",LEN(TRIM(J$6))-LEN(SUBSTITUTE(TRIM(J$6)," ",""))))-1)&amp;" Total",$B$6:$AH$427,ROW($A115)-5,FALSE))</f>
        <v>0</v>
      </c>
      <c r="K115" s="11">
        <f ca="1">IF(K$5&lt;&gt;"",HLOOKUP(K$5,Functionalization!$G$6:$M$427,ROW($A115)-5,FALSE),IFERROR(INDEX(K$391:K$427,MATCH($F115,$B$391:$B$427,0))/VLOOKUP($F115,$B$391:$AH$427,MATCH(LEFT(TRIM(K$6),FIND("~",SUBSTITUTE(K$6,"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115))*HLOOKUP(LEFT(TRIM(K$6),FIND("~",SUBSTITUTE(K$6," ","~",LEN(TRIM(K$6))-LEN(SUBSTITUTE(TRIM(K$6)," ",""))))-1)&amp;" Total",$B$6:$AH$427,ROW($A115)-5,FALSE))</f>
        <v>0</v>
      </c>
      <c r="L115" s="11">
        <f ca="1">IF(L$5&lt;&gt;"",HLOOKUP(L$5,Functionalization!$G$6:$M$427,ROW($A115)-5,FALSE),IFERROR(INDEX(L$391:L$427,MATCH($F115,$B$391:$B$427,0))/VLOOKUP($F115,$B$391:$AH$427,MATCH(LEFT(TRIM(L$6),FIND("~",SUBSTITUTE(L$6,"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115))*HLOOKUP(LEFT(TRIM(L$6),FIND("~",SUBSTITUTE(L$6," ","~",LEN(TRIM(L$6))-LEN(SUBSTITUTE(TRIM(L$6)," ",""))))-1)&amp;" Total",$B$6:$AH$427,ROW($A115)-5,FALSE))</f>
        <v>0</v>
      </c>
      <c r="M115" s="11">
        <f ca="1">IF(M$5&lt;&gt;"",HLOOKUP(M$5,Functionalization!$G$6:$M$427,ROW($A115)-5,FALSE),IFERROR(INDEX(M$391:M$427,MATCH($F115,$B$391:$B$427,0))/VLOOKUP($F115,$B$391:$AH$427,MATCH(LEFT(TRIM(M$6),FIND("~",SUBSTITUTE(M$6,"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115))*HLOOKUP(LEFT(TRIM(M$6),FIND("~",SUBSTITUTE(M$6," ","~",LEN(TRIM(M$6))-LEN(SUBSTITUTE(TRIM(M$6)," ",""))))-1)&amp;" Total",$B$6:$AH$427,ROW($A115)-5,FALSE))</f>
        <v>0</v>
      </c>
      <c r="N115" s="11">
        <f ca="1">IF(N$5&lt;&gt;"",HLOOKUP(N$5,Functionalization!$G$6:$M$427,ROW($A115)-5,FALSE),IFERROR(INDEX(N$391:N$427,MATCH($F115,$B$391:$B$427,0))/VLOOKUP($F115,$B$391:$AH$427,MATCH(LEFT(TRIM(N$6),FIND("~",SUBSTITUTE(N$6,"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115))*HLOOKUP(LEFT(TRIM(N$6),FIND("~",SUBSTITUTE(N$6," ","~",LEN(TRIM(N$6))-LEN(SUBSTITUTE(TRIM(N$6)," ",""))))-1)&amp;" Total",$B$6:$AH$427,ROW($A115)-5,FALSE))</f>
        <v>0</v>
      </c>
      <c r="O115" s="11">
        <f ca="1">IF(O$5&lt;&gt;"",HLOOKUP(O$5,Functionalization!$G$6:$M$427,ROW($A115)-5,FALSE),IFERROR(INDEX(O$391:O$427,MATCH($F115,$B$391:$B$427,0))/VLOOKUP($F115,$B$391:$AH$427,MATCH(LEFT(TRIM(O$6),FIND("~",SUBSTITUTE(O$6,"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115))*HLOOKUP(LEFT(TRIM(O$6),FIND("~",SUBSTITUTE(O$6," ","~",LEN(TRIM(O$6))-LEN(SUBSTITUTE(TRIM(O$6)," ",""))))-1)&amp;" Total",$B$6:$AH$427,ROW($A115)-5,FALSE))</f>
        <v>0</v>
      </c>
      <c r="P115" s="11">
        <f ca="1">IF(P$5&lt;&gt;"",HLOOKUP(P$5,Functionalization!$G$6:$M$427,ROW($A115)-5,FALSE),IFERROR(INDEX(P$391:P$427,MATCH($F115,$B$391:$B$427,0))/VLOOKUP($F115,$B$391:$AH$427,MATCH(LEFT(TRIM(P$6),FIND("~",SUBSTITUTE(P$6,"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115))*HLOOKUP(LEFT(TRIM(P$6),FIND("~",SUBSTITUTE(P$6," ","~",LEN(TRIM(P$6))-LEN(SUBSTITUTE(TRIM(P$6)," ",""))))-1)&amp;" Total",$B$6:$AH$427,ROW($A115)-5,FALSE))</f>
        <v>0</v>
      </c>
      <c r="Q115" s="11">
        <f ca="1">IF(Q$5&lt;&gt;"",HLOOKUP(Q$5,Functionalization!$G$6:$M$427,ROW($A115)-5,FALSE),IFERROR(INDEX(Q$391:Q$427,MATCH($F115,$B$391:$B$427,0))/VLOOKUP($F115,$B$391:$AH$427,MATCH(LEFT(TRIM(Q$6),FIND("~",SUBSTITUTE(Q$6,"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115))*HLOOKUP(LEFT(TRIM(Q$6),FIND("~",SUBSTITUTE(Q$6," ","~",LEN(TRIM(Q$6))-LEN(SUBSTITUTE(TRIM(Q$6)," ",""))))-1)&amp;" Total",$B$6:$AH$427,ROW($A115)-5,FALSE))</f>
        <v>0</v>
      </c>
      <c r="R115" s="11">
        <f ca="1">IF(R$5&lt;&gt;"",HLOOKUP(R$5,Functionalization!$G$6:$M$427,ROW($A115)-5,FALSE),IFERROR(INDEX(R$391:R$427,MATCH($F115,$B$391:$B$427,0))/VLOOKUP($F115,$B$391:$AH$427,MATCH(LEFT(TRIM(R$6),FIND("~",SUBSTITUTE(R$6,"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115))*HLOOKUP(LEFT(TRIM(R$6),FIND("~",SUBSTITUTE(R$6," ","~",LEN(TRIM(R$6))-LEN(SUBSTITUTE(TRIM(R$6)," ",""))))-1)&amp;" Total",$B$6:$AH$427,ROW($A115)-5,FALSE))</f>
        <v>0</v>
      </c>
      <c r="S115" s="11">
        <f ca="1">IF(S$5&lt;&gt;"",HLOOKUP(S$5,Functionalization!$G$6:$M$427,ROW($A115)-5,FALSE),IFERROR(INDEX(S$391:S$427,MATCH($F115,$B$391:$B$427,0))/VLOOKUP($F115,$B$391:$AH$427,MATCH(LEFT(TRIM(S$6),FIND("~",SUBSTITUTE(S$6,"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115))*HLOOKUP(LEFT(TRIM(S$6),FIND("~",SUBSTITUTE(S$6," ","~",LEN(TRIM(S$6))-LEN(SUBSTITUTE(TRIM(S$6)," ",""))))-1)&amp;" Total",$B$6:$AH$427,ROW($A115)-5,FALSE))</f>
        <v>-107876550</v>
      </c>
      <c r="T115" s="11">
        <f ca="1">IF(T$5&lt;&gt;"",HLOOKUP(T$5,Functionalization!$G$6:$M$427,ROW($A115)-5,FALSE),IFERROR(INDEX(T$391:T$427,MATCH($F115,$B$391:$B$427,0))/VLOOKUP($F115,$B$391:$AH$427,MATCH(LEFT(TRIM(T$6),FIND("~",SUBSTITUTE(T$6,"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115))*HLOOKUP(LEFT(TRIM(T$6),FIND("~",SUBSTITUTE(T$6," ","~",LEN(TRIM(T$6))-LEN(SUBSTITUTE(TRIM(T$6)," ",""))))-1)&amp;" Total",$B$6:$AH$427,ROW($A115)-5,FALSE))</f>
        <v>-107876550</v>
      </c>
      <c r="U115" s="11">
        <f ca="1">IF(U$5&lt;&gt;"",HLOOKUP(U$5,Functionalization!$G$6:$M$427,ROW($A115)-5,FALSE),IFERROR(INDEX(U$391:U$427,MATCH($F115,$B$391:$B$427,0))/VLOOKUP($F115,$B$391:$AH$427,MATCH(LEFT(TRIM(U$6),FIND("~",SUBSTITUTE(U$6,"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115))*HLOOKUP(LEFT(TRIM(U$6),FIND("~",SUBSTITUTE(U$6," ","~",LEN(TRIM(U$6))-LEN(SUBSTITUTE(TRIM(U$6)," ",""))))-1)&amp;" Total",$B$6:$AH$427,ROW($A115)-5,FALSE))</f>
        <v>0</v>
      </c>
      <c r="V115" s="11">
        <f ca="1">IF(V$5&lt;&gt;"",HLOOKUP(V$5,Functionalization!$G$6:$M$427,ROW($A115)-5,FALSE),IFERROR(INDEX(V$391:V$427,MATCH($F115,$B$391:$B$427,0))/VLOOKUP($F115,$B$391:$AH$427,MATCH(LEFT(TRIM(V$6),FIND("~",SUBSTITUTE(V$6,"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115))*HLOOKUP(LEFT(TRIM(V$6),FIND("~",SUBSTITUTE(V$6," ","~",LEN(TRIM(V$6))-LEN(SUBSTITUTE(TRIM(V$6)," ",""))))-1)&amp;" Total",$B$6:$AH$427,ROW($A115)-5,FALSE))</f>
        <v>0</v>
      </c>
      <c r="W115" s="11">
        <f ca="1">IF(W$5&lt;&gt;"",HLOOKUP(W$5,Functionalization!$G$6:$M$427,ROW($A115)-5,FALSE),IFERROR(INDEX(W$391:W$427,MATCH($F115,$B$391:$B$427,0))/VLOOKUP($F115,$B$391:$AH$427,MATCH(LEFT(TRIM(W$6),FIND("~",SUBSTITUTE(W$6,"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115))*HLOOKUP(LEFT(TRIM(W$6),FIND("~",SUBSTITUTE(W$6," ","~",LEN(TRIM(W$6))-LEN(SUBSTITUTE(TRIM(W$6)," ",""))))-1)&amp;" Total",$B$6:$AH$427,ROW($A115)-5,FALSE))</f>
        <v>0</v>
      </c>
      <c r="X115" s="11">
        <f ca="1">IF(X$5&lt;&gt;"",HLOOKUP(X$5,Functionalization!$G$6:$M$427,ROW($A115)-5,FALSE),IFERROR(INDEX(X$391:X$427,MATCH($F115,$B$391:$B$427,0))/VLOOKUP($F115,$B$391:$AH$427,MATCH(LEFT(TRIM(X$6),FIND("~",SUBSTITUTE(X$6,"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115))*HLOOKUP(LEFT(TRIM(X$6),FIND("~",SUBSTITUTE(X$6," ","~",LEN(TRIM(X$6))-LEN(SUBSTITUTE(TRIM(X$6)," ",""))))-1)&amp;" Total",$B$6:$AH$427,ROW($A115)-5,FALSE))</f>
        <v>0</v>
      </c>
      <c r="Y115" s="11">
        <f ca="1">IF(Y$5&lt;&gt;"",HLOOKUP(Y$5,Functionalization!$G$6:$M$427,ROW($A115)-5,FALSE),IFERROR(INDEX(Y$391:Y$427,MATCH($F115,$B$391:$B$427,0))/VLOOKUP($F115,$B$391:$AH$427,MATCH(LEFT(TRIM(Y$6),FIND("~",SUBSTITUTE(Y$6,"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115))*HLOOKUP(LEFT(TRIM(Y$6),FIND("~",SUBSTITUTE(Y$6," ","~",LEN(TRIM(Y$6))-LEN(SUBSTITUTE(TRIM(Y$6)," ",""))))-1)&amp;" Total",$B$6:$AH$427,ROW($A115)-5,FALSE))</f>
        <v>0</v>
      </c>
      <c r="Z115" s="11">
        <f ca="1">IF(Z$5&lt;&gt;"",HLOOKUP(Z$5,Functionalization!$G$6:$M$427,ROW($A115)-5,FALSE),IFERROR(INDEX(Z$391:Z$427,MATCH($F115,$B$391:$B$427,0))/VLOOKUP($F115,$B$391:$AH$427,MATCH(LEFT(TRIM(Z$6),FIND("~",SUBSTITUTE(Z$6,"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115))*HLOOKUP(LEFT(TRIM(Z$6),FIND("~",SUBSTITUTE(Z$6," ","~",LEN(TRIM(Z$6))-LEN(SUBSTITUTE(TRIM(Z$6)," ",""))))-1)&amp;" Total",$B$6:$AH$427,ROW($A115)-5,FALSE))</f>
        <v>0</v>
      </c>
      <c r="AA115" s="11">
        <f ca="1">IF(AA$5&lt;&gt;"",HLOOKUP(AA$5,Functionalization!$G$6:$M$427,ROW($A115)-5,FALSE),IFERROR(INDEX(AA$391:AA$427,MATCH($F115,$B$391:$B$427,0))/VLOOKUP($F115,$B$391:$AH$427,MATCH(LEFT(TRIM(AA$6),FIND("~",SUBSTITUTE(AA$6,"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115))*HLOOKUP(LEFT(TRIM(AA$6),FIND("~",SUBSTITUTE(AA$6," ","~",LEN(TRIM(AA$6))-LEN(SUBSTITUTE(TRIM(AA$6)," ",""))))-1)&amp;" Total",$B$6:$AH$427,ROW($A115)-5,FALSE))</f>
        <v>0</v>
      </c>
      <c r="AB115" s="11">
        <f ca="1">IF(AB$5&lt;&gt;"",HLOOKUP(AB$5,Functionalization!$G$6:$M$427,ROW($A115)-5,FALSE),IFERROR(INDEX(AB$391:AB$427,MATCH($F115,$B$391:$B$427,0))/VLOOKUP($F115,$B$391:$AH$427,MATCH(LEFT(TRIM(AB$6),FIND("~",SUBSTITUTE(AB$6,"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115))*HLOOKUP(LEFT(TRIM(AB$6),FIND("~",SUBSTITUTE(AB$6," ","~",LEN(TRIM(AB$6))-LEN(SUBSTITUTE(TRIM(AB$6)," ",""))))-1)&amp;" Total",$B$6:$AH$427,ROW($A115)-5,FALSE))</f>
        <v>0</v>
      </c>
      <c r="AC115" s="11">
        <f ca="1">IF(AC$5&lt;&gt;"",HLOOKUP(AC$5,Functionalization!$G$6:$M$427,ROW($A115)-5,FALSE),IFERROR(INDEX(AC$391:AC$427,MATCH($F115,$B$391:$B$427,0))/VLOOKUP($F115,$B$391:$AH$427,MATCH(LEFT(TRIM(AC$6),FIND("~",SUBSTITUTE(AC$6,"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115))*HLOOKUP(LEFT(TRIM(AC$6),FIND("~",SUBSTITUTE(AC$6," ","~",LEN(TRIM(AC$6))-LEN(SUBSTITUTE(TRIM(AC$6)," ",""))))-1)&amp;" Total",$B$6:$AH$427,ROW($A115)-5,FALSE))</f>
        <v>0</v>
      </c>
      <c r="AD115" s="11">
        <f ca="1">IF(AD$5&lt;&gt;"",HLOOKUP(AD$5,Functionalization!$G$6:$M$427,ROW($A115)-5,FALSE),IFERROR(INDEX(AD$391:AD$427,MATCH($F115,$B$391:$B$427,0))/VLOOKUP($F115,$B$391:$AH$427,MATCH(LEFT(TRIM(AD$6),FIND("~",SUBSTITUTE(AD$6,"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115))*HLOOKUP(LEFT(TRIM(AD$6),FIND("~",SUBSTITUTE(AD$6," ","~",LEN(TRIM(AD$6))-LEN(SUBSTITUTE(TRIM(AD$6)," ",""))))-1)&amp;" Total",$B$6:$AH$427,ROW($A115)-5,FALSE))</f>
        <v>0</v>
      </c>
      <c r="AE115" s="11">
        <f ca="1">IF(AE$5&lt;&gt;"",HLOOKUP(AE$5,Functionalization!$G$6:$M$427,ROW($A115)-5,FALSE),IFERROR(INDEX(AE$391:AE$427,MATCH($F115,$B$391:$B$427,0))/VLOOKUP($F115,$B$391:$AH$427,MATCH(LEFT(TRIM(AE$6),FIND("~",SUBSTITUTE(AE$6,"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115))*HLOOKUP(LEFT(TRIM(AE$6),FIND("~",SUBSTITUTE(AE$6," ","~",LEN(TRIM(AE$6))-LEN(SUBSTITUTE(TRIM(AE$6)," ",""))))-1)&amp;" Total",$B$6:$AH$427,ROW($A115)-5,FALSE))</f>
        <v>0</v>
      </c>
      <c r="AF115" s="11">
        <f ca="1">IF(AF$5&lt;&gt;"",HLOOKUP(AF$5,Functionalization!$G$6:$M$427,ROW($A115)-5,FALSE),IFERROR(INDEX(AF$391:AF$427,MATCH($F115,$B$391:$B$427,0))/VLOOKUP($F115,$B$391:$AH$427,MATCH(LEFT(TRIM(AF$6),FIND("~",SUBSTITUTE(AF$6,"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115))*HLOOKUP(LEFT(TRIM(AF$6),FIND("~",SUBSTITUTE(AF$6," ","~",LEN(TRIM(AF$6))-LEN(SUBSTITUTE(TRIM(AF$6)," ",""))))-1)&amp;" Total",$B$6:$AH$427,ROW($A115)-5,FALSE))</f>
        <v>0</v>
      </c>
      <c r="AG115" s="11">
        <f ca="1">IF(AG$5&lt;&gt;"",HLOOKUP(AG$5,Functionalization!$G$6:$M$427,ROW($A115)-5,FALSE),IFERROR(INDEX(AG$391:AG$427,MATCH($F115,$B$391:$B$427,0))/VLOOKUP($F115,$B$391:$AH$427,MATCH(LEFT(TRIM(AG$6),FIND("~",SUBSTITUTE(AG$6,"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115))*HLOOKUP(LEFT(TRIM(AG$6),FIND("~",SUBSTITUTE(AG$6," ","~",LEN(TRIM(AG$6))-LEN(SUBSTITUTE(TRIM(AG$6)," ",""))))-1)&amp;" Total",$B$6:$AH$427,ROW($A115)-5,FALSE))</f>
        <v>0</v>
      </c>
      <c r="AH115" s="11">
        <f ca="1">IF(AH$5&lt;&gt;"",HLOOKUP(AH$5,Functionalization!$G$6:$M$427,ROW($A115)-5,FALSE),IFERROR(INDEX(AH$391:AH$427,MATCH($F115,$B$391:$B$427,0))/VLOOKUP($F115,$B$391:$AH$427,MATCH(LEFT(TRIM(AH$6),FIND("~",SUBSTITUTE(AH$6,"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115))*HLOOKUP(LEFT(TRIM(AH$6),FIND("~",SUBSTITUTE(AH$6," ","~",LEN(TRIM(AH$6))-LEN(SUBSTITUTE(TRIM(AH$6)," ",""))))-1)&amp;" Total",$B$6:$AH$427,ROW($A115)-5,FALSE))</f>
        <v>0</v>
      </c>
      <c r="AJ115">
        <f ca="1">IFERROR(IF(SUMIF($G$6:$AH$6,AJ$6&amp;" Total",$G115:$AH115)-(SUMIF($G$6:$AH$6,AJ$6&amp;" "&amp;'Input-Func_Class'!$D$22,$G115:$AH115)+IFERROR(SUMIF($G$6:$AH$6,AJ$6&amp;" "&amp;'Input-Func_Class'!$E$22,$G115:$AH115),SUMIF($G$6:$AH$6,AJ$6&amp;" "&amp;'Input-Func_Class'!$B$24,$G115:$AH115))+SUMIF($G$6:$AH$6,AJ$6&amp;" "&amp;'Input-Func_Class'!$F$22,$G115:$AH115))&lt;Check_Limit,0,1),1)</f>
        <v>0</v>
      </c>
      <c r="AK115">
        <f ca="1">IFERROR(IF(SUMIF($G$6:$AH$6,AK$6&amp;" Total",$G115:$AH115)-(SUMIF($G$6:$AH$6,AK$6&amp;" "&amp;'Input-Func_Class'!$D$22,$G115:$AH115)+IFERROR(SUMIF($G$6:$AH$6,AK$6&amp;" "&amp;'Input-Func_Class'!$E$22,$G115:$AH115),SUMIF($G$6:$AH$6,AK$6&amp;" "&amp;'Input-Func_Class'!$B$24,$G115:$AH115))+SUMIF($G$6:$AH$6,AK$6&amp;" "&amp;'Input-Func_Class'!$F$22,$G115:$AH115))&lt;Check_Limit,0,1),1)</f>
        <v>0</v>
      </c>
      <c r="AL115">
        <f ca="1">IFERROR(IF(SUMIF($G$6:$AH$6,AL$6&amp;" Total",$G115:$AH115)-(SUMIF($G$6:$AH$6,AL$6&amp;" "&amp;'Input-Func_Class'!$D$22,$G115:$AH115)+IFERROR(SUMIF($G$6:$AH$6,AL$6&amp;" "&amp;'Input-Func_Class'!$E$22,$G115:$AH115),SUMIF($G$6:$AH$6,AL$6&amp;" "&amp;'Input-Func_Class'!$B$24,$G115:$AH115))+SUMIF($G$6:$AH$6,AL$6&amp;" "&amp;'Input-Func_Class'!$F$22,$G115:$AH115))&lt;Check_Limit,0,1),1)</f>
        <v>0</v>
      </c>
      <c r="AM115">
        <f ca="1">IFERROR(IF(SUMIF($G$6:$AH$6,AM$6&amp;" Total",$G115:$AH115)-(SUMIF($G$6:$AH$6,AM$6&amp;" "&amp;'Input-Func_Class'!$D$22,$G115:$AH115)+IFERROR(SUMIF($G$6:$AH$6,AM$6&amp;" "&amp;'Input-Func_Class'!$E$22,$G115:$AH115),SUMIF($G$6:$AH$6,AM$6&amp;" "&amp;'Input-Func_Class'!$B$24,$G115:$AH115))+SUMIF($G$6:$AH$6,AM$6&amp;" "&amp;'Input-Func_Class'!$F$22,$G115:$AH115))&lt;Check_Limit,0,1),1)</f>
        <v>0</v>
      </c>
      <c r="AN115">
        <f ca="1">IFERROR(IF(SUMIF($G$6:$AH$6,AN$6&amp;" Total",$G115:$AH115)-(SUMIF($G$6:$AH$6,AN$6&amp;" "&amp;'Input-Func_Class'!$D$22,$G115:$AH115)+IFERROR(SUMIF($G$6:$AH$6,AN$6&amp;" "&amp;'Input-Func_Class'!$E$22,$G115:$AH115),SUMIF($G$6:$AH$6,AN$6&amp;" "&amp;'Input-Func_Class'!$B$24,$G115:$AH115))+SUMIF($G$6:$AH$6,AN$6&amp;" "&amp;'Input-Func_Class'!$F$22,$G115:$AH115))&lt;Check_Limit,0,1),1)</f>
        <v>0</v>
      </c>
      <c r="AO115">
        <f ca="1">IFERROR(IF(SUMIF($G$6:$AH$6,AO$6&amp;" Total",$G115:$AH115)-(SUMIF($G$6:$AH$6,AO$6&amp;" "&amp;'Input-Func_Class'!$D$22,$G115:$AH115)+IFERROR(SUMIF($G$6:$AH$6,AO$6&amp;" "&amp;'Input-Func_Class'!$E$22,$G115:$AH115),SUMIF($G$6:$AH$6,AO$6&amp;" "&amp;'Input-Func_Class'!$B$24,$G115:$AH115))+SUMIF($G$6:$AH$6,AO$6&amp;" "&amp;'Input-Func_Class'!$F$22,$G115:$AH115))&lt;Check_Limit,0,1),1)</f>
        <v>0</v>
      </c>
      <c r="AP115">
        <f ca="1">IFERROR(IF(SUMIF($G$6:$AH$6,AP$6&amp;" Total",$G115:$AH115)-(SUMIF($G$6:$AH$6,AP$6&amp;" "&amp;'Input-Func_Class'!$D$22,$G115:$AH115)+IFERROR(SUMIF($G$6:$AH$6,AP$6&amp;" "&amp;'Input-Func_Class'!$E$22,$G115:$AH115),SUMIF($G$6:$AH$6,AP$6&amp;" "&amp;'Input-Func_Class'!$B$24,$G115:$AH115))+SUMIF($G$6:$AH$6,AP$6&amp;" "&amp;'Input-Func_Class'!$F$22,$G115:$AH115))&lt;Check_Limit,0,1),1)</f>
        <v>0</v>
      </c>
    </row>
    <row r="116" spans="1:42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>Functionalization!$D116</f>
        <v>-9948125</v>
      </c>
      <c r="E116" s="11">
        <f t="shared" ca="1" si="6"/>
        <v>0</v>
      </c>
      <c r="F116" s="3" t="str">
        <f>IF($D116=0,"-",IF('Input-Accounts'!$E116&lt;&gt;0,'Input-Accounts'!$E116,'Input-Accounts'!$G116))</f>
        <v>DEMAND</v>
      </c>
      <c r="G116" s="11">
        <f ca="1">IF(G$5&lt;&gt;"",HLOOKUP(G$5,Functionalization!$G$6:$M$427,ROW($A116)-5,FALSE),IFERROR(INDEX(G$391:G$427,MATCH($F116,$B$391:$B$427,0))/VLOOKUP($F116,$B$391:$AH$427,MATCH(LEFT(TRIM(G$6),FIND("~",SUBSTITUTE(G$6,"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116))*HLOOKUP(LEFT(TRIM(G$6),FIND("~",SUBSTITUTE(G$6," ","~",LEN(TRIM(G$6))-LEN(SUBSTITUTE(TRIM(G$6)," ",""))))-1)&amp;" Total",$B$6:$AH$427,ROW($A116)-5,FALSE))</f>
        <v>0</v>
      </c>
      <c r="H116" s="11">
        <f ca="1">IF(H$5&lt;&gt;"",HLOOKUP(H$5,Functionalization!$G$6:$M$427,ROW($A116)-5,FALSE),IFERROR(INDEX(H$391:H$427,MATCH($F116,$B$391:$B$427,0))/VLOOKUP($F116,$B$391:$AH$427,MATCH(LEFT(TRIM(H$6),FIND("~",SUBSTITUTE(H$6,"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116))*HLOOKUP(LEFT(TRIM(H$6),FIND("~",SUBSTITUTE(H$6," ","~",LEN(TRIM(H$6))-LEN(SUBSTITUTE(TRIM(H$6)," ",""))))-1)&amp;" Total",$B$6:$AH$427,ROW($A116)-5,FALSE))</f>
        <v>0</v>
      </c>
      <c r="I116" s="11">
        <f ca="1">IF(I$5&lt;&gt;"",HLOOKUP(I$5,Functionalization!$G$6:$M$427,ROW($A116)-5,FALSE),IFERROR(INDEX(I$391:I$427,MATCH($F116,$B$391:$B$427,0))/VLOOKUP($F116,$B$391:$AH$427,MATCH(LEFT(TRIM(I$6),FIND("~",SUBSTITUTE(I$6,"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116))*HLOOKUP(LEFT(TRIM(I$6),FIND("~",SUBSTITUTE(I$6," ","~",LEN(TRIM(I$6))-LEN(SUBSTITUTE(TRIM(I$6)," ",""))))-1)&amp;" Total",$B$6:$AH$427,ROW($A116)-5,FALSE))</f>
        <v>0</v>
      </c>
      <c r="J116" s="11">
        <f ca="1">IF(J$5&lt;&gt;"",HLOOKUP(J$5,Functionalization!$G$6:$M$427,ROW($A116)-5,FALSE),IFERROR(INDEX(J$391:J$427,MATCH($F116,$B$391:$B$427,0))/VLOOKUP($F116,$B$391:$AH$427,MATCH(LEFT(TRIM(J$6),FIND("~",SUBSTITUTE(J$6,"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116))*HLOOKUP(LEFT(TRIM(J$6),FIND("~",SUBSTITUTE(J$6," ","~",LEN(TRIM(J$6))-LEN(SUBSTITUTE(TRIM(J$6)," ",""))))-1)&amp;" Total",$B$6:$AH$427,ROW($A116)-5,FALSE))</f>
        <v>0</v>
      </c>
      <c r="K116" s="11">
        <f ca="1">IF(K$5&lt;&gt;"",HLOOKUP(K$5,Functionalization!$G$6:$M$427,ROW($A116)-5,FALSE),IFERROR(INDEX(K$391:K$427,MATCH($F116,$B$391:$B$427,0))/VLOOKUP($F116,$B$391:$AH$427,MATCH(LEFT(TRIM(K$6),FIND("~",SUBSTITUTE(K$6,"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116))*HLOOKUP(LEFT(TRIM(K$6),FIND("~",SUBSTITUTE(K$6," ","~",LEN(TRIM(K$6))-LEN(SUBSTITUTE(TRIM(K$6)," ",""))))-1)&amp;" Total",$B$6:$AH$427,ROW($A116)-5,FALSE))</f>
        <v>0</v>
      </c>
      <c r="L116" s="11">
        <f ca="1">IF(L$5&lt;&gt;"",HLOOKUP(L$5,Functionalization!$G$6:$M$427,ROW($A116)-5,FALSE),IFERROR(INDEX(L$391:L$427,MATCH($F116,$B$391:$B$427,0))/VLOOKUP($F116,$B$391:$AH$427,MATCH(LEFT(TRIM(L$6),FIND("~",SUBSTITUTE(L$6,"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116))*HLOOKUP(LEFT(TRIM(L$6),FIND("~",SUBSTITUTE(L$6," ","~",LEN(TRIM(L$6))-LEN(SUBSTITUTE(TRIM(L$6)," ",""))))-1)&amp;" Total",$B$6:$AH$427,ROW($A116)-5,FALSE))</f>
        <v>0</v>
      </c>
      <c r="M116" s="11">
        <f ca="1">IF(M$5&lt;&gt;"",HLOOKUP(M$5,Functionalization!$G$6:$M$427,ROW($A116)-5,FALSE),IFERROR(INDEX(M$391:M$427,MATCH($F116,$B$391:$B$427,0))/VLOOKUP($F116,$B$391:$AH$427,MATCH(LEFT(TRIM(M$6),FIND("~",SUBSTITUTE(M$6,"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116))*HLOOKUP(LEFT(TRIM(M$6),FIND("~",SUBSTITUTE(M$6," ","~",LEN(TRIM(M$6))-LEN(SUBSTITUTE(TRIM(M$6)," ",""))))-1)&amp;" Total",$B$6:$AH$427,ROW($A116)-5,FALSE))</f>
        <v>0</v>
      </c>
      <c r="N116" s="11">
        <f ca="1">IF(N$5&lt;&gt;"",HLOOKUP(N$5,Functionalization!$G$6:$M$427,ROW($A116)-5,FALSE),IFERROR(INDEX(N$391:N$427,MATCH($F116,$B$391:$B$427,0))/VLOOKUP($F116,$B$391:$AH$427,MATCH(LEFT(TRIM(N$6),FIND("~",SUBSTITUTE(N$6,"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116))*HLOOKUP(LEFT(TRIM(N$6),FIND("~",SUBSTITUTE(N$6," ","~",LEN(TRIM(N$6))-LEN(SUBSTITUTE(TRIM(N$6)," ",""))))-1)&amp;" Total",$B$6:$AH$427,ROW($A116)-5,FALSE))</f>
        <v>0</v>
      </c>
      <c r="O116" s="11">
        <f ca="1">IF(O$5&lt;&gt;"",HLOOKUP(O$5,Functionalization!$G$6:$M$427,ROW($A116)-5,FALSE),IFERROR(INDEX(O$391:O$427,MATCH($F116,$B$391:$B$427,0))/VLOOKUP($F116,$B$391:$AH$427,MATCH(LEFT(TRIM(O$6),FIND("~",SUBSTITUTE(O$6,"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116))*HLOOKUP(LEFT(TRIM(O$6),FIND("~",SUBSTITUTE(O$6," ","~",LEN(TRIM(O$6))-LEN(SUBSTITUTE(TRIM(O$6)," ",""))))-1)&amp;" Total",$B$6:$AH$427,ROW($A116)-5,FALSE))</f>
        <v>0</v>
      </c>
      <c r="P116" s="11">
        <f ca="1">IF(P$5&lt;&gt;"",HLOOKUP(P$5,Functionalization!$G$6:$M$427,ROW($A116)-5,FALSE),IFERROR(INDEX(P$391:P$427,MATCH($F116,$B$391:$B$427,0))/VLOOKUP($F116,$B$391:$AH$427,MATCH(LEFT(TRIM(P$6),FIND("~",SUBSTITUTE(P$6,"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116))*HLOOKUP(LEFT(TRIM(P$6),FIND("~",SUBSTITUTE(P$6," ","~",LEN(TRIM(P$6))-LEN(SUBSTITUTE(TRIM(P$6)," ",""))))-1)&amp;" Total",$B$6:$AH$427,ROW($A116)-5,FALSE))</f>
        <v>0</v>
      </c>
      <c r="Q116" s="11">
        <f ca="1">IF(Q$5&lt;&gt;"",HLOOKUP(Q$5,Functionalization!$G$6:$M$427,ROW($A116)-5,FALSE),IFERROR(INDEX(Q$391:Q$427,MATCH($F116,$B$391:$B$427,0))/VLOOKUP($F116,$B$391:$AH$427,MATCH(LEFT(TRIM(Q$6),FIND("~",SUBSTITUTE(Q$6,"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116))*HLOOKUP(LEFT(TRIM(Q$6),FIND("~",SUBSTITUTE(Q$6," ","~",LEN(TRIM(Q$6))-LEN(SUBSTITUTE(TRIM(Q$6)," ",""))))-1)&amp;" Total",$B$6:$AH$427,ROW($A116)-5,FALSE))</f>
        <v>0</v>
      </c>
      <c r="R116" s="11">
        <f ca="1">IF(R$5&lt;&gt;"",HLOOKUP(R$5,Functionalization!$G$6:$M$427,ROW($A116)-5,FALSE),IFERROR(INDEX(R$391:R$427,MATCH($F116,$B$391:$B$427,0))/VLOOKUP($F116,$B$391:$AH$427,MATCH(LEFT(TRIM(R$6),FIND("~",SUBSTITUTE(R$6,"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116))*HLOOKUP(LEFT(TRIM(R$6),FIND("~",SUBSTITUTE(R$6," ","~",LEN(TRIM(R$6))-LEN(SUBSTITUTE(TRIM(R$6)," ",""))))-1)&amp;" Total",$B$6:$AH$427,ROW($A116)-5,FALSE))</f>
        <v>0</v>
      </c>
      <c r="S116" s="11">
        <f ca="1">IF(S$5&lt;&gt;"",HLOOKUP(S$5,Functionalization!$G$6:$M$427,ROW($A116)-5,FALSE),IFERROR(INDEX(S$391:S$427,MATCH($F116,$B$391:$B$427,0))/VLOOKUP($F116,$B$391:$AH$427,MATCH(LEFT(TRIM(S$6),FIND("~",SUBSTITUTE(S$6,"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116))*HLOOKUP(LEFT(TRIM(S$6),FIND("~",SUBSTITUTE(S$6," ","~",LEN(TRIM(S$6))-LEN(SUBSTITUTE(TRIM(S$6)," ",""))))-1)&amp;" Total",$B$6:$AH$427,ROW($A116)-5,FALSE))</f>
        <v>-9948125</v>
      </c>
      <c r="T116" s="11">
        <f ca="1">IF(T$5&lt;&gt;"",HLOOKUP(T$5,Functionalization!$G$6:$M$427,ROW($A116)-5,FALSE),IFERROR(INDEX(T$391:T$427,MATCH($F116,$B$391:$B$427,0))/VLOOKUP($F116,$B$391:$AH$427,MATCH(LEFT(TRIM(T$6),FIND("~",SUBSTITUTE(T$6,"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116))*HLOOKUP(LEFT(TRIM(T$6),FIND("~",SUBSTITUTE(T$6," ","~",LEN(TRIM(T$6))-LEN(SUBSTITUTE(TRIM(T$6)," ",""))))-1)&amp;" Total",$B$6:$AH$427,ROW($A116)-5,FALSE))</f>
        <v>-9948125</v>
      </c>
      <c r="U116" s="11">
        <f ca="1">IF(U$5&lt;&gt;"",HLOOKUP(U$5,Functionalization!$G$6:$M$427,ROW($A116)-5,FALSE),IFERROR(INDEX(U$391:U$427,MATCH($F116,$B$391:$B$427,0))/VLOOKUP($F116,$B$391:$AH$427,MATCH(LEFT(TRIM(U$6),FIND("~",SUBSTITUTE(U$6,"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116))*HLOOKUP(LEFT(TRIM(U$6),FIND("~",SUBSTITUTE(U$6," ","~",LEN(TRIM(U$6))-LEN(SUBSTITUTE(TRIM(U$6)," ",""))))-1)&amp;" Total",$B$6:$AH$427,ROW($A116)-5,FALSE))</f>
        <v>0</v>
      </c>
      <c r="V116" s="11">
        <f ca="1">IF(V$5&lt;&gt;"",HLOOKUP(V$5,Functionalization!$G$6:$M$427,ROW($A116)-5,FALSE),IFERROR(INDEX(V$391:V$427,MATCH($F116,$B$391:$B$427,0))/VLOOKUP($F116,$B$391:$AH$427,MATCH(LEFT(TRIM(V$6),FIND("~",SUBSTITUTE(V$6,"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116))*HLOOKUP(LEFT(TRIM(V$6),FIND("~",SUBSTITUTE(V$6," ","~",LEN(TRIM(V$6))-LEN(SUBSTITUTE(TRIM(V$6)," ",""))))-1)&amp;" Total",$B$6:$AH$427,ROW($A116)-5,FALSE))</f>
        <v>0</v>
      </c>
      <c r="W116" s="11">
        <f ca="1">IF(W$5&lt;&gt;"",HLOOKUP(W$5,Functionalization!$G$6:$M$427,ROW($A116)-5,FALSE),IFERROR(INDEX(W$391:W$427,MATCH($F116,$B$391:$B$427,0))/VLOOKUP($F116,$B$391:$AH$427,MATCH(LEFT(TRIM(W$6),FIND("~",SUBSTITUTE(W$6,"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116))*HLOOKUP(LEFT(TRIM(W$6),FIND("~",SUBSTITUTE(W$6," ","~",LEN(TRIM(W$6))-LEN(SUBSTITUTE(TRIM(W$6)," ",""))))-1)&amp;" Total",$B$6:$AH$427,ROW($A116)-5,FALSE))</f>
        <v>0</v>
      </c>
      <c r="X116" s="11">
        <f ca="1">IF(X$5&lt;&gt;"",HLOOKUP(X$5,Functionalization!$G$6:$M$427,ROW($A116)-5,FALSE),IFERROR(INDEX(X$391:X$427,MATCH($F116,$B$391:$B$427,0))/VLOOKUP($F116,$B$391:$AH$427,MATCH(LEFT(TRIM(X$6),FIND("~",SUBSTITUTE(X$6,"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116))*HLOOKUP(LEFT(TRIM(X$6),FIND("~",SUBSTITUTE(X$6," ","~",LEN(TRIM(X$6))-LEN(SUBSTITUTE(TRIM(X$6)," ",""))))-1)&amp;" Total",$B$6:$AH$427,ROW($A116)-5,FALSE))</f>
        <v>0</v>
      </c>
      <c r="Y116" s="11">
        <f ca="1">IF(Y$5&lt;&gt;"",HLOOKUP(Y$5,Functionalization!$G$6:$M$427,ROW($A116)-5,FALSE),IFERROR(INDEX(Y$391:Y$427,MATCH($F116,$B$391:$B$427,0))/VLOOKUP($F116,$B$391:$AH$427,MATCH(LEFT(TRIM(Y$6),FIND("~",SUBSTITUTE(Y$6,"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116))*HLOOKUP(LEFT(TRIM(Y$6),FIND("~",SUBSTITUTE(Y$6," ","~",LEN(TRIM(Y$6))-LEN(SUBSTITUTE(TRIM(Y$6)," ",""))))-1)&amp;" Total",$B$6:$AH$427,ROW($A116)-5,FALSE))</f>
        <v>0</v>
      </c>
      <c r="Z116" s="11">
        <f ca="1">IF(Z$5&lt;&gt;"",HLOOKUP(Z$5,Functionalization!$G$6:$M$427,ROW($A116)-5,FALSE),IFERROR(INDEX(Z$391:Z$427,MATCH($F116,$B$391:$B$427,0))/VLOOKUP($F116,$B$391:$AH$427,MATCH(LEFT(TRIM(Z$6),FIND("~",SUBSTITUTE(Z$6,"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116))*HLOOKUP(LEFT(TRIM(Z$6),FIND("~",SUBSTITUTE(Z$6," ","~",LEN(TRIM(Z$6))-LEN(SUBSTITUTE(TRIM(Z$6)," ",""))))-1)&amp;" Total",$B$6:$AH$427,ROW($A116)-5,FALSE))</f>
        <v>0</v>
      </c>
      <c r="AA116" s="11">
        <f ca="1">IF(AA$5&lt;&gt;"",HLOOKUP(AA$5,Functionalization!$G$6:$M$427,ROW($A116)-5,FALSE),IFERROR(INDEX(AA$391:AA$427,MATCH($F116,$B$391:$B$427,0))/VLOOKUP($F116,$B$391:$AH$427,MATCH(LEFT(TRIM(AA$6),FIND("~",SUBSTITUTE(AA$6,"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116))*HLOOKUP(LEFT(TRIM(AA$6),FIND("~",SUBSTITUTE(AA$6," ","~",LEN(TRIM(AA$6))-LEN(SUBSTITUTE(TRIM(AA$6)," ",""))))-1)&amp;" Total",$B$6:$AH$427,ROW($A116)-5,FALSE))</f>
        <v>0</v>
      </c>
      <c r="AB116" s="11">
        <f ca="1">IF(AB$5&lt;&gt;"",HLOOKUP(AB$5,Functionalization!$G$6:$M$427,ROW($A116)-5,FALSE),IFERROR(INDEX(AB$391:AB$427,MATCH($F116,$B$391:$B$427,0))/VLOOKUP($F116,$B$391:$AH$427,MATCH(LEFT(TRIM(AB$6),FIND("~",SUBSTITUTE(AB$6,"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116))*HLOOKUP(LEFT(TRIM(AB$6),FIND("~",SUBSTITUTE(AB$6," ","~",LEN(TRIM(AB$6))-LEN(SUBSTITUTE(TRIM(AB$6)," ",""))))-1)&amp;" Total",$B$6:$AH$427,ROW($A116)-5,FALSE))</f>
        <v>0</v>
      </c>
      <c r="AC116" s="11">
        <f ca="1">IF(AC$5&lt;&gt;"",HLOOKUP(AC$5,Functionalization!$G$6:$M$427,ROW($A116)-5,FALSE),IFERROR(INDEX(AC$391:AC$427,MATCH($F116,$B$391:$B$427,0))/VLOOKUP($F116,$B$391:$AH$427,MATCH(LEFT(TRIM(AC$6),FIND("~",SUBSTITUTE(AC$6,"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116))*HLOOKUP(LEFT(TRIM(AC$6),FIND("~",SUBSTITUTE(AC$6," ","~",LEN(TRIM(AC$6))-LEN(SUBSTITUTE(TRIM(AC$6)," ",""))))-1)&amp;" Total",$B$6:$AH$427,ROW($A116)-5,FALSE))</f>
        <v>0</v>
      </c>
      <c r="AD116" s="11">
        <f ca="1">IF(AD$5&lt;&gt;"",HLOOKUP(AD$5,Functionalization!$G$6:$M$427,ROW($A116)-5,FALSE),IFERROR(INDEX(AD$391:AD$427,MATCH($F116,$B$391:$B$427,0))/VLOOKUP($F116,$B$391:$AH$427,MATCH(LEFT(TRIM(AD$6),FIND("~",SUBSTITUTE(AD$6,"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116))*HLOOKUP(LEFT(TRIM(AD$6),FIND("~",SUBSTITUTE(AD$6," ","~",LEN(TRIM(AD$6))-LEN(SUBSTITUTE(TRIM(AD$6)," ",""))))-1)&amp;" Total",$B$6:$AH$427,ROW($A116)-5,FALSE))</f>
        <v>0</v>
      </c>
      <c r="AE116" s="11">
        <f ca="1">IF(AE$5&lt;&gt;"",HLOOKUP(AE$5,Functionalization!$G$6:$M$427,ROW($A116)-5,FALSE),IFERROR(INDEX(AE$391:AE$427,MATCH($F116,$B$391:$B$427,0))/VLOOKUP($F116,$B$391:$AH$427,MATCH(LEFT(TRIM(AE$6),FIND("~",SUBSTITUTE(AE$6,"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116))*HLOOKUP(LEFT(TRIM(AE$6),FIND("~",SUBSTITUTE(AE$6," ","~",LEN(TRIM(AE$6))-LEN(SUBSTITUTE(TRIM(AE$6)," ",""))))-1)&amp;" Total",$B$6:$AH$427,ROW($A116)-5,FALSE))</f>
        <v>0</v>
      </c>
      <c r="AF116" s="11">
        <f ca="1">IF(AF$5&lt;&gt;"",HLOOKUP(AF$5,Functionalization!$G$6:$M$427,ROW($A116)-5,FALSE),IFERROR(INDEX(AF$391:AF$427,MATCH($F116,$B$391:$B$427,0))/VLOOKUP($F116,$B$391:$AH$427,MATCH(LEFT(TRIM(AF$6),FIND("~",SUBSTITUTE(AF$6,"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116))*HLOOKUP(LEFT(TRIM(AF$6),FIND("~",SUBSTITUTE(AF$6," ","~",LEN(TRIM(AF$6))-LEN(SUBSTITUTE(TRIM(AF$6)," ",""))))-1)&amp;" Total",$B$6:$AH$427,ROW($A116)-5,FALSE))</f>
        <v>0</v>
      </c>
      <c r="AG116" s="11">
        <f ca="1">IF(AG$5&lt;&gt;"",HLOOKUP(AG$5,Functionalization!$G$6:$M$427,ROW($A116)-5,FALSE),IFERROR(INDEX(AG$391:AG$427,MATCH($F116,$B$391:$B$427,0))/VLOOKUP($F116,$B$391:$AH$427,MATCH(LEFT(TRIM(AG$6),FIND("~",SUBSTITUTE(AG$6,"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116))*HLOOKUP(LEFT(TRIM(AG$6),FIND("~",SUBSTITUTE(AG$6," ","~",LEN(TRIM(AG$6))-LEN(SUBSTITUTE(TRIM(AG$6)," ",""))))-1)&amp;" Total",$B$6:$AH$427,ROW($A116)-5,FALSE))</f>
        <v>0</v>
      </c>
      <c r="AH116" s="11">
        <f ca="1">IF(AH$5&lt;&gt;"",HLOOKUP(AH$5,Functionalization!$G$6:$M$427,ROW($A116)-5,FALSE),IFERROR(INDEX(AH$391:AH$427,MATCH($F116,$B$391:$B$427,0))/VLOOKUP($F116,$B$391:$AH$427,MATCH(LEFT(TRIM(AH$6),FIND("~",SUBSTITUTE(AH$6,"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116))*HLOOKUP(LEFT(TRIM(AH$6),FIND("~",SUBSTITUTE(AH$6," ","~",LEN(TRIM(AH$6))-LEN(SUBSTITUTE(TRIM(AH$6)," ",""))))-1)&amp;" Total",$B$6:$AH$427,ROW($A116)-5,FALSE))</f>
        <v>0</v>
      </c>
      <c r="AJ116">
        <f ca="1">IFERROR(IF(SUMIF($G$6:$AH$6,AJ$6&amp;" Total",$G116:$AH116)-(SUMIF($G$6:$AH$6,AJ$6&amp;" "&amp;'Input-Func_Class'!$D$22,$G116:$AH116)+IFERROR(SUMIF($G$6:$AH$6,AJ$6&amp;" "&amp;'Input-Func_Class'!$E$22,$G116:$AH116),SUMIF($G$6:$AH$6,AJ$6&amp;" "&amp;'Input-Func_Class'!$B$24,$G116:$AH116))+SUMIF($G$6:$AH$6,AJ$6&amp;" "&amp;'Input-Func_Class'!$F$22,$G116:$AH116))&lt;Check_Limit,0,1),1)</f>
        <v>0</v>
      </c>
      <c r="AK116">
        <f ca="1">IFERROR(IF(SUMIF($G$6:$AH$6,AK$6&amp;" Total",$G116:$AH116)-(SUMIF($G$6:$AH$6,AK$6&amp;" "&amp;'Input-Func_Class'!$D$22,$G116:$AH116)+IFERROR(SUMIF($G$6:$AH$6,AK$6&amp;" "&amp;'Input-Func_Class'!$E$22,$G116:$AH116),SUMIF($G$6:$AH$6,AK$6&amp;" "&amp;'Input-Func_Class'!$B$24,$G116:$AH116))+SUMIF($G$6:$AH$6,AK$6&amp;" "&amp;'Input-Func_Class'!$F$22,$G116:$AH116))&lt;Check_Limit,0,1),1)</f>
        <v>0</v>
      </c>
      <c r="AL116">
        <f ca="1">IFERROR(IF(SUMIF($G$6:$AH$6,AL$6&amp;" Total",$G116:$AH116)-(SUMIF($G$6:$AH$6,AL$6&amp;" "&amp;'Input-Func_Class'!$D$22,$G116:$AH116)+IFERROR(SUMIF($G$6:$AH$6,AL$6&amp;" "&amp;'Input-Func_Class'!$E$22,$G116:$AH116),SUMIF($G$6:$AH$6,AL$6&amp;" "&amp;'Input-Func_Class'!$B$24,$G116:$AH116))+SUMIF($G$6:$AH$6,AL$6&amp;" "&amp;'Input-Func_Class'!$F$22,$G116:$AH116))&lt;Check_Limit,0,1),1)</f>
        <v>0</v>
      </c>
      <c r="AM116">
        <f ca="1">IFERROR(IF(SUMIF($G$6:$AH$6,AM$6&amp;" Total",$G116:$AH116)-(SUMIF($G$6:$AH$6,AM$6&amp;" "&amp;'Input-Func_Class'!$D$22,$G116:$AH116)+IFERROR(SUMIF($G$6:$AH$6,AM$6&amp;" "&amp;'Input-Func_Class'!$E$22,$G116:$AH116),SUMIF($G$6:$AH$6,AM$6&amp;" "&amp;'Input-Func_Class'!$B$24,$G116:$AH116))+SUMIF($G$6:$AH$6,AM$6&amp;" "&amp;'Input-Func_Class'!$F$22,$G116:$AH116))&lt;Check_Limit,0,1),1)</f>
        <v>0</v>
      </c>
      <c r="AN116">
        <f ca="1">IFERROR(IF(SUMIF($G$6:$AH$6,AN$6&amp;" Total",$G116:$AH116)-(SUMIF($G$6:$AH$6,AN$6&amp;" "&amp;'Input-Func_Class'!$D$22,$G116:$AH116)+IFERROR(SUMIF($G$6:$AH$6,AN$6&amp;" "&amp;'Input-Func_Class'!$E$22,$G116:$AH116),SUMIF($G$6:$AH$6,AN$6&amp;" "&amp;'Input-Func_Class'!$B$24,$G116:$AH116))+SUMIF($G$6:$AH$6,AN$6&amp;" "&amp;'Input-Func_Class'!$F$22,$G116:$AH116))&lt;Check_Limit,0,1),1)</f>
        <v>0</v>
      </c>
      <c r="AO116">
        <f ca="1">IFERROR(IF(SUMIF($G$6:$AH$6,AO$6&amp;" Total",$G116:$AH116)-(SUMIF($G$6:$AH$6,AO$6&amp;" "&amp;'Input-Func_Class'!$D$22,$G116:$AH116)+IFERROR(SUMIF($G$6:$AH$6,AO$6&amp;" "&amp;'Input-Func_Class'!$E$22,$G116:$AH116),SUMIF($G$6:$AH$6,AO$6&amp;" "&amp;'Input-Func_Class'!$B$24,$G116:$AH116))+SUMIF($G$6:$AH$6,AO$6&amp;" "&amp;'Input-Func_Class'!$F$22,$G116:$AH116))&lt;Check_Limit,0,1),1)</f>
        <v>0</v>
      </c>
      <c r="AP116">
        <f ca="1">IFERROR(IF(SUMIF($G$6:$AH$6,AP$6&amp;" Total",$G116:$AH116)-(SUMIF($G$6:$AH$6,AP$6&amp;" "&amp;'Input-Func_Class'!$D$22,$G116:$AH116)+IFERROR(SUMIF($G$6:$AH$6,AP$6&amp;" "&amp;'Input-Func_Class'!$E$22,$G116:$AH116),SUMIF($G$6:$AH$6,AP$6&amp;" "&amp;'Input-Func_Class'!$B$24,$G116:$AH116))+SUMIF($G$6:$AH$6,AP$6&amp;" "&amp;'Input-Func_Class'!$F$22,$G116:$AH116))&lt;Check_Limit,0,1),1)</f>
        <v>0</v>
      </c>
    </row>
    <row r="117" spans="1:42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>Functionalization!$D117</f>
        <v>-20314582</v>
      </c>
      <c r="E117" s="11">
        <f t="shared" ca="1" si="6"/>
        <v>0</v>
      </c>
      <c r="F117" s="3" t="str">
        <f>IF($D117=0,"-",IF('Input-Accounts'!$E117&lt;&gt;0,'Input-Accounts'!$E117,'Input-Accounts'!$G117))</f>
        <v>DEMAND</v>
      </c>
      <c r="G117" s="11">
        <f ca="1">IF(G$5&lt;&gt;"",HLOOKUP(G$5,Functionalization!$G$6:$M$427,ROW($A117)-5,FALSE),IFERROR(INDEX(G$391:G$427,MATCH($F117,$B$391:$B$427,0))/VLOOKUP($F117,$B$391:$AH$427,MATCH(LEFT(TRIM(G$6),FIND("~",SUBSTITUTE(G$6,"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117))*HLOOKUP(LEFT(TRIM(G$6),FIND("~",SUBSTITUTE(G$6," ","~",LEN(TRIM(G$6))-LEN(SUBSTITUTE(TRIM(G$6)," ",""))))-1)&amp;" Total",$B$6:$AH$427,ROW($A117)-5,FALSE))</f>
        <v>0</v>
      </c>
      <c r="H117" s="11">
        <f ca="1">IF(H$5&lt;&gt;"",HLOOKUP(H$5,Functionalization!$G$6:$M$427,ROW($A117)-5,FALSE),IFERROR(INDEX(H$391:H$427,MATCH($F117,$B$391:$B$427,0))/VLOOKUP($F117,$B$391:$AH$427,MATCH(LEFT(TRIM(H$6),FIND("~",SUBSTITUTE(H$6,"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117))*HLOOKUP(LEFT(TRIM(H$6),FIND("~",SUBSTITUTE(H$6," ","~",LEN(TRIM(H$6))-LEN(SUBSTITUTE(TRIM(H$6)," ",""))))-1)&amp;" Total",$B$6:$AH$427,ROW($A117)-5,FALSE))</f>
        <v>0</v>
      </c>
      <c r="I117" s="11">
        <f ca="1">IF(I$5&lt;&gt;"",HLOOKUP(I$5,Functionalization!$G$6:$M$427,ROW($A117)-5,FALSE),IFERROR(INDEX(I$391:I$427,MATCH($F117,$B$391:$B$427,0))/VLOOKUP($F117,$B$391:$AH$427,MATCH(LEFT(TRIM(I$6),FIND("~",SUBSTITUTE(I$6,"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117))*HLOOKUP(LEFT(TRIM(I$6),FIND("~",SUBSTITUTE(I$6," ","~",LEN(TRIM(I$6))-LEN(SUBSTITUTE(TRIM(I$6)," ",""))))-1)&amp;" Total",$B$6:$AH$427,ROW($A117)-5,FALSE))</f>
        <v>0</v>
      </c>
      <c r="J117" s="11">
        <f ca="1">IF(J$5&lt;&gt;"",HLOOKUP(J$5,Functionalization!$G$6:$M$427,ROW($A117)-5,FALSE),IFERROR(INDEX(J$391:J$427,MATCH($F117,$B$391:$B$427,0))/VLOOKUP($F117,$B$391:$AH$427,MATCH(LEFT(TRIM(J$6),FIND("~",SUBSTITUTE(J$6,"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117))*HLOOKUP(LEFT(TRIM(J$6),FIND("~",SUBSTITUTE(J$6," ","~",LEN(TRIM(J$6))-LEN(SUBSTITUTE(TRIM(J$6)," ",""))))-1)&amp;" Total",$B$6:$AH$427,ROW($A117)-5,FALSE))</f>
        <v>0</v>
      </c>
      <c r="K117" s="11">
        <f ca="1">IF(K$5&lt;&gt;"",HLOOKUP(K$5,Functionalization!$G$6:$M$427,ROW($A117)-5,FALSE),IFERROR(INDEX(K$391:K$427,MATCH($F117,$B$391:$B$427,0))/VLOOKUP($F117,$B$391:$AH$427,MATCH(LEFT(TRIM(K$6),FIND("~",SUBSTITUTE(K$6,"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117))*HLOOKUP(LEFT(TRIM(K$6),FIND("~",SUBSTITUTE(K$6," ","~",LEN(TRIM(K$6))-LEN(SUBSTITUTE(TRIM(K$6)," ",""))))-1)&amp;" Total",$B$6:$AH$427,ROW($A117)-5,FALSE))</f>
        <v>0</v>
      </c>
      <c r="L117" s="11">
        <f ca="1">IF(L$5&lt;&gt;"",HLOOKUP(L$5,Functionalization!$G$6:$M$427,ROW($A117)-5,FALSE),IFERROR(INDEX(L$391:L$427,MATCH($F117,$B$391:$B$427,0))/VLOOKUP($F117,$B$391:$AH$427,MATCH(LEFT(TRIM(L$6),FIND("~",SUBSTITUTE(L$6,"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117))*HLOOKUP(LEFT(TRIM(L$6),FIND("~",SUBSTITUTE(L$6," ","~",LEN(TRIM(L$6))-LEN(SUBSTITUTE(TRIM(L$6)," ",""))))-1)&amp;" Total",$B$6:$AH$427,ROW($A117)-5,FALSE))</f>
        <v>0</v>
      </c>
      <c r="M117" s="11">
        <f ca="1">IF(M$5&lt;&gt;"",HLOOKUP(M$5,Functionalization!$G$6:$M$427,ROW($A117)-5,FALSE),IFERROR(INDEX(M$391:M$427,MATCH($F117,$B$391:$B$427,0))/VLOOKUP($F117,$B$391:$AH$427,MATCH(LEFT(TRIM(M$6),FIND("~",SUBSTITUTE(M$6,"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117))*HLOOKUP(LEFT(TRIM(M$6),FIND("~",SUBSTITUTE(M$6," ","~",LEN(TRIM(M$6))-LEN(SUBSTITUTE(TRIM(M$6)," ",""))))-1)&amp;" Total",$B$6:$AH$427,ROW($A117)-5,FALSE))</f>
        <v>0</v>
      </c>
      <c r="N117" s="11">
        <f ca="1">IF(N$5&lt;&gt;"",HLOOKUP(N$5,Functionalization!$G$6:$M$427,ROW($A117)-5,FALSE),IFERROR(INDEX(N$391:N$427,MATCH($F117,$B$391:$B$427,0))/VLOOKUP($F117,$B$391:$AH$427,MATCH(LEFT(TRIM(N$6),FIND("~",SUBSTITUTE(N$6,"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117))*HLOOKUP(LEFT(TRIM(N$6),FIND("~",SUBSTITUTE(N$6," ","~",LEN(TRIM(N$6))-LEN(SUBSTITUTE(TRIM(N$6)," ",""))))-1)&amp;" Total",$B$6:$AH$427,ROW($A117)-5,FALSE))</f>
        <v>0</v>
      </c>
      <c r="O117" s="11">
        <f ca="1">IF(O$5&lt;&gt;"",HLOOKUP(O$5,Functionalization!$G$6:$M$427,ROW($A117)-5,FALSE),IFERROR(INDEX(O$391:O$427,MATCH($F117,$B$391:$B$427,0))/VLOOKUP($F117,$B$391:$AH$427,MATCH(LEFT(TRIM(O$6),FIND("~",SUBSTITUTE(O$6,"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117))*HLOOKUP(LEFT(TRIM(O$6),FIND("~",SUBSTITUTE(O$6," ","~",LEN(TRIM(O$6))-LEN(SUBSTITUTE(TRIM(O$6)," ",""))))-1)&amp;" Total",$B$6:$AH$427,ROW($A117)-5,FALSE))</f>
        <v>0</v>
      </c>
      <c r="P117" s="11">
        <f ca="1">IF(P$5&lt;&gt;"",HLOOKUP(P$5,Functionalization!$G$6:$M$427,ROW($A117)-5,FALSE),IFERROR(INDEX(P$391:P$427,MATCH($F117,$B$391:$B$427,0))/VLOOKUP($F117,$B$391:$AH$427,MATCH(LEFT(TRIM(P$6),FIND("~",SUBSTITUTE(P$6,"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117))*HLOOKUP(LEFT(TRIM(P$6),FIND("~",SUBSTITUTE(P$6," ","~",LEN(TRIM(P$6))-LEN(SUBSTITUTE(TRIM(P$6)," ",""))))-1)&amp;" Total",$B$6:$AH$427,ROW($A117)-5,FALSE))</f>
        <v>0</v>
      </c>
      <c r="Q117" s="11">
        <f ca="1">IF(Q$5&lt;&gt;"",HLOOKUP(Q$5,Functionalization!$G$6:$M$427,ROW($A117)-5,FALSE),IFERROR(INDEX(Q$391:Q$427,MATCH($F117,$B$391:$B$427,0))/VLOOKUP($F117,$B$391:$AH$427,MATCH(LEFT(TRIM(Q$6),FIND("~",SUBSTITUTE(Q$6,"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117))*HLOOKUP(LEFT(TRIM(Q$6),FIND("~",SUBSTITUTE(Q$6," ","~",LEN(TRIM(Q$6))-LEN(SUBSTITUTE(TRIM(Q$6)," ",""))))-1)&amp;" Total",$B$6:$AH$427,ROW($A117)-5,FALSE))</f>
        <v>0</v>
      </c>
      <c r="R117" s="11">
        <f ca="1">IF(R$5&lt;&gt;"",HLOOKUP(R$5,Functionalization!$G$6:$M$427,ROW($A117)-5,FALSE),IFERROR(INDEX(R$391:R$427,MATCH($F117,$B$391:$B$427,0))/VLOOKUP($F117,$B$391:$AH$427,MATCH(LEFT(TRIM(R$6),FIND("~",SUBSTITUTE(R$6,"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117))*HLOOKUP(LEFT(TRIM(R$6),FIND("~",SUBSTITUTE(R$6," ","~",LEN(TRIM(R$6))-LEN(SUBSTITUTE(TRIM(R$6)," ",""))))-1)&amp;" Total",$B$6:$AH$427,ROW($A117)-5,FALSE))</f>
        <v>0</v>
      </c>
      <c r="S117" s="11">
        <f ca="1">IF(S$5&lt;&gt;"",HLOOKUP(S$5,Functionalization!$G$6:$M$427,ROW($A117)-5,FALSE),IFERROR(INDEX(S$391:S$427,MATCH($F117,$B$391:$B$427,0))/VLOOKUP($F117,$B$391:$AH$427,MATCH(LEFT(TRIM(S$6),FIND("~",SUBSTITUTE(S$6,"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117))*HLOOKUP(LEFT(TRIM(S$6),FIND("~",SUBSTITUTE(S$6," ","~",LEN(TRIM(S$6))-LEN(SUBSTITUTE(TRIM(S$6)," ",""))))-1)&amp;" Total",$B$6:$AH$427,ROW($A117)-5,FALSE))</f>
        <v>-20314582</v>
      </c>
      <c r="T117" s="11">
        <f ca="1">IF(T$5&lt;&gt;"",HLOOKUP(T$5,Functionalization!$G$6:$M$427,ROW($A117)-5,FALSE),IFERROR(INDEX(T$391:T$427,MATCH($F117,$B$391:$B$427,0))/VLOOKUP($F117,$B$391:$AH$427,MATCH(LEFT(TRIM(T$6),FIND("~",SUBSTITUTE(T$6,"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117))*HLOOKUP(LEFT(TRIM(T$6),FIND("~",SUBSTITUTE(T$6," ","~",LEN(TRIM(T$6))-LEN(SUBSTITUTE(TRIM(T$6)," ",""))))-1)&amp;" Total",$B$6:$AH$427,ROW($A117)-5,FALSE))</f>
        <v>-20314582</v>
      </c>
      <c r="U117" s="11">
        <f ca="1">IF(U$5&lt;&gt;"",HLOOKUP(U$5,Functionalization!$G$6:$M$427,ROW($A117)-5,FALSE),IFERROR(INDEX(U$391:U$427,MATCH($F117,$B$391:$B$427,0))/VLOOKUP($F117,$B$391:$AH$427,MATCH(LEFT(TRIM(U$6),FIND("~",SUBSTITUTE(U$6,"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117))*HLOOKUP(LEFT(TRIM(U$6),FIND("~",SUBSTITUTE(U$6," ","~",LEN(TRIM(U$6))-LEN(SUBSTITUTE(TRIM(U$6)," ",""))))-1)&amp;" Total",$B$6:$AH$427,ROW($A117)-5,FALSE))</f>
        <v>0</v>
      </c>
      <c r="V117" s="11">
        <f ca="1">IF(V$5&lt;&gt;"",HLOOKUP(V$5,Functionalization!$G$6:$M$427,ROW($A117)-5,FALSE),IFERROR(INDEX(V$391:V$427,MATCH($F117,$B$391:$B$427,0))/VLOOKUP($F117,$B$391:$AH$427,MATCH(LEFT(TRIM(V$6),FIND("~",SUBSTITUTE(V$6,"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117))*HLOOKUP(LEFT(TRIM(V$6),FIND("~",SUBSTITUTE(V$6," ","~",LEN(TRIM(V$6))-LEN(SUBSTITUTE(TRIM(V$6)," ",""))))-1)&amp;" Total",$B$6:$AH$427,ROW($A117)-5,FALSE))</f>
        <v>0</v>
      </c>
      <c r="W117" s="11">
        <f ca="1">IF(W$5&lt;&gt;"",HLOOKUP(W$5,Functionalization!$G$6:$M$427,ROW($A117)-5,FALSE),IFERROR(INDEX(W$391:W$427,MATCH($F117,$B$391:$B$427,0))/VLOOKUP($F117,$B$391:$AH$427,MATCH(LEFT(TRIM(W$6),FIND("~",SUBSTITUTE(W$6,"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117))*HLOOKUP(LEFT(TRIM(W$6),FIND("~",SUBSTITUTE(W$6," ","~",LEN(TRIM(W$6))-LEN(SUBSTITUTE(TRIM(W$6)," ",""))))-1)&amp;" Total",$B$6:$AH$427,ROW($A117)-5,FALSE))</f>
        <v>0</v>
      </c>
      <c r="X117" s="11">
        <f ca="1">IF(X$5&lt;&gt;"",HLOOKUP(X$5,Functionalization!$G$6:$M$427,ROW($A117)-5,FALSE),IFERROR(INDEX(X$391:X$427,MATCH($F117,$B$391:$B$427,0))/VLOOKUP($F117,$B$391:$AH$427,MATCH(LEFT(TRIM(X$6),FIND("~",SUBSTITUTE(X$6,"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117))*HLOOKUP(LEFT(TRIM(X$6),FIND("~",SUBSTITUTE(X$6," ","~",LEN(TRIM(X$6))-LEN(SUBSTITUTE(TRIM(X$6)," ",""))))-1)&amp;" Total",$B$6:$AH$427,ROW($A117)-5,FALSE))</f>
        <v>0</v>
      </c>
      <c r="Y117" s="11">
        <f ca="1">IF(Y$5&lt;&gt;"",HLOOKUP(Y$5,Functionalization!$G$6:$M$427,ROW($A117)-5,FALSE),IFERROR(INDEX(Y$391:Y$427,MATCH($F117,$B$391:$B$427,0))/VLOOKUP($F117,$B$391:$AH$427,MATCH(LEFT(TRIM(Y$6),FIND("~",SUBSTITUTE(Y$6,"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117))*HLOOKUP(LEFT(TRIM(Y$6),FIND("~",SUBSTITUTE(Y$6," ","~",LEN(TRIM(Y$6))-LEN(SUBSTITUTE(TRIM(Y$6)," ",""))))-1)&amp;" Total",$B$6:$AH$427,ROW($A117)-5,FALSE))</f>
        <v>0</v>
      </c>
      <c r="Z117" s="11">
        <f ca="1">IF(Z$5&lt;&gt;"",HLOOKUP(Z$5,Functionalization!$G$6:$M$427,ROW($A117)-5,FALSE),IFERROR(INDEX(Z$391:Z$427,MATCH($F117,$B$391:$B$427,0))/VLOOKUP($F117,$B$391:$AH$427,MATCH(LEFT(TRIM(Z$6),FIND("~",SUBSTITUTE(Z$6,"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117))*HLOOKUP(LEFT(TRIM(Z$6),FIND("~",SUBSTITUTE(Z$6," ","~",LEN(TRIM(Z$6))-LEN(SUBSTITUTE(TRIM(Z$6)," ",""))))-1)&amp;" Total",$B$6:$AH$427,ROW($A117)-5,FALSE))</f>
        <v>0</v>
      </c>
      <c r="AA117" s="11">
        <f ca="1">IF(AA$5&lt;&gt;"",HLOOKUP(AA$5,Functionalization!$G$6:$M$427,ROW($A117)-5,FALSE),IFERROR(INDEX(AA$391:AA$427,MATCH($F117,$B$391:$B$427,0))/VLOOKUP($F117,$B$391:$AH$427,MATCH(LEFT(TRIM(AA$6),FIND("~",SUBSTITUTE(AA$6,"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117))*HLOOKUP(LEFT(TRIM(AA$6),FIND("~",SUBSTITUTE(AA$6," ","~",LEN(TRIM(AA$6))-LEN(SUBSTITUTE(TRIM(AA$6)," ",""))))-1)&amp;" Total",$B$6:$AH$427,ROW($A117)-5,FALSE))</f>
        <v>0</v>
      </c>
      <c r="AB117" s="11">
        <f ca="1">IF(AB$5&lt;&gt;"",HLOOKUP(AB$5,Functionalization!$G$6:$M$427,ROW($A117)-5,FALSE),IFERROR(INDEX(AB$391:AB$427,MATCH($F117,$B$391:$B$427,0))/VLOOKUP($F117,$B$391:$AH$427,MATCH(LEFT(TRIM(AB$6),FIND("~",SUBSTITUTE(AB$6,"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117))*HLOOKUP(LEFT(TRIM(AB$6),FIND("~",SUBSTITUTE(AB$6," ","~",LEN(TRIM(AB$6))-LEN(SUBSTITUTE(TRIM(AB$6)," ",""))))-1)&amp;" Total",$B$6:$AH$427,ROW($A117)-5,FALSE))</f>
        <v>0</v>
      </c>
      <c r="AC117" s="11">
        <f ca="1">IF(AC$5&lt;&gt;"",HLOOKUP(AC$5,Functionalization!$G$6:$M$427,ROW($A117)-5,FALSE),IFERROR(INDEX(AC$391:AC$427,MATCH($F117,$B$391:$B$427,0))/VLOOKUP($F117,$B$391:$AH$427,MATCH(LEFT(TRIM(AC$6),FIND("~",SUBSTITUTE(AC$6,"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117))*HLOOKUP(LEFT(TRIM(AC$6),FIND("~",SUBSTITUTE(AC$6," ","~",LEN(TRIM(AC$6))-LEN(SUBSTITUTE(TRIM(AC$6)," ",""))))-1)&amp;" Total",$B$6:$AH$427,ROW($A117)-5,FALSE))</f>
        <v>0</v>
      </c>
      <c r="AD117" s="11">
        <f ca="1">IF(AD$5&lt;&gt;"",HLOOKUP(AD$5,Functionalization!$G$6:$M$427,ROW($A117)-5,FALSE),IFERROR(INDEX(AD$391:AD$427,MATCH($F117,$B$391:$B$427,0))/VLOOKUP($F117,$B$391:$AH$427,MATCH(LEFT(TRIM(AD$6),FIND("~",SUBSTITUTE(AD$6,"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117))*HLOOKUP(LEFT(TRIM(AD$6),FIND("~",SUBSTITUTE(AD$6," ","~",LEN(TRIM(AD$6))-LEN(SUBSTITUTE(TRIM(AD$6)," ",""))))-1)&amp;" Total",$B$6:$AH$427,ROW($A117)-5,FALSE))</f>
        <v>0</v>
      </c>
      <c r="AE117" s="11">
        <f ca="1">IF(AE$5&lt;&gt;"",HLOOKUP(AE$5,Functionalization!$G$6:$M$427,ROW($A117)-5,FALSE),IFERROR(INDEX(AE$391:AE$427,MATCH($F117,$B$391:$B$427,0))/VLOOKUP($F117,$B$391:$AH$427,MATCH(LEFT(TRIM(AE$6),FIND("~",SUBSTITUTE(AE$6,"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117))*HLOOKUP(LEFT(TRIM(AE$6),FIND("~",SUBSTITUTE(AE$6," ","~",LEN(TRIM(AE$6))-LEN(SUBSTITUTE(TRIM(AE$6)," ",""))))-1)&amp;" Total",$B$6:$AH$427,ROW($A117)-5,FALSE))</f>
        <v>0</v>
      </c>
      <c r="AF117" s="11">
        <f ca="1">IF(AF$5&lt;&gt;"",HLOOKUP(AF$5,Functionalization!$G$6:$M$427,ROW($A117)-5,FALSE),IFERROR(INDEX(AF$391:AF$427,MATCH($F117,$B$391:$B$427,0))/VLOOKUP($F117,$B$391:$AH$427,MATCH(LEFT(TRIM(AF$6),FIND("~",SUBSTITUTE(AF$6,"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117))*HLOOKUP(LEFT(TRIM(AF$6),FIND("~",SUBSTITUTE(AF$6," ","~",LEN(TRIM(AF$6))-LEN(SUBSTITUTE(TRIM(AF$6)," ",""))))-1)&amp;" Total",$B$6:$AH$427,ROW($A117)-5,FALSE))</f>
        <v>0</v>
      </c>
      <c r="AG117" s="11">
        <f ca="1">IF(AG$5&lt;&gt;"",HLOOKUP(AG$5,Functionalization!$G$6:$M$427,ROW($A117)-5,FALSE),IFERROR(INDEX(AG$391:AG$427,MATCH($F117,$B$391:$B$427,0))/VLOOKUP($F117,$B$391:$AH$427,MATCH(LEFT(TRIM(AG$6),FIND("~",SUBSTITUTE(AG$6,"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117))*HLOOKUP(LEFT(TRIM(AG$6),FIND("~",SUBSTITUTE(AG$6," ","~",LEN(TRIM(AG$6))-LEN(SUBSTITUTE(TRIM(AG$6)," ",""))))-1)&amp;" Total",$B$6:$AH$427,ROW($A117)-5,FALSE))</f>
        <v>0</v>
      </c>
      <c r="AH117" s="11">
        <f ca="1">IF(AH$5&lt;&gt;"",HLOOKUP(AH$5,Functionalization!$G$6:$M$427,ROW($A117)-5,FALSE),IFERROR(INDEX(AH$391:AH$427,MATCH($F117,$B$391:$B$427,0))/VLOOKUP($F117,$B$391:$AH$427,MATCH(LEFT(TRIM(AH$6),FIND("~",SUBSTITUTE(AH$6,"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117))*HLOOKUP(LEFT(TRIM(AH$6),FIND("~",SUBSTITUTE(AH$6," ","~",LEN(TRIM(AH$6))-LEN(SUBSTITUTE(TRIM(AH$6)," ",""))))-1)&amp;" Total",$B$6:$AH$427,ROW($A117)-5,FALSE))</f>
        <v>0</v>
      </c>
      <c r="AJ117">
        <f ca="1">IFERROR(IF(SUMIF($G$6:$AH$6,AJ$6&amp;" Total",$G117:$AH117)-(SUMIF($G$6:$AH$6,AJ$6&amp;" "&amp;'Input-Func_Class'!$D$22,$G117:$AH117)+IFERROR(SUMIF($G$6:$AH$6,AJ$6&amp;" "&amp;'Input-Func_Class'!$E$22,$G117:$AH117),SUMIF($G$6:$AH$6,AJ$6&amp;" "&amp;'Input-Func_Class'!$B$24,$G117:$AH117))+SUMIF($G$6:$AH$6,AJ$6&amp;" "&amp;'Input-Func_Class'!$F$22,$G117:$AH117))&lt;Check_Limit,0,1),1)</f>
        <v>0</v>
      </c>
      <c r="AK117">
        <f ca="1">IFERROR(IF(SUMIF($G$6:$AH$6,AK$6&amp;" Total",$G117:$AH117)-(SUMIF($G$6:$AH$6,AK$6&amp;" "&amp;'Input-Func_Class'!$D$22,$G117:$AH117)+IFERROR(SUMIF($G$6:$AH$6,AK$6&amp;" "&amp;'Input-Func_Class'!$E$22,$G117:$AH117),SUMIF($G$6:$AH$6,AK$6&amp;" "&amp;'Input-Func_Class'!$B$24,$G117:$AH117))+SUMIF($G$6:$AH$6,AK$6&amp;" "&amp;'Input-Func_Class'!$F$22,$G117:$AH117))&lt;Check_Limit,0,1),1)</f>
        <v>0</v>
      </c>
      <c r="AL117">
        <f ca="1">IFERROR(IF(SUMIF($G$6:$AH$6,AL$6&amp;" Total",$G117:$AH117)-(SUMIF($G$6:$AH$6,AL$6&amp;" "&amp;'Input-Func_Class'!$D$22,$G117:$AH117)+IFERROR(SUMIF($G$6:$AH$6,AL$6&amp;" "&amp;'Input-Func_Class'!$E$22,$G117:$AH117),SUMIF($G$6:$AH$6,AL$6&amp;" "&amp;'Input-Func_Class'!$B$24,$G117:$AH117))+SUMIF($G$6:$AH$6,AL$6&amp;" "&amp;'Input-Func_Class'!$F$22,$G117:$AH117))&lt;Check_Limit,0,1),1)</f>
        <v>0</v>
      </c>
      <c r="AM117">
        <f ca="1">IFERROR(IF(SUMIF($G$6:$AH$6,AM$6&amp;" Total",$G117:$AH117)-(SUMIF($G$6:$AH$6,AM$6&amp;" "&amp;'Input-Func_Class'!$D$22,$G117:$AH117)+IFERROR(SUMIF($G$6:$AH$6,AM$6&amp;" "&amp;'Input-Func_Class'!$E$22,$G117:$AH117),SUMIF($G$6:$AH$6,AM$6&amp;" "&amp;'Input-Func_Class'!$B$24,$G117:$AH117))+SUMIF($G$6:$AH$6,AM$6&amp;" "&amp;'Input-Func_Class'!$F$22,$G117:$AH117))&lt;Check_Limit,0,1),1)</f>
        <v>0</v>
      </c>
      <c r="AN117">
        <f ca="1">IFERROR(IF(SUMIF($G$6:$AH$6,AN$6&amp;" Total",$G117:$AH117)-(SUMIF($G$6:$AH$6,AN$6&amp;" "&amp;'Input-Func_Class'!$D$22,$G117:$AH117)+IFERROR(SUMIF($G$6:$AH$6,AN$6&amp;" "&amp;'Input-Func_Class'!$E$22,$G117:$AH117),SUMIF($G$6:$AH$6,AN$6&amp;" "&amp;'Input-Func_Class'!$B$24,$G117:$AH117))+SUMIF($G$6:$AH$6,AN$6&amp;" "&amp;'Input-Func_Class'!$F$22,$G117:$AH117))&lt;Check_Limit,0,1),1)</f>
        <v>0</v>
      </c>
      <c r="AO117">
        <f ca="1">IFERROR(IF(SUMIF($G$6:$AH$6,AO$6&amp;" Total",$G117:$AH117)-(SUMIF($G$6:$AH$6,AO$6&amp;" "&amp;'Input-Func_Class'!$D$22,$G117:$AH117)+IFERROR(SUMIF($G$6:$AH$6,AO$6&amp;" "&amp;'Input-Func_Class'!$E$22,$G117:$AH117),SUMIF($G$6:$AH$6,AO$6&amp;" "&amp;'Input-Func_Class'!$B$24,$G117:$AH117))+SUMIF($G$6:$AH$6,AO$6&amp;" "&amp;'Input-Func_Class'!$F$22,$G117:$AH117))&lt;Check_Limit,0,1),1)</f>
        <v>0</v>
      </c>
      <c r="AP117">
        <f ca="1">IFERROR(IF(SUMIF($G$6:$AH$6,AP$6&amp;" Total",$G117:$AH117)-(SUMIF($G$6:$AH$6,AP$6&amp;" "&amp;'Input-Func_Class'!$D$22,$G117:$AH117)+IFERROR(SUMIF($G$6:$AH$6,AP$6&amp;" "&amp;'Input-Func_Class'!$E$22,$G117:$AH117),SUMIF($G$6:$AH$6,AP$6&amp;" "&amp;'Input-Func_Class'!$B$24,$G117:$AH117))+SUMIF($G$6:$AH$6,AP$6&amp;" "&amp;'Input-Func_Class'!$F$22,$G117:$AH117))&lt;Check_Limit,0,1),1)</f>
        <v>0</v>
      </c>
    </row>
    <row r="118" spans="1:42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>Functionalization!$D118</f>
        <v>-1405570</v>
      </c>
      <c r="E118" s="11">
        <f t="shared" ca="1" si="6"/>
        <v>0</v>
      </c>
      <c r="F118" s="3" t="str">
        <f>IF($D118=0,"-",IF('Input-Accounts'!$E118&lt;&gt;0,'Input-Accounts'!$E118,'Input-Accounts'!$G118))</f>
        <v>DEMAND</v>
      </c>
      <c r="G118" s="11">
        <f ca="1">IF(G$5&lt;&gt;"",HLOOKUP(G$5,Functionalization!$G$6:$M$427,ROW($A118)-5,FALSE),IFERROR(INDEX(G$391:G$427,MATCH($F118,$B$391:$B$427,0))/VLOOKUP($F118,$B$391:$AH$427,MATCH(LEFT(TRIM(G$6),FIND("~",SUBSTITUTE(G$6,"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118))*HLOOKUP(LEFT(TRIM(G$6),FIND("~",SUBSTITUTE(G$6," ","~",LEN(TRIM(G$6))-LEN(SUBSTITUTE(TRIM(G$6)," ",""))))-1)&amp;" Total",$B$6:$AH$427,ROW($A118)-5,FALSE))</f>
        <v>0</v>
      </c>
      <c r="H118" s="11">
        <f ca="1">IF(H$5&lt;&gt;"",HLOOKUP(H$5,Functionalization!$G$6:$M$427,ROW($A118)-5,FALSE),IFERROR(INDEX(H$391:H$427,MATCH($F118,$B$391:$B$427,0))/VLOOKUP($F118,$B$391:$AH$427,MATCH(LEFT(TRIM(H$6),FIND("~",SUBSTITUTE(H$6,"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118))*HLOOKUP(LEFT(TRIM(H$6),FIND("~",SUBSTITUTE(H$6," ","~",LEN(TRIM(H$6))-LEN(SUBSTITUTE(TRIM(H$6)," ",""))))-1)&amp;" Total",$B$6:$AH$427,ROW($A118)-5,FALSE))</f>
        <v>0</v>
      </c>
      <c r="I118" s="11">
        <f ca="1">IF(I$5&lt;&gt;"",HLOOKUP(I$5,Functionalization!$G$6:$M$427,ROW($A118)-5,FALSE),IFERROR(INDEX(I$391:I$427,MATCH($F118,$B$391:$B$427,0))/VLOOKUP($F118,$B$391:$AH$427,MATCH(LEFT(TRIM(I$6),FIND("~",SUBSTITUTE(I$6,"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118))*HLOOKUP(LEFT(TRIM(I$6),FIND("~",SUBSTITUTE(I$6," ","~",LEN(TRIM(I$6))-LEN(SUBSTITUTE(TRIM(I$6)," ",""))))-1)&amp;" Total",$B$6:$AH$427,ROW($A118)-5,FALSE))</f>
        <v>0</v>
      </c>
      <c r="J118" s="11">
        <f ca="1">IF(J$5&lt;&gt;"",HLOOKUP(J$5,Functionalization!$G$6:$M$427,ROW($A118)-5,FALSE),IFERROR(INDEX(J$391:J$427,MATCH($F118,$B$391:$B$427,0))/VLOOKUP($F118,$B$391:$AH$427,MATCH(LEFT(TRIM(J$6),FIND("~",SUBSTITUTE(J$6,"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118))*HLOOKUP(LEFT(TRIM(J$6),FIND("~",SUBSTITUTE(J$6," ","~",LEN(TRIM(J$6))-LEN(SUBSTITUTE(TRIM(J$6)," ",""))))-1)&amp;" Total",$B$6:$AH$427,ROW($A118)-5,FALSE))</f>
        <v>0</v>
      </c>
      <c r="K118" s="11">
        <f ca="1">IF(K$5&lt;&gt;"",HLOOKUP(K$5,Functionalization!$G$6:$M$427,ROW($A118)-5,FALSE),IFERROR(INDEX(K$391:K$427,MATCH($F118,$B$391:$B$427,0))/VLOOKUP($F118,$B$391:$AH$427,MATCH(LEFT(TRIM(K$6),FIND("~",SUBSTITUTE(K$6,"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118))*HLOOKUP(LEFT(TRIM(K$6),FIND("~",SUBSTITUTE(K$6," ","~",LEN(TRIM(K$6))-LEN(SUBSTITUTE(TRIM(K$6)," ",""))))-1)&amp;" Total",$B$6:$AH$427,ROW($A118)-5,FALSE))</f>
        <v>0</v>
      </c>
      <c r="L118" s="11">
        <f ca="1">IF(L$5&lt;&gt;"",HLOOKUP(L$5,Functionalization!$G$6:$M$427,ROW($A118)-5,FALSE),IFERROR(INDEX(L$391:L$427,MATCH($F118,$B$391:$B$427,0))/VLOOKUP($F118,$B$391:$AH$427,MATCH(LEFT(TRIM(L$6),FIND("~",SUBSTITUTE(L$6,"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118))*HLOOKUP(LEFT(TRIM(L$6),FIND("~",SUBSTITUTE(L$6," ","~",LEN(TRIM(L$6))-LEN(SUBSTITUTE(TRIM(L$6)," ",""))))-1)&amp;" Total",$B$6:$AH$427,ROW($A118)-5,FALSE))</f>
        <v>0</v>
      </c>
      <c r="M118" s="11">
        <f ca="1">IF(M$5&lt;&gt;"",HLOOKUP(M$5,Functionalization!$G$6:$M$427,ROW($A118)-5,FALSE),IFERROR(INDEX(M$391:M$427,MATCH($F118,$B$391:$B$427,0))/VLOOKUP($F118,$B$391:$AH$427,MATCH(LEFT(TRIM(M$6),FIND("~",SUBSTITUTE(M$6,"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118))*HLOOKUP(LEFT(TRIM(M$6),FIND("~",SUBSTITUTE(M$6," ","~",LEN(TRIM(M$6))-LEN(SUBSTITUTE(TRIM(M$6)," ",""))))-1)&amp;" Total",$B$6:$AH$427,ROW($A118)-5,FALSE))</f>
        <v>0</v>
      </c>
      <c r="N118" s="11">
        <f ca="1">IF(N$5&lt;&gt;"",HLOOKUP(N$5,Functionalization!$G$6:$M$427,ROW($A118)-5,FALSE),IFERROR(INDEX(N$391:N$427,MATCH($F118,$B$391:$B$427,0))/VLOOKUP($F118,$B$391:$AH$427,MATCH(LEFT(TRIM(N$6),FIND("~",SUBSTITUTE(N$6,"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118))*HLOOKUP(LEFT(TRIM(N$6),FIND("~",SUBSTITUTE(N$6," ","~",LEN(TRIM(N$6))-LEN(SUBSTITUTE(TRIM(N$6)," ",""))))-1)&amp;" Total",$B$6:$AH$427,ROW($A118)-5,FALSE))</f>
        <v>0</v>
      </c>
      <c r="O118" s="11">
        <f ca="1">IF(O$5&lt;&gt;"",HLOOKUP(O$5,Functionalization!$G$6:$M$427,ROW($A118)-5,FALSE),IFERROR(INDEX(O$391:O$427,MATCH($F118,$B$391:$B$427,0))/VLOOKUP($F118,$B$391:$AH$427,MATCH(LEFT(TRIM(O$6),FIND("~",SUBSTITUTE(O$6,"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118))*HLOOKUP(LEFT(TRIM(O$6),FIND("~",SUBSTITUTE(O$6," ","~",LEN(TRIM(O$6))-LEN(SUBSTITUTE(TRIM(O$6)," ",""))))-1)&amp;" Total",$B$6:$AH$427,ROW($A118)-5,FALSE))</f>
        <v>0</v>
      </c>
      <c r="P118" s="11">
        <f ca="1">IF(P$5&lt;&gt;"",HLOOKUP(P$5,Functionalization!$G$6:$M$427,ROW($A118)-5,FALSE),IFERROR(INDEX(P$391:P$427,MATCH($F118,$B$391:$B$427,0))/VLOOKUP($F118,$B$391:$AH$427,MATCH(LEFT(TRIM(P$6),FIND("~",SUBSTITUTE(P$6,"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118))*HLOOKUP(LEFT(TRIM(P$6),FIND("~",SUBSTITUTE(P$6," ","~",LEN(TRIM(P$6))-LEN(SUBSTITUTE(TRIM(P$6)," ",""))))-1)&amp;" Total",$B$6:$AH$427,ROW($A118)-5,FALSE))</f>
        <v>0</v>
      </c>
      <c r="Q118" s="11">
        <f ca="1">IF(Q$5&lt;&gt;"",HLOOKUP(Q$5,Functionalization!$G$6:$M$427,ROW($A118)-5,FALSE),IFERROR(INDEX(Q$391:Q$427,MATCH($F118,$B$391:$B$427,0))/VLOOKUP($F118,$B$391:$AH$427,MATCH(LEFT(TRIM(Q$6),FIND("~",SUBSTITUTE(Q$6,"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118))*HLOOKUP(LEFT(TRIM(Q$6),FIND("~",SUBSTITUTE(Q$6," ","~",LEN(TRIM(Q$6))-LEN(SUBSTITUTE(TRIM(Q$6)," ",""))))-1)&amp;" Total",$B$6:$AH$427,ROW($A118)-5,FALSE))</f>
        <v>0</v>
      </c>
      <c r="R118" s="11">
        <f ca="1">IF(R$5&lt;&gt;"",HLOOKUP(R$5,Functionalization!$G$6:$M$427,ROW($A118)-5,FALSE),IFERROR(INDEX(R$391:R$427,MATCH($F118,$B$391:$B$427,0))/VLOOKUP($F118,$B$391:$AH$427,MATCH(LEFT(TRIM(R$6),FIND("~",SUBSTITUTE(R$6,"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118))*HLOOKUP(LEFT(TRIM(R$6),FIND("~",SUBSTITUTE(R$6," ","~",LEN(TRIM(R$6))-LEN(SUBSTITUTE(TRIM(R$6)," ",""))))-1)&amp;" Total",$B$6:$AH$427,ROW($A118)-5,FALSE))</f>
        <v>0</v>
      </c>
      <c r="S118" s="11">
        <f ca="1">IF(S$5&lt;&gt;"",HLOOKUP(S$5,Functionalization!$G$6:$M$427,ROW($A118)-5,FALSE),IFERROR(INDEX(S$391:S$427,MATCH($F118,$B$391:$B$427,0))/VLOOKUP($F118,$B$391:$AH$427,MATCH(LEFT(TRIM(S$6),FIND("~",SUBSTITUTE(S$6,"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118))*HLOOKUP(LEFT(TRIM(S$6),FIND("~",SUBSTITUTE(S$6," ","~",LEN(TRIM(S$6))-LEN(SUBSTITUTE(TRIM(S$6)," ",""))))-1)&amp;" Total",$B$6:$AH$427,ROW($A118)-5,FALSE))</f>
        <v>-1405570</v>
      </c>
      <c r="T118" s="11">
        <f ca="1">IF(T$5&lt;&gt;"",HLOOKUP(T$5,Functionalization!$G$6:$M$427,ROW($A118)-5,FALSE),IFERROR(INDEX(T$391:T$427,MATCH($F118,$B$391:$B$427,0))/VLOOKUP($F118,$B$391:$AH$427,MATCH(LEFT(TRIM(T$6),FIND("~",SUBSTITUTE(T$6,"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118))*HLOOKUP(LEFT(TRIM(T$6),FIND("~",SUBSTITUTE(T$6," ","~",LEN(TRIM(T$6))-LEN(SUBSTITUTE(TRIM(T$6)," ",""))))-1)&amp;" Total",$B$6:$AH$427,ROW($A118)-5,FALSE))</f>
        <v>-1405570</v>
      </c>
      <c r="U118" s="11">
        <f ca="1">IF(U$5&lt;&gt;"",HLOOKUP(U$5,Functionalization!$G$6:$M$427,ROW($A118)-5,FALSE),IFERROR(INDEX(U$391:U$427,MATCH($F118,$B$391:$B$427,0))/VLOOKUP($F118,$B$391:$AH$427,MATCH(LEFT(TRIM(U$6),FIND("~",SUBSTITUTE(U$6,"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118))*HLOOKUP(LEFT(TRIM(U$6),FIND("~",SUBSTITUTE(U$6," ","~",LEN(TRIM(U$6))-LEN(SUBSTITUTE(TRIM(U$6)," ",""))))-1)&amp;" Total",$B$6:$AH$427,ROW($A118)-5,FALSE))</f>
        <v>0</v>
      </c>
      <c r="V118" s="11">
        <f ca="1">IF(V$5&lt;&gt;"",HLOOKUP(V$5,Functionalization!$G$6:$M$427,ROW($A118)-5,FALSE),IFERROR(INDEX(V$391:V$427,MATCH($F118,$B$391:$B$427,0))/VLOOKUP($F118,$B$391:$AH$427,MATCH(LEFT(TRIM(V$6),FIND("~",SUBSTITUTE(V$6,"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118))*HLOOKUP(LEFT(TRIM(V$6),FIND("~",SUBSTITUTE(V$6," ","~",LEN(TRIM(V$6))-LEN(SUBSTITUTE(TRIM(V$6)," ",""))))-1)&amp;" Total",$B$6:$AH$427,ROW($A118)-5,FALSE))</f>
        <v>0</v>
      </c>
      <c r="W118" s="11">
        <f ca="1">IF(W$5&lt;&gt;"",HLOOKUP(W$5,Functionalization!$G$6:$M$427,ROW($A118)-5,FALSE),IFERROR(INDEX(W$391:W$427,MATCH($F118,$B$391:$B$427,0))/VLOOKUP($F118,$B$391:$AH$427,MATCH(LEFT(TRIM(W$6),FIND("~",SUBSTITUTE(W$6,"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118))*HLOOKUP(LEFT(TRIM(W$6),FIND("~",SUBSTITUTE(W$6," ","~",LEN(TRIM(W$6))-LEN(SUBSTITUTE(TRIM(W$6)," ",""))))-1)&amp;" Total",$B$6:$AH$427,ROW($A118)-5,FALSE))</f>
        <v>0</v>
      </c>
      <c r="X118" s="11">
        <f ca="1">IF(X$5&lt;&gt;"",HLOOKUP(X$5,Functionalization!$G$6:$M$427,ROW($A118)-5,FALSE),IFERROR(INDEX(X$391:X$427,MATCH($F118,$B$391:$B$427,0))/VLOOKUP($F118,$B$391:$AH$427,MATCH(LEFT(TRIM(X$6),FIND("~",SUBSTITUTE(X$6,"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118))*HLOOKUP(LEFT(TRIM(X$6),FIND("~",SUBSTITUTE(X$6," ","~",LEN(TRIM(X$6))-LEN(SUBSTITUTE(TRIM(X$6)," ",""))))-1)&amp;" Total",$B$6:$AH$427,ROW($A118)-5,FALSE))</f>
        <v>0</v>
      </c>
      <c r="Y118" s="11">
        <f ca="1">IF(Y$5&lt;&gt;"",HLOOKUP(Y$5,Functionalization!$G$6:$M$427,ROW($A118)-5,FALSE),IFERROR(INDEX(Y$391:Y$427,MATCH($F118,$B$391:$B$427,0))/VLOOKUP($F118,$B$391:$AH$427,MATCH(LEFT(TRIM(Y$6),FIND("~",SUBSTITUTE(Y$6,"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118))*HLOOKUP(LEFT(TRIM(Y$6),FIND("~",SUBSTITUTE(Y$6," ","~",LEN(TRIM(Y$6))-LEN(SUBSTITUTE(TRIM(Y$6)," ",""))))-1)&amp;" Total",$B$6:$AH$427,ROW($A118)-5,FALSE))</f>
        <v>0</v>
      </c>
      <c r="Z118" s="11">
        <f ca="1">IF(Z$5&lt;&gt;"",HLOOKUP(Z$5,Functionalization!$G$6:$M$427,ROW($A118)-5,FALSE),IFERROR(INDEX(Z$391:Z$427,MATCH($F118,$B$391:$B$427,0))/VLOOKUP($F118,$B$391:$AH$427,MATCH(LEFT(TRIM(Z$6),FIND("~",SUBSTITUTE(Z$6,"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118))*HLOOKUP(LEFT(TRIM(Z$6),FIND("~",SUBSTITUTE(Z$6," ","~",LEN(TRIM(Z$6))-LEN(SUBSTITUTE(TRIM(Z$6)," ",""))))-1)&amp;" Total",$B$6:$AH$427,ROW($A118)-5,FALSE))</f>
        <v>0</v>
      </c>
      <c r="AA118" s="11">
        <f ca="1">IF(AA$5&lt;&gt;"",HLOOKUP(AA$5,Functionalization!$G$6:$M$427,ROW($A118)-5,FALSE),IFERROR(INDEX(AA$391:AA$427,MATCH($F118,$B$391:$B$427,0))/VLOOKUP($F118,$B$391:$AH$427,MATCH(LEFT(TRIM(AA$6),FIND("~",SUBSTITUTE(AA$6,"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118))*HLOOKUP(LEFT(TRIM(AA$6),FIND("~",SUBSTITUTE(AA$6," ","~",LEN(TRIM(AA$6))-LEN(SUBSTITUTE(TRIM(AA$6)," ",""))))-1)&amp;" Total",$B$6:$AH$427,ROW($A118)-5,FALSE))</f>
        <v>0</v>
      </c>
      <c r="AB118" s="11">
        <f ca="1">IF(AB$5&lt;&gt;"",HLOOKUP(AB$5,Functionalization!$G$6:$M$427,ROW($A118)-5,FALSE),IFERROR(INDEX(AB$391:AB$427,MATCH($F118,$B$391:$B$427,0))/VLOOKUP($F118,$B$391:$AH$427,MATCH(LEFT(TRIM(AB$6),FIND("~",SUBSTITUTE(AB$6,"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118))*HLOOKUP(LEFT(TRIM(AB$6),FIND("~",SUBSTITUTE(AB$6," ","~",LEN(TRIM(AB$6))-LEN(SUBSTITUTE(TRIM(AB$6)," ",""))))-1)&amp;" Total",$B$6:$AH$427,ROW($A118)-5,FALSE))</f>
        <v>0</v>
      </c>
      <c r="AC118" s="11">
        <f ca="1">IF(AC$5&lt;&gt;"",HLOOKUP(AC$5,Functionalization!$G$6:$M$427,ROW($A118)-5,FALSE),IFERROR(INDEX(AC$391:AC$427,MATCH($F118,$B$391:$B$427,0))/VLOOKUP($F118,$B$391:$AH$427,MATCH(LEFT(TRIM(AC$6),FIND("~",SUBSTITUTE(AC$6,"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118))*HLOOKUP(LEFT(TRIM(AC$6),FIND("~",SUBSTITUTE(AC$6," ","~",LEN(TRIM(AC$6))-LEN(SUBSTITUTE(TRIM(AC$6)," ",""))))-1)&amp;" Total",$B$6:$AH$427,ROW($A118)-5,FALSE))</f>
        <v>0</v>
      </c>
      <c r="AD118" s="11">
        <f ca="1">IF(AD$5&lt;&gt;"",HLOOKUP(AD$5,Functionalization!$G$6:$M$427,ROW($A118)-5,FALSE),IFERROR(INDEX(AD$391:AD$427,MATCH($F118,$B$391:$B$427,0))/VLOOKUP($F118,$B$391:$AH$427,MATCH(LEFT(TRIM(AD$6),FIND("~",SUBSTITUTE(AD$6,"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118))*HLOOKUP(LEFT(TRIM(AD$6),FIND("~",SUBSTITUTE(AD$6," ","~",LEN(TRIM(AD$6))-LEN(SUBSTITUTE(TRIM(AD$6)," ",""))))-1)&amp;" Total",$B$6:$AH$427,ROW($A118)-5,FALSE))</f>
        <v>0</v>
      </c>
      <c r="AE118" s="11">
        <f ca="1">IF(AE$5&lt;&gt;"",HLOOKUP(AE$5,Functionalization!$G$6:$M$427,ROW($A118)-5,FALSE),IFERROR(INDEX(AE$391:AE$427,MATCH($F118,$B$391:$B$427,0))/VLOOKUP($F118,$B$391:$AH$427,MATCH(LEFT(TRIM(AE$6),FIND("~",SUBSTITUTE(AE$6,"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118))*HLOOKUP(LEFT(TRIM(AE$6),FIND("~",SUBSTITUTE(AE$6," ","~",LEN(TRIM(AE$6))-LEN(SUBSTITUTE(TRIM(AE$6)," ",""))))-1)&amp;" Total",$B$6:$AH$427,ROW($A118)-5,FALSE))</f>
        <v>0</v>
      </c>
      <c r="AF118" s="11">
        <f ca="1">IF(AF$5&lt;&gt;"",HLOOKUP(AF$5,Functionalization!$G$6:$M$427,ROW($A118)-5,FALSE),IFERROR(INDEX(AF$391:AF$427,MATCH($F118,$B$391:$B$427,0))/VLOOKUP($F118,$B$391:$AH$427,MATCH(LEFT(TRIM(AF$6),FIND("~",SUBSTITUTE(AF$6,"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118))*HLOOKUP(LEFT(TRIM(AF$6),FIND("~",SUBSTITUTE(AF$6," ","~",LEN(TRIM(AF$6))-LEN(SUBSTITUTE(TRIM(AF$6)," ",""))))-1)&amp;" Total",$B$6:$AH$427,ROW($A118)-5,FALSE))</f>
        <v>0</v>
      </c>
      <c r="AG118" s="11">
        <f ca="1">IF(AG$5&lt;&gt;"",HLOOKUP(AG$5,Functionalization!$G$6:$M$427,ROW($A118)-5,FALSE),IFERROR(INDEX(AG$391:AG$427,MATCH($F118,$B$391:$B$427,0))/VLOOKUP($F118,$B$391:$AH$427,MATCH(LEFT(TRIM(AG$6),FIND("~",SUBSTITUTE(AG$6,"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118))*HLOOKUP(LEFT(TRIM(AG$6),FIND("~",SUBSTITUTE(AG$6," ","~",LEN(TRIM(AG$6))-LEN(SUBSTITUTE(TRIM(AG$6)," ",""))))-1)&amp;" Total",$B$6:$AH$427,ROW($A118)-5,FALSE))</f>
        <v>0</v>
      </c>
      <c r="AH118" s="11">
        <f ca="1">IF(AH$5&lt;&gt;"",HLOOKUP(AH$5,Functionalization!$G$6:$M$427,ROW($A118)-5,FALSE),IFERROR(INDEX(AH$391:AH$427,MATCH($F118,$B$391:$B$427,0))/VLOOKUP($F118,$B$391:$AH$427,MATCH(LEFT(TRIM(AH$6),FIND("~",SUBSTITUTE(AH$6,"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118))*HLOOKUP(LEFT(TRIM(AH$6),FIND("~",SUBSTITUTE(AH$6," ","~",LEN(TRIM(AH$6))-LEN(SUBSTITUTE(TRIM(AH$6)," ",""))))-1)&amp;" Total",$B$6:$AH$427,ROW($A118)-5,FALSE))</f>
        <v>0</v>
      </c>
      <c r="AJ118">
        <f ca="1">IFERROR(IF(SUMIF($G$6:$AH$6,AJ$6&amp;" Total",$G118:$AH118)-(SUMIF($G$6:$AH$6,AJ$6&amp;" "&amp;'Input-Func_Class'!$D$22,$G118:$AH118)+IFERROR(SUMIF($G$6:$AH$6,AJ$6&amp;" "&amp;'Input-Func_Class'!$E$22,$G118:$AH118),SUMIF($G$6:$AH$6,AJ$6&amp;" "&amp;'Input-Func_Class'!$B$24,$G118:$AH118))+SUMIF($G$6:$AH$6,AJ$6&amp;" "&amp;'Input-Func_Class'!$F$22,$G118:$AH118))&lt;Check_Limit,0,1),1)</f>
        <v>0</v>
      </c>
      <c r="AK118">
        <f ca="1">IFERROR(IF(SUMIF($G$6:$AH$6,AK$6&amp;" Total",$G118:$AH118)-(SUMIF($G$6:$AH$6,AK$6&amp;" "&amp;'Input-Func_Class'!$D$22,$G118:$AH118)+IFERROR(SUMIF($G$6:$AH$6,AK$6&amp;" "&amp;'Input-Func_Class'!$E$22,$G118:$AH118),SUMIF($G$6:$AH$6,AK$6&amp;" "&amp;'Input-Func_Class'!$B$24,$G118:$AH118))+SUMIF($G$6:$AH$6,AK$6&amp;" "&amp;'Input-Func_Class'!$F$22,$G118:$AH118))&lt;Check_Limit,0,1),1)</f>
        <v>0</v>
      </c>
      <c r="AL118">
        <f ca="1">IFERROR(IF(SUMIF($G$6:$AH$6,AL$6&amp;" Total",$G118:$AH118)-(SUMIF($G$6:$AH$6,AL$6&amp;" "&amp;'Input-Func_Class'!$D$22,$G118:$AH118)+IFERROR(SUMIF($G$6:$AH$6,AL$6&amp;" "&amp;'Input-Func_Class'!$E$22,$G118:$AH118),SUMIF($G$6:$AH$6,AL$6&amp;" "&amp;'Input-Func_Class'!$B$24,$G118:$AH118))+SUMIF($G$6:$AH$6,AL$6&amp;" "&amp;'Input-Func_Class'!$F$22,$G118:$AH118))&lt;Check_Limit,0,1),1)</f>
        <v>0</v>
      </c>
      <c r="AM118">
        <f ca="1">IFERROR(IF(SUMIF($G$6:$AH$6,AM$6&amp;" Total",$G118:$AH118)-(SUMIF($G$6:$AH$6,AM$6&amp;" "&amp;'Input-Func_Class'!$D$22,$G118:$AH118)+IFERROR(SUMIF($G$6:$AH$6,AM$6&amp;" "&amp;'Input-Func_Class'!$E$22,$G118:$AH118),SUMIF($G$6:$AH$6,AM$6&amp;" "&amp;'Input-Func_Class'!$B$24,$G118:$AH118))+SUMIF($G$6:$AH$6,AM$6&amp;" "&amp;'Input-Func_Class'!$F$22,$G118:$AH118))&lt;Check_Limit,0,1),1)</f>
        <v>0</v>
      </c>
      <c r="AN118">
        <f ca="1">IFERROR(IF(SUMIF($G$6:$AH$6,AN$6&amp;" Total",$G118:$AH118)-(SUMIF($G$6:$AH$6,AN$6&amp;" "&amp;'Input-Func_Class'!$D$22,$G118:$AH118)+IFERROR(SUMIF($G$6:$AH$6,AN$6&amp;" "&amp;'Input-Func_Class'!$E$22,$G118:$AH118),SUMIF($G$6:$AH$6,AN$6&amp;" "&amp;'Input-Func_Class'!$B$24,$G118:$AH118))+SUMIF($G$6:$AH$6,AN$6&amp;" "&amp;'Input-Func_Class'!$F$22,$G118:$AH118))&lt;Check_Limit,0,1),1)</f>
        <v>0</v>
      </c>
      <c r="AO118">
        <f ca="1">IFERROR(IF(SUMIF($G$6:$AH$6,AO$6&amp;" Total",$G118:$AH118)-(SUMIF($G$6:$AH$6,AO$6&amp;" "&amp;'Input-Func_Class'!$D$22,$G118:$AH118)+IFERROR(SUMIF($G$6:$AH$6,AO$6&amp;" "&amp;'Input-Func_Class'!$E$22,$G118:$AH118),SUMIF($G$6:$AH$6,AO$6&amp;" "&amp;'Input-Func_Class'!$B$24,$G118:$AH118))+SUMIF($G$6:$AH$6,AO$6&amp;" "&amp;'Input-Func_Class'!$F$22,$G118:$AH118))&lt;Check_Limit,0,1),1)</f>
        <v>0</v>
      </c>
      <c r="AP118">
        <f ca="1">IFERROR(IF(SUMIF($G$6:$AH$6,AP$6&amp;" Total",$G118:$AH118)-(SUMIF($G$6:$AH$6,AP$6&amp;" "&amp;'Input-Func_Class'!$D$22,$G118:$AH118)+IFERROR(SUMIF($G$6:$AH$6,AP$6&amp;" "&amp;'Input-Func_Class'!$E$22,$G118:$AH118),SUMIF($G$6:$AH$6,AP$6&amp;" "&amp;'Input-Func_Class'!$B$24,$G118:$AH118))+SUMIF($G$6:$AH$6,AP$6&amp;" "&amp;'Input-Func_Class'!$F$22,$G118:$AH118))&lt;Check_Limit,0,1),1)</f>
        <v>0</v>
      </c>
    </row>
    <row r="119" spans="1:42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>SUBTOTAL(9,D113:D118)</f>
        <v>-145072311</v>
      </c>
      <c r="E119" s="11">
        <f t="shared" ca="1" si="6"/>
        <v>0</v>
      </c>
      <c r="G119" s="111">
        <f t="shared" ref="G119:AH119" ca="1" si="13">SUBTOTAL(9,G113:G118)</f>
        <v>0</v>
      </c>
      <c r="H119" s="111">
        <f t="shared" ca="1" si="13"/>
        <v>0</v>
      </c>
      <c r="I119" s="111">
        <f t="shared" ca="1" si="13"/>
        <v>0</v>
      </c>
      <c r="J119" s="111">
        <f t="shared" ca="1" si="13"/>
        <v>0</v>
      </c>
      <c r="K119" s="111">
        <f t="shared" ca="1" si="13"/>
        <v>0</v>
      </c>
      <c r="L119" s="111">
        <f t="shared" ca="1" si="13"/>
        <v>0</v>
      </c>
      <c r="M119" s="111">
        <f t="shared" ca="1" si="13"/>
        <v>0</v>
      </c>
      <c r="N119" s="111">
        <f t="shared" ca="1" si="13"/>
        <v>0</v>
      </c>
      <c r="O119" s="111">
        <f t="shared" ca="1" si="13"/>
        <v>0</v>
      </c>
      <c r="P119" s="111">
        <f t="shared" ca="1" si="13"/>
        <v>0</v>
      </c>
      <c r="Q119" s="111">
        <f t="shared" ca="1" si="13"/>
        <v>0</v>
      </c>
      <c r="R119" s="111">
        <f t="shared" ca="1" si="13"/>
        <v>0</v>
      </c>
      <c r="S119" s="111">
        <f t="shared" ca="1" si="13"/>
        <v>-145072311</v>
      </c>
      <c r="T119" s="111">
        <f t="shared" ca="1" si="13"/>
        <v>-145072311</v>
      </c>
      <c r="U119" s="111">
        <f t="shared" ca="1" si="13"/>
        <v>0</v>
      </c>
      <c r="V119" s="111">
        <f t="shared" ca="1" si="13"/>
        <v>0</v>
      </c>
      <c r="W119" s="111">
        <f t="shared" ca="1" si="13"/>
        <v>0</v>
      </c>
      <c r="X119" s="111">
        <f t="shared" ca="1" si="13"/>
        <v>0</v>
      </c>
      <c r="Y119" s="111">
        <f t="shared" ca="1" si="13"/>
        <v>0</v>
      </c>
      <c r="Z119" s="111">
        <f t="shared" ca="1" si="13"/>
        <v>0</v>
      </c>
      <c r="AA119" s="111">
        <f t="shared" ca="1" si="13"/>
        <v>0</v>
      </c>
      <c r="AB119" s="111">
        <f t="shared" ca="1" si="13"/>
        <v>0</v>
      </c>
      <c r="AC119" s="111">
        <f t="shared" ca="1" si="13"/>
        <v>0</v>
      </c>
      <c r="AD119" s="111">
        <f t="shared" ca="1" si="13"/>
        <v>0</v>
      </c>
      <c r="AE119" s="111">
        <f t="shared" ca="1" si="13"/>
        <v>0</v>
      </c>
      <c r="AF119" s="111">
        <f t="shared" ca="1" si="13"/>
        <v>0</v>
      </c>
      <c r="AG119" s="111">
        <f t="shared" ca="1" si="13"/>
        <v>0</v>
      </c>
      <c r="AH119" s="111">
        <f t="shared" ca="1" si="13"/>
        <v>0</v>
      </c>
      <c r="AJ119">
        <f ca="1">IFERROR(IF(SUMIF($G$6:$AH$6,AJ$6&amp;" Total",$G119:$AH119)-(SUMIF($G$6:$AH$6,AJ$6&amp;" "&amp;'Input-Func_Class'!$D$22,$G119:$AH119)+IFERROR(SUMIF($G$6:$AH$6,AJ$6&amp;" "&amp;'Input-Func_Class'!$E$22,$G119:$AH119),SUMIF($G$6:$AH$6,AJ$6&amp;" "&amp;'Input-Func_Class'!$B$24,$G119:$AH119))+SUMIF($G$6:$AH$6,AJ$6&amp;" "&amp;'Input-Func_Class'!$F$22,$G119:$AH119))&lt;Check_Limit,0,1),1)</f>
        <v>0</v>
      </c>
      <c r="AK119">
        <f ca="1">IFERROR(IF(SUMIF($G$6:$AH$6,AK$6&amp;" Total",$G119:$AH119)-(SUMIF($G$6:$AH$6,AK$6&amp;" "&amp;'Input-Func_Class'!$D$22,$G119:$AH119)+IFERROR(SUMIF($G$6:$AH$6,AK$6&amp;" "&amp;'Input-Func_Class'!$E$22,$G119:$AH119),SUMIF($G$6:$AH$6,AK$6&amp;" "&amp;'Input-Func_Class'!$B$24,$G119:$AH119))+SUMIF($G$6:$AH$6,AK$6&amp;" "&amp;'Input-Func_Class'!$F$22,$G119:$AH119))&lt;Check_Limit,0,1),1)</f>
        <v>0</v>
      </c>
      <c r="AL119">
        <f ca="1">IFERROR(IF(SUMIF($G$6:$AH$6,AL$6&amp;" Total",$G119:$AH119)-(SUMIF($G$6:$AH$6,AL$6&amp;" "&amp;'Input-Func_Class'!$D$22,$G119:$AH119)+IFERROR(SUMIF($G$6:$AH$6,AL$6&amp;" "&amp;'Input-Func_Class'!$E$22,$G119:$AH119),SUMIF($G$6:$AH$6,AL$6&amp;" "&amp;'Input-Func_Class'!$B$24,$G119:$AH119))+SUMIF($G$6:$AH$6,AL$6&amp;" "&amp;'Input-Func_Class'!$F$22,$G119:$AH119))&lt;Check_Limit,0,1),1)</f>
        <v>0</v>
      </c>
      <c r="AM119">
        <f ca="1">IFERROR(IF(SUMIF($G$6:$AH$6,AM$6&amp;" Total",$G119:$AH119)-(SUMIF($G$6:$AH$6,AM$6&amp;" "&amp;'Input-Func_Class'!$D$22,$G119:$AH119)+IFERROR(SUMIF($G$6:$AH$6,AM$6&amp;" "&amp;'Input-Func_Class'!$E$22,$G119:$AH119),SUMIF($G$6:$AH$6,AM$6&amp;" "&amp;'Input-Func_Class'!$B$24,$G119:$AH119))+SUMIF($G$6:$AH$6,AM$6&amp;" "&amp;'Input-Func_Class'!$F$22,$G119:$AH119))&lt;Check_Limit,0,1),1)</f>
        <v>0</v>
      </c>
      <c r="AN119">
        <f ca="1">IFERROR(IF(SUMIF($G$6:$AH$6,AN$6&amp;" Total",$G119:$AH119)-(SUMIF($G$6:$AH$6,AN$6&amp;" "&amp;'Input-Func_Class'!$D$22,$G119:$AH119)+IFERROR(SUMIF($G$6:$AH$6,AN$6&amp;" "&amp;'Input-Func_Class'!$E$22,$G119:$AH119),SUMIF($G$6:$AH$6,AN$6&amp;" "&amp;'Input-Func_Class'!$B$24,$G119:$AH119))+SUMIF($G$6:$AH$6,AN$6&amp;" "&amp;'Input-Func_Class'!$F$22,$G119:$AH119))&lt;Check_Limit,0,1),1)</f>
        <v>0</v>
      </c>
      <c r="AO119">
        <f ca="1">IFERROR(IF(SUMIF($G$6:$AH$6,AO$6&amp;" Total",$G119:$AH119)-(SUMIF($G$6:$AH$6,AO$6&amp;" "&amp;'Input-Func_Class'!$D$22,$G119:$AH119)+IFERROR(SUMIF($G$6:$AH$6,AO$6&amp;" "&amp;'Input-Func_Class'!$E$22,$G119:$AH119),SUMIF($G$6:$AH$6,AO$6&amp;" "&amp;'Input-Func_Class'!$B$24,$G119:$AH119))+SUMIF($G$6:$AH$6,AO$6&amp;" "&amp;'Input-Func_Class'!$F$22,$G119:$AH119))&lt;Check_Limit,0,1),1)</f>
        <v>0</v>
      </c>
      <c r="AP119">
        <f ca="1">IFERROR(IF(SUMIF($G$6:$AH$6,AP$6&amp;" Total",$G119:$AH119)-(SUMIF($G$6:$AH$6,AP$6&amp;" "&amp;'Input-Func_Class'!$D$22,$G119:$AH119)+IFERROR(SUMIF($G$6:$AH$6,AP$6&amp;" "&amp;'Input-Func_Class'!$E$22,$G119:$AH119),SUMIF($G$6:$AH$6,AP$6&amp;" "&amp;'Input-Func_Class'!$B$24,$G119:$AH119))+SUMIF($G$6:$AH$6,AP$6&amp;" "&amp;'Input-Func_Class'!$F$22,$G119:$AH119))&lt;Check_Limit,0,1),1)</f>
        <v>0</v>
      </c>
    </row>
    <row r="120" spans="1:42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>
        <f t="shared" si="6"/>
        <v>0</v>
      </c>
      <c r="F120" s="3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J120">
        <f>IFERROR(IF(SUMIF($G$6:$AH$6,AJ$6&amp;" Total",$G120:$AH120)-(SUMIF($G$6:$AH$6,AJ$6&amp;" "&amp;'Input-Func_Class'!$D$22,$G120:$AH120)+IFERROR(SUMIF($G$6:$AH$6,AJ$6&amp;" "&amp;'Input-Func_Class'!$E$22,$G120:$AH120),SUMIF($G$6:$AH$6,AJ$6&amp;" "&amp;'Input-Func_Class'!$B$24,$G120:$AH120))+SUMIF($G$6:$AH$6,AJ$6&amp;" "&amp;'Input-Func_Class'!$F$22,$G120:$AH120))&lt;Check_Limit,0,1),1)</f>
        <v>0</v>
      </c>
      <c r="AK120">
        <f>IFERROR(IF(SUMIF($G$6:$AH$6,AK$6&amp;" Total",$G120:$AH120)-(SUMIF($G$6:$AH$6,AK$6&amp;" "&amp;'Input-Func_Class'!$D$22,$G120:$AH120)+IFERROR(SUMIF($G$6:$AH$6,AK$6&amp;" "&amp;'Input-Func_Class'!$E$22,$G120:$AH120),SUMIF($G$6:$AH$6,AK$6&amp;" "&amp;'Input-Func_Class'!$B$24,$G120:$AH120))+SUMIF($G$6:$AH$6,AK$6&amp;" "&amp;'Input-Func_Class'!$F$22,$G120:$AH120))&lt;Check_Limit,0,1),1)</f>
        <v>0</v>
      </c>
      <c r="AL120">
        <f>IFERROR(IF(SUMIF($G$6:$AH$6,AL$6&amp;" Total",$G120:$AH120)-(SUMIF($G$6:$AH$6,AL$6&amp;" "&amp;'Input-Func_Class'!$D$22,$G120:$AH120)+IFERROR(SUMIF($G$6:$AH$6,AL$6&amp;" "&amp;'Input-Func_Class'!$E$22,$G120:$AH120),SUMIF($G$6:$AH$6,AL$6&amp;" "&amp;'Input-Func_Class'!$B$24,$G120:$AH120))+SUMIF($G$6:$AH$6,AL$6&amp;" "&amp;'Input-Func_Class'!$F$22,$G120:$AH120))&lt;Check_Limit,0,1),1)</f>
        <v>0</v>
      </c>
      <c r="AM120">
        <f>IFERROR(IF(SUMIF($G$6:$AH$6,AM$6&amp;" Total",$G120:$AH120)-(SUMIF($G$6:$AH$6,AM$6&amp;" "&amp;'Input-Func_Class'!$D$22,$G120:$AH120)+IFERROR(SUMIF($G$6:$AH$6,AM$6&amp;" "&amp;'Input-Func_Class'!$E$22,$G120:$AH120),SUMIF($G$6:$AH$6,AM$6&amp;" "&amp;'Input-Func_Class'!$B$24,$G120:$AH120))+SUMIF($G$6:$AH$6,AM$6&amp;" "&amp;'Input-Func_Class'!$F$22,$G120:$AH120))&lt;Check_Limit,0,1),1)</f>
        <v>0</v>
      </c>
      <c r="AN120">
        <f>IFERROR(IF(SUMIF($G$6:$AH$6,AN$6&amp;" Total",$G120:$AH120)-(SUMIF($G$6:$AH$6,AN$6&amp;" "&amp;'Input-Func_Class'!$D$22,$G120:$AH120)+IFERROR(SUMIF($G$6:$AH$6,AN$6&amp;" "&amp;'Input-Func_Class'!$E$22,$G120:$AH120),SUMIF($G$6:$AH$6,AN$6&amp;" "&amp;'Input-Func_Class'!$B$24,$G120:$AH120))+SUMIF($G$6:$AH$6,AN$6&amp;" "&amp;'Input-Func_Class'!$F$22,$G120:$AH120))&lt;Check_Limit,0,1),1)</f>
        <v>0</v>
      </c>
      <c r="AO120">
        <f>IFERROR(IF(SUMIF($G$6:$AH$6,AO$6&amp;" Total",$G120:$AH120)-(SUMIF($G$6:$AH$6,AO$6&amp;" "&amp;'Input-Func_Class'!$D$22,$G120:$AH120)+IFERROR(SUMIF($G$6:$AH$6,AO$6&amp;" "&amp;'Input-Func_Class'!$E$22,$G120:$AH120),SUMIF($G$6:$AH$6,AO$6&amp;" "&amp;'Input-Func_Class'!$B$24,$G120:$AH120))+SUMIF($G$6:$AH$6,AO$6&amp;" "&amp;'Input-Func_Class'!$F$22,$G120:$AH120))&lt;Check_Limit,0,1),1)</f>
        <v>0</v>
      </c>
      <c r="AP120">
        <f>IFERROR(IF(SUMIF($G$6:$AH$6,AP$6&amp;" Total",$G120:$AH120)-(SUMIF($G$6:$AH$6,AP$6&amp;" "&amp;'Input-Func_Class'!$D$22,$G120:$AH120)+IFERROR(SUMIF($G$6:$AH$6,AP$6&amp;" "&amp;'Input-Func_Class'!$E$22,$G120:$AH120),SUMIF($G$6:$AH$6,AP$6&amp;" "&amp;'Input-Func_Class'!$B$24,$G120:$AH120))+SUMIF($G$6:$AH$6,AP$6&amp;" "&amp;'Input-Func_Class'!$F$22,$G120:$AH120))&lt;Check_Limit,0,1),1)</f>
        <v>0</v>
      </c>
    </row>
    <row r="121" spans="1:42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>
        <f t="shared" si="6"/>
        <v>0</v>
      </c>
      <c r="F121" s="3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J121">
        <f>IFERROR(IF(SUMIF($G$6:$AH$6,AJ$6&amp;" Total",$G121:$AH121)-(SUMIF($G$6:$AH$6,AJ$6&amp;" "&amp;'Input-Func_Class'!$D$22,$G121:$AH121)+IFERROR(SUMIF($G$6:$AH$6,AJ$6&amp;" "&amp;'Input-Func_Class'!$E$22,$G121:$AH121),SUMIF($G$6:$AH$6,AJ$6&amp;" "&amp;'Input-Func_Class'!$B$24,$G121:$AH121))+SUMIF($G$6:$AH$6,AJ$6&amp;" "&amp;'Input-Func_Class'!$F$22,$G121:$AH121))&lt;Check_Limit,0,1),1)</f>
        <v>0</v>
      </c>
      <c r="AK121">
        <f>IFERROR(IF(SUMIF($G$6:$AH$6,AK$6&amp;" Total",$G121:$AH121)-(SUMIF($G$6:$AH$6,AK$6&amp;" "&amp;'Input-Func_Class'!$D$22,$G121:$AH121)+IFERROR(SUMIF($G$6:$AH$6,AK$6&amp;" "&amp;'Input-Func_Class'!$E$22,$G121:$AH121),SUMIF($G$6:$AH$6,AK$6&amp;" "&amp;'Input-Func_Class'!$B$24,$G121:$AH121))+SUMIF($G$6:$AH$6,AK$6&amp;" "&amp;'Input-Func_Class'!$F$22,$G121:$AH121))&lt;Check_Limit,0,1),1)</f>
        <v>0</v>
      </c>
      <c r="AL121">
        <f>IFERROR(IF(SUMIF($G$6:$AH$6,AL$6&amp;" Total",$G121:$AH121)-(SUMIF($G$6:$AH$6,AL$6&amp;" "&amp;'Input-Func_Class'!$D$22,$G121:$AH121)+IFERROR(SUMIF($G$6:$AH$6,AL$6&amp;" "&amp;'Input-Func_Class'!$E$22,$G121:$AH121),SUMIF($G$6:$AH$6,AL$6&amp;" "&amp;'Input-Func_Class'!$B$24,$G121:$AH121))+SUMIF($G$6:$AH$6,AL$6&amp;" "&amp;'Input-Func_Class'!$F$22,$G121:$AH121))&lt;Check_Limit,0,1),1)</f>
        <v>0</v>
      </c>
      <c r="AM121">
        <f>IFERROR(IF(SUMIF($G$6:$AH$6,AM$6&amp;" Total",$G121:$AH121)-(SUMIF($G$6:$AH$6,AM$6&amp;" "&amp;'Input-Func_Class'!$D$22,$G121:$AH121)+IFERROR(SUMIF($G$6:$AH$6,AM$6&amp;" "&amp;'Input-Func_Class'!$E$22,$G121:$AH121),SUMIF($G$6:$AH$6,AM$6&amp;" "&amp;'Input-Func_Class'!$B$24,$G121:$AH121))+SUMIF($G$6:$AH$6,AM$6&amp;" "&amp;'Input-Func_Class'!$F$22,$G121:$AH121))&lt;Check_Limit,0,1),1)</f>
        <v>0</v>
      </c>
      <c r="AN121">
        <f>IFERROR(IF(SUMIF($G$6:$AH$6,AN$6&amp;" Total",$G121:$AH121)-(SUMIF($G$6:$AH$6,AN$6&amp;" "&amp;'Input-Func_Class'!$D$22,$G121:$AH121)+IFERROR(SUMIF($G$6:$AH$6,AN$6&amp;" "&amp;'Input-Func_Class'!$E$22,$G121:$AH121),SUMIF($G$6:$AH$6,AN$6&amp;" "&amp;'Input-Func_Class'!$B$24,$G121:$AH121))+SUMIF($G$6:$AH$6,AN$6&amp;" "&amp;'Input-Func_Class'!$F$22,$G121:$AH121))&lt;Check_Limit,0,1),1)</f>
        <v>0</v>
      </c>
      <c r="AO121">
        <f>IFERROR(IF(SUMIF($G$6:$AH$6,AO$6&amp;" Total",$G121:$AH121)-(SUMIF($G$6:$AH$6,AO$6&amp;" "&amp;'Input-Func_Class'!$D$22,$G121:$AH121)+IFERROR(SUMIF($G$6:$AH$6,AO$6&amp;" "&amp;'Input-Func_Class'!$E$22,$G121:$AH121),SUMIF($G$6:$AH$6,AO$6&amp;" "&amp;'Input-Func_Class'!$B$24,$G121:$AH121))+SUMIF($G$6:$AH$6,AO$6&amp;" "&amp;'Input-Func_Class'!$F$22,$G121:$AH121))&lt;Check_Limit,0,1),1)</f>
        <v>0</v>
      </c>
      <c r="AP121">
        <f>IFERROR(IF(SUMIF($G$6:$AH$6,AP$6&amp;" Total",$G121:$AH121)-(SUMIF($G$6:$AH$6,AP$6&amp;" "&amp;'Input-Func_Class'!$D$22,$G121:$AH121)+IFERROR(SUMIF($G$6:$AH$6,AP$6&amp;" "&amp;'Input-Func_Class'!$E$22,$G121:$AH121),SUMIF($G$6:$AH$6,AP$6&amp;" "&amp;'Input-Func_Class'!$B$24,$G121:$AH121))+SUMIF($G$6:$AH$6,AP$6&amp;" "&amp;'Input-Func_Class'!$F$22,$G121:$AH121))&lt;Check_Limit,0,1),1)</f>
        <v>0</v>
      </c>
    </row>
    <row r="122" spans="1:42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>Functionalization!$D122</f>
        <v>-3676011.44</v>
      </c>
      <c r="E122" s="11">
        <f t="shared" ca="1" si="6"/>
        <v>0</v>
      </c>
      <c r="F122" s="3" t="str">
        <f>IF($D122=0,"-",IF('Input-Accounts'!$E122&lt;&gt;0,'Input-Accounts'!$E122,'Input-Accounts'!$G122))</f>
        <v>INT_DISTPT_FERC_376-386</v>
      </c>
      <c r="G122" s="11">
        <f ca="1">IF(G$5&lt;&gt;"",HLOOKUP(G$5,Functionalization!$G$6:$M$427,ROW($A122)-5,FALSE),IFERROR(INDEX(G$391:G$427,MATCH($F122,$B$391:$B$427,0))/VLOOKUP($F122,$B$391:$AH$427,MATCH(LEFT(TRIM(G$6),FIND("~",SUBSTITUTE(G$6,"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122))*HLOOKUP(LEFT(TRIM(G$6),FIND("~",SUBSTITUTE(G$6," ","~",LEN(TRIM(G$6))-LEN(SUBSTITUTE(TRIM(G$6)," ",""))))-1)&amp;" Total",$B$6:$AH$427,ROW($A122)-5,FALSE))</f>
        <v>0</v>
      </c>
      <c r="H122" s="11">
        <f ca="1">IF(H$5&lt;&gt;"",HLOOKUP(H$5,Functionalization!$G$6:$M$427,ROW($A122)-5,FALSE),IFERROR(INDEX(H$391:H$427,MATCH($F122,$B$391:$B$427,0))/VLOOKUP($F122,$B$391:$AH$427,MATCH(LEFT(TRIM(H$6),FIND("~",SUBSTITUTE(H$6,"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122))*HLOOKUP(LEFT(TRIM(H$6),FIND("~",SUBSTITUTE(H$6," ","~",LEN(TRIM(H$6))-LEN(SUBSTITUTE(TRIM(H$6)," ",""))))-1)&amp;" Total",$B$6:$AH$427,ROW($A122)-5,FALSE))</f>
        <v>0</v>
      </c>
      <c r="I122" s="11">
        <f ca="1">IF(I$5&lt;&gt;"",HLOOKUP(I$5,Functionalization!$G$6:$M$427,ROW($A122)-5,FALSE),IFERROR(INDEX(I$391:I$427,MATCH($F122,$B$391:$B$427,0))/VLOOKUP($F122,$B$391:$AH$427,MATCH(LEFT(TRIM(I$6),FIND("~",SUBSTITUTE(I$6,"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122))*HLOOKUP(LEFT(TRIM(I$6),FIND("~",SUBSTITUTE(I$6," ","~",LEN(TRIM(I$6))-LEN(SUBSTITUTE(TRIM(I$6)," ",""))))-1)&amp;" Total",$B$6:$AH$427,ROW($A122)-5,FALSE))</f>
        <v>0</v>
      </c>
      <c r="J122" s="11">
        <f ca="1">IF(J$5&lt;&gt;"",HLOOKUP(J$5,Functionalization!$G$6:$M$427,ROW($A122)-5,FALSE),IFERROR(INDEX(J$391:J$427,MATCH($F122,$B$391:$B$427,0))/VLOOKUP($F122,$B$391:$AH$427,MATCH(LEFT(TRIM(J$6),FIND("~",SUBSTITUTE(J$6,"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122))*HLOOKUP(LEFT(TRIM(J$6),FIND("~",SUBSTITUTE(J$6," ","~",LEN(TRIM(J$6))-LEN(SUBSTITUTE(TRIM(J$6)," ",""))))-1)&amp;" Total",$B$6:$AH$427,ROW($A122)-5,FALSE))</f>
        <v>0</v>
      </c>
      <c r="K122" s="11">
        <f ca="1">IF(K$5&lt;&gt;"",HLOOKUP(K$5,Functionalization!$G$6:$M$427,ROW($A122)-5,FALSE),IFERROR(INDEX(K$391:K$427,MATCH($F122,$B$391:$B$427,0))/VLOOKUP($F122,$B$391:$AH$427,MATCH(LEFT(TRIM(K$6),FIND("~",SUBSTITUTE(K$6,"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122))*HLOOKUP(LEFT(TRIM(K$6),FIND("~",SUBSTITUTE(K$6," ","~",LEN(TRIM(K$6))-LEN(SUBSTITUTE(TRIM(K$6)," ",""))))-1)&amp;" Total",$B$6:$AH$427,ROW($A122)-5,FALSE))</f>
        <v>0</v>
      </c>
      <c r="L122" s="11">
        <f ca="1">IF(L$5&lt;&gt;"",HLOOKUP(L$5,Functionalization!$G$6:$M$427,ROW($A122)-5,FALSE),IFERROR(INDEX(L$391:L$427,MATCH($F122,$B$391:$B$427,0))/VLOOKUP($F122,$B$391:$AH$427,MATCH(LEFT(TRIM(L$6),FIND("~",SUBSTITUTE(L$6,"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122))*HLOOKUP(LEFT(TRIM(L$6),FIND("~",SUBSTITUTE(L$6," ","~",LEN(TRIM(L$6))-LEN(SUBSTITUTE(TRIM(L$6)," ",""))))-1)&amp;" Total",$B$6:$AH$427,ROW($A122)-5,FALSE))</f>
        <v>0</v>
      </c>
      <c r="M122" s="11">
        <f ca="1">IF(M$5&lt;&gt;"",HLOOKUP(M$5,Functionalization!$G$6:$M$427,ROW($A122)-5,FALSE),IFERROR(INDEX(M$391:M$427,MATCH($F122,$B$391:$B$427,0))/VLOOKUP($F122,$B$391:$AH$427,MATCH(LEFT(TRIM(M$6),FIND("~",SUBSTITUTE(M$6,"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122))*HLOOKUP(LEFT(TRIM(M$6),FIND("~",SUBSTITUTE(M$6," ","~",LEN(TRIM(M$6))-LEN(SUBSTITUTE(TRIM(M$6)," ",""))))-1)&amp;" Total",$B$6:$AH$427,ROW($A122)-5,FALSE))</f>
        <v>0</v>
      </c>
      <c r="N122" s="11">
        <f ca="1">IF(N$5&lt;&gt;"",HLOOKUP(N$5,Functionalization!$G$6:$M$427,ROW($A122)-5,FALSE),IFERROR(INDEX(N$391:N$427,MATCH($F122,$B$391:$B$427,0))/VLOOKUP($F122,$B$391:$AH$427,MATCH(LEFT(TRIM(N$6),FIND("~",SUBSTITUTE(N$6,"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122))*HLOOKUP(LEFT(TRIM(N$6),FIND("~",SUBSTITUTE(N$6," ","~",LEN(TRIM(N$6))-LEN(SUBSTITUTE(TRIM(N$6)," ",""))))-1)&amp;" Total",$B$6:$AH$427,ROW($A122)-5,FALSE))</f>
        <v>0</v>
      </c>
      <c r="O122" s="11">
        <f ca="1">IF(O$5&lt;&gt;"",HLOOKUP(O$5,Functionalization!$G$6:$M$427,ROW($A122)-5,FALSE),IFERROR(INDEX(O$391:O$427,MATCH($F122,$B$391:$B$427,0))/VLOOKUP($F122,$B$391:$AH$427,MATCH(LEFT(TRIM(O$6),FIND("~",SUBSTITUTE(O$6,"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122))*HLOOKUP(LEFT(TRIM(O$6),FIND("~",SUBSTITUTE(O$6," ","~",LEN(TRIM(O$6))-LEN(SUBSTITUTE(TRIM(O$6)," ",""))))-1)&amp;" Total",$B$6:$AH$427,ROW($A122)-5,FALSE))</f>
        <v>0</v>
      </c>
      <c r="P122" s="11">
        <f ca="1">IF(P$5&lt;&gt;"",HLOOKUP(P$5,Functionalization!$G$6:$M$427,ROW($A122)-5,FALSE),IFERROR(INDEX(P$391:P$427,MATCH($F122,$B$391:$B$427,0))/VLOOKUP($F122,$B$391:$AH$427,MATCH(LEFT(TRIM(P$6),FIND("~",SUBSTITUTE(P$6,"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122))*HLOOKUP(LEFT(TRIM(P$6),FIND("~",SUBSTITUTE(P$6," ","~",LEN(TRIM(P$6))-LEN(SUBSTITUTE(TRIM(P$6)," ",""))))-1)&amp;" Total",$B$6:$AH$427,ROW($A122)-5,FALSE))</f>
        <v>0</v>
      </c>
      <c r="Q122" s="11">
        <f ca="1">IF(Q$5&lt;&gt;"",HLOOKUP(Q$5,Functionalization!$G$6:$M$427,ROW($A122)-5,FALSE),IFERROR(INDEX(Q$391:Q$427,MATCH($F122,$B$391:$B$427,0))/VLOOKUP($F122,$B$391:$AH$427,MATCH(LEFT(TRIM(Q$6),FIND("~",SUBSTITUTE(Q$6,"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122))*HLOOKUP(LEFT(TRIM(Q$6),FIND("~",SUBSTITUTE(Q$6," ","~",LEN(TRIM(Q$6))-LEN(SUBSTITUTE(TRIM(Q$6)," ",""))))-1)&amp;" Total",$B$6:$AH$427,ROW($A122)-5,FALSE))</f>
        <v>0</v>
      </c>
      <c r="R122" s="11">
        <f ca="1">IF(R$5&lt;&gt;"",HLOOKUP(R$5,Functionalization!$G$6:$M$427,ROW($A122)-5,FALSE),IFERROR(INDEX(R$391:R$427,MATCH($F122,$B$391:$B$427,0))/VLOOKUP($F122,$B$391:$AH$427,MATCH(LEFT(TRIM(R$6),FIND("~",SUBSTITUTE(R$6,"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122))*HLOOKUP(LEFT(TRIM(R$6),FIND("~",SUBSTITUTE(R$6," ","~",LEN(TRIM(R$6))-LEN(SUBSTITUTE(TRIM(R$6)," ",""))))-1)&amp;" Total",$B$6:$AH$427,ROW($A122)-5,FALSE))</f>
        <v>0</v>
      </c>
      <c r="S122" s="11">
        <f ca="1">IF(S$5&lt;&gt;"",HLOOKUP(S$5,Functionalization!$G$6:$M$427,ROW($A122)-5,FALSE),IFERROR(INDEX(S$391:S$427,MATCH($F122,$B$391:$B$427,0))/VLOOKUP($F122,$B$391:$AH$427,MATCH(LEFT(TRIM(S$6),FIND("~",SUBSTITUTE(S$6,"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122))*HLOOKUP(LEFT(TRIM(S$6),FIND("~",SUBSTITUTE(S$6," ","~",LEN(TRIM(S$6))-LEN(SUBSTITUTE(TRIM(S$6)," ",""))))-1)&amp;" Total",$B$6:$AH$427,ROW($A122)-5,FALSE))</f>
        <v>0</v>
      </c>
      <c r="T122" s="11">
        <f ca="1">IF(T$5&lt;&gt;"",HLOOKUP(T$5,Functionalization!$G$6:$M$427,ROW($A122)-5,FALSE),IFERROR(INDEX(T$391:T$427,MATCH($F122,$B$391:$B$427,0))/VLOOKUP($F122,$B$391:$AH$427,MATCH(LEFT(TRIM(T$6),FIND("~",SUBSTITUTE(T$6,"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122))*HLOOKUP(LEFT(TRIM(T$6),FIND("~",SUBSTITUTE(T$6," ","~",LEN(TRIM(T$6))-LEN(SUBSTITUTE(TRIM(T$6)," ",""))))-1)&amp;" Total",$B$6:$AH$427,ROW($A122)-5,FALSE))</f>
        <v>0</v>
      </c>
      <c r="U122" s="11">
        <f ca="1">IF(U$5&lt;&gt;"",HLOOKUP(U$5,Functionalization!$G$6:$M$427,ROW($A122)-5,FALSE),IFERROR(INDEX(U$391:U$427,MATCH($F122,$B$391:$B$427,0))/VLOOKUP($F122,$B$391:$AH$427,MATCH(LEFT(TRIM(U$6),FIND("~",SUBSTITUTE(U$6,"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122))*HLOOKUP(LEFT(TRIM(U$6),FIND("~",SUBSTITUTE(U$6," ","~",LEN(TRIM(U$6))-LEN(SUBSTITUTE(TRIM(U$6)," ",""))))-1)&amp;" Total",$B$6:$AH$427,ROW($A122)-5,FALSE))</f>
        <v>0</v>
      </c>
      <c r="V122" s="11">
        <f ca="1">IF(V$5&lt;&gt;"",HLOOKUP(V$5,Functionalization!$G$6:$M$427,ROW($A122)-5,FALSE),IFERROR(INDEX(V$391:V$427,MATCH($F122,$B$391:$B$427,0))/VLOOKUP($F122,$B$391:$AH$427,MATCH(LEFT(TRIM(V$6),FIND("~",SUBSTITUTE(V$6,"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122))*HLOOKUP(LEFT(TRIM(V$6),FIND("~",SUBSTITUTE(V$6," ","~",LEN(TRIM(V$6))-LEN(SUBSTITUTE(TRIM(V$6)," ",""))))-1)&amp;" Total",$B$6:$AH$427,ROW($A122)-5,FALSE))</f>
        <v>0</v>
      </c>
      <c r="W122" s="11">
        <f ca="1">IF(W$5&lt;&gt;"",HLOOKUP(W$5,Functionalization!$G$6:$M$427,ROW($A122)-5,FALSE),IFERROR(INDEX(W$391:W$427,MATCH($F122,$B$391:$B$427,0))/VLOOKUP($F122,$B$391:$AH$427,MATCH(LEFT(TRIM(W$6),FIND("~",SUBSTITUTE(W$6,"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122))*HLOOKUP(LEFT(TRIM(W$6),FIND("~",SUBSTITUTE(W$6," ","~",LEN(TRIM(W$6))-LEN(SUBSTITUTE(TRIM(W$6)," ",""))))-1)&amp;" Total",$B$6:$AH$427,ROW($A122)-5,FALSE))</f>
        <v>-2802666.7008977863</v>
      </c>
      <c r="X122" s="11">
        <f ca="1">IF(X$5&lt;&gt;"",HLOOKUP(X$5,Functionalization!$G$6:$M$427,ROW($A122)-5,FALSE),IFERROR(INDEX(X$391:X$427,MATCH($F122,$B$391:$B$427,0))/VLOOKUP($F122,$B$391:$AH$427,MATCH(LEFT(TRIM(X$6),FIND("~",SUBSTITUTE(X$6,"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122))*HLOOKUP(LEFT(TRIM(X$6),FIND("~",SUBSTITUTE(X$6," ","~",LEN(TRIM(X$6))-LEN(SUBSTITUTE(TRIM(X$6)," ",""))))-1)&amp;" Total",$B$6:$AH$427,ROW($A122)-5,FALSE))</f>
        <v>-2156846.8944332884</v>
      </c>
      <c r="Y122" s="11">
        <f ca="1">IF(Y$5&lt;&gt;"",HLOOKUP(Y$5,Functionalization!$G$6:$M$427,ROW($A122)-5,FALSE),IFERROR(INDEX(Y$391:Y$427,MATCH($F122,$B$391:$B$427,0))/VLOOKUP($F122,$B$391:$AH$427,MATCH(LEFT(TRIM(Y$6),FIND("~",SUBSTITUTE(Y$6,"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122))*HLOOKUP(LEFT(TRIM(Y$6),FIND("~",SUBSTITUTE(Y$6," ","~",LEN(TRIM(Y$6))-LEN(SUBSTITUTE(TRIM(Y$6)," ",""))))-1)&amp;" Total",$B$6:$AH$427,ROW($A122)-5,FALSE))</f>
        <v>0</v>
      </c>
      <c r="Z122" s="11">
        <f ca="1">IF(Z$5&lt;&gt;"",HLOOKUP(Z$5,Functionalization!$G$6:$M$427,ROW($A122)-5,FALSE),IFERROR(INDEX(Z$391:Z$427,MATCH($F122,$B$391:$B$427,0))/VLOOKUP($F122,$B$391:$AH$427,MATCH(LEFT(TRIM(Z$6),FIND("~",SUBSTITUTE(Z$6,"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122))*HLOOKUP(LEFT(TRIM(Z$6),FIND("~",SUBSTITUTE(Z$6," ","~",LEN(TRIM(Z$6))-LEN(SUBSTITUTE(TRIM(Z$6)," ",""))))-1)&amp;" Total",$B$6:$AH$427,ROW($A122)-5,FALSE))</f>
        <v>-645819.80646449863</v>
      </c>
      <c r="AA122" s="11">
        <f ca="1">IF(AA$5&lt;&gt;"",HLOOKUP(AA$5,Functionalization!$G$6:$M$427,ROW($A122)-5,FALSE),IFERROR(INDEX(AA$391:AA$427,MATCH($F122,$B$391:$B$427,0))/VLOOKUP($F122,$B$391:$AH$427,MATCH(LEFT(TRIM(AA$6),FIND("~",SUBSTITUTE(AA$6,"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122))*HLOOKUP(LEFT(TRIM(AA$6),FIND("~",SUBSTITUTE(AA$6," ","~",LEN(TRIM(AA$6))-LEN(SUBSTITUTE(TRIM(AA$6)," ",""))))-1)&amp;" Total",$B$6:$AH$427,ROW($A122)-5,FALSE))</f>
        <v>-873344.73910221388</v>
      </c>
      <c r="AB122" s="11">
        <f ca="1">IF(AB$5&lt;&gt;"",HLOOKUP(AB$5,Functionalization!$G$6:$M$427,ROW($A122)-5,FALSE),IFERROR(INDEX(AB$391:AB$427,MATCH($F122,$B$391:$B$427,0))/VLOOKUP($F122,$B$391:$AH$427,MATCH(LEFT(TRIM(AB$6),FIND("~",SUBSTITUTE(AB$6,"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122))*HLOOKUP(LEFT(TRIM(AB$6),FIND("~",SUBSTITUTE(AB$6," ","~",LEN(TRIM(AB$6))-LEN(SUBSTITUTE(TRIM(AB$6)," ",""))))-1)&amp;" Total",$B$6:$AH$427,ROW($A122)-5,FALSE))</f>
        <v>0</v>
      </c>
      <c r="AC122" s="11">
        <f ca="1">IF(AC$5&lt;&gt;"",HLOOKUP(AC$5,Functionalization!$G$6:$M$427,ROW($A122)-5,FALSE),IFERROR(INDEX(AC$391:AC$427,MATCH($F122,$B$391:$B$427,0))/VLOOKUP($F122,$B$391:$AH$427,MATCH(LEFT(TRIM(AC$6),FIND("~",SUBSTITUTE(AC$6,"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122))*HLOOKUP(LEFT(TRIM(AC$6),FIND("~",SUBSTITUTE(AC$6," ","~",LEN(TRIM(AC$6))-LEN(SUBSTITUTE(TRIM(AC$6)," ",""))))-1)&amp;" Total",$B$6:$AH$427,ROW($A122)-5,FALSE))</f>
        <v>0</v>
      </c>
      <c r="AD122" s="11">
        <f ca="1">IF(AD$5&lt;&gt;"",HLOOKUP(AD$5,Functionalization!$G$6:$M$427,ROW($A122)-5,FALSE),IFERROR(INDEX(AD$391:AD$427,MATCH($F122,$B$391:$B$427,0))/VLOOKUP($F122,$B$391:$AH$427,MATCH(LEFT(TRIM(AD$6),FIND("~",SUBSTITUTE(AD$6,"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122))*HLOOKUP(LEFT(TRIM(AD$6),FIND("~",SUBSTITUTE(AD$6," ","~",LEN(TRIM(AD$6))-LEN(SUBSTITUTE(TRIM(AD$6)," ",""))))-1)&amp;" Total",$B$6:$AH$427,ROW($A122)-5,FALSE))</f>
        <v>-873344.73910221388</v>
      </c>
      <c r="AE122" s="11">
        <f ca="1">IF(AE$5&lt;&gt;"",HLOOKUP(AE$5,Functionalization!$G$6:$M$427,ROW($A122)-5,FALSE),IFERROR(INDEX(AE$391:AE$427,MATCH($F122,$B$391:$B$427,0))/VLOOKUP($F122,$B$391:$AH$427,MATCH(LEFT(TRIM(AE$6),FIND("~",SUBSTITUTE(AE$6,"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122))*HLOOKUP(LEFT(TRIM(AE$6),FIND("~",SUBSTITUTE(AE$6," ","~",LEN(TRIM(AE$6))-LEN(SUBSTITUTE(TRIM(AE$6)," ",""))))-1)&amp;" Total",$B$6:$AH$427,ROW($A122)-5,FALSE))</f>
        <v>0</v>
      </c>
      <c r="AF122" s="11">
        <f ca="1">IF(AF$5&lt;&gt;"",HLOOKUP(AF$5,Functionalization!$G$6:$M$427,ROW($A122)-5,FALSE),IFERROR(INDEX(AF$391:AF$427,MATCH($F122,$B$391:$B$427,0))/VLOOKUP($F122,$B$391:$AH$427,MATCH(LEFT(TRIM(AF$6),FIND("~",SUBSTITUTE(AF$6,"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122))*HLOOKUP(LEFT(TRIM(AF$6),FIND("~",SUBSTITUTE(AF$6," ","~",LEN(TRIM(AF$6))-LEN(SUBSTITUTE(TRIM(AF$6)," ",""))))-1)&amp;" Total",$B$6:$AH$427,ROW($A122)-5,FALSE))</f>
        <v>0</v>
      </c>
      <c r="AG122" s="11">
        <f ca="1">IF(AG$5&lt;&gt;"",HLOOKUP(AG$5,Functionalization!$G$6:$M$427,ROW($A122)-5,FALSE),IFERROR(INDEX(AG$391:AG$427,MATCH($F122,$B$391:$B$427,0))/VLOOKUP($F122,$B$391:$AH$427,MATCH(LEFT(TRIM(AG$6),FIND("~",SUBSTITUTE(AG$6,"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122))*HLOOKUP(LEFT(TRIM(AG$6),FIND("~",SUBSTITUTE(AG$6," ","~",LEN(TRIM(AG$6))-LEN(SUBSTITUTE(TRIM(AG$6)," ",""))))-1)&amp;" Total",$B$6:$AH$427,ROW($A122)-5,FALSE))</f>
        <v>0</v>
      </c>
      <c r="AH122" s="11">
        <f ca="1">IF(AH$5&lt;&gt;"",HLOOKUP(AH$5,Functionalization!$G$6:$M$427,ROW($A122)-5,FALSE),IFERROR(INDEX(AH$391:AH$427,MATCH($F122,$B$391:$B$427,0))/VLOOKUP($F122,$B$391:$AH$427,MATCH(LEFT(TRIM(AH$6),FIND("~",SUBSTITUTE(AH$6,"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122))*HLOOKUP(LEFT(TRIM(AH$6),FIND("~",SUBSTITUTE(AH$6," ","~",LEN(TRIM(AH$6))-LEN(SUBSTITUTE(TRIM(AH$6)," ",""))))-1)&amp;" Total",$B$6:$AH$427,ROW($A122)-5,FALSE))</f>
        <v>0</v>
      </c>
      <c r="AJ122">
        <f ca="1">IFERROR(IF(SUMIF($G$6:$AH$6,AJ$6&amp;" Total",$G122:$AH122)-(SUMIF($G$6:$AH$6,AJ$6&amp;" "&amp;'Input-Func_Class'!$D$22,$G122:$AH122)+IFERROR(SUMIF($G$6:$AH$6,AJ$6&amp;" "&amp;'Input-Func_Class'!$E$22,$G122:$AH122),SUMIF($G$6:$AH$6,AJ$6&amp;" "&amp;'Input-Func_Class'!$B$24,$G122:$AH122))+SUMIF($G$6:$AH$6,AJ$6&amp;" "&amp;'Input-Func_Class'!$F$22,$G122:$AH122))&lt;Check_Limit,0,1),1)</f>
        <v>0</v>
      </c>
      <c r="AK122">
        <f ca="1">IFERROR(IF(SUMIF($G$6:$AH$6,AK$6&amp;" Total",$G122:$AH122)-(SUMIF($G$6:$AH$6,AK$6&amp;" "&amp;'Input-Func_Class'!$D$22,$G122:$AH122)+IFERROR(SUMIF($G$6:$AH$6,AK$6&amp;" "&amp;'Input-Func_Class'!$E$22,$G122:$AH122),SUMIF($G$6:$AH$6,AK$6&amp;" "&amp;'Input-Func_Class'!$B$24,$G122:$AH122))+SUMIF($G$6:$AH$6,AK$6&amp;" "&amp;'Input-Func_Class'!$F$22,$G122:$AH122))&lt;Check_Limit,0,1),1)</f>
        <v>0</v>
      </c>
      <c r="AL122">
        <f ca="1">IFERROR(IF(SUMIF($G$6:$AH$6,AL$6&amp;" Total",$G122:$AH122)-(SUMIF($G$6:$AH$6,AL$6&amp;" "&amp;'Input-Func_Class'!$D$22,$G122:$AH122)+IFERROR(SUMIF($G$6:$AH$6,AL$6&amp;" "&amp;'Input-Func_Class'!$E$22,$G122:$AH122),SUMIF($G$6:$AH$6,AL$6&amp;" "&amp;'Input-Func_Class'!$B$24,$G122:$AH122))+SUMIF($G$6:$AH$6,AL$6&amp;" "&amp;'Input-Func_Class'!$F$22,$G122:$AH122))&lt;Check_Limit,0,1),1)</f>
        <v>0</v>
      </c>
      <c r="AM122">
        <f ca="1">IFERROR(IF(SUMIF($G$6:$AH$6,AM$6&amp;" Total",$G122:$AH122)-(SUMIF($G$6:$AH$6,AM$6&amp;" "&amp;'Input-Func_Class'!$D$22,$G122:$AH122)+IFERROR(SUMIF($G$6:$AH$6,AM$6&amp;" "&amp;'Input-Func_Class'!$E$22,$G122:$AH122),SUMIF($G$6:$AH$6,AM$6&amp;" "&amp;'Input-Func_Class'!$B$24,$G122:$AH122))+SUMIF($G$6:$AH$6,AM$6&amp;" "&amp;'Input-Func_Class'!$F$22,$G122:$AH122))&lt;Check_Limit,0,1),1)</f>
        <v>0</v>
      </c>
      <c r="AN122">
        <f ca="1">IFERROR(IF(SUMIF($G$6:$AH$6,AN$6&amp;" Total",$G122:$AH122)-(SUMIF($G$6:$AH$6,AN$6&amp;" "&amp;'Input-Func_Class'!$D$22,$G122:$AH122)+IFERROR(SUMIF($G$6:$AH$6,AN$6&amp;" "&amp;'Input-Func_Class'!$E$22,$G122:$AH122),SUMIF($G$6:$AH$6,AN$6&amp;" "&amp;'Input-Func_Class'!$B$24,$G122:$AH122))+SUMIF($G$6:$AH$6,AN$6&amp;" "&amp;'Input-Func_Class'!$F$22,$G122:$AH122))&lt;Check_Limit,0,1),1)</f>
        <v>0</v>
      </c>
      <c r="AO122">
        <f ca="1">IFERROR(IF(SUMIF($G$6:$AH$6,AO$6&amp;" Total",$G122:$AH122)-(SUMIF($G$6:$AH$6,AO$6&amp;" "&amp;'Input-Func_Class'!$D$22,$G122:$AH122)+IFERROR(SUMIF($G$6:$AH$6,AO$6&amp;" "&amp;'Input-Func_Class'!$E$22,$G122:$AH122),SUMIF($G$6:$AH$6,AO$6&amp;" "&amp;'Input-Func_Class'!$B$24,$G122:$AH122))+SUMIF($G$6:$AH$6,AO$6&amp;" "&amp;'Input-Func_Class'!$F$22,$G122:$AH122))&lt;Check_Limit,0,1),1)</f>
        <v>0</v>
      </c>
      <c r="AP122">
        <f ca="1">IFERROR(IF(SUMIF($G$6:$AH$6,AP$6&amp;" Total",$G122:$AH122)-(SUMIF($G$6:$AH$6,AP$6&amp;" "&amp;'Input-Func_Class'!$D$22,$G122:$AH122)+IFERROR(SUMIF($G$6:$AH$6,AP$6&amp;" "&amp;'Input-Func_Class'!$E$22,$G122:$AH122),SUMIF($G$6:$AH$6,AP$6&amp;" "&amp;'Input-Func_Class'!$B$24,$G122:$AH122))+SUMIF($G$6:$AH$6,AP$6&amp;" "&amp;'Input-Func_Class'!$F$22,$G122:$AH122))&lt;Check_Limit,0,1),1)</f>
        <v>0</v>
      </c>
    </row>
    <row r="123" spans="1:42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>Functionalization!$D123</f>
        <v>-22881517</v>
      </c>
      <c r="E123" s="11">
        <f t="shared" ca="1" si="6"/>
        <v>0</v>
      </c>
      <c r="F123" s="3" t="str">
        <f>IF($D123=0,"-",IF('Input-Accounts'!$E123&lt;&gt;0,'Input-Accounts'!$E123,'Input-Accounts'!$G123))</f>
        <v>INT_DISTPT_FERC_376-386</v>
      </c>
      <c r="G123" s="11">
        <f ca="1">IF(G$5&lt;&gt;"",HLOOKUP(G$5,Functionalization!$G$6:$M$427,ROW($A123)-5,FALSE),IFERROR(INDEX(G$391:G$427,MATCH($F123,$B$391:$B$427,0))/VLOOKUP($F123,$B$391:$AH$427,MATCH(LEFT(TRIM(G$6),FIND("~",SUBSTITUTE(G$6,"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123))*HLOOKUP(LEFT(TRIM(G$6),FIND("~",SUBSTITUTE(G$6," ","~",LEN(TRIM(G$6))-LEN(SUBSTITUTE(TRIM(G$6)," ",""))))-1)&amp;" Total",$B$6:$AH$427,ROW($A123)-5,FALSE))</f>
        <v>0</v>
      </c>
      <c r="H123" s="11">
        <f ca="1">IF(H$5&lt;&gt;"",HLOOKUP(H$5,Functionalization!$G$6:$M$427,ROW($A123)-5,FALSE),IFERROR(INDEX(H$391:H$427,MATCH($F123,$B$391:$B$427,0))/VLOOKUP($F123,$B$391:$AH$427,MATCH(LEFT(TRIM(H$6),FIND("~",SUBSTITUTE(H$6,"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123))*HLOOKUP(LEFT(TRIM(H$6),FIND("~",SUBSTITUTE(H$6," ","~",LEN(TRIM(H$6))-LEN(SUBSTITUTE(TRIM(H$6)," ",""))))-1)&amp;" Total",$B$6:$AH$427,ROW($A123)-5,FALSE))</f>
        <v>0</v>
      </c>
      <c r="I123" s="11">
        <f ca="1">IF(I$5&lt;&gt;"",HLOOKUP(I$5,Functionalization!$G$6:$M$427,ROW($A123)-5,FALSE),IFERROR(INDEX(I$391:I$427,MATCH($F123,$B$391:$B$427,0))/VLOOKUP($F123,$B$391:$AH$427,MATCH(LEFT(TRIM(I$6),FIND("~",SUBSTITUTE(I$6,"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123))*HLOOKUP(LEFT(TRIM(I$6),FIND("~",SUBSTITUTE(I$6," ","~",LEN(TRIM(I$6))-LEN(SUBSTITUTE(TRIM(I$6)," ",""))))-1)&amp;" Total",$B$6:$AH$427,ROW($A123)-5,FALSE))</f>
        <v>0</v>
      </c>
      <c r="J123" s="11">
        <f ca="1">IF(J$5&lt;&gt;"",HLOOKUP(J$5,Functionalization!$G$6:$M$427,ROW($A123)-5,FALSE),IFERROR(INDEX(J$391:J$427,MATCH($F123,$B$391:$B$427,0))/VLOOKUP($F123,$B$391:$AH$427,MATCH(LEFT(TRIM(J$6),FIND("~",SUBSTITUTE(J$6,"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123))*HLOOKUP(LEFT(TRIM(J$6),FIND("~",SUBSTITUTE(J$6," ","~",LEN(TRIM(J$6))-LEN(SUBSTITUTE(TRIM(J$6)," ",""))))-1)&amp;" Total",$B$6:$AH$427,ROW($A123)-5,FALSE))</f>
        <v>0</v>
      </c>
      <c r="K123" s="11">
        <f ca="1">IF(K$5&lt;&gt;"",HLOOKUP(K$5,Functionalization!$G$6:$M$427,ROW($A123)-5,FALSE),IFERROR(INDEX(K$391:K$427,MATCH($F123,$B$391:$B$427,0))/VLOOKUP($F123,$B$391:$AH$427,MATCH(LEFT(TRIM(K$6),FIND("~",SUBSTITUTE(K$6,"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123))*HLOOKUP(LEFT(TRIM(K$6),FIND("~",SUBSTITUTE(K$6," ","~",LEN(TRIM(K$6))-LEN(SUBSTITUTE(TRIM(K$6)," ",""))))-1)&amp;" Total",$B$6:$AH$427,ROW($A123)-5,FALSE))</f>
        <v>0</v>
      </c>
      <c r="L123" s="11">
        <f ca="1">IF(L$5&lt;&gt;"",HLOOKUP(L$5,Functionalization!$G$6:$M$427,ROW($A123)-5,FALSE),IFERROR(INDEX(L$391:L$427,MATCH($F123,$B$391:$B$427,0))/VLOOKUP($F123,$B$391:$AH$427,MATCH(LEFT(TRIM(L$6),FIND("~",SUBSTITUTE(L$6,"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123))*HLOOKUP(LEFT(TRIM(L$6),FIND("~",SUBSTITUTE(L$6," ","~",LEN(TRIM(L$6))-LEN(SUBSTITUTE(TRIM(L$6)," ",""))))-1)&amp;" Total",$B$6:$AH$427,ROW($A123)-5,FALSE))</f>
        <v>0</v>
      </c>
      <c r="M123" s="11">
        <f ca="1">IF(M$5&lt;&gt;"",HLOOKUP(M$5,Functionalization!$G$6:$M$427,ROW($A123)-5,FALSE),IFERROR(INDEX(M$391:M$427,MATCH($F123,$B$391:$B$427,0))/VLOOKUP($F123,$B$391:$AH$427,MATCH(LEFT(TRIM(M$6),FIND("~",SUBSTITUTE(M$6,"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123))*HLOOKUP(LEFT(TRIM(M$6),FIND("~",SUBSTITUTE(M$6," ","~",LEN(TRIM(M$6))-LEN(SUBSTITUTE(TRIM(M$6)," ",""))))-1)&amp;" Total",$B$6:$AH$427,ROW($A123)-5,FALSE))</f>
        <v>0</v>
      </c>
      <c r="N123" s="11">
        <f ca="1">IF(N$5&lt;&gt;"",HLOOKUP(N$5,Functionalization!$G$6:$M$427,ROW($A123)-5,FALSE),IFERROR(INDEX(N$391:N$427,MATCH($F123,$B$391:$B$427,0))/VLOOKUP($F123,$B$391:$AH$427,MATCH(LEFT(TRIM(N$6),FIND("~",SUBSTITUTE(N$6,"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123))*HLOOKUP(LEFT(TRIM(N$6),FIND("~",SUBSTITUTE(N$6," ","~",LEN(TRIM(N$6))-LEN(SUBSTITUTE(TRIM(N$6)," ",""))))-1)&amp;" Total",$B$6:$AH$427,ROW($A123)-5,FALSE))</f>
        <v>0</v>
      </c>
      <c r="O123" s="11">
        <f ca="1">IF(O$5&lt;&gt;"",HLOOKUP(O$5,Functionalization!$G$6:$M$427,ROW($A123)-5,FALSE),IFERROR(INDEX(O$391:O$427,MATCH($F123,$B$391:$B$427,0))/VLOOKUP($F123,$B$391:$AH$427,MATCH(LEFT(TRIM(O$6),FIND("~",SUBSTITUTE(O$6,"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123))*HLOOKUP(LEFT(TRIM(O$6),FIND("~",SUBSTITUTE(O$6," ","~",LEN(TRIM(O$6))-LEN(SUBSTITUTE(TRIM(O$6)," ",""))))-1)&amp;" Total",$B$6:$AH$427,ROW($A123)-5,FALSE))</f>
        <v>0</v>
      </c>
      <c r="P123" s="11">
        <f ca="1">IF(P$5&lt;&gt;"",HLOOKUP(P$5,Functionalization!$G$6:$M$427,ROW($A123)-5,FALSE),IFERROR(INDEX(P$391:P$427,MATCH($F123,$B$391:$B$427,0))/VLOOKUP($F123,$B$391:$AH$427,MATCH(LEFT(TRIM(P$6),FIND("~",SUBSTITUTE(P$6,"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123))*HLOOKUP(LEFT(TRIM(P$6),FIND("~",SUBSTITUTE(P$6," ","~",LEN(TRIM(P$6))-LEN(SUBSTITUTE(TRIM(P$6)," ",""))))-1)&amp;" Total",$B$6:$AH$427,ROW($A123)-5,FALSE))</f>
        <v>0</v>
      </c>
      <c r="Q123" s="11">
        <f ca="1">IF(Q$5&lt;&gt;"",HLOOKUP(Q$5,Functionalization!$G$6:$M$427,ROW($A123)-5,FALSE),IFERROR(INDEX(Q$391:Q$427,MATCH($F123,$B$391:$B$427,0))/VLOOKUP($F123,$B$391:$AH$427,MATCH(LEFT(TRIM(Q$6),FIND("~",SUBSTITUTE(Q$6,"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123))*HLOOKUP(LEFT(TRIM(Q$6),FIND("~",SUBSTITUTE(Q$6," ","~",LEN(TRIM(Q$6))-LEN(SUBSTITUTE(TRIM(Q$6)," ",""))))-1)&amp;" Total",$B$6:$AH$427,ROW($A123)-5,FALSE))</f>
        <v>0</v>
      </c>
      <c r="R123" s="11">
        <f ca="1">IF(R$5&lt;&gt;"",HLOOKUP(R$5,Functionalization!$G$6:$M$427,ROW($A123)-5,FALSE),IFERROR(INDEX(R$391:R$427,MATCH($F123,$B$391:$B$427,0))/VLOOKUP($F123,$B$391:$AH$427,MATCH(LEFT(TRIM(R$6),FIND("~",SUBSTITUTE(R$6,"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123))*HLOOKUP(LEFT(TRIM(R$6),FIND("~",SUBSTITUTE(R$6," ","~",LEN(TRIM(R$6))-LEN(SUBSTITUTE(TRIM(R$6)," ",""))))-1)&amp;" Total",$B$6:$AH$427,ROW($A123)-5,FALSE))</f>
        <v>0</v>
      </c>
      <c r="S123" s="11">
        <f ca="1">IF(S$5&lt;&gt;"",HLOOKUP(S$5,Functionalization!$G$6:$M$427,ROW($A123)-5,FALSE),IFERROR(INDEX(S$391:S$427,MATCH($F123,$B$391:$B$427,0))/VLOOKUP($F123,$B$391:$AH$427,MATCH(LEFT(TRIM(S$6),FIND("~",SUBSTITUTE(S$6,"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123))*HLOOKUP(LEFT(TRIM(S$6),FIND("~",SUBSTITUTE(S$6," ","~",LEN(TRIM(S$6))-LEN(SUBSTITUTE(TRIM(S$6)," ",""))))-1)&amp;" Total",$B$6:$AH$427,ROW($A123)-5,FALSE))</f>
        <v>0</v>
      </c>
      <c r="T123" s="11">
        <f ca="1">IF(T$5&lt;&gt;"",HLOOKUP(T$5,Functionalization!$G$6:$M$427,ROW($A123)-5,FALSE),IFERROR(INDEX(T$391:T$427,MATCH($F123,$B$391:$B$427,0))/VLOOKUP($F123,$B$391:$AH$427,MATCH(LEFT(TRIM(T$6),FIND("~",SUBSTITUTE(T$6,"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123))*HLOOKUP(LEFT(TRIM(T$6),FIND("~",SUBSTITUTE(T$6," ","~",LEN(TRIM(T$6))-LEN(SUBSTITUTE(TRIM(T$6)," ",""))))-1)&amp;" Total",$B$6:$AH$427,ROW($A123)-5,FALSE))</f>
        <v>0</v>
      </c>
      <c r="U123" s="11">
        <f ca="1">IF(U$5&lt;&gt;"",HLOOKUP(U$5,Functionalization!$G$6:$M$427,ROW($A123)-5,FALSE),IFERROR(INDEX(U$391:U$427,MATCH($F123,$B$391:$B$427,0))/VLOOKUP($F123,$B$391:$AH$427,MATCH(LEFT(TRIM(U$6),FIND("~",SUBSTITUTE(U$6,"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123))*HLOOKUP(LEFT(TRIM(U$6),FIND("~",SUBSTITUTE(U$6," ","~",LEN(TRIM(U$6))-LEN(SUBSTITUTE(TRIM(U$6)," ",""))))-1)&amp;" Total",$B$6:$AH$427,ROW($A123)-5,FALSE))</f>
        <v>0</v>
      </c>
      <c r="V123" s="11">
        <f ca="1">IF(V$5&lt;&gt;"",HLOOKUP(V$5,Functionalization!$G$6:$M$427,ROW($A123)-5,FALSE),IFERROR(INDEX(V$391:V$427,MATCH($F123,$B$391:$B$427,0))/VLOOKUP($F123,$B$391:$AH$427,MATCH(LEFT(TRIM(V$6),FIND("~",SUBSTITUTE(V$6,"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123))*HLOOKUP(LEFT(TRIM(V$6),FIND("~",SUBSTITUTE(V$6," ","~",LEN(TRIM(V$6))-LEN(SUBSTITUTE(TRIM(V$6)," ",""))))-1)&amp;" Total",$B$6:$AH$427,ROW($A123)-5,FALSE))</f>
        <v>0</v>
      </c>
      <c r="W123" s="11">
        <f ca="1">IF(W$5&lt;&gt;"",HLOOKUP(W$5,Functionalization!$G$6:$M$427,ROW($A123)-5,FALSE),IFERROR(INDEX(W$391:W$427,MATCH($F123,$B$391:$B$427,0))/VLOOKUP($F123,$B$391:$AH$427,MATCH(LEFT(TRIM(W$6),FIND("~",SUBSTITUTE(W$6,"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123))*HLOOKUP(LEFT(TRIM(W$6),FIND("~",SUBSTITUTE(W$6," ","~",LEN(TRIM(W$6))-LEN(SUBSTITUTE(TRIM(W$6)," ",""))))-1)&amp;" Total",$B$6:$AH$427,ROW($A123)-5,FALSE))</f>
        <v>-17445339.006324369</v>
      </c>
      <c r="X123" s="11">
        <f ca="1">IF(X$5&lt;&gt;"",HLOOKUP(X$5,Functionalization!$G$6:$M$427,ROW($A123)-5,FALSE),IFERROR(INDEX(X$391:X$427,MATCH($F123,$B$391:$B$427,0))/VLOOKUP($F123,$B$391:$AH$427,MATCH(LEFT(TRIM(X$6),FIND("~",SUBSTITUTE(X$6,"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123))*HLOOKUP(LEFT(TRIM(X$6),FIND("~",SUBSTITUTE(X$6," ","~",LEN(TRIM(X$6))-LEN(SUBSTITUTE(TRIM(X$6)," ",""))))-1)&amp;" Total",$B$6:$AH$427,ROW($A123)-5,FALSE))</f>
        <v>-13425401.331550943</v>
      </c>
      <c r="Y123" s="11">
        <f ca="1">IF(Y$5&lt;&gt;"",HLOOKUP(Y$5,Functionalization!$G$6:$M$427,ROW($A123)-5,FALSE),IFERROR(INDEX(Y$391:Y$427,MATCH($F123,$B$391:$B$427,0))/VLOOKUP($F123,$B$391:$AH$427,MATCH(LEFT(TRIM(Y$6),FIND("~",SUBSTITUTE(Y$6,"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123))*HLOOKUP(LEFT(TRIM(Y$6),FIND("~",SUBSTITUTE(Y$6," ","~",LEN(TRIM(Y$6))-LEN(SUBSTITUTE(TRIM(Y$6)," ",""))))-1)&amp;" Total",$B$6:$AH$427,ROW($A123)-5,FALSE))</f>
        <v>0</v>
      </c>
      <c r="Z123" s="11">
        <f ca="1">IF(Z$5&lt;&gt;"",HLOOKUP(Z$5,Functionalization!$G$6:$M$427,ROW($A123)-5,FALSE),IFERROR(INDEX(Z$391:Z$427,MATCH($F123,$B$391:$B$427,0))/VLOOKUP($F123,$B$391:$AH$427,MATCH(LEFT(TRIM(Z$6),FIND("~",SUBSTITUTE(Z$6,"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123))*HLOOKUP(LEFT(TRIM(Z$6),FIND("~",SUBSTITUTE(Z$6," ","~",LEN(TRIM(Z$6))-LEN(SUBSTITUTE(TRIM(Z$6)," ",""))))-1)&amp;" Total",$B$6:$AH$427,ROW($A123)-5,FALSE))</f>
        <v>-4019937.6747734318</v>
      </c>
      <c r="AA123" s="11">
        <f ca="1">IF(AA$5&lt;&gt;"",HLOOKUP(AA$5,Functionalization!$G$6:$M$427,ROW($A123)-5,FALSE),IFERROR(INDEX(AA$391:AA$427,MATCH($F123,$B$391:$B$427,0))/VLOOKUP($F123,$B$391:$AH$427,MATCH(LEFT(TRIM(AA$6),FIND("~",SUBSTITUTE(AA$6,"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123))*HLOOKUP(LEFT(TRIM(AA$6),FIND("~",SUBSTITUTE(AA$6," ","~",LEN(TRIM(AA$6))-LEN(SUBSTITUTE(TRIM(AA$6)," ",""))))-1)&amp;" Total",$B$6:$AH$427,ROW($A123)-5,FALSE))</f>
        <v>-5436177.9936756324</v>
      </c>
      <c r="AB123" s="11">
        <f ca="1">IF(AB$5&lt;&gt;"",HLOOKUP(AB$5,Functionalization!$G$6:$M$427,ROW($A123)-5,FALSE),IFERROR(INDEX(AB$391:AB$427,MATCH($F123,$B$391:$B$427,0))/VLOOKUP($F123,$B$391:$AH$427,MATCH(LEFT(TRIM(AB$6),FIND("~",SUBSTITUTE(AB$6,"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123))*HLOOKUP(LEFT(TRIM(AB$6),FIND("~",SUBSTITUTE(AB$6," ","~",LEN(TRIM(AB$6))-LEN(SUBSTITUTE(TRIM(AB$6)," ",""))))-1)&amp;" Total",$B$6:$AH$427,ROW($A123)-5,FALSE))</f>
        <v>0</v>
      </c>
      <c r="AC123" s="11">
        <f ca="1">IF(AC$5&lt;&gt;"",HLOOKUP(AC$5,Functionalization!$G$6:$M$427,ROW($A123)-5,FALSE),IFERROR(INDEX(AC$391:AC$427,MATCH($F123,$B$391:$B$427,0))/VLOOKUP($F123,$B$391:$AH$427,MATCH(LEFT(TRIM(AC$6),FIND("~",SUBSTITUTE(AC$6,"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123))*HLOOKUP(LEFT(TRIM(AC$6),FIND("~",SUBSTITUTE(AC$6," ","~",LEN(TRIM(AC$6))-LEN(SUBSTITUTE(TRIM(AC$6)," ",""))))-1)&amp;" Total",$B$6:$AH$427,ROW($A123)-5,FALSE))</f>
        <v>0</v>
      </c>
      <c r="AD123" s="11">
        <f ca="1">IF(AD$5&lt;&gt;"",HLOOKUP(AD$5,Functionalization!$G$6:$M$427,ROW($A123)-5,FALSE),IFERROR(INDEX(AD$391:AD$427,MATCH($F123,$B$391:$B$427,0))/VLOOKUP($F123,$B$391:$AH$427,MATCH(LEFT(TRIM(AD$6),FIND("~",SUBSTITUTE(AD$6,"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123))*HLOOKUP(LEFT(TRIM(AD$6),FIND("~",SUBSTITUTE(AD$6," ","~",LEN(TRIM(AD$6))-LEN(SUBSTITUTE(TRIM(AD$6)," ",""))))-1)&amp;" Total",$B$6:$AH$427,ROW($A123)-5,FALSE))</f>
        <v>-5436177.9936756324</v>
      </c>
      <c r="AE123" s="11">
        <f ca="1">IF(AE$5&lt;&gt;"",HLOOKUP(AE$5,Functionalization!$G$6:$M$427,ROW($A123)-5,FALSE),IFERROR(INDEX(AE$391:AE$427,MATCH($F123,$B$391:$B$427,0))/VLOOKUP($F123,$B$391:$AH$427,MATCH(LEFT(TRIM(AE$6),FIND("~",SUBSTITUTE(AE$6,"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123))*HLOOKUP(LEFT(TRIM(AE$6),FIND("~",SUBSTITUTE(AE$6," ","~",LEN(TRIM(AE$6))-LEN(SUBSTITUTE(TRIM(AE$6)," ",""))))-1)&amp;" Total",$B$6:$AH$427,ROW($A123)-5,FALSE))</f>
        <v>0</v>
      </c>
      <c r="AF123" s="11">
        <f ca="1">IF(AF$5&lt;&gt;"",HLOOKUP(AF$5,Functionalization!$G$6:$M$427,ROW($A123)-5,FALSE),IFERROR(INDEX(AF$391:AF$427,MATCH($F123,$B$391:$B$427,0))/VLOOKUP($F123,$B$391:$AH$427,MATCH(LEFT(TRIM(AF$6),FIND("~",SUBSTITUTE(AF$6,"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123))*HLOOKUP(LEFT(TRIM(AF$6),FIND("~",SUBSTITUTE(AF$6," ","~",LEN(TRIM(AF$6))-LEN(SUBSTITUTE(TRIM(AF$6)," ",""))))-1)&amp;" Total",$B$6:$AH$427,ROW($A123)-5,FALSE))</f>
        <v>0</v>
      </c>
      <c r="AG123" s="11">
        <f ca="1">IF(AG$5&lt;&gt;"",HLOOKUP(AG$5,Functionalization!$G$6:$M$427,ROW($A123)-5,FALSE),IFERROR(INDEX(AG$391:AG$427,MATCH($F123,$B$391:$B$427,0))/VLOOKUP($F123,$B$391:$AH$427,MATCH(LEFT(TRIM(AG$6),FIND("~",SUBSTITUTE(AG$6,"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123))*HLOOKUP(LEFT(TRIM(AG$6),FIND("~",SUBSTITUTE(AG$6," ","~",LEN(TRIM(AG$6))-LEN(SUBSTITUTE(TRIM(AG$6)," ",""))))-1)&amp;" Total",$B$6:$AH$427,ROW($A123)-5,FALSE))</f>
        <v>0</v>
      </c>
      <c r="AH123" s="11">
        <f ca="1">IF(AH$5&lt;&gt;"",HLOOKUP(AH$5,Functionalization!$G$6:$M$427,ROW($A123)-5,FALSE),IFERROR(INDEX(AH$391:AH$427,MATCH($F123,$B$391:$B$427,0))/VLOOKUP($F123,$B$391:$AH$427,MATCH(LEFT(TRIM(AH$6),FIND("~",SUBSTITUTE(AH$6,"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123))*HLOOKUP(LEFT(TRIM(AH$6),FIND("~",SUBSTITUTE(AH$6," ","~",LEN(TRIM(AH$6))-LEN(SUBSTITUTE(TRIM(AH$6)," ",""))))-1)&amp;" Total",$B$6:$AH$427,ROW($A123)-5,FALSE))</f>
        <v>0</v>
      </c>
      <c r="AJ123">
        <f ca="1">IFERROR(IF(SUMIF($G$6:$AH$6,AJ$6&amp;" Total",$G123:$AH123)-(SUMIF($G$6:$AH$6,AJ$6&amp;" "&amp;'Input-Func_Class'!$D$22,$G123:$AH123)+IFERROR(SUMIF($G$6:$AH$6,AJ$6&amp;" "&amp;'Input-Func_Class'!$E$22,$G123:$AH123),SUMIF($G$6:$AH$6,AJ$6&amp;" "&amp;'Input-Func_Class'!$B$24,$G123:$AH123))+SUMIF($G$6:$AH$6,AJ$6&amp;" "&amp;'Input-Func_Class'!$F$22,$G123:$AH123))&lt;Check_Limit,0,1),1)</f>
        <v>0</v>
      </c>
      <c r="AK123">
        <f ca="1">IFERROR(IF(SUMIF($G$6:$AH$6,AK$6&amp;" Total",$G123:$AH123)-(SUMIF($G$6:$AH$6,AK$6&amp;" "&amp;'Input-Func_Class'!$D$22,$G123:$AH123)+IFERROR(SUMIF($G$6:$AH$6,AK$6&amp;" "&amp;'Input-Func_Class'!$E$22,$G123:$AH123),SUMIF($G$6:$AH$6,AK$6&amp;" "&amp;'Input-Func_Class'!$B$24,$G123:$AH123))+SUMIF($G$6:$AH$6,AK$6&amp;" "&amp;'Input-Func_Class'!$F$22,$G123:$AH123))&lt;Check_Limit,0,1),1)</f>
        <v>0</v>
      </c>
      <c r="AL123">
        <f ca="1">IFERROR(IF(SUMIF($G$6:$AH$6,AL$6&amp;" Total",$G123:$AH123)-(SUMIF($G$6:$AH$6,AL$6&amp;" "&amp;'Input-Func_Class'!$D$22,$G123:$AH123)+IFERROR(SUMIF($G$6:$AH$6,AL$6&amp;" "&amp;'Input-Func_Class'!$E$22,$G123:$AH123),SUMIF($G$6:$AH$6,AL$6&amp;" "&amp;'Input-Func_Class'!$B$24,$G123:$AH123))+SUMIF($G$6:$AH$6,AL$6&amp;" "&amp;'Input-Func_Class'!$F$22,$G123:$AH123))&lt;Check_Limit,0,1),1)</f>
        <v>0</v>
      </c>
      <c r="AM123">
        <f ca="1">IFERROR(IF(SUMIF($G$6:$AH$6,AM$6&amp;" Total",$G123:$AH123)-(SUMIF($G$6:$AH$6,AM$6&amp;" "&amp;'Input-Func_Class'!$D$22,$G123:$AH123)+IFERROR(SUMIF($G$6:$AH$6,AM$6&amp;" "&amp;'Input-Func_Class'!$E$22,$G123:$AH123),SUMIF($G$6:$AH$6,AM$6&amp;" "&amp;'Input-Func_Class'!$B$24,$G123:$AH123))+SUMIF($G$6:$AH$6,AM$6&amp;" "&amp;'Input-Func_Class'!$F$22,$G123:$AH123))&lt;Check_Limit,0,1),1)</f>
        <v>0</v>
      </c>
      <c r="AN123">
        <f ca="1">IFERROR(IF(SUMIF($G$6:$AH$6,AN$6&amp;" Total",$G123:$AH123)-(SUMIF($G$6:$AH$6,AN$6&amp;" "&amp;'Input-Func_Class'!$D$22,$G123:$AH123)+IFERROR(SUMIF($G$6:$AH$6,AN$6&amp;" "&amp;'Input-Func_Class'!$E$22,$G123:$AH123),SUMIF($G$6:$AH$6,AN$6&amp;" "&amp;'Input-Func_Class'!$B$24,$G123:$AH123))+SUMIF($G$6:$AH$6,AN$6&amp;" "&amp;'Input-Func_Class'!$F$22,$G123:$AH123))&lt;Check_Limit,0,1),1)</f>
        <v>0</v>
      </c>
      <c r="AO123">
        <f ca="1">IFERROR(IF(SUMIF($G$6:$AH$6,AO$6&amp;" Total",$G123:$AH123)-(SUMIF($G$6:$AH$6,AO$6&amp;" "&amp;'Input-Func_Class'!$D$22,$G123:$AH123)+IFERROR(SUMIF($G$6:$AH$6,AO$6&amp;" "&amp;'Input-Func_Class'!$E$22,$G123:$AH123),SUMIF($G$6:$AH$6,AO$6&amp;" "&amp;'Input-Func_Class'!$B$24,$G123:$AH123))+SUMIF($G$6:$AH$6,AO$6&amp;" "&amp;'Input-Func_Class'!$F$22,$G123:$AH123))&lt;Check_Limit,0,1),1)</f>
        <v>0</v>
      </c>
      <c r="AP123">
        <f ca="1">IFERROR(IF(SUMIF($G$6:$AH$6,AP$6&amp;" Total",$G123:$AH123)-(SUMIF($G$6:$AH$6,AP$6&amp;" "&amp;'Input-Func_Class'!$D$22,$G123:$AH123)+IFERROR(SUMIF($G$6:$AH$6,AP$6&amp;" "&amp;'Input-Func_Class'!$E$22,$G123:$AH123),SUMIF($G$6:$AH$6,AP$6&amp;" "&amp;'Input-Func_Class'!$B$24,$G123:$AH123))+SUMIF($G$6:$AH$6,AP$6&amp;" "&amp;'Input-Func_Class'!$F$22,$G123:$AH123))&lt;Check_Limit,0,1),1)</f>
        <v>0</v>
      </c>
    </row>
    <row r="124" spans="1:42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>Functionalization!$D124</f>
        <v>-390697447</v>
      </c>
      <c r="E124" s="11">
        <f t="shared" ca="1" si="6"/>
        <v>0</v>
      </c>
      <c r="F124" s="3" t="str">
        <f>IF($D124=0,"-",IF('Input-Accounts'!$E124&lt;&gt;0,'Input-Accounts'!$E124,'Input-Accounts'!$G124))</f>
        <v>AVERAGE_STUDY</v>
      </c>
      <c r="G124" s="11">
        <f ca="1">IF(G$5&lt;&gt;"",HLOOKUP(G$5,Functionalization!$G$6:$M$427,ROW($A124)-5,FALSE),IFERROR(INDEX(G$391:G$427,MATCH($F124,$B$391:$B$427,0))/VLOOKUP($F124,$B$391:$AH$427,MATCH(LEFT(TRIM(G$6),FIND("~",SUBSTITUTE(G$6,"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124))*HLOOKUP(LEFT(TRIM(G$6),FIND("~",SUBSTITUTE(G$6," ","~",LEN(TRIM(G$6))-LEN(SUBSTITUTE(TRIM(G$6)," ",""))))-1)&amp;" Total",$B$6:$AH$427,ROW($A124)-5,FALSE))</f>
        <v>0</v>
      </c>
      <c r="H124" s="11">
        <f ca="1">IF(H$5&lt;&gt;"",HLOOKUP(H$5,Functionalization!$G$6:$M$427,ROW($A124)-5,FALSE),IFERROR(INDEX(H$391:H$427,MATCH($F124,$B$391:$B$427,0))/VLOOKUP($F124,$B$391:$AH$427,MATCH(LEFT(TRIM(H$6),FIND("~",SUBSTITUTE(H$6,"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124))*HLOOKUP(LEFT(TRIM(H$6),FIND("~",SUBSTITUTE(H$6," ","~",LEN(TRIM(H$6))-LEN(SUBSTITUTE(TRIM(H$6)," ",""))))-1)&amp;" Total",$B$6:$AH$427,ROW($A124)-5,FALSE))</f>
        <v>0</v>
      </c>
      <c r="I124" s="11">
        <f ca="1">IF(I$5&lt;&gt;"",HLOOKUP(I$5,Functionalization!$G$6:$M$427,ROW($A124)-5,FALSE),IFERROR(INDEX(I$391:I$427,MATCH($F124,$B$391:$B$427,0))/VLOOKUP($F124,$B$391:$AH$427,MATCH(LEFT(TRIM(I$6),FIND("~",SUBSTITUTE(I$6,"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124))*HLOOKUP(LEFT(TRIM(I$6),FIND("~",SUBSTITUTE(I$6," ","~",LEN(TRIM(I$6))-LEN(SUBSTITUTE(TRIM(I$6)," ",""))))-1)&amp;" Total",$B$6:$AH$427,ROW($A124)-5,FALSE))</f>
        <v>0</v>
      </c>
      <c r="J124" s="11">
        <f ca="1">IF(J$5&lt;&gt;"",HLOOKUP(J$5,Functionalization!$G$6:$M$427,ROW($A124)-5,FALSE),IFERROR(INDEX(J$391:J$427,MATCH($F124,$B$391:$B$427,0))/VLOOKUP($F124,$B$391:$AH$427,MATCH(LEFT(TRIM(J$6),FIND("~",SUBSTITUTE(J$6,"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124))*HLOOKUP(LEFT(TRIM(J$6),FIND("~",SUBSTITUTE(J$6," ","~",LEN(TRIM(J$6))-LEN(SUBSTITUTE(TRIM(J$6)," ",""))))-1)&amp;" Total",$B$6:$AH$427,ROW($A124)-5,FALSE))</f>
        <v>0</v>
      </c>
      <c r="K124" s="11">
        <f ca="1">IF(K$5&lt;&gt;"",HLOOKUP(K$5,Functionalization!$G$6:$M$427,ROW($A124)-5,FALSE),IFERROR(INDEX(K$391:K$427,MATCH($F124,$B$391:$B$427,0))/VLOOKUP($F124,$B$391:$AH$427,MATCH(LEFT(TRIM(K$6),FIND("~",SUBSTITUTE(K$6,"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124))*HLOOKUP(LEFT(TRIM(K$6),FIND("~",SUBSTITUTE(K$6," ","~",LEN(TRIM(K$6))-LEN(SUBSTITUTE(TRIM(K$6)," ",""))))-1)&amp;" Total",$B$6:$AH$427,ROW($A124)-5,FALSE))</f>
        <v>0</v>
      </c>
      <c r="L124" s="11">
        <f ca="1">IF(L$5&lt;&gt;"",HLOOKUP(L$5,Functionalization!$G$6:$M$427,ROW($A124)-5,FALSE),IFERROR(INDEX(L$391:L$427,MATCH($F124,$B$391:$B$427,0))/VLOOKUP($F124,$B$391:$AH$427,MATCH(LEFT(TRIM(L$6),FIND("~",SUBSTITUTE(L$6,"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124))*HLOOKUP(LEFT(TRIM(L$6),FIND("~",SUBSTITUTE(L$6," ","~",LEN(TRIM(L$6))-LEN(SUBSTITUTE(TRIM(L$6)," ",""))))-1)&amp;" Total",$B$6:$AH$427,ROW($A124)-5,FALSE))</f>
        <v>0</v>
      </c>
      <c r="M124" s="11">
        <f ca="1">IF(M$5&lt;&gt;"",HLOOKUP(M$5,Functionalization!$G$6:$M$427,ROW($A124)-5,FALSE),IFERROR(INDEX(M$391:M$427,MATCH($F124,$B$391:$B$427,0))/VLOOKUP($F124,$B$391:$AH$427,MATCH(LEFT(TRIM(M$6),FIND("~",SUBSTITUTE(M$6,"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124))*HLOOKUP(LEFT(TRIM(M$6),FIND("~",SUBSTITUTE(M$6," ","~",LEN(TRIM(M$6))-LEN(SUBSTITUTE(TRIM(M$6)," ",""))))-1)&amp;" Total",$B$6:$AH$427,ROW($A124)-5,FALSE))</f>
        <v>0</v>
      </c>
      <c r="N124" s="11">
        <f ca="1">IF(N$5&lt;&gt;"",HLOOKUP(N$5,Functionalization!$G$6:$M$427,ROW($A124)-5,FALSE),IFERROR(INDEX(N$391:N$427,MATCH($F124,$B$391:$B$427,0))/VLOOKUP($F124,$B$391:$AH$427,MATCH(LEFT(TRIM(N$6),FIND("~",SUBSTITUTE(N$6,"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124))*HLOOKUP(LEFT(TRIM(N$6),FIND("~",SUBSTITUTE(N$6," ","~",LEN(TRIM(N$6))-LEN(SUBSTITUTE(TRIM(N$6)," ",""))))-1)&amp;" Total",$B$6:$AH$427,ROW($A124)-5,FALSE))</f>
        <v>0</v>
      </c>
      <c r="O124" s="11">
        <f ca="1">IF(O$5&lt;&gt;"",HLOOKUP(O$5,Functionalization!$G$6:$M$427,ROW($A124)-5,FALSE),IFERROR(INDEX(O$391:O$427,MATCH($F124,$B$391:$B$427,0))/VLOOKUP($F124,$B$391:$AH$427,MATCH(LEFT(TRIM(O$6),FIND("~",SUBSTITUTE(O$6,"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124))*HLOOKUP(LEFT(TRIM(O$6),FIND("~",SUBSTITUTE(O$6," ","~",LEN(TRIM(O$6))-LEN(SUBSTITUTE(TRIM(O$6)," ",""))))-1)&amp;" Total",$B$6:$AH$427,ROW($A124)-5,FALSE))</f>
        <v>0</v>
      </c>
      <c r="P124" s="11">
        <f ca="1">IF(P$5&lt;&gt;"",HLOOKUP(P$5,Functionalization!$G$6:$M$427,ROW($A124)-5,FALSE),IFERROR(INDEX(P$391:P$427,MATCH($F124,$B$391:$B$427,0))/VLOOKUP($F124,$B$391:$AH$427,MATCH(LEFT(TRIM(P$6),FIND("~",SUBSTITUTE(P$6,"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124))*HLOOKUP(LEFT(TRIM(P$6),FIND("~",SUBSTITUTE(P$6," ","~",LEN(TRIM(P$6))-LEN(SUBSTITUTE(TRIM(P$6)," ",""))))-1)&amp;" Total",$B$6:$AH$427,ROW($A124)-5,FALSE))</f>
        <v>0</v>
      </c>
      <c r="Q124" s="11">
        <f ca="1">IF(Q$5&lt;&gt;"",HLOOKUP(Q$5,Functionalization!$G$6:$M$427,ROW($A124)-5,FALSE),IFERROR(INDEX(Q$391:Q$427,MATCH($F124,$B$391:$B$427,0))/VLOOKUP($F124,$B$391:$AH$427,MATCH(LEFT(TRIM(Q$6),FIND("~",SUBSTITUTE(Q$6,"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124))*HLOOKUP(LEFT(TRIM(Q$6),FIND("~",SUBSTITUTE(Q$6," ","~",LEN(TRIM(Q$6))-LEN(SUBSTITUTE(TRIM(Q$6)," ",""))))-1)&amp;" Total",$B$6:$AH$427,ROW($A124)-5,FALSE))</f>
        <v>0</v>
      </c>
      <c r="R124" s="11">
        <f ca="1">IF(R$5&lt;&gt;"",HLOOKUP(R$5,Functionalization!$G$6:$M$427,ROW($A124)-5,FALSE),IFERROR(INDEX(R$391:R$427,MATCH($F124,$B$391:$B$427,0))/VLOOKUP($F124,$B$391:$AH$427,MATCH(LEFT(TRIM(R$6),FIND("~",SUBSTITUTE(R$6,"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124))*HLOOKUP(LEFT(TRIM(R$6),FIND("~",SUBSTITUTE(R$6," ","~",LEN(TRIM(R$6))-LEN(SUBSTITUTE(TRIM(R$6)," ",""))))-1)&amp;" Total",$B$6:$AH$427,ROW($A124)-5,FALSE))</f>
        <v>0</v>
      </c>
      <c r="S124" s="11">
        <f ca="1">IF(S$5&lt;&gt;"",HLOOKUP(S$5,Functionalization!$G$6:$M$427,ROW($A124)-5,FALSE),IFERROR(INDEX(S$391:S$427,MATCH($F124,$B$391:$B$427,0))/VLOOKUP($F124,$B$391:$AH$427,MATCH(LEFT(TRIM(S$6),FIND("~",SUBSTITUTE(S$6,"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124))*HLOOKUP(LEFT(TRIM(S$6),FIND("~",SUBSTITUTE(S$6," ","~",LEN(TRIM(S$6))-LEN(SUBSTITUTE(TRIM(S$6)," ",""))))-1)&amp;" Total",$B$6:$AH$427,ROW($A124)-5,FALSE))</f>
        <v>0</v>
      </c>
      <c r="T124" s="11">
        <f ca="1">IF(T$5&lt;&gt;"",HLOOKUP(T$5,Functionalization!$G$6:$M$427,ROW($A124)-5,FALSE),IFERROR(INDEX(T$391:T$427,MATCH($F124,$B$391:$B$427,0))/VLOOKUP($F124,$B$391:$AH$427,MATCH(LEFT(TRIM(T$6),FIND("~",SUBSTITUTE(T$6,"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124))*HLOOKUP(LEFT(TRIM(T$6),FIND("~",SUBSTITUTE(T$6," ","~",LEN(TRIM(T$6))-LEN(SUBSTITUTE(TRIM(T$6)," ",""))))-1)&amp;" Total",$B$6:$AH$427,ROW($A124)-5,FALSE))</f>
        <v>0</v>
      </c>
      <c r="U124" s="11">
        <f ca="1">IF(U$5&lt;&gt;"",HLOOKUP(U$5,Functionalization!$G$6:$M$427,ROW($A124)-5,FALSE),IFERROR(INDEX(U$391:U$427,MATCH($F124,$B$391:$B$427,0))/VLOOKUP($F124,$B$391:$AH$427,MATCH(LEFT(TRIM(U$6),FIND("~",SUBSTITUTE(U$6,"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124))*HLOOKUP(LEFT(TRIM(U$6),FIND("~",SUBSTITUTE(U$6," ","~",LEN(TRIM(U$6))-LEN(SUBSTITUTE(TRIM(U$6)," ",""))))-1)&amp;" Total",$B$6:$AH$427,ROW($A124)-5,FALSE))</f>
        <v>0</v>
      </c>
      <c r="V124" s="11">
        <f ca="1">IF(V$5&lt;&gt;"",HLOOKUP(V$5,Functionalization!$G$6:$M$427,ROW($A124)-5,FALSE),IFERROR(INDEX(V$391:V$427,MATCH($F124,$B$391:$B$427,0))/VLOOKUP($F124,$B$391:$AH$427,MATCH(LEFT(TRIM(V$6),FIND("~",SUBSTITUTE(V$6,"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124))*HLOOKUP(LEFT(TRIM(V$6),FIND("~",SUBSTITUTE(V$6," ","~",LEN(TRIM(V$6))-LEN(SUBSTITUTE(TRIM(V$6)," ",""))))-1)&amp;" Total",$B$6:$AH$427,ROW($A124)-5,FALSE))</f>
        <v>0</v>
      </c>
      <c r="W124" s="11">
        <f ca="1">IF(W$5&lt;&gt;"",HLOOKUP(W$5,Functionalization!$G$6:$M$427,ROW($A124)-5,FALSE),IFERROR(INDEX(W$391:W$427,MATCH($F124,$B$391:$B$427,0))/VLOOKUP($F124,$B$391:$AH$427,MATCH(LEFT(TRIM(W$6),FIND("~",SUBSTITUTE(W$6,"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124))*HLOOKUP(LEFT(TRIM(W$6),FIND("~",SUBSTITUTE(W$6," ","~",LEN(TRIM(W$6))-LEN(SUBSTITUTE(TRIM(W$6)," ",""))))-1)&amp;" Total",$B$6:$AH$427,ROW($A124)-5,FALSE))</f>
        <v>-390697447</v>
      </c>
      <c r="X124" s="11">
        <f ca="1">IF(X$5&lt;&gt;"",HLOOKUP(X$5,Functionalization!$G$6:$M$427,ROW($A124)-5,FALSE),IFERROR(INDEX(X$391:X$427,MATCH($F124,$B$391:$B$427,0))/VLOOKUP($F124,$B$391:$AH$427,MATCH(LEFT(TRIM(X$6),FIND("~",SUBSTITUTE(X$6,"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124))*HLOOKUP(LEFT(TRIM(X$6),FIND("~",SUBSTITUTE(X$6," ","~",LEN(TRIM(X$6))-LEN(SUBSTITUTE(TRIM(X$6)," ",""))))-1)&amp;" Total",$B$6:$AH$427,ROW($A124)-5,FALSE))</f>
        <v>-296656571.50709999</v>
      </c>
      <c r="Y124" s="11">
        <f ca="1">IF(Y$5&lt;&gt;"",HLOOKUP(Y$5,Functionalization!$G$6:$M$427,ROW($A124)-5,FALSE),IFERROR(INDEX(Y$391:Y$427,MATCH($F124,$B$391:$B$427,0))/VLOOKUP($F124,$B$391:$AH$427,MATCH(LEFT(TRIM(Y$6),FIND("~",SUBSTITUTE(Y$6,"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124))*HLOOKUP(LEFT(TRIM(Y$6),FIND("~",SUBSTITUTE(Y$6," ","~",LEN(TRIM(Y$6))-LEN(SUBSTITUTE(TRIM(Y$6)," ",""))))-1)&amp;" Total",$B$6:$AH$427,ROW($A124)-5,FALSE))</f>
        <v>0</v>
      </c>
      <c r="Z124" s="11">
        <f ca="1">IF(Z$5&lt;&gt;"",HLOOKUP(Z$5,Functionalization!$G$6:$M$427,ROW($A124)-5,FALSE),IFERROR(INDEX(Z$391:Z$427,MATCH($F124,$B$391:$B$427,0))/VLOOKUP($F124,$B$391:$AH$427,MATCH(LEFT(TRIM(Z$6),FIND("~",SUBSTITUTE(Z$6,"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124))*HLOOKUP(LEFT(TRIM(Z$6),FIND("~",SUBSTITUTE(Z$6," ","~",LEN(TRIM(Z$6))-LEN(SUBSTITUTE(TRIM(Z$6)," ",""))))-1)&amp;" Total",$B$6:$AH$427,ROW($A124)-5,FALSE))</f>
        <v>-94040875.492900014</v>
      </c>
      <c r="AA124" s="11">
        <f ca="1">IF(AA$5&lt;&gt;"",HLOOKUP(AA$5,Functionalization!$G$6:$M$427,ROW($A124)-5,FALSE),IFERROR(INDEX(AA$391:AA$427,MATCH($F124,$B$391:$B$427,0))/VLOOKUP($F124,$B$391:$AH$427,MATCH(LEFT(TRIM(AA$6),FIND("~",SUBSTITUTE(AA$6,"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124))*HLOOKUP(LEFT(TRIM(AA$6),FIND("~",SUBSTITUTE(AA$6," ","~",LEN(TRIM(AA$6))-LEN(SUBSTITUTE(TRIM(AA$6)," ",""))))-1)&amp;" Total",$B$6:$AH$427,ROW($A124)-5,FALSE))</f>
        <v>0</v>
      </c>
      <c r="AB124" s="11">
        <f ca="1">IF(AB$5&lt;&gt;"",HLOOKUP(AB$5,Functionalization!$G$6:$M$427,ROW($A124)-5,FALSE),IFERROR(INDEX(AB$391:AB$427,MATCH($F124,$B$391:$B$427,0))/VLOOKUP($F124,$B$391:$AH$427,MATCH(LEFT(TRIM(AB$6),FIND("~",SUBSTITUTE(AB$6,"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124))*HLOOKUP(LEFT(TRIM(AB$6),FIND("~",SUBSTITUTE(AB$6," ","~",LEN(TRIM(AB$6))-LEN(SUBSTITUTE(TRIM(AB$6)," ",""))))-1)&amp;" Total",$B$6:$AH$427,ROW($A124)-5,FALSE))</f>
        <v>0</v>
      </c>
      <c r="AC124" s="11">
        <f ca="1">IF(AC$5&lt;&gt;"",HLOOKUP(AC$5,Functionalization!$G$6:$M$427,ROW($A124)-5,FALSE),IFERROR(INDEX(AC$391:AC$427,MATCH($F124,$B$391:$B$427,0))/VLOOKUP($F124,$B$391:$AH$427,MATCH(LEFT(TRIM(AC$6),FIND("~",SUBSTITUTE(AC$6,"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124))*HLOOKUP(LEFT(TRIM(AC$6),FIND("~",SUBSTITUTE(AC$6," ","~",LEN(TRIM(AC$6))-LEN(SUBSTITUTE(TRIM(AC$6)," ",""))))-1)&amp;" Total",$B$6:$AH$427,ROW($A124)-5,FALSE))</f>
        <v>0</v>
      </c>
      <c r="AD124" s="11">
        <f ca="1">IF(AD$5&lt;&gt;"",HLOOKUP(AD$5,Functionalization!$G$6:$M$427,ROW($A124)-5,FALSE),IFERROR(INDEX(AD$391:AD$427,MATCH($F124,$B$391:$B$427,0))/VLOOKUP($F124,$B$391:$AH$427,MATCH(LEFT(TRIM(AD$6),FIND("~",SUBSTITUTE(AD$6,"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124))*HLOOKUP(LEFT(TRIM(AD$6),FIND("~",SUBSTITUTE(AD$6," ","~",LEN(TRIM(AD$6))-LEN(SUBSTITUTE(TRIM(AD$6)," ",""))))-1)&amp;" Total",$B$6:$AH$427,ROW($A124)-5,FALSE))</f>
        <v>0</v>
      </c>
      <c r="AE124" s="11">
        <f ca="1">IF(AE$5&lt;&gt;"",HLOOKUP(AE$5,Functionalization!$G$6:$M$427,ROW($A124)-5,FALSE),IFERROR(INDEX(AE$391:AE$427,MATCH($F124,$B$391:$B$427,0))/VLOOKUP($F124,$B$391:$AH$427,MATCH(LEFT(TRIM(AE$6),FIND("~",SUBSTITUTE(AE$6,"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124))*HLOOKUP(LEFT(TRIM(AE$6),FIND("~",SUBSTITUTE(AE$6," ","~",LEN(TRIM(AE$6))-LEN(SUBSTITUTE(TRIM(AE$6)," ",""))))-1)&amp;" Total",$B$6:$AH$427,ROW($A124)-5,FALSE))</f>
        <v>0</v>
      </c>
      <c r="AF124" s="11">
        <f ca="1">IF(AF$5&lt;&gt;"",HLOOKUP(AF$5,Functionalization!$G$6:$M$427,ROW($A124)-5,FALSE),IFERROR(INDEX(AF$391:AF$427,MATCH($F124,$B$391:$B$427,0))/VLOOKUP($F124,$B$391:$AH$427,MATCH(LEFT(TRIM(AF$6),FIND("~",SUBSTITUTE(AF$6,"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124))*HLOOKUP(LEFT(TRIM(AF$6),FIND("~",SUBSTITUTE(AF$6," ","~",LEN(TRIM(AF$6))-LEN(SUBSTITUTE(TRIM(AF$6)," ",""))))-1)&amp;" Total",$B$6:$AH$427,ROW($A124)-5,FALSE))</f>
        <v>0</v>
      </c>
      <c r="AG124" s="11">
        <f ca="1">IF(AG$5&lt;&gt;"",HLOOKUP(AG$5,Functionalization!$G$6:$M$427,ROW($A124)-5,FALSE),IFERROR(INDEX(AG$391:AG$427,MATCH($F124,$B$391:$B$427,0))/VLOOKUP($F124,$B$391:$AH$427,MATCH(LEFT(TRIM(AG$6),FIND("~",SUBSTITUTE(AG$6,"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124))*HLOOKUP(LEFT(TRIM(AG$6),FIND("~",SUBSTITUTE(AG$6," ","~",LEN(TRIM(AG$6))-LEN(SUBSTITUTE(TRIM(AG$6)," ",""))))-1)&amp;" Total",$B$6:$AH$427,ROW($A124)-5,FALSE))</f>
        <v>0</v>
      </c>
      <c r="AH124" s="11">
        <f ca="1">IF(AH$5&lt;&gt;"",HLOOKUP(AH$5,Functionalization!$G$6:$M$427,ROW($A124)-5,FALSE),IFERROR(INDEX(AH$391:AH$427,MATCH($F124,$B$391:$B$427,0))/VLOOKUP($F124,$B$391:$AH$427,MATCH(LEFT(TRIM(AH$6),FIND("~",SUBSTITUTE(AH$6,"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124))*HLOOKUP(LEFT(TRIM(AH$6),FIND("~",SUBSTITUTE(AH$6," ","~",LEN(TRIM(AH$6))-LEN(SUBSTITUTE(TRIM(AH$6)," ",""))))-1)&amp;" Total",$B$6:$AH$427,ROW($A124)-5,FALSE))</f>
        <v>0</v>
      </c>
      <c r="AJ124">
        <f ca="1">IFERROR(IF(SUMIF($G$6:$AH$6,AJ$6&amp;" Total",$G124:$AH124)-(SUMIF($G$6:$AH$6,AJ$6&amp;" "&amp;'Input-Func_Class'!$D$22,$G124:$AH124)+IFERROR(SUMIF($G$6:$AH$6,AJ$6&amp;" "&amp;'Input-Func_Class'!$E$22,$G124:$AH124),SUMIF($G$6:$AH$6,AJ$6&amp;" "&amp;'Input-Func_Class'!$B$24,$G124:$AH124))+SUMIF($G$6:$AH$6,AJ$6&amp;" "&amp;'Input-Func_Class'!$F$22,$G124:$AH124))&lt;Check_Limit,0,1),1)</f>
        <v>0</v>
      </c>
      <c r="AK124">
        <f ca="1">IFERROR(IF(SUMIF($G$6:$AH$6,AK$6&amp;" Total",$G124:$AH124)-(SUMIF($G$6:$AH$6,AK$6&amp;" "&amp;'Input-Func_Class'!$D$22,$G124:$AH124)+IFERROR(SUMIF($G$6:$AH$6,AK$6&amp;" "&amp;'Input-Func_Class'!$E$22,$G124:$AH124),SUMIF($G$6:$AH$6,AK$6&amp;" "&amp;'Input-Func_Class'!$B$24,$G124:$AH124))+SUMIF($G$6:$AH$6,AK$6&amp;" "&amp;'Input-Func_Class'!$F$22,$G124:$AH124))&lt;Check_Limit,0,1),1)</f>
        <v>0</v>
      </c>
      <c r="AL124">
        <f ca="1">IFERROR(IF(SUMIF($G$6:$AH$6,AL$6&amp;" Total",$G124:$AH124)-(SUMIF($G$6:$AH$6,AL$6&amp;" "&amp;'Input-Func_Class'!$D$22,$G124:$AH124)+IFERROR(SUMIF($G$6:$AH$6,AL$6&amp;" "&amp;'Input-Func_Class'!$E$22,$G124:$AH124),SUMIF($G$6:$AH$6,AL$6&amp;" "&amp;'Input-Func_Class'!$B$24,$G124:$AH124))+SUMIF($G$6:$AH$6,AL$6&amp;" "&amp;'Input-Func_Class'!$F$22,$G124:$AH124))&lt;Check_Limit,0,1),1)</f>
        <v>0</v>
      </c>
      <c r="AM124">
        <f ca="1">IFERROR(IF(SUMIF($G$6:$AH$6,AM$6&amp;" Total",$G124:$AH124)-(SUMIF($G$6:$AH$6,AM$6&amp;" "&amp;'Input-Func_Class'!$D$22,$G124:$AH124)+IFERROR(SUMIF($G$6:$AH$6,AM$6&amp;" "&amp;'Input-Func_Class'!$E$22,$G124:$AH124),SUMIF($G$6:$AH$6,AM$6&amp;" "&amp;'Input-Func_Class'!$B$24,$G124:$AH124))+SUMIF($G$6:$AH$6,AM$6&amp;" "&amp;'Input-Func_Class'!$F$22,$G124:$AH124))&lt;Check_Limit,0,1),1)</f>
        <v>0</v>
      </c>
      <c r="AN124">
        <f ca="1">IFERROR(IF(SUMIF($G$6:$AH$6,AN$6&amp;" Total",$G124:$AH124)-(SUMIF($G$6:$AH$6,AN$6&amp;" "&amp;'Input-Func_Class'!$D$22,$G124:$AH124)+IFERROR(SUMIF($G$6:$AH$6,AN$6&amp;" "&amp;'Input-Func_Class'!$E$22,$G124:$AH124),SUMIF($G$6:$AH$6,AN$6&amp;" "&amp;'Input-Func_Class'!$B$24,$G124:$AH124))+SUMIF($G$6:$AH$6,AN$6&amp;" "&amp;'Input-Func_Class'!$F$22,$G124:$AH124))&lt;Check_Limit,0,1),1)</f>
        <v>0</v>
      </c>
      <c r="AO124">
        <f ca="1">IFERROR(IF(SUMIF($G$6:$AH$6,AO$6&amp;" Total",$G124:$AH124)-(SUMIF($G$6:$AH$6,AO$6&amp;" "&amp;'Input-Func_Class'!$D$22,$G124:$AH124)+IFERROR(SUMIF($G$6:$AH$6,AO$6&amp;" "&amp;'Input-Func_Class'!$E$22,$G124:$AH124),SUMIF($G$6:$AH$6,AO$6&amp;" "&amp;'Input-Func_Class'!$B$24,$G124:$AH124))+SUMIF($G$6:$AH$6,AO$6&amp;" "&amp;'Input-Func_Class'!$F$22,$G124:$AH124))&lt;Check_Limit,0,1),1)</f>
        <v>0</v>
      </c>
      <c r="AP124">
        <f ca="1">IFERROR(IF(SUMIF($G$6:$AH$6,AP$6&amp;" Total",$G124:$AH124)-(SUMIF($G$6:$AH$6,AP$6&amp;" "&amp;'Input-Func_Class'!$D$22,$G124:$AH124)+IFERROR(SUMIF($G$6:$AH$6,AP$6&amp;" "&amp;'Input-Func_Class'!$E$22,$G124:$AH124),SUMIF($G$6:$AH$6,AP$6&amp;" "&amp;'Input-Func_Class'!$B$24,$G124:$AH124))+SUMIF($G$6:$AH$6,AP$6&amp;" "&amp;'Input-Func_Class'!$F$22,$G124:$AH124))&lt;Check_Limit,0,1),1)</f>
        <v>0</v>
      </c>
    </row>
    <row r="125" spans="1:42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>Functionalization!$D125</f>
        <v>-345794022</v>
      </c>
      <c r="E125" s="11">
        <f t="shared" ca="1" si="6"/>
        <v>0</v>
      </c>
      <c r="F125" s="3" t="str">
        <f>IF($D125=0,"-",IF('Input-Accounts'!$E125&lt;&gt;0,'Input-Accounts'!$E125,'Input-Accounts'!$G125))</f>
        <v>AVERAGE_STUDY</v>
      </c>
      <c r="G125" s="11">
        <f ca="1">IF(G$5&lt;&gt;"",HLOOKUP(G$5,Functionalization!$G$6:$M$427,ROW($A125)-5,FALSE),IFERROR(INDEX(G$391:G$427,MATCH($F125,$B$391:$B$427,0))/VLOOKUP($F125,$B$391:$AH$427,MATCH(LEFT(TRIM(G$6),FIND("~",SUBSTITUTE(G$6,"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125))*HLOOKUP(LEFT(TRIM(G$6),FIND("~",SUBSTITUTE(G$6," ","~",LEN(TRIM(G$6))-LEN(SUBSTITUTE(TRIM(G$6)," ",""))))-1)&amp;" Total",$B$6:$AH$427,ROW($A125)-5,FALSE))</f>
        <v>0</v>
      </c>
      <c r="H125" s="11">
        <f ca="1">IF(H$5&lt;&gt;"",HLOOKUP(H$5,Functionalization!$G$6:$M$427,ROW($A125)-5,FALSE),IFERROR(INDEX(H$391:H$427,MATCH($F125,$B$391:$B$427,0))/VLOOKUP($F125,$B$391:$AH$427,MATCH(LEFT(TRIM(H$6),FIND("~",SUBSTITUTE(H$6,"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125))*HLOOKUP(LEFT(TRIM(H$6),FIND("~",SUBSTITUTE(H$6," ","~",LEN(TRIM(H$6))-LEN(SUBSTITUTE(TRIM(H$6)," ",""))))-1)&amp;" Total",$B$6:$AH$427,ROW($A125)-5,FALSE))</f>
        <v>0</v>
      </c>
      <c r="I125" s="11">
        <f ca="1">IF(I$5&lt;&gt;"",HLOOKUP(I$5,Functionalization!$G$6:$M$427,ROW($A125)-5,FALSE),IFERROR(INDEX(I$391:I$427,MATCH($F125,$B$391:$B$427,0))/VLOOKUP($F125,$B$391:$AH$427,MATCH(LEFT(TRIM(I$6),FIND("~",SUBSTITUTE(I$6,"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125))*HLOOKUP(LEFT(TRIM(I$6),FIND("~",SUBSTITUTE(I$6," ","~",LEN(TRIM(I$6))-LEN(SUBSTITUTE(TRIM(I$6)," ",""))))-1)&amp;" Total",$B$6:$AH$427,ROW($A125)-5,FALSE))</f>
        <v>0</v>
      </c>
      <c r="J125" s="11">
        <f ca="1">IF(J$5&lt;&gt;"",HLOOKUP(J$5,Functionalization!$G$6:$M$427,ROW($A125)-5,FALSE),IFERROR(INDEX(J$391:J$427,MATCH($F125,$B$391:$B$427,0))/VLOOKUP($F125,$B$391:$AH$427,MATCH(LEFT(TRIM(J$6),FIND("~",SUBSTITUTE(J$6,"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125))*HLOOKUP(LEFT(TRIM(J$6),FIND("~",SUBSTITUTE(J$6," ","~",LEN(TRIM(J$6))-LEN(SUBSTITUTE(TRIM(J$6)," ",""))))-1)&amp;" Total",$B$6:$AH$427,ROW($A125)-5,FALSE))</f>
        <v>0</v>
      </c>
      <c r="K125" s="11">
        <f ca="1">IF(K$5&lt;&gt;"",HLOOKUP(K$5,Functionalization!$G$6:$M$427,ROW($A125)-5,FALSE),IFERROR(INDEX(K$391:K$427,MATCH($F125,$B$391:$B$427,0))/VLOOKUP($F125,$B$391:$AH$427,MATCH(LEFT(TRIM(K$6),FIND("~",SUBSTITUTE(K$6,"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125))*HLOOKUP(LEFT(TRIM(K$6),FIND("~",SUBSTITUTE(K$6," ","~",LEN(TRIM(K$6))-LEN(SUBSTITUTE(TRIM(K$6)," ",""))))-1)&amp;" Total",$B$6:$AH$427,ROW($A125)-5,FALSE))</f>
        <v>0</v>
      </c>
      <c r="L125" s="11">
        <f ca="1">IF(L$5&lt;&gt;"",HLOOKUP(L$5,Functionalization!$G$6:$M$427,ROW($A125)-5,FALSE),IFERROR(INDEX(L$391:L$427,MATCH($F125,$B$391:$B$427,0))/VLOOKUP($F125,$B$391:$AH$427,MATCH(LEFT(TRIM(L$6),FIND("~",SUBSTITUTE(L$6,"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125))*HLOOKUP(LEFT(TRIM(L$6),FIND("~",SUBSTITUTE(L$6," ","~",LEN(TRIM(L$6))-LEN(SUBSTITUTE(TRIM(L$6)," ",""))))-1)&amp;" Total",$B$6:$AH$427,ROW($A125)-5,FALSE))</f>
        <v>0</v>
      </c>
      <c r="M125" s="11">
        <f ca="1">IF(M$5&lt;&gt;"",HLOOKUP(M$5,Functionalization!$G$6:$M$427,ROW($A125)-5,FALSE),IFERROR(INDEX(M$391:M$427,MATCH($F125,$B$391:$B$427,0))/VLOOKUP($F125,$B$391:$AH$427,MATCH(LEFT(TRIM(M$6),FIND("~",SUBSTITUTE(M$6,"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125))*HLOOKUP(LEFT(TRIM(M$6),FIND("~",SUBSTITUTE(M$6," ","~",LEN(TRIM(M$6))-LEN(SUBSTITUTE(TRIM(M$6)," ",""))))-1)&amp;" Total",$B$6:$AH$427,ROW($A125)-5,FALSE))</f>
        <v>0</v>
      </c>
      <c r="N125" s="11">
        <f ca="1">IF(N$5&lt;&gt;"",HLOOKUP(N$5,Functionalization!$G$6:$M$427,ROW($A125)-5,FALSE),IFERROR(INDEX(N$391:N$427,MATCH($F125,$B$391:$B$427,0))/VLOOKUP($F125,$B$391:$AH$427,MATCH(LEFT(TRIM(N$6),FIND("~",SUBSTITUTE(N$6,"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125))*HLOOKUP(LEFT(TRIM(N$6),FIND("~",SUBSTITUTE(N$6," ","~",LEN(TRIM(N$6))-LEN(SUBSTITUTE(TRIM(N$6)," ",""))))-1)&amp;" Total",$B$6:$AH$427,ROW($A125)-5,FALSE))</f>
        <v>0</v>
      </c>
      <c r="O125" s="11">
        <f ca="1">IF(O$5&lt;&gt;"",HLOOKUP(O$5,Functionalization!$G$6:$M$427,ROW($A125)-5,FALSE),IFERROR(INDEX(O$391:O$427,MATCH($F125,$B$391:$B$427,0))/VLOOKUP($F125,$B$391:$AH$427,MATCH(LEFT(TRIM(O$6),FIND("~",SUBSTITUTE(O$6,"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125))*HLOOKUP(LEFT(TRIM(O$6),FIND("~",SUBSTITUTE(O$6," ","~",LEN(TRIM(O$6))-LEN(SUBSTITUTE(TRIM(O$6)," ",""))))-1)&amp;" Total",$B$6:$AH$427,ROW($A125)-5,FALSE))</f>
        <v>0</v>
      </c>
      <c r="P125" s="11">
        <f ca="1">IF(P$5&lt;&gt;"",HLOOKUP(P$5,Functionalization!$G$6:$M$427,ROW($A125)-5,FALSE),IFERROR(INDEX(P$391:P$427,MATCH($F125,$B$391:$B$427,0))/VLOOKUP($F125,$B$391:$AH$427,MATCH(LEFT(TRIM(P$6),FIND("~",SUBSTITUTE(P$6,"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125))*HLOOKUP(LEFT(TRIM(P$6),FIND("~",SUBSTITUTE(P$6," ","~",LEN(TRIM(P$6))-LEN(SUBSTITUTE(TRIM(P$6)," ",""))))-1)&amp;" Total",$B$6:$AH$427,ROW($A125)-5,FALSE))</f>
        <v>0</v>
      </c>
      <c r="Q125" s="11">
        <f ca="1">IF(Q$5&lt;&gt;"",HLOOKUP(Q$5,Functionalization!$G$6:$M$427,ROW($A125)-5,FALSE),IFERROR(INDEX(Q$391:Q$427,MATCH($F125,$B$391:$B$427,0))/VLOOKUP($F125,$B$391:$AH$427,MATCH(LEFT(TRIM(Q$6),FIND("~",SUBSTITUTE(Q$6,"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125))*HLOOKUP(LEFT(TRIM(Q$6),FIND("~",SUBSTITUTE(Q$6," ","~",LEN(TRIM(Q$6))-LEN(SUBSTITUTE(TRIM(Q$6)," ",""))))-1)&amp;" Total",$B$6:$AH$427,ROW($A125)-5,FALSE))</f>
        <v>0</v>
      </c>
      <c r="R125" s="11">
        <f ca="1">IF(R$5&lt;&gt;"",HLOOKUP(R$5,Functionalization!$G$6:$M$427,ROW($A125)-5,FALSE),IFERROR(INDEX(R$391:R$427,MATCH($F125,$B$391:$B$427,0))/VLOOKUP($F125,$B$391:$AH$427,MATCH(LEFT(TRIM(R$6),FIND("~",SUBSTITUTE(R$6,"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125))*HLOOKUP(LEFT(TRIM(R$6),FIND("~",SUBSTITUTE(R$6," ","~",LEN(TRIM(R$6))-LEN(SUBSTITUTE(TRIM(R$6)," ",""))))-1)&amp;" Total",$B$6:$AH$427,ROW($A125)-5,FALSE))</f>
        <v>0</v>
      </c>
      <c r="S125" s="11">
        <f ca="1">IF(S$5&lt;&gt;"",HLOOKUP(S$5,Functionalization!$G$6:$M$427,ROW($A125)-5,FALSE),IFERROR(INDEX(S$391:S$427,MATCH($F125,$B$391:$B$427,0))/VLOOKUP($F125,$B$391:$AH$427,MATCH(LEFT(TRIM(S$6),FIND("~",SUBSTITUTE(S$6,"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125))*HLOOKUP(LEFT(TRIM(S$6),FIND("~",SUBSTITUTE(S$6," ","~",LEN(TRIM(S$6))-LEN(SUBSTITUTE(TRIM(S$6)," ",""))))-1)&amp;" Total",$B$6:$AH$427,ROW($A125)-5,FALSE))</f>
        <v>0</v>
      </c>
      <c r="T125" s="11">
        <f ca="1">IF(T$5&lt;&gt;"",HLOOKUP(T$5,Functionalization!$G$6:$M$427,ROW($A125)-5,FALSE),IFERROR(INDEX(T$391:T$427,MATCH($F125,$B$391:$B$427,0))/VLOOKUP($F125,$B$391:$AH$427,MATCH(LEFT(TRIM(T$6),FIND("~",SUBSTITUTE(T$6,"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125))*HLOOKUP(LEFT(TRIM(T$6),FIND("~",SUBSTITUTE(T$6," ","~",LEN(TRIM(T$6))-LEN(SUBSTITUTE(TRIM(T$6)," ",""))))-1)&amp;" Total",$B$6:$AH$427,ROW($A125)-5,FALSE))</f>
        <v>0</v>
      </c>
      <c r="U125" s="11">
        <f ca="1">IF(U$5&lt;&gt;"",HLOOKUP(U$5,Functionalization!$G$6:$M$427,ROW($A125)-5,FALSE),IFERROR(INDEX(U$391:U$427,MATCH($F125,$B$391:$B$427,0))/VLOOKUP($F125,$B$391:$AH$427,MATCH(LEFT(TRIM(U$6),FIND("~",SUBSTITUTE(U$6,"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125))*HLOOKUP(LEFT(TRIM(U$6),FIND("~",SUBSTITUTE(U$6," ","~",LEN(TRIM(U$6))-LEN(SUBSTITUTE(TRIM(U$6)," ",""))))-1)&amp;" Total",$B$6:$AH$427,ROW($A125)-5,FALSE))</f>
        <v>0</v>
      </c>
      <c r="V125" s="11">
        <f ca="1">IF(V$5&lt;&gt;"",HLOOKUP(V$5,Functionalization!$G$6:$M$427,ROW($A125)-5,FALSE),IFERROR(INDEX(V$391:V$427,MATCH($F125,$B$391:$B$427,0))/VLOOKUP($F125,$B$391:$AH$427,MATCH(LEFT(TRIM(V$6),FIND("~",SUBSTITUTE(V$6,"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125))*HLOOKUP(LEFT(TRIM(V$6),FIND("~",SUBSTITUTE(V$6," ","~",LEN(TRIM(V$6))-LEN(SUBSTITUTE(TRIM(V$6)," ",""))))-1)&amp;" Total",$B$6:$AH$427,ROW($A125)-5,FALSE))</f>
        <v>0</v>
      </c>
      <c r="W125" s="11">
        <f ca="1">IF(W$5&lt;&gt;"",HLOOKUP(W$5,Functionalization!$G$6:$M$427,ROW($A125)-5,FALSE),IFERROR(INDEX(W$391:W$427,MATCH($F125,$B$391:$B$427,0))/VLOOKUP($F125,$B$391:$AH$427,MATCH(LEFT(TRIM(W$6),FIND("~",SUBSTITUTE(W$6,"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125))*HLOOKUP(LEFT(TRIM(W$6),FIND("~",SUBSTITUTE(W$6," ","~",LEN(TRIM(W$6))-LEN(SUBSTITUTE(TRIM(W$6)," ",""))))-1)&amp;" Total",$B$6:$AH$427,ROW($A125)-5,FALSE))</f>
        <v>-345794022</v>
      </c>
      <c r="X125" s="11">
        <f ca="1">IF(X$5&lt;&gt;"",HLOOKUP(X$5,Functionalization!$G$6:$M$427,ROW($A125)-5,FALSE),IFERROR(INDEX(X$391:X$427,MATCH($F125,$B$391:$B$427,0))/VLOOKUP($F125,$B$391:$AH$427,MATCH(LEFT(TRIM(X$6),FIND("~",SUBSTITUTE(X$6,"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125))*HLOOKUP(LEFT(TRIM(X$6),FIND("~",SUBSTITUTE(X$6," ","~",LEN(TRIM(X$6))-LEN(SUBSTITUTE(TRIM(X$6)," ",""))))-1)&amp;" Total",$B$6:$AH$427,ROW($A125)-5,FALSE))</f>
        <v>-262561400.90459999</v>
      </c>
      <c r="Y125" s="11">
        <f ca="1">IF(Y$5&lt;&gt;"",HLOOKUP(Y$5,Functionalization!$G$6:$M$427,ROW($A125)-5,FALSE),IFERROR(INDEX(Y$391:Y$427,MATCH($F125,$B$391:$B$427,0))/VLOOKUP($F125,$B$391:$AH$427,MATCH(LEFT(TRIM(Y$6),FIND("~",SUBSTITUTE(Y$6,"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125))*HLOOKUP(LEFT(TRIM(Y$6),FIND("~",SUBSTITUTE(Y$6," ","~",LEN(TRIM(Y$6))-LEN(SUBSTITUTE(TRIM(Y$6)," ",""))))-1)&amp;" Total",$B$6:$AH$427,ROW($A125)-5,FALSE))</f>
        <v>0</v>
      </c>
      <c r="Z125" s="11">
        <f ca="1">IF(Z$5&lt;&gt;"",HLOOKUP(Z$5,Functionalization!$G$6:$M$427,ROW($A125)-5,FALSE),IFERROR(INDEX(Z$391:Z$427,MATCH($F125,$B$391:$B$427,0))/VLOOKUP($F125,$B$391:$AH$427,MATCH(LEFT(TRIM(Z$6),FIND("~",SUBSTITUTE(Z$6,"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125))*HLOOKUP(LEFT(TRIM(Z$6),FIND("~",SUBSTITUTE(Z$6," ","~",LEN(TRIM(Z$6))-LEN(SUBSTITUTE(TRIM(Z$6)," ",""))))-1)&amp;" Total",$B$6:$AH$427,ROW($A125)-5,FALSE))</f>
        <v>-83232621.095400006</v>
      </c>
      <c r="AA125" s="11">
        <f ca="1">IF(AA$5&lt;&gt;"",HLOOKUP(AA$5,Functionalization!$G$6:$M$427,ROW($A125)-5,FALSE),IFERROR(INDEX(AA$391:AA$427,MATCH($F125,$B$391:$B$427,0))/VLOOKUP($F125,$B$391:$AH$427,MATCH(LEFT(TRIM(AA$6),FIND("~",SUBSTITUTE(AA$6,"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125))*HLOOKUP(LEFT(TRIM(AA$6),FIND("~",SUBSTITUTE(AA$6," ","~",LEN(TRIM(AA$6))-LEN(SUBSTITUTE(TRIM(AA$6)," ",""))))-1)&amp;" Total",$B$6:$AH$427,ROW($A125)-5,FALSE))</f>
        <v>0</v>
      </c>
      <c r="AB125" s="11">
        <f ca="1">IF(AB$5&lt;&gt;"",HLOOKUP(AB$5,Functionalization!$G$6:$M$427,ROW($A125)-5,FALSE),IFERROR(INDEX(AB$391:AB$427,MATCH($F125,$B$391:$B$427,0))/VLOOKUP($F125,$B$391:$AH$427,MATCH(LEFT(TRIM(AB$6),FIND("~",SUBSTITUTE(AB$6,"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125))*HLOOKUP(LEFT(TRIM(AB$6),FIND("~",SUBSTITUTE(AB$6," ","~",LEN(TRIM(AB$6))-LEN(SUBSTITUTE(TRIM(AB$6)," ",""))))-1)&amp;" Total",$B$6:$AH$427,ROW($A125)-5,FALSE))</f>
        <v>0</v>
      </c>
      <c r="AC125" s="11">
        <f ca="1">IF(AC$5&lt;&gt;"",HLOOKUP(AC$5,Functionalization!$G$6:$M$427,ROW($A125)-5,FALSE),IFERROR(INDEX(AC$391:AC$427,MATCH($F125,$B$391:$B$427,0))/VLOOKUP($F125,$B$391:$AH$427,MATCH(LEFT(TRIM(AC$6),FIND("~",SUBSTITUTE(AC$6,"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125))*HLOOKUP(LEFT(TRIM(AC$6),FIND("~",SUBSTITUTE(AC$6," ","~",LEN(TRIM(AC$6))-LEN(SUBSTITUTE(TRIM(AC$6)," ",""))))-1)&amp;" Total",$B$6:$AH$427,ROW($A125)-5,FALSE))</f>
        <v>0</v>
      </c>
      <c r="AD125" s="11">
        <f ca="1">IF(AD$5&lt;&gt;"",HLOOKUP(AD$5,Functionalization!$G$6:$M$427,ROW($A125)-5,FALSE),IFERROR(INDEX(AD$391:AD$427,MATCH($F125,$B$391:$B$427,0))/VLOOKUP($F125,$B$391:$AH$427,MATCH(LEFT(TRIM(AD$6),FIND("~",SUBSTITUTE(AD$6,"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125))*HLOOKUP(LEFT(TRIM(AD$6),FIND("~",SUBSTITUTE(AD$6," ","~",LEN(TRIM(AD$6))-LEN(SUBSTITUTE(TRIM(AD$6)," ",""))))-1)&amp;" Total",$B$6:$AH$427,ROW($A125)-5,FALSE))</f>
        <v>0</v>
      </c>
      <c r="AE125" s="11">
        <f ca="1">IF(AE$5&lt;&gt;"",HLOOKUP(AE$5,Functionalization!$G$6:$M$427,ROW($A125)-5,FALSE),IFERROR(INDEX(AE$391:AE$427,MATCH($F125,$B$391:$B$427,0))/VLOOKUP($F125,$B$391:$AH$427,MATCH(LEFT(TRIM(AE$6),FIND("~",SUBSTITUTE(AE$6,"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125))*HLOOKUP(LEFT(TRIM(AE$6),FIND("~",SUBSTITUTE(AE$6," ","~",LEN(TRIM(AE$6))-LEN(SUBSTITUTE(TRIM(AE$6)," ",""))))-1)&amp;" Total",$B$6:$AH$427,ROW($A125)-5,FALSE))</f>
        <v>0</v>
      </c>
      <c r="AF125" s="11">
        <f ca="1">IF(AF$5&lt;&gt;"",HLOOKUP(AF$5,Functionalization!$G$6:$M$427,ROW($A125)-5,FALSE),IFERROR(INDEX(AF$391:AF$427,MATCH($F125,$B$391:$B$427,0))/VLOOKUP($F125,$B$391:$AH$427,MATCH(LEFT(TRIM(AF$6),FIND("~",SUBSTITUTE(AF$6,"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125))*HLOOKUP(LEFT(TRIM(AF$6),FIND("~",SUBSTITUTE(AF$6," ","~",LEN(TRIM(AF$6))-LEN(SUBSTITUTE(TRIM(AF$6)," ",""))))-1)&amp;" Total",$B$6:$AH$427,ROW($A125)-5,FALSE))</f>
        <v>0</v>
      </c>
      <c r="AG125" s="11">
        <f ca="1">IF(AG$5&lt;&gt;"",HLOOKUP(AG$5,Functionalization!$G$6:$M$427,ROW($A125)-5,FALSE),IFERROR(INDEX(AG$391:AG$427,MATCH($F125,$B$391:$B$427,0))/VLOOKUP($F125,$B$391:$AH$427,MATCH(LEFT(TRIM(AG$6),FIND("~",SUBSTITUTE(AG$6,"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125))*HLOOKUP(LEFT(TRIM(AG$6),FIND("~",SUBSTITUTE(AG$6," ","~",LEN(TRIM(AG$6))-LEN(SUBSTITUTE(TRIM(AG$6)," ",""))))-1)&amp;" Total",$B$6:$AH$427,ROW($A125)-5,FALSE))</f>
        <v>0</v>
      </c>
      <c r="AH125" s="11">
        <f ca="1">IF(AH$5&lt;&gt;"",HLOOKUP(AH$5,Functionalization!$G$6:$M$427,ROW($A125)-5,FALSE),IFERROR(INDEX(AH$391:AH$427,MATCH($F125,$B$391:$B$427,0))/VLOOKUP($F125,$B$391:$AH$427,MATCH(LEFT(TRIM(AH$6),FIND("~",SUBSTITUTE(AH$6,"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125))*HLOOKUP(LEFT(TRIM(AH$6),FIND("~",SUBSTITUTE(AH$6," ","~",LEN(TRIM(AH$6))-LEN(SUBSTITUTE(TRIM(AH$6)," ",""))))-1)&amp;" Total",$B$6:$AH$427,ROW($A125)-5,FALSE))</f>
        <v>0</v>
      </c>
      <c r="AJ125">
        <f ca="1">IFERROR(IF(SUMIF($G$6:$AH$6,AJ$6&amp;" Total",$G125:$AH125)-(SUMIF($G$6:$AH$6,AJ$6&amp;" "&amp;'Input-Func_Class'!$D$22,$G125:$AH125)+IFERROR(SUMIF($G$6:$AH$6,AJ$6&amp;" "&amp;'Input-Func_Class'!$E$22,$G125:$AH125),SUMIF($G$6:$AH$6,AJ$6&amp;" "&amp;'Input-Func_Class'!$B$24,$G125:$AH125))+SUMIF($G$6:$AH$6,AJ$6&amp;" "&amp;'Input-Func_Class'!$F$22,$G125:$AH125))&lt;Check_Limit,0,1),1)</f>
        <v>0</v>
      </c>
      <c r="AK125">
        <f ca="1">IFERROR(IF(SUMIF($G$6:$AH$6,AK$6&amp;" Total",$G125:$AH125)-(SUMIF($G$6:$AH$6,AK$6&amp;" "&amp;'Input-Func_Class'!$D$22,$G125:$AH125)+IFERROR(SUMIF($G$6:$AH$6,AK$6&amp;" "&amp;'Input-Func_Class'!$E$22,$G125:$AH125),SUMIF($G$6:$AH$6,AK$6&amp;" "&amp;'Input-Func_Class'!$B$24,$G125:$AH125))+SUMIF($G$6:$AH$6,AK$6&amp;" "&amp;'Input-Func_Class'!$F$22,$G125:$AH125))&lt;Check_Limit,0,1),1)</f>
        <v>0</v>
      </c>
      <c r="AL125">
        <f ca="1">IFERROR(IF(SUMIF($G$6:$AH$6,AL$6&amp;" Total",$G125:$AH125)-(SUMIF($G$6:$AH$6,AL$6&amp;" "&amp;'Input-Func_Class'!$D$22,$G125:$AH125)+IFERROR(SUMIF($G$6:$AH$6,AL$6&amp;" "&amp;'Input-Func_Class'!$E$22,$G125:$AH125),SUMIF($G$6:$AH$6,AL$6&amp;" "&amp;'Input-Func_Class'!$B$24,$G125:$AH125))+SUMIF($G$6:$AH$6,AL$6&amp;" "&amp;'Input-Func_Class'!$F$22,$G125:$AH125))&lt;Check_Limit,0,1),1)</f>
        <v>0</v>
      </c>
      <c r="AM125">
        <f ca="1">IFERROR(IF(SUMIF($G$6:$AH$6,AM$6&amp;" Total",$G125:$AH125)-(SUMIF($G$6:$AH$6,AM$6&amp;" "&amp;'Input-Func_Class'!$D$22,$G125:$AH125)+IFERROR(SUMIF($G$6:$AH$6,AM$6&amp;" "&amp;'Input-Func_Class'!$E$22,$G125:$AH125),SUMIF($G$6:$AH$6,AM$6&amp;" "&amp;'Input-Func_Class'!$B$24,$G125:$AH125))+SUMIF($G$6:$AH$6,AM$6&amp;" "&amp;'Input-Func_Class'!$F$22,$G125:$AH125))&lt;Check_Limit,0,1),1)</f>
        <v>0</v>
      </c>
      <c r="AN125">
        <f ca="1">IFERROR(IF(SUMIF($G$6:$AH$6,AN$6&amp;" Total",$G125:$AH125)-(SUMIF($G$6:$AH$6,AN$6&amp;" "&amp;'Input-Func_Class'!$D$22,$G125:$AH125)+IFERROR(SUMIF($G$6:$AH$6,AN$6&amp;" "&amp;'Input-Func_Class'!$E$22,$G125:$AH125),SUMIF($G$6:$AH$6,AN$6&amp;" "&amp;'Input-Func_Class'!$B$24,$G125:$AH125))+SUMIF($G$6:$AH$6,AN$6&amp;" "&amp;'Input-Func_Class'!$F$22,$G125:$AH125))&lt;Check_Limit,0,1),1)</f>
        <v>0</v>
      </c>
      <c r="AO125">
        <f ca="1">IFERROR(IF(SUMIF($G$6:$AH$6,AO$6&amp;" Total",$G125:$AH125)-(SUMIF($G$6:$AH$6,AO$6&amp;" "&amp;'Input-Func_Class'!$D$22,$G125:$AH125)+IFERROR(SUMIF($G$6:$AH$6,AO$6&amp;" "&amp;'Input-Func_Class'!$E$22,$G125:$AH125),SUMIF($G$6:$AH$6,AO$6&amp;" "&amp;'Input-Func_Class'!$B$24,$G125:$AH125))+SUMIF($G$6:$AH$6,AO$6&amp;" "&amp;'Input-Func_Class'!$F$22,$G125:$AH125))&lt;Check_Limit,0,1),1)</f>
        <v>0</v>
      </c>
      <c r="AP125">
        <f ca="1">IFERROR(IF(SUMIF($G$6:$AH$6,AP$6&amp;" Total",$G125:$AH125)-(SUMIF($G$6:$AH$6,AP$6&amp;" "&amp;'Input-Func_Class'!$D$22,$G125:$AH125)+IFERROR(SUMIF($G$6:$AH$6,AP$6&amp;" "&amp;'Input-Func_Class'!$E$22,$G125:$AH125),SUMIF($G$6:$AH$6,AP$6&amp;" "&amp;'Input-Func_Class'!$B$24,$G125:$AH125))+SUMIF($G$6:$AH$6,AP$6&amp;" "&amp;'Input-Func_Class'!$F$22,$G125:$AH125))&lt;Check_Limit,0,1),1)</f>
        <v>0</v>
      </c>
    </row>
    <row r="126" spans="1:42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>Functionalization!$D126</f>
        <v>-42254289</v>
      </c>
      <c r="E126" s="11">
        <f t="shared" ca="1" si="6"/>
        <v>0</v>
      </c>
      <c r="F126" s="3" t="str">
        <f>IF($D126=0,"-",IF('Input-Accounts'!$E126&lt;&gt;0,'Input-Accounts'!$E126,'Input-Accounts'!$G126))</f>
        <v>DEMAND</v>
      </c>
      <c r="G126" s="11">
        <f ca="1">IF(G$5&lt;&gt;"",HLOOKUP(G$5,Functionalization!$G$6:$M$427,ROW($A126)-5,FALSE),IFERROR(INDEX(G$391:G$427,MATCH($F126,$B$391:$B$427,0))/VLOOKUP($F126,$B$391:$AH$427,MATCH(LEFT(TRIM(G$6),FIND("~",SUBSTITUTE(G$6,"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126))*HLOOKUP(LEFT(TRIM(G$6),FIND("~",SUBSTITUTE(G$6," ","~",LEN(TRIM(G$6))-LEN(SUBSTITUTE(TRIM(G$6)," ",""))))-1)&amp;" Total",$B$6:$AH$427,ROW($A126)-5,FALSE))</f>
        <v>0</v>
      </c>
      <c r="H126" s="11">
        <f ca="1">IF(H$5&lt;&gt;"",HLOOKUP(H$5,Functionalization!$G$6:$M$427,ROW($A126)-5,FALSE),IFERROR(INDEX(H$391:H$427,MATCH($F126,$B$391:$B$427,0))/VLOOKUP($F126,$B$391:$AH$427,MATCH(LEFT(TRIM(H$6),FIND("~",SUBSTITUTE(H$6,"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126))*HLOOKUP(LEFT(TRIM(H$6),FIND("~",SUBSTITUTE(H$6," ","~",LEN(TRIM(H$6))-LEN(SUBSTITUTE(TRIM(H$6)," ",""))))-1)&amp;" Total",$B$6:$AH$427,ROW($A126)-5,FALSE))</f>
        <v>0</v>
      </c>
      <c r="I126" s="11">
        <f ca="1">IF(I$5&lt;&gt;"",HLOOKUP(I$5,Functionalization!$G$6:$M$427,ROW($A126)-5,FALSE),IFERROR(INDEX(I$391:I$427,MATCH($F126,$B$391:$B$427,0))/VLOOKUP($F126,$B$391:$AH$427,MATCH(LEFT(TRIM(I$6),FIND("~",SUBSTITUTE(I$6,"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126))*HLOOKUP(LEFT(TRIM(I$6),FIND("~",SUBSTITUTE(I$6," ","~",LEN(TRIM(I$6))-LEN(SUBSTITUTE(TRIM(I$6)," ",""))))-1)&amp;" Total",$B$6:$AH$427,ROW($A126)-5,FALSE))</f>
        <v>0</v>
      </c>
      <c r="J126" s="11">
        <f ca="1">IF(J$5&lt;&gt;"",HLOOKUP(J$5,Functionalization!$G$6:$M$427,ROW($A126)-5,FALSE),IFERROR(INDEX(J$391:J$427,MATCH($F126,$B$391:$B$427,0))/VLOOKUP($F126,$B$391:$AH$427,MATCH(LEFT(TRIM(J$6),FIND("~",SUBSTITUTE(J$6,"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126))*HLOOKUP(LEFT(TRIM(J$6),FIND("~",SUBSTITUTE(J$6," ","~",LEN(TRIM(J$6))-LEN(SUBSTITUTE(TRIM(J$6)," ",""))))-1)&amp;" Total",$B$6:$AH$427,ROW($A126)-5,FALSE))</f>
        <v>0</v>
      </c>
      <c r="K126" s="11">
        <f ca="1">IF(K$5&lt;&gt;"",HLOOKUP(K$5,Functionalization!$G$6:$M$427,ROW($A126)-5,FALSE),IFERROR(INDEX(K$391:K$427,MATCH($F126,$B$391:$B$427,0))/VLOOKUP($F126,$B$391:$AH$427,MATCH(LEFT(TRIM(K$6),FIND("~",SUBSTITUTE(K$6,"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126))*HLOOKUP(LEFT(TRIM(K$6),FIND("~",SUBSTITUTE(K$6," ","~",LEN(TRIM(K$6))-LEN(SUBSTITUTE(TRIM(K$6)," ",""))))-1)&amp;" Total",$B$6:$AH$427,ROW($A126)-5,FALSE))</f>
        <v>0</v>
      </c>
      <c r="L126" s="11">
        <f ca="1">IF(L$5&lt;&gt;"",HLOOKUP(L$5,Functionalization!$G$6:$M$427,ROW($A126)-5,FALSE),IFERROR(INDEX(L$391:L$427,MATCH($F126,$B$391:$B$427,0))/VLOOKUP($F126,$B$391:$AH$427,MATCH(LEFT(TRIM(L$6),FIND("~",SUBSTITUTE(L$6,"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126))*HLOOKUP(LEFT(TRIM(L$6),FIND("~",SUBSTITUTE(L$6," ","~",LEN(TRIM(L$6))-LEN(SUBSTITUTE(TRIM(L$6)," ",""))))-1)&amp;" Total",$B$6:$AH$427,ROW($A126)-5,FALSE))</f>
        <v>0</v>
      </c>
      <c r="M126" s="11">
        <f ca="1">IF(M$5&lt;&gt;"",HLOOKUP(M$5,Functionalization!$G$6:$M$427,ROW($A126)-5,FALSE),IFERROR(INDEX(M$391:M$427,MATCH($F126,$B$391:$B$427,0))/VLOOKUP($F126,$B$391:$AH$427,MATCH(LEFT(TRIM(M$6),FIND("~",SUBSTITUTE(M$6,"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126))*HLOOKUP(LEFT(TRIM(M$6),FIND("~",SUBSTITUTE(M$6," ","~",LEN(TRIM(M$6))-LEN(SUBSTITUTE(TRIM(M$6)," ",""))))-1)&amp;" Total",$B$6:$AH$427,ROW($A126)-5,FALSE))</f>
        <v>0</v>
      </c>
      <c r="N126" s="11">
        <f ca="1">IF(N$5&lt;&gt;"",HLOOKUP(N$5,Functionalization!$G$6:$M$427,ROW($A126)-5,FALSE),IFERROR(INDEX(N$391:N$427,MATCH($F126,$B$391:$B$427,0))/VLOOKUP($F126,$B$391:$AH$427,MATCH(LEFT(TRIM(N$6),FIND("~",SUBSTITUTE(N$6,"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126))*HLOOKUP(LEFT(TRIM(N$6),FIND("~",SUBSTITUTE(N$6," ","~",LEN(TRIM(N$6))-LEN(SUBSTITUTE(TRIM(N$6)," ",""))))-1)&amp;" Total",$B$6:$AH$427,ROW($A126)-5,FALSE))</f>
        <v>0</v>
      </c>
      <c r="O126" s="11">
        <f ca="1">IF(O$5&lt;&gt;"",HLOOKUP(O$5,Functionalization!$G$6:$M$427,ROW($A126)-5,FALSE),IFERROR(INDEX(O$391:O$427,MATCH($F126,$B$391:$B$427,0))/VLOOKUP($F126,$B$391:$AH$427,MATCH(LEFT(TRIM(O$6),FIND("~",SUBSTITUTE(O$6,"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126))*HLOOKUP(LEFT(TRIM(O$6),FIND("~",SUBSTITUTE(O$6," ","~",LEN(TRIM(O$6))-LEN(SUBSTITUTE(TRIM(O$6)," ",""))))-1)&amp;" Total",$B$6:$AH$427,ROW($A126)-5,FALSE))</f>
        <v>0</v>
      </c>
      <c r="P126" s="11">
        <f ca="1">IF(P$5&lt;&gt;"",HLOOKUP(P$5,Functionalization!$G$6:$M$427,ROW($A126)-5,FALSE),IFERROR(INDEX(P$391:P$427,MATCH($F126,$B$391:$B$427,0))/VLOOKUP($F126,$B$391:$AH$427,MATCH(LEFT(TRIM(P$6),FIND("~",SUBSTITUTE(P$6,"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126))*HLOOKUP(LEFT(TRIM(P$6),FIND("~",SUBSTITUTE(P$6," ","~",LEN(TRIM(P$6))-LEN(SUBSTITUTE(TRIM(P$6)," ",""))))-1)&amp;" Total",$B$6:$AH$427,ROW($A126)-5,FALSE))</f>
        <v>0</v>
      </c>
      <c r="Q126" s="11">
        <f ca="1">IF(Q$5&lt;&gt;"",HLOOKUP(Q$5,Functionalization!$G$6:$M$427,ROW($A126)-5,FALSE),IFERROR(INDEX(Q$391:Q$427,MATCH($F126,$B$391:$B$427,0))/VLOOKUP($F126,$B$391:$AH$427,MATCH(LEFT(TRIM(Q$6),FIND("~",SUBSTITUTE(Q$6,"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126))*HLOOKUP(LEFT(TRIM(Q$6),FIND("~",SUBSTITUTE(Q$6," ","~",LEN(TRIM(Q$6))-LEN(SUBSTITUTE(TRIM(Q$6)," ",""))))-1)&amp;" Total",$B$6:$AH$427,ROW($A126)-5,FALSE))</f>
        <v>0</v>
      </c>
      <c r="R126" s="11">
        <f ca="1">IF(R$5&lt;&gt;"",HLOOKUP(R$5,Functionalization!$G$6:$M$427,ROW($A126)-5,FALSE),IFERROR(INDEX(R$391:R$427,MATCH($F126,$B$391:$B$427,0))/VLOOKUP($F126,$B$391:$AH$427,MATCH(LEFT(TRIM(R$6),FIND("~",SUBSTITUTE(R$6,"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126))*HLOOKUP(LEFT(TRIM(R$6),FIND("~",SUBSTITUTE(R$6," ","~",LEN(TRIM(R$6))-LEN(SUBSTITUTE(TRIM(R$6)," ",""))))-1)&amp;" Total",$B$6:$AH$427,ROW($A126)-5,FALSE))</f>
        <v>0</v>
      </c>
      <c r="S126" s="11">
        <f ca="1">IF(S$5&lt;&gt;"",HLOOKUP(S$5,Functionalization!$G$6:$M$427,ROW($A126)-5,FALSE),IFERROR(INDEX(S$391:S$427,MATCH($F126,$B$391:$B$427,0))/VLOOKUP($F126,$B$391:$AH$427,MATCH(LEFT(TRIM(S$6),FIND("~",SUBSTITUTE(S$6,"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126))*HLOOKUP(LEFT(TRIM(S$6),FIND("~",SUBSTITUTE(S$6," ","~",LEN(TRIM(S$6))-LEN(SUBSTITUTE(TRIM(S$6)," ",""))))-1)&amp;" Total",$B$6:$AH$427,ROW($A126)-5,FALSE))</f>
        <v>0</v>
      </c>
      <c r="T126" s="11">
        <f ca="1">IF(T$5&lt;&gt;"",HLOOKUP(T$5,Functionalization!$G$6:$M$427,ROW($A126)-5,FALSE),IFERROR(INDEX(T$391:T$427,MATCH($F126,$B$391:$B$427,0))/VLOOKUP($F126,$B$391:$AH$427,MATCH(LEFT(TRIM(T$6),FIND("~",SUBSTITUTE(T$6,"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126))*HLOOKUP(LEFT(TRIM(T$6),FIND("~",SUBSTITUTE(T$6," ","~",LEN(TRIM(T$6))-LEN(SUBSTITUTE(TRIM(T$6)," ",""))))-1)&amp;" Total",$B$6:$AH$427,ROW($A126)-5,FALSE))</f>
        <v>0</v>
      </c>
      <c r="U126" s="11">
        <f ca="1">IF(U$5&lt;&gt;"",HLOOKUP(U$5,Functionalization!$G$6:$M$427,ROW($A126)-5,FALSE),IFERROR(INDEX(U$391:U$427,MATCH($F126,$B$391:$B$427,0))/VLOOKUP($F126,$B$391:$AH$427,MATCH(LEFT(TRIM(U$6),FIND("~",SUBSTITUTE(U$6,"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126))*HLOOKUP(LEFT(TRIM(U$6),FIND("~",SUBSTITUTE(U$6," ","~",LEN(TRIM(U$6))-LEN(SUBSTITUTE(TRIM(U$6)," ",""))))-1)&amp;" Total",$B$6:$AH$427,ROW($A126)-5,FALSE))</f>
        <v>0</v>
      </c>
      <c r="V126" s="11">
        <f ca="1">IF(V$5&lt;&gt;"",HLOOKUP(V$5,Functionalization!$G$6:$M$427,ROW($A126)-5,FALSE),IFERROR(INDEX(V$391:V$427,MATCH($F126,$B$391:$B$427,0))/VLOOKUP($F126,$B$391:$AH$427,MATCH(LEFT(TRIM(V$6),FIND("~",SUBSTITUTE(V$6,"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126))*HLOOKUP(LEFT(TRIM(V$6),FIND("~",SUBSTITUTE(V$6," ","~",LEN(TRIM(V$6))-LEN(SUBSTITUTE(TRIM(V$6)," ",""))))-1)&amp;" Total",$B$6:$AH$427,ROW($A126)-5,FALSE))</f>
        <v>0</v>
      </c>
      <c r="W126" s="11">
        <f ca="1">IF(W$5&lt;&gt;"",HLOOKUP(W$5,Functionalization!$G$6:$M$427,ROW($A126)-5,FALSE),IFERROR(INDEX(W$391:W$427,MATCH($F126,$B$391:$B$427,0))/VLOOKUP($F126,$B$391:$AH$427,MATCH(LEFT(TRIM(W$6),FIND("~",SUBSTITUTE(W$6,"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126))*HLOOKUP(LEFT(TRIM(W$6),FIND("~",SUBSTITUTE(W$6," ","~",LEN(TRIM(W$6))-LEN(SUBSTITUTE(TRIM(W$6)," ",""))))-1)&amp;" Total",$B$6:$AH$427,ROW($A126)-5,FALSE))</f>
        <v>-42254289</v>
      </c>
      <c r="X126" s="11">
        <f ca="1">IF(X$5&lt;&gt;"",HLOOKUP(X$5,Functionalization!$G$6:$M$427,ROW($A126)-5,FALSE),IFERROR(INDEX(X$391:X$427,MATCH($F126,$B$391:$B$427,0))/VLOOKUP($F126,$B$391:$AH$427,MATCH(LEFT(TRIM(X$6),FIND("~",SUBSTITUTE(X$6,"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126))*HLOOKUP(LEFT(TRIM(X$6),FIND("~",SUBSTITUTE(X$6," ","~",LEN(TRIM(X$6))-LEN(SUBSTITUTE(TRIM(X$6)," ",""))))-1)&amp;" Total",$B$6:$AH$427,ROW($A126)-5,FALSE))</f>
        <v>-42254289</v>
      </c>
      <c r="Y126" s="11">
        <f ca="1">IF(Y$5&lt;&gt;"",HLOOKUP(Y$5,Functionalization!$G$6:$M$427,ROW($A126)-5,FALSE),IFERROR(INDEX(Y$391:Y$427,MATCH($F126,$B$391:$B$427,0))/VLOOKUP($F126,$B$391:$AH$427,MATCH(LEFT(TRIM(Y$6),FIND("~",SUBSTITUTE(Y$6,"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126))*HLOOKUP(LEFT(TRIM(Y$6),FIND("~",SUBSTITUTE(Y$6," ","~",LEN(TRIM(Y$6))-LEN(SUBSTITUTE(TRIM(Y$6)," ",""))))-1)&amp;" Total",$B$6:$AH$427,ROW($A126)-5,FALSE))</f>
        <v>0</v>
      </c>
      <c r="Z126" s="11">
        <f ca="1">IF(Z$5&lt;&gt;"",HLOOKUP(Z$5,Functionalization!$G$6:$M$427,ROW($A126)-5,FALSE),IFERROR(INDEX(Z$391:Z$427,MATCH($F126,$B$391:$B$427,0))/VLOOKUP($F126,$B$391:$AH$427,MATCH(LEFT(TRIM(Z$6),FIND("~",SUBSTITUTE(Z$6,"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126))*HLOOKUP(LEFT(TRIM(Z$6),FIND("~",SUBSTITUTE(Z$6," ","~",LEN(TRIM(Z$6))-LEN(SUBSTITUTE(TRIM(Z$6)," ",""))))-1)&amp;" Total",$B$6:$AH$427,ROW($A126)-5,FALSE))</f>
        <v>0</v>
      </c>
      <c r="AA126" s="11">
        <f ca="1">IF(AA$5&lt;&gt;"",HLOOKUP(AA$5,Functionalization!$G$6:$M$427,ROW($A126)-5,FALSE),IFERROR(INDEX(AA$391:AA$427,MATCH($F126,$B$391:$B$427,0))/VLOOKUP($F126,$B$391:$AH$427,MATCH(LEFT(TRIM(AA$6),FIND("~",SUBSTITUTE(AA$6,"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126))*HLOOKUP(LEFT(TRIM(AA$6),FIND("~",SUBSTITUTE(AA$6," ","~",LEN(TRIM(AA$6))-LEN(SUBSTITUTE(TRIM(AA$6)," ",""))))-1)&amp;" Total",$B$6:$AH$427,ROW($A126)-5,FALSE))</f>
        <v>0</v>
      </c>
      <c r="AB126" s="11">
        <f ca="1">IF(AB$5&lt;&gt;"",HLOOKUP(AB$5,Functionalization!$G$6:$M$427,ROW($A126)-5,FALSE),IFERROR(INDEX(AB$391:AB$427,MATCH($F126,$B$391:$B$427,0))/VLOOKUP($F126,$B$391:$AH$427,MATCH(LEFT(TRIM(AB$6),FIND("~",SUBSTITUTE(AB$6,"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126))*HLOOKUP(LEFT(TRIM(AB$6),FIND("~",SUBSTITUTE(AB$6," ","~",LEN(TRIM(AB$6))-LEN(SUBSTITUTE(TRIM(AB$6)," ",""))))-1)&amp;" Total",$B$6:$AH$427,ROW($A126)-5,FALSE))</f>
        <v>0</v>
      </c>
      <c r="AC126" s="11">
        <f ca="1">IF(AC$5&lt;&gt;"",HLOOKUP(AC$5,Functionalization!$G$6:$M$427,ROW($A126)-5,FALSE),IFERROR(INDEX(AC$391:AC$427,MATCH($F126,$B$391:$B$427,0))/VLOOKUP($F126,$B$391:$AH$427,MATCH(LEFT(TRIM(AC$6),FIND("~",SUBSTITUTE(AC$6,"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126))*HLOOKUP(LEFT(TRIM(AC$6),FIND("~",SUBSTITUTE(AC$6," ","~",LEN(TRIM(AC$6))-LEN(SUBSTITUTE(TRIM(AC$6)," ",""))))-1)&amp;" Total",$B$6:$AH$427,ROW($A126)-5,FALSE))</f>
        <v>0</v>
      </c>
      <c r="AD126" s="11">
        <f ca="1">IF(AD$5&lt;&gt;"",HLOOKUP(AD$5,Functionalization!$G$6:$M$427,ROW($A126)-5,FALSE),IFERROR(INDEX(AD$391:AD$427,MATCH($F126,$B$391:$B$427,0))/VLOOKUP($F126,$B$391:$AH$427,MATCH(LEFT(TRIM(AD$6),FIND("~",SUBSTITUTE(AD$6,"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126))*HLOOKUP(LEFT(TRIM(AD$6),FIND("~",SUBSTITUTE(AD$6," ","~",LEN(TRIM(AD$6))-LEN(SUBSTITUTE(TRIM(AD$6)," ",""))))-1)&amp;" Total",$B$6:$AH$427,ROW($A126)-5,FALSE))</f>
        <v>0</v>
      </c>
      <c r="AE126" s="11">
        <f ca="1">IF(AE$5&lt;&gt;"",HLOOKUP(AE$5,Functionalization!$G$6:$M$427,ROW($A126)-5,FALSE),IFERROR(INDEX(AE$391:AE$427,MATCH($F126,$B$391:$B$427,0))/VLOOKUP($F126,$B$391:$AH$427,MATCH(LEFT(TRIM(AE$6),FIND("~",SUBSTITUTE(AE$6,"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126))*HLOOKUP(LEFT(TRIM(AE$6),FIND("~",SUBSTITUTE(AE$6," ","~",LEN(TRIM(AE$6))-LEN(SUBSTITUTE(TRIM(AE$6)," ",""))))-1)&amp;" Total",$B$6:$AH$427,ROW($A126)-5,FALSE))</f>
        <v>0</v>
      </c>
      <c r="AF126" s="11">
        <f ca="1">IF(AF$5&lt;&gt;"",HLOOKUP(AF$5,Functionalization!$G$6:$M$427,ROW($A126)-5,FALSE),IFERROR(INDEX(AF$391:AF$427,MATCH($F126,$B$391:$B$427,0))/VLOOKUP($F126,$B$391:$AH$427,MATCH(LEFT(TRIM(AF$6),FIND("~",SUBSTITUTE(AF$6,"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126))*HLOOKUP(LEFT(TRIM(AF$6),FIND("~",SUBSTITUTE(AF$6," ","~",LEN(TRIM(AF$6))-LEN(SUBSTITUTE(TRIM(AF$6)," ",""))))-1)&amp;" Total",$B$6:$AH$427,ROW($A126)-5,FALSE))</f>
        <v>0</v>
      </c>
      <c r="AG126" s="11">
        <f ca="1">IF(AG$5&lt;&gt;"",HLOOKUP(AG$5,Functionalization!$G$6:$M$427,ROW($A126)-5,FALSE),IFERROR(INDEX(AG$391:AG$427,MATCH($F126,$B$391:$B$427,0))/VLOOKUP($F126,$B$391:$AH$427,MATCH(LEFT(TRIM(AG$6),FIND("~",SUBSTITUTE(AG$6,"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126))*HLOOKUP(LEFT(TRIM(AG$6),FIND("~",SUBSTITUTE(AG$6," ","~",LEN(TRIM(AG$6))-LEN(SUBSTITUTE(TRIM(AG$6)," ",""))))-1)&amp;" Total",$B$6:$AH$427,ROW($A126)-5,FALSE))</f>
        <v>0</v>
      </c>
      <c r="AH126" s="11">
        <f ca="1">IF(AH$5&lt;&gt;"",HLOOKUP(AH$5,Functionalization!$G$6:$M$427,ROW($A126)-5,FALSE),IFERROR(INDEX(AH$391:AH$427,MATCH($F126,$B$391:$B$427,0))/VLOOKUP($F126,$B$391:$AH$427,MATCH(LEFT(TRIM(AH$6),FIND("~",SUBSTITUTE(AH$6,"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126))*HLOOKUP(LEFT(TRIM(AH$6),FIND("~",SUBSTITUTE(AH$6," ","~",LEN(TRIM(AH$6))-LEN(SUBSTITUTE(TRIM(AH$6)," ",""))))-1)&amp;" Total",$B$6:$AH$427,ROW($A126)-5,FALSE))</f>
        <v>0</v>
      </c>
      <c r="AJ126">
        <f ca="1">IFERROR(IF(SUMIF($G$6:$AH$6,AJ$6&amp;" Total",$G126:$AH126)-(SUMIF($G$6:$AH$6,AJ$6&amp;" "&amp;'Input-Func_Class'!$D$22,$G126:$AH126)+IFERROR(SUMIF($G$6:$AH$6,AJ$6&amp;" "&amp;'Input-Func_Class'!$E$22,$G126:$AH126),SUMIF($G$6:$AH$6,AJ$6&amp;" "&amp;'Input-Func_Class'!$B$24,$G126:$AH126))+SUMIF($G$6:$AH$6,AJ$6&amp;" "&amp;'Input-Func_Class'!$F$22,$G126:$AH126))&lt;Check_Limit,0,1),1)</f>
        <v>0</v>
      </c>
      <c r="AK126">
        <f ca="1">IFERROR(IF(SUMIF($G$6:$AH$6,AK$6&amp;" Total",$G126:$AH126)-(SUMIF($G$6:$AH$6,AK$6&amp;" "&amp;'Input-Func_Class'!$D$22,$G126:$AH126)+IFERROR(SUMIF($G$6:$AH$6,AK$6&amp;" "&amp;'Input-Func_Class'!$E$22,$G126:$AH126),SUMIF($G$6:$AH$6,AK$6&amp;" "&amp;'Input-Func_Class'!$B$24,$G126:$AH126))+SUMIF($G$6:$AH$6,AK$6&amp;" "&amp;'Input-Func_Class'!$F$22,$G126:$AH126))&lt;Check_Limit,0,1),1)</f>
        <v>0</v>
      </c>
      <c r="AL126">
        <f ca="1">IFERROR(IF(SUMIF($G$6:$AH$6,AL$6&amp;" Total",$G126:$AH126)-(SUMIF($G$6:$AH$6,AL$6&amp;" "&amp;'Input-Func_Class'!$D$22,$G126:$AH126)+IFERROR(SUMIF($G$6:$AH$6,AL$6&amp;" "&amp;'Input-Func_Class'!$E$22,$G126:$AH126),SUMIF($G$6:$AH$6,AL$6&amp;" "&amp;'Input-Func_Class'!$B$24,$G126:$AH126))+SUMIF($G$6:$AH$6,AL$6&amp;" "&amp;'Input-Func_Class'!$F$22,$G126:$AH126))&lt;Check_Limit,0,1),1)</f>
        <v>0</v>
      </c>
      <c r="AM126">
        <f ca="1">IFERROR(IF(SUMIF($G$6:$AH$6,AM$6&amp;" Total",$G126:$AH126)-(SUMIF($G$6:$AH$6,AM$6&amp;" "&amp;'Input-Func_Class'!$D$22,$G126:$AH126)+IFERROR(SUMIF($G$6:$AH$6,AM$6&amp;" "&amp;'Input-Func_Class'!$E$22,$G126:$AH126),SUMIF($G$6:$AH$6,AM$6&amp;" "&amp;'Input-Func_Class'!$B$24,$G126:$AH126))+SUMIF($G$6:$AH$6,AM$6&amp;" "&amp;'Input-Func_Class'!$F$22,$G126:$AH126))&lt;Check_Limit,0,1),1)</f>
        <v>0</v>
      </c>
      <c r="AN126">
        <f ca="1">IFERROR(IF(SUMIF($G$6:$AH$6,AN$6&amp;" Total",$G126:$AH126)-(SUMIF($G$6:$AH$6,AN$6&amp;" "&amp;'Input-Func_Class'!$D$22,$G126:$AH126)+IFERROR(SUMIF($G$6:$AH$6,AN$6&amp;" "&amp;'Input-Func_Class'!$E$22,$G126:$AH126),SUMIF($G$6:$AH$6,AN$6&amp;" "&amp;'Input-Func_Class'!$B$24,$G126:$AH126))+SUMIF($G$6:$AH$6,AN$6&amp;" "&amp;'Input-Func_Class'!$F$22,$G126:$AH126))&lt;Check_Limit,0,1),1)</f>
        <v>0</v>
      </c>
      <c r="AO126">
        <f ca="1">IFERROR(IF(SUMIF($G$6:$AH$6,AO$6&amp;" Total",$G126:$AH126)-(SUMIF($G$6:$AH$6,AO$6&amp;" "&amp;'Input-Func_Class'!$D$22,$G126:$AH126)+IFERROR(SUMIF($G$6:$AH$6,AO$6&amp;" "&amp;'Input-Func_Class'!$E$22,$G126:$AH126),SUMIF($G$6:$AH$6,AO$6&amp;" "&amp;'Input-Func_Class'!$B$24,$G126:$AH126))+SUMIF($G$6:$AH$6,AO$6&amp;" "&amp;'Input-Func_Class'!$F$22,$G126:$AH126))&lt;Check_Limit,0,1),1)</f>
        <v>0</v>
      </c>
      <c r="AP126">
        <f ca="1">IFERROR(IF(SUMIF($G$6:$AH$6,AP$6&amp;" Total",$G126:$AH126)-(SUMIF($G$6:$AH$6,AP$6&amp;" "&amp;'Input-Func_Class'!$D$22,$G126:$AH126)+IFERROR(SUMIF($G$6:$AH$6,AP$6&amp;" "&amp;'Input-Func_Class'!$E$22,$G126:$AH126),SUMIF($G$6:$AH$6,AP$6&amp;" "&amp;'Input-Func_Class'!$B$24,$G126:$AH126))+SUMIF($G$6:$AH$6,AP$6&amp;" "&amp;'Input-Func_Class'!$F$22,$G126:$AH126))&lt;Check_Limit,0,1),1)</f>
        <v>0</v>
      </c>
    </row>
    <row r="127" spans="1:42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>Functionalization!$D127</f>
        <v>-350377610</v>
      </c>
      <c r="E127" s="11">
        <f t="shared" ca="1" si="6"/>
        <v>0</v>
      </c>
      <c r="F127" s="3" t="str">
        <f>IF($D127=0,"-",IF('Input-Accounts'!$E127&lt;&gt;0,'Input-Accounts'!$E127,'Input-Accounts'!$G127))</f>
        <v>CUSTOMER</v>
      </c>
      <c r="G127" s="11">
        <f ca="1">IF(G$5&lt;&gt;"",HLOOKUP(G$5,Functionalization!$G$6:$M$427,ROW($A127)-5,FALSE),IFERROR(INDEX(G$391:G$427,MATCH($F127,$B$391:$B$427,0))/VLOOKUP($F127,$B$391:$AH$427,MATCH(LEFT(TRIM(G$6),FIND("~",SUBSTITUTE(G$6,"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127))*HLOOKUP(LEFT(TRIM(G$6),FIND("~",SUBSTITUTE(G$6," ","~",LEN(TRIM(G$6))-LEN(SUBSTITUTE(TRIM(G$6)," ",""))))-1)&amp;" Total",$B$6:$AH$427,ROW($A127)-5,FALSE))</f>
        <v>0</v>
      </c>
      <c r="H127" s="11">
        <f ca="1">IF(H$5&lt;&gt;"",HLOOKUP(H$5,Functionalization!$G$6:$M$427,ROW($A127)-5,FALSE),IFERROR(INDEX(H$391:H$427,MATCH($F127,$B$391:$B$427,0))/VLOOKUP($F127,$B$391:$AH$427,MATCH(LEFT(TRIM(H$6),FIND("~",SUBSTITUTE(H$6,"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127))*HLOOKUP(LEFT(TRIM(H$6),FIND("~",SUBSTITUTE(H$6," ","~",LEN(TRIM(H$6))-LEN(SUBSTITUTE(TRIM(H$6)," ",""))))-1)&amp;" Total",$B$6:$AH$427,ROW($A127)-5,FALSE))</f>
        <v>0</v>
      </c>
      <c r="I127" s="11">
        <f ca="1">IF(I$5&lt;&gt;"",HLOOKUP(I$5,Functionalization!$G$6:$M$427,ROW($A127)-5,FALSE),IFERROR(INDEX(I$391:I$427,MATCH($F127,$B$391:$B$427,0))/VLOOKUP($F127,$B$391:$AH$427,MATCH(LEFT(TRIM(I$6),FIND("~",SUBSTITUTE(I$6,"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127))*HLOOKUP(LEFT(TRIM(I$6),FIND("~",SUBSTITUTE(I$6," ","~",LEN(TRIM(I$6))-LEN(SUBSTITUTE(TRIM(I$6)," ",""))))-1)&amp;" Total",$B$6:$AH$427,ROW($A127)-5,FALSE))</f>
        <v>0</v>
      </c>
      <c r="J127" s="11">
        <f ca="1">IF(J$5&lt;&gt;"",HLOOKUP(J$5,Functionalization!$G$6:$M$427,ROW($A127)-5,FALSE),IFERROR(INDEX(J$391:J$427,MATCH($F127,$B$391:$B$427,0))/VLOOKUP($F127,$B$391:$AH$427,MATCH(LEFT(TRIM(J$6),FIND("~",SUBSTITUTE(J$6,"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127))*HLOOKUP(LEFT(TRIM(J$6),FIND("~",SUBSTITUTE(J$6," ","~",LEN(TRIM(J$6))-LEN(SUBSTITUTE(TRIM(J$6)," ",""))))-1)&amp;" Total",$B$6:$AH$427,ROW($A127)-5,FALSE))</f>
        <v>0</v>
      </c>
      <c r="K127" s="11">
        <f ca="1">IF(K$5&lt;&gt;"",HLOOKUP(K$5,Functionalization!$G$6:$M$427,ROW($A127)-5,FALSE),IFERROR(INDEX(K$391:K$427,MATCH($F127,$B$391:$B$427,0))/VLOOKUP($F127,$B$391:$AH$427,MATCH(LEFT(TRIM(K$6),FIND("~",SUBSTITUTE(K$6,"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127))*HLOOKUP(LEFT(TRIM(K$6),FIND("~",SUBSTITUTE(K$6," ","~",LEN(TRIM(K$6))-LEN(SUBSTITUTE(TRIM(K$6)," ",""))))-1)&amp;" Total",$B$6:$AH$427,ROW($A127)-5,FALSE))</f>
        <v>0</v>
      </c>
      <c r="L127" s="11">
        <f ca="1">IF(L$5&lt;&gt;"",HLOOKUP(L$5,Functionalization!$G$6:$M$427,ROW($A127)-5,FALSE),IFERROR(INDEX(L$391:L$427,MATCH($F127,$B$391:$B$427,0))/VLOOKUP($F127,$B$391:$AH$427,MATCH(LEFT(TRIM(L$6),FIND("~",SUBSTITUTE(L$6,"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127))*HLOOKUP(LEFT(TRIM(L$6),FIND("~",SUBSTITUTE(L$6," ","~",LEN(TRIM(L$6))-LEN(SUBSTITUTE(TRIM(L$6)," ",""))))-1)&amp;" Total",$B$6:$AH$427,ROW($A127)-5,FALSE))</f>
        <v>0</v>
      </c>
      <c r="M127" s="11">
        <f ca="1">IF(M$5&lt;&gt;"",HLOOKUP(M$5,Functionalization!$G$6:$M$427,ROW($A127)-5,FALSE),IFERROR(INDEX(M$391:M$427,MATCH($F127,$B$391:$B$427,0))/VLOOKUP($F127,$B$391:$AH$427,MATCH(LEFT(TRIM(M$6),FIND("~",SUBSTITUTE(M$6,"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127))*HLOOKUP(LEFT(TRIM(M$6),FIND("~",SUBSTITUTE(M$6," ","~",LEN(TRIM(M$6))-LEN(SUBSTITUTE(TRIM(M$6)," ",""))))-1)&amp;" Total",$B$6:$AH$427,ROW($A127)-5,FALSE))</f>
        <v>0</v>
      </c>
      <c r="N127" s="11">
        <f ca="1">IF(N$5&lt;&gt;"",HLOOKUP(N$5,Functionalization!$G$6:$M$427,ROW($A127)-5,FALSE),IFERROR(INDEX(N$391:N$427,MATCH($F127,$B$391:$B$427,0))/VLOOKUP($F127,$B$391:$AH$427,MATCH(LEFT(TRIM(N$6),FIND("~",SUBSTITUTE(N$6,"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127))*HLOOKUP(LEFT(TRIM(N$6),FIND("~",SUBSTITUTE(N$6," ","~",LEN(TRIM(N$6))-LEN(SUBSTITUTE(TRIM(N$6)," ",""))))-1)&amp;" Total",$B$6:$AH$427,ROW($A127)-5,FALSE))</f>
        <v>0</v>
      </c>
      <c r="O127" s="11">
        <f ca="1">IF(O$5&lt;&gt;"",HLOOKUP(O$5,Functionalization!$G$6:$M$427,ROW($A127)-5,FALSE),IFERROR(INDEX(O$391:O$427,MATCH($F127,$B$391:$B$427,0))/VLOOKUP($F127,$B$391:$AH$427,MATCH(LEFT(TRIM(O$6),FIND("~",SUBSTITUTE(O$6,"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127))*HLOOKUP(LEFT(TRIM(O$6),FIND("~",SUBSTITUTE(O$6," ","~",LEN(TRIM(O$6))-LEN(SUBSTITUTE(TRIM(O$6)," ",""))))-1)&amp;" Total",$B$6:$AH$427,ROW($A127)-5,FALSE))</f>
        <v>0</v>
      </c>
      <c r="P127" s="11">
        <f ca="1">IF(P$5&lt;&gt;"",HLOOKUP(P$5,Functionalization!$G$6:$M$427,ROW($A127)-5,FALSE),IFERROR(INDEX(P$391:P$427,MATCH($F127,$B$391:$B$427,0))/VLOOKUP($F127,$B$391:$AH$427,MATCH(LEFT(TRIM(P$6),FIND("~",SUBSTITUTE(P$6,"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127))*HLOOKUP(LEFT(TRIM(P$6),FIND("~",SUBSTITUTE(P$6," ","~",LEN(TRIM(P$6))-LEN(SUBSTITUTE(TRIM(P$6)," ",""))))-1)&amp;" Total",$B$6:$AH$427,ROW($A127)-5,FALSE))</f>
        <v>0</v>
      </c>
      <c r="Q127" s="11">
        <f ca="1">IF(Q$5&lt;&gt;"",HLOOKUP(Q$5,Functionalization!$G$6:$M$427,ROW($A127)-5,FALSE),IFERROR(INDEX(Q$391:Q$427,MATCH($F127,$B$391:$B$427,0))/VLOOKUP($F127,$B$391:$AH$427,MATCH(LEFT(TRIM(Q$6),FIND("~",SUBSTITUTE(Q$6,"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127))*HLOOKUP(LEFT(TRIM(Q$6),FIND("~",SUBSTITUTE(Q$6," ","~",LEN(TRIM(Q$6))-LEN(SUBSTITUTE(TRIM(Q$6)," ",""))))-1)&amp;" Total",$B$6:$AH$427,ROW($A127)-5,FALSE))</f>
        <v>0</v>
      </c>
      <c r="R127" s="11">
        <f ca="1">IF(R$5&lt;&gt;"",HLOOKUP(R$5,Functionalization!$G$6:$M$427,ROW($A127)-5,FALSE),IFERROR(INDEX(R$391:R$427,MATCH($F127,$B$391:$B$427,0))/VLOOKUP($F127,$B$391:$AH$427,MATCH(LEFT(TRIM(R$6),FIND("~",SUBSTITUTE(R$6,"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127))*HLOOKUP(LEFT(TRIM(R$6),FIND("~",SUBSTITUTE(R$6," ","~",LEN(TRIM(R$6))-LEN(SUBSTITUTE(TRIM(R$6)," ",""))))-1)&amp;" Total",$B$6:$AH$427,ROW($A127)-5,FALSE))</f>
        <v>0</v>
      </c>
      <c r="S127" s="11">
        <f ca="1">IF(S$5&lt;&gt;"",HLOOKUP(S$5,Functionalization!$G$6:$M$427,ROW($A127)-5,FALSE),IFERROR(INDEX(S$391:S$427,MATCH($F127,$B$391:$B$427,0))/VLOOKUP($F127,$B$391:$AH$427,MATCH(LEFT(TRIM(S$6),FIND("~",SUBSTITUTE(S$6,"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127))*HLOOKUP(LEFT(TRIM(S$6),FIND("~",SUBSTITUTE(S$6," ","~",LEN(TRIM(S$6))-LEN(SUBSTITUTE(TRIM(S$6)," ",""))))-1)&amp;" Total",$B$6:$AH$427,ROW($A127)-5,FALSE))</f>
        <v>0</v>
      </c>
      <c r="T127" s="11">
        <f ca="1">IF(T$5&lt;&gt;"",HLOOKUP(T$5,Functionalization!$G$6:$M$427,ROW($A127)-5,FALSE),IFERROR(INDEX(T$391:T$427,MATCH($F127,$B$391:$B$427,0))/VLOOKUP($F127,$B$391:$AH$427,MATCH(LEFT(TRIM(T$6),FIND("~",SUBSTITUTE(T$6,"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127))*HLOOKUP(LEFT(TRIM(T$6),FIND("~",SUBSTITUTE(T$6," ","~",LEN(TRIM(T$6))-LEN(SUBSTITUTE(TRIM(T$6)," ",""))))-1)&amp;" Total",$B$6:$AH$427,ROW($A127)-5,FALSE))</f>
        <v>0</v>
      </c>
      <c r="U127" s="11">
        <f ca="1">IF(U$5&lt;&gt;"",HLOOKUP(U$5,Functionalization!$G$6:$M$427,ROW($A127)-5,FALSE),IFERROR(INDEX(U$391:U$427,MATCH($F127,$B$391:$B$427,0))/VLOOKUP($F127,$B$391:$AH$427,MATCH(LEFT(TRIM(U$6),FIND("~",SUBSTITUTE(U$6,"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127))*HLOOKUP(LEFT(TRIM(U$6),FIND("~",SUBSTITUTE(U$6," ","~",LEN(TRIM(U$6))-LEN(SUBSTITUTE(TRIM(U$6)," ",""))))-1)&amp;" Total",$B$6:$AH$427,ROW($A127)-5,FALSE))</f>
        <v>0</v>
      </c>
      <c r="V127" s="11">
        <f ca="1">IF(V$5&lt;&gt;"",HLOOKUP(V$5,Functionalization!$G$6:$M$427,ROW($A127)-5,FALSE),IFERROR(INDEX(V$391:V$427,MATCH($F127,$B$391:$B$427,0))/VLOOKUP($F127,$B$391:$AH$427,MATCH(LEFT(TRIM(V$6),FIND("~",SUBSTITUTE(V$6,"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127))*HLOOKUP(LEFT(TRIM(V$6),FIND("~",SUBSTITUTE(V$6," ","~",LEN(TRIM(V$6))-LEN(SUBSTITUTE(TRIM(V$6)," ",""))))-1)&amp;" Total",$B$6:$AH$427,ROW($A127)-5,FALSE))</f>
        <v>0</v>
      </c>
      <c r="W127" s="11">
        <f ca="1">IF(W$5&lt;&gt;"",HLOOKUP(W$5,Functionalization!$G$6:$M$427,ROW($A127)-5,FALSE),IFERROR(INDEX(W$391:W$427,MATCH($F127,$B$391:$B$427,0))/VLOOKUP($F127,$B$391:$AH$427,MATCH(LEFT(TRIM(W$6),FIND("~",SUBSTITUTE(W$6,"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127))*HLOOKUP(LEFT(TRIM(W$6),FIND("~",SUBSTITUTE(W$6," ","~",LEN(TRIM(W$6))-LEN(SUBSTITUTE(TRIM(W$6)," ",""))))-1)&amp;" Total",$B$6:$AH$427,ROW($A127)-5,FALSE))</f>
        <v>0</v>
      </c>
      <c r="X127" s="11">
        <f ca="1">IF(X$5&lt;&gt;"",HLOOKUP(X$5,Functionalization!$G$6:$M$427,ROW($A127)-5,FALSE),IFERROR(INDEX(X$391:X$427,MATCH($F127,$B$391:$B$427,0))/VLOOKUP($F127,$B$391:$AH$427,MATCH(LEFT(TRIM(X$6),FIND("~",SUBSTITUTE(X$6,"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127))*HLOOKUP(LEFT(TRIM(X$6),FIND("~",SUBSTITUTE(X$6," ","~",LEN(TRIM(X$6))-LEN(SUBSTITUTE(TRIM(X$6)," ",""))))-1)&amp;" Total",$B$6:$AH$427,ROW($A127)-5,FALSE))</f>
        <v>0</v>
      </c>
      <c r="Y127" s="11">
        <f ca="1">IF(Y$5&lt;&gt;"",HLOOKUP(Y$5,Functionalization!$G$6:$M$427,ROW($A127)-5,FALSE),IFERROR(INDEX(Y$391:Y$427,MATCH($F127,$B$391:$B$427,0))/VLOOKUP($F127,$B$391:$AH$427,MATCH(LEFT(TRIM(Y$6),FIND("~",SUBSTITUTE(Y$6,"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127))*HLOOKUP(LEFT(TRIM(Y$6),FIND("~",SUBSTITUTE(Y$6," ","~",LEN(TRIM(Y$6))-LEN(SUBSTITUTE(TRIM(Y$6)," ",""))))-1)&amp;" Total",$B$6:$AH$427,ROW($A127)-5,FALSE))</f>
        <v>0</v>
      </c>
      <c r="Z127" s="11">
        <f ca="1">IF(Z$5&lt;&gt;"",HLOOKUP(Z$5,Functionalization!$G$6:$M$427,ROW($A127)-5,FALSE),IFERROR(INDEX(Z$391:Z$427,MATCH($F127,$B$391:$B$427,0))/VLOOKUP($F127,$B$391:$AH$427,MATCH(LEFT(TRIM(Z$6),FIND("~",SUBSTITUTE(Z$6,"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127))*HLOOKUP(LEFT(TRIM(Z$6),FIND("~",SUBSTITUTE(Z$6," ","~",LEN(TRIM(Z$6))-LEN(SUBSTITUTE(TRIM(Z$6)," ",""))))-1)&amp;" Total",$B$6:$AH$427,ROW($A127)-5,FALSE))</f>
        <v>0</v>
      </c>
      <c r="AA127" s="11">
        <f ca="1">IF(AA$5&lt;&gt;"",HLOOKUP(AA$5,Functionalization!$G$6:$M$427,ROW($A127)-5,FALSE),IFERROR(INDEX(AA$391:AA$427,MATCH($F127,$B$391:$B$427,0))/VLOOKUP($F127,$B$391:$AH$427,MATCH(LEFT(TRIM(AA$6),FIND("~",SUBSTITUTE(AA$6,"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127))*HLOOKUP(LEFT(TRIM(AA$6),FIND("~",SUBSTITUTE(AA$6," ","~",LEN(TRIM(AA$6))-LEN(SUBSTITUTE(TRIM(AA$6)," ",""))))-1)&amp;" Total",$B$6:$AH$427,ROW($A127)-5,FALSE))</f>
        <v>-350377610</v>
      </c>
      <c r="AB127" s="11">
        <f ca="1">IF(AB$5&lt;&gt;"",HLOOKUP(AB$5,Functionalization!$G$6:$M$427,ROW($A127)-5,FALSE),IFERROR(INDEX(AB$391:AB$427,MATCH($F127,$B$391:$B$427,0))/VLOOKUP($F127,$B$391:$AH$427,MATCH(LEFT(TRIM(AB$6),FIND("~",SUBSTITUTE(AB$6,"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127))*HLOOKUP(LEFT(TRIM(AB$6),FIND("~",SUBSTITUTE(AB$6," ","~",LEN(TRIM(AB$6))-LEN(SUBSTITUTE(TRIM(AB$6)," ",""))))-1)&amp;" Total",$B$6:$AH$427,ROW($A127)-5,FALSE))</f>
        <v>0</v>
      </c>
      <c r="AC127" s="11">
        <f ca="1">IF(AC$5&lt;&gt;"",HLOOKUP(AC$5,Functionalization!$G$6:$M$427,ROW($A127)-5,FALSE),IFERROR(INDEX(AC$391:AC$427,MATCH($F127,$B$391:$B$427,0))/VLOOKUP($F127,$B$391:$AH$427,MATCH(LEFT(TRIM(AC$6),FIND("~",SUBSTITUTE(AC$6,"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127))*HLOOKUP(LEFT(TRIM(AC$6),FIND("~",SUBSTITUTE(AC$6," ","~",LEN(TRIM(AC$6))-LEN(SUBSTITUTE(TRIM(AC$6)," ",""))))-1)&amp;" Total",$B$6:$AH$427,ROW($A127)-5,FALSE))</f>
        <v>0</v>
      </c>
      <c r="AD127" s="11">
        <f ca="1">IF(AD$5&lt;&gt;"",HLOOKUP(AD$5,Functionalization!$G$6:$M$427,ROW($A127)-5,FALSE),IFERROR(INDEX(AD$391:AD$427,MATCH($F127,$B$391:$B$427,0))/VLOOKUP($F127,$B$391:$AH$427,MATCH(LEFT(TRIM(AD$6),FIND("~",SUBSTITUTE(AD$6,"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127))*HLOOKUP(LEFT(TRIM(AD$6),FIND("~",SUBSTITUTE(AD$6," ","~",LEN(TRIM(AD$6))-LEN(SUBSTITUTE(TRIM(AD$6)," ",""))))-1)&amp;" Total",$B$6:$AH$427,ROW($A127)-5,FALSE))</f>
        <v>-350377610</v>
      </c>
      <c r="AE127" s="11">
        <f ca="1">IF(AE$5&lt;&gt;"",HLOOKUP(AE$5,Functionalization!$G$6:$M$427,ROW($A127)-5,FALSE),IFERROR(INDEX(AE$391:AE$427,MATCH($F127,$B$391:$B$427,0))/VLOOKUP($F127,$B$391:$AH$427,MATCH(LEFT(TRIM(AE$6),FIND("~",SUBSTITUTE(AE$6,"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127))*HLOOKUP(LEFT(TRIM(AE$6),FIND("~",SUBSTITUTE(AE$6," ","~",LEN(TRIM(AE$6))-LEN(SUBSTITUTE(TRIM(AE$6)," ",""))))-1)&amp;" Total",$B$6:$AH$427,ROW($A127)-5,FALSE))</f>
        <v>0</v>
      </c>
      <c r="AF127" s="11">
        <f ca="1">IF(AF$5&lt;&gt;"",HLOOKUP(AF$5,Functionalization!$G$6:$M$427,ROW($A127)-5,FALSE),IFERROR(INDEX(AF$391:AF$427,MATCH($F127,$B$391:$B$427,0))/VLOOKUP($F127,$B$391:$AH$427,MATCH(LEFT(TRIM(AF$6),FIND("~",SUBSTITUTE(AF$6,"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127))*HLOOKUP(LEFT(TRIM(AF$6),FIND("~",SUBSTITUTE(AF$6," ","~",LEN(TRIM(AF$6))-LEN(SUBSTITUTE(TRIM(AF$6)," ",""))))-1)&amp;" Total",$B$6:$AH$427,ROW($A127)-5,FALSE))</f>
        <v>0</v>
      </c>
      <c r="AG127" s="11">
        <f ca="1">IF(AG$5&lt;&gt;"",HLOOKUP(AG$5,Functionalization!$G$6:$M$427,ROW($A127)-5,FALSE),IFERROR(INDEX(AG$391:AG$427,MATCH($F127,$B$391:$B$427,0))/VLOOKUP($F127,$B$391:$AH$427,MATCH(LEFT(TRIM(AG$6),FIND("~",SUBSTITUTE(AG$6,"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127))*HLOOKUP(LEFT(TRIM(AG$6),FIND("~",SUBSTITUTE(AG$6," ","~",LEN(TRIM(AG$6))-LEN(SUBSTITUTE(TRIM(AG$6)," ",""))))-1)&amp;" Total",$B$6:$AH$427,ROW($A127)-5,FALSE))</f>
        <v>0</v>
      </c>
      <c r="AH127" s="11">
        <f ca="1">IF(AH$5&lt;&gt;"",HLOOKUP(AH$5,Functionalization!$G$6:$M$427,ROW($A127)-5,FALSE),IFERROR(INDEX(AH$391:AH$427,MATCH($F127,$B$391:$B$427,0))/VLOOKUP($F127,$B$391:$AH$427,MATCH(LEFT(TRIM(AH$6),FIND("~",SUBSTITUTE(AH$6,"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127))*HLOOKUP(LEFT(TRIM(AH$6),FIND("~",SUBSTITUTE(AH$6," ","~",LEN(TRIM(AH$6))-LEN(SUBSTITUTE(TRIM(AH$6)," ",""))))-1)&amp;" Total",$B$6:$AH$427,ROW($A127)-5,FALSE))</f>
        <v>0</v>
      </c>
      <c r="AJ127">
        <f ca="1">IFERROR(IF(SUMIF($G$6:$AH$6,AJ$6&amp;" Total",$G127:$AH127)-(SUMIF($G$6:$AH$6,AJ$6&amp;" "&amp;'Input-Func_Class'!$D$22,$G127:$AH127)+IFERROR(SUMIF($G$6:$AH$6,AJ$6&amp;" "&amp;'Input-Func_Class'!$E$22,$G127:$AH127),SUMIF($G$6:$AH$6,AJ$6&amp;" "&amp;'Input-Func_Class'!$B$24,$G127:$AH127))+SUMIF($G$6:$AH$6,AJ$6&amp;" "&amp;'Input-Func_Class'!$F$22,$G127:$AH127))&lt;Check_Limit,0,1),1)</f>
        <v>0</v>
      </c>
      <c r="AK127">
        <f ca="1">IFERROR(IF(SUMIF($G$6:$AH$6,AK$6&amp;" Total",$G127:$AH127)-(SUMIF($G$6:$AH$6,AK$6&amp;" "&amp;'Input-Func_Class'!$D$22,$G127:$AH127)+IFERROR(SUMIF($G$6:$AH$6,AK$6&amp;" "&amp;'Input-Func_Class'!$E$22,$G127:$AH127),SUMIF($G$6:$AH$6,AK$6&amp;" "&amp;'Input-Func_Class'!$B$24,$G127:$AH127))+SUMIF($G$6:$AH$6,AK$6&amp;" "&amp;'Input-Func_Class'!$F$22,$G127:$AH127))&lt;Check_Limit,0,1),1)</f>
        <v>0</v>
      </c>
      <c r="AL127">
        <f ca="1">IFERROR(IF(SUMIF($G$6:$AH$6,AL$6&amp;" Total",$G127:$AH127)-(SUMIF($G$6:$AH$6,AL$6&amp;" "&amp;'Input-Func_Class'!$D$22,$G127:$AH127)+IFERROR(SUMIF($G$6:$AH$6,AL$6&amp;" "&amp;'Input-Func_Class'!$E$22,$G127:$AH127),SUMIF($G$6:$AH$6,AL$6&amp;" "&amp;'Input-Func_Class'!$B$24,$G127:$AH127))+SUMIF($G$6:$AH$6,AL$6&amp;" "&amp;'Input-Func_Class'!$F$22,$G127:$AH127))&lt;Check_Limit,0,1),1)</f>
        <v>0</v>
      </c>
      <c r="AM127">
        <f ca="1">IFERROR(IF(SUMIF($G$6:$AH$6,AM$6&amp;" Total",$G127:$AH127)-(SUMIF($G$6:$AH$6,AM$6&amp;" "&amp;'Input-Func_Class'!$D$22,$G127:$AH127)+IFERROR(SUMIF($G$6:$AH$6,AM$6&amp;" "&amp;'Input-Func_Class'!$E$22,$G127:$AH127),SUMIF($G$6:$AH$6,AM$6&amp;" "&amp;'Input-Func_Class'!$B$24,$G127:$AH127))+SUMIF($G$6:$AH$6,AM$6&amp;" "&amp;'Input-Func_Class'!$F$22,$G127:$AH127))&lt;Check_Limit,0,1),1)</f>
        <v>0</v>
      </c>
      <c r="AN127">
        <f ca="1">IFERROR(IF(SUMIF($G$6:$AH$6,AN$6&amp;" Total",$G127:$AH127)-(SUMIF($G$6:$AH$6,AN$6&amp;" "&amp;'Input-Func_Class'!$D$22,$G127:$AH127)+IFERROR(SUMIF($G$6:$AH$6,AN$6&amp;" "&amp;'Input-Func_Class'!$E$22,$G127:$AH127),SUMIF($G$6:$AH$6,AN$6&amp;" "&amp;'Input-Func_Class'!$B$24,$G127:$AH127))+SUMIF($G$6:$AH$6,AN$6&amp;" "&amp;'Input-Func_Class'!$F$22,$G127:$AH127))&lt;Check_Limit,0,1),1)</f>
        <v>0</v>
      </c>
      <c r="AO127">
        <f ca="1">IFERROR(IF(SUMIF($G$6:$AH$6,AO$6&amp;" Total",$G127:$AH127)-(SUMIF($G$6:$AH$6,AO$6&amp;" "&amp;'Input-Func_Class'!$D$22,$G127:$AH127)+IFERROR(SUMIF($G$6:$AH$6,AO$6&amp;" "&amp;'Input-Func_Class'!$E$22,$G127:$AH127),SUMIF($G$6:$AH$6,AO$6&amp;" "&amp;'Input-Func_Class'!$B$24,$G127:$AH127))+SUMIF($G$6:$AH$6,AO$6&amp;" "&amp;'Input-Func_Class'!$F$22,$G127:$AH127))&lt;Check_Limit,0,1),1)</f>
        <v>0</v>
      </c>
      <c r="AP127">
        <f ca="1">IFERROR(IF(SUMIF($G$6:$AH$6,AP$6&amp;" Total",$G127:$AH127)-(SUMIF($G$6:$AH$6,AP$6&amp;" "&amp;'Input-Func_Class'!$D$22,$G127:$AH127)+IFERROR(SUMIF($G$6:$AH$6,AP$6&amp;" "&amp;'Input-Func_Class'!$E$22,$G127:$AH127),SUMIF($G$6:$AH$6,AP$6&amp;" "&amp;'Input-Func_Class'!$B$24,$G127:$AH127))+SUMIF($G$6:$AH$6,AP$6&amp;" "&amp;'Input-Func_Class'!$F$22,$G127:$AH127))&lt;Check_Limit,0,1),1)</f>
        <v>0</v>
      </c>
    </row>
    <row r="128" spans="1:42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>Functionalization!$D128</f>
        <v>-15651417</v>
      </c>
      <c r="E128" s="11">
        <f t="shared" ca="1" si="6"/>
        <v>0</v>
      </c>
      <c r="F128" s="3" t="str">
        <f>IF($D128=0,"-",IF('Input-Accounts'!$E128&lt;&gt;0,'Input-Accounts'!$E128,'Input-Accounts'!$G128))</f>
        <v>CUSTOMER</v>
      </c>
      <c r="G128" s="11">
        <f ca="1">IF(G$5&lt;&gt;"",HLOOKUP(G$5,Functionalization!$G$6:$M$427,ROW($A128)-5,FALSE),IFERROR(INDEX(G$391:G$427,MATCH($F128,$B$391:$B$427,0))/VLOOKUP($F128,$B$391:$AH$427,MATCH(LEFT(TRIM(G$6),FIND("~",SUBSTITUTE(G$6,"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128))*HLOOKUP(LEFT(TRIM(G$6),FIND("~",SUBSTITUTE(G$6," ","~",LEN(TRIM(G$6))-LEN(SUBSTITUTE(TRIM(G$6)," ",""))))-1)&amp;" Total",$B$6:$AH$427,ROW($A128)-5,FALSE))</f>
        <v>0</v>
      </c>
      <c r="H128" s="11">
        <f ca="1">IF(H$5&lt;&gt;"",HLOOKUP(H$5,Functionalization!$G$6:$M$427,ROW($A128)-5,FALSE),IFERROR(INDEX(H$391:H$427,MATCH($F128,$B$391:$B$427,0))/VLOOKUP($F128,$B$391:$AH$427,MATCH(LEFT(TRIM(H$6),FIND("~",SUBSTITUTE(H$6,"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128))*HLOOKUP(LEFT(TRIM(H$6),FIND("~",SUBSTITUTE(H$6," ","~",LEN(TRIM(H$6))-LEN(SUBSTITUTE(TRIM(H$6)," ",""))))-1)&amp;" Total",$B$6:$AH$427,ROW($A128)-5,FALSE))</f>
        <v>0</v>
      </c>
      <c r="I128" s="11">
        <f ca="1">IF(I$5&lt;&gt;"",HLOOKUP(I$5,Functionalization!$G$6:$M$427,ROW($A128)-5,FALSE),IFERROR(INDEX(I$391:I$427,MATCH($F128,$B$391:$B$427,0))/VLOOKUP($F128,$B$391:$AH$427,MATCH(LEFT(TRIM(I$6),FIND("~",SUBSTITUTE(I$6,"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128))*HLOOKUP(LEFT(TRIM(I$6),FIND("~",SUBSTITUTE(I$6," ","~",LEN(TRIM(I$6))-LEN(SUBSTITUTE(TRIM(I$6)," ",""))))-1)&amp;" Total",$B$6:$AH$427,ROW($A128)-5,FALSE))</f>
        <v>0</v>
      </c>
      <c r="J128" s="11">
        <f ca="1">IF(J$5&lt;&gt;"",HLOOKUP(J$5,Functionalization!$G$6:$M$427,ROW($A128)-5,FALSE),IFERROR(INDEX(J$391:J$427,MATCH($F128,$B$391:$B$427,0))/VLOOKUP($F128,$B$391:$AH$427,MATCH(LEFT(TRIM(J$6),FIND("~",SUBSTITUTE(J$6,"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128))*HLOOKUP(LEFT(TRIM(J$6),FIND("~",SUBSTITUTE(J$6," ","~",LEN(TRIM(J$6))-LEN(SUBSTITUTE(TRIM(J$6)," ",""))))-1)&amp;" Total",$B$6:$AH$427,ROW($A128)-5,FALSE))</f>
        <v>0</v>
      </c>
      <c r="K128" s="11">
        <f ca="1">IF(K$5&lt;&gt;"",HLOOKUP(K$5,Functionalization!$G$6:$M$427,ROW($A128)-5,FALSE),IFERROR(INDEX(K$391:K$427,MATCH($F128,$B$391:$B$427,0))/VLOOKUP($F128,$B$391:$AH$427,MATCH(LEFT(TRIM(K$6),FIND("~",SUBSTITUTE(K$6,"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128))*HLOOKUP(LEFT(TRIM(K$6),FIND("~",SUBSTITUTE(K$6," ","~",LEN(TRIM(K$6))-LEN(SUBSTITUTE(TRIM(K$6)," ",""))))-1)&amp;" Total",$B$6:$AH$427,ROW($A128)-5,FALSE))</f>
        <v>0</v>
      </c>
      <c r="L128" s="11">
        <f ca="1">IF(L$5&lt;&gt;"",HLOOKUP(L$5,Functionalization!$G$6:$M$427,ROW($A128)-5,FALSE),IFERROR(INDEX(L$391:L$427,MATCH($F128,$B$391:$B$427,0))/VLOOKUP($F128,$B$391:$AH$427,MATCH(LEFT(TRIM(L$6),FIND("~",SUBSTITUTE(L$6,"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128))*HLOOKUP(LEFT(TRIM(L$6),FIND("~",SUBSTITUTE(L$6," ","~",LEN(TRIM(L$6))-LEN(SUBSTITUTE(TRIM(L$6)," ",""))))-1)&amp;" Total",$B$6:$AH$427,ROW($A128)-5,FALSE))</f>
        <v>0</v>
      </c>
      <c r="M128" s="11">
        <f ca="1">IF(M$5&lt;&gt;"",HLOOKUP(M$5,Functionalization!$G$6:$M$427,ROW($A128)-5,FALSE),IFERROR(INDEX(M$391:M$427,MATCH($F128,$B$391:$B$427,0))/VLOOKUP($F128,$B$391:$AH$427,MATCH(LEFT(TRIM(M$6),FIND("~",SUBSTITUTE(M$6,"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128))*HLOOKUP(LEFT(TRIM(M$6),FIND("~",SUBSTITUTE(M$6," ","~",LEN(TRIM(M$6))-LEN(SUBSTITUTE(TRIM(M$6)," ",""))))-1)&amp;" Total",$B$6:$AH$427,ROW($A128)-5,FALSE))</f>
        <v>0</v>
      </c>
      <c r="N128" s="11">
        <f ca="1">IF(N$5&lt;&gt;"",HLOOKUP(N$5,Functionalization!$G$6:$M$427,ROW($A128)-5,FALSE),IFERROR(INDEX(N$391:N$427,MATCH($F128,$B$391:$B$427,0))/VLOOKUP($F128,$B$391:$AH$427,MATCH(LEFT(TRIM(N$6),FIND("~",SUBSTITUTE(N$6,"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128))*HLOOKUP(LEFT(TRIM(N$6),FIND("~",SUBSTITUTE(N$6," ","~",LEN(TRIM(N$6))-LEN(SUBSTITUTE(TRIM(N$6)," ",""))))-1)&amp;" Total",$B$6:$AH$427,ROW($A128)-5,FALSE))</f>
        <v>0</v>
      </c>
      <c r="O128" s="11">
        <f ca="1">IF(O$5&lt;&gt;"",HLOOKUP(O$5,Functionalization!$G$6:$M$427,ROW($A128)-5,FALSE),IFERROR(INDEX(O$391:O$427,MATCH($F128,$B$391:$B$427,0))/VLOOKUP($F128,$B$391:$AH$427,MATCH(LEFT(TRIM(O$6),FIND("~",SUBSTITUTE(O$6,"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128))*HLOOKUP(LEFT(TRIM(O$6),FIND("~",SUBSTITUTE(O$6," ","~",LEN(TRIM(O$6))-LEN(SUBSTITUTE(TRIM(O$6)," ",""))))-1)&amp;" Total",$B$6:$AH$427,ROW($A128)-5,FALSE))</f>
        <v>0</v>
      </c>
      <c r="P128" s="11">
        <f ca="1">IF(P$5&lt;&gt;"",HLOOKUP(P$5,Functionalization!$G$6:$M$427,ROW($A128)-5,FALSE),IFERROR(INDEX(P$391:P$427,MATCH($F128,$B$391:$B$427,0))/VLOOKUP($F128,$B$391:$AH$427,MATCH(LEFT(TRIM(P$6),FIND("~",SUBSTITUTE(P$6,"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128))*HLOOKUP(LEFT(TRIM(P$6),FIND("~",SUBSTITUTE(P$6," ","~",LEN(TRIM(P$6))-LEN(SUBSTITUTE(TRIM(P$6)," ",""))))-1)&amp;" Total",$B$6:$AH$427,ROW($A128)-5,FALSE))</f>
        <v>0</v>
      </c>
      <c r="Q128" s="11">
        <f ca="1">IF(Q$5&lt;&gt;"",HLOOKUP(Q$5,Functionalization!$G$6:$M$427,ROW($A128)-5,FALSE),IFERROR(INDEX(Q$391:Q$427,MATCH($F128,$B$391:$B$427,0))/VLOOKUP($F128,$B$391:$AH$427,MATCH(LEFT(TRIM(Q$6),FIND("~",SUBSTITUTE(Q$6,"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128))*HLOOKUP(LEFT(TRIM(Q$6),FIND("~",SUBSTITUTE(Q$6," ","~",LEN(TRIM(Q$6))-LEN(SUBSTITUTE(TRIM(Q$6)," ",""))))-1)&amp;" Total",$B$6:$AH$427,ROW($A128)-5,FALSE))</f>
        <v>0</v>
      </c>
      <c r="R128" s="11">
        <f ca="1">IF(R$5&lt;&gt;"",HLOOKUP(R$5,Functionalization!$G$6:$M$427,ROW($A128)-5,FALSE),IFERROR(INDEX(R$391:R$427,MATCH($F128,$B$391:$B$427,0))/VLOOKUP($F128,$B$391:$AH$427,MATCH(LEFT(TRIM(R$6),FIND("~",SUBSTITUTE(R$6,"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128))*HLOOKUP(LEFT(TRIM(R$6),FIND("~",SUBSTITUTE(R$6," ","~",LEN(TRIM(R$6))-LEN(SUBSTITUTE(TRIM(R$6)," ",""))))-1)&amp;" Total",$B$6:$AH$427,ROW($A128)-5,FALSE))</f>
        <v>0</v>
      </c>
      <c r="S128" s="11">
        <f ca="1">IF(S$5&lt;&gt;"",HLOOKUP(S$5,Functionalization!$G$6:$M$427,ROW($A128)-5,FALSE),IFERROR(INDEX(S$391:S$427,MATCH($F128,$B$391:$B$427,0))/VLOOKUP($F128,$B$391:$AH$427,MATCH(LEFT(TRIM(S$6),FIND("~",SUBSTITUTE(S$6,"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128))*HLOOKUP(LEFT(TRIM(S$6),FIND("~",SUBSTITUTE(S$6," ","~",LEN(TRIM(S$6))-LEN(SUBSTITUTE(TRIM(S$6)," ",""))))-1)&amp;" Total",$B$6:$AH$427,ROW($A128)-5,FALSE))</f>
        <v>0</v>
      </c>
      <c r="T128" s="11">
        <f ca="1">IF(T$5&lt;&gt;"",HLOOKUP(T$5,Functionalization!$G$6:$M$427,ROW($A128)-5,FALSE),IFERROR(INDEX(T$391:T$427,MATCH($F128,$B$391:$B$427,0))/VLOOKUP($F128,$B$391:$AH$427,MATCH(LEFT(TRIM(T$6),FIND("~",SUBSTITUTE(T$6,"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128))*HLOOKUP(LEFT(TRIM(T$6),FIND("~",SUBSTITUTE(T$6," ","~",LEN(TRIM(T$6))-LEN(SUBSTITUTE(TRIM(T$6)," ",""))))-1)&amp;" Total",$B$6:$AH$427,ROW($A128)-5,FALSE))</f>
        <v>0</v>
      </c>
      <c r="U128" s="11">
        <f ca="1">IF(U$5&lt;&gt;"",HLOOKUP(U$5,Functionalization!$G$6:$M$427,ROW($A128)-5,FALSE),IFERROR(INDEX(U$391:U$427,MATCH($F128,$B$391:$B$427,0))/VLOOKUP($F128,$B$391:$AH$427,MATCH(LEFT(TRIM(U$6),FIND("~",SUBSTITUTE(U$6,"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128))*HLOOKUP(LEFT(TRIM(U$6),FIND("~",SUBSTITUTE(U$6," ","~",LEN(TRIM(U$6))-LEN(SUBSTITUTE(TRIM(U$6)," ",""))))-1)&amp;" Total",$B$6:$AH$427,ROW($A128)-5,FALSE))</f>
        <v>0</v>
      </c>
      <c r="V128" s="11">
        <f ca="1">IF(V$5&lt;&gt;"",HLOOKUP(V$5,Functionalization!$G$6:$M$427,ROW($A128)-5,FALSE),IFERROR(INDEX(V$391:V$427,MATCH($F128,$B$391:$B$427,0))/VLOOKUP($F128,$B$391:$AH$427,MATCH(LEFT(TRIM(V$6),FIND("~",SUBSTITUTE(V$6,"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128))*HLOOKUP(LEFT(TRIM(V$6),FIND("~",SUBSTITUTE(V$6," ","~",LEN(TRIM(V$6))-LEN(SUBSTITUTE(TRIM(V$6)," ",""))))-1)&amp;" Total",$B$6:$AH$427,ROW($A128)-5,FALSE))</f>
        <v>0</v>
      </c>
      <c r="W128" s="11">
        <f ca="1">IF(W$5&lt;&gt;"",HLOOKUP(W$5,Functionalization!$G$6:$M$427,ROW($A128)-5,FALSE),IFERROR(INDEX(W$391:W$427,MATCH($F128,$B$391:$B$427,0))/VLOOKUP($F128,$B$391:$AH$427,MATCH(LEFT(TRIM(W$6),FIND("~",SUBSTITUTE(W$6,"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128))*HLOOKUP(LEFT(TRIM(W$6),FIND("~",SUBSTITUTE(W$6," ","~",LEN(TRIM(W$6))-LEN(SUBSTITUTE(TRIM(W$6)," ",""))))-1)&amp;" Total",$B$6:$AH$427,ROW($A128)-5,FALSE))</f>
        <v>0</v>
      </c>
      <c r="X128" s="11">
        <f ca="1">IF(X$5&lt;&gt;"",HLOOKUP(X$5,Functionalization!$G$6:$M$427,ROW($A128)-5,FALSE),IFERROR(INDEX(X$391:X$427,MATCH($F128,$B$391:$B$427,0))/VLOOKUP($F128,$B$391:$AH$427,MATCH(LEFT(TRIM(X$6),FIND("~",SUBSTITUTE(X$6,"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128))*HLOOKUP(LEFT(TRIM(X$6),FIND("~",SUBSTITUTE(X$6," ","~",LEN(TRIM(X$6))-LEN(SUBSTITUTE(TRIM(X$6)," ",""))))-1)&amp;" Total",$B$6:$AH$427,ROW($A128)-5,FALSE))</f>
        <v>0</v>
      </c>
      <c r="Y128" s="11">
        <f ca="1">IF(Y$5&lt;&gt;"",HLOOKUP(Y$5,Functionalization!$G$6:$M$427,ROW($A128)-5,FALSE),IFERROR(INDEX(Y$391:Y$427,MATCH($F128,$B$391:$B$427,0))/VLOOKUP($F128,$B$391:$AH$427,MATCH(LEFT(TRIM(Y$6),FIND("~",SUBSTITUTE(Y$6,"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128))*HLOOKUP(LEFT(TRIM(Y$6),FIND("~",SUBSTITUTE(Y$6," ","~",LEN(TRIM(Y$6))-LEN(SUBSTITUTE(TRIM(Y$6)," ",""))))-1)&amp;" Total",$B$6:$AH$427,ROW($A128)-5,FALSE))</f>
        <v>0</v>
      </c>
      <c r="Z128" s="11">
        <f ca="1">IF(Z$5&lt;&gt;"",HLOOKUP(Z$5,Functionalization!$G$6:$M$427,ROW($A128)-5,FALSE),IFERROR(INDEX(Z$391:Z$427,MATCH($F128,$B$391:$B$427,0))/VLOOKUP($F128,$B$391:$AH$427,MATCH(LEFT(TRIM(Z$6),FIND("~",SUBSTITUTE(Z$6,"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128))*HLOOKUP(LEFT(TRIM(Z$6),FIND("~",SUBSTITUTE(Z$6," ","~",LEN(TRIM(Z$6))-LEN(SUBSTITUTE(TRIM(Z$6)," ",""))))-1)&amp;" Total",$B$6:$AH$427,ROW($A128)-5,FALSE))</f>
        <v>0</v>
      </c>
      <c r="AA128" s="11">
        <f ca="1">IF(AA$5&lt;&gt;"",HLOOKUP(AA$5,Functionalization!$G$6:$M$427,ROW($A128)-5,FALSE),IFERROR(INDEX(AA$391:AA$427,MATCH($F128,$B$391:$B$427,0))/VLOOKUP($F128,$B$391:$AH$427,MATCH(LEFT(TRIM(AA$6),FIND("~",SUBSTITUTE(AA$6,"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128))*HLOOKUP(LEFT(TRIM(AA$6),FIND("~",SUBSTITUTE(AA$6," ","~",LEN(TRIM(AA$6))-LEN(SUBSTITUTE(TRIM(AA$6)," ",""))))-1)&amp;" Total",$B$6:$AH$427,ROW($A128)-5,FALSE))</f>
        <v>-15651417</v>
      </c>
      <c r="AB128" s="11">
        <f ca="1">IF(AB$5&lt;&gt;"",HLOOKUP(AB$5,Functionalization!$G$6:$M$427,ROW($A128)-5,FALSE),IFERROR(INDEX(AB$391:AB$427,MATCH($F128,$B$391:$B$427,0))/VLOOKUP($F128,$B$391:$AH$427,MATCH(LEFT(TRIM(AB$6),FIND("~",SUBSTITUTE(AB$6,"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128))*HLOOKUP(LEFT(TRIM(AB$6),FIND("~",SUBSTITUTE(AB$6," ","~",LEN(TRIM(AB$6))-LEN(SUBSTITUTE(TRIM(AB$6)," ",""))))-1)&amp;" Total",$B$6:$AH$427,ROW($A128)-5,FALSE))</f>
        <v>0</v>
      </c>
      <c r="AC128" s="11">
        <f ca="1">IF(AC$5&lt;&gt;"",HLOOKUP(AC$5,Functionalization!$G$6:$M$427,ROW($A128)-5,FALSE),IFERROR(INDEX(AC$391:AC$427,MATCH($F128,$B$391:$B$427,0))/VLOOKUP($F128,$B$391:$AH$427,MATCH(LEFT(TRIM(AC$6),FIND("~",SUBSTITUTE(AC$6,"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128))*HLOOKUP(LEFT(TRIM(AC$6),FIND("~",SUBSTITUTE(AC$6," ","~",LEN(TRIM(AC$6))-LEN(SUBSTITUTE(TRIM(AC$6)," ",""))))-1)&amp;" Total",$B$6:$AH$427,ROW($A128)-5,FALSE))</f>
        <v>0</v>
      </c>
      <c r="AD128" s="11">
        <f ca="1">IF(AD$5&lt;&gt;"",HLOOKUP(AD$5,Functionalization!$G$6:$M$427,ROW($A128)-5,FALSE),IFERROR(INDEX(AD$391:AD$427,MATCH($F128,$B$391:$B$427,0))/VLOOKUP($F128,$B$391:$AH$427,MATCH(LEFT(TRIM(AD$6),FIND("~",SUBSTITUTE(AD$6,"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128))*HLOOKUP(LEFT(TRIM(AD$6),FIND("~",SUBSTITUTE(AD$6," ","~",LEN(TRIM(AD$6))-LEN(SUBSTITUTE(TRIM(AD$6)," ",""))))-1)&amp;" Total",$B$6:$AH$427,ROW($A128)-5,FALSE))</f>
        <v>-15651417</v>
      </c>
      <c r="AE128" s="11">
        <f ca="1">IF(AE$5&lt;&gt;"",HLOOKUP(AE$5,Functionalization!$G$6:$M$427,ROW($A128)-5,FALSE),IFERROR(INDEX(AE$391:AE$427,MATCH($F128,$B$391:$B$427,0))/VLOOKUP($F128,$B$391:$AH$427,MATCH(LEFT(TRIM(AE$6),FIND("~",SUBSTITUTE(AE$6,"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128))*HLOOKUP(LEFT(TRIM(AE$6),FIND("~",SUBSTITUTE(AE$6," ","~",LEN(TRIM(AE$6))-LEN(SUBSTITUTE(TRIM(AE$6)," ",""))))-1)&amp;" Total",$B$6:$AH$427,ROW($A128)-5,FALSE))</f>
        <v>0</v>
      </c>
      <c r="AF128" s="11">
        <f ca="1">IF(AF$5&lt;&gt;"",HLOOKUP(AF$5,Functionalization!$G$6:$M$427,ROW($A128)-5,FALSE),IFERROR(INDEX(AF$391:AF$427,MATCH($F128,$B$391:$B$427,0))/VLOOKUP($F128,$B$391:$AH$427,MATCH(LEFT(TRIM(AF$6),FIND("~",SUBSTITUTE(AF$6,"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128))*HLOOKUP(LEFT(TRIM(AF$6),FIND("~",SUBSTITUTE(AF$6," ","~",LEN(TRIM(AF$6))-LEN(SUBSTITUTE(TRIM(AF$6)," ",""))))-1)&amp;" Total",$B$6:$AH$427,ROW($A128)-5,FALSE))</f>
        <v>0</v>
      </c>
      <c r="AG128" s="11">
        <f ca="1">IF(AG$5&lt;&gt;"",HLOOKUP(AG$5,Functionalization!$G$6:$M$427,ROW($A128)-5,FALSE),IFERROR(INDEX(AG$391:AG$427,MATCH($F128,$B$391:$B$427,0))/VLOOKUP($F128,$B$391:$AH$427,MATCH(LEFT(TRIM(AG$6),FIND("~",SUBSTITUTE(AG$6,"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128))*HLOOKUP(LEFT(TRIM(AG$6),FIND("~",SUBSTITUTE(AG$6," ","~",LEN(TRIM(AG$6))-LEN(SUBSTITUTE(TRIM(AG$6)," ",""))))-1)&amp;" Total",$B$6:$AH$427,ROW($A128)-5,FALSE))</f>
        <v>0</v>
      </c>
      <c r="AH128" s="11">
        <f ca="1">IF(AH$5&lt;&gt;"",HLOOKUP(AH$5,Functionalization!$G$6:$M$427,ROW($A128)-5,FALSE),IFERROR(INDEX(AH$391:AH$427,MATCH($F128,$B$391:$B$427,0))/VLOOKUP($F128,$B$391:$AH$427,MATCH(LEFT(TRIM(AH$6),FIND("~",SUBSTITUTE(AH$6,"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128))*HLOOKUP(LEFT(TRIM(AH$6),FIND("~",SUBSTITUTE(AH$6," ","~",LEN(TRIM(AH$6))-LEN(SUBSTITUTE(TRIM(AH$6)," ",""))))-1)&amp;" Total",$B$6:$AH$427,ROW($A128)-5,FALSE))</f>
        <v>0</v>
      </c>
      <c r="AJ128">
        <f ca="1">IFERROR(IF(SUMIF($G$6:$AH$6,AJ$6&amp;" Total",$G128:$AH128)-(SUMIF($G$6:$AH$6,AJ$6&amp;" "&amp;'Input-Func_Class'!$D$22,$G128:$AH128)+IFERROR(SUMIF($G$6:$AH$6,AJ$6&amp;" "&amp;'Input-Func_Class'!$E$22,$G128:$AH128),SUMIF($G$6:$AH$6,AJ$6&amp;" "&amp;'Input-Func_Class'!$B$24,$G128:$AH128))+SUMIF($G$6:$AH$6,AJ$6&amp;" "&amp;'Input-Func_Class'!$F$22,$G128:$AH128))&lt;Check_Limit,0,1),1)</f>
        <v>0</v>
      </c>
      <c r="AK128">
        <f ca="1">IFERROR(IF(SUMIF($G$6:$AH$6,AK$6&amp;" Total",$G128:$AH128)-(SUMIF($G$6:$AH$6,AK$6&amp;" "&amp;'Input-Func_Class'!$D$22,$G128:$AH128)+IFERROR(SUMIF($G$6:$AH$6,AK$6&amp;" "&amp;'Input-Func_Class'!$E$22,$G128:$AH128),SUMIF($G$6:$AH$6,AK$6&amp;" "&amp;'Input-Func_Class'!$B$24,$G128:$AH128))+SUMIF($G$6:$AH$6,AK$6&amp;" "&amp;'Input-Func_Class'!$F$22,$G128:$AH128))&lt;Check_Limit,0,1),1)</f>
        <v>0</v>
      </c>
      <c r="AL128">
        <f ca="1">IFERROR(IF(SUMIF($G$6:$AH$6,AL$6&amp;" Total",$G128:$AH128)-(SUMIF($G$6:$AH$6,AL$6&amp;" "&amp;'Input-Func_Class'!$D$22,$G128:$AH128)+IFERROR(SUMIF($G$6:$AH$6,AL$6&amp;" "&amp;'Input-Func_Class'!$E$22,$G128:$AH128),SUMIF($G$6:$AH$6,AL$6&amp;" "&amp;'Input-Func_Class'!$B$24,$G128:$AH128))+SUMIF($G$6:$AH$6,AL$6&amp;" "&amp;'Input-Func_Class'!$F$22,$G128:$AH128))&lt;Check_Limit,0,1),1)</f>
        <v>0</v>
      </c>
      <c r="AM128">
        <f ca="1">IFERROR(IF(SUMIF($G$6:$AH$6,AM$6&amp;" Total",$G128:$AH128)-(SUMIF($G$6:$AH$6,AM$6&amp;" "&amp;'Input-Func_Class'!$D$22,$G128:$AH128)+IFERROR(SUMIF($G$6:$AH$6,AM$6&amp;" "&amp;'Input-Func_Class'!$E$22,$G128:$AH128),SUMIF($G$6:$AH$6,AM$6&amp;" "&amp;'Input-Func_Class'!$B$24,$G128:$AH128))+SUMIF($G$6:$AH$6,AM$6&amp;" "&amp;'Input-Func_Class'!$F$22,$G128:$AH128))&lt;Check_Limit,0,1),1)</f>
        <v>0</v>
      </c>
      <c r="AN128">
        <f ca="1">IFERROR(IF(SUMIF($G$6:$AH$6,AN$6&amp;" Total",$G128:$AH128)-(SUMIF($G$6:$AH$6,AN$6&amp;" "&amp;'Input-Func_Class'!$D$22,$G128:$AH128)+IFERROR(SUMIF($G$6:$AH$6,AN$6&amp;" "&amp;'Input-Func_Class'!$E$22,$G128:$AH128),SUMIF($G$6:$AH$6,AN$6&amp;" "&amp;'Input-Func_Class'!$B$24,$G128:$AH128))+SUMIF($G$6:$AH$6,AN$6&amp;" "&amp;'Input-Func_Class'!$F$22,$G128:$AH128))&lt;Check_Limit,0,1),1)</f>
        <v>0</v>
      </c>
      <c r="AO128">
        <f ca="1">IFERROR(IF(SUMIF($G$6:$AH$6,AO$6&amp;" Total",$G128:$AH128)-(SUMIF($G$6:$AH$6,AO$6&amp;" "&amp;'Input-Func_Class'!$D$22,$G128:$AH128)+IFERROR(SUMIF($G$6:$AH$6,AO$6&amp;" "&amp;'Input-Func_Class'!$E$22,$G128:$AH128),SUMIF($G$6:$AH$6,AO$6&amp;" "&amp;'Input-Func_Class'!$B$24,$G128:$AH128))+SUMIF($G$6:$AH$6,AO$6&amp;" "&amp;'Input-Func_Class'!$F$22,$G128:$AH128))&lt;Check_Limit,0,1),1)</f>
        <v>0</v>
      </c>
      <c r="AP128">
        <f ca="1">IFERROR(IF(SUMIF($G$6:$AH$6,AP$6&amp;" Total",$G128:$AH128)-(SUMIF($G$6:$AH$6,AP$6&amp;" "&amp;'Input-Func_Class'!$D$22,$G128:$AH128)+IFERROR(SUMIF($G$6:$AH$6,AP$6&amp;" "&amp;'Input-Func_Class'!$E$22,$G128:$AH128),SUMIF($G$6:$AH$6,AP$6&amp;" "&amp;'Input-Func_Class'!$B$24,$G128:$AH128))+SUMIF($G$6:$AH$6,AP$6&amp;" "&amp;'Input-Func_Class'!$F$22,$G128:$AH128))&lt;Check_Limit,0,1),1)</f>
        <v>0</v>
      </c>
    </row>
    <row r="129" spans="1:42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>Functionalization!$D129</f>
        <v>-10124405</v>
      </c>
      <c r="E129" s="11">
        <f t="shared" ca="1" si="6"/>
        <v>0</v>
      </c>
      <c r="F129" s="3" t="str">
        <f>IF($D129=0,"-",IF('Input-Accounts'!$E129&lt;&gt;0,'Input-Accounts'!$E129,'Input-Accounts'!$G129))</f>
        <v>CUSTOMER</v>
      </c>
      <c r="G129" s="11">
        <f ca="1">IF(G$5&lt;&gt;"",HLOOKUP(G$5,Functionalization!$G$6:$M$427,ROW($A129)-5,FALSE),IFERROR(INDEX(G$391:G$427,MATCH($F129,$B$391:$B$427,0))/VLOOKUP($F129,$B$391:$AH$427,MATCH(LEFT(TRIM(G$6),FIND("~",SUBSTITUTE(G$6,"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129))*HLOOKUP(LEFT(TRIM(G$6),FIND("~",SUBSTITUTE(G$6," ","~",LEN(TRIM(G$6))-LEN(SUBSTITUTE(TRIM(G$6)," ",""))))-1)&amp;" Total",$B$6:$AH$427,ROW($A129)-5,FALSE))</f>
        <v>0</v>
      </c>
      <c r="H129" s="11">
        <f ca="1">IF(H$5&lt;&gt;"",HLOOKUP(H$5,Functionalization!$G$6:$M$427,ROW($A129)-5,FALSE),IFERROR(INDEX(H$391:H$427,MATCH($F129,$B$391:$B$427,0))/VLOOKUP($F129,$B$391:$AH$427,MATCH(LEFT(TRIM(H$6),FIND("~",SUBSTITUTE(H$6,"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129))*HLOOKUP(LEFT(TRIM(H$6),FIND("~",SUBSTITUTE(H$6," ","~",LEN(TRIM(H$6))-LEN(SUBSTITUTE(TRIM(H$6)," ",""))))-1)&amp;" Total",$B$6:$AH$427,ROW($A129)-5,FALSE))</f>
        <v>0</v>
      </c>
      <c r="I129" s="11">
        <f ca="1">IF(I$5&lt;&gt;"",HLOOKUP(I$5,Functionalization!$G$6:$M$427,ROW($A129)-5,FALSE),IFERROR(INDEX(I$391:I$427,MATCH($F129,$B$391:$B$427,0))/VLOOKUP($F129,$B$391:$AH$427,MATCH(LEFT(TRIM(I$6),FIND("~",SUBSTITUTE(I$6,"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129))*HLOOKUP(LEFT(TRIM(I$6),FIND("~",SUBSTITUTE(I$6," ","~",LEN(TRIM(I$6))-LEN(SUBSTITUTE(TRIM(I$6)," ",""))))-1)&amp;" Total",$B$6:$AH$427,ROW($A129)-5,FALSE))</f>
        <v>0</v>
      </c>
      <c r="J129" s="11">
        <f ca="1">IF(J$5&lt;&gt;"",HLOOKUP(J$5,Functionalization!$G$6:$M$427,ROW($A129)-5,FALSE),IFERROR(INDEX(J$391:J$427,MATCH($F129,$B$391:$B$427,0))/VLOOKUP($F129,$B$391:$AH$427,MATCH(LEFT(TRIM(J$6),FIND("~",SUBSTITUTE(J$6,"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129))*HLOOKUP(LEFT(TRIM(J$6),FIND("~",SUBSTITUTE(J$6," ","~",LEN(TRIM(J$6))-LEN(SUBSTITUTE(TRIM(J$6)," ",""))))-1)&amp;" Total",$B$6:$AH$427,ROW($A129)-5,FALSE))</f>
        <v>0</v>
      </c>
      <c r="K129" s="11">
        <f ca="1">IF(K$5&lt;&gt;"",HLOOKUP(K$5,Functionalization!$G$6:$M$427,ROW($A129)-5,FALSE),IFERROR(INDEX(K$391:K$427,MATCH($F129,$B$391:$B$427,0))/VLOOKUP($F129,$B$391:$AH$427,MATCH(LEFT(TRIM(K$6),FIND("~",SUBSTITUTE(K$6,"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129))*HLOOKUP(LEFT(TRIM(K$6),FIND("~",SUBSTITUTE(K$6," ","~",LEN(TRIM(K$6))-LEN(SUBSTITUTE(TRIM(K$6)," ",""))))-1)&amp;" Total",$B$6:$AH$427,ROW($A129)-5,FALSE))</f>
        <v>0</v>
      </c>
      <c r="L129" s="11">
        <f ca="1">IF(L$5&lt;&gt;"",HLOOKUP(L$5,Functionalization!$G$6:$M$427,ROW($A129)-5,FALSE),IFERROR(INDEX(L$391:L$427,MATCH($F129,$B$391:$B$427,0))/VLOOKUP($F129,$B$391:$AH$427,MATCH(LEFT(TRIM(L$6),FIND("~",SUBSTITUTE(L$6,"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129))*HLOOKUP(LEFT(TRIM(L$6),FIND("~",SUBSTITUTE(L$6," ","~",LEN(TRIM(L$6))-LEN(SUBSTITUTE(TRIM(L$6)," ",""))))-1)&amp;" Total",$B$6:$AH$427,ROW($A129)-5,FALSE))</f>
        <v>0</v>
      </c>
      <c r="M129" s="11">
        <f ca="1">IF(M$5&lt;&gt;"",HLOOKUP(M$5,Functionalization!$G$6:$M$427,ROW($A129)-5,FALSE),IFERROR(INDEX(M$391:M$427,MATCH($F129,$B$391:$B$427,0))/VLOOKUP($F129,$B$391:$AH$427,MATCH(LEFT(TRIM(M$6),FIND("~",SUBSTITUTE(M$6,"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129))*HLOOKUP(LEFT(TRIM(M$6),FIND("~",SUBSTITUTE(M$6," ","~",LEN(TRIM(M$6))-LEN(SUBSTITUTE(TRIM(M$6)," ",""))))-1)&amp;" Total",$B$6:$AH$427,ROW($A129)-5,FALSE))</f>
        <v>0</v>
      </c>
      <c r="N129" s="11">
        <f ca="1">IF(N$5&lt;&gt;"",HLOOKUP(N$5,Functionalization!$G$6:$M$427,ROW($A129)-5,FALSE),IFERROR(INDEX(N$391:N$427,MATCH($F129,$B$391:$B$427,0))/VLOOKUP($F129,$B$391:$AH$427,MATCH(LEFT(TRIM(N$6),FIND("~",SUBSTITUTE(N$6,"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129))*HLOOKUP(LEFT(TRIM(N$6),FIND("~",SUBSTITUTE(N$6," ","~",LEN(TRIM(N$6))-LEN(SUBSTITUTE(TRIM(N$6)," ",""))))-1)&amp;" Total",$B$6:$AH$427,ROW($A129)-5,FALSE))</f>
        <v>0</v>
      </c>
      <c r="O129" s="11">
        <f ca="1">IF(O$5&lt;&gt;"",HLOOKUP(O$5,Functionalization!$G$6:$M$427,ROW($A129)-5,FALSE),IFERROR(INDEX(O$391:O$427,MATCH($F129,$B$391:$B$427,0))/VLOOKUP($F129,$B$391:$AH$427,MATCH(LEFT(TRIM(O$6),FIND("~",SUBSTITUTE(O$6,"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129))*HLOOKUP(LEFT(TRIM(O$6),FIND("~",SUBSTITUTE(O$6," ","~",LEN(TRIM(O$6))-LEN(SUBSTITUTE(TRIM(O$6)," ",""))))-1)&amp;" Total",$B$6:$AH$427,ROW($A129)-5,FALSE))</f>
        <v>0</v>
      </c>
      <c r="P129" s="11">
        <f ca="1">IF(P$5&lt;&gt;"",HLOOKUP(P$5,Functionalization!$G$6:$M$427,ROW($A129)-5,FALSE),IFERROR(INDEX(P$391:P$427,MATCH($F129,$B$391:$B$427,0))/VLOOKUP($F129,$B$391:$AH$427,MATCH(LEFT(TRIM(P$6),FIND("~",SUBSTITUTE(P$6,"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129))*HLOOKUP(LEFT(TRIM(P$6),FIND("~",SUBSTITUTE(P$6," ","~",LEN(TRIM(P$6))-LEN(SUBSTITUTE(TRIM(P$6)," ",""))))-1)&amp;" Total",$B$6:$AH$427,ROW($A129)-5,FALSE))</f>
        <v>0</v>
      </c>
      <c r="Q129" s="11">
        <f ca="1">IF(Q$5&lt;&gt;"",HLOOKUP(Q$5,Functionalization!$G$6:$M$427,ROW($A129)-5,FALSE),IFERROR(INDEX(Q$391:Q$427,MATCH($F129,$B$391:$B$427,0))/VLOOKUP($F129,$B$391:$AH$427,MATCH(LEFT(TRIM(Q$6),FIND("~",SUBSTITUTE(Q$6,"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129))*HLOOKUP(LEFT(TRIM(Q$6),FIND("~",SUBSTITUTE(Q$6," ","~",LEN(TRIM(Q$6))-LEN(SUBSTITUTE(TRIM(Q$6)," ",""))))-1)&amp;" Total",$B$6:$AH$427,ROW($A129)-5,FALSE))</f>
        <v>0</v>
      </c>
      <c r="R129" s="11">
        <f ca="1">IF(R$5&lt;&gt;"",HLOOKUP(R$5,Functionalization!$G$6:$M$427,ROW($A129)-5,FALSE),IFERROR(INDEX(R$391:R$427,MATCH($F129,$B$391:$B$427,0))/VLOOKUP($F129,$B$391:$AH$427,MATCH(LEFT(TRIM(R$6),FIND("~",SUBSTITUTE(R$6,"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129))*HLOOKUP(LEFT(TRIM(R$6),FIND("~",SUBSTITUTE(R$6," ","~",LEN(TRIM(R$6))-LEN(SUBSTITUTE(TRIM(R$6)," ",""))))-1)&amp;" Total",$B$6:$AH$427,ROW($A129)-5,FALSE))</f>
        <v>0</v>
      </c>
      <c r="S129" s="11">
        <f ca="1">IF(S$5&lt;&gt;"",HLOOKUP(S$5,Functionalization!$G$6:$M$427,ROW($A129)-5,FALSE),IFERROR(INDEX(S$391:S$427,MATCH($F129,$B$391:$B$427,0))/VLOOKUP($F129,$B$391:$AH$427,MATCH(LEFT(TRIM(S$6),FIND("~",SUBSTITUTE(S$6,"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129))*HLOOKUP(LEFT(TRIM(S$6),FIND("~",SUBSTITUTE(S$6," ","~",LEN(TRIM(S$6))-LEN(SUBSTITUTE(TRIM(S$6)," ",""))))-1)&amp;" Total",$B$6:$AH$427,ROW($A129)-5,FALSE))</f>
        <v>0</v>
      </c>
      <c r="T129" s="11">
        <f ca="1">IF(T$5&lt;&gt;"",HLOOKUP(T$5,Functionalization!$G$6:$M$427,ROW($A129)-5,FALSE),IFERROR(INDEX(T$391:T$427,MATCH($F129,$B$391:$B$427,0))/VLOOKUP($F129,$B$391:$AH$427,MATCH(LEFT(TRIM(T$6),FIND("~",SUBSTITUTE(T$6,"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129))*HLOOKUP(LEFT(TRIM(T$6),FIND("~",SUBSTITUTE(T$6," ","~",LEN(TRIM(T$6))-LEN(SUBSTITUTE(TRIM(T$6)," ",""))))-1)&amp;" Total",$B$6:$AH$427,ROW($A129)-5,FALSE))</f>
        <v>0</v>
      </c>
      <c r="U129" s="11">
        <f ca="1">IF(U$5&lt;&gt;"",HLOOKUP(U$5,Functionalization!$G$6:$M$427,ROW($A129)-5,FALSE),IFERROR(INDEX(U$391:U$427,MATCH($F129,$B$391:$B$427,0))/VLOOKUP($F129,$B$391:$AH$427,MATCH(LEFT(TRIM(U$6),FIND("~",SUBSTITUTE(U$6,"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129))*HLOOKUP(LEFT(TRIM(U$6),FIND("~",SUBSTITUTE(U$6," ","~",LEN(TRIM(U$6))-LEN(SUBSTITUTE(TRIM(U$6)," ",""))))-1)&amp;" Total",$B$6:$AH$427,ROW($A129)-5,FALSE))</f>
        <v>0</v>
      </c>
      <c r="V129" s="11">
        <f ca="1">IF(V$5&lt;&gt;"",HLOOKUP(V$5,Functionalization!$G$6:$M$427,ROW($A129)-5,FALSE),IFERROR(INDEX(V$391:V$427,MATCH($F129,$B$391:$B$427,0))/VLOOKUP($F129,$B$391:$AH$427,MATCH(LEFT(TRIM(V$6),FIND("~",SUBSTITUTE(V$6,"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129))*HLOOKUP(LEFT(TRIM(V$6),FIND("~",SUBSTITUTE(V$6," ","~",LEN(TRIM(V$6))-LEN(SUBSTITUTE(TRIM(V$6)," ",""))))-1)&amp;" Total",$B$6:$AH$427,ROW($A129)-5,FALSE))</f>
        <v>0</v>
      </c>
      <c r="W129" s="11">
        <f ca="1">IF(W$5&lt;&gt;"",HLOOKUP(W$5,Functionalization!$G$6:$M$427,ROW($A129)-5,FALSE),IFERROR(INDEX(W$391:W$427,MATCH($F129,$B$391:$B$427,0))/VLOOKUP($F129,$B$391:$AH$427,MATCH(LEFT(TRIM(W$6),FIND("~",SUBSTITUTE(W$6,"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129))*HLOOKUP(LEFT(TRIM(W$6),FIND("~",SUBSTITUTE(W$6," ","~",LEN(TRIM(W$6))-LEN(SUBSTITUTE(TRIM(W$6)," ",""))))-1)&amp;" Total",$B$6:$AH$427,ROW($A129)-5,FALSE))</f>
        <v>0</v>
      </c>
      <c r="X129" s="11">
        <f ca="1">IF(X$5&lt;&gt;"",HLOOKUP(X$5,Functionalization!$G$6:$M$427,ROW($A129)-5,FALSE),IFERROR(INDEX(X$391:X$427,MATCH($F129,$B$391:$B$427,0))/VLOOKUP($F129,$B$391:$AH$427,MATCH(LEFT(TRIM(X$6),FIND("~",SUBSTITUTE(X$6,"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129))*HLOOKUP(LEFT(TRIM(X$6),FIND("~",SUBSTITUTE(X$6," ","~",LEN(TRIM(X$6))-LEN(SUBSTITUTE(TRIM(X$6)," ",""))))-1)&amp;" Total",$B$6:$AH$427,ROW($A129)-5,FALSE))</f>
        <v>0</v>
      </c>
      <c r="Y129" s="11">
        <f ca="1">IF(Y$5&lt;&gt;"",HLOOKUP(Y$5,Functionalization!$G$6:$M$427,ROW($A129)-5,FALSE),IFERROR(INDEX(Y$391:Y$427,MATCH($F129,$B$391:$B$427,0))/VLOOKUP($F129,$B$391:$AH$427,MATCH(LEFT(TRIM(Y$6),FIND("~",SUBSTITUTE(Y$6,"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129))*HLOOKUP(LEFT(TRIM(Y$6),FIND("~",SUBSTITUTE(Y$6," ","~",LEN(TRIM(Y$6))-LEN(SUBSTITUTE(TRIM(Y$6)," ",""))))-1)&amp;" Total",$B$6:$AH$427,ROW($A129)-5,FALSE))</f>
        <v>0</v>
      </c>
      <c r="Z129" s="11">
        <f ca="1">IF(Z$5&lt;&gt;"",HLOOKUP(Z$5,Functionalization!$G$6:$M$427,ROW($A129)-5,FALSE),IFERROR(INDEX(Z$391:Z$427,MATCH($F129,$B$391:$B$427,0))/VLOOKUP($F129,$B$391:$AH$427,MATCH(LEFT(TRIM(Z$6),FIND("~",SUBSTITUTE(Z$6,"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129))*HLOOKUP(LEFT(TRIM(Z$6),FIND("~",SUBSTITUTE(Z$6," ","~",LEN(TRIM(Z$6))-LEN(SUBSTITUTE(TRIM(Z$6)," ",""))))-1)&amp;" Total",$B$6:$AH$427,ROW($A129)-5,FALSE))</f>
        <v>0</v>
      </c>
      <c r="AA129" s="11">
        <f ca="1">IF(AA$5&lt;&gt;"",HLOOKUP(AA$5,Functionalization!$G$6:$M$427,ROW($A129)-5,FALSE),IFERROR(INDEX(AA$391:AA$427,MATCH($F129,$B$391:$B$427,0))/VLOOKUP($F129,$B$391:$AH$427,MATCH(LEFT(TRIM(AA$6),FIND("~",SUBSTITUTE(AA$6,"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129))*HLOOKUP(LEFT(TRIM(AA$6),FIND("~",SUBSTITUTE(AA$6," ","~",LEN(TRIM(AA$6))-LEN(SUBSTITUTE(TRIM(AA$6)," ",""))))-1)&amp;" Total",$B$6:$AH$427,ROW($A129)-5,FALSE))</f>
        <v>-10124405</v>
      </c>
      <c r="AB129" s="11">
        <f ca="1">IF(AB$5&lt;&gt;"",HLOOKUP(AB$5,Functionalization!$G$6:$M$427,ROW($A129)-5,FALSE),IFERROR(INDEX(AB$391:AB$427,MATCH($F129,$B$391:$B$427,0))/VLOOKUP($F129,$B$391:$AH$427,MATCH(LEFT(TRIM(AB$6),FIND("~",SUBSTITUTE(AB$6,"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129))*HLOOKUP(LEFT(TRIM(AB$6),FIND("~",SUBSTITUTE(AB$6," ","~",LEN(TRIM(AB$6))-LEN(SUBSTITUTE(TRIM(AB$6)," ",""))))-1)&amp;" Total",$B$6:$AH$427,ROW($A129)-5,FALSE))</f>
        <v>0</v>
      </c>
      <c r="AC129" s="11">
        <f ca="1">IF(AC$5&lt;&gt;"",HLOOKUP(AC$5,Functionalization!$G$6:$M$427,ROW($A129)-5,FALSE),IFERROR(INDEX(AC$391:AC$427,MATCH($F129,$B$391:$B$427,0))/VLOOKUP($F129,$B$391:$AH$427,MATCH(LEFT(TRIM(AC$6),FIND("~",SUBSTITUTE(AC$6,"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129))*HLOOKUP(LEFT(TRIM(AC$6),FIND("~",SUBSTITUTE(AC$6," ","~",LEN(TRIM(AC$6))-LEN(SUBSTITUTE(TRIM(AC$6)," ",""))))-1)&amp;" Total",$B$6:$AH$427,ROW($A129)-5,FALSE))</f>
        <v>0</v>
      </c>
      <c r="AD129" s="11">
        <f ca="1">IF(AD$5&lt;&gt;"",HLOOKUP(AD$5,Functionalization!$G$6:$M$427,ROW($A129)-5,FALSE),IFERROR(INDEX(AD$391:AD$427,MATCH($F129,$B$391:$B$427,0))/VLOOKUP($F129,$B$391:$AH$427,MATCH(LEFT(TRIM(AD$6),FIND("~",SUBSTITUTE(AD$6,"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129))*HLOOKUP(LEFT(TRIM(AD$6),FIND("~",SUBSTITUTE(AD$6," ","~",LEN(TRIM(AD$6))-LEN(SUBSTITUTE(TRIM(AD$6)," ",""))))-1)&amp;" Total",$B$6:$AH$427,ROW($A129)-5,FALSE))</f>
        <v>-10124405</v>
      </c>
      <c r="AE129" s="11">
        <f ca="1">IF(AE$5&lt;&gt;"",HLOOKUP(AE$5,Functionalization!$G$6:$M$427,ROW($A129)-5,FALSE),IFERROR(INDEX(AE$391:AE$427,MATCH($F129,$B$391:$B$427,0))/VLOOKUP($F129,$B$391:$AH$427,MATCH(LEFT(TRIM(AE$6),FIND("~",SUBSTITUTE(AE$6,"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129))*HLOOKUP(LEFT(TRIM(AE$6),FIND("~",SUBSTITUTE(AE$6," ","~",LEN(TRIM(AE$6))-LEN(SUBSTITUTE(TRIM(AE$6)," ",""))))-1)&amp;" Total",$B$6:$AH$427,ROW($A129)-5,FALSE))</f>
        <v>0</v>
      </c>
      <c r="AF129" s="11">
        <f ca="1">IF(AF$5&lt;&gt;"",HLOOKUP(AF$5,Functionalization!$G$6:$M$427,ROW($A129)-5,FALSE),IFERROR(INDEX(AF$391:AF$427,MATCH($F129,$B$391:$B$427,0))/VLOOKUP($F129,$B$391:$AH$427,MATCH(LEFT(TRIM(AF$6),FIND("~",SUBSTITUTE(AF$6,"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129))*HLOOKUP(LEFT(TRIM(AF$6),FIND("~",SUBSTITUTE(AF$6," ","~",LEN(TRIM(AF$6))-LEN(SUBSTITUTE(TRIM(AF$6)," ",""))))-1)&amp;" Total",$B$6:$AH$427,ROW($A129)-5,FALSE))</f>
        <v>0</v>
      </c>
      <c r="AG129" s="11">
        <f ca="1">IF(AG$5&lt;&gt;"",HLOOKUP(AG$5,Functionalization!$G$6:$M$427,ROW($A129)-5,FALSE),IFERROR(INDEX(AG$391:AG$427,MATCH($F129,$B$391:$B$427,0))/VLOOKUP($F129,$B$391:$AH$427,MATCH(LEFT(TRIM(AG$6),FIND("~",SUBSTITUTE(AG$6,"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129))*HLOOKUP(LEFT(TRIM(AG$6),FIND("~",SUBSTITUTE(AG$6," ","~",LEN(TRIM(AG$6))-LEN(SUBSTITUTE(TRIM(AG$6)," ",""))))-1)&amp;" Total",$B$6:$AH$427,ROW($A129)-5,FALSE))</f>
        <v>0</v>
      </c>
      <c r="AH129" s="11">
        <f ca="1">IF(AH$5&lt;&gt;"",HLOOKUP(AH$5,Functionalization!$G$6:$M$427,ROW($A129)-5,FALSE),IFERROR(INDEX(AH$391:AH$427,MATCH($F129,$B$391:$B$427,0))/VLOOKUP($F129,$B$391:$AH$427,MATCH(LEFT(TRIM(AH$6),FIND("~",SUBSTITUTE(AH$6,"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129))*HLOOKUP(LEFT(TRIM(AH$6),FIND("~",SUBSTITUTE(AH$6," ","~",LEN(TRIM(AH$6))-LEN(SUBSTITUTE(TRIM(AH$6)," ",""))))-1)&amp;" Total",$B$6:$AH$427,ROW($A129)-5,FALSE))</f>
        <v>0</v>
      </c>
      <c r="AJ129">
        <f ca="1">IFERROR(IF(SUMIF($G$6:$AH$6,AJ$6&amp;" Total",$G129:$AH129)-(SUMIF($G$6:$AH$6,AJ$6&amp;" "&amp;'Input-Func_Class'!$D$22,$G129:$AH129)+IFERROR(SUMIF($G$6:$AH$6,AJ$6&amp;" "&amp;'Input-Func_Class'!$E$22,$G129:$AH129),SUMIF($G$6:$AH$6,AJ$6&amp;" "&amp;'Input-Func_Class'!$B$24,$G129:$AH129))+SUMIF($G$6:$AH$6,AJ$6&amp;" "&amp;'Input-Func_Class'!$F$22,$G129:$AH129))&lt;Check_Limit,0,1),1)</f>
        <v>0</v>
      </c>
      <c r="AK129">
        <f ca="1">IFERROR(IF(SUMIF($G$6:$AH$6,AK$6&amp;" Total",$G129:$AH129)-(SUMIF($G$6:$AH$6,AK$6&amp;" "&amp;'Input-Func_Class'!$D$22,$G129:$AH129)+IFERROR(SUMIF($G$6:$AH$6,AK$6&amp;" "&amp;'Input-Func_Class'!$E$22,$G129:$AH129),SUMIF($G$6:$AH$6,AK$6&amp;" "&amp;'Input-Func_Class'!$B$24,$G129:$AH129))+SUMIF($G$6:$AH$6,AK$6&amp;" "&amp;'Input-Func_Class'!$F$22,$G129:$AH129))&lt;Check_Limit,0,1),1)</f>
        <v>0</v>
      </c>
      <c r="AL129">
        <f ca="1">IFERROR(IF(SUMIF($G$6:$AH$6,AL$6&amp;" Total",$G129:$AH129)-(SUMIF($G$6:$AH$6,AL$6&amp;" "&amp;'Input-Func_Class'!$D$22,$G129:$AH129)+IFERROR(SUMIF($G$6:$AH$6,AL$6&amp;" "&amp;'Input-Func_Class'!$E$22,$G129:$AH129),SUMIF($G$6:$AH$6,AL$6&amp;" "&amp;'Input-Func_Class'!$B$24,$G129:$AH129))+SUMIF($G$6:$AH$6,AL$6&amp;" "&amp;'Input-Func_Class'!$F$22,$G129:$AH129))&lt;Check_Limit,0,1),1)</f>
        <v>0</v>
      </c>
      <c r="AM129">
        <f ca="1">IFERROR(IF(SUMIF($G$6:$AH$6,AM$6&amp;" Total",$G129:$AH129)-(SUMIF($G$6:$AH$6,AM$6&amp;" "&amp;'Input-Func_Class'!$D$22,$G129:$AH129)+IFERROR(SUMIF($G$6:$AH$6,AM$6&amp;" "&amp;'Input-Func_Class'!$E$22,$G129:$AH129),SUMIF($G$6:$AH$6,AM$6&amp;" "&amp;'Input-Func_Class'!$B$24,$G129:$AH129))+SUMIF($G$6:$AH$6,AM$6&amp;" "&amp;'Input-Func_Class'!$F$22,$G129:$AH129))&lt;Check_Limit,0,1),1)</f>
        <v>0</v>
      </c>
      <c r="AN129">
        <f ca="1">IFERROR(IF(SUMIF($G$6:$AH$6,AN$6&amp;" Total",$G129:$AH129)-(SUMIF($G$6:$AH$6,AN$6&amp;" "&amp;'Input-Func_Class'!$D$22,$G129:$AH129)+IFERROR(SUMIF($G$6:$AH$6,AN$6&amp;" "&amp;'Input-Func_Class'!$E$22,$G129:$AH129),SUMIF($G$6:$AH$6,AN$6&amp;" "&amp;'Input-Func_Class'!$B$24,$G129:$AH129))+SUMIF($G$6:$AH$6,AN$6&amp;" "&amp;'Input-Func_Class'!$F$22,$G129:$AH129))&lt;Check_Limit,0,1),1)</f>
        <v>0</v>
      </c>
      <c r="AO129">
        <f ca="1">IFERROR(IF(SUMIF($G$6:$AH$6,AO$6&amp;" Total",$G129:$AH129)-(SUMIF($G$6:$AH$6,AO$6&amp;" "&amp;'Input-Func_Class'!$D$22,$G129:$AH129)+IFERROR(SUMIF($G$6:$AH$6,AO$6&amp;" "&amp;'Input-Func_Class'!$E$22,$G129:$AH129),SUMIF($G$6:$AH$6,AO$6&amp;" "&amp;'Input-Func_Class'!$B$24,$G129:$AH129))+SUMIF($G$6:$AH$6,AO$6&amp;" "&amp;'Input-Func_Class'!$F$22,$G129:$AH129))&lt;Check_Limit,0,1),1)</f>
        <v>0</v>
      </c>
      <c r="AP129">
        <f ca="1">IFERROR(IF(SUMIF($G$6:$AH$6,AP$6&amp;" Total",$G129:$AH129)-(SUMIF($G$6:$AH$6,AP$6&amp;" "&amp;'Input-Func_Class'!$D$22,$G129:$AH129)+IFERROR(SUMIF($G$6:$AH$6,AP$6&amp;" "&amp;'Input-Func_Class'!$E$22,$G129:$AH129),SUMIF($G$6:$AH$6,AP$6&amp;" "&amp;'Input-Func_Class'!$B$24,$G129:$AH129))+SUMIF($G$6:$AH$6,AP$6&amp;" "&amp;'Input-Func_Class'!$F$22,$G129:$AH129))&lt;Check_Limit,0,1),1)</f>
        <v>0</v>
      </c>
    </row>
    <row r="130" spans="1:42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>Functionalization!$D130</f>
        <v>-6733920</v>
      </c>
      <c r="E130" s="11">
        <f t="shared" ca="1" si="6"/>
        <v>0</v>
      </c>
      <c r="F130" s="3" t="str">
        <f>IF($D130=0,"-",IF('Input-Accounts'!$E130&lt;&gt;0,'Input-Accounts'!$E130,'Input-Accounts'!$G130))</f>
        <v>CUSTOMER</v>
      </c>
      <c r="G130" s="11">
        <f ca="1">IF(G$5&lt;&gt;"",HLOOKUP(G$5,Functionalization!$G$6:$M$427,ROW($A130)-5,FALSE),IFERROR(INDEX(G$391:G$427,MATCH($F130,$B$391:$B$427,0))/VLOOKUP($F130,$B$391:$AH$427,MATCH(LEFT(TRIM(G$6),FIND("~",SUBSTITUTE(G$6,"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130))*HLOOKUP(LEFT(TRIM(G$6),FIND("~",SUBSTITUTE(G$6," ","~",LEN(TRIM(G$6))-LEN(SUBSTITUTE(TRIM(G$6)," ",""))))-1)&amp;" Total",$B$6:$AH$427,ROW($A130)-5,FALSE))</f>
        <v>0</v>
      </c>
      <c r="H130" s="11">
        <f ca="1">IF(H$5&lt;&gt;"",HLOOKUP(H$5,Functionalization!$G$6:$M$427,ROW($A130)-5,FALSE),IFERROR(INDEX(H$391:H$427,MATCH($F130,$B$391:$B$427,0))/VLOOKUP($F130,$B$391:$AH$427,MATCH(LEFT(TRIM(H$6),FIND("~",SUBSTITUTE(H$6,"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130))*HLOOKUP(LEFT(TRIM(H$6),FIND("~",SUBSTITUTE(H$6," ","~",LEN(TRIM(H$6))-LEN(SUBSTITUTE(TRIM(H$6)," ",""))))-1)&amp;" Total",$B$6:$AH$427,ROW($A130)-5,FALSE))</f>
        <v>0</v>
      </c>
      <c r="I130" s="11">
        <f ca="1">IF(I$5&lt;&gt;"",HLOOKUP(I$5,Functionalization!$G$6:$M$427,ROW($A130)-5,FALSE),IFERROR(INDEX(I$391:I$427,MATCH($F130,$B$391:$B$427,0))/VLOOKUP($F130,$B$391:$AH$427,MATCH(LEFT(TRIM(I$6),FIND("~",SUBSTITUTE(I$6,"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130))*HLOOKUP(LEFT(TRIM(I$6),FIND("~",SUBSTITUTE(I$6," ","~",LEN(TRIM(I$6))-LEN(SUBSTITUTE(TRIM(I$6)," ",""))))-1)&amp;" Total",$B$6:$AH$427,ROW($A130)-5,FALSE))</f>
        <v>0</v>
      </c>
      <c r="J130" s="11">
        <f ca="1">IF(J$5&lt;&gt;"",HLOOKUP(J$5,Functionalization!$G$6:$M$427,ROW($A130)-5,FALSE),IFERROR(INDEX(J$391:J$427,MATCH($F130,$B$391:$B$427,0))/VLOOKUP($F130,$B$391:$AH$427,MATCH(LEFT(TRIM(J$6),FIND("~",SUBSTITUTE(J$6,"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130))*HLOOKUP(LEFT(TRIM(J$6),FIND("~",SUBSTITUTE(J$6," ","~",LEN(TRIM(J$6))-LEN(SUBSTITUTE(TRIM(J$6)," ",""))))-1)&amp;" Total",$B$6:$AH$427,ROW($A130)-5,FALSE))</f>
        <v>0</v>
      </c>
      <c r="K130" s="11">
        <f ca="1">IF(K$5&lt;&gt;"",HLOOKUP(K$5,Functionalization!$G$6:$M$427,ROW($A130)-5,FALSE),IFERROR(INDEX(K$391:K$427,MATCH($F130,$B$391:$B$427,0))/VLOOKUP($F130,$B$391:$AH$427,MATCH(LEFT(TRIM(K$6),FIND("~",SUBSTITUTE(K$6,"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130))*HLOOKUP(LEFT(TRIM(K$6),FIND("~",SUBSTITUTE(K$6," ","~",LEN(TRIM(K$6))-LEN(SUBSTITUTE(TRIM(K$6)," ",""))))-1)&amp;" Total",$B$6:$AH$427,ROW($A130)-5,FALSE))</f>
        <v>0</v>
      </c>
      <c r="L130" s="11">
        <f ca="1">IF(L$5&lt;&gt;"",HLOOKUP(L$5,Functionalization!$G$6:$M$427,ROW($A130)-5,FALSE),IFERROR(INDEX(L$391:L$427,MATCH($F130,$B$391:$B$427,0))/VLOOKUP($F130,$B$391:$AH$427,MATCH(LEFT(TRIM(L$6),FIND("~",SUBSTITUTE(L$6,"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130))*HLOOKUP(LEFT(TRIM(L$6),FIND("~",SUBSTITUTE(L$6," ","~",LEN(TRIM(L$6))-LEN(SUBSTITUTE(TRIM(L$6)," ",""))))-1)&amp;" Total",$B$6:$AH$427,ROW($A130)-5,FALSE))</f>
        <v>0</v>
      </c>
      <c r="M130" s="11">
        <f ca="1">IF(M$5&lt;&gt;"",HLOOKUP(M$5,Functionalization!$G$6:$M$427,ROW($A130)-5,FALSE),IFERROR(INDEX(M$391:M$427,MATCH($F130,$B$391:$B$427,0))/VLOOKUP($F130,$B$391:$AH$427,MATCH(LEFT(TRIM(M$6),FIND("~",SUBSTITUTE(M$6,"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130))*HLOOKUP(LEFT(TRIM(M$6),FIND("~",SUBSTITUTE(M$6," ","~",LEN(TRIM(M$6))-LEN(SUBSTITUTE(TRIM(M$6)," ",""))))-1)&amp;" Total",$B$6:$AH$427,ROW($A130)-5,FALSE))</f>
        <v>0</v>
      </c>
      <c r="N130" s="11">
        <f ca="1">IF(N$5&lt;&gt;"",HLOOKUP(N$5,Functionalization!$G$6:$M$427,ROW($A130)-5,FALSE),IFERROR(INDEX(N$391:N$427,MATCH($F130,$B$391:$B$427,0))/VLOOKUP($F130,$B$391:$AH$427,MATCH(LEFT(TRIM(N$6),FIND("~",SUBSTITUTE(N$6,"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130))*HLOOKUP(LEFT(TRIM(N$6),FIND("~",SUBSTITUTE(N$6," ","~",LEN(TRIM(N$6))-LEN(SUBSTITUTE(TRIM(N$6)," ",""))))-1)&amp;" Total",$B$6:$AH$427,ROW($A130)-5,FALSE))</f>
        <v>0</v>
      </c>
      <c r="O130" s="11">
        <f ca="1">IF(O$5&lt;&gt;"",HLOOKUP(O$5,Functionalization!$G$6:$M$427,ROW($A130)-5,FALSE),IFERROR(INDEX(O$391:O$427,MATCH($F130,$B$391:$B$427,0))/VLOOKUP($F130,$B$391:$AH$427,MATCH(LEFT(TRIM(O$6),FIND("~",SUBSTITUTE(O$6,"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130))*HLOOKUP(LEFT(TRIM(O$6),FIND("~",SUBSTITUTE(O$6," ","~",LEN(TRIM(O$6))-LEN(SUBSTITUTE(TRIM(O$6)," ",""))))-1)&amp;" Total",$B$6:$AH$427,ROW($A130)-5,FALSE))</f>
        <v>0</v>
      </c>
      <c r="P130" s="11">
        <f ca="1">IF(P$5&lt;&gt;"",HLOOKUP(P$5,Functionalization!$G$6:$M$427,ROW($A130)-5,FALSE),IFERROR(INDEX(P$391:P$427,MATCH($F130,$B$391:$B$427,0))/VLOOKUP($F130,$B$391:$AH$427,MATCH(LEFT(TRIM(P$6),FIND("~",SUBSTITUTE(P$6,"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130))*HLOOKUP(LEFT(TRIM(P$6),FIND("~",SUBSTITUTE(P$6," ","~",LEN(TRIM(P$6))-LEN(SUBSTITUTE(TRIM(P$6)," ",""))))-1)&amp;" Total",$B$6:$AH$427,ROW($A130)-5,FALSE))</f>
        <v>0</v>
      </c>
      <c r="Q130" s="11">
        <f ca="1">IF(Q$5&lt;&gt;"",HLOOKUP(Q$5,Functionalization!$G$6:$M$427,ROW($A130)-5,FALSE),IFERROR(INDEX(Q$391:Q$427,MATCH($F130,$B$391:$B$427,0))/VLOOKUP($F130,$B$391:$AH$427,MATCH(LEFT(TRIM(Q$6),FIND("~",SUBSTITUTE(Q$6,"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130))*HLOOKUP(LEFT(TRIM(Q$6),FIND("~",SUBSTITUTE(Q$6," ","~",LEN(TRIM(Q$6))-LEN(SUBSTITUTE(TRIM(Q$6)," ",""))))-1)&amp;" Total",$B$6:$AH$427,ROW($A130)-5,FALSE))</f>
        <v>0</v>
      </c>
      <c r="R130" s="11">
        <f ca="1">IF(R$5&lt;&gt;"",HLOOKUP(R$5,Functionalization!$G$6:$M$427,ROW($A130)-5,FALSE),IFERROR(INDEX(R$391:R$427,MATCH($F130,$B$391:$B$427,0))/VLOOKUP($F130,$B$391:$AH$427,MATCH(LEFT(TRIM(R$6),FIND("~",SUBSTITUTE(R$6,"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130))*HLOOKUP(LEFT(TRIM(R$6),FIND("~",SUBSTITUTE(R$6," ","~",LEN(TRIM(R$6))-LEN(SUBSTITUTE(TRIM(R$6)," ",""))))-1)&amp;" Total",$B$6:$AH$427,ROW($A130)-5,FALSE))</f>
        <v>0</v>
      </c>
      <c r="S130" s="11">
        <f ca="1">IF(S$5&lt;&gt;"",HLOOKUP(S$5,Functionalization!$G$6:$M$427,ROW($A130)-5,FALSE),IFERROR(INDEX(S$391:S$427,MATCH($F130,$B$391:$B$427,0))/VLOOKUP($F130,$B$391:$AH$427,MATCH(LEFT(TRIM(S$6),FIND("~",SUBSTITUTE(S$6,"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130))*HLOOKUP(LEFT(TRIM(S$6),FIND("~",SUBSTITUTE(S$6," ","~",LEN(TRIM(S$6))-LEN(SUBSTITUTE(TRIM(S$6)," ",""))))-1)&amp;" Total",$B$6:$AH$427,ROW($A130)-5,FALSE))</f>
        <v>0</v>
      </c>
      <c r="T130" s="11">
        <f ca="1">IF(T$5&lt;&gt;"",HLOOKUP(T$5,Functionalization!$G$6:$M$427,ROW($A130)-5,FALSE),IFERROR(INDEX(T$391:T$427,MATCH($F130,$B$391:$B$427,0))/VLOOKUP($F130,$B$391:$AH$427,MATCH(LEFT(TRIM(T$6),FIND("~",SUBSTITUTE(T$6,"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130))*HLOOKUP(LEFT(TRIM(T$6),FIND("~",SUBSTITUTE(T$6," ","~",LEN(TRIM(T$6))-LEN(SUBSTITUTE(TRIM(T$6)," ",""))))-1)&amp;" Total",$B$6:$AH$427,ROW($A130)-5,FALSE))</f>
        <v>0</v>
      </c>
      <c r="U130" s="11">
        <f ca="1">IF(U$5&lt;&gt;"",HLOOKUP(U$5,Functionalization!$G$6:$M$427,ROW($A130)-5,FALSE),IFERROR(INDEX(U$391:U$427,MATCH($F130,$B$391:$B$427,0))/VLOOKUP($F130,$B$391:$AH$427,MATCH(LEFT(TRIM(U$6),FIND("~",SUBSTITUTE(U$6,"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130))*HLOOKUP(LEFT(TRIM(U$6),FIND("~",SUBSTITUTE(U$6," ","~",LEN(TRIM(U$6))-LEN(SUBSTITUTE(TRIM(U$6)," ",""))))-1)&amp;" Total",$B$6:$AH$427,ROW($A130)-5,FALSE))</f>
        <v>0</v>
      </c>
      <c r="V130" s="11">
        <f ca="1">IF(V$5&lt;&gt;"",HLOOKUP(V$5,Functionalization!$G$6:$M$427,ROW($A130)-5,FALSE),IFERROR(INDEX(V$391:V$427,MATCH($F130,$B$391:$B$427,0))/VLOOKUP($F130,$B$391:$AH$427,MATCH(LEFT(TRIM(V$6),FIND("~",SUBSTITUTE(V$6,"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130))*HLOOKUP(LEFT(TRIM(V$6),FIND("~",SUBSTITUTE(V$6," ","~",LEN(TRIM(V$6))-LEN(SUBSTITUTE(TRIM(V$6)," ",""))))-1)&amp;" Total",$B$6:$AH$427,ROW($A130)-5,FALSE))</f>
        <v>0</v>
      </c>
      <c r="W130" s="11">
        <f ca="1">IF(W$5&lt;&gt;"",HLOOKUP(W$5,Functionalization!$G$6:$M$427,ROW($A130)-5,FALSE),IFERROR(INDEX(W$391:W$427,MATCH($F130,$B$391:$B$427,0))/VLOOKUP($F130,$B$391:$AH$427,MATCH(LEFT(TRIM(W$6),FIND("~",SUBSTITUTE(W$6,"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130))*HLOOKUP(LEFT(TRIM(W$6),FIND("~",SUBSTITUTE(W$6," ","~",LEN(TRIM(W$6))-LEN(SUBSTITUTE(TRIM(W$6)," ",""))))-1)&amp;" Total",$B$6:$AH$427,ROW($A130)-5,FALSE))</f>
        <v>0</v>
      </c>
      <c r="X130" s="11">
        <f ca="1">IF(X$5&lt;&gt;"",HLOOKUP(X$5,Functionalization!$G$6:$M$427,ROW($A130)-5,FALSE),IFERROR(INDEX(X$391:X$427,MATCH($F130,$B$391:$B$427,0))/VLOOKUP($F130,$B$391:$AH$427,MATCH(LEFT(TRIM(X$6),FIND("~",SUBSTITUTE(X$6,"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130))*HLOOKUP(LEFT(TRIM(X$6),FIND("~",SUBSTITUTE(X$6," ","~",LEN(TRIM(X$6))-LEN(SUBSTITUTE(TRIM(X$6)," ",""))))-1)&amp;" Total",$B$6:$AH$427,ROW($A130)-5,FALSE))</f>
        <v>0</v>
      </c>
      <c r="Y130" s="11">
        <f ca="1">IF(Y$5&lt;&gt;"",HLOOKUP(Y$5,Functionalization!$G$6:$M$427,ROW($A130)-5,FALSE),IFERROR(INDEX(Y$391:Y$427,MATCH($F130,$B$391:$B$427,0))/VLOOKUP($F130,$B$391:$AH$427,MATCH(LEFT(TRIM(Y$6),FIND("~",SUBSTITUTE(Y$6,"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130))*HLOOKUP(LEFT(TRIM(Y$6),FIND("~",SUBSTITUTE(Y$6," ","~",LEN(TRIM(Y$6))-LEN(SUBSTITUTE(TRIM(Y$6)," ",""))))-1)&amp;" Total",$B$6:$AH$427,ROW($A130)-5,FALSE))</f>
        <v>0</v>
      </c>
      <c r="Z130" s="11">
        <f ca="1">IF(Z$5&lt;&gt;"",HLOOKUP(Z$5,Functionalization!$G$6:$M$427,ROW($A130)-5,FALSE),IFERROR(INDEX(Z$391:Z$427,MATCH($F130,$B$391:$B$427,0))/VLOOKUP($F130,$B$391:$AH$427,MATCH(LEFT(TRIM(Z$6),FIND("~",SUBSTITUTE(Z$6,"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130))*HLOOKUP(LEFT(TRIM(Z$6),FIND("~",SUBSTITUTE(Z$6," ","~",LEN(TRIM(Z$6))-LEN(SUBSTITUTE(TRIM(Z$6)," ",""))))-1)&amp;" Total",$B$6:$AH$427,ROW($A130)-5,FALSE))</f>
        <v>0</v>
      </c>
      <c r="AA130" s="11">
        <f ca="1">IF(AA$5&lt;&gt;"",HLOOKUP(AA$5,Functionalization!$G$6:$M$427,ROW($A130)-5,FALSE),IFERROR(INDEX(AA$391:AA$427,MATCH($F130,$B$391:$B$427,0))/VLOOKUP($F130,$B$391:$AH$427,MATCH(LEFT(TRIM(AA$6),FIND("~",SUBSTITUTE(AA$6,"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130))*HLOOKUP(LEFT(TRIM(AA$6),FIND("~",SUBSTITUTE(AA$6," ","~",LEN(TRIM(AA$6))-LEN(SUBSTITUTE(TRIM(AA$6)," ",""))))-1)&amp;" Total",$B$6:$AH$427,ROW($A130)-5,FALSE))</f>
        <v>-6733920</v>
      </c>
      <c r="AB130" s="11">
        <f ca="1">IF(AB$5&lt;&gt;"",HLOOKUP(AB$5,Functionalization!$G$6:$M$427,ROW($A130)-5,FALSE),IFERROR(INDEX(AB$391:AB$427,MATCH($F130,$B$391:$B$427,0))/VLOOKUP($F130,$B$391:$AH$427,MATCH(LEFT(TRIM(AB$6),FIND("~",SUBSTITUTE(AB$6,"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130))*HLOOKUP(LEFT(TRIM(AB$6),FIND("~",SUBSTITUTE(AB$6," ","~",LEN(TRIM(AB$6))-LEN(SUBSTITUTE(TRIM(AB$6)," ",""))))-1)&amp;" Total",$B$6:$AH$427,ROW($A130)-5,FALSE))</f>
        <v>0</v>
      </c>
      <c r="AC130" s="11">
        <f ca="1">IF(AC$5&lt;&gt;"",HLOOKUP(AC$5,Functionalization!$G$6:$M$427,ROW($A130)-5,FALSE),IFERROR(INDEX(AC$391:AC$427,MATCH($F130,$B$391:$B$427,0))/VLOOKUP($F130,$B$391:$AH$427,MATCH(LEFT(TRIM(AC$6),FIND("~",SUBSTITUTE(AC$6,"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130))*HLOOKUP(LEFT(TRIM(AC$6),FIND("~",SUBSTITUTE(AC$6," ","~",LEN(TRIM(AC$6))-LEN(SUBSTITUTE(TRIM(AC$6)," ",""))))-1)&amp;" Total",$B$6:$AH$427,ROW($A130)-5,FALSE))</f>
        <v>0</v>
      </c>
      <c r="AD130" s="11">
        <f ca="1">IF(AD$5&lt;&gt;"",HLOOKUP(AD$5,Functionalization!$G$6:$M$427,ROW($A130)-5,FALSE),IFERROR(INDEX(AD$391:AD$427,MATCH($F130,$B$391:$B$427,0))/VLOOKUP($F130,$B$391:$AH$427,MATCH(LEFT(TRIM(AD$6),FIND("~",SUBSTITUTE(AD$6,"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130))*HLOOKUP(LEFT(TRIM(AD$6),FIND("~",SUBSTITUTE(AD$6," ","~",LEN(TRIM(AD$6))-LEN(SUBSTITUTE(TRIM(AD$6)," ",""))))-1)&amp;" Total",$B$6:$AH$427,ROW($A130)-5,FALSE))</f>
        <v>-6733920</v>
      </c>
      <c r="AE130" s="11">
        <f ca="1">IF(AE$5&lt;&gt;"",HLOOKUP(AE$5,Functionalization!$G$6:$M$427,ROW($A130)-5,FALSE),IFERROR(INDEX(AE$391:AE$427,MATCH($F130,$B$391:$B$427,0))/VLOOKUP($F130,$B$391:$AH$427,MATCH(LEFT(TRIM(AE$6),FIND("~",SUBSTITUTE(AE$6,"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130))*HLOOKUP(LEFT(TRIM(AE$6),FIND("~",SUBSTITUTE(AE$6," ","~",LEN(TRIM(AE$6))-LEN(SUBSTITUTE(TRIM(AE$6)," ",""))))-1)&amp;" Total",$B$6:$AH$427,ROW($A130)-5,FALSE))</f>
        <v>0</v>
      </c>
      <c r="AF130" s="11">
        <f ca="1">IF(AF$5&lt;&gt;"",HLOOKUP(AF$5,Functionalization!$G$6:$M$427,ROW($A130)-5,FALSE),IFERROR(INDEX(AF$391:AF$427,MATCH($F130,$B$391:$B$427,0))/VLOOKUP($F130,$B$391:$AH$427,MATCH(LEFT(TRIM(AF$6),FIND("~",SUBSTITUTE(AF$6,"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130))*HLOOKUP(LEFT(TRIM(AF$6),FIND("~",SUBSTITUTE(AF$6," ","~",LEN(TRIM(AF$6))-LEN(SUBSTITUTE(TRIM(AF$6)," ",""))))-1)&amp;" Total",$B$6:$AH$427,ROW($A130)-5,FALSE))</f>
        <v>0</v>
      </c>
      <c r="AG130" s="11">
        <f ca="1">IF(AG$5&lt;&gt;"",HLOOKUP(AG$5,Functionalization!$G$6:$M$427,ROW($A130)-5,FALSE),IFERROR(INDEX(AG$391:AG$427,MATCH($F130,$B$391:$B$427,0))/VLOOKUP($F130,$B$391:$AH$427,MATCH(LEFT(TRIM(AG$6),FIND("~",SUBSTITUTE(AG$6,"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130))*HLOOKUP(LEFT(TRIM(AG$6),FIND("~",SUBSTITUTE(AG$6," ","~",LEN(TRIM(AG$6))-LEN(SUBSTITUTE(TRIM(AG$6)," ",""))))-1)&amp;" Total",$B$6:$AH$427,ROW($A130)-5,FALSE))</f>
        <v>0</v>
      </c>
      <c r="AH130" s="11">
        <f ca="1">IF(AH$5&lt;&gt;"",HLOOKUP(AH$5,Functionalization!$G$6:$M$427,ROW($A130)-5,FALSE),IFERROR(INDEX(AH$391:AH$427,MATCH($F130,$B$391:$B$427,0))/VLOOKUP($F130,$B$391:$AH$427,MATCH(LEFT(TRIM(AH$6),FIND("~",SUBSTITUTE(AH$6,"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130))*HLOOKUP(LEFT(TRIM(AH$6),FIND("~",SUBSTITUTE(AH$6," ","~",LEN(TRIM(AH$6))-LEN(SUBSTITUTE(TRIM(AH$6)," ",""))))-1)&amp;" Total",$B$6:$AH$427,ROW($A130)-5,FALSE))</f>
        <v>0</v>
      </c>
      <c r="AJ130">
        <f ca="1">IFERROR(IF(SUMIF($G$6:$AH$6,AJ$6&amp;" Total",$G130:$AH130)-(SUMIF($G$6:$AH$6,AJ$6&amp;" "&amp;'Input-Func_Class'!$D$22,$G130:$AH130)+IFERROR(SUMIF($G$6:$AH$6,AJ$6&amp;" "&amp;'Input-Func_Class'!$E$22,$G130:$AH130),SUMIF($G$6:$AH$6,AJ$6&amp;" "&amp;'Input-Func_Class'!$B$24,$G130:$AH130))+SUMIF($G$6:$AH$6,AJ$6&amp;" "&amp;'Input-Func_Class'!$F$22,$G130:$AH130))&lt;Check_Limit,0,1),1)</f>
        <v>0</v>
      </c>
      <c r="AK130">
        <f ca="1">IFERROR(IF(SUMIF($G$6:$AH$6,AK$6&amp;" Total",$G130:$AH130)-(SUMIF($G$6:$AH$6,AK$6&amp;" "&amp;'Input-Func_Class'!$D$22,$G130:$AH130)+IFERROR(SUMIF($G$6:$AH$6,AK$6&amp;" "&amp;'Input-Func_Class'!$E$22,$G130:$AH130),SUMIF($G$6:$AH$6,AK$6&amp;" "&amp;'Input-Func_Class'!$B$24,$G130:$AH130))+SUMIF($G$6:$AH$6,AK$6&amp;" "&amp;'Input-Func_Class'!$F$22,$G130:$AH130))&lt;Check_Limit,0,1),1)</f>
        <v>0</v>
      </c>
      <c r="AL130">
        <f ca="1">IFERROR(IF(SUMIF($G$6:$AH$6,AL$6&amp;" Total",$G130:$AH130)-(SUMIF($G$6:$AH$6,AL$6&amp;" "&amp;'Input-Func_Class'!$D$22,$G130:$AH130)+IFERROR(SUMIF($G$6:$AH$6,AL$6&amp;" "&amp;'Input-Func_Class'!$E$22,$G130:$AH130),SUMIF($G$6:$AH$6,AL$6&amp;" "&amp;'Input-Func_Class'!$B$24,$G130:$AH130))+SUMIF($G$6:$AH$6,AL$6&amp;" "&amp;'Input-Func_Class'!$F$22,$G130:$AH130))&lt;Check_Limit,0,1),1)</f>
        <v>0</v>
      </c>
      <c r="AM130">
        <f ca="1">IFERROR(IF(SUMIF($G$6:$AH$6,AM$6&amp;" Total",$G130:$AH130)-(SUMIF($G$6:$AH$6,AM$6&amp;" "&amp;'Input-Func_Class'!$D$22,$G130:$AH130)+IFERROR(SUMIF($G$6:$AH$6,AM$6&amp;" "&amp;'Input-Func_Class'!$E$22,$G130:$AH130),SUMIF($G$6:$AH$6,AM$6&amp;" "&amp;'Input-Func_Class'!$B$24,$G130:$AH130))+SUMIF($G$6:$AH$6,AM$6&amp;" "&amp;'Input-Func_Class'!$F$22,$G130:$AH130))&lt;Check_Limit,0,1),1)</f>
        <v>0</v>
      </c>
      <c r="AN130">
        <f ca="1">IFERROR(IF(SUMIF($G$6:$AH$6,AN$6&amp;" Total",$G130:$AH130)-(SUMIF($G$6:$AH$6,AN$6&amp;" "&amp;'Input-Func_Class'!$D$22,$G130:$AH130)+IFERROR(SUMIF($G$6:$AH$6,AN$6&amp;" "&amp;'Input-Func_Class'!$E$22,$G130:$AH130),SUMIF($G$6:$AH$6,AN$6&amp;" "&amp;'Input-Func_Class'!$B$24,$G130:$AH130))+SUMIF($G$6:$AH$6,AN$6&amp;" "&amp;'Input-Func_Class'!$F$22,$G130:$AH130))&lt;Check_Limit,0,1),1)</f>
        <v>0</v>
      </c>
      <c r="AO130">
        <f ca="1">IFERROR(IF(SUMIF($G$6:$AH$6,AO$6&amp;" Total",$G130:$AH130)-(SUMIF($G$6:$AH$6,AO$6&amp;" "&amp;'Input-Func_Class'!$D$22,$G130:$AH130)+IFERROR(SUMIF($G$6:$AH$6,AO$6&amp;" "&amp;'Input-Func_Class'!$E$22,$G130:$AH130),SUMIF($G$6:$AH$6,AO$6&amp;" "&amp;'Input-Func_Class'!$B$24,$G130:$AH130))+SUMIF($G$6:$AH$6,AO$6&amp;" "&amp;'Input-Func_Class'!$F$22,$G130:$AH130))&lt;Check_Limit,0,1),1)</f>
        <v>0</v>
      </c>
      <c r="AP130">
        <f ca="1">IFERROR(IF(SUMIF($G$6:$AH$6,AP$6&amp;" Total",$G130:$AH130)-(SUMIF($G$6:$AH$6,AP$6&amp;" "&amp;'Input-Func_Class'!$D$22,$G130:$AH130)+IFERROR(SUMIF($G$6:$AH$6,AP$6&amp;" "&amp;'Input-Func_Class'!$E$22,$G130:$AH130),SUMIF($G$6:$AH$6,AP$6&amp;" "&amp;'Input-Func_Class'!$B$24,$G130:$AH130))+SUMIF($G$6:$AH$6,AP$6&amp;" "&amp;'Input-Func_Class'!$F$22,$G130:$AH130))&lt;Check_Limit,0,1),1)</f>
        <v>0</v>
      </c>
    </row>
    <row r="131" spans="1:42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>Functionalization!$D131</f>
        <v>-14644532</v>
      </c>
      <c r="E131" s="11">
        <f t="shared" ca="1" si="6"/>
        <v>0</v>
      </c>
      <c r="F131" s="3" t="str">
        <f>IF($D131=0,"-",IF('Input-Accounts'!$E131&lt;&gt;0,'Input-Accounts'!$E131,'Input-Accounts'!$G131))</f>
        <v>CUSTOMER</v>
      </c>
      <c r="G131" s="11">
        <f ca="1">IF(G$5&lt;&gt;"",HLOOKUP(G$5,Functionalization!$G$6:$M$427,ROW($A131)-5,FALSE),IFERROR(INDEX(G$391:G$427,MATCH($F131,$B$391:$B$427,0))/VLOOKUP($F131,$B$391:$AH$427,MATCH(LEFT(TRIM(G$6),FIND("~",SUBSTITUTE(G$6,"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131))*HLOOKUP(LEFT(TRIM(G$6),FIND("~",SUBSTITUTE(G$6," ","~",LEN(TRIM(G$6))-LEN(SUBSTITUTE(TRIM(G$6)," ",""))))-1)&amp;" Total",$B$6:$AH$427,ROW($A131)-5,FALSE))</f>
        <v>0</v>
      </c>
      <c r="H131" s="11">
        <f ca="1">IF(H$5&lt;&gt;"",HLOOKUP(H$5,Functionalization!$G$6:$M$427,ROW($A131)-5,FALSE),IFERROR(INDEX(H$391:H$427,MATCH($F131,$B$391:$B$427,0))/VLOOKUP($F131,$B$391:$AH$427,MATCH(LEFT(TRIM(H$6),FIND("~",SUBSTITUTE(H$6,"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131))*HLOOKUP(LEFT(TRIM(H$6),FIND("~",SUBSTITUTE(H$6," ","~",LEN(TRIM(H$6))-LEN(SUBSTITUTE(TRIM(H$6)," ",""))))-1)&amp;" Total",$B$6:$AH$427,ROW($A131)-5,FALSE))</f>
        <v>0</v>
      </c>
      <c r="I131" s="11">
        <f ca="1">IF(I$5&lt;&gt;"",HLOOKUP(I$5,Functionalization!$G$6:$M$427,ROW($A131)-5,FALSE),IFERROR(INDEX(I$391:I$427,MATCH($F131,$B$391:$B$427,0))/VLOOKUP($F131,$B$391:$AH$427,MATCH(LEFT(TRIM(I$6),FIND("~",SUBSTITUTE(I$6,"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131))*HLOOKUP(LEFT(TRIM(I$6),FIND("~",SUBSTITUTE(I$6," ","~",LEN(TRIM(I$6))-LEN(SUBSTITUTE(TRIM(I$6)," ",""))))-1)&amp;" Total",$B$6:$AH$427,ROW($A131)-5,FALSE))</f>
        <v>0</v>
      </c>
      <c r="J131" s="11">
        <f ca="1">IF(J$5&lt;&gt;"",HLOOKUP(J$5,Functionalization!$G$6:$M$427,ROW($A131)-5,FALSE),IFERROR(INDEX(J$391:J$427,MATCH($F131,$B$391:$B$427,0))/VLOOKUP($F131,$B$391:$AH$427,MATCH(LEFT(TRIM(J$6),FIND("~",SUBSTITUTE(J$6,"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131))*HLOOKUP(LEFT(TRIM(J$6),FIND("~",SUBSTITUTE(J$6," ","~",LEN(TRIM(J$6))-LEN(SUBSTITUTE(TRIM(J$6)," ",""))))-1)&amp;" Total",$B$6:$AH$427,ROW($A131)-5,FALSE))</f>
        <v>0</v>
      </c>
      <c r="K131" s="11">
        <f ca="1">IF(K$5&lt;&gt;"",HLOOKUP(K$5,Functionalization!$G$6:$M$427,ROW($A131)-5,FALSE),IFERROR(INDEX(K$391:K$427,MATCH($F131,$B$391:$B$427,0))/VLOOKUP($F131,$B$391:$AH$427,MATCH(LEFT(TRIM(K$6),FIND("~",SUBSTITUTE(K$6,"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131))*HLOOKUP(LEFT(TRIM(K$6),FIND("~",SUBSTITUTE(K$6," ","~",LEN(TRIM(K$6))-LEN(SUBSTITUTE(TRIM(K$6)," ",""))))-1)&amp;" Total",$B$6:$AH$427,ROW($A131)-5,FALSE))</f>
        <v>0</v>
      </c>
      <c r="L131" s="11">
        <f ca="1">IF(L$5&lt;&gt;"",HLOOKUP(L$5,Functionalization!$G$6:$M$427,ROW($A131)-5,FALSE),IFERROR(INDEX(L$391:L$427,MATCH($F131,$B$391:$B$427,0))/VLOOKUP($F131,$B$391:$AH$427,MATCH(LEFT(TRIM(L$6),FIND("~",SUBSTITUTE(L$6,"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131))*HLOOKUP(LEFT(TRIM(L$6),FIND("~",SUBSTITUTE(L$6," ","~",LEN(TRIM(L$6))-LEN(SUBSTITUTE(TRIM(L$6)," ",""))))-1)&amp;" Total",$B$6:$AH$427,ROW($A131)-5,FALSE))</f>
        <v>0</v>
      </c>
      <c r="M131" s="11">
        <f ca="1">IF(M$5&lt;&gt;"",HLOOKUP(M$5,Functionalization!$G$6:$M$427,ROW($A131)-5,FALSE),IFERROR(INDEX(M$391:M$427,MATCH($F131,$B$391:$B$427,0))/VLOOKUP($F131,$B$391:$AH$427,MATCH(LEFT(TRIM(M$6),FIND("~",SUBSTITUTE(M$6,"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131))*HLOOKUP(LEFT(TRIM(M$6),FIND("~",SUBSTITUTE(M$6," ","~",LEN(TRIM(M$6))-LEN(SUBSTITUTE(TRIM(M$6)," ",""))))-1)&amp;" Total",$B$6:$AH$427,ROW($A131)-5,FALSE))</f>
        <v>0</v>
      </c>
      <c r="N131" s="11">
        <f ca="1">IF(N$5&lt;&gt;"",HLOOKUP(N$5,Functionalization!$G$6:$M$427,ROW($A131)-5,FALSE),IFERROR(INDEX(N$391:N$427,MATCH($F131,$B$391:$B$427,0))/VLOOKUP($F131,$B$391:$AH$427,MATCH(LEFT(TRIM(N$6),FIND("~",SUBSTITUTE(N$6,"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131))*HLOOKUP(LEFT(TRIM(N$6),FIND("~",SUBSTITUTE(N$6," ","~",LEN(TRIM(N$6))-LEN(SUBSTITUTE(TRIM(N$6)," ",""))))-1)&amp;" Total",$B$6:$AH$427,ROW($A131)-5,FALSE))</f>
        <v>0</v>
      </c>
      <c r="O131" s="11">
        <f ca="1">IF(O$5&lt;&gt;"",HLOOKUP(O$5,Functionalization!$G$6:$M$427,ROW($A131)-5,FALSE),IFERROR(INDEX(O$391:O$427,MATCH($F131,$B$391:$B$427,0))/VLOOKUP($F131,$B$391:$AH$427,MATCH(LEFT(TRIM(O$6),FIND("~",SUBSTITUTE(O$6,"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131))*HLOOKUP(LEFT(TRIM(O$6),FIND("~",SUBSTITUTE(O$6," ","~",LEN(TRIM(O$6))-LEN(SUBSTITUTE(TRIM(O$6)," ",""))))-1)&amp;" Total",$B$6:$AH$427,ROW($A131)-5,FALSE))</f>
        <v>0</v>
      </c>
      <c r="P131" s="11">
        <f ca="1">IF(P$5&lt;&gt;"",HLOOKUP(P$5,Functionalization!$G$6:$M$427,ROW($A131)-5,FALSE),IFERROR(INDEX(P$391:P$427,MATCH($F131,$B$391:$B$427,0))/VLOOKUP($F131,$B$391:$AH$427,MATCH(LEFT(TRIM(P$6),FIND("~",SUBSTITUTE(P$6,"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131))*HLOOKUP(LEFT(TRIM(P$6),FIND("~",SUBSTITUTE(P$6," ","~",LEN(TRIM(P$6))-LEN(SUBSTITUTE(TRIM(P$6)," ",""))))-1)&amp;" Total",$B$6:$AH$427,ROW($A131)-5,FALSE))</f>
        <v>0</v>
      </c>
      <c r="Q131" s="11">
        <f ca="1">IF(Q$5&lt;&gt;"",HLOOKUP(Q$5,Functionalization!$G$6:$M$427,ROW($A131)-5,FALSE),IFERROR(INDEX(Q$391:Q$427,MATCH($F131,$B$391:$B$427,0))/VLOOKUP($F131,$B$391:$AH$427,MATCH(LEFT(TRIM(Q$6),FIND("~",SUBSTITUTE(Q$6,"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131))*HLOOKUP(LEFT(TRIM(Q$6),FIND("~",SUBSTITUTE(Q$6," ","~",LEN(TRIM(Q$6))-LEN(SUBSTITUTE(TRIM(Q$6)," ",""))))-1)&amp;" Total",$B$6:$AH$427,ROW($A131)-5,FALSE))</f>
        <v>0</v>
      </c>
      <c r="R131" s="11">
        <f ca="1">IF(R$5&lt;&gt;"",HLOOKUP(R$5,Functionalization!$G$6:$M$427,ROW($A131)-5,FALSE),IFERROR(INDEX(R$391:R$427,MATCH($F131,$B$391:$B$427,0))/VLOOKUP($F131,$B$391:$AH$427,MATCH(LEFT(TRIM(R$6),FIND("~",SUBSTITUTE(R$6,"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131))*HLOOKUP(LEFT(TRIM(R$6),FIND("~",SUBSTITUTE(R$6," ","~",LEN(TRIM(R$6))-LEN(SUBSTITUTE(TRIM(R$6)," ",""))))-1)&amp;" Total",$B$6:$AH$427,ROW($A131)-5,FALSE))</f>
        <v>0</v>
      </c>
      <c r="S131" s="11">
        <f ca="1">IF(S$5&lt;&gt;"",HLOOKUP(S$5,Functionalization!$G$6:$M$427,ROW($A131)-5,FALSE),IFERROR(INDEX(S$391:S$427,MATCH($F131,$B$391:$B$427,0))/VLOOKUP($F131,$B$391:$AH$427,MATCH(LEFT(TRIM(S$6),FIND("~",SUBSTITUTE(S$6,"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131))*HLOOKUP(LEFT(TRIM(S$6),FIND("~",SUBSTITUTE(S$6," ","~",LEN(TRIM(S$6))-LEN(SUBSTITUTE(TRIM(S$6)," ",""))))-1)&amp;" Total",$B$6:$AH$427,ROW($A131)-5,FALSE))</f>
        <v>0</v>
      </c>
      <c r="T131" s="11">
        <f ca="1">IF(T$5&lt;&gt;"",HLOOKUP(T$5,Functionalization!$G$6:$M$427,ROW($A131)-5,FALSE),IFERROR(INDEX(T$391:T$427,MATCH($F131,$B$391:$B$427,0))/VLOOKUP($F131,$B$391:$AH$427,MATCH(LEFT(TRIM(T$6),FIND("~",SUBSTITUTE(T$6,"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131))*HLOOKUP(LEFT(TRIM(T$6),FIND("~",SUBSTITUTE(T$6," ","~",LEN(TRIM(T$6))-LEN(SUBSTITUTE(TRIM(T$6)," ",""))))-1)&amp;" Total",$B$6:$AH$427,ROW($A131)-5,FALSE))</f>
        <v>0</v>
      </c>
      <c r="U131" s="11">
        <f ca="1">IF(U$5&lt;&gt;"",HLOOKUP(U$5,Functionalization!$G$6:$M$427,ROW($A131)-5,FALSE),IFERROR(INDEX(U$391:U$427,MATCH($F131,$B$391:$B$427,0))/VLOOKUP($F131,$B$391:$AH$427,MATCH(LEFT(TRIM(U$6),FIND("~",SUBSTITUTE(U$6,"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131))*HLOOKUP(LEFT(TRIM(U$6),FIND("~",SUBSTITUTE(U$6," ","~",LEN(TRIM(U$6))-LEN(SUBSTITUTE(TRIM(U$6)," ",""))))-1)&amp;" Total",$B$6:$AH$427,ROW($A131)-5,FALSE))</f>
        <v>0</v>
      </c>
      <c r="V131" s="11">
        <f ca="1">IF(V$5&lt;&gt;"",HLOOKUP(V$5,Functionalization!$G$6:$M$427,ROW($A131)-5,FALSE),IFERROR(INDEX(V$391:V$427,MATCH($F131,$B$391:$B$427,0))/VLOOKUP($F131,$B$391:$AH$427,MATCH(LEFT(TRIM(V$6),FIND("~",SUBSTITUTE(V$6,"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131))*HLOOKUP(LEFT(TRIM(V$6),FIND("~",SUBSTITUTE(V$6," ","~",LEN(TRIM(V$6))-LEN(SUBSTITUTE(TRIM(V$6)," ",""))))-1)&amp;" Total",$B$6:$AH$427,ROW($A131)-5,FALSE))</f>
        <v>0</v>
      </c>
      <c r="W131" s="11">
        <f ca="1">IF(W$5&lt;&gt;"",HLOOKUP(W$5,Functionalization!$G$6:$M$427,ROW($A131)-5,FALSE),IFERROR(INDEX(W$391:W$427,MATCH($F131,$B$391:$B$427,0))/VLOOKUP($F131,$B$391:$AH$427,MATCH(LEFT(TRIM(W$6),FIND("~",SUBSTITUTE(W$6,"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131))*HLOOKUP(LEFT(TRIM(W$6),FIND("~",SUBSTITUTE(W$6," ","~",LEN(TRIM(W$6))-LEN(SUBSTITUTE(TRIM(W$6)," ",""))))-1)&amp;" Total",$B$6:$AH$427,ROW($A131)-5,FALSE))</f>
        <v>0</v>
      </c>
      <c r="X131" s="11">
        <f ca="1">IF(X$5&lt;&gt;"",HLOOKUP(X$5,Functionalization!$G$6:$M$427,ROW($A131)-5,FALSE),IFERROR(INDEX(X$391:X$427,MATCH($F131,$B$391:$B$427,0))/VLOOKUP($F131,$B$391:$AH$427,MATCH(LEFT(TRIM(X$6),FIND("~",SUBSTITUTE(X$6,"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131))*HLOOKUP(LEFT(TRIM(X$6),FIND("~",SUBSTITUTE(X$6," ","~",LEN(TRIM(X$6))-LEN(SUBSTITUTE(TRIM(X$6)," ",""))))-1)&amp;" Total",$B$6:$AH$427,ROW($A131)-5,FALSE))</f>
        <v>0</v>
      </c>
      <c r="Y131" s="11">
        <f ca="1">IF(Y$5&lt;&gt;"",HLOOKUP(Y$5,Functionalization!$G$6:$M$427,ROW($A131)-5,FALSE),IFERROR(INDEX(Y$391:Y$427,MATCH($F131,$B$391:$B$427,0))/VLOOKUP($F131,$B$391:$AH$427,MATCH(LEFT(TRIM(Y$6),FIND("~",SUBSTITUTE(Y$6,"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131))*HLOOKUP(LEFT(TRIM(Y$6),FIND("~",SUBSTITUTE(Y$6," ","~",LEN(TRIM(Y$6))-LEN(SUBSTITUTE(TRIM(Y$6)," ",""))))-1)&amp;" Total",$B$6:$AH$427,ROW($A131)-5,FALSE))</f>
        <v>0</v>
      </c>
      <c r="Z131" s="11">
        <f ca="1">IF(Z$5&lt;&gt;"",HLOOKUP(Z$5,Functionalization!$G$6:$M$427,ROW($A131)-5,FALSE),IFERROR(INDEX(Z$391:Z$427,MATCH($F131,$B$391:$B$427,0))/VLOOKUP($F131,$B$391:$AH$427,MATCH(LEFT(TRIM(Z$6),FIND("~",SUBSTITUTE(Z$6,"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131))*HLOOKUP(LEFT(TRIM(Z$6),FIND("~",SUBSTITUTE(Z$6," ","~",LEN(TRIM(Z$6))-LEN(SUBSTITUTE(TRIM(Z$6)," ",""))))-1)&amp;" Total",$B$6:$AH$427,ROW($A131)-5,FALSE))</f>
        <v>0</v>
      </c>
      <c r="AA131" s="11">
        <f ca="1">IF(AA$5&lt;&gt;"",HLOOKUP(AA$5,Functionalization!$G$6:$M$427,ROW($A131)-5,FALSE),IFERROR(INDEX(AA$391:AA$427,MATCH($F131,$B$391:$B$427,0))/VLOOKUP($F131,$B$391:$AH$427,MATCH(LEFT(TRIM(AA$6),FIND("~",SUBSTITUTE(AA$6,"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131))*HLOOKUP(LEFT(TRIM(AA$6),FIND("~",SUBSTITUTE(AA$6," ","~",LEN(TRIM(AA$6))-LEN(SUBSTITUTE(TRIM(AA$6)," ",""))))-1)&amp;" Total",$B$6:$AH$427,ROW($A131)-5,FALSE))</f>
        <v>-14644532</v>
      </c>
      <c r="AB131" s="11">
        <f ca="1">IF(AB$5&lt;&gt;"",HLOOKUP(AB$5,Functionalization!$G$6:$M$427,ROW($A131)-5,FALSE),IFERROR(INDEX(AB$391:AB$427,MATCH($F131,$B$391:$B$427,0))/VLOOKUP($F131,$B$391:$AH$427,MATCH(LEFT(TRIM(AB$6),FIND("~",SUBSTITUTE(AB$6,"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131))*HLOOKUP(LEFT(TRIM(AB$6),FIND("~",SUBSTITUTE(AB$6," ","~",LEN(TRIM(AB$6))-LEN(SUBSTITUTE(TRIM(AB$6)," ",""))))-1)&amp;" Total",$B$6:$AH$427,ROW($A131)-5,FALSE))</f>
        <v>0</v>
      </c>
      <c r="AC131" s="11">
        <f ca="1">IF(AC$5&lt;&gt;"",HLOOKUP(AC$5,Functionalization!$G$6:$M$427,ROW($A131)-5,FALSE),IFERROR(INDEX(AC$391:AC$427,MATCH($F131,$B$391:$B$427,0))/VLOOKUP($F131,$B$391:$AH$427,MATCH(LEFT(TRIM(AC$6),FIND("~",SUBSTITUTE(AC$6,"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131))*HLOOKUP(LEFT(TRIM(AC$6),FIND("~",SUBSTITUTE(AC$6," ","~",LEN(TRIM(AC$6))-LEN(SUBSTITUTE(TRIM(AC$6)," ",""))))-1)&amp;" Total",$B$6:$AH$427,ROW($A131)-5,FALSE))</f>
        <v>0</v>
      </c>
      <c r="AD131" s="11">
        <f ca="1">IF(AD$5&lt;&gt;"",HLOOKUP(AD$5,Functionalization!$G$6:$M$427,ROW($A131)-5,FALSE),IFERROR(INDEX(AD$391:AD$427,MATCH($F131,$B$391:$B$427,0))/VLOOKUP($F131,$B$391:$AH$427,MATCH(LEFT(TRIM(AD$6),FIND("~",SUBSTITUTE(AD$6,"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131))*HLOOKUP(LEFT(TRIM(AD$6),FIND("~",SUBSTITUTE(AD$6," ","~",LEN(TRIM(AD$6))-LEN(SUBSTITUTE(TRIM(AD$6)," ",""))))-1)&amp;" Total",$B$6:$AH$427,ROW($A131)-5,FALSE))</f>
        <v>-14644532</v>
      </c>
      <c r="AE131" s="11">
        <f ca="1">IF(AE$5&lt;&gt;"",HLOOKUP(AE$5,Functionalization!$G$6:$M$427,ROW($A131)-5,FALSE),IFERROR(INDEX(AE$391:AE$427,MATCH($F131,$B$391:$B$427,0))/VLOOKUP($F131,$B$391:$AH$427,MATCH(LEFT(TRIM(AE$6),FIND("~",SUBSTITUTE(AE$6,"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131))*HLOOKUP(LEFT(TRIM(AE$6),FIND("~",SUBSTITUTE(AE$6," ","~",LEN(TRIM(AE$6))-LEN(SUBSTITUTE(TRIM(AE$6)," ",""))))-1)&amp;" Total",$B$6:$AH$427,ROW($A131)-5,FALSE))</f>
        <v>0</v>
      </c>
      <c r="AF131" s="11">
        <f ca="1">IF(AF$5&lt;&gt;"",HLOOKUP(AF$5,Functionalization!$G$6:$M$427,ROW($A131)-5,FALSE),IFERROR(INDEX(AF$391:AF$427,MATCH($F131,$B$391:$B$427,0))/VLOOKUP($F131,$B$391:$AH$427,MATCH(LEFT(TRIM(AF$6),FIND("~",SUBSTITUTE(AF$6,"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131))*HLOOKUP(LEFT(TRIM(AF$6),FIND("~",SUBSTITUTE(AF$6," ","~",LEN(TRIM(AF$6))-LEN(SUBSTITUTE(TRIM(AF$6)," ",""))))-1)&amp;" Total",$B$6:$AH$427,ROW($A131)-5,FALSE))</f>
        <v>0</v>
      </c>
      <c r="AG131" s="11">
        <f ca="1">IF(AG$5&lt;&gt;"",HLOOKUP(AG$5,Functionalization!$G$6:$M$427,ROW($A131)-5,FALSE),IFERROR(INDEX(AG$391:AG$427,MATCH($F131,$B$391:$B$427,0))/VLOOKUP($F131,$B$391:$AH$427,MATCH(LEFT(TRIM(AG$6),FIND("~",SUBSTITUTE(AG$6,"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131))*HLOOKUP(LEFT(TRIM(AG$6),FIND("~",SUBSTITUTE(AG$6," ","~",LEN(TRIM(AG$6))-LEN(SUBSTITUTE(TRIM(AG$6)," ",""))))-1)&amp;" Total",$B$6:$AH$427,ROW($A131)-5,FALSE))</f>
        <v>0</v>
      </c>
      <c r="AH131" s="11">
        <f ca="1">IF(AH$5&lt;&gt;"",HLOOKUP(AH$5,Functionalization!$G$6:$M$427,ROW($A131)-5,FALSE),IFERROR(INDEX(AH$391:AH$427,MATCH($F131,$B$391:$B$427,0))/VLOOKUP($F131,$B$391:$AH$427,MATCH(LEFT(TRIM(AH$6),FIND("~",SUBSTITUTE(AH$6,"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131))*HLOOKUP(LEFT(TRIM(AH$6),FIND("~",SUBSTITUTE(AH$6," ","~",LEN(TRIM(AH$6))-LEN(SUBSTITUTE(TRIM(AH$6)," ",""))))-1)&amp;" Total",$B$6:$AH$427,ROW($A131)-5,FALSE))</f>
        <v>0</v>
      </c>
      <c r="AJ131">
        <f ca="1">IFERROR(IF(SUMIF($G$6:$AH$6,AJ$6&amp;" Total",$G131:$AH131)-(SUMIF($G$6:$AH$6,AJ$6&amp;" "&amp;'Input-Func_Class'!$D$22,$G131:$AH131)+IFERROR(SUMIF($G$6:$AH$6,AJ$6&amp;" "&amp;'Input-Func_Class'!$E$22,$G131:$AH131),SUMIF($G$6:$AH$6,AJ$6&amp;" "&amp;'Input-Func_Class'!$B$24,$G131:$AH131))+SUMIF($G$6:$AH$6,AJ$6&amp;" "&amp;'Input-Func_Class'!$F$22,$G131:$AH131))&lt;Check_Limit,0,1),1)</f>
        <v>0</v>
      </c>
      <c r="AK131">
        <f ca="1">IFERROR(IF(SUMIF($G$6:$AH$6,AK$6&amp;" Total",$G131:$AH131)-(SUMIF($G$6:$AH$6,AK$6&amp;" "&amp;'Input-Func_Class'!$D$22,$G131:$AH131)+IFERROR(SUMIF($G$6:$AH$6,AK$6&amp;" "&amp;'Input-Func_Class'!$E$22,$G131:$AH131),SUMIF($G$6:$AH$6,AK$6&amp;" "&amp;'Input-Func_Class'!$B$24,$G131:$AH131))+SUMIF($G$6:$AH$6,AK$6&amp;" "&amp;'Input-Func_Class'!$F$22,$G131:$AH131))&lt;Check_Limit,0,1),1)</f>
        <v>0</v>
      </c>
      <c r="AL131">
        <f ca="1">IFERROR(IF(SUMIF($G$6:$AH$6,AL$6&amp;" Total",$G131:$AH131)-(SUMIF($G$6:$AH$6,AL$6&amp;" "&amp;'Input-Func_Class'!$D$22,$G131:$AH131)+IFERROR(SUMIF($G$6:$AH$6,AL$6&amp;" "&amp;'Input-Func_Class'!$E$22,$G131:$AH131),SUMIF($G$6:$AH$6,AL$6&amp;" "&amp;'Input-Func_Class'!$B$24,$G131:$AH131))+SUMIF($G$6:$AH$6,AL$6&amp;" "&amp;'Input-Func_Class'!$F$22,$G131:$AH131))&lt;Check_Limit,0,1),1)</f>
        <v>0</v>
      </c>
      <c r="AM131">
        <f ca="1">IFERROR(IF(SUMIF($G$6:$AH$6,AM$6&amp;" Total",$G131:$AH131)-(SUMIF($G$6:$AH$6,AM$6&amp;" "&amp;'Input-Func_Class'!$D$22,$G131:$AH131)+IFERROR(SUMIF($G$6:$AH$6,AM$6&amp;" "&amp;'Input-Func_Class'!$E$22,$G131:$AH131),SUMIF($G$6:$AH$6,AM$6&amp;" "&amp;'Input-Func_Class'!$B$24,$G131:$AH131))+SUMIF($G$6:$AH$6,AM$6&amp;" "&amp;'Input-Func_Class'!$F$22,$G131:$AH131))&lt;Check_Limit,0,1),1)</f>
        <v>0</v>
      </c>
      <c r="AN131">
        <f ca="1">IFERROR(IF(SUMIF($G$6:$AH$6,AN$6&amp;" Total",$G131:$AH131)-(SUMIF($G$6:$AH$6,AN$6&amp;" "&amp;'Input-Func_Class'!$D$22,$G131:$AH131)+IFERROR(SUMIF($G$6:$AH$6,AN$6&amp;" "&amp;'Input-Func_Class'!$E$22,$G131:$AH131),SUMIF($G$6:$AH$6,AN$6&amp;" "&amp;'Input-Func_Class'!$B$24,$G131:$AH131))+SUMIF($G$6:$AH$6,AN$6&amp;" "&amp;'Input-Func_Class'!$F$22,$G131:$AH131))&lt;Check_Limit,0,1),1)</f>
        <v>0</v>
      </c>
      <c r="AO131">
        <f ca="1">IFERROR(IF(SUMIF($G$6:$AH$6,AO$6&amp;" Total",$G131:$AH131)-(SUMIF($G$6:$AH$6,AO$6&amp;" "&amp;'Input-Func_Class'!$D$22,$G131:$AH131)+IFERROR(SUMIF($G$6:$AH$6,AO$6&amp;" "&amp;'Input-Func_Class'!$E$22,$G131:$AH131),SUMIF($G$6:$AH$6,AO$6&amp;" "&amp;'Input-Func_Class'!$B$24,$G131:$AH131))+SUMIF($G$6:$AH$6,AO$6&amp;" "&amp;'Input-Func_Class'!$F$22,$G131:$AH131))&lt;Check_Limit,0,1),1)</f>
        <v>0</v>
      </c>
      <c r="AP131">
        <f ca="1">IFERROR(IF(SUMIF($G$6:$AH$6,AP$6&amp;" Total",$G131:$AH131)-(SUMIF($G$6:$AH$6,AP$6&amp;" "&amp;'Input-Func_Class'!$D$22,$G131:$AH131)+IFERROR(SUMIF($G$6:$AH$6,AP$6&amp;" "&amp;'Input-Func_Class'!$E$22,$G131:$AH131),SUMIF($G$6:$AH$6,AP$6&amp;" "&amp;'Input-Func_Class'!$B$24,$G131:$AH131))+SUMIF($G$6:$AH$6,AP$6&amp;" "&amp;'Input-Func_Class'!$F$22,$G131:$AH131))&lt;Check_Limit,0,1),1)</f>
        <v>0</v>
      </c>
    </row>
    <row r="132" spans="1:42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>Functionalization!$D132</f>
        <v>-5621218</v>
      </c>
      <c r="E132" s="11">
        <f t="shared" ca="1" si="6"/>
        <v>0</v>
      </c>
      <c r="F132" s="3" t="str">
        <f>IF($D132=0,"-",IF('Input-Accounts'!$E132&lt;&gt;0,'Input-Accounts'!$E132,'Input-Accounts'!$G132))</f>
        <v>INT_DISTPT_FERC_376-386</v>
      </c>
      <c r="G132" s="11">
        <f ca="1">IF(G$5&lt;&gt;"",HLOOKUP(G$5,Functionalization!$G$6:$M$427,ROW($A132)-5,FALSE),IFERROR(INDEX(G$391:G$427,MATCH($F132,$B$391:$B$427,0))/VLOOKUP($F132,$B$391:$AH$427,MATCH(LEFT(TRIM(G$6),FIND("~",SUBSTITUTE(G$6,"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132))*HLOOKUP(LEFT(TRIM(G$6),FIND("~",SUBSTITUTE(G$6," ","~",LEN(TRIM(G$6))-LEN(SUBSTITUTE(TRIM(G$6)," ",""))))-1)&amp;" Total",$B$6:$AH$427,ROW($A132)-5,FALSE))</f>
        <v>0</v>
      </c>
      <c r="H132" s="11">
        <f ca="1">IF(H$5&lt;&gt;"",HLOOKUP(H$5,Functionalization!$G$6:$M$427,ROW($A132)-5,FALSE),IFERROR(INDEX(H$391:H$427,MATCH($F132,$B$391:$B$427,0))/VLOOKUP($F132,$B$391:$AH$427,MATCH(LEFT(TRIM(H$6),FIND("~",SUBSTITUTE(H$6,"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132))*HLOOKUP(LEFT(TRIM(H$6),FIND("~",SUBSTITUTE(H$6," ","~",LEN(TRIM(H$6))-LEN(SUBSTITUTE(TRIM(H$6)," ",""))))-1)&amp;" Total",$B$6:$AH$427,ROW($A132)-5,FALSE))</f>
        <v>0</v>
      </c>
      <c r="I132" s="11">
        <f ca="1">IF(I$5&lt;&gt;"",HLOOKUP(I$5,Functionalization!$G$6:$M$427,ROW($A132)-5,FALSE),IFERROR(INDEX(I$391:I$427,MATCH($F132,$B$391:$B$427,0))/VLOOKUP($F132,$B$391:$AH$427,MATCH(LEFT(TRIM(I$6),FIND("~",SUBSTITUTE(I$6,"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132))*HLOOKUP(LEFT(TRIM(I$6),FIND("~",SUBSTITUTE(I$6," ","~",LEN(TRIM(I$6))-LEN(SUBSTITUTE(TRIM(I$6)," ",""))))-1)&amp;" Total",$B$6:$AH$427,ROW($A132)-5,FALSE))</f>
        <v>0</v>
      </c>
      <c r="J132" s="11">
        <f ca="1">IF(J$5&lt;&gt;"",HLOOKUP(J$5,Functionalization!$G$6:$M$427,ROW($A132)-5,FALSE),IFERROR(INDEX(J$391:J$427,MATCH($F132,$B$391:$B$427,0))/VLOOKUP($F132,$B$391:$AH$427,MATCH(LEFT(TRIM(J$6),FIND("~",SUBSTITUTE(J$6,"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132))*HLOOKUP(LEFT(TRIM(J$6),FIND("~",SUBSTITUTE(J$6," ","~",LEN(TRIM(J$6))-LEN(SUBSTITUTE(TRIM(J$6)," ",""))))-1)&amp;" Total",$B$6:$AH$427,ROW($A132)-5,FALSE))</f>
        <v>0</v>
      </c>
      <c r="K132" s="11">
        <f ca="1">IF(K$5&lt;&gt;"",HLOOKUP(K$5,Functionalization!$G$6:$M$427,ROW($A132)-5,FALSE),IFERROR(INDEX(K$391:K$427,MATCH($F132,$B$391:$B$427,0))/VLOOKUP($F132,$B$391:$AH$427,MATCH(LEFT(TRIM(K$6),FIND("~",SUBSTITUTE(K$6,"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132))*HLOOKUP(LEFT(TRIM(K$6),FIND("~",SUBSTITUTE(K$6," ","~",LEN(TRIM(K$6))-LEN(SUBSTITUTE(TRIM(K$6)," ",""))))-1)&amp;" Total",$B$6:$AH$427,ROW($A132)-5,FALSE))</f>
        <v>0</v>
      </c>
      <c r="L132" s="11">
        <f ca="1">IF(L$5&lt;&gt;"",HLOOKUP(L$5,Functionalization!$G$6:$M$427,ROW($A132)-5,FALSE),IFERROR(INDEX(L$391:L$427,MATCH($F132,$B$391:$B$427,0))/VLOOKUP($F132,$B$391:$AH$427,MATCH(LEFT(TRIM(L$6),FIND("~",SUBSTITUTE(L$6,"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132))*HLOOKUP(LEFT(TRIM(L$6),FIND("~",SUBSTITUTE(L$6," ","~",LEN(TRIM(L$6))-LEN(SUBSTITUTE(TRIM(L$6)," ",""))))-1)&amp;" Total",$B$6:$AH$427,ROW($A132)-5,FALSE))</f>
        <v>0</v>
      </c>
      <c r="M132" s="11">
        <f ca="1">IF(M$5&lt;&gt;"",HLOOKUP(M$5,Functionalization!$G$6:$M$427,ROW($A132)-5,FALSE),IFERROR(INDEX(M$391:M$427,MATCH($F132,$B$391:$B$427,0))/VLOOKUP($F132,$B$391:$AH$427,MATCH(LEFT(TRIM(M$6),FIND("~",SUBSTITUTE(M$6,"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132))*HLOOKUP(LEFT(TRIM(M$6),FIND("~",SUBSTITUTE(M$6," ","~",LEN(TRIM(M$6))-LEN(SUBSTITUTE(TRIM(M$6)," ",""))))-1)&amp;" Total",$B$6:$AH$427,ROW($A132)-5,FALSE))</f>
        <v>0</v>
      </c>
      <c r="N132" s="11">
        <f ca="1">IF(N$5&lt;&gt;"",HLOOKUP(N$5,Functionalization!$G$6:$M$427,ROW($A132)-5,FALSE),IFERROR(INDEX(N$391:N$427,MATCH($F132,$B$391:$B$427,0))/VLOOKUP($F132,$B$391:$AH$427,MATCH(LEFT(TRIM(N$6),FIND("~",SUBSTITUTE(N$6,"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132))*HLOOKUP(LEFT(TRIM(N$6),FIND("~",SUBSTITUTE(N$6," ","~",LEN(TRIM(N$6))-LEN(SUBSTITUTE(TRIM(N$6)," ",""))))-1)&amp;" Total",$B$6:$AH$427,ROW($A132)-5,FALSE))</f>
        <v>0</v>
      </c>
      <c r="O132" s="11">
        <f ca="1">IF(O$5&lt;&gt;"",HLOOKUP(O$5,Functionalization!$G$6:$M$427,ROW($A132)-5,FALSE),IFERROR(INDEX(O$391:O$427,MATCH($F132,$B$391:$B$427,0))/VLOOKUP($F132,$B$391:$AH$427,MATCH(LEFT(TRIM(O$6),FIND("~",SUBSTITUTE(O$6,"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132))*HLOOKUP(LEFT(TRIM(O$6),FIND("~",SUBSTITUTE(O$6," ","~",LEN(TRIM(O$6))-LEN(SUBSTITUTE(TRIM(O$6)," ",""))))-1)&amp;" Total",$B$6:$AH$427,ROW($A132)-5,FALSE))</f>
        <v>0</v>
      </c>
      <c r="P132" s="11">
        <f ca="1">IF(P$5&lt;&gt;"",HLOOKUP(P$5,Functionalization!$G$6:$M$427,ROW($A132)-5,FALSE),IFERROR(INDEX(P$391:P$427,MATCH($F132,$B$391:$B$427,0))/VLOOKUP($F132,$B$391:$AH$427,MATCH(LEFT(TRIM(P$6),FIND("~",SUBSTITUTE(P$6,"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132))*HLOOKUP(LEFT(TRIM(P$6),FIND("~",SUBSTITUTE(P$6," ","~",LEN(TRIM(P$6))-LEN(SUBSTITUTE(TRIM(P$6)," ",""))))-1)&amp;" Total",$B$6:$AH$427,ROW($A132)-5,FALSE))</f>
        <v>0</v>
      </c>
      <c r="Q132" s="11">
        <f ca="1">IF(Q$5&lt;&gt;"",HLOOKUP(Q$5,Functionalization!$G$6:$M$427,ROW($A132)-5,FALSE),IFERROR(INDEX(Q$391:Q$427,MATCH($F132,$B$391:$B$427,0))/VLOOKUP($F132,$B$391:$AH$427,MATCH(LEFT(TRIM(Q$6),FIND("~",SUBSTITUTE(Q$6,"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132))*HLOOKUP(LEFT(TRIM(Q$6),FIND("~",SUBSTITUTE(Q$6," ","~",LEN(TRIM(Q$6))-LEN(SUBSTITUTE(TRIM(Q$6)," ",""))))-1)&amp;" Total",$B$6:$AH$427,ROW($A132)-5,FALSE))</f>
        <v>0</v>
      </c>
      <c r="R132" s="11">
        <f ca="1">IF(R$5&lt;&gt;"",HLOOKUP(R$5,Functionalization!$G$6:$M$427,ROW($A132)-5,FALSE),IFERROR(INDEX(R$391:R$427,MATCH($F132,$B$391:$B$427,0))/VLOOKUP($F132,$B$391:$AH$427,MATCH(LEFT(TRIM(R$6),FIND("~",SUBSTITUTE(R$6,"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132))*HLOOKUP(LEFT(TRIM(R$6),FIND("~",SUBSTITUTE(R$6," ","~",LEN(TRIM(R$6))-LEN(SUBSTITUTE(TRIM(R$6)," ",""))))-1)&amp;" Total",$B$6:$AH$427,ROW($A132)-5,FALSE))</f>
        <v>0</v>
      </c>
      <c r="S132" s="11">
        <f ca="1">IF(S$5&lt;&gt;"",HLOOKUP(S$5,Functionalization!$G$6:$M$427,ROW($A132)-5,FALSE),IFERROR(INDEX(S$391:S$427,MATCH($F132,$B$391:$B$427,0))/VLOOKUP($F132,$B$391:$AH$427,MATCH(LEFT(TRIM(S$6),FIND("~",SUBSTITUTE(S$6,"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132))*HLOOKUP(LEFT(TRIM(S$6),FIND("~",SUBSTITUTE(S$6," ","~",LEN(TRIM(S$6))-LEN(SUBSTITUTE(TRIM(S$6)," ",""))))-1)&amp;" Total",$B$6:$AH$427,ROW($A132)-5,FALSE))</f>
        <v>0</v>
      </c>
      <c r="T132" s="11">
        <f ca="1">IF(T$5&lt;&gt;"",HLOOKUP(T$5,Functionalization!$G$6:$M$427,ROW($A132)-5,FALSE),IFERROR(INDEX(T$391:T$427,MATCH($F132,$B$391:$B$427,0))/VLOOKUP($F132,$B$391:$AH$427,MATCH(LEFT(TRIM(T$6),FIND("~",SUBSTITUTE(T$6,"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132))*HLOOKUP(LEFT(TRIM(T$6),FIND("~",SUBSTITUTE(T$6," ","~",LEN(TRIM(T$6))-LEN(SUBSTITUTE(TRIM(T$6)," ",""))))-1)&amp;" Total",$B$6:$AH$427,ROW($A132)-5,FALSE))</f>
        <v>0</v>
      </c>
      <c r="U132" s="11">
        <f ca="1">IF(U$5&lt;&gt;"",HLOOKUP(U$5,Functionalization!$G$6:$M$427,ROW($A132)-5,FALSE),IFERROR(INDEX(U$391:U$427,MATCH($F132,$B$391:$B$427,0))/VLOOKUP($F132,$B$391:$AH$427,MATCH(LEFT(TRIM(U$6),FIND("~",SUBSTITUTE(U$6,"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132))*HLOOKUP(LEFT(TRIM(U$6),FIND("~",SUBSTITUTE(U$6," ","~",LEN(TRIM(U$6))-LEN(SUBSTITUTE(TRIM(U$6)," ",""))))-1)&amp;" Total",$B$6:$AH$427,ROW($A132)-5,FALSE))</f>
        <v>0</v>
      </c>
      <c r="V132" s="11">
        <f ca="1">IF(V$5&lt;&gt;"",HLOOKUP(V$5,Functionalization!$G$6:$M$427,ROW($A132)-5,FALSE),IFERROR(INDEX(V$391:V$427,MATCH($F132,$B$391:$B$427,0))/VLOOKUP($F132,$B$391:$AH$427,MATCH(LEFT(TRIM(V$6),FIND("~",SUBSTITUTE(V$6,"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132))*HLOOKUP(LEFT(TRIM(V$6),FIND("~",SUBSTITUTE(V$6," ","~",LEN(TRIM(V$6))-LEN(SUBSTITUTE(TRIM(V$6)," ",""))))-1)&amp;" Total",$B$6:$AH$427,ROW($A132)-5,FALSE))</f>
        <v>0</v>
      </c>
      <c r="W132" s="11">
        <f ca="1">IF(W$5&lt;&gt;"",HLOOKUP(W$5,Functionalization!$G$6:$M$427,ROW($A132)-5,FALSE),IFERROR(INDEX(W$391:W$427,MATCH($F132,$B$391:$B$427,0))/VLOOKUP($F132,$B$391:$AH$427,MATCH(LEFT(TRIM(W$6),FIND("~",SUBSTITUTE(W$6,"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132))*HLOOKUP(LEFT(TRIM(W$6),FIND("~",SUBSTITUTE(W$6," ","~",LEN(TRIM(W$6))-LEN(SUBSTITUTE(TRIM(W$6)," ",""))))-1)&amp;" Total",$B$6:$AH$427,ROW($A132)-5,FALSE))</f>
        <v>-4285732.1758191409</v>
      </c>
      <c r="X132" s="11">
        <f ca="1">IF(X$5&lt;&gt;"",HLOOKUP(X$5,Functionalization!$G$6:$M$427,ROW($A132)-5,FALSE),IFERROR(INDEX(X$391:X$427,MATCH($F132,$B$391:$B$427,0))/VLOOKUP($F132,$B$391:$AH$427,MATCH(LEFT(TRIM(X$6),FIND("~",SUBSTITUTE(X$6,"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132))*HLOOKUP(LEFT(TRIM(X$6),FIND("~",SUBSTITUTE(X$6," ","~",LEN(TRIM(X$6))-LEN(SUBSTITUTE(TRIM(X$6)," ",""))))-1)&amp;" Total",$B$6:$AH$427,ROW($A132)-5,FALSE))</f>
        <v>-3298168.8942275168</v>
      </c>
      <c r="Y132" s="11">
        <f ca="1">IF(Y$5&lt;&gt;"",HLOOKUP(Y$5,Functionalization!$G$6:$M$427,ROW($A132)-5,FALSE),IFERROR(INDEX(Y$391:Y$427,MATCH($F132,$B$391:$B$427,0))/VLOOKUP($F132,$B$391:$AH$427,MATCH(LEFT(TRIM(Y$6),FIND("~",SUBSTITUTE(Y$6,"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132))*HLOOKUP(LEFT(TRIM(Y$6),FIND("~",SUBSTITUTE(Y$6," ","~",LEN(TRIM(Y$6))-LEN(SUBSTITUTE(TRIM(Y$6)," ",""))))-1)&amp;" Total",$B$6:$AH$427,ROW($A132)-5,FALSE))</f>
        <v>0</v>
      </c>
      <c r="Z132" s="11">
        <f ca="1">IF(Z$5&lt;&gt;"",HLOOKUP(Z$5,Functionalization!$G$6:$M$427,ROW($A132)-5,FALSE),IFERROR(INDEX(Z$391:Z$427,MATCH($F132,$B$391:$B$427,0))/VLOOKUP($F132,$B$391:$AH$427,MATCH(LEFT(TRIM(Z$6),FIND("~",SUBSTITUTE(Z$6,"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132))*HLOOKUP(LEFT(TRIM(Z$6),FIND("~",SUBSTITUTE(Z$6," ","~",LEN(TRIM(Z$6))-LEN(SUBSTITUTE(TRIM(Z$6)," ",""))))-1)&amp;" Total",$B$6:$AH$427,ROW($A132)-5,FALSE))</f>
        <v>-987563.2815916253</v>
      </c>
      <c r="AA132" s="11">
        <f ca="1">IF(AA$5&lt;&gt;"",HLOOKUP(AA$5,Functionalization!$G$6:$M$427,ROW($A132)-5,FALSE),IFERROR(INDEX(AA$391:AA$427,MATCH($F132,$B$391:$B$427,0))/VLOOKUP($F132,$B$391:$AH$427,MATCH(LEFT(TRIM(AA$6),FIND("~",SUBSTITUTE(AA$6,"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132))*HLOOKUP(LEFT(TRIM(AA$6),FIND("~",SUBSTITUTE(AA$6," ","~",LEN(TRIM(AA$6))-LEN(SUBSTITUTE(TRIM(AA$6)," ",""))))-1)&amp;" Total",$B$6:$AH$427,ROW($A132)-5,FALSE))</f>
        <v>-1335485.8241808596</v>
      </c>
      <c r="AB132" s="11">
        <f ca="1">IF(AB$5&lt;&gt;"",HLOOKUP(AB$5,Functionalization!$G$6:$M$427,ROW($A132)-5,FALSE),IFERROR(INDEX(AB$391:AB$427,MATCH($F132,$B$391:$B$427,0))/VLOOKUP($F132,$B$391:$AH$427,MATCH(LEFT(TRIM(AB$6),FIND("~",SUBSTITUTE(AB$6,"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132))*HLOOKUP(LEFT(TRIM(AB$6),FIND("~",SUBSTITUTE(AB$6," ","~",LEN(TRIM(AB$6))-LEN(SUBSTITUTE(TRIM(AB$6)," ",""))))-1)&amp;" Total",$B$6:$AH$427,ROW($A132)-5,FALSE))</f>
        <v>0</v>
      </c>
      <c r="AC132" s="11">
        <f ca="1">IF(AC$5&lt;&gt;"",HLOOKUP(AC$5,Functionalization!$G$6:$M$427,ROW($A132)-5,FALSE),IFERROR(INDEX(AC$391:AC$427,MATCH($F132,$B$391:$B$427,0))/VLOOKUP($F132,$B$391:$AH$427,MATCH(LEFT(TRIM(AC$6),FIND("~",SUBSTITUTE(AC$6,"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132))*HLOOKUP(LEFT(TRIM(AC$6),FIND("~",SUBSTITUTE(AC$6," ","~",LEN(TRIM(AC$6))-LEN(SUBSTITUTE(TRIM(AC$6)," ",""))))-1)&amp;" Total",$B$6:$AH$427,ROW($A132)-5,FALSE))</f>
        <v>0</v>
      </c>
      <c r="AD132" s="11">
        <f ca="1">IF(AD$5&lt;&gt;"",HLOOKUP(AD$5,Functionalization!$G$6:$M$427,ROW($A132)-5,FALSE),IFERROR(INDEX(AD$391:AD$427,MATCH($F132,$B$391:$B$427,0))/VLOOKUP($F132,$B$391:$AH$427,MATCH(LEFT(TRIM(AD$6),FIND("~",SUBSTITUTE(AD$6,"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132))*HLOOKUP(LEFT(TRIM(AD$6),FIND("~",SUBSTITUTE(AD$6," ","~",LEN(TRIM(AD$6))-LEN(SUBSTITUTE(TRIM(AD$6)," ",""))))-1)&amp;" Total",$B$6:$AH$427,ROW($A132)-5,FALSE))</f>
        <v>-1335485.8241808596</v>
      </c>
      <c r="AE132" s="11">
        <f ca="1">IF(AE$5&lt;&gt;"",HLOOKUP(AE$5,Functionalization!$G$6:$M$427,ROW($A132)-5,FALSE),IFERROR(INDEX(AE$391:AE$427,MATCH($F132,$B$391:$B$427,0))/VLOOKUP($F132,$B$391:$AH$427,MATCH(LEFT(TRIM(AE$6),FIND("~",SUBSTITUTE(AE$6,"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132))*HLOOKUP(LEFT(TRIM(AE$6),FIND("~",SUBSTITUTE(AE$6," ","~",LEN(TRIM(AE$6))-LEN(SUBSTITUTE(TRIM(AE$6)," ",""))))-1)&amp;" Total",$B$6:$AH$427,ROW($A132)-5,FALSE))</f>
        <v>0</v>
      </c>
      <c r="AF132" s="11">
        <f ca="1">IF(AF$5&lt;&gt;"",HLOOKUP(AF$5,Functionalization!$G$6:$M$427,ROW($A132)-5,FALSE),IFERROR(INDEX(AF$391:AF$427,MATCH($F132,$B$391:$B$427,0))/VLOOKUP($F132,$B$391:$AH$427,MATCH(LEFT(TRIM(AF$6),FIND("~",SUBSTITUTE(AF$6,"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132))*HLOOKUP(LEFT(TRIM(AF$6),FIND("~",SUBSTITUTE(AF$6," ","~",LEN(TRIM(AF$6))-LEN(SUBSTITUTE(TRIM(AF$6)," ",""))))-1)&amp;" Total",$B$6:$AH$427,ROW($A132)-5,FALSE))</f>
        <v>0</v>
      </c>
      <c r="AG132" s="11">
        <f ca="1">IF(AG$5&lt;&gt;"",HLOOKUP(AG$5,Functionalization!$G$6:$M$427,ROW($A132)-5,FALSE),IFERROR(INDEX(AG$391:AG$427,MATCH($F132,$B$391:$B$427,0))/VLOOKUP($F132,$B$391:$AH$427,MATCH(LEFT(TRIM(AG$6),FIND("~",SUBSTITUTE(AG$6,"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132))*HLOOKUP(LEFT(TRIM(AG$6),FIND("~",SUBSTITUTE(AG$6," ","~",LEN(TRIM(AG$6))-LEN(SUBSTITUTE(TRIM(AG$6)," ",""))))-1)&amp;" Total",$B$6:$AH$427,ROW($A132)-5,FALSE))</f>
        <v>0</v>
      </c>
      <c r="AH132" s="11">
        <f ca="1">IF(AH$5&lt;&gt;"",HLOOKUP(AH$5,Functionalization!$G$6:$M$427,ROW($A132)-5,FALSE),IFERROR(INDEX(AH$391:AH$427,MATCH($F132,$B$391:$B$427,0))/VLOOKUP($F132,$B$391:$AH$427,MATCH(LEFT(TRIM(AH$6),FIND("~",SUBSTITUTE(AH$6,"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132))*HLOOKUP(LEFT(TRIM(AH$6),FIND("~",SUBSTITUTE(AH$6," ","~",LEN(TRIM(AH$6))-LEN(SUBSTITUTE(TRIM(AH$6)," ",""))))-1)&amp;" Total",$B$6:$AH$427,ROW($A132)-5,FALSE))</f>
        <v>0</v>
      </c>
      <c r="AJ132">
        <f ca="1">IFERROR(IF(SUMIF($G$6:$AH$6,AJ$6&amp;" Total",$G132:$AH132)-(SUMIF($G$6:$AH$6,AJ$6&amp;" "&amp;'Input-Func_Class'!$D$22,$G132:$AH132)+IFERROR(SUMIF($G$6:$AH$6,AJ$6&amp;" "&amp;'Input-Func_Class'!$E$22,$G132:$AH132),SUMIF($G$6:$AH$6,AJ$6&amp;" "&amp;'Input-Func_Class'!$B$24,$G132:$AH132))+SUMIF($G$6:$AH$6,AJ$6&amp;" "&amp;'Input-Func_Class'!$F$22,$G132:$AH132))&lt;Check_Limit,0,1),1)</f>
        <v>0</v>
      </c>
      <c r="AK132">
        <f ca="1">IFERROR(IF(SUMIF($G$6:$AH$6,AK$6&amp;" Total",$G132:$AH132)-(SUMIF($G$6:$AH$6,AK$6&amp;" "&amp;'Input-Func_Class'!$D$22,$G132:$AH132)+IFERROR(SUMIF($G$6:$AH$6,AK$6&amp;" "&amp;'Input-Func_Class'!$E$22,$G132:$AH132),SUMIF($G$6:$AH$6,AK$6&amp;" "&amp;'Input-Func_Class'!$B$24,$G132:$AH132))+SUMIF($G$6:$AH$6,AK$6&amp;" "&amp;'Input-Func_Class'!$F$22,$G132:$AH132))&lt;Check_Limit,0,1),1)</f>
        <v>0</v>
      </c>
      <c r="AL132">
        <f ca="1">IFERROR(IF(SUMIF($G$6:$AH$6,AL$6&amp;" Total",$G132:$AH132)-(SUMIF($G$6:$AH$6,AL$6&amp;" "&amp;'Input-Func_Class'!$D$22,$G132:$AH132)+IFERROR(SUMIF($G$6:$AH$6,AL$6&amp;" "&amp;'Input-Func_Class'!$E$22,$G132:$AH132),SUMIF($G$6:$AH$6,AL$6&amp;" "&amp;'Input-Func_Class'!$B$24,$G132:$AH132))+SUMIF($G$6:$AH$6,AL$6&amp;" "&amp;'Input-Func_Class'!$F$22,$G132:$AH132))&lt;Check_Limit,0,1),1)</f>
        <v>0</v>
      </c>
      <c r="AM132">
        <f ca="1">IFERROR(IF(SUMIF($G$6:$AH$6,AM$6&amp;" Total",$G132:$AH132)-(SUMIF($G$6:$AH$6,AM$6&amp;" "&amp;'Input-Func_Class'!$D$22,$G132:$AH132)+IFERROR(SUMIF($G$6:$AH$6,AM$6&amp;" "&amp;'Input-Func_Class'!$E$22,$G132:$AH132),SUMIF($G$6:$AH$6,AM$6&amp;" "&amp;'Input-Func_Class'!$B$24,$G132:$AH132))+SUMIF($G$6:$AH$6,AM$6&amp;" "&amp;'Input-Func_Class'!$F$22,$G132:$AH132))&lt;Check_Limit,0,1),1)</f>
        <v>0</v>
      </c>
      <c r="AN132">
        <f ca="1">IFERROR(IF(SUMIF($G$6:$AH$6,AN$6&amp;" Total",$G132:$AH132)-(SUMIF($G$6:$AH$6,AN$6&amp;" "&amp;'Input-Func_Class'!$D$22,$G132:$AH132)+IFERROR(SUMIF($G$6:$AH$6,AN$6&amp;" "&amp;'Input-Func_Class'!$E$22,$G132:$AH132),SUMIF($G$6:$AH$6,AN$6&amp;" "&amp;'Input-Func_Class'!$B$24,$G132:$AH132))+SUMIF($G$6:$AH$6,AN$6&amp;" "&amp;'Input-Func_Class'!$F$22,$G132:$AH132))&lt;Check_Limit,0,1),1)</f>
        <v>0</v>
      </c>
      <c r="AO132">
        <f ca="1">IFERROR(IF(SUMIF($G$6:$AH$6,AO$6&amp;" Total",$G132:$AH132)-(SUMIF($G$6:$AH$6,AO$6&amp;" "&amp;'Input-Func_Class'!$D$22,$G132:$AH132)+IFERROR(SUMIF($G$6:$AH$6,AO$6&amp;" "&amp;'Input-Func_Class'!$E$22,$G132:$AH132),SUMIF($G$6:$AH$6,AO$6&amp;" "&amp;'Input-Func_Class'!$B$24,$G132:$AH132))+SUMIF($G$6:$AH$6,AO$6&amp;" "&amp;'Input-Func_Class'!$F$22,$G132:$AH132))&lt;Check_Limit,0,1),1)</f>
        <v>0</v>
      </c>
      <c r="AP132">
        <f ca="1">IFERROR(IF(SUMIF($G$6:$AH$6,AP$6&amp;" Total",$G132:$AH132)-(SUMIF($G$6:$AH$6,AP$6&amp;" "&amp;'Input-Func_Class'!$D$22,$G132:$AH132)+IFERROR(SUMIF($G$6:$AH$6,AP$6&amp;" "&amp;'Input-Func_Class'!$E$22,$G132:$AH132),SUMIF($G$6:$AH$6,AP$6&amp;" "&amp;'Input-Func_Class'!$B$24,$G132:$AH132))+SUMIF($G$6:$AH$6,AP$6&amp;" "&amp;'Input-Func_Class'!$F$22,$G132:$AH132))&lt;Check_Limit,0,1),1)</f>
        <v>0</v>
      </c>
    </row>
    <row r="133" spans="1:42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>SUBTOTAL(9,D113:D132)</f>
        <v>-1353528699.4400001</v>
      </c>
      <c r="E133" s="11">
        <f t="shared" ca="1" si="6"/>
        <v>0</v>
      </c>
      <c r="G133" s="111">
        <f t="shared" ref="G133:AH133" ca="1" si="14">SUBTOTAL(9,G113:G132)</f>
        <v>0</v>
      </c>
      <c r="H133" s="111">
        <f t="shared" ca="1" si="14"/>
        <v>0</v>
      </c>
      <c r="I133" s="111">
        <f t="shared" ca="1" si="14"/>
        <v>0</v>
      </c>
      <c r="J133" s="111">
        <f t="shared" ca="1" si="14"/>
        <v>0</v>
      </c>
      <c r="K133" s="111">
        <f t="shared" ca="1" si="14"/>
        <v>0</v>
      </c>
      <c r="L133" s="111">
        <f t="shared" ca="1" si="14"/>
        <v>0</v>
      </c>
      <c r="M133" s="111">
        <f t="shared" ca="1" si="14"/>
        <v>0</v>
      </c>
      <c r="N133" s="111">
        <f t="shared" ca="1" si="14"/>
        <v>0</v>
      </c>
      <c r="O133" s="111">
        <f t="shared" ca="1" si="14"/>
        <v>0</v>
      </c>
      <c r="P133" s="111">
        <f t="shared" ca="1" si="14"/>
        <v>0</v>
      </c>
      <c r="Q133" s="111">
        <f t="shared" ca="1" si="14"/>
        <v>0</v>
      </c>
      <c r="R133" s="111">
        <f t="shared" ca="1" si="14"/>
        <v>0</v>
      </c>
      <c r="S133" s="111">
        <f t="shared" ca="1" si="14"/>
        <v>-145072311</v>
      </c>
      <c r="T133" s="111">
        <f t="shared" ca="1" si="14"/>
        <v>-145072311</v>
      </c>
      <c r="U133" s="111">
        <f t="shared" ca="1" si="14"/>
        <v>0</v>
      </c>
      <c r="V133" s="111">
        <f t="shared" ca="1" si="14"/>
        <v>0</v>
      </c>
      <c r="W133" s="111">
        <f t="shared" ca="1" si="14"/>
        <v>-803279495.88304138</v>
      </c>
      <c r="X133" s="111">
        <f t="shared" ca="1" si="14"/>
        <v>-620352678.53191173</v>
      </c>
      <c r="Y133" s="111">
        <f t="shared" ca="1" si="14"/>
        <v>0</v>
      </c>
      <c r="Z133" s="111">
        <f t="shared" ca="1" si="14"/>
        <v>-182926817.35112956</v>
      </c>
      <c r="AA133" s="111">
        <f t="shared" ca="1" si="14"/>
        <v>-405176892.55695868</v>
      </c>
      <c r="AB133" s="111">
        <f t="shared" ca="1" si="14"/>
        <v>0</v>
      </c>
      <c r="AC133" s="111">
        <f t="shared" ca="1" si="14"/>
        <v>0</v>
      </c>
      <c r="AD133" s="111">
        <f t="shared" ca="1" si="14"/>
        <v>-405176892.55695868</v>
      </c>
      <c r="AE133" s="111">
        <f t="shared" ca="1" si="14"/>
        <v>0</v>
      </c>
      <c r="AF133" s="111">
        <f t="shared" ca="1" si="14"/>
        <v>0</v>
      </c>
      <c r="AG133" s="111">
        <f t="shared" ca="1" si="14"/>
        <v>0</v>
      </c>
      <c r="AH133" s="111">
        <f t="shared" ca="1" si="14"/>
        <v>0</v>
      </c>
      <c r="AJ133">
        <f ca="1">IFERROR(IF(SUMIF($G$6:$AH$6,AJ$6&amp;" Total",$G133:$AH133)-(SUMIF($G$6:$AH$6,AJ$6&amp;" "&amp;'Input-Func_Class'!$D$22,$G133:$AH133)+IFERROR(SUMIF($G$6:$AH$6,AJ$6&amp;" "&amp;'Input-Func_Class'!$E$22,$G133:$AH133),SUMIF($G$6:$AH$6,AJ$6&amp;" "&amp;'Input-Func_Class'!$B$24,$G133:$AH133))+SUMIF($G$6:$AH$6,AJ$6&amp;" "&amp;'Input-Func_Class'!$F$22,$G133:$AH133))&lt;Check_Limit,0,1),1)</f>
        <v>0</v>
      </c>
      <c r="AK133">
        <f ca="1">IFERROR(IF(SUMIF($G$6:$AH$6,AK$6&amp;" Total",$G133:$AH133)-(SUMIF($G$6:$AH$6,AK$6&amp;" "&amp;'Input-Func_Class'!$D$22,$G133:$AH133)+IFERROR(SUMIF($G$6:$AH$6,AK$6&amp;" "&amp;'Input-Func_Class'!$E$22,$G133:$AH133),SUMIF($G$6:$AH$6,AK$6&amp;" "&amp;'Input-Func_Class'!$B$24,$G133:$AH133))+SUMIF($G$6:$AH$6,AK$6&amp;" "&amp;'Input-Func_Class'!$F$22,$G133:$AH133))&lt;Check_Limit,0,1),1)</f>
        <v>0</v>
      </c>
      <c r="AL133">
        <f ca="1">IFERROR(IF(SUMIF($G$6:$AH$6,AL$6&amp;" Total",$G133:$AH133)-(SUMIF($G$6:$AH$6,AL$6&amp;" "&amp;'Input-Func_Class'!$D$22,$G133:$AH133)+IFERROR(SUMIF($G$6:$AH$6,AL$6&amp;" "&amp;'Input-Func_Class'!$E$22,$G133:$AH133),SUMIF($G$6:$AH$6,AL$6&amp;" "&amp;'Input-Func_Class'!$B$24,$G133:$AH133))+SUMIF($G$6:$AH$6,AL$6&amp;" "&amp;'Input-Func_Class'!$F$22,$G133:$AH133))&lt;Check_Limit,0,1),1)</f>
        <v>0</v>
      </c>
      <c r="AM133">
        <f ca="1">IFERROR(IF(SUMIF($G$6:$AH$6,AM$6&amp;" Total",$G133:$AH133)-(SUMIF($G$6:$AH$6,AM$6&amp;" "&amp;'Input-Func_Class'!$D$22,$G133:$AH133)+IFERROR(SUMIF($G$6:$AH$6,AM$6&amp;" "&amp;'Input-Func_Class'!$E$22,$G133:$AH133),SUMIF($G$6:$AH$6,AM$6&amp;" "&amp;'Input-Func_Class'!$B$24,$G133:$AH133))+SUMIF($G$6:$AH$6,AM$6&amp;" "&amp;'Input-Func_Class'!$F$22,$G133:$AH133))&lt;Check_Limit,0,1),1)</f>
        <v>0</v>
      </c>
      <c r="AN133">
        <f ca="1">IFERROR(IF(SUMIF($G$6:$AH$6,AN$6&amp;" Total",$G133:$AH133)-(SUMIF($G$6:$AH$6,AN$6&amp;" "&amp;'Input-Func_Class'!$D$22,$G133:$AH133)+IFERROR(SUMIF($G$6:$AH$6,AN$6&amp;" "&amp;'Input-Func_Class'!$E$22,$G133:$AH133),SUMIF($G$6:$AH$6,AN$6&amp;" "&amp;'Input-Func_Class'!$B$24,$G133:$AH133))+SUMIF($G$6:$AH$6,AN$6&amp;" "&amp;'Input-Func_Class'!$F$22,$G133:$AH133))&lt;Check_Limit,0,1),1)</f>
        <v>0</v>
      </c>
      <c r="AO133">
        <f ca="1">IFERROR(IF(SUMIF($G$6:$AH$6,AO$6&amp;" Total",$G133:$AH133)-(SUMIF($G$6:$AH$6,AO$6&amp;" "&amp;'Input-Func_Class'!$D$22,$G133:$AH133)+IFERROR(SUMIF($G$6:$AH$6,AO$6&amp;" "&amp;'Input-Func_Class'!$E$22,$G133:$AH133),SUMIF($G$6:$AH$6,AO$6&amp;" "&amp;'Input-Func_Class'!$B$24,$G133:$AH133))+SUMIF($G$6:$AH$6,AO$6&amp;" "&amp;'Input-Func_Class'!$F$22,$G133:$AH133))&lt;Check_Limit,0,1),1)</f>
        <v>0</v>
      </c>
      <c r="AP133">
        <f ca="1">IFERROR(IF(SUMIF($G$6:$AH$6,AP$6&amp;" Total",$G133:$AH133)-(SUMIF($G$6:$AH$6,AP$6&amp;" "&amp;'Input-Func_Class'!$D$22,$G133:$AH133)+IFERROR(SUMIF($G$6:$AH$6,AP$6&amp;" "&amp;'Input-Func_Class'!$E$22,$G133:$AH133),SUMIF($G$6:$AH$6,AP$6&amp;" "&amp;'Input-Func_Class'!$B$24,$G133:$AH133))+SUMIF($G$6:$AH$6,AP$6&amp;" "&amp;'Input-Func_Class'!$F$22,$G133:$AH133))&lt;Check_Limit,0,1),1)</f>
        <v>0</v>
      </c>
    </row>
    <row r="134" spans="1:42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>
        <f t="shared" si="6"/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J134">
        <f>IFERROR(IF(SUMIF($G$6:$AH$6,AJ$6&amp;" Total",$G134:$AH134)-(SUMIF($G$6:$AH$6,AJ$6&amp;" "&amp;'Input-Func_Class'!$D$22,$G134:$AH134)+IFERROR(SUMIF($G$6:$AH$6,AJ$6&amp;" "&amp;'Input-Func_Class'!$E$22,$G134:$AH134),SUMIF($G$6:$AH$6,AJ$6&amp;" "&amp;'Input-Func_Class'!$B$24,$G134:$AH134))+SUMIF($G$6:$AH$6,AJ$6&amp;" "&amp;'Input-Func_Class'!$F$22,$G134:$AH134))&lt;Check_Limit,0,1),1)</f>
        <v>0</v>
      </c>
      <c r="AK134">
        <f>IFERROR(IF(SUMIF($G$6:$AH$6,AK$6&amp;" Total",$G134:$AH134)-(SUMIF($G$6:$AH$6,AK$6&amp;" "&amp;'Input-Func_Class'!$D$22,$G134:$AH134)+IFERROR(SUMIF($G$6:$AH$6,AK$6&amp;" "&amp;'Input-Func_Class'!$E$22,$G134:$AH134),SUMIF($G$6:$AH$6,AK$6&amp;" "&amp;'Input-Func_Class'!$B$24,$G134:$AH134))+SUMIF($G$6:$AH$6,AK$6&amp;" "&amp;'Input-Func_Class'!$F$22,$G134:$AH134))&lt;Check_Limit,0,1),1)</f>
        <v>0</v>
      </c>
      <c r="AL134">
        <f>IFERROR(IF(SUMIF($G$6:$AH$6,AL$6&amp;" Total",$G134:$AH134)-(SUMIF($G$6:$AH$6,AL$6&amp;" "&amp;'Input-Func_Class'!$D$22,$G134:$AH134)+IFERROR(SUMIF($G$6:$AH$6,AL$6&amp;" "&amp;'Input-Func_Class'!$E$22,$G134:$AH134),SUMIF($G$6:$AH$6,AL$6&amp;" "&amp;'Input-Func_Class'!$B$24,$G134:$AH134))+SUMIF($G$6:$AH$6,AL$6&amp;" "&amp;'Input-Func_Class'!$F$22,$G134:$AH134))&lt;Check_Limit,0,1),1)</f>
        <v>0</v>
      </c>
      <c r="AM134">
        <f>IFERROR(IF(SUMIF($G$6:$AH$6,AM$6&amp;" Total",$G134:$AH134)-(SUMIF($G$6:$AH$6,AM$6&amp;" "&amp;'Input-Func_Class'!$D$22,$G134:$AH134)+IFERROR(SUMIF($G$6:$AH$6,AM$6&amp;" "&amp;'Input-Func_Class'!$E$22,$G134:$AH134),SUMIF($G$6:$AH$6,AM$6&amp;" "&amp;'Input-Func_Class'!$B$24,$G134:$AH134))+SUMIF($G$6:$AH$6,AM$6&amp;" "&amp;'Input-Func_Class'!$F$22,$G134:$AH134))&lt;Check_Limit,0,1),1)</f>
        <v>0</v>
      </c>
      <c r="AN134">
        <f>IFERROR(IF(SUMIF($G$6:$AH$6,AN$6&amp;" Total",$G134:$AH134)-(SUMIF($G$6:$AH$6,AN$6&amp;" "&amp;'Input-Func_Class'!$D$22,$G134:$AH134)+IFERROR(SUMIF($G$6:$AH$6,AN$6&amp;" "&amp;'Input-Func_Class'!$E$22,$G134:$AH134),SUMIF($G$6:$AH$6,AN$6&amp;" "&amp;'Input-Func_Class'!$B$24,$G134:$AH134))+SUMIF($G$6:$AH$6,AN$6&amp;" "&amp;'Input-Func_Class'!$F$22,$G134:$AH134))&lt;Check_Limit,0,1),1)</f>
        <v>0</v>
      </c>
      <c r="AO134">
        <f>IFERROR(IF(SUMIF($G$6:$AH$6,AO$6&amp;" Total",$G134:$AH134)-(SUMIF($G$6:$AH$6,AO$6&amp;" "&amp;'Input-Func_Class'!$D$22,$G134:$AH134)+IFERROR(SUMIF($G$6:$AH$6,AO$6&amp;" "&amp;'Input-Func_Class'!$E$22,$G134:$AH134),SUMIF($G$6:$AH$6,AO$6&amp;" "&amp;'Input-Func_Class'!$B$24,$G134:$AH134))+SUMIF($G$6:$AH$6,AO$6&amp;" "&amp;'Input-Func_Class'!$F$22,$G134:$AH134))&lt;Check_Limit,0,1),1)</f>
        <v>0</v>
      </c>
      <c r="AP134">
        <f>IFERROR(IF(SUMIF($G$6:$AH$6,AP$6&amp;" Total",$G134:$AH134)-(SUMIF($G$6:$AH$6,AP$6&amp;" "&amp;'Input-Func_Class'!$D$22,$G134:$AH134)+IFERROR(SUMIF($G$6:$AH$6,AP$6&amp;" "&amp;'Input-Func_Class'!$E$22,$G134:$AH134),SUMIF($G$6:$AH$6,AP$6&amp;" "&amp;'Input-Func_Class'!$B$24,$G134:$AH134))+SUMIF($G$6:$AH$6,AP$6&amp;" "&amp;'Input-Func_Class'!$F$22,$G134:$AH134))&lt;Check_Limit,0,1),1)</f>
        <v>0</v>
      </c>
    </row>
    <row r="135" spans="1:42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>
        <f t="shared" si="6"/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J135">
        <f>IFERROR(IF(SUMIF($G$6:$AH$6,AJ$6&amp;" Total",$G135:$AH135)-(SUMIF($G$6:$AH$6,AJ$6&amp;" "&amp;'Input-Func_Class'!$D$22,$G135:$AH135)+IFERROR(SUMIF($G$6:$AH$6,AJ$6&amp;" "&amp;'Input-Func_Class'!$E$22,$G135:$AH135),SUMIF($G$6:$AH$6,AJ$6&amp;" "&amp;'Input-Func_Class'!$B$24,$G135:$AH135))+SUMIF($G$6:$AH$6,AJ$6&amp;" "&amp;'Input-Func_Class'!$F$22,$G135:$AH135))&lt;Check_Limit,0,1),1)</f>
        <v>0</v>
      </c>
      <c r="AK135">
        <f>IFERROR(IF(SUMIF($G$6:$AH$6,AK$6&amp;" Total",$G135:$AH135)-(SUMIF($G$6:$AH$6,AK$6&amp;" "&amp;'Input-Func_Class'!$D$22,$G135:$AH135)+IFERROR(SUMIF($G$6:$AH$6,AK$6&amp;" "&amp;'Input-Func_Class'!$E$22,$G135:$AH135),SUMIF($G$6:$AH$6,AK$6&amp;" "&amp;'Input-Func_Class'!$B$24,$G135:$AH135))+SUMIF($G$6:$AH$6,AK$6&amp;" "&amp;'Input-Func_Class'!$F$22,$G135:$AH135))&lt;Check_Limit,0,1),1)</f>
        <v>0</v>
      </c>
      <c r="AL135">
        <f>IFERROR(IF(SUMIF($G$6:$AH$6,AL$6&amp;" Total",$G135:$AH135)-(SUMIF($G$6:$AH$6,AL$6&amp;" "&amp;'Input-Func_Class'!$D$22,$G135:$AH135)+IFERROR(SUMIF($G$6:$AH$6,AL$6&amp;" "&amp;'Input-Func_Class'!$E$22,$G135:$AH135),SUMIF($G$6:$AH$6,AL$6&amp;" "&amp;'Input-Func_Class'!$B$24,$G135:$AH135))+SUMIF($G$6:$AH$6,AL$6&amp;" "&amp;'Input-Func_Class'!$F$22,$G135:$AH135))&lt;Check_Limit,0,1),1)</f>
        <v>0</v>
      </c>
      <c r="AM135">
        <f>IFERROR(IF(SUMIF($G$6:$AH$6,AM$6&amp;" Total",$G135:$AH135)-(SUMIF($G$6:$AH$6,AM$6&amp;" "&amp;'Input-Func_Class'!$D$22,$G135:$AH135)+IFERROR(SUMIF($G$6:$AH$6,AM$6&amp;" "&amp;'Input-Func_Class'!$E$22,$G135:$AH135),SUMIF($G$6:$AH$6,AM$6&amp;" "&amp;'Input-Func_Class'!$B$24,$G135:$AH135))+SUMIF($G$6:$AH$6,AM$6&amp;" "&amp;'Input-Func_Class'!$F$22,$G135:$AH135))&lt;Check_Limit,0,1),1)</f>
        <v>0</v>
      </c>
      <c r="AN135">
        <f>IFERROR(IF(SUMIF($G$6:$AH$6,AN$6&amp;" Total",$G135:$AH135)-(SUMIF($G$6:$AH$6,AN$6&amp;" "&amp;'Input-Func_Class'!$D$22,$G135:$AH135)+IFERROR(SUMIF($G$6:$AH$6,AN$6&amp;" "&amp;'Input-Func_Class'!$E$22,$G135:$AH135),SUMIF($G$6:$AH$6,AN$6&amp;" "&amp;'Input-Func_Class'!$B$24,$G135:$AH135))+SUMIF($G$6:$AH$6,AN$6&amp;" "&amp;'Input-Func_Class'!$F$22,$G135:$AH135))&lt;Check_Limit,0,1),1)</f>
        <v>0</v>
      </c>
      <c r="AO135">
        <f>IFERROR(IF(SUMIF($G$6:$AH$6,AO$6&amp;" Total",$G135:$AH135)-(SUMIF($G$6:$AH$6,AO$6&amp;" "&amp;'Input-Func_Class'!$D$22,$G135:$AH135)+IFERROR(SUMIF($G$6:$AH$6,AO$6&amp;" "&amp;'Input-Func_Class'!$E$22,$G135:$AH135),SUMIF($G$6:$AH$6,AO$6&amp;" "&amp;'Input-Func_Class'!$B$24,$G135:$AH135))+SUMIF($G$6:$AH$6,AO$6&amp;" "&amp;'Input-Func_Class'!$F$22,$G135:$AH135))&lt;Check_Limit,0,1),1)</f>
        <v>0</v>
      </c>
      <c r="AP135">
        <f>IFERROR(IF(SUMIF($G$6:$AH$6,AP$6&amp;" Total",$G135:$AH135)-(SUMIF($G$6:$AH$6,AP$6&amp;" "&amp;'Input-Func_Class'!$D$22,$G135:$AH135)+IFERROR(SUMIF($G$6:$AH$6,AP$6&amp;" "&amp;'Input-Func_Class'!$E$22,$G135:$AH135),SUMIF($G$6:$AH$6,AP$6&amp;" "&amp;'Input-Func_Class'!$B$24,$G135:$AH135))+SUMIF($G$6:$AH$6,AP$6&amp;" "&amp;'Input-Func_Class'!$F$22,$G135:$AH135))&lt;Check_Limit,0,1),1)</f>
        <v>0</v>
      </c>
    </row>
    <row r="136" spans="1:42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>Functionalization!$D136</f>
        <v>-40422</v>
      </c>
      <c r="E136" s="11">
        <f t="shared" ca="1" si="6"/>
        <v>0</v>
      </c>
      <c r="F136" s="3" t="str">
        <f>IF($D136=0,"-",IF('Input-Accounts'!$E136&lt;&gt;0,'Input-Accounts'!$E136,'Input-Accounts'!$G136))</f>
        <v>INT_PSTD_PLANT</v>
      </c>
      <c r="G136" s="11">
        <f ca="1">IF(G$5&lt;&gt;"",HLOOKUP(G$5,Functionalization!$G$6:$M$427,ROW($A136)-5,FALSE),IFERROR(INDEX(G$391:G$427,MATCH($F136,$B$391:$B$427,0))/VLOOKUP($F136,$B$391:$AH$427,MATCH(LEFT(TRIM(G$6),FIND("~",SUBSTITUTE(G$6,"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136))*HLOOKUP(LEFT(TRIM(G$6),FIND("~",SUBSTITUTE(G$6," ","~",LEN(TRIM(G$6))-LEN(SUBSTITUTE(TRIM(G$6)," ",""))))-1)&amp;" Total",$B$6:$AH$427,ROW($A136)-5,FALSE))</f>
        <v>0</v>
      </c>
      <c r="H136" s="11">
        <f ca="1">IF(H$5&lt;&gt;"",HLOOKUP(H$5,Functionalization!$G$6:$M$427,ROW($A136)-5,FALSE),IFERROR(INDEX(H$391:H$427,MATCH($F136,$B$391:$B$427,0))/VLOOKUP($F136,$B$391:$AH$427,MATCH(LEFT(TRIM(H$6),FIND("~",SUBSTITUTE(H$6,"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136))*HLOOKUP(LEFT(TRIM(H$6),FIND("~",SUBSTITUTE(H$6," ","~",LEN(TRIM(H$6))-LEN(SUBSTITUTE(TRIM(H$6)," ",""))))-1)&amp;" Total",$B$6:$AH$427,ROW($A136)-5,FALSE))</f>
        <v>0</v>
      </c>
      <c r="I136" s="11">
        <f ca="1">IF(I$5&lt;&gt;"",HLOOKUP(I$5,Functionalization!$G$6:$M$427,ROW($A136)-5,FALSE),IFERROR(INDEX(I$391:I$427,MATCH($F136,$B$391:$B$427,0))/VLOOKUP($F136,$B$391:$AH$427,MATCH(LEFT(TRIM(I$6),FIND("~",SUBSTITUTE(I$6,"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136))*HLOOKUP(LEFT(TRIM(I$6),FIND("~",SUBSTITUTE(I$6," ","~",LEN(TRIM(I$6))-LEN(SUBSTITUTE(TRIM(I$6)," ",""))))-1)&amp;" Total",$B$6:$AH$427,ROW($A136)-5,FALSE))</f>
        <v>0</v>
      </c>
      <c r="J136" s="11">
        <f ca="1">IF(J$5&lt;&gt;"",HLOOKUP(J$5,Functionalization!$G$6:$M$427,ROW($A136)-5,FALSE),IFERROR(INDEX(J$391:J$427,MATCH($F136,$B$391:$B$427,0))/VLOOKUP($F136,$B$391:$AH$427,MATCH(LEFT(TRIM(J$6),FIND("~",SUBSTITUTE(J$6,"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136))*HLOOKUP(LEFT(TRIM(J$6),FIND("~",SUBSTITUTE(J$6," ","~",LEN(TRIM(J$6))-LEN(SUBSTITUTE(TRIM(J$6)," ",""))))-1)&amp;" Total",$B$6:$AH$427,ROW($A136)-5,FALSE))</f>
        <v>0</v>
      </c>
      <c r="K136" s="11">
        <f ca="1">IF(K$5&lt;&gt;"",HLOOKUP(K$5,Functionalization!$G$6:$M$427,ROW($A136)-5,FALSE),IFERROR(INDEX(K$391:K$427,MATCH($F136,$B$391:$B$427,0))/VLOOKUP($F136,$B$391:$AH$427,MATCH(LEFT(TRIM(K$6),FIND("~",SUBSTITUTE(K$6,"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136))*HLOOKUP(LEFT(TRIM(K$6),FIND("~",SUBSTITUTE(K$6," ","~",LEN(TRIM(K$6))-LEN(SUBSTITUTE(TRIM(K$6)," ",""))))-1)&amp;" Total",$B$6:$AH$427,ROW($A136)-5,FALSE))</f>
        <v>-1137.7793258883999</v>
      </c>
      <c r="L136" s="11">
        <f ca="1">IF(L$5&lt;&gt;"",HLOOKUP(L$5,Functionalization!$G$6:$M$427,ROW($A136)-5,FALSE),IFERROR(INDEX(L$391:L$427,MATCH($F136,$B$391:$B$427,0))/VLOOKUP($F136,$B$391:$AH$427,MATCH(LEFT(TRIM(L$6),FIND("~",SUBSTITUTE(L$6,"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136))*HLOOKUP(LEFT(TRIM(L$6),FIND("~",SUBSTITUTE(L$6," ","~",LEN(TRIM(L$6))-LEN(SUBSTITUTE(TRIM(L$6)," ",""))))-1)&amp;" Total",$B$6:$AH$427,ROW($A136)-5,FALSE))</f>
        <v>0</v>
      </c>
      <c r="M136" s="11">
        <f ca="1">IF(M$5&lt;&gt;"",HLOOKUP(M$5,Functionalization!$G$6:$M$427,ROW($A136)-5,FALSE),IFERROR(INDEX(M$391:M$427,MATCH($F136,$B$391:$B$427,0))/VLOOKUP($F136,$B$391:$AH$427,MATCH(LEFT(TRIM(M$6),FIND("~",SUBSTITUTE(M$6,"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136))*HLOOKUP(LEFT(TRIM(M$6),FIND("~",SUBSTITUTE(M$6," ","~",LEN(TRIM(M$6))-LEN(SUBSTITUTE(TRIM(M$6)," ",""))))-1)&amp;" Total",$B$6:$AH$427,ROW($A136)-5,FALSE))</f>
        <v>-1137.7793258883999</v>
      </c>
      <c r="N136" s="11">
        <f ca="1">IF(N$5&lt;&gt;"",HLOOKUP(N$5,Functionalization!$G$6:$M$427,ROW($A136)-5,FALSE),IFERROR(INDEX(N$391:N$427,MATCH($F136,$B$391:$B$427,0))/VLOOKUP($F136,$B$391:$AH$427,MATCH(LEFT(TRIM(N$6),FIND("~",SUBSTITUTE(N$6,"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136))*HLOOKUP(LEFT(TRIM(N$6),FIND("~",SUBSTITUTE(N$6," ","~",LEN(TRIM(N$6))-LEN(SUBSTITUTE(TRIM(N$6)," ",""))))-1)&amp;" Total",$B$6:$AH$427,ROW($A136)-5,FALSE))</f>
        <v>0</v>
      </c>
      <c r="O136" s="11">
        <f ca="1">IF(O$5&lt;&gt;"",HLOOKUP(O$5,Functionalization!$G$6:$M$427,ROW($A136)-5,FALSE),IFERROR(INDEX(O$391:O$427,MATCH($F136,$B$391:$B$427,0))/VLOOKUP($F136,$B$391:$AH$427,MATCH(LEFT(TRIM(O$6),FIND("~",SUBSTITUTE(O$6,"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136))*HLOOKUP(LEFT(TRIM(O$6),FIND("~",SUBSTITUTE(O$6," ","~",LEN(TRIM(O$6))-LEN(SUBSTITUTE(TRIM(O$6)," ",""))))-1)&amp;" Total",$B$6:$AH$427,ROW($A136)-5,FALSE))</f>
        <v>-226.04662408318723</v>
      </c>
      <c r="P136" s="11">
        <f ca="1">IF(P$5&lt;&gt;"",HLOOKUP(P$5,Functionalization!$G$6:$M$427,ROW($A136)-5,FALSE),IFERROR(INDEX(P$391:P$427,MATCH($F136,$B$391:$B$427,0))/VLOOKUP($F136,$B$391:$AH$427,MATCH(LEFT(TRIM(P$6),FIND("~",SUBSTITUTE(P$6,"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136))*HLOOKUP(LEFT(TRIM(P$6),FIND("~",SUBSTITUTE(P$6," ","~",LEN(TRIM(P$6))-LEN(SUBSTITUTE(TRIM(P$6)," ",""))))-1)&amp;" Total",$B$6:$AH$427,ROW($A136)-5,FALSE))</f>
        <v>-226.04662408318723</v>
      </c>
      <c r="Q136" s="11">
        <f ca="1">IF(Q$5&lt;&gt;"",HLOOKUP(Q$5,Functionalization!$G$6:$M$427,ROW($A136)-5,FALSE),IFERROR(INDEX(Q$391:Q$427,MATCH($F136,$B$391:$B$427,0))/VLOOKUP($F136,$B$391:$AH$427,MATCH(LEFT(TRIM(Q$6),FIND("~",SUBSTITUTE(Q$6,"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136))*HLOOKUP(LEFT(TRIM(Q$6),FIND("~",SUBSTITUTE(Q$6," ","~",LEN(TRIM(Q$6))-LEN(SUBSTITUTE(TRIM(Q$6)," ",""))))-1)&amp;" Total",$B$6:$AH$427,ROW($A136)-5,FALSE))</f>
        <v>0</v>
      </c>
      <c r="R136" s="11">
        <f ca="1">IF(R$5&lt;&gt;"",HLOOKUP(R$5,Functionalization!$G$6:$M$427,ROW($A136)-5,FALSE),IFERROR(INDEX(R$391:R$427,MATCH($F136,$B$391:$B$427,0))/VLOOKUP($F136,$B$391:$AH$427,MATCH(LEFT(TRIM(R$6),FIND("~",SUBSTITUTE(R$6,"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136))*HLOOKUP(LEFT(TRIM(R$6),FIND("~",SUBSTITUTE(R$6," ","~",LEN(TRIM(R$6))-LEN(SUBSTITUTE(TRIM(R$6)," ",""))))-1)&amp;" Total",$B$6:$AH$427,ROW($A136)-5,FALSE))</f>
        <v>0</v>
      </c>
      <c r="S136" s="11">
        <f ca="1">IF(S$5&lt;&gt;"",HLOOKUP(S$5,Functionalization!$G$6:$M$427,ROW($A136)-5,FALSE),IFERROR(INDEX(S$391:S$427,MATCH($F136,$B$391:$B$427,0))/VLOOKUP($F136,$B$391:$AH$427,MATCH(LEFT(TRIM(S$6),FIND("~",SUBSTITUTE(S$6,"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136))*HLOOKUP(LEFT(TRIM(S$6),FIND("~",SUBSTITUTE(S$6," ","~",LEN(TRIM(S$6))-LEN(SUBSTITUTE(TRIM(S$6)," ",""))))-1)&amp;" Total",$B$6:$AH$427,ROW($A136)-5,FALSE))</f>
        <v>-2609.0162438343204</v>
      </c>
      <c r="T136" s="11">
        <f ca="1">IF(T$5&lt;&gt;"",HLOOKUP(T$5,Functionalization!$G$6:$M$427,ROW($A136)-5,FALSE),IFERROR(INDEX(T$391:T$427,MATCH($F136,$B$391:$B$427,0))/VLOOKUP($F136,$B$391:$AH$427,MATCH(LEFT(TRIM(T$6),FIND("~",SUBSTITUTE(T$6,"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136))*HLOOKUP(LEFT(TRIM(T$6),FIND("~",SUBSTITUTE(T$6," ","~",LEN(TRIM(T$6))-LEN(SUBSTITUTE(TRIM(T$6)," ",""))))-1)&amp;" Total",$B$6:$AH$427,ROW($A136)-5,FALSE))</f>
        <v>-2609.0162438343204</v>
      </c>
      <c r="U136" s="11">
        <f ca="1">IF(U$5&lt;&gt;"",HLOOKUP(U$5,Functionalization!$G$6:$M$427,ROW($A136)-5,FALSE),IFERROR(INDEX(U$391:U$427,MATCH($F136,$B$391:$B$427,0))/VLOOKUP($F136,$B$391:$AH$427,MATCH(LEFT(TRIM(U$6),FIND("~",SUBSTITUTE(U$6,"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136))*HLOOKUP(LEFT(TRIM(U$6),FIND("~",SUBSTITUTE(U$6," ","~",LEN(TRIM(U$6))-LEN(SUBSTITUTE(TRIM(U$6)," ",""))))-1)&amp;" Total",$B$6:$AH$427,ROW($A136)-5,FALSE))</f>
        <v>0</v>
      </c>
      <c r="V136" s="11">
        <f ca="1">IF(V$5&lt;&gt;"",HLOOKUP(V$5,Functionalization!$G$6:$M$427,ROW($A136)-5,FALSE),IFERROR(INDEX(V$391:V$427,MATCH($F136,$B$391:$B$427,0))/VLOOKUP($F136,$B$391:$AH$427,MATCH(LEFT(TRIM(V$6),FIND("~",SUBSTITUTE(V$6,"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136))*HLOOKUP(LEFT(TRIM(V$6),FIND("~",SUBSTITUTE(V$6," ","~",LEN(TRIM(V$6))-LEN(SUBSTITUTE(TRIM(V$6)," ",""))))-1)&amp;" Total",$B$6:$AH$427,ROW($A136)-5,FALSE))</f>
        <v>0</v>
      </c>
      <c r="W136" s="11">
        <f ca="1">IF(W$5&lt;&gt;"",HLOOKUP(W$5,Functionalization!$G$6:$M$427,ROW($A136)-5,FALSE),IFERROR(INDEX(W$391:W$427,MATCH($F136,$B$391:$B$427,0))/VLOOKUP($F136,$B$391:$AH$427,MATCH(LEFT(TRIM(W$6),FIND("~",SUBSTITUTE(W$6,"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136))*HLOOKUP(LEFT(TRIM(W$6),FIND("~",SUBSTITUTE(W$6," ","~",LEN(TRIM(W$6))-LEN(SUBSTITUTE(TRIM(W$6)," ",""))))-1)&amp;" Total",$B$6:$AH$427,ROW($A136)-5,FALSE))</f>
        <v>-27789.587308571819</v>
      </c>
      <c r="X136" s="11">
        <f ca="1">IF(X$5&lt;&gt;"",HLOOKUP(X$5,Functionalization!$G$6:$M$427,ROW($A136)-5,FALSE),IFERROR(INDEX(X$391:X$427,MATCH($F136,$B$391:$B$427,0))/VLOOKUP($F136,$B$391:$AH$427,MATCH(LEFT(TRIM(X$6),FIND("~",SUBSTITUTE(X$6,"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136))*HLOOKUP(LEFT(TRIM(X$6),FIND("~",SUBSTITUTE(X$6," ","~",LEN(TRIM(X$6))-LEN(SUBSTITUTE(TRIM(X$6)," ",""))))-1)&amp;" Total",$B$6:$AH$427,ROW($A136)-5,FALSE))</f>
        <v>-21386.019630830793</v>
      </c>
      <c r="Y136" s="11">
        <f ca="1">IF(Y$5&lt;&gt;"",HLOOKUP(Y$5,Functionalization!$G$6:$M$427,ROW($A136)-5,FALSE),IFERROR(INDEX(Y$391:Y$427,MATCH($F136,$B$391:$B$427,0))/VLOOKUP($F136,$B$391:$AH$427,MATCH(LEFT(TRIM(Y$6),FIND("~",SUBSTITUTE(Y$6,"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136))*HLOOKUP(LEFT(TRIM(Y$6),FIND("~",SUBSTITUTE(Y$6," ","~",LEN(TRIM(Y$6))-LEN(SUBSTITUTE(TRIM(Y$6)," ",""))))-1)&amp;" Total",$B$6:$AH$427,ROW($A136)-5,FALSE))</f>
        <v>0</v>
      </c>
      <c r="Z136" s="11">
        <f ca="1">IF(Z$5&lt;&gt;"",HLOOKUP(Z$5,Functionalization!$G$6:$M$427,ROW($A136)-5,FALSE),IFERROR(INDEX(Z$391:Z$427,MATCH($F136,$B$391:$B$427,0))/VLOOKUP($F136,$B$391:$AH$427,MATCH(LEFT(TRIM(Z$6),FIND("~",SUBSTITUTE(Z$6,"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136))*HLOOKUP(LEFT(TRIM(Z$6),FIND("~",SUBSTITUTE(Z$6," ","~",LEN(TRIM(Z$6))-LEN(SUBSTITUTE(TRIM(Z$6)," ",""))))-1)&amp;" Total",$B$6:$AH$427,ROW($A136)-5,FALSE))</f>
        <v>-6403.5676777410235</v>
      </c>
      <c r="AA136" s="11">
        <f ca="1">IF(AA$5&lt;&gt;"",HLOOKUP(AA$5,Functionalization!$G$6:$M$427,ROW($A136)-5,FALSE),IFERROR(INDEX(AA$391:AA$427,MATCH($F136,$B$391:$B$427,0))/VLOOKUP($F136,$B$391:$AH$427,MATCH(LEFT(TRIM(AA$6),FIND("~",SUBSTITUTE(AA$6,"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136))*HLOOKUP(LEFT(TRIM(AA$6),FIND("~",SUBSTITUTE(AA$6," ","~",LEN(TRIM(AA$6))-LEN(SUBSTITUTE(TRIM(AA$6)," ",""))))-1)&amp;" Total",$B$6:$AH$427,ROW($A136)-5,FALSE))</f>
        <v>-8659.5704976222823</v>
      </c>
      <c r="AB136" s="11">
        <f ca="1">IF(AB$5&lt;&gt;"",HLOOKUP(AB$5,Functionalization!$G$6:$M$427,ROW($A136)-5,FALSE),IFERROR(INDEX(AB$391:AB$427,MATCH($F136,$B$391:$B$427,0))/VLOOKUP($F136,$B$391:$AH$427,MATCH(LEFT(TRIM(AB$6),FIND("~",SUBSTITUTE(AB$6,"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136))*HLOOKUP(LEFT(TRIM(AB$6),FIND("~",SUBSTITUTE(AB$6," ","~",LEN(TRIM(AB$6))-LEN(SUBSTITUTE(TRIM(AB$6)," ",""))))-1)&amp;" Total",$B$6:$AH$427,ROW($A136)-5,FALSE))</f>
        <v>0</v>
      </c>
      <c r="AC136" s="11">
        <f ca="1">IF(AC$5&lt;&gt;"",HLOOKUP(AC$5,Functionalization!$G$6:$M$427,ROW($A136)-5,FALSE),IFERROR(INDEX(AC$391:AC$427,MATCH($F136,$B$391:$B$427,0))/VLOOKUP($F136,$B$391:$AH$427,MATCH(LEFT(TRIM(AC$6),FIND("~",SUBSTITUTE(AC$6,"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136))*HLOOKUP(LEFT(TRIM(AC$6),FIND("~",SUBSTITUTE(AC$6," ","~",LEN(TRIM(AC$6))-LEN(SUBSTITUTE(TRIM(AC$6)," ",""))))-1)&amp;" Total",$B$6:$AH$427,ROW($A136)-5,FALSE))</f>
        <v>0</v>
      </c>
      <c r="AD136" s="11">
        <f ca="1">IF(AD$5&lt;&gt;"",HLOOKUP(AD$5,Functionalization!$G$6:$M$427,ROW($A136)-5,FALSE),IFERROR(INDEX(AD$391:AD$427,MATCH($F136,$B$391:$B$427,0))/VLOOKUP($F136,$B$391:$AH$427,MATCH(LEFT(TRIM(AD$6),FIND("~",SUBSTITUTE(AD$6,"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136))*HLOOKUP(LEFT(TRIM(AD$6),FIND("~",SUBSTITUTE(AD$6," ","~",LEN(TRIM(AD$6))-LEN(SUBSTITUTE(TRIM(AD$6)," ",""))))-1)&amp;" Total",$B$6:$AH$427,ROW($A136)-5,FALSE))</f>
        <v>-8659.5704976222823</v>
      </c>
      <c r="AE136" s="11">
        <f ca="1">IF(AE$5&lt;&gt;"",HLOOKUP(AE$5,Functionalization!$G$6:$M$427,ROW($A136)-5,FALSE),IFERROR(INDEX(AE$391:AE$427,MATCH($F136,$B$391:$B$427,0))/VLOOKUP($F136,$B$391:$AH$427,MATCH(LEFT(TRIM(AE$6),FIND("~",SUBSTITUTE(AE$6,"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136))*HLOOKUP(LEFT(TRIM(AE$6),FIND("~",SUBSTITUTE(AE$6," ","~",LEN(TRIM(AE$6))-LEN(SUBSTITUTE(TRIM(AE$6)," ",""))))-1)&amp;" Total",$B$6:$AH$427,ROW($A136)-5,FALSE))</f>
        <v>0</v>
      </c>
      <c r="AF136" s="11">
        <f ca="1">IF(AF$5&lt;&gt;"",HLOOKUP(AF$5,Functionalization!$G$6:$M$427,ROW($A136)-5,FALSE),IFERROR(INDEX(AF$391:AF$427,MATCH($F136,$B$391:$B$427,0))/VLOOKUP($F136,$B$391:$AH$427,MATCH(LEFT(TRIM(AF$6),FIND("~",SUBSTITUTE(AF$6,"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136))*HLOOKUP(LEFT(TRIM(AF$6),FIND("~",SUBSTITUTE(AF$6," ","~",LEN(TRIM(AF$6))-LEN(SUBSTITUTE(TRIM(AF$6)," ",""))))-1)&amp;" Total",$B$6:$AH$427,ROW($A136)-5,FALSE))</f>
        <v>0</v>
      </c>
      <c r="AG136" s="11">
        <f ca="1">IF(AG$5&lt;&gt;"",HLOOKUP(AG$5,Functionalization!$G$6:$M$427,ROW($A136)-5,FALSE),IFERROR(INDEX(AG$391:AG$427,MATCH($F136,$B$391:$B$427,0))/VLOOKUP($F136,$B$391:$AH$427,MATCH(LEFT(TRIM(AG$6),FIND("~",SUBSTITUTE(AG$6,"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136))*HLOOKUP(LEFT(TRIM(AG$6),FIND("~",SUBSTITUTE(AG$6," ","~",LEN(TRIM(AG$6))-LEN(SUBSTITUTE(TRIM(AG$6)," ",""))))-1)&amp;" Total",$B$6:$AH$427,ROW($A136)-5,FALSE))</f>
        <v>0</v>
      </c>
      <c r="AH136" s="11">
        <f ca="1">IF(AH$5&lt;&gt;"",HLOOKUP(AH$5,Functionalization!$G$6:$M$427,ROW($A136)-5,FALSE),IFERROR(INDEX(AH$391:AH$427,MATCH($F136,$B$391:$B$427,0))/VLOOKUP($F136,$B$391:$AH$427,MATCH(LEFT(TRIM(AH$6),FIND("~",SUBSTITUTE(AH$6,"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136))*HLOOKUP(LEFT(TRIM(AH$6),FIND("~",SUBSTITUTE(AH$6," ","~",LEN(TRIM(AH$6))-LEN(SUBSTITUTE(TRIM(AH$6)," ",""))))-1)&amp;" Total",$B$6:$AH$427,ROW($A136)-5,FALSE))</f>
        <v>0</v>
      </c>
      <c r="AJ136">
        <f ca="1">IFERROR(IF(SUMIF($G$6:$AH$6,AJ$6&amp;" Total",$G136:$AH136)-(SUMIF($G$6:$AH$6,AJ$6&amp;" "&amp;'Input-Func_Class'!$D$22,$G136:$AH136)+IFERROR(SUMIF($G$6:$AH$6,AJ$6&amp;" "&amp;'Input-Func_Class'!$E$22,$G136:$AH136),SUMIF($G$6:$AH$6,AJ$6&amp;" "&amp;'Input-Func_Class'!$B$24,$G136:$AH136))+SUMIF($G$6:$AH$6,AJ$6&amp;" "&amp;'Input-Func_Class'!$F$22,$G136:$AH136))&lt;Check_Limit,0,1),1)</f>
        <v>0</v>
      </c>
      <c r="AK136">
        <f ca="1">IFERROR(IF(SUMIF($G$6:$AH$6,AK$6&amp;" Total",$G136:$AH136)-(SUMIF($G$6:$AH$6,AK$6&amp;" "&amp;'Input-Func_Class'!$D$22,$G136:$AH136)+IFERROR(SUMIF($G$6:$AH$6,AK$6&amp;" "&amp;'Input-Func_Class'!$E$22,$G136:$AH136),SUMIF($G$6:$AH$6,AK$6&amp;" "&amp;'Input-Func_Class'!$B$24,$G136:$AH136))+SUMIF($G$6:$AH$6,AK$6&amp;" "&amp;'Input-Func_Class'!$F$22,$G136:$AH136))&lt;Check_Limit,0,1),1)</f>
        <v>0</v>
      </c>
      <c r="AL136">
        <f ca="1">IFERROR(IF(SUMIF($G$6:$AH$6,AL$6&amp;" Total",$G136:$AH136)-(SUMIF($G$6:$AH$6,AL$6&amp;" "&amp;'Input-Func_Class'!$D$22,$G136:$AH136)+IFERROR(SUMIF($G$6:$AH$6,AL$6&amp;" "&amp;'Input-Func_Class'!$E$22,$G136:$AH136),SUMIF($G$6:$AH$6,AL$6&amp;" "&amp;'Input-Func_Class'!$B$24,$G136:$AH136))+SUMIF($G$6:$AH$6,AL$6&amp;" "&amp;'Input-Func_Class'!$F$22,$G136:$AH136))&lt;Check_Limit,0,1),1)</f>
        <v>0</v>
      </c>
      <c r="AM136">
        <f ca="1">IFERROR(IF(SUMIF($G$6:$AH$6,AM$6&amp;" Total",$G136:$AH136)-(SUMIF($G$6:$AH$6,AM$6&amp;" "&amp;'Input-Func_Class'!$D$22,$G136:$AH136)+IFERROR(SUMIF($G$6:$AH$6,AM$6&amp;" "&amp;'Input-Func_Class'!$E$22,$G136:$AH136),SUMIF($G$6:$AH$6,AM$6&amp;" "&amp;'Input-Func_Class'!$B$24,$G136:$AH136))+SUMIF($G$6:$AH$6,AM$6&amp;" "&amp;'Input-Func_Class'!$F$22,$G136:$AH136))&lt;Check_Limit,0,1),1)</f>
        <v>0</v>
      </c>
      <c r="AN136">
        <f ca="1">IFERROR(IF(SUMIF($G$6:$AH$6,AN$6&amp;" Total",$G136:$AH136)-(SUMIF($G$6:$AH$6,AN$6&amp;" "&amp;'Input-Func_Class'!$D$22,$G136:$AH136)+IFERROR(SUMIF($G$6:$AH$6,AN$6&amp;" "&amp;'Input-Func_Class'!$E$22,$G136:$AH136),SUMIF($G$6:$AH$6,AN$6&amp;" "&amp;'Input-Func_Class'!$B$24,$G136:$AH136))+SUMIF($G$6:$AH$6,AN$6&amp;" "&amp;'Input-Func_Class'!$F$22,$G136:$AH136))&lt;Check_Limit,0,1),1)</f>
        <v>0</v>
      </c>
      <c r="AO136">
        <f ca="1">IFERROR(IF(SUMIF($G$6:$AH$6,AO$6&amp;" Total",$G136:$AH136)-(SUMIF($G$6:$AH$6,AO$6&amp;" "&amp;'Input-Func_Class'!$D$22,$G136:$AH136)+IFERROR(SUMIF($G$6:$AH$6,AO$6&amp;" "&amp;'Input-Func_Class'!$E$22,$G136:$AH136),SUMIF($G$6:$AH$6,AO$6&amp;" "&amp;'Input-Func_Class'!$B$24,$G136:$AH136))+SUMIF($G$6:$AH$6,AO$6&amp;" "&amp;'Input-Func_Class'!$F$22,$G136:$AH136))&lt;Check_Limit,0,1),1)</f>
        <v>0</v>
      </c>
      <c r="AP136">
        <f ca="1">IFERROR(IF(SUMIF($G$6:$AH$6,AP$6&amp;" Total",$G136:$AH136)-(SUMIF($G$6:$AH$6,AP$6&amp;" "&amp;'Input-Func_Class'!$D$22,$G136:$AH136)+IFERROR(SUMIF($G$6:$AH$6,AP$6&amp;" "&amp;'Input-Func_Class'!$E$22,$G136:$AH136),SUMIF($G$6:$AH$6,AP$6&amp;" "&amp;'Input-Func_Class'!$B$24,$G136:$AH136))+SUMIF($G$6:$AH$6,AP$6&amp;" "&amp;'Input-Func_Class'!$F$22,$G136:$AH136))&lt;Check_Limit,0,1),1)</f>
        <v>0</v>
      </c>
    </row>
    <row r="137" spans="1:42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>Functionalization!$D137</f>
        <v>-15264067</v>
      </c>
      <c r="E137" s="11">
        <f t="shared" ca="1" si="6"/>
        <v>0</v>
      </c>
      <c r="F137" s="3" t="str">
        <f>IF($D137=0,"-",IF('Input-Accounts'!$E137&lt;&gt;0,'Input-Accounts'!$E137,'Input-Accounts'!$G137))</f>
        <v>INT_PSTD_PLANT</v>
      </c>
      <c r="G137" s="11">
        <f ca="1">IF(G$5&lt;&gt;"",HLOOKUP(G$5,Functionalization!$G$6:$M$427,ROW($A137)-5,FALSE),IFERROR(INDEX(G$391:G$427,MATCH($F137,$B$391:$B$427,0))/VLOOKUP($F137,$B$391:$AH$427,MATCH(LEFT(TRIM(G$6),FIND("~",SUBSTITUTE(G$6,"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137))*HLOOKUP(LEFT(TRIM(G$6),FIND("~",SUBSTITUTE(G$6," ","~",LEN(TRIM(G$6))-LEN(SUBSTITUTE(TRIM(G$6)," ",""))))-1)&amp;" Total",$B$6:$AH$427,ROW($A137)-5,FALSE))</f>
        <v>0</v>
      </c>
      <c r="H137" s="11">
        <f ca="1">IF(H$5&lt;&gt;"",HLOOKUP(H$5,Functionalization!$G$6:$M$427,ROW($A137)-5,FALSE),IFERROR(INDEX(H$391:H$427,MATCH($F137,$B$391:$B$427,0))/VLOOKUP($F137,$B$391:$AH$427,MATCH(LEFT(TRIM(H$6),FIND("~",SUBSTITUTE(H$6,"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137))*HLOOKUP(LEFT(TRIM(H$6),FIND("~",SUBSTITUTE(H$6," ","~",LEN(TRIM(H$6))-LEN(SUBSTITUTE(TRIM(H$6)," ",""))))-1)&amp;" Total",$B$6:$AH$427,ROW($A137)-5,FALSE))</f>
        <v>0</v>
      </c>
      <c r="I137" s="11">
        <f ca="1">IF(I$5&lt;&gt;"",HLOOKUP(I$5,Functionalization!$G$6:$M$427,ROW($A137)-5,FALSE),IFERROR(INDEX(I$391:I$427,MATCH($F137,$B$391:$B$427,0))/VLOOKUP($F137,$B$391:$AH$427,MATCH(LEFT(TRIM(I$6),FIND("~",SUBSTITUTE(I$6,"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137))*HLOOKUP(LEFT(TRIM(I$6),FIND("~",SUBSTITUTE(I$6," ","~",LEN(TRIM(I$6))-LEN(SUBSTITUTE(TRIM(I$6)," ",""))))-1)&amp;" Total",$B$6:$AH$427,ROW($A137)-5,FALSE))</f>
        <v>0</v>
      </c>
      <c r="J137" s="11">
        <f ca="1">IF(J$5&lt;&gt;"",HLOOKUP(J$5,Functionalization!$G$6:$M$427,ROW($A137)-5,FALSE),IFERROR(INDEX(J$391:J$427,MATCH($F137,$B$391:$B$427,0))/VLOOKUP($F137,$B$391:$AH$427,MATCH(LEFT(TRIM(J$6),FIND("~",SUBSTITUTE(J$6,"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137))*HLOOKUP(LEFT(TRIM(J$6),FIND("~",SUBSTITUTE(J$6," ","~",LEN(TRIM(J$6))-LEN(SUBSTITUTE(TRIM(J$6)," ",""))))-1)&amp;" Total",$B$6:$AH$427,ROW($A137)-5,FALSE))</f>
        <v>0</v>
      </c>
      <c r="K137" s="11">
        <f ca="1">IF(K$5&lt;&gt;"",HLOOKUP(K$5,Functionalization!$G$6:$M$427,ROW($A137)-5,FALSE),IFERROR(INDEX(K$391:K$427,MATCH($F137,$B$391:$B$427,0))/VLOOKUP($F137,$B$391:$AH$427,MATCH(LEFT(TRIM(K$6),FIND("~",SUBSTITUTE(K$6,"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137))*HLOOKUP(LEFT(TRIM(K$6),FIND("~",SUBSTITUTE(K$6," ","~",LEN(TRIM(K$6))-LEN(SUBSTITUTE(TRIM(K$6)," ",""))))-1)&amp;" Total",$B$6:$AH$427,ROW($A137)-5,FALSE))</f>
        <v>-429645.73404520733</v>
      </c>
      <c r="L137" s="11">
        <f ca="1">IF(L$5&lt;&gt;"",HLOOKUP(L$5,Functionalization!$G$6:$M$427,ROW($A137)-5,FALSE),IFERROR(INDEX(L$391:L$427,MATCH($F137,$B$391:$B$427,0))/VLOOKUP($F137,$B$391:$AH$427,MATCH(LEFT(TRIM(L$6),FIND("~",SUBSTITUTE(L$6,"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137))*HLOOKUP(LEFT(TRIM(L$6),FIND("~",SUBSTITUTE(L$6," ","~",LEN(TRIM(L$6))-LEN(SUBSTITUTE(TRIM(L$6)," ",""))))-1)&amp;" Total",$B$6:$AH$427,ROW($A137)-5,FALSE))</f>
        <v>0</v>
      </c>
      <c r="M137" s="11">
        <f ca="1">IF(M$5&lt;&gt;"",HLOOKUP(M$5,Functionalization!$G$6:$M$427,ROW($A137)-5,FALSE),IFERROR(INDEX(M$391:M$427,MATCH($F137,$B$391:$B$427,0))/VLOOKUP($F137,$B$391:$AH$427,MATCH(LEFT(TRIM(M$6),FIND("~",SUBSTITUTE(M$6,"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137))*HLOOKUP(LEFT(TRIM(M$6),FIND("~",SUBSTITUTE(M$6," ","~",LEN(TRIM(M$6))-LEN(SUBSTITUTE(TRIM(M$6)," ",""))))-1)&amp;" Total",$B$6:$AH$427,ROW($A137)-5,FALSE))</f>
        <v>-429645.73404520733</v>
      </c>
      <c r="N137" s="11">
        <f ca="1">IF(N$5&lt;&gt;"",HLOOKUP(N$5,Functionalization!$G$6:$M$427,ROW($A137)-5,FALSE),IFERROR(INDEX(N$391:N$427,MATCH($F137,$B$391:$B$427,0))/VLOOKUP($F137,$B$391:$AH$427,MATCH(LEFT(TRIM(N$6),FIND("~",SUBSTITUTE(N$6,"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137))*HLOOKUP(LEFT(TRIM(N$6),FIND("~",SUBSTITUTE(N$6," ","~",LEN(TRIM(N$6))-LEN(SUBSTITUTE(TRIM(N$6)," ",""))))-1)&amp;" Total",$B$6:$AH$427,ROW($A137)-5,FALSE))</f>
        <v>0</v>
      </c>
      <c r="O137" s="11">
        <f ca="1">IF(O$5&lt;&gt;"",HLOOKUP(O$5,Functionalization!$G$6:$M$427,ROW($A137)-5,FALSE),IFERROR(INDEX(O$391:O$427,MATCH($F137,$B$391:$B$427,0))/VLOOKUP($F137,$B$391:$AH$427,MATCH(LEFT(TRIM(O$6),FIND("~",SUBSTITUTE(O$6,"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137))*HLOOKUP(LEFT(TRIM(O$6),FIND("~",SUBSTITUTE(O$6," ","~",LEN(TRIM(O$6))-LEN(SUBSTITUTE(TRIM(O$6)," ",""))))-1)&amp;" Total",$B$6:$AH$427,ROW($A137)-5,FALSE))</f>
        <v>-85359.230496501492</v>
      </c>
      <c r="P137" s="11">
        <f ca="1">IF(P$5&lt;&gt;"",HLOOKUP(P$5,Functionalization!$G$6:$M$427,ROW($A137)-5,FALSE),IFERROR(INDEX(P$391:P$427,MATCH($F137,$B$391:$B$427,0))/VLOOKUP($F137,$B$391:$AH$427,MATCH(LEFT(TRIM(P$6),FIND("~",SUBSTITUTE(P$6,"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137))*HLOOKUP(LEFT(TRIM(P$6),FIND("~",SUBSTITUTE(P$6," ","~",LEN(TRIM(P$6))-LEN(SUBSTITUTE(TRIM(P$6)," ",""))))-1)&amp;" Total",$B$6:$AH$427,ROW($A137)-5,FALSE))</f>
        <v>-85359.230496501492</v>
      </c>
      <c r="Q137" s="11">
        <f ca="1">IF(Q$5&lt;&gt;"",HLOOKUP(Q$5,Functionalization!$G$6:$M$427,ROW($A137)-5,FALSE),IFERROR(INDEX(Q$391:Q$427,MATCH($F137,$B$391:$B$427,0))/VLOOKUP($F137,$B$391:$AH$427,MATCH(LEFT(TRIM(Q$6),FIND("~",SUBSTITUTE(Q$6,"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137))*HLOOKUP(LEFT(TRIM(Q$6),FIND("~",SUBSTITUTE(Q$6," ","~",LEN(TRIM(Q$6))-LEN(SUBSTITUTE(TRIM(Q$6)," ",""))))-1)&amp;" Total",$B$6:$AH$427,ROW($A137)-5,FALSE))</f>
        <v>0</v>
      </c>
      <c r="R137" s="11">
        <f ca="1">IF(R$5&lt;&gt;"",HLOOKUP(R$5,Functionalization!$G$6:$M$427,ROW($A137)-5,FALSE),IFERROR(INDEX(R$391:R$427,MATCH($F137,$B$391:$B$427,0))/VLOOKUP($F137,$B$391:$AH$427,MATCH(LEFT(TRIM(R$6),FIND("~",SUBSTITUTE(R$6,"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137))*HLOOKUP(LEFT(TRIM(R$6),FIND("~",SUBSTITUTE(R$6," ","~",LEN(TRIM(R$6))-LEN(SUBSTITUTE(TRIM(R$6)," ",""))))-1)&amp;" Total",$B$6:$AH$427,ROW($A137)-5,FALSE))</f>
        <v>0</v>
      </c>
      <c r="S137" s="11">
        <f ca="1">IF(S$5&lt;&gt;"",HLOOKUP(S$5,Functionalization!$G$6:$M$427,ROW($A137)-5,FALSE),IFERROR(INDEX(S$391:S$427,MATCH($F137,$B$391:$B$427,0))/VLOOKUP($F137,$B$391:$AH$427,MATCH(LEFT(TRIM(S$6),FIND("~",SUBSTITUTE(S$6,"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137))*HLOOKUP(LEFT(TRIM(S$6),FIND("~",SUBSTITUTE(S$6," ","~",LEN(TRIM(S$6))-LEN(SUBSTITUTE(TRIM(S$6)," ",""))))-1)&amp;" Total",$B$6:$AH$427,ROW($A137)-5,FALSE))</f>
        <v>-985210.9927756025</v>
      </c>
      <c r="T137" s="11">
        <f ca="1">IF(T$5&lt;&gt;"",HLOOKUP(T$5,Functionalization!$G$6:$M$427,ROW($A137)-5,FALSE),IFERROR(INDEX(T$391:T$427,MATCH($F137,$B$391:$B$427,0))/VLOOKUP($F137,$B$391:$AH$427,MATCH(LEFT(TRIM(T$6),FIND("~",SUBSTITUTE(T$6,"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137))*HLOOKUP(LEFT(TRIM(T$6),FIND("~",SUBSTITUTE(T$6," ","~",LEN(TRIM(T$6))-LEN(SUBSTITUTE(TRIM(T$6)," ",""))))-1)&amp;" Total",$B$6:$AH$427,ROW($A137)-5,FALSE))</f>
        <v>-985210.9927756025</v>
      </c>
      <c r="U137" s="11">
        <f ca="1">IF(U$5&lt;&gt;"",HLOOKUP(U$5,Functionalization!$G$6:$M$427,ROW($A137)-5,FALSE),IFERROR(INDEX(U$391:U$427,MATCH($F137,$B$391:$B$427,0))/VLOOKUP($F137,$B$391:$AH$427,MATCH(LEFT(TRIM(U$6),FIND("~",SUBSTITUTE(U$6,"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137))*HLOOKUP(LEFT(TRIM(U$6),FIND("~",SUBSTITUTE(U$6," ","~",LEN(TRIM(U$6))-LEN(SUBSTITUTE(TRIM(U$6)," ",""))))-1)&amp;" Total",$B$6:$AH$427,ROW($A137)-5,FALSE))</f>
        <v>0</v>
      </c>
      <c r="V137" s="11">
        <f ca="1">IF(V$5&lt;&gt;"",HLOOKUP(V$5,Functionalization!$G$6:$M$427,ROW($A137)-5,FALSE),IFERROR(INDEX(V$391:V$427,MATCH($F137,$B$391:$B$427,0))/VLOOKUP($F137,$B$391:$AH$427,MATCH(LEFT(TRIM(V$6),FIND("~",SUBSTITUTE(V$6,"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137))*HLOOKUP(LEFT(TRIM(V$6),FIND("~",SUBSTITUTE(V$6," ","~",LEN(TRIM(V$6))-LEN(SUBSTITUTE(TRIM(V$6)," ",""))))-1)&amp;" Total",$B$6:$AH$427,ROW($A137)-5,FALSE))</f>
        <v>0</v>
      </c>
      <c r="W137" s="11">
        <f ca="1">IF(W$5&lt;&gt;"",HLOOKUP(W$5,Functionalization!$G$6:$M$427,ROW($A137)-5,FALSE),IFERROR(INDEX(W$391:W$427,MATCH($F137,$B$391:$B$427,0))/VLOOKUP($F137,$B$391:$AH$427,MATCH(LEFT(TRIM(W$6),FIND("~",SUBSTITUTE(W$6,"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137))*HLOOKUP(LEFT(TRIM(W$6),FIND("~",SUBSTITUTE(W$6," ","~",LEN(TRIM(W$6))-LEN(SUBSTITUTE(TRIM(W$6)," ",""))))-1)&amp;" Total",$B$6:$AH$427,ROW($A137)-5,FALSE))</f>
        <v>-10493843.020641975</v>
      </c>
      <c r="X137" s="11">
        <f ca="1">IF(X$5&lt;&gt;"",HLOOKUP(X$5,Functionalization!$G$6:$M$427,ROW($A137)-5,FALSE),IFERROR(INDEX(X$391:X$427,MATCH($F137,$B$391:$B$427,0))/VLOOKUP($F137,$B$391:$AH$427,MATCH(LEFT(TRIM(X$6),FIND("~",SUBSTITUTE(X$6,"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137))*HLOOKUP(LEFT(TRIM(X$6),FIND("~",SUBSTITUTE(X$6," ","~",LEN(TRIM(X$6))-LEN(SUBSTITUTE(TRIM(X$6)," ",""))))-1)&amp;" Total",$B$6:$AH$427,ROW($A137)-5,FALSE))</f>
        <v>-8075741.8363345824</v>
      </c>
      <c r="Y137" s="11">
        <f ca="1">IF(Y$5&lt;&gt;"",HLOOKUP(Y$5,Functionalization!$G$6:$M$427,ROW($A137)-5,FALSE),IFERROR(INDEX(Y$391:Y$427,MATCH($F137,$B$391:$B$427,0))/VLOOKUP($F137,$B$391:$AH$427,MATCH(LEFT(TRIM(Y$6),FIND("~",SUBSTITUTE(Y$6,"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137))*HLOOKUP(LEFT(TRIM(Y$6),FIND("~",SUBSTITUTE(Y$6," ","~",LEN(TRIM(Y$6))-LEN(SUBSTITUTE(TRIM(Y$6)," ",""))))-1)&amp;" Total",$B$6:$AH$427,ROW($A137)-5,FALSE))</f>
        <v>0</v>
      </c>
      <c r="Z137" s="11">
        <f ca="1">IF(Z$5&lt;&gt;"",HLOOKUP(Z$5,Functionalization!$G$6:$M$427,ROW($A137)-5,FALSE),IFERROR(INDEX(Z$391:Z$427,MATCH($F137,$B$391:$B$427,0))/VLOOKUP($F137,$B$391:$AH$427,MATCH(LEFT(TRIM(Z$6),FIND("~",SUBSTITUTE(Z$6,"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137))*HLOOKUP(LEFT(TRIM(Z$6),FIND("~",SUBSTITUTE(Z$6," ","~",LEN(TRIM(Z$6))-LEN(SUBSTITUTE(TRIM(Z$6)," ",""))))-1)&amp;" Total",$B$6:$AH$427,ROW($A137)-5,FALSE))</f>
        <v>-2418101.1843073918</v>
      </c>
      <c r="AA137" s="11">
        <f ca="1">IF(AA$5&lt;&gt;"",HLOOKUP(AA$5,Functionalization!$G$6:$M$427,ROW($A137)-5,FALSE),IFERROR(INDEX(AA$391:AA$427,MATCH($F137,$B$391:$B$427,0))/VLOOKUP($F137,$B$391:$AH$427,MATCH(LEFT(TRIM(AA$6),FIND("~",SUBSTITUTE(AA$6,"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137))*HLOOKUP(LEFT(TRIM(AA$6),FIND("~",SUBSTITUTE(AA$6," ","~",LEN(TRIM(AA$6))-LEN(SUBSTITUTE(TRIM(AA$6)," ",""))))-1)&amp;" Total",$B$6:$AH$427,ROW($A137)-5,FALSE))</f>
        <v>-3270008.0220407168</v>
      </c>
      <c r="AB137" s="11">
        <f ca="1">IF(AB$5&lt;&gt;"",HLOOKUP(AB$5,Functionalization!$G$6:$M$427,ROW($A137)-5,FALSE),IFERROR(INDEX(AB$391:AB$427,MATCH($F137,$B$391:$B$427,0))/VLOOKUP($F137,$B$391:$AH$427,MATCH(LEFT(TRIM(AB$6),FIND("~",SUBSTITUTE(AB$6,"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137))*HLOOKUP(LEFT(TRIM(AB$6),FIND("~",SUBSTITUTE(AB$6," ","~",LEN(TRIM(AB$6))-LEN(SUBSTITUTE(TRIM(AB$6)," ",""))))-1)&amp;" Total",$B$6:$AH$427,ROW($A137)-5,FALSE))</f>
        <v>0</v>
      </c>
      <c r="AC137" s="11">
        <f ca="1">IF(AC$5&lt;&gt;"",HLOOKUP(AC$5,Functionalization!$G$6:$M$427,ROW($A137)-5,FALSE),IFERROR(INDEX(AC$391:AC$427,MATCH($F137,$B$391:$B$427,0))/VLOOKUP($F137,$B$391:$AH$427,MATCH(LEFT(TRIM(AC$6),FIND("~",SUBSTITUTE(AC$6,"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137))*HLOOKUP(LEFT(TRIM(AC$6),FIND("~",SUBSTITUTE(AC$6," ","~",LEN(TRIM(AC$6))-LEN(SUBSTITUTE(TRIM(AC$6)," ",""))))-1)&amp;" Total",$B$6:$AH$427,ROW($A137)-5,FALSE))</f>
        <v>0</v>
      </c>
      <c r="AD137" s="11">
        <f ca="1">IF(AD$5&lt;&gt;"",HLOOKUP(AD$5,Functionalization!$G$6:$M$427,ROW($A137)-5,FALSE),IFERROR(INDEX(AD$391:AD$427,MATCH($F137,$B$391:$B$427,0))/VLOOKUP($F137,$B$391:$AH$427,MATCH(LEFT(TRIM(AD$6),FIND("~",SUBSTITUTE(AD$6,"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137))*HLOOKUP(LEFT(TRIM(AD$6),FIND("~",SUBSTITUTE(AD$6," ","~",LEN(TRIM(AD$6))-LEN(SUBSTITUTE(TRIM(AD$6)," ",""))))-1)&amp;" Total",$B$6:$AH$427,ROW($A137)-5,FALSE))</f>
        <v>-3270008.0220407168</v>
      </c>
      <c r="AE137" s="11">
        <f ca="1">IF(AE$5&lt;&gt;"",HLOOKUP(AE$5,Functionalization!$G$6:$M$427,ROW($A137)-5,FALSE),IFERROR(INDEX(AE$391:AE$427,MATCH($F137,$B$391:$B$427,0))/VLOOKUP($F137,$B$391:$AH$427,MATCH(LEFT(TRIM(AE$6),FIND("~",SUBSTITUTE(AE$6,"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137))*HLOOKUP(LEFT(TRIM(AE$6),FIND("~",SUBSTITUTE(AE$6," ","~",LEN(TRIM(AE$6))-LEN(SUBSTITUTE(TRIM(AE$6)," ",""))))-1)&amp;" Total",$B$6:$AH$427,ROW($A137)-5,FALSE))</f>
        <v>0</v>
      </c>
      <c r="AF137" s="11">
        <f ca="1">IF(AF$5&lt;&gt;"",HLOOKUP(AF$5,Functionalization!$G$6:$M$427,ROW($A137)-5,FALSE),IFERROR(INDEX(AF$391:AF$427,MATCH($F137,$B$391:$B$427,0))/VLOOKUP($F137,$B$391:$AH$427,MATCH(LEFT(TRIM(AF$6),FIND("~",SUBSTITUTE(AF$6,"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137))*HLOOKUP(LEFT(TRIM(AF$6),FIND("~",SUBSTITUTE(AF$6," ","~",LEN(TRIM(AF$6))-LEN(SUBSTITUTE(TRIM(AF$6)," ",""))))-1)&amp;" Total",$B$6:$AH$427,ROW($A137)-5,FALSE))</f>
        <v>0</v>
      </c>
      <c r="AG137" s="11">
        <f ca="1">IF(AG$5&lt;&gt;"",HLOOKUP(AG$5,Functionalization!$G$6:$M$427,ROW($A137)-5,FALSE),IFERROR(INDEX(AG$391:AG$427,MATCH($F137,$B$391:$B$427,0))/VLOOKUP($F137,$B$391:$AH$427,MATCH(LEFT(TRIM(AG$6),FIND("~",SUBSTITUTE(AG$6,"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137))*HLOOKUP(LEFT(TRIM(AG$6),FIND("~",SUBSTITUTE(AG$6," ","~",LEN(TRIM(AG$6))-LEN(SUBSTITUTE(TRIM(AG$6)," ",""))))-1)&amp;" Total",$B$6:$AH$427,ROW($A137)-5,FALSE))</f>
        <v>0</v>
      </c>
      <c r="AH137" s="11">
        <f ca="1">IF(AH$5&lt;&gt;"",HLOOKUP(AH$5,Functionalization!$G$6:$M$427,ROW($A137)-5,FALSE),IFERROR(INDEX(AH$391:AH$427,MATCH($F137,$B$391:$B$427,0))/VLOOKUP($F137,$B$391:$AH$427,MATCH(LEFT(TRIM(AH$6),FIND("~",SUBSTITUTE(AH$6,"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137))*HLOOKUP(LEFT(TRIM(AH$6),FIND("~",SUBSTITUTE(AH$6," ","~",LEN(TRIM(AH$6))-LEN(SUBSTITUTE(TRIM(AH$6)," ",""))))-1)&amp;" Total",$B$6:$AH$427,ROW($A137)-5,FALSE))</f>
        <v>0</v>
      </c>
      <c r="AJ137">
        <f ca="1">IFERROR(IF(SUMIF($G$6:$AH$6,AJ$6&amp;" Total",$G137:$AH137)-(SUMIF($G$6:$AH$6,AJ$6&amp;" "&amp;'Input-Func_Class'!$D$22,$G137:$AH137)+IFERROR(SUMIF($G$6:$AH$6,AJ$6&amp;" "&amp;'Input-Func_Class'!$E$22,$G137:$AH137),SUMIF($G$6:$AH$6,AJ$6&amp;" "&amp;'Input-Func_Class'!$B$24,$G137:$AH137))+SUMIF($G$6:$AH$6,AJ$6&amp;" "&amp;'Input-Func_Class'!$F$22,$G137:$AH137))&lt;Check_Limit,0,1),1)</f>
        <v>0</v>
      </c>
      <c r="AK137">
        <f ca="1">IFERROR(IF(SUMIF($G$6:$AH$6,AK$6&amp;" Total",$G137:$AH137)-(SUMIF($G$6:$AH$6,AK$6&amp;" "&amp;'Input-Func_Class'!$D$22,$G137:$AH137)+IFERROR(SUMIF($G$6:$AH$6,AK$6&amp;" "&amp;'Input-Func_Class'!$E$22,$G137:$AH137),SUMIF($G$6:$AH$6,AK$6&amp;" "&amp;'Input-Func_Class'!$B$24,$G137:$AH137))+SUMIF($G$6:$AH$6,AK$6&amp;" "&amp;'Input-Func_Class'!$F$22,$G137:$AH137))&lt;Check_Limit,0,1),1)</f>
        <v>0</v>
      </c>
      <c r="AL137">
        <f ca="1">IFERROR(IF(SUMIF($G$6:$AH$6,AL$6&amp;" Total",$G137:$AH137)-(SUMIF($G$6:$AH$6,AL$6&amp;" "&amp;'Input-Func_Class'!$D$22,$G137:$AH137)+IFERROR(SUMIF($G$6:$AH$6,AL$6&amp;" "&amp;'Input-Func_Class'!$E$22,$G137:$AH137),SUMIF($G$6:$AH$6,AL$6&amp;" "&amp;'Input-Func_Class'!$B$24,$G137:$AH137))+SUMIF($G$6:$AH$6,AL$6&amp;" "&amp;'Input-Func_Class'!$F$22,$G137:$AH137))&lt;Check_Limit,0,1),1)</f>
        <v>0</v>
      </c>
      <c r="AM137">
        <f ca="1">IFERROR(IF(SUMIF($G$6:$AH$6,AM$6&amp;" Total",$G137:$AH137)-(SUMIF($G$6:$AH$6,AM$6&amp;" "&amp;'Input-Func_Class'!$D$22,$G137:$AH137)+IFERROR(SUMIF($G$6:$AH$6,AM$6&amp;" "&amp;'Input-Func_Class'!$E$22,$G137:$AH137),SUMIF($G$6:$AH$6,AM$6&amp;" "&amp;'Input-Func_Class'!$B$24,$G137:$AH137))+SUMIF($G$6:$AH$6,AM$6&amp;" "&amp;'Input-Func_Class'!$F$22,$G137:$AH137))&lt;Check_Limit,0,1),1)</f>
        <v>0</v>
      </c>
      <c r="AN137">
        <f ca="1">IFERROR(IF(SUMIF($G$6:$AH$6,AN$6&amp;" Total",$G137:$AH137)-(SUMIF($G$6:$AH$6,AN$6&amp;" "&amp;'Input-Func_Class'!$D$22,$G137:$AH137)+IFERROR(SUMIF($G$6:$AH$6,AN$6&amp;" "&amp;'Input-Func_Class'!$E$22,$G137:$AH137),SUMIF($G$6:$AH$6,AN$6&amp;" "&amp;'Input-Func_Class'!$B$24,$G137:$AH137))+SUMIF($G$6:$AH$6,AN$6&amp;" "&amp;'Input-Func_Class'!$F$22,$G137:$AH137))&lt;Check_Limit,0,1),1)</f>
        <v>0</v>
      </c>
      <c r="AO137">
        <f ca="1">IFERROR(IF(SUMIF($G$6:$AH$6,AO$6&amp;" Total",$G137:$AH137)-(SUMIF($G$6:$AH$6,AO$6&amp;" "&amp;'Input-Func_Class'!$D$22,$G137:$AH137)+IFERROR(SUMIF($G$6:$AH$6,AO$6&amp;" "&amp;'Input-Func_Class'!$E$22,$G137:$AH137),SUMIF($G$6:$AH$6,AO$6&amp;" "&amp;'Input-Func_Class'!$B$24,$G137:$AH137))+SUMIF($G$6:$AH$6,AO$6&amp;" "&amp;'Input-Func_Class'!$F$22,$G137:$AH137))&lt;Check_Limit,0,1),1)</f>
        <v>0</v>
      </c>
      <c r="AP137">
        <f ca="1">IFERROR(IF(SUMIF($G$6:$AH$6,AP$6&amp;" Total",$G137:$AH137)-(SUMIF($G$6:$AH$6,AP$6&amp;" "&amp;'Input-Func_Class'!$D$22,$G137:$AH137)+IFERROR(SUMIF($G$6:$AH$6,AP$6&amp;" "&amp;'Input-Func_Class'!$E$22,$G137:$AH137),SUMIF($G$6:$AH$6,AP$6&amp;" "&amp;'Input-Func_Class'!$B$24,$G137:$AH137))+SUMIF($G$6:$AH$6,AP$6&amp;" "&amp;'Input-Func_Class'!$F$22,$G137:$AH137))&lt;Check_Limit,0,1),1)</f>
        <v>0</v>
      </c>
    </row>
    <row r="138" spans="1:42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>Functionalization!$D138</f>
        <v>-3937073</v>
      </c>
      <c r="E138" s="11">
        <f t="shared" ca="1" si="6"/>
        <v>0</v>
      </c>
      <c r="F138" s="3" t="str">
        <f>IF($D138=0,"-",IF('Input-Accounts'!$E138&lt;&gt;0,'Input-Accounts'!$E138,'Input-Accounts'!$G138))</f>
        <v>INT_PSTD_PLANT</v>
      </c>
      <c r="G138" s="11">
        <f ca="1">IF(G$5&lt;&gt;"",HLOOKUP(G$5,Functionalization!$G$6:$M$427,ROW($A138)-5,FALSE),IFERROR(INDEX(G$391:G$427,MATCH($F138,$B$391:$B$427,0))/VLOOKUP($F138,$B$391:$AH$427,MATCH(LEFT(TRIM(G$6),FIND("~",SUBSTITUTE(G$6,"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138))*HLOOKUP(LEFT(TRIM(G$6),FIND("~",SUBSTITUTE(G$6," ","~",LEN(TRIM(G$6))-LEN(SUBSTITUTE(TRIM(G$6)," ",""))))-1)&amp;" Total",$B$6:$AH$427,ROW($A138)-5,FALSE))</f>
        <v>0</v>
      </c>
      <c r="H138" s="11">
        <f ca="1">IF(H$5&lt;&gt;"",HLOOKUP(H$5,Functionalization!$G$6:$M$427,ROW($A138)-5,FALSE),IFERROR(INDEX(H$391:H$427,MATCH($F138,$B$391:$B$427,0))/VLOOKUP($F138,$B$391:$AH$427,MATCH(LEFT(TRIM(H$6),FIND("~",SUBSTITUTE(H$6,"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138))*HLOOKUP(LEFT(TRIM(H$6),FIND("~",SUBSTITUTE(H$6," ","~",LEN(TRIM(H$6))-LEN(SUBSTITUTE(TRIM(H$6)," ",""))))-1)&amp;" Total",$B$6:$AH$427,ROW($A138)-5,FALSE))</f>
        <v>0</v>
      </c>
      <c r="I138" s="11">
        <f ca="1">IF(I$5&lt;&gt;"",HLOOKUP(I$5,Functionalization!$G$6:$M$427,ROW($A138)-5,FALSE),IFERROR(INDEX(I$391:I$427,MATCH($F138,$B$391:$B$427,0))/VLOOKUP($F138,$B$391:$AH$427,MATCH(LEFT(TRIM(I$6),FIND("~",SUBSTITUTE(I$6,"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138))*HLOOKUP(LEFT(TRIM(I$6),FIND("~",SUBSTITUTE(I$6," ","~",LEN(TRIM(I$6))-LEN(SUBSTITUTE(TRIM(I$6)," ",""))))-1)&amp;" Total",$B$6:$AH$427,ROW($A138)-5,FALSE))</f>
        <v>0</v>
      </c>
      <c r="J138" s="11">
        <f ca="1">IF(J$5&lt;&gt;"",HLOOKUP(J$5,Functionalization!$G$6:$M$427,ROW($A138)-5,FALSE),IFERROR(INDEX(J$391:J$427,MATCH($F138,$B$391:$B$427,0))/VLOOKUP($F138,$B$391:$AH$427,MATCH(LEFT(TRIM(J$6),FIND("~",SUBSTITUTE(J$6,"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138))*HLOOKUP(LEFT(TRIM(J$6),FIND("~",SUBSTITUTE(J$6," ","~",LEN(TRIM(J$6))-LEN(SUBSTITUTE(TRIM(J$6)," ",""))))-1)&amp;" Total",$B$6:$AH$427,ROW($A138)-5,FALSE))</f>
        <v>0</v>
      </c>
      <c r="K138" s="11">
        <f ca="1">IF(K$5&lt;&gt;"",HLOOKUP(K$5,Functionalization!$G$6:$M$427,ROW($A138)-5,FALSE),IFERROR(INDEX(K$391:K$427,MATCH($F138,$B$391:$B$427,0))/VLOOKUP($F138,$B$391:$AH$427,MATCH(LEFT(TRIM(K$6),FIND("~",SUBSTITUTE(K$6,"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138))*HLOOKUP(LEFT(TRIM(K$6),FIND("~",SUBSTITUTE(K$6," ","~",LEN(TRIM(K$6))-LEN(SUBSTITUTE(TRIM(K$6)," ",""))))-1)&amp;" Total",$B$6:$AH$427,ROW($A138)-5,FALSE))</f>
        <v>-110818.8675452333</v>
      </c>
      <c r="L138" s="11">
        <f ca="1">IF(L$5&lt;&gt;"",HLOOKUP(L$5,Functionalization!$G$6:$M$427,ROW($A138)-5,FALSE),IFERROR(INDEX(L$391:L$427,MATCH($F138,$B$391:$B$427,0))/VLOOKUP($F138,$B$391:$AH$427,MATCH(LEFT(TRIM(L$6),FIND("~",SUBSTITUTE(L$6,"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138))*HLOOKUP(LEFT(TRIM(L$6),FIND("~",SUBSTITUTE(L$6," ","~",LEN(TRIM(L$6))-LEN(SUBSTITUTE(TRIM(L$6)," ",""))))-1)&amp;" Total",$B$6:$AH$427,ROW($A138)-5,FALSE))</f>
        <v>0</v>
      </c>
      <c r="M138" s="11">
        <f ca="1">IF(M$5&lt;&gt;"",HLOOKUP(M$5,Functionalization!$G$6:$M$427,ROW($A138)-5,FALSE),IFERROR(INDEX(M$391:M$427,MATCH($F138,$B$391:$B$427,0))/VLOOKUP($F138,$B$391:$AH$427,MATCH(LEFT(TRIM(M$6),FIND("~",SUBSTITUTE(M$6,"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138))*HLOOKUP(LEFT(TRIM(M$6),FIND("~",SUBSTITUTE(M$6," ","~",LEN(TRIM(M$6))-LEN(SUBSTITUTE(TRIM(M$6)," ",""))))-1)&amp;" Total",$B$6:$AH$427,ROW($A138)-5,FALSE))</f>
        <v>-110818.8675452333</v>
      </c>
      <c r="N138" s="11">
        <f ca="1">IF(N$5&lt;&gt;"",HLOOKUP(N$5,Functionalization!$G$6:$M$427,ROW($A138)-5,FALSE),IFERROR(INDEX(N$391:N$427,MATCH($F138,$B$391:$B$427,0))/VLOOKUP($F138,$B$391:$AH$427,MATCH(LEFT(TRIM(N$6),FIND("~",SUBSTITUTE(N$6,"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138))*HLOOKUP(LEFT(TRIM(N$6),FIND("~",SUBSTITUTE(N$6," ","~",LEN(TRIM(N$6))-LEN(SUBSTITUTE(TRIM(N$6)," ",""))))-1)&amp;" Total",$B$6:$AH$427,ROW($A138)-5,FALSE))</f>
        <v>0</v>
      </c>
      <c r="O138" s="11">
        <f ca="1">IF(O$5&lt;&gt;"",HLOOKUP(O$5,Functionalization!$G$6:$M$427,ROW($A138)-5,FALSE),IFERROR(INDEX(O$391:O$427,MATCH($F138,$B$391:$B$427,0))/VLOOKUP($F138,$B$391:$AH$427,MATCH(LEFT(TRIM(O$6),FIND("~",SUBSTITUTE(O$6,"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138))*HLOOKUP(LEFT(TRIM(O$6),FIND("~",SUBSTITUTE(O$6," ","~",LEN(TRIM(O$6))-LEN(SUBSTITUTE(TRIM(O$6)," ",""))))-1)&amp;" Total",$B$6:$AH$427,ROW($A138)-5,FALSE))</f>
        <v>-22016.774539089263</v>
      </c>
      <c r="P138" s="11">
        <f ca="1">IF(P$5&lt;&gt;"",HLOOKUP(P$5,Functionalization!$G$6:$M$427,ROW($A138)-5,FALSE),IFERROR(INDEX(P$391:P$427,MATCH($F138,$B$391:$B$427,0))/VLOOKUP($F138,$B$391:$AH$427,MATCH(LEFT(TRIM(P$6),FIND("~",SUBSTITUTE(P$6,"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138))*HLOOKUP(LEFT(TRIM(P$6),FIND("~",SUBSTITUTE(P$6," ","~",LEN(TRIM(P$6))-LEN(SUBSTITUTE(TRIM(P$6)," ",""))))-1)&amp;" Total",$B$6:$AH$427,ROW($A138)-5,FALSE))</f>
        <v>-22016.774539089263</v>
      </c>
      <c r="Q138" s="11">
        <f ca="1">IF(Q$5&lt;&gt;"",HLOOKUP(Q$5,Functionalization!$G$6:$M$427,ROW($A138)-5,FALSE),IFERROR(INDEX(Q$391:Q$427,MATCH($F138,$B$391:$B$427,0))/VLOOKUP($F138,$B$391:$AH$427,MATCH(LEFT(TRIM(Q$6),FIND("~",SUBSTITUTE(Q$6,"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138))*HLOOKUP(LEFT(TRIM(Q$6),FIND("~",SUBSTITUTE(Q$6," ","~",LEN(TRIM(Q$6))-LEN(SUBSTITUTE(TRIM(Q$6)," ",""))))-1)&amp;" Total",$B$6:$AH$427,ROW($A138)-5,FALSE))</f>
        <v>0</v>
      </c>
      <c r="R138" s="11">
        <f ca="1">IF(R$5&lt;&gt;"",HLOOKUP(R$5,Functionalization!$G$6:$M$427,ROW($A138)-5,FALSE),IFERROR(INDEX(R$391:R$427,MATCH($F138,$B$391:$B$427,0))/VLOOKUP($F138,$B$391:$AH$427,MATCH(LEFT(TRIM(R$6),FIND("~",SUBSTITUTE(R$6,"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138))*HLOOKUP(LEFT(TRIM(R$6),FIND("~",SUBSTITUTE(R$6," ","~",LEN(TRIM(R$6))-LEN(SUBSTITUTE(TRIM(R$6)," ",""))))-1)&amp;" Total",$B$6:$AH$427,ROW($A138)-5,FALSE))</f>
        <v>0</v>
      </c>
      <c r="S138" s="11">
        <f ca="1">IF(S$5&lt;&gt;"",HLOOKUP(S$5,Functionalization!$G$6:$M$427,ROW($A138)-5,FALSE),IFERROR(INDEX(S$391:S$427,MATCH($F138,$B$391:$B$427,0))/VLOOKUP($F138,$B$391:$AH$427,MATCH(LEFT(TRIM(S$6),FIND("~",SUBSTITUTE(S$6,"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138))*HLOOKUP(LEFT(TRIM(S$6),FIND("~",SUBSTITUTE(S$6," ","~",LEN(TRIM(S$6))-LEN(SUBSTITUTE(TRIM(S$6)," ",""))))-1)&amp;" Total",$B$6:$AH$427,ROW($A138)-5,FALSE))</f>
        <v>-254116.25872449455</v>
      </c>
      <c r="T138" s="11">
        <f ca="1">IF(T$5&lt;&gt;"",HLOOKUP(T$5,Functionalization!$G$6:$M$427,ROW($A138)-5,FALSE),IFERROR(INDEX(T$391:T$427,MATCH($F138,$B$391:$B$427,0))/VLOOKUP($F138,$B$391:$AH$427,MATCH(LEFT(TRIM(T$6),FIND("~",SUBSTITUTE(T$6,"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138))*HLOOKUP(LEFT(TRIM(T$6),FIND("~",SUBSTITUTE(T$6," ","~",LEN(TRIM(T$6))-LEN(SUBSTITUTE(TRIM(T$6)," ",""))))-1)&amp;" Total",$B$6:$AH$427,ROW($A138)-5,FALSE))</f>
        <v>-254116.25872449455</v>
      </c>
      <c r="U138" s="11">
        <f ca="1">IF(U$5&lt;&gt;"",HLOOKUP(U$5,Functionalization!$G$6:$M$427,ROW($A138)-5,FALSE),IFERROR(INDEX(U$391:U$427,MATCH($F138,$B$391:$B$427,0))/VLOOKUP($F138,$B$391:$AH$427,MATCH(LEFT(TRIM(U$6),FIND("~",SUBSTITUTE(U$6,"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138))*HLOOKUP(LEFT(TRIM(U$6),FIND("~",SUBSTITUTE(U$6," ","~",LEN(TRIM(U$6))-LEN(SUBSTITUTE(TRIM(U$6)," ",""))))-1)&amp;" Total",$B$6:$AH$427,ROW($A138)-5,FALSE))</f>
        <v>0</v>
      </c>
      <c r="V138" s="11">
        <f ca="1">IF(V$5&lt;&gt;"",HLOOKUP(V$5,Functionalization!$G$6:$M$427,ROW($A138)-5,FALSE),IFERROR(INDEX(V$391:V$427,MATCH($F138,$B$391:$B$427,0))/VLOOKUP($F138,$B$391:$AH$427,MATCH(LEFT(TRIM(V$6),FIND("~",SUBSTITUTE(V$6,"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138))*HLOOKUP(LEFT(TRIM(V$6),FIND("~",SUBSTITUTE(V$6," ","~",LEN(TRIM(V$6))-LEN(SUBSTITUTE(TRIM(V$6)," ",""))))-1)&amp;" Total",$B$6:$AH$427,ROW($A138)-5,FALSE))</f>
        <v>0</v>
      </c>
      <c r="W138" s="11">
        <f ca="1">IF(W$5&lt;&gt;"",HLOOKUP(W$5,Functionalization!$G$6:$M$427,ROW($A138)-5,FALSE),IFERROR(INDEX(W$391:W$427,MATCH($F138,$B$391:$B$427,0))/VLOOKUP($F138,$B$391:$AH$427,MATCH(LEFT(TRIM(W$6),FIND("~",SUBSTITUTE(W$6,"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138))*HLOOKUP(LEFT(TRIM(W$6),FIND("~",SUBSTITUTE(W$6," ","~",LEN(TRIM(W$6))-LEN(SUBSTITUTE(TRIM(W$6)," ",""))))-1)&amp;" Total",$B$6:$AH$427,ROW($A138)-5,FALSE))</f>
        <v>-2706685.3167512934</v>
      </c>
      <c r="X138" s="11">
        <f ca="1">IF(X$5&lt;&gt;"",HLOOKUP(X$5,Functionalization!$G$6:$M$427,ROW($A138)-5,FALSE),IFERROR(INDEX(X$391:X$427,MATCH($F138,$B$391:$B$427,0))/VLOOKUP($F138,$B$391:$AH$427,MATCH(LEFT(TRIM(X$6),FIND("~",SUBSTITUTE(X$6,"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138))*HLOOKUP(LEFT(TRIM(X$6),FIND("~",SUBSTITUTE(X$6," ","~",LEN(TRIM(X$6))-LEN(SUBSTITUTE(TRIM(X$6)," ",""))))-1)&amp;" Total",$B$6:$AH$427,ROW($A138)-5,FALSE))</f>
        <v>-2082982.545792239</v>
      </c>
      <c r="Y138" s="11">
        <f ca="1">IF(Y$5&lt;&gt;"",HLOOKUP(Y$5,Functionalization!$G$6:$M$427,ROW($A138)-5,FALSE),IFERROR(INDEX(Y$391:Y$427,MATCH($F138,$B$391:$B$427,0))/VLOOKUP($F138,$B$391:$AH$427,MATCH(LEFT(TRIM(Y$6),FIND("~",SUBSTITUTE(Y$6,"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138))*HLOOKUP(LEFT(TRIM(Y$6),FIND("~",SUBSTITUTE(Y$6," ","~",LEN(TRIM(Y$6))-LEN(SUBSTITUTE(TRIM(Y$6)," ",""))))-1)&amp;" Total",$B$6:$AH$427,ROW($A138)-5,FALSE))</f>
        <v>0</v>
      </c>
      <c r="Z138" s="11">
        <f ca="1">IF(Z$5&lt;&gt;"",HLOOKUP(Z$5,Functionalization!$G$6:$M$427,ROW($A138)-5,FALSE),IFERROR(INDEX(Z$391:Z$427,MATCH($F138,$B$391:$B$427,0))/VLOOKUP($F138,$B$391:$AH$427,MATCH(LEFT(TRIM(Z$6),FIND("~",SUBSTITUTE(Z$6,"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138))*HLOOKUP(LEFT(TRIM(Z$6),FIND("~",SUBSTITUTE(Z$6," ","~",LEN(TRIM(Z$6))-LEN(SUBSTITUTE(TRIM(Z$6)," ",""))))-1)&amp;" Total",$B$6:$AH$427,ROW($A138)-5,FALSE))</f>
        <v>-623702.77095905412</v>
      </c>
      <c r="AA138" s="11">
        <f ca="1">IF(AA$5&lt;&gt;"",HLOOKUP(AA$5,Functionalization!$G$6:$M$427,ROW($A138)-5,FALSE),IFERROR(INDEX(AA$391:AA$427,MATCH($F138,$B$391:$B$427,0))/VLOOKUP($F138,$B$391:$AH$427,MATCH(LEFT(TRIM(AA$6),FIND("~",SUBSTITUTE(AA$6,"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138))*HLOOKUP(LEFT(TRIM(AA$6),FIND("~",SUBSTITUTE(AA$6," ","~",LEN(TRIM(AA$6))-LEN(SUBSTITUTE(TRIM(AA$6)," ",""))))-1)&amp;" Total",$B$6:$AH$427,ROW($A138)-5,FALSE))</f>
        <v>-843435.78243989043</v>
      </c>
      <c r="AB138" s="11">
        <f ca="1">IF(AB$5&lt;&gt;"",HLOOKUP(AB$5,Functionalization!$G$6:$M$427,ROW($A138)-5,FALSE),IFERROR(INDEX(AB$391:AB$427,MATCH($F138,$B$391:$B$427,0))/VLOOKUP($F138,$B$391:$AH$427,MATCH(LEFT(TRIM(AB$6),FIND("~",SUBSTITUTE(AB$6,"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138))*HLOOKUP(LEFT(TRIM(AB$6),FIND("~",SUBSTITUTE(AB$6," ","~",LEN(TRIM(AB$6))-LEN(SUBSTITUTE(TRIM(AB$6)," ",""))))-1)&amp;" Total",$B$6:$AH$427,ROW($A138)-5,FALSE))</f>
        <v>0</v>
      </c>
      <c r="AC138" s="11">
        <f ca="1">IF(AC$5&lt;&gt;"",HLOOKUP(AC$5,Functionalization!$G$6:$M$427,ROW($A138)-5,FALSE),IFERROR(INDEX(AC$391:AC$427,MATCH($F138,$B$391:$B$427,0))/VLOOKUP($F138,$B$391:$AH$427,MATCH(LEFT(TRIM(AC$6),FIND("~",SUBSTITUTE(AC$6,"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138))*HLOOKUP(LEFT(TRIM(AC$6),FIND("~",SUBSTITUTE(AC$6," ","~",LEN(TRIM(AC$6))-LEN(SUBSTITUTE(TRIM(AC$6)," ",""))))-1)&amp;" Total",$B$6:$AH$427,ROW($A138)-5,FALSE))</f>
        <v>0</v>
      </c>
      <c r="AD138" s="11">
        <f ca="1">IF(AD$5&lt;&gt;"",HLOOKUP(AD$5,Functionalization!$G$6:$M$427,ROW($A138)-5,FALSE),IFERROR(INDEX(AD$391:AD$427,MATCH($F138,$B$391:$B$427,0))/VLOOKUP($F138,$B$391:$AH$427,MATCH(LEFT(TRIM(AD$6),FIND("~",SUBSTITUTE(AD$6,"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138))*HLOOKUP(LEFT(TRIM(AD$6),FIND("~",SUBSTITUTE(AD$6," ","~",LEN(TRIM(AD$6))-LEN(SUBSTITUTE(TRIM(AD$6)," ",""))))-1)&amp;" Total",$B$6:$AH$427,ROW($A138)-5,FALSE))</f>
        <v>-843435.78243989043</v>
      </c>
      <c r="AE138" s="11">
        <f ca="1">IF(AE$5&lt;&gt;"",HLOOKUP(AE$5,Functionalization!$G$6:$M$427,ROW($A138)-5,FALSE),IFERROR(INDEX(AE$391:AE$427,MATCH($F138,$B$391:$B$427,0))/VLOOKUP($F138,$B$391:$AH$427,MATCH(LEFT(TRIM(AE$6),FIND("~",SUBSTITUTE(AE$6,"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138))*HLOOKUP(LEFT(TRIM(AE$6),FIND("~",SUBSTITUTE(AE$6," ","~",LEN(TRIM(AE$6))-LEN(SUBSTITUTE(TRIM(AE$6)," ",""))))-1)&amp;" Total",$B$6:$AH$427,ROW($A138)-5,FALSE))</f>
        <v>0</v>
      </c>
      <c r="AF138" s="11">
        <f ca="1">IF(AF$5&lt;&gt;"",HLOOKUP(AF$5,Functionalization!$G$6:$M$427,ROW($A138)-5,FALSE),IFERROR(INDEX(AF$391:AF$427,MATCH($F138,$B$391:$B$427,0))/VLOOKUP($F138,$B$391:$AH$427,MATCH(LEFT(TRIM(AF$6),FIND("~",SUBSTITUTE(AF$6,"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138))*HLOOKUP(LEFT(TRIM(AF$6),FIND("~",SUBSTITUTE(AF$6," ","~",LEN(TRIM(AF$6))-LEN(SUBSTITUTE(TRIM(AF$6)," ",""))))-1)&amp;" Total",$B$6:$AH$427,ROW($A138)-5,FALSE))</f>
        <v>0</v>
      </c>
      <c r="AG138" s="11">
        <f ca="1">IF(AG$5&lt;&gt;"",HLOOKUP(AG$5,Functionalization!$G$6:$M$427,ROW($A138)-5,FALSE),IFERROR(INDEX(AG$391:AG$427,MATCH($F138,$B$391:$B$427,0))/VLOOKUP($F138,$B$391:$AH$427,MATCH(LEFT(TRIM(AG$6),FIND("~",SUBSTITUTE(AG$6,"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138))*HLOOKUP(LEFT(TRIM(AG$6),FIND("~",SUBSTITUTE(AG$6," ","~",LEN(TRIM(AG$6))-LEN(SUBSTITUTE(TRIM(AG$6)," ",""))))-1)&amp;" Total",$B$6:$AH$427,ROW($A138)-5,FALSE))</f>
        <v>0</v>
      </c>
      <c r="AH138" s="11">
        <f ca="1">IF(AH$5&lt;&gt;"",HLOOKUP(AH$5,Functionalization!$G$6:$M$427,ROW($A138)-5,FALSE),IFERROR(INDEX(AH$391:AH$427,MATCH($F138,$B$391:$B$427,0))/VLOOKUP($F138,$B$391:$AH$427,MATCH(LEFT(TRIM(AH$6),FIND("~",SUBSTITUTE(AH$6,"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138))*HLOOKUP(LEFT(TRIM(AH$6),FIND("~",SUBSTITUTE(AH$6," ","~",LEN(TRIM(AH$6))-LEN(SUBSTITUTE(TRIM(AH$6)," ",""))))-1)&amp;" Total",$B$6:$AH$427,ROW($A138)-5,FALSE))</f>
        <v>0</v>
      </c>
      <c r="AJ138">
        <f ca="1">IFERROR(IF(SUMIF($G$6:$AH$6,AJ$6&amp;" Total",$G138:$AH138)-(SUMIF($G$6:$AH$6,AJ$6&amp;" "&amp;'Input-Func_Class'!$D$22,$G138:$AH138)+IFERROR(SUMIF($G$6:$AH$6,AJ$6&amp;" "&amp;'Input-Func_Class'!$E$22,$G138:$AH138),SUMIF($G$6:$AH$6,AJ$6&amp;" "&amp;'Input-Func_Class'!$B$24,$G138:$AH138))+SUMIF($G$6:$AH$6,AJ$6&amp;" "&amp;'Input-Func_Class'!$F$22,$G138:$AH138))&lt;Check_Limit,0,1),1)</f>
        <v>0</v>
      </c>
      <c r="AK138">
        <f ca="1">IFERROR(IF(SUMIF($G$6:$AH$6,AK$6&amp;" Total",$G138:$AH138)-(SUMIF($G$6:$AH$6,AK$6&amp;" "&amp;'Input-Func_Class'!$D$22,$G138:$AH138)+IFERROR(SUMIF($G$6:$AH$6,AK$6&amp;" "&amp;'Input-Func_Class'!$E$22,$G138:$AH138),SUMIF($G$6:$AH$6,AK$6&amp;" "&amp;'Input-Func_Class'!$B$24,$G138:$AH138))+SUMIF($G$6:$AH$6,AK$6&amp;" "&amp;'Input-Func_Class'!$F$22,$G138:$AH138))&lt;Check_Limit,0,1),1)</f>
        <v>0</v>
      </c>
      <c r="AL138">
        <f ca="1">IFERROR(IF(SUMIF($G$6:$AH$6,AL$6&amp;" Total",$G138:$AH138)-(SUMIF($G$6:$AH$6,AL$6&amp;" "&amp;'Input-Func_Class'!$D$22,$G138:$AH138)+IFERROR(SUMIF($G$6:$AH$6,AL$6&amp;" "&amp;'Input-Func_Class'!$E$22,$G138:$AH138),SUMIF($G$6:$AH$6,AL$6&amp;" "&amp;'Input-Func_Class'!$B$24,$G138:$AH138))+SUMIF($G$6:$AH$6,AL$6&amp;" "&amp;'Input-Func_Class'!$F$22,$G138:$AH138))&lt;Check_Limit,0,1),1)</f>
        <v>0</v>
      </c>
      <c r="AM138">
        <f ca="1">IFERROR(IF(SUMIF($G$6:$AH$6,AM$6&amp;" Total",$G138:$AH138)-(SUMIF($G$6:$AH$6,AM$6&amp;" "&amp;'Input-Func_Class'!$D$22,$G138:$AH138)+IFERROR(SUMIF($G$6:$AH$6,AM$6&amp;" "&amp;'Input-Func_Class'!$E$22,$G138:$AH138),SUMIF($G$6:$AH$6,AM$6&amp;" "&amp;'Input-Func_Class'!$B$24,$G138:$AH138))+SUMIF($G$6:$AH$6,AM$6&amp;" "&amp;'Input-Func_Class'!$F$22,$G138:$AH138))&lt;Check_Limit,0,1),1)</f>
        <v>0</v>
      </c>
      <c r="AN138">
        <f ca="1">IFERROR(IF(SUMIF($G$6:$AH$6,AN$6&amp;" Total",$G138:$AH138)-(SUMIF($G$6:$AH$6,AN$6&amp;" "&amp;'Input-Func_Class'!$D$22,$G138:$AH138)+IFERROR(SUMIF($G$6:$AH$6,AN$6&amp;" "&amp;'Input-Func_Class'!$E$22,$G138:$AH138),SUMIF($G$6:$AH$6,AN$6&amp;" "&amp;'Input-Func_Class'!$B$24,$G138:$AH138))+SUMIF($G$6:$AH$6,AN$6&amp;" "&amp;'Input-Func_Class'!$F$22,$G138:$AH138))&lt;Check_Limit,0,1),1)</f>
        <v>0</v>
      </c>
      <c r="AO138">
        <f ca="1">IFERROR(IF(SUMIF($G$6:$AH$6,AO$6&amp;" Total",$G138:$AH138)-(SUMIF($G$6:$AH$6,AO$6&amp;" "&amp;'Input-Func_Class'!$D$22,$G138:$AH138)+IFERROR(SUMIF($G$6:$AH$6,AO$6&amp;" "&amp;'Input-Func_Class'!$E$22,$G138:$AH138),SUMIF($G$6:$AH$6,AO$6&amp;" "&amp;'Input-Func_Class'!$B$24,$G138:$AH138))+SUMIF($G$6:$AH$6,AO$6&amp;" "&amp;'Input-Func_Class'!$F$22,$G138:$AH138))&lt;Check_Limit,0,1),1)</f>
        <v>0</v>
      </c>
      <c r="AP138">
        <f ca="1">IFERROR(IF(SUMIF($G$6:$AH$6,AP$6&amp;" Total",$G138:$AH138)-(SUMIF($G$6:$AH$6,AP$6&amp;" "&amp;'Input-Func_Class'!$D$22,$G138:$AH138)+IFERROR(SUMIF($G$6:$AH$6,AP$6&amp;" "&amp;'Input-Func_Class'!$E$22,$G138:$AH138),SUMIF($G$6:$AH$6,AP$6&amp;" "&amp;'Input-Func_Class'!$B$24,$G138:$AH138))+SUMIF($G$6:$AH$6,AP$6&amp;" "&amp;'Input-Func_Class'!$F$22,$G138:$AH138))&lt;Check_Limit,0,1),1)</f>
        <v>0</v>
      </c>
    </row>
    <row r="139" spans="1:42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>Functionalization!$D139</f>
        <v>-31661830</v>
      </c>
      <c r="E139" s="11">
        <f t="shared" ref="E139:E202" ca="1" si="15">IFERROR(IF(D139="",0,IF(D139=0,0,IF(ABS(D139-SUM(G139,K139,O139,S139,W139,AA139,AE139))&lt;Check_Limit,0,1))),1)</f>
        <v>0</v>
      </c>
      <c r="F139" s="3" t="str">
        <f>IF($D139=0,"-",IF('Input-Accounts'!$E139&lt;&gt;0,'Input-Accounts'!$E139,'Input-Accounts'!$G139))</f>
        <v>INT_PSTD_PLANT</v>
      </c>
      <c r="G139" s="11">
        <f ca="1">IF(G$5&lt;&gt;"",HLOOKUP(G$5,Functionalization!$G$6:$M$427,ROW($A139)-5,FALSE),IFERROR(INDEX(G$391:G$427,MATCH($F139,$B$391:$B$427,0))/VLOOKUP($F139,$B$391:$AH$427,MATCH(LEFT(TRIM(G$6),FIND("~",SUBSTITUTE(G$6,"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139))*HLOOKUP(LEFT(TRIM(G$6),FIND("~",SUBSTITUTE(G$6," ","~",LEN(TRIM(G$6))-LEN(SUBSTITUTE(TRIM(G$6)," ",""))))-1)&amp;" Total",$B$6:$AH$427,ROW($A139)-5,FALSE))</f>
        <v>0</v>
      </c>
      <c r="H139" s="11">
        <f ca="1">IF(H$5&lt;&gt;"",HLOOKUP(H$5,Functionalization!$G$6:$M$427,ROW($A139)-5,FALSE),IFERROR(INDEX(H$391:H$427,MATCH($F139,$B$391:$B$427,0))/VLOOKUP($F139,$B$391:$AH$427,MATCH(LEFT(TRIM(H$6),FIND("~",SUBSTITUTE(H$6,"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139))*HLOOKUP(LEFT(TRIM(H$6),FIND("~",SUBSTITUTE(H$6," ","~",LEN(TRIM(H$6))-LEN(SUBSTITUTE(TRIM(H$6)," ",""))))-1)&amp;" Total",$B$6:$AH$427,ROW($A139)-5,FALSE))</f>
        <v>0</v>
      </c>
      <c r="I139" s="11">
        <f ca="1">IF(I$5&lt;&gt;"",HLOOKUP(I$5,Functionalization!$G$6:$M$427,ROW($A139)-5,FALSE),IFERROR(INDEX(I$391:I$427,MATCH($F139,$B$391:$B$427,0))/VLOOKUP($F139,$B$391:$AH$427,MATCH(LEFT(TRIM(I$6),FIND("~",SUBSTITUTE(I$6,"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139))*HLOOKUP(LEFT(TRIM(I$6),FIND("~",SUBSTITUTE(I$6," ","~",LEN(TRIM(I$6))-LEN(SUBSTITUTE(TRIM(I$6)," ",""))))-1)&amp;" Total",$B$6:$AH$427,ROW($A139)-5,FALSE))</f>
        <v>0</v>
      </c>
      <c r="J139" s="11">
        <f ca="1">IF(J$5&lt;&gt;"",HLOOKUP(J$5,Functionalization!$G$6:$M$427,ROW($A139)-5,FALSE),IFERROR(INDEX(J$391:J$427,MATCH($F139,$B$391:$B$427,0))/VLOOKUP($F139,$B$391:$AH$427,MATCH(LEFT(TRIM(J$6),FIND("~",SUBSTITUTE(J$6,"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139))*HLOOKUP(LEFT(TRIM(J$6),FIND("~",SUBSTITUTE(J$6," ","~",LEN(TRIM(J$6))-LEN(SUBSTITUTE(TRIM(J$6)," ",""))))-1)&amp;" Total",$B$6:$AH$427,ROW($A139)-5,FALSE))</f>
        <v>0</v>
      </c>
      <c r="K139" s="11">
        <f ca="1">IF(K$5&lt;&gt;"",HLOOKUP(K$5,Functionalization!$G$6:$M$427,ROW($A139)-5,FALSE),IFERROR(INDEX(K$391:K$427,MATCH($F139,$B$391:$B$427,0))/VLOOKUP($F139,$B$391:$AH$427,MATCH(LEFT(TRIM(K$6),FIND("~",SUBSTITUTE(K$6,"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139))*HLOOKUP(LEFT(TRIM(K$6),FIND("~",SUBSTITUTE(K$6," ","~",LEN(TRIM(K$6))-LEN(SUBSTITUTE(TRIM(K$6)," ",""))))-1)&amp;" Total",$B$6:$AH$427,ROW($A139)-5,FALSE))</f>
        <v>-891202.20656556124</v>
      </c>
      <c r="L139" s="11">
        <f ca="1">IF(L$5&lt;&gt;"",HLOOKUP(L$5,Functionalization!$G$6:$M$427,ROW($A139)-5,FALSE),IFERROR(INDEX(L$391:L$427,MATCH($F139,$B$391:$B$427,0))/VLOOKUP($F139,$B$391:$AH$427,MATCH(LEFT(TRIM(L$6),FIND("~",SUBSTITUTE(L$6,"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139))*HLOOKUP(LEFT(TRIM(L$6),FIND("~",SUBSTITUTE(L$6," ","~",LEN(TRIM(L$6))-LEN(SUBSTITUTE(TRIM(L$6)," ",""))))-1)&amp;" Total",$B$6:$AH$427,ROW($A139)-5,FALSE))</f>
        <v>0</v>
      </c>
      <c r="M139" s="11">
        <f ca="1">IF(M$5&lt;&gt;"",HLOOKUP(M$5,Functionalization!$G$6:$M$427,ROW($A139)-5,FALSE),IFERROR(INDEX(M$391:M$427,MATCH($F139,$B$391:$B$427,0))/VLOOKUP($F139,$B$391:$AH$427,MATCH(LEFT(TRIM(M$6),FIND("~",SUBSTITUTE(M$6,"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139))*HLOOKUP(LEFT(TRIM(M$6),FIND("~",SUBSTITUTE(M$6," ","~",LEN(TRIM(M$6))-LEN(SUBSTITUTE(TRIM(M$6)," ",""))))-1)&amp;" Total",$B$6:$AH$427,ROW($A139)-5,FALSE))</f>
        <v>-891202.20656556124</v>
      </c>
      <c r="N139" s="11">
        <f ca="1">IF(N$5&lt;&gt;"",HLOOKUP(N$5,Functionalization!$G$6:$M$427,ROW($A139)-5,FALSE),IFERROR(INDEX(N$391:N$427,MATCH($F139,$B$391:$B$427,0))/VLOOKUP($F139,$B$391:$AH$427,MATCH(LEFT(TRIM(N$6),FIND("~",SUBSTITUTE(N$6,"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139))*HLOOKUP(LEFT(TRIM(N$6),FIND("~",SUBSTITUTE(N$6," ","~",LEN(TRIM(N$6))-LEN(SUBSTITUTE(TRIM(N$6)," ",""))))-1)&amp;" Total",$B$6:$AH$427,ROW($A139)-5,FALSE))</f>
        <v>0</v>
      </c>
      <c r="O139" s="11">
        <f ca="1">IF(O$5&lt;&gt;"",HLOOKUP(O$5,Functionalization!$G$6:$M$427,ROW($A139)-5,FALSE),IFERROR(INDEX(O$391:O$427,MATCH($F139,$B$391:$B$427,0))/VLOOKUP($F139,$B$391:$AH$427,MATCH(LEFT(TRIM(O$6),FIND("~",SUBSTITUTE(O$6,"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139))*HLOOKUP(LEFT(TRIM(O$6),FIND("~",SUBSTITUTE(O$6," ","~",LEN(TRIM(O$6))-LEN(SUBSTITUTE(TRIM(O$6)," ",""))))-1)&amp;" Total",$B$6:$AH$427,ROW($A139)-5,FALSE))</f>
        <v>-177058.27974359953</v>
      </c>
      <c r="P139" s="11">
        <f ca="1">IF(P$5&lt;&gt;"",HLOOKUP(P$5,Functionalization!$G$6:$M$427,ROW($A139)-5,FALSE),IFERROR(INDEX(P$391:P$427,MATCH($F139,$B$391:$B$427,0))/VLOOKUP($F139,$B$391:$AH$427,MATCH(LEFT(TRIM(P$6),FIND("~",SUBSTITUTE(P$6,"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139))*HLOOKUP(LEFT(TRIM(P$6),FIND("~",SUBSTITUTE(P$6," ","~",LEN(TRIM(P$6))-LEN(SUBSTITUTE(TRIM(P$6)," ",""))))-1)&amp;" Total",$B$6:$AH$427,ROW($A139)-5,FALSE))</f>
        <v>-177058.27974359953</v>
      </c>
      <c r="Q139" s="11">
        <f ca="1">IF(Q$5&lt;&gt;"",HLOOKUP(Q$5,Functionalization!$G$6:$M$427,ROW($A139)-5,FALSE),IFERROR(INDEX(Q$391:Q$427,MATCH($F139,$B$391:$B$427,0))/VLOOKUP($F139,$B$391:$AH$427,MATCH(LEFT(TRIM(Q$6),FIND("~",SUBSTITUTE(Q$6,"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139))*HLOOKUP(LEFT(TRIM(Q$6),FIND("~",SUBSTITUTE(Q$6," ","~",LEN(TRIM(Q$6))-LEN(SUBSTITUTE(TRIM(Q$6)," ",""))))-1)&amp;" Total",$B$6:$AH$427,ROW($A139)-5,FALSE))</f>
        <v>0</v>
      </c>
      <c r="R139" s="11">
        <f ca="1">IF(R$5&lt;&gt;"",HLOOKUP(R$5,Functionalization!$G$6:$M$427,ROW($A139)-5,FALSE),IFERROR(INDEX(R$391:R$427,MATCH($F139,$B$391:$B$427,0))/VLOOKUP($F139,$B$391:$AH$427,MATCH(LEFT(TRIM(R$6),FIND("~",SUBSTITUTE(R$6,"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139))*HLOOKUP(LEFT(TRIM(R$6),FIND("~",SUBSTITUTE(R$6," ","~",LEN(TRIM(R$6))-LEN(SUBSTITUTE(TRIM(R$6)," ",""))))-1)&amp;" Total",$B$6:$AH$427,ROW($A139)-5,FALSE))</f>
        <v>0</v>
      </c>
      <c r="S139" s="11">
        <f ca="1">IF(S$5&lt;&gt;"",HLOOKUP(S$5,Functionalization!$G$6:$M$427,ROW($A139)-5,FALSE),IFERROR(INDEX(S$391:S$427,MATCH($F139,$B$391:$B$427,0))/VLOOKUP($F139,$B$391:$AH$427,MATCH(LEFT(TRIM(S$6),FIND("~",SUBSTITUTE(S$6,"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139))*HLOOKUP(LEFT(TRIM(S$6),FIND("~",SUBSTITUTE(S$6," ","~",LEN(TRIM(S$6))-LEN(SUBSTITUTE(TRIM(S$6)," ",""))))-1)&amp;" Total",$B$6:$AH$427,ROW($A139)-5,FALSE))</f>
        <v>-2043595.7839671664</v>
      </c>
      <c r="T139" s="11">
        <f ca="1">IF(T$5&lt;&gt;"",HLOOKUP(T$5,Functionalization!$G$6:$M$427,ROW($A139)-5,FALSE),IFERROR(INDEX(T$391:T$427,MATCH($F139,$B$391:$B$427,0))/VLOOKUP($F139,$B$391:$AH$427,MATCH(LEFT(TRIM(T$6),FIND("~",SUBSTITUTE(T$6,"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139))*HLOOKUP(LEFT(TRIM(T$6),FIND("~",SUBSTITUTE(T$6," ","~",LEN(TRIM(T$6))-LEN(SUBSTITUTE(TRIM(T$6)," ",""))))-1)&amp;" Total",$B$6:$AH$427,ROW($A139)-5,FALSE))</f>
        <v>-2043595.7839671664</v>
      </c>
      <c r="U139" s="11">
        <f ca="1">IF(U$5&lt;&gt;"",HLOOKUP(U$5,Functionalization!$G$6:$M$427,ROW($A139)-5,FALSE),IFERROR(INDEX(U$391:U$427,MATCH($F139,$B$391:$B$427,0))/VLOOKUP($F139,$B$391:$AH$427,MATCH(LEFT(TRIM(U$6),FIND("~",SUBSTITUTE(U$6,"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139))*HLOOKUP(LEFT(TRIM(U$6),FIND("~",SUBSTITUTE(U$6," ","~",LEN(TRIM(U$6))-LEN(SUBSTITUTE(TRIM(U$6)," ",""))))-1)&amp;" Total",$B$6:$AH$427,ROW($A139)-5,FALSE))</f>
        <v>0</v>
      </c>
      <c r="V139" s="11">
        <f ca="1">IF(V$5&lt;&gt;"",HLOOKUP(V$5,Functionalization!$G$6:$M$427,ROW($A139)-5,FALSE),IFERROR(INDEX(V$391:V$427,MATCH($F139,$B$391:$B$427,0))/VLOOKUP($F139,$B$391:$AH$427,MATCH(LEFT(TRIM(V$6),FIND("~",SUBSTITUTE(V$6,"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139))*HLOOKUP(LEFT(TRIM(V$6),FIND("~",SUBSTITUTE(V$6," ","~",LEN(TRIM(V$6))-LEN(SUBSTITUTE(TRIM(V$6)," ",""))))-1)&amp;" Total",$B$6:$AH$427,ROW($A139)-5,FALSE))</f>
        <v>0</v>
      </c>
      <c r="W139" s="11">
        <f ca="1">IF(W$5&lt;&gt;"",HLOOKUP(W$5,Functionalization!$G$6:$M$427,ROW($A139)-5,FALSE),IFERROR(INDEX(W$391:W$427,MATCH($F139,$B$391:$B$427,0))/VLOOKUP($F139,$B$391:$AH$427,MATCH(LEFT(TRIM(W$6),FIND("~",SUBSTITUTE(W$6,"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139))*HLOOKUP(LEFT(TRIM(W$6),FIND("~",SUBSTITUTE(W$6," ","~",LEN(TRIM(W$6))-LEN(SUBSTITUTE(TRIM(W$6)," ",""))))-1)&amp;" Total",$B$6:$AH$427,ROW($A139)-5,FALSE))</f>
        <v>-21767086.960916296</v>
      </c>
      <c r="X139" s="11">
        <f ca="1">IF(X$5&lt;&gt;"",HLOOKUP(X$5,Functionalization!$G$6:$M$427,ROW($A139)-5,FALSE),IFERROR(INDEX(X$391:X$427,MATCH($F139,$B$391:$B$427,0))/VLOOKUP($F139,$B$391:$AH$427,MATCH(LEFT(TRIM(X$6),FIND("~",SUBSTITUTE(X$6,"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139))*HLOOKUP(LEFT(TRIM(X$6),FIND("~",SUBSTITUTE(X$6," ","~",LEN(TRIM(X$6))-LEN(SUBSTITUTE(TRIM(X$6)," ",""))))-1)&amp;" Total",$B$6:$AH$427,ROW($A139)-5,FALSE))</f>
        <v>-16751286.871704204</v>
      </c>
      <c r="Y139" s="11">
        <f ca="1">IF(Y$5&lt;&gt;"",HLOOKUP(Y$5,Functionalization!$G$6:$M$427,ROW($A139)-5,FALSE),IFERROR(INDEX(Y$391:Y$427,MATCH($F139,$B$391:$B$427,0))/VLOOKUP($F139,$B$391:$AH$427,MATCH(LEFT(TRIM(Y$6),FIND("~",SUBSTITUTE(Y$6,"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139))*HLOOKUP(LEFT(TRIM(Y$6),FIND("~",SUBSTITUTE(Y$6," ","~",LEN(TRIM(Y$6))-LEN(SUBSTITUTE(TRIM(Y$6)," ",""))))-1)&amp;" Total",$B$6:$AH$427,ROW($A139)-5,FALSE))</f>
        <v>0</v>
      </c>
      <c r="Z139" s="11">
        <f ca="1">IF(Z$5&lt;&gt;"",HLOOKUP(Z$5,Functionalization!$G$6:$M$427,ROW($A139)-5,FALSE),IFERROR(INDEX(Z$391:Z$427,MATCH($F139,$B$391:$B$427,0))/VLOOKUP($F139,$B$391:$AH$427,MATCH(LEFT(TRIM(Z$6),FIND("~",SUBSTITUTE(Z$6,"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139))*HLOOKUP(LEFT(TRIM(Z$6),FIND("~",SUBSTITUTE(Z$6," ","~",LEN(TRIM(Z$6))-LEN(SUBSTITUTE(TRIM(Z$6)," ",""))))-1)&amp;" Total",$B$6:$AH$427,ROW($A139)-5,FALSE))</f>
        <v>-5015800.0892120898</v>
      </c>
      <c r="AA139" s="11">
        <f ca="1">IF(AA$5&lt;&gt;"",HLOOKUP(AA$5,Functionalization!$G$6:$M$427,ROW($A139)-5,FALSE),IFERROR(INDEX(AA$391:AA$427,MATCH($F139,$B$391:$B$427,0))/VLOOKUP($F139,$B$391:$AH$427,MATCH(LEFT(TRIM(AA$6),FIND("~",SUBSTITUTE(AA$6,"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139))*HLOOKUP(LEFT(TRIM(AA$6),FIND("~",SUBSTITUTE(AA$6," ","~",LEN(TRIM(AA$6))-LEN(SUBSTITUTE(TRIM(AA$6)," ",""))))-1)&amp;" Total",$B$6:$AH$427,ROW($A139)-5,FALSE))</f>
        <v>-6782886.7688073851</v>
      </c>
      <c r="AB139" s="11">
        <f ca="1">IF(AB$5&lt;&gt;"",HLOOKUP(AB$5,Functionalization!$G$6:$M$427,ROW($A139)-5,FALSE),IFERROR(INDEX(AB$391:AB$427,MATCH($F139,$B$391:$B$427,0))/VLOOKUP($F139,$B$391:$AH$427,MATCH(LEFT(TRIM(AB$6),FIND("~",SUBSTITUTE(AB$6,"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139))*HLOOKUP(LEFT(TRIM(AB$6),FIND("~",SUBSTITUTE(AB$6," ","~",LEN(TRIM(AB$6))-LEN(SUBSTITUTE(TRIM(AB$6)," ",""))))-1)&amp;" Total",$B$6:$AH$427,ROW($A139)-5,FALSE))</f>
        <v>0</v>
      </c>
      <c r="AC139" s="11">
        <f ca="1">IF(AC$5&lt;&gt;"",HLOOKUP(AC$5,Functionalization!$G$6:$M$427,ROW($A139)-5,FALSE),IFERROR(INDEX(AC$391:AC$427,MATCH($F139,$B$391:$B$427,0))/VLOOKUP($F139,$B$391:$AH$427,MATCH(LEFT(TRIM(AC$6),FIND("~",SUBSTITUTE(AC$6,"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139))*HLOOKUP(LEFT(TRIM(AC$6),FIND("~",SUBSTITUTE(AC$6," ","~",LEN(TRIM(AC$6))-LEN(SUBSTITUTE(TRIM(AC$6)," ",""))))-1)&amp;" Total",$B$6:$AH$427,ROW($A139)-5,FALSE))</f>
        <v>0</v>
      </c>
      <c r="AD139" s="11">
        <f ca="1">IF(AD$5&lt;&gt;"",HLOOKUP(AD$5,Functionalization!$G$6:$M$427,ROW($A139)-5,FALSE),IFERROR(INDEX(AD$391:AD$427,MATCH($F139,$B$391:$B$427,0))/VLOOKUP($F139,$B$391:$AH$427,MATCH(LEFT(TRIM(AD$6),FIND("~",SUBSTITUTE(AD$6,"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139))*HLOOKUP(LEFT(TRIM(AD$6),FIND("~",SUBSTITUTE(AD$6," ","~",LEN(TRIM(AD$6))-LEN(SUBSTITUTE(TRIM(AD$6)," ",""))))-1)&amp;" Total",$B$6:$AH$427,ROW($A139)-5,FALSE))</f>
        <v>-6782886.7688073851</v>
      </c>
      <c r="AE139" s="11">
        <f ca="1">IF(AE$5&lt;&gt;"",HLOOKUP(AE$5,Functionalization!$G$6:$M$427,ROW($A139)-5,FALSE),IFERROR(INDEX(AE$391:AE$427,MATCH($F139,$B$391:$B$427,0))/VLOOKUP($F139,$B$391:$AH$427,MATCH(LEFT(TRIM(AE$6),FIND("~",SUBSTITUTE(AE$6,"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139))*HLOOKUP(LEFT(TRIM(AE$6),FIND("~",SUBSTITUTE(AE$6," ","~",LEN(TRIM(AE$6))-LEN(SUBSTITUTE(TRIM(AE$6)," ",""))))-1)&amp;" Total",$B$6:$AH$427,ROW($A139)-5,FALSE))</f>
        <v>0</v>
      </c>
      <c r="AF139" s="11">
        <f ca="1">IF(AF$5&lt;&gt;"",HLOOKUP(AF$5,Functionalization!$G$6:$M$427,ROW($A139)-5,FALSE),IFERROR(INDEX(AF$391:AF$427,MATCH($F139,$B$391:$B$427,0))/VLOOKUP($F139,$B$391:$AH$427,MATCH(LEFT(TRIM(AF$6),FIND("~",SUBSTITUTE(AF$6,"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139))*HLOOKUP(LEFT(TRIM(AF$6),FIND("~",SUBSTITUTE(AF$6," ","~",LEN(TRIM(AF$6))-LEN(SUBSTITUTE(TRIM(AF$6)," ",""))))-1)&amp;" Total",$B$6:$AH$427,ROW($A139)-5,FALSE))</f>
        <v>0</v>
      </c>
      <c r="AG139" s="11">
        <f ca="1">IF(AG$5&lt;&gt;"",HLOOKUP(AG$5,Functionalization!$G$6:$M$427,ROW($A139)-5,FALSE),IFERROR(INDEX(AG$391:AG$427,MATCH($F139,$B$391:$B$427,0))/VLOOKUP($F139,$B$391:$AH$427,MATCH(LEFT(TRIM(AG$6),FIND("~",SUBSTITUTE(AG$6,"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139))*HLOOKUP(LEFT(TRIM(AG$6),FIND("~",SUBSTITUTE(AG$6," ","~",LEN(TRIM(AG$6))-LEN(SUBSTITUTE(TRIM(AG$6)," ",""))))-1)&amp;" Total",$B$6:$AH$427,ROW($A139)-5,FALSE))</f>
        <v>0</v>
      </c>
      <c r="AH139" s="11">
        <f ca="1">IF(AH$5&lt;&gt;"",HLOOKUP(AH$5,Functionalization!$G$6:$M$427,ROW($A139)-5,FALSE),IFERROR(INDEX(AH$391:AH$427,MATCH($F139,$B$391:$B$427,0))/VLOOKUP($F139,$B$391:$AH$427,MATCH(LEFT(TRIM(AH$6),FIND("~",SUBSTITUTE(AH$6,"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139))*HLOOKUP(LEFT(TRIM(AH$6),FIND("~",SUBSTITUTE(AH$6," ","~",LEN(TRIM(AH$6))-LEN(SUBSTITUTE(TRIM(AH$6)," ",""))))-1)&amp;" Total",$B$6:$AH$427,ROW($A139)-5,FALSE))</f>
        <v>0</v>
      </c>
      <c r="AJ139">
        <f ca="1">IFERROR(IF(SUMIF($G$6:$AH$6,AJ$6&amp;" Total",$G139:$AH139)-(SUMIF($G$6:$AH$6,AJ$6&amp;" "&amp;'Input-Func_Class'!$D$22,$G139:$AH139)+IFERROR(SUMIF($G$6:$AH$6,AJ$6&amp;" "&amp;'Input-Func_Class'!$E$22,$G139:$AH139),SUMIF($G$6:$AH$6,AJ$6&amp;" "&amp;'Input-Func_Class'!$B$24,$G139:$AH139))+SUMIF($G$6:$AH$6,AJ$6&amp;" "&amp;'Input-Func_Class'!$F$22,$G139:$AH139))&lt;Check_Limit,0,1),1)</f>
        <v>0</v>
      </c>
      <c r="AK139">
        <f ca="1">IFERROR(IF(SUMIF($G$6:$AH$6,AK$6&amp;" Total",$G139:$AH139)-(SUMIF($G$6:$AH$6,AK$6&amp;" "&amp;'Input-Func_Class'!$D$22,$G139:$AH139)+IFERROR(SUMIF($G$6:$AH$6,AK$6&amp;" "&amp;'Input-Func_Class'!$E$22,$G139:$AH139),SUMIF($G$6:$AH$6,AK$6&amp;" "&amp;'Input-Func_Class'!$B$24,$G139:$AH139))+SUMIF($G$6:$AH$6,AK$6&amp;" "&amp;'Input-Func_Class'!$F$22,$G139:$AH139))&lt;Check_Limit,0,1),1)</f>
        <v>0</v>
      </c>
      <c r="AL139">
        <f ca="1">IFERROR(IF(SUMIF($G$6:$AH$6,AL$6&amp;" Total",$G139:$AH139)-(SUMIF($G$6:$AH$6,AL$6&amp;" "&amp;'Input-Func_Class'!$D$22,$G139:$AH139)+IFERROR(SUMIF($G$6:$AH$6,AL$6&amp;" "&amp;'Input-Func_Class'!$E$22,$G139:$AH139),SUMIF($G$6:$AH$6,AL$6&amp;" "&amp;'Input-Func_Class'!$B$24,$G139:$AH139))+SUMIF($G$6:$AH$6,AL$6&amp;" "&amp;'Input-Func_Class'!$F$22,$G139:$AH139))&lt;Check_Limit,0,1),1)</f>
        <v>0</v>
      </c>
      <c r="AM139">
        <f ca="1">IFERROR(IF(SUMIF($G$6:$AH$6,AM$6&amp;" Total",$G139:$AH139)-(SUMIF($G$6:$AH$6,AM$6&amp;" "&amp;'Input-Func_Class'!$D$22,$G139:$AH139)+IFERROR(SUMIF($G$6:$AH$6,AM$6&amp;" "&amp;'Input-Func_Class'!$E$22,$G139:$AH139),SUMIF($G$6:$AH$6,AM$6&amp;" "&amp;'Input-Func_Class'!$B$24,$G139:$AH139))+SUMIF($G$6:$AH$6,AM$6&amp;" "&amp;'Input-Func_Class'!$F$22,$G139:$AH139))&lt;Check_Limit,0,1),1)</f>
        <v>0</v>
      </c>
      <c r="AN139">
        <f ca="1">IFERROR(IF(SUMIF($G$6:$AH$6,AN$6&amp;" Total",$G139:$AH139)-(SUMIF($G$6:$AH$6,AN$6&amp;" "&amp;'Input-Func_Class'!$D$22,$G139:$AH139)+IFERROR(SUMIF($G$6:$AH$6,AN$6&amp;" "&amp;'Input-Func_Class'!$E$22,$G139:$AH139),SUMIF($G$6:$AH$6,AN$6&amp;" "&amp;'Input-Func_Class'!$B$24,$G139:$AH139))+SUMIF($G$6:$AH$6,AN$6&amp;" "&amp;'Input-Func_Class'!$F$22,$G139:$AH139))&lt;Check_Limit,0,1),1)</f>
        <v>0</v>
      </c>
      <c r="AO139">
        <f ca="1">IFERROR(IF(SUMIF($G$6:$AH$6,AO$6&amp;" Total",$G139:$AH139)-(SUMIF($G$6:$AH$6,AO$6&amp;" "&amp;'Input-Func_Class'!$D$22,$G139:$AH139)+IFERROR(SUMIF($G$6:$AH$6,AO$6&amp;" "&amp;'Input-Func_Class'!$E$22,$G139:$AH139),SUMIF($G$6:$AH$6,AO$6&amp;" "&amp;'Input-Func_Class'!$B$24,$G139:$AH139))+SUMIF($G$6:$AH$6,AO$6&amp;" "&amp;'Input-Func_Class'!$F$22,$G139:$AH139))&lt;Check_Limit,0,1),1)</f>
        <v>0</v>
      </c>
      <c r="AP139">
        <f ca="1">IFERROR(IF(SUMIF($G$6:$AH$6,AP$6&amp;" Total",$G139:$AH139)-(SUMIF($G$6:$AH$6,AP$6&amp;" "&amp;'Input-Func_Class'!$D$22,$G139:$AH139)+IFERROR(SUMIF($G$6:$AH$6,AP$6&amp;" "&amp;'Input-Func_Class'!$E$22,$G139:$AH139),SUMIF($G$6:$AH$6,AP$6&amp;" "&amp;'Input-Func_Class'!$B$24,$G139:$AH139))+SUMIF($G$6:$AH$6,AP$6&amp;" "&amp;'Input-Func_Class'!$F$22,$G139:$AH139))&lt;Check_Limit,0,1),1)</f>
        <v>0</v>
      </c>
    </row>
    <row r="140" spans="1:42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>Functionalization!$D140</f>
        <v>-53</v>
      </c>
      <c r="E140" s="11">
        <f t="shared" ca="1" si="15"/>
        <v>0</v>
      </c>
      <c r="F140" s="3" t="str">
        <f>IF($D140=0,"-",IF('Input-Accounts'!$E140&lt;&gt;0,'Input-Accounts'!$E140,'Input-Accounts'!$G140))</f>
        <v>INT_PSTD_PLANT</v>
      </c>
      <c r="G140" s="11">
        <f ca="1">IF(G$5&lt;&gt;"",HLOOKUP(G$5,Functionalization!$G$6:$M$427,ROW($A140)-5,FALSE),IFERROR(INDEX(G$391:G$427,MATCH($F140,$B$391:$B$427,0))/VLOOKUP($F140,$B$391:$AH$427,MATCH(LEFT(TRIM(G$6),FIND("~",SUBSTITUTE(G$6,"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140))*HLOOKUP(LEFT(TRIM(G$6),FIND("~",SUBSTITUTE(G$6," ","~",LEN(TRIM(G$6))-LEN(SUBSTITUTE(TRIM(G$6)," ",""))))-1)&amp;" Total",$B$6:$AH$427,ROW($A140)-5,FALSE))</f>
        <v>0</v>
      </c>
      <c r="H140" s="11">
        <f ca="1">IF(H$5&lt;&gt;"",HLOOKUP(H$5,Functionalization!$G$6:$M$427,ROW($A140)-5,FALSE),IFERROR(INDEX(H$391:H$427,MATCH($F140,$B$391:$B$427,0))/VLOOKUP($F140,$B$391:$AH$427,MATCH(LEFT(TRIM(H$6),FIND("~",SUBSTITUTE(H$6,"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140))*HLOOKUP(LEFT(TRIM(H$6),FIND("~",SUBSTITUTE(H$6," ","~",LEN(TRIM(H$6))-LEN(SUBSTITUTE(TRIM(H$6)," ",""))))-1)&amp;" Total",$B$6:$AH$427,ROW($A140)-5,FALSE))</f>
        <v>0</v>
      </c>
      <c r="I140" s="11">
        <f ca="1">IF(I$5&lt;&gt;"",HLOOKUP(I$5,Functionalization!$G$6:$M$427,ROW($A140)-5,FALSE),IFERROR(INDEX(I$391:I$427,MATCH($F140,$B$391:$B$427,0))/VLOOKUP($F140,$B$391:$AH$427,MATCH(LEFT(TRIM(I$6),FIND("~",SUBSTITUTE(I$6,"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140))*HLOOKUP(LEFT(TRIM(I$6),FIND("~",SUBSTITUTE(I$6," ","~",LEN(TRIM(I$6))-LEN(SUBSTITUTE(TRIM(I$6)," ",""))))-1)&amp;" Total",$B$6:$AH$427,ROW($A140)-5,FALSE))</f>
        <v>0</v>
      </c>
      <c r="J140" s="11">
        <f ca="1">IF(J$5&lt;&gt;"",HLOOKUP(J$5,Functionalization!$G$6:$M$427,ROW($A140)-5,FALSE),IFERROR(INDEX(J$391:J$427,MATCH($F140,$B$391:$B$427,0))/VLOOKUP($F140,$B$391:$AH$427,MATCH(LEFT(TRIM(J$6),FIND("~",SUBSTITUTE(J$6,"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140))*HLOOKUP(LEFT(TRIM(J$6),FIND("~",SUBSTITUTE(J$6," ","~",LEN(TRIM(J$6))-LEN(SUBSTITUTE(TRIM(J$6)," ",""))))-1)&amp;" Total",$B$6:$AH$427,ROW($A140)-5,FALSE))</f>
        <v>0</v>
      </c>
      <c r="K140" s="11">
        <f ca="1">IF(K$5&lt;&gt;"",HLOOKUP(K$5,Functionalization!$G$6:$M$427,ROW($A140)-5,FALSE),IFERROR(INDEX(K$391:K$427,MATCH($F140,$B$391:$B$427,0))/VLOOKUP($F140,$B$391:$AH$427,MATCH(LEFT(TRIM(K$6),FIND("~",SUBSTITUTE(K$6,"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140))*HLOOKUP(LEFT(TRIM(K$6),FIND("~",SUBSTITUTE(K$6," ","~",LEN(TRIM(K$6))-LEN(SUBSTITUTE(TRIM(K$6)," ",""))))-1)&amp;" Total",$B$6:$AH$427,ROW($A140)-5,FALSE))</f>
        <v>-1.4918189172254019</v>
      </c>
      <c r="L140" s="11">
        <f ca="1">IF(L$5&lt;&gt;"",HLOOKUP(L$5,Functionalization!$G$6:$M$427,ROW($A140)-5,FALSE),IFERROR(INDEX(L$391:L$427,MATCH($F140,$B$391:$B$427,0))/VLOOKUP($F140,$B$391:$AH$427,MATCH(LEFT(TRIM(L$6),FIND("~",SUBSTITUTE(L$6,"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140))*HLOOKUP(LEFT(TRIM(L$6),FIND("~",SUBSTITUTE(L$6," ","~",LEN(TRIM(L$6))-LEN(SUBSTITUTE(TRIM(L$6)," ",""))))-1)&amp;" Total",$B$6:$AH$427,ROW($A140)-5,FALSE))</f>
        <v>0</v>
      </c>
      <c r="M140" s="11">
        <f ca="1">IF(M$5&lt;&gt;"",HLOOKUP(M$5,Functionalization!$G$6:$M$427,ROW($A140)-5,FALSE),IFERROR(INDEX(M$391:M$427,MATCH($F140,$B$391:$B$427,0))/VLOOKUP($F140,$B$391:$AH$427,MATCH(LEFT(TRIM(M$6),FIND("~",SUBSTITUTE(M$6,"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140))*HLOOKUP(LEFT(TRIM(M$6),FIND("~",SUBSTITUTE(M$6," ","~",LEN(TRIM(M$6))-LEN(SUBSTITUTE(TRIM(M$6)," ",""))))-1)&amp;" Total",$B$6:$AH$427,ROW($A140)-5,FALSE))</f>
        <v>-1.4918189172254019</v>
      </c>
      <c r="N140" s="11">
        <f ca="1">IF(N$5&lt;&gt;"",HLOOKUP(N$5,Functionalization!$G$6:$M$427,ROW($A140)-5,FALSE),IFERROR(INDEX(N$391:N$427,MATCH($F140,$B$391:$B$427,0))/VLOOKUP($F140,$B$391:$AH$427,MATCH(LEFT(TRIM(N$6),FIND("~",SUBSTITUTE(N$6,"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140))*HLOOKUP(LEFT(TRIM(N$6),FIND("~",SUBSTITUTE(N$6," ","~",LEN(TRIM(N$6))-LEN(SUBSTITUTE(TRIM(N$6)," ",""))))-1)&amp;" Total",$B$6:$AH$427,ROW($A140)-5,FALSE))</f>
        <v>0</v>
      </c>
      <c r="O140" s="11">
        <f ca="1">IF(O$5&lt;&gt;"",HLOOKUP(O$5,Functionalization!$G$6:$M$427,ROW($A140)-5,FALSE),IFERROR(INDEX(O$391:O$427,MATCH($F140,$B$391:$B$427,0))/VLOOKUP($F140,$B$391:$AH$427,MATCH(LEFT(TRIM(O$6),FIND("~",SUBSTITUTE(O$6,"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140))*HLOOKUP(LEFT(TRIM(O$6),FIND("~",SUBSTITUTE(O$6," ","~",LEN(TRIM(O$6))-LEN(SUBSTITUTE(TRIM(O$6)," ",""))))-1)&amp;" Total",$B$6:$AH$427,ROW($A140)-5,FALSE))</f>
        <v>-0.29638491604593842</v>
      </c>
      <c r="P140" s="11">
        <f ca="1">IF(P$5&lt;&gt;"",HLOOKUP(P$5,Functionalization!$G$6:$M$427,ROW($A140)-5,FALSE),IFERROR(INDEX(P$391:P$427,MATCH($F140,$B$391:$B$427,0))/VLOOKUP($F140,$B$391:$AH$427,MATCH(LEFT(TRIM(P$6),FIND("~",SUBSTITUTE(P$6,"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140))*HLOOKUP(LEFT(TRIM(P$6),FIND("~",SUBSTITUTE(P$6," ","~",LEN(TRIM(P$6))-LEN(SUBSTITUTE(TRIM(P$6)," ",""))))-1)&amp;" Total",$B$6:$AH$427,ROW($A140)-5,FALSE))</f>
        <v>-0.29638491604593842</v>
      </c>
      <c r="Q140" s="11">
        <f ca="1">IF(Q$5&lt;&gt;"",HLOOKUP(Q$5,Functionalization!$G$6:$M$427,ROW($A140)-5,FALSE),IFERROR(INDEX(Q$391:Q$427,MATCH($F140,$B$391:$B$427,0))/VLOOKUP($F140,$B$391:$AH$427,MATCH(LEFT(TRIM(Q$6),FIND("~",SUBSTITUTE(Q$6,"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140))*HLOOKUP(LEFT(TRIM(Q$6),FIND("~",SUBSTITUTE(Q$6," ","~",LEN(TRIM(Q$6))-LEN(SUBSTITUTE(TRIM(Q$6)," ",""))))-1)&amp;" Total",$B$6:$AH$427,ROW($A140)-5,FALSE))</f>
        <v>0</v>
      </c>
      <c r="R140" s="11">
        <f ca="1">IF(R$5&lt;&gt;"",HLOOKUP(R$5,Functionalization!$G$6:$M$427,ROW($A140)-5,FALSE),IFERROR(INDEX(R$391:R$427,MATCH($F140,$B$391:$B$427,0))/VLOOKUP($F140,$B$391:$AH$427,MATCH(LEFT(TRIM(R$6),FIND("~",SUBSTITUTE(R$6,"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140))*HLOOKUP(LEFT(TRIM(R$6),FIND("~",SUBSTITUTE(R$6," ","~",LEN(TRIM(R$6))-LEN(SUBSTITUTE(TRIM(R$6)," ",""))))-1)&amp;" Total",$B$6:$AH$427,ROW($A140)-5,FALSE))</f>
        <v>0</v>
      </c>
      <c r="S140" s="11">
        <f ca="1">IF(S$5&lt;&gt;"",HLOOKUP(S$5,Functionalization!$G$6:$M$427,ROW($A140)-5,FALSE),IFERROR(INDEX(S$391:S$427,MATCH($F140,$B$391:$B$427,0))/VLOOKUP($F140,$B$391:$AH$427,MATCH(LEFT(TRIM(S$6),FIND("~",SUBSTITUTE(S$6,"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140))*HLOOKUP(LEFT(TRIM(S$6),FIND("~",SUBSTITUTE(S$6," ","~",LEN(TRIM(S$6))-LEN(SUBSTITUTE(TRIM(S$6)," ",""))))-1)&amp;" Total",$B$6:$AH$427,ROW($A140)-5,FALSE))</f>
        <v>-3.4208564871411355</v>
      </c>
      <c r="T140" s="11">
        <f ca="1">IF(T$5&lt;&gt;"",HLOOKUP(T$5,Functionalization!$G$6:$M$427,ROW($A140)-5,FALSE),IFERROR(INDEX(T$391:T$427,MATCH($F140,$B$391:$B$427,0))/VLOOKUP($F140,$B$391:$AH$427,MATCH(LEFT(TRIM(T$6),FIND("~",SUBSTITUTE(T$6,"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140))*HLOOKUP(LEFT(TRIM(T$6),FIND("~",SUBSTITUTE(T$6," ","~",LEN(TRIM(T$6))-LEN(SUBSTITUTE(TRIM(T$6)," ",""))))-1)&amp;" Total",$B$6:$AH$427,ROW($A140)-5,FALSE))</f>
        <v>-3.4208564871411355</v>
      </c>
      <c r="U140" s="11">
        <f ca="1">IF(U$5&lt;&gt;"",HLOOKUP(U$5,Functionalization!$G$6:$M$427,ROW($A140)-5,FALSE),IFERROR(INDEX(U$391:U$427,MATCH($F140,$B$391:$B$427,0))/VLOOKUP($F140,$B$391:$AH$427,MATCH(LEFT(TRIM(U$6),FIND("~",SUBSTITUTE(U$6,"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140))*HLOOKUP(LEFT(TRIM(U$6),FIND("~",SUBSTITUTE(U$6," ","~",LEN(TRIM(U$6))-LEN(SUBSTITUTE(TRIM(U$6)," ",""))))-1)&amp;" Total",$B$6:$AH$427,ROW($A140)-5,FALSE))</f>
        <v>0</v>
      </c>
      <c r="V140" s="11">
        <f ca="1">IF(V$5&lt;&gt;"",HLOOKUP(V$5,Functionalization!$G$6:$M$427,ROW($A140)-5,FALSE),IFERROR(INDEX(V$391:V$427,MATCH($F140,$B$391:$B$427,0))/VLOOKUP($F140,$B$391:$AH$427,MATCH(LEFT(TRIM(V$6),FIND("~",SUBSTITUTE(V$6,"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140))*HLOOKUP(LEFT(TRIM(V$6),FIND("~",SUBSTITUTE(V$6," ","~",LEN(TRIM(V$6))-LEN(SUBSTITUTE(TRIM(V$6)," ",""))))-1)&amp;" Total",$B$6:$AH$427,ROW($A140)-5,FALSE))</f>
        <v>0</v>
      </c>
      <c r="W140" s="11">
        <f ca="1">IF(W$5&lt;&gt;"",HLOOKUP(W$5,Functionalization!$G$6:$M$427,ROW($A140)-5,FALSE),IFERROR(INDEX(W$391:W$427,MATCH($F140,$B$391:$B$427,0))/VLOOKUP($F140,$B$391:$AH$427,MATCH(LEFT(TRIM(W$6),FIND("~",SUBSTITUTE(W$6,"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140))*HLOOKUP(LEFT(TRIM(W$6),FIND("~",SUBSTITUTE(W$6," ","~",LEN(TRIM(W$6))-LEN(SUBSTITUTE(TRIM(W$6)," ",""))))-1)&amp;" Total",$B$6:$AH$427,ROW($A140)-5,FALSE))</f>
        <v>-36.43679499664308</v>
      </c>
      <c r="X140" s="11">
        <f ca="1">IF(X$5&lt;&gt;"",HLOOKUP(X$5,Functionalization!$G$6:$M$427,ROW($A140)-5,FALSE),IFERROR(INDEX(X$391:X$427,MATCH($F140,$B$391:$B$427,0))/VLOOKUP($F140,$B$391:$AH$427,MATCH(LEFT(TRIM(X$6),FIND("~",SUBSTITUTE(X$6,"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140))*HLOOKUP(LEFT(TRIM(X$6),FIND("~",SUBSTITUTE(X$6," ","~",LEN(TRIM(X$6))-LEN(SUBSTITUTE(TRIM(X$6)," ",""))))-1)&amp;" Total",$B$6:$AH$427,ROW($A140)-5,FALSE))</f>
        <v>-28.040647183069421</v>
      </c>
      <c r="Y140" s="11">
        <f ca="1">IF(Y$5&lt;&gt;"",HLOOKUP(Y$5,Functionalization!$G$6:$M$427,ROW($A140)-5,FALSE),IFERROR(INDEX(Y$391:Y$427,MATCH($F140,$B$391:$B$427,0))/VLOOKUP($F140,$B$391:$AH$427,MATCH(LEFT(TRIM(Y$6),FIND("~",SUBSTITUTE(Y$6,"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140))*HLOOKUP(LEFT(TRIM(Y$6),FIND("~",SUBSTITUTE(Y$6," ","~",LEN(TRIM(Y$6))-LEN(SUBSTITUTE(TRIM(Y$6)," ",""))))-1)&amp;" Total",$B$6:$AH$427,ROW($A140)-5,FALSE))</f>
        <v>0</v>
      </c>
      <c r="Z140" s="11">
        <f ca="1">IF(Z$5&lt;&gt;"",HLOOKUP(Z$5,Functionalization!$G$6:$M$427,ROW($A140)-5,FALSE),IFERROR(INDEX(Z$391:Z$427,MATCH($F140,$B$391:$B$427,0))/VLOOKUP($F140,$B$391:$AH$427,MATCH(LEFT(TRIM(Z$6),FIND("~",SUBSTITUTE(Z$6,"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140))*HLOOKUP(LEFT(TRIM(Z$6),FIND("~",SUBSTITUTE(Z$6," ","~",LEN(TRIM(Z$6))-LEN(SUBSTITUTE(TRIM(Z$6)," ",""))))-1)&amp;" Total",$B$6:$AH$427,ROW($A140)-5,FALSE))</f>
        <v>-8.3961478135736556</v>
      </c>
      <c r="AA140" s="11">
        <f ca="1">IF(AA$5&lt;&gt;"",HLOOKUP(AA$5,Functionalization!$G$6:$M$427,ROW($A140)-5,FALSE),IFERROR(INDEX(AA$391:AA$427,MATCH($F140,$B$391:$B$427,0))/VLOOKUP($F140,$B$391:$AH$427,MATCH(LEFT(TRIM(AA$6),FIND("~",SUBSTITUTE(AA$6,"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140))*HLOOKUP(LEFT(TRIM(AA$6),FIND("~",SUBSTITUTE(AA$6," ","~",LEN(TRIM(AA$6))-LEN(SUBSTITUTE(TRIM(AA$6)," ",""))))-1)&amp;" Total",$B$6:$AH$427,ROW($A140)-5,FALSE))</f>
        <v>-11.35414468294446</v>
      </c>
      <c r="AB140" s="11">
        <f ca="1">IF(AB$5&lt;&gt;"",HLOOKUP(AB$5,Functionalization!$G$6:$M$427,ROW($A140)-5,FALSE),IFERROR(INDEX(AB$391:AB$427,MATCH($F140,$B$391:$B$427,0))/VLOOKUP($F140,$B$391:$AH$427,MATCH(LEFT(TRIM(AB$6),FIND("~",SUBSTITUTE(AB$6,"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140))*HLOOKUP(LEFT(TRIM(AB$6),FIND("~",SUBSTITUTE(AB$6," ","~",LEN(TRIM(AB$6))-LEN(SUBSTITUTE(TRIM(AB$6)," ",""))))-1)&amp;" Total",$B$6:$AH$427,ROW($A140)-5,FALSE))</f>
        <v>0</v>
      </c>
      <c r="AC140" s="11">
        <f ca="1">IF(AC$5&lt;&gt;"",HLOOKUP(AC$5,Functionalization!$G$6:$M$427,ROW($A140)-5,FALSE),IFERROR(INDEX(AC$391:AC$427,MATCH($F140,$B$391:$B$427,0))/VLOOKUP($F140,$B$391:$AH$427,MATCH(LEFT(TRIM(AC$6),FIND("~",SUBSTITUTE(AC$6,"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140))*HLOOKUP(LEFT(TRIM(AC$6),FIND("~",SUBSTITUTE(AC$6," ","~",LEN(TRIM(AC$6))-LEN(SUBSTITUTE(TRIM(AC$6)," ",""))))-1)&amp;" Total",$B$6:$AH$427,ROW($A140)-5,FALSE))</f>
        <v>0</v>
      </c>
      <c r="AD140" s="11">
        <f ca="1">IF(AD$5&lt;&gt;"",HLOOKUP(AD$5,Functionalization!$G$6:$M$427,ROW($A140)-5,FALSE),IFERROR(INDEX(AD$391:AD$427,MATCH($F140,$B$391:$B$427,0))/VLOOKUP($F140,$B$391:$AH$427,MATCH(LEFT(TRIM(AD$6),FIND("~",SUBSTITUTE(AD$6,"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140))*HLOOKUP(LEFT(TRIM(AD$6),FIND("~",SUBSTITUTE(AD$6," ","~",LEN(TRIM(AD$6))-LEN(SUBSTITUTE(TRIM(AD$6)," ",""))))-1)&amp;" Total",$B$6:$AH$427,ROW($A140)-5,FALSE))</f>
        <v>-11.35414468294446</v>
      </c>
      <c r="AE140" s="11">
        <f ca="1">IF(AE$5&lt;&gt;"",HLOOKUP(AE$5,Functionalization!$G$6:$M$427,ROW($A140)-5,FALSE),IFERROR(INDEX(AE$391:AE$427,MATCH($F140,$B$391:$B$427,0))/VLOOKUP($F140,$B$391:$AH$427,MATCH(LEFT(TRIM(AE$6),FIND("~",SUBSTITUTE(AE$6,"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140))*HLOOKUP(LEFT(TRIM(AE$6),FIND("~",SUBSTITUTE(AE$6," ","~",LEN(TRIM(AE$6))-LEN(SUBSTITUTE(TRIM(AE$6)," ",""))))-1)&amp;" Total",$B$6:$AH$427,ROW($A140)-5,FALSE))</f>
        <v>0</v>
      </c>
      <c r="AF140" s="11">
        <f ca="1">IF(AF$5&lt;&gt;"",HLOOKUP(AF$5,Functionalization!$G$6:$M$427,ROW($A140)-5,FALSE),IFERROR(INDEX(AF$391:AF$427,MATCH($F140,$B$391:$B$427,0))/VLOOKUP($F140,$B$391:$AH$427,MATCH(LEFT(TRIM(AF$6),FIND("~",SUBSTITUTE(AF$6,"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140))*HLOOKUP(LEFT(TRIM(AF$6),FIND("~",SUBSTITUTE(AF$6," ","~",LEN(TRIM(AF$6))-LEN(SUBSTITUTE(TRIM(AF$6)," ",""))))-1)&amp;" Total",$B$6:$AH$427,ROW($A140)-5,FALSE))</f>
        <v>0</v>
      </c>
      <c r="AG140" s="11">
        <f ca="1">IF(AG$5&lt;&gt;"",HLOOKUP(AG$5,Functionalization!$G$6:$M$427,ROW($A140)-5,FALSE),IFERROR(INDEX(AG$391:AG$427,MATCH($F140,$B$391:$B$427,0))/VLOOKUP($F140,$B$391:$AH$427,MATCH(LEFT(TRIM(AG$6),FIND("~",SUBSTITUTE(AG$6,"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140))*HLOOKUP(LEFT(TRIM(AG$6),FIND("~",SUBSTITUTE(AG$6," ","~",LEN(TRIM(AG$6))-LEN(SUBSTITUTE(TRIM(AG$6)," ",""))))-1)&amp;" Total",$B$6:$AH$427,ROW($A140)-5,FALSE))</f>
        <v>0</v>
      </c>
      <c r="AH140" s="11">
        <f ca="1">IF(AH$5&lt;&gt;"",HLOOKUP(AH$5,Functionalization!$G$6:$M$427,ROW($A140)-5,FALSE),IFERROR(INDEX(AH$391:AH$427,MATCH($F140,$B$391:$B$427,0))/VLOOKUP($F140,$B$391:$AH$427,MATCH(LEFT(TRIM(AH$6),FIND("~",SUBSTITUTE(AH$6,"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140))*HLOOKUP(LEFT(TRIM(AH$6),FIND("~",SUBSTITUTE(AH$6," ","~",LEN(TRIM(AH$6))-LEN(SUBSTITUTE(TRIM(AH$6)," ",""))))-1)&amp;" Total",$B$6:$AH$427,ROW($A140)-5,FALSE))</f>
        <v>0</v>
      </c>
      <c r="AJ140">
        <f ca="1">IFERROR(IF(SUMIF($G$6:$AH$6,AJ$6&amp;" Total",$G140:$AH140)-(SUMIF($G$6:$AH$6,AJ$6&amp;" "&amp;'Input-Func_Class'!$D$22,$G140:$AH140)+IFERROR(SUMIF($G$6:$AH$6,AJ$6&amp;" "&amp;'Input-Func_Class'!$E$22,$G140:$AH140),SUMIF($G$6:$AH$6,AJ$6&amp;" "&amp;'Input-Func_Class'!$B$24,$G140:$AH140))+SUMIF($G$6:$AH$6,AJ$6&amp;" "&amp;'Input-Func_Class'!$F$22,$G140:$AH140))&lt;Check_Limit,0,1),1)</f>
        <v>0</v>
      </c>
      <c r="AK140">
        <f ca="1">IFERROR(IF(SUMIF($G$6:$AH$6,AK$6&amp;" Total",$G140:$AH140)-(SUMIF($G$6:$AH$6,AK$6&amp;" "&amp;'Input-Func_Class'!$D$22,$G140:$AH140)+IFERROR(SUMIF($G$6:$AH$6,AK$6&amp;" "&amp;'Input-Func_Class'!$E$22,$G140:$AH140),SUMIF($G$6:$AH$6,AK$6&amp;" "&amp;'Input-Func_Class'!$B$24,$G140:$AH140))+SUMIF($G$6:$AH$6,AK$6&amp;" "&amp;'Input-Func_Class'!$F$22,$G140:$AH140))&lt;Check_Limit,0,1),1)</f>
        <v>0</v>
      </c>
      <c r="AL140">
        <f ca="1">IFERROR(IF(SUMIF($G$6:$AH$6,AL$6&amp;" Total",$G140:$AH140)-(SUMIF($G$6:$AH$6,AL$6&amp;" "&amp;'Input-Func_Class'!$D$22,$G140:$AH140)+IFERROR(SUMIF($G$6:$AH$6,AL$6&amp;" "&amp;'Input-Func_Class'!$E$22,$G140:$AH140),SUMIF($G$6:$AH$6,AL$6&amp;" "&amp;'Input-Func_Class'!$B$24,$G140:$AH140))+SUMIF($G$6:$AH$6,AL$6&amp;" "&amp;'Input-Func_Class'!$F$22,$G140:$AH140))&lt;Check_Limit,0,1),1)</f>
        <v>0</v>
      </c>
      <c r="AM140">
        <f ca="1">IFERROR(IF(SUMIF($G$6:$AH$6,AM$6&amp;" Total",$G140:$AH140)-(SUMIF($G$6:$AH$6,AM$6&amp;" "&amp;'Input-Func_Class'!$D$22,$G140:$AH140)+IFERROR(SUMIF($G$6:$AH$6,AM$6&amp;" "&amp;'Input-Func_Class'!$E$22,$G140:$AH140),SUMIF($G$6:$AH$6,AM$6&amp;" "&amp;'Input-Func_Class'!$B$24,$G140:$AH140))+SUMIF($G$6:$AH$6,AM$6&amp;" "&amp;'Input-Func_Class'!$F$22,$G140:$AH140))&lt;Check_Limit,0,1),1)</f>
        <v>0</v>
      </c>
      <c r="AN140">
        <f ca="1">IFERROR(IF(SUMIF($G$6:$AH$6,AN$6&amp;" Total",$G140:$AH140)-(SUMIF($G$6:$AH$6,AN$6&amp;" "&amp;'Input-Func_Class'!$D$22,$G140:$AH140)+IFERROR(SUMIF($G$6:$AH$6,AN$6&amp;" "&amp;'Input-Func_Class'!$E$22,$G140:$AH140),SUMIF($G$6:$AH$6,AN$6&amp;" "&amp;'Input-Func_Class'!$B$24,$G140:$AH140))+SUMIF($G$6:$AH$6,AN$6&amp;" "&amp;'Input-Func_Class'!$F$22,$G140:$AH140))&lt;Check_Limit,0,1),1)</f>
        <v>0</v>
      </c>
      <c r="AO140">
        <f ca="1">IFERROR(IF(SUMIF($G$6:$AH$6,AO$6&amp;" Total",$G140:$AH140)-(SUMIF($G$6:$AH$6,AO$6&amp;" "&amp;'Input-Func_Class'!$D$22,$G140:$AH140)+IFERROR(SUMIF($G$6:$AH$6,AO$6&amp;" "&amp;'Input-Func_Class'!$E$22,$G140:$AH140),SUMIF($G$6:$AH$6,AO$6&amp;" "&amp;'Input-Func_Class'!$B$24,$G140:$AH140))+SUMIF($G$6:$AH$6,AO$6&amp;" "&amp;'Input-Func_Class'!$F$22,$G140:$AH140))&lt;Check_Limit,0,1),1)</f>
        <v>0</v>
      </c>
      <c r="AP140">
        <f ca="1">IFERROR(IF(SUMIF($G$6:$AH$6,AP$6&amp;" Total",$G140:$AH140)-(SUMIF($G$6:$AH$6,AP$6&amp;" "&amp;'Input-Func_Class'!$D$22,$G140:$AH140)+IFERROR(SUMIF($G$6:$AH$6,AP$6&amp;" "&amp;'Input-Func_Class'!$E$22,$G140:$AH140),SUMIF($G$6:$AH$6,AP$6&amp;" "&amp;'Input-Func_Class'!$B$24,$G140:$AH140))+SUMIF($G$6:$AH$6,AP$6&amp;" "&amp;'Input-Func_Class'!$F$22,$G140:$AH140))&lt;Check_Limit,0,1),1)</f>
        <v>0</v>
      </c>
    </row>
    <row r="141" spans="1:42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>Functionalization!$D141</f>
        <v>-4916875</v>
      </c>
      <c r="E141" s="11">
        <f t="shared" ca="1" si="15"/>
        <v>0</v>
      </c>
      <c r="F141" s="3" t="str">
        <f>IF($D141=0,"-",IF('Input-Accounts'!$E141&lt;&gt;0,'Input-Accounts'!$E141,'Input-Accounts'!$G141))</f>
        <v>INT_PSTD_PLANT</v>
      </c>
      <c r="G141" s="11">
        <f ca="1">IF(G$5&lt;&gt;"",HLOOKUP(G$5,Functionalization!$G$6:$M$427,ROW($A141)-5,FALSE),IFERROR(INDEX(G$391:G$427,MATCH($F141,$B$391:$B$427,0))/VLOOKUP($F141,$B$391:$AH$427,MATCH(LEFT(TRIM(G$6),FIND("~",SUBSTITUTE(G$6,"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141))*HLOOKUP(LEFT(TRIM(G$6),FIND("~",SUBSTITUTE(G$6," ","~",LEN(TRIM(G$6))-LEN(SUBSTITUTE(TRIM(G$6)," ",""))))-1)&amp;" Total",$B$6:$AH$427,ROW($A141)-5,FALSE))</f>
        <v>0</v>
      </c>
      <c r="H141" s="11">
        <f ca="1">IF(H$5&lt;&gt;"",HLOOKUP(H$5,Functionalization!$G$6:$M$427,ROW($A141)-5,FALSE),IFERROR(INDEX(H$391:H$427,MATCH($F141,$B$391:$B$427,0))/VLOOKUP($F141,$B$391:$AH$427,MATCH(LEFT(TRIM(H$6),FIND("~",SUBSTITUTE(H$6,"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141))*HLOOKUP(LEFT(TRIM(H$6),FIND("~",SUBSTITUTE(H$6," ","~",LEN(TRIM(H$6))-LEN(SUBSTITUTE(TRIM(H$6)," ",""))))-1)&amp;" Total",$B$6:$AH$427,ROW($A141)-5,FALSE))</f>
        <v>0</v>
      </c>
      <c r="I141" s="11">
        <f ca="1">IF(I$5&lt;&gt;"",HLOOKUP(I$5,Functionalization!$G$6:$M$427,ROW($A141)-5,FALSE),IFERROR(INDEX(I$391:I$427,MATCH($F141,$B$391:$B$427,0))/VLOOKUP($F141,$B$391:$AH$427,MATCH(LEFT(TRIM(I$6),FIND("~",SUBSTITUTE(I$6,"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141))*HLOOKUP(LEFT(TRIM(I$6),FIND("~",SUBSTITUTE(I$6," ","~",LEN(TRIM(I$6))-LEN(SUBSTITUTE(TRIM(I$6)," ",""))))-1)&amp;" Total",$B$6:$AH$427,ROW($A141)-5,FALSE))</f>
        <v>0</v>
      </c>
      <c r="J141" s="11">
        <f ca="1">IF(J$5&lt;&gt;"",HLOOKUP(J$5,Functionalization!$G$6:$M$427,ROW($A141)-5,FALSE),IFERROR(INDEX(J$391:J$427,MATCH($F141,$B$391:$B$427,0))/VLOOKUP($F141,$B$391:$AH$427,MATCH(LEFT(TRIM(J$6),FIND("~",SUBSTITUTE(J$6,"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141))*HLOOKUP(LEFT(TRIM(J$6),FIND("~",SUBSTITUTE(J$6," ","~",LEN(TRIM(J$6))-LEN(SUBSTITUTE(TRIM(J$6)," ",""))))-1)&amp;" Total",$B$6:$AH$427,ROW($A141)-5,FALSE))</f>
        <v>0</v>
      </c>
      <c r="K141" s="11">
        <f ca="1">IF(K$5&lt;&gt;"",HLOOKUP(K$5,Functionalization!$G$6:$M$427,ROW($A141)-5,FALSE),IFERROR(INDEX(K$391:K$427,MATCH($F141,$B$391:$B$427,0))/VLOOKUP($F141,$B$391:$AH$427,MATCH(LEFT(TRIM(K$6),FIND("~",SUBSTITUTE(K$6,"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141))*HLOOKUP(LEFT(TRIM(K$6),FIND("~",SUBSTITUTE(K$6," ","~",LEN(TRIM(K$6))-LEN(SUBSTITUTE(TRIM(K$6)," ",""))))-1)&amp;" Total",$B$6:$AH$427,ROW($A141)-5,FALSE))</f>
        <v>-138397.87054023865</v>
      </c>
      <c r="L141" s="11">
        <f ca="1">IF(L$5&lt;&gt;"",HLOOKUP(L$5,Functionalization!$G$6:$M$427,ROW($A141)-5,FALSE),IFERROR(INDEX(L$391:L$427,MATCH($F141,$B$391:$B$427,0))/VLOOKUP($F141,$B$391:$AH$427,MATCH(LEFT(TRIM(L$6),FIND("~",SUBSTITUTE(L$6,"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141))*HLOOKUP(LEFT(TRIM(L$6),FIND("~",SUBSTITUTE(L$6," ","~",LEN(TRIM(L$6))-LEN(SUBSTITUTE(TRIM(L$6)," ",""))))-1)&amp;" Total",$B$6:$AH$427,ROW($A141)-5,FALSE))</f>
        <v>0</v>
      </c>
      <c r="M141" s="11">
        <f ca="1">IF(M$5&lt;&gt;"",HLOOKUP(M$5,Functionalization!$G$6:$M$427,ROW($A141)-5,FALSE),IFERROR(INDEX(M$391:M$427,MATCH($F141,$B$391:$B$427,0))/VLOOKUP($F141,$B$391:$AH$427,MATCH(LEFT(TRIM(M$6),FIND("~",SUBSTITUTE(M$6,"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141))*HLOOKUP(LEFT(TRIM(M$6),FIND("~",SUBSTITUTE(M$6," ","~",LEN(TRIM(M$6))-LEN(SUBSTITUTE(TRIM(M$6)," ",""))))-1)&amp;" Total",$B$6:$AH$427,ROW($A141)-5,FALSE))</f>
        <v>-138397.87054023865</v>
      </c>
      <c r="N141" s="11">
        <f ca="1">IF(N$5&lt;&gt;"",HLOOKUP(N$5,Functionalization!$G$6:$M$427,ROW($A141)-5,FALSE),IFERROR(INDEX(N$391:N$427,MATCH($F141,$B$391:$B$427,0))/VLOOKUP($F141,$B$391:$AH$427,MATCH(LEFT(TRIM(N$6),FIND("~",SUBSTITUTE(N$6,"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141))*HLOOKUP(LEFT(TRIM(N$6),FIND("~",SUBSTITUTE(N$6," ","~",LEN(TRIM(N$6))-LEN(SUBSTITUTE(TRIM(N$6)," ",""))))-1)&amp;" Total",$B$6:$AH$427,ROW($A141)-5,FALSE))</f>
        <v>0</v>
      </c>
      <c r="O141" s="11">
        <f ca="1">IF(O$5&lt;&gt;"",HLOOKUP(O$5,Functionalization!$G$6:$M$427,ROW($A141)-5,FALSE),IFERROR(INDEX(O$391:O$427,MATCH($F141,$B$391:$B$427,0))/VLOOKUP($F141,$B$391:$AH$427,MATCH(LEFT(TRIM(O$6),FIND("~",SUBSTITUTE(O$6,"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141))*HLOOKUP(LEFT(TRIM(O$6),FIND("~",SUBSTITUTE(O$6," ","~",LEN(TRIM(O$6))-LEN(SUBSTITUTE(TRIM(O$6)," ",""))))-1)&amp;" Total",$B$6:$AH$427,ROW($A141)-5,FALSE))</f>
        <v>-27495.992152516483</v>
      </c>
      <c r="P141" s="11">
        <f ca="1">IF(P$5&lt;&gt;"",HLOOKUP(P$5,Functionalization!$G$6:$M$427,ROW($A141)-5,FALSE),IFERROR(INDEX(P$391:P$427,MATCH($F141,$B$391:$B$427,0))/VLOOKUP($F141,$B$391:$AH$427,MATCH(LEFT(TRIM(P$6),FIND("~",SUBSTITUTE(P$6,"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141))*HLOOKUP(LEFT(TRIM(P$6),FIND("~",SUBSTITUTE(P$6," ","~",LEN(TRIM(P$6))-LEN(SUBSTITUTE(TRIM(P$6)," ",""))))-1)&amp;" Total",$B$6:$AH$427,ROW($A141)-5,FALSE))</f>
        <v>-27495.992152516483</v>
      </c>
      <c r="Q141" s="11">
        <f ca="1">IF(Q$5&lt;&gt;"",HLOOKUP(Q$5,Functionalization!$G$6:$M$427,ROW($A141)-5,FALSE),IFERROR(INDEX(Q$391:Q$427,MATCH($F141,$B$391:$B$427,0))/VLOOKUP($F141,$B$391:$AH$427,MATCH(LEFT(TRIM(Q$6),FIND("~",SUBSTITUTE(Q$6,"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141))*HLOOKUP(LEFT(TRIM(Q$6),FIND("~",SUBSTITUTE(Q$6," ","~",LEN(TRIM(Q$6))-LEN(SUBSTITUTE(TRIM(Q$6)," ",""))))-1)&amp;" Total",$B$6:$AH$427,ROW($A141)-5,FALSE))</f>
        <v>0</v>
      </c>
      <c r="R141" s="11">
        <f ca="1">IF(R$5&lt;&gt;"",HLOOKUP(R$5,Functionalization!$G$6:$M$427,ROW($A141)-5,FALSE),IFERROR(INDEX(R$391:R$427,MATCH($F141,$B$391:$B$427,0))/VLOOKUP($F141,$B$391:$AH$427,MATCH(LEFT(TRIM(R$6),FIND("~",SUBSTITUTE(R$6,"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141))*HLOOKUP(LEFT(TRIM(R$6),FIND("~",SUBSTITUTE(R$6," ","~",LEN(TRIM(R$6))-LEN(SUBSTITUTE(TRIM(R$6)," ",""))))-1)&amp;" Total",$B$6:$AH$427,ROW($A141)-5,FALSE))</f>
        <v>0</v>
      </c>
      <c r="S141" s="11">
        <f ca="1">IF(S$5&lt;&gt;"",HLOOKUP(S$5,Functionalization!$G$6:$M$427,ROW($A141)-5,FALSE),IFERROR(INDEX(S$391:S$427,MATCH($F141,$B$391:$B$427,0))/VLOOKUP($F141,$B$391:$AH$427,MATCH(LEFT(TRIM(S$6),FIND("~",SUBSTITUTE(S$6,"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141))*HLOOKUP(LEFT(TRIM(S$6),FIND("~",SUBSTITUTE(S$6," ","~",LEN(TRIM(S$6))-LEN(SUBSTITUTE(TRIM(S$6)," ",""))))-1)&amp;" Total",$B$6:$AH$427,ROW($A141)-5,FALSE))</f>
        <v>-317357.05170211452</v>
      </c>
      <c r="T141" s="11">
        <f ca="1">IF(T$5&lt;&gt;"",HLOOKUP(T$5,Functionalization!$G$6:$M$427,ROW($A141)-5,FALSE),IFERROR(INDEX(T$391:T$427,MATCH($F141,$B$391:$B$427,0))/VLOOKUP($F141,$B$391:$AH$427,MATCH(LEFT(TRIM(T$6),FIND("~",SUBSTITUTE(T$6,"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141))*HLOOKUP(LEFT(TRIM(T$6),FIND("~",SUBSTITUTE(T$6," ","~",LEN(TRIM(T$6))-LEN(SUBSTITUTE(TRIM(T$6)," ",""))))-1)&amp;" Total",$B$6:$AH$427,ROW($A141)-5,FALSE))</f>
        <v>-317357.05170211452</v>
      </c>
      <c r="U141" s="11">
        <f ca="1">IF(U$5&lt;&gt;"",HLOOKUP(U$5,Functionalization!$G$6:$M$427,ROW($A141)-5,FALSE),IFERROR(INDEX(U$391:U$427,MATCH($F141,$B$391:$B$427,0))/VLOOKUP($F141,$B$391:$AH$427,MATCH(LEFT(TRIM(U$6),FIND("~",SUBSTITUTE(U$6,"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141))*HLOOKUP(LEFT(TRIM(U$6),FIND("~",SUBSTITUTE(U$6," ","~",LEN(TRIM(U$6))-LEN(SUBSTITUTE(TRIM(U$6)," ",""))))-1)&amp;" Total",$B$6:$AH$427,ROW($A141)-5,FALSE))</f>
        <v>0</v>
      </c>
      <c r="V141" s="11">
        <f ca="1">IF(V$5&lt;&gt;"",HLOOKUP(V$5,Functionalization!$G$6:$M$427,ROW($A141)-5,FALSE),IFERROR(INDEX(V$391:V$427,MATCH($F141,$B$391:$B$427,0))/VLOOKUP($F141,$B$391:$AH$427,MATCH(LEFT(TRIM(V$6),FIND("~",SUBSTITUTE(V$6,"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141))*HLOOKUP(LEFT(TRIM(V$6),FIND("~",SUBSTITUTE(V$6," ","~",LEN(TRIM(V$6))-LEN(SUBSTITUTE(TRIM(V$6)," ",""))))-1)&amp;" Total",$B$6:$AH$427,ROW($A141)-5,FALSE))</f>
        <v>0</v>
      </c>
      <c r="W141" s="11">
        <f ca="1">IF(W$5&lt;&gt;"",HLOOKUP(W$5,Functionalization!$G$6:$M$427,ROW($A141)-5,FALSE),IFERROR(INDEX(W$391:W$427,MATCH($F141,$B$391:$B$427,0))/VLOOKUP($F141,$B$391:$AH$427,MATCH(LEFT(TRIM(W$6),FIND("~",SUBSTITUTE(W$6,"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141))*HLOOKUP(LEFT(TRIM(W$6),FIND("~",SUBSTITUTE(W$6," ","~",LEN(TRIM(W$6))-LEN(SUBSTITUTE(TRIM(W$6)," ",""))))-1)&amp;" Total",$B$6:$AH$427,ROW($A141)-5,FALSE))</f>
        <v>-3380286.1584739517</v>
      </c>
      <c r="X141" s="11">
        <f ca="1">IF(X$5&lt;&gt;"",HLOOKUP(X$5,Functionalization!$G$6:$M$427,ROW($A141)-5,FALSE),IFERROR(INDEX(X$391:X$427,MATCH($F141,$B$391:$B$427,0))/VLOOKUP($F141,$B$391:$AH$427,MATCH(LEFT(TRIM(X$6),FIND("~",SUBSTITUTE(X$6,"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141))*HLOOKUP(LEFT(TRIM(X$6),FIND("~",SUBSTITUTE(X$6," ","~",LEN(TRIM(X$6))-LEN(SUBSTITUTE(TRIM(X$6)," ",""))))-1)&amp;" Total",$B$6:$AH$427,ROW($A141)-5,FALSE))</f>
        <v>-2601365.2286463105</v>
      </c>
      <c r="Y141" s="11">
        <f ca="1">IF(Y$5&lt;&gt;"",HLOOKUP(Y$5,Functionalization!$G$6:$M$427,ROW($A141)-5,FALSE),IFERROR(INDEX(Y$391:Y$427,MATCH($F141,$B$391:$B$427,0))/VLOOKUP($F141,$B$391:$AH$427,MATCH(LEFT(TRIM(Y$6),FIND("~",SUBSTITUTE(Y$6,"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141))*HLOOKUP(LEFT(TRIM(Y$6),FIND("~",SUBSTITUTE(Y$6," ","~",LEN(TRIM(Y$6))-LEN(SUBSTITUTE(TRIM(Y$6)," ",""))))-1)&amp;" Total",$B$6:$AH$427,ROW($A141)-5,FALSE))</f>
        <v>0</v>
      </c>
      <c r="Z141" s="11">
        <f ca="1">IF(Z$5&lt;&gt;"",HLOOKUP(Z$5,Functionalization!$G$6:$M$427,ROW($A141)-5,FALSE),IFERROR(INDEX(Z$391:Z$427,MATCH($F141,$B$391:$B$427,0))/VLOOKUP($F141,$B$391:$AH$427,MATCH(LEFT(TRIM(Z$6),FIND("~",SUBSTITUTE(Z$6,"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141))*HLOOKUP(LEFT(TRIM(Z$6),FIND("~",SUBSTITUTE(Z$6," ","~",LEN(TRIM(Z$6))-LEN(SUBSTITUTE(TRIM(Z$6)," ",""))))-1)&amp;" Total",$B$6:$AH$427,ROW($A141)-5,FALSE))</f>
        <v>-778920.92982764088</v>
      </c>
      <c r="AA141" s="11">
        <f ca="1">IF(AA$5&lt;&gt;"",HLOOKUP(AA$5,Functionalization!$G$6:$M$427,ROW($A141)-5,FALSE),IFERROR(INDEX(AA$391:AA$427,MATCH($F141,$B$391:$B$427,0))/VLOOKUP($F141,$B$391:$AH$427,MATCH(LEFT(TRIM(AA$6),FIND("~",SUBSTITUTE(AA$6,"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141))*HLOOKUP(LEFT(TRIM(AA$6),FIND("~",SUBSTITUTE(AA$6," ","~",LEN(TRIM(AA$6))-LEN(SUBSTITUTE(TRIM(AA$6)," ",""))))-1)&amp;" Total",$B$6:$AH$427,ROW($A141)-5,FALSE))</f>
        <v>-1053337.92713118</v>
      </c>
      <c r="AB141" s="11">
        <f ca="1">IF(AB$5&lt;&gt;"",HLOOKUP(AB$5,Functionalization!$G$6:$M$427,ROW($A141)-5,FALSE),IFERROR(INDEX(AB$391:AB$427,MATCH($F141,$B$391:$B$427,0))/VLOOKUP($F141,$B$391:$AH$427,MATCH(LEFT(TRIM(AB$6),FIND("~",SUBSTITUTE(AB$6,"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141))*HLOOKUP(LEFT(TRIM(AB$6),FIND("~",SUBSTITUTE(AB$6," ","~",LEN(TRIM(AB$6))-LEN(SUBSTITUTE(TRIM(AB$6)," ",""))))-1)&amp;" Total",$B$6:$AH$427,ROW($A141)-5,FALSE))</f>
        <v>0</v>
      </c>
      <c r="AC141" s="11">
        <f ca="1">IF(AC$5&lt;&gt;"",HLOOKUP(AC$5,Functionalization!$G$6:$M$427,ROW($A141)-5,FALSE),IFERROR(INDEX(AC$391:AC$427,MATCH($F141,$B$391:$B$427,0))/VLOOKUP($F141,$B$391:$AH$427,MATCH(LEFT(TRIM(AC$6),FIND("~",SUBSTITUTE(AC$6,"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141))*HLOOKUP(LEFT(TRIM(AC$6),FIND("~",SUBSTITUTE(AC$6," ","~",LEN(TRIM(AC$6))-LEN(SUBSTITUTE(TRIM(AC$6)," ",""))))-1)&amp;" Total",$B$6:$AH$427,ROW($A141)-5,FALSE))</f>
        <v>0</v>
      </c>
      <c r="AD141" s="11">
        <f ca="1">IF(AD$5&lt;&gt;"",HLOOKUP(AD$5,Functionalization!$G$6:$M$427,ROW($A141)-5,FALSE),IFERROR(INDEX(AD$391:AD$427,MATCH($F141,$B$391:$B$427,0))/VLOOKUP($F141,$B$391:$AH$427,MATCH(LEFT(TRIM(AD$6),FIND("~",SUBSTITUTE(AD$6,"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141))*HLOOKUP(LEFT(TRIM(AD$6),FIND("~",SUBSTITUTE(AD$6," ","~",LEN(TRIM(AD$6))-LEN(SUBSTITUTE(TRIM(AD$6)," ",""))))-1)&amp;" Total",$B$6:$AH$427,ROW($A141)-5,FALSE))</f>
        <v>-1053337.92713118</v>
      </c>
      <c r="AE141" s="11">
        <f ca="1">IF(AE$5&lt;&gt;"",HLOOKUP(AE$5,Functionalization!$G$6:$M$427,ROW($A141)-5,FALSE),IFERROR(INDEX(AE$391:AE$427,MATCH($F141,$B$391:$B$427,0))/VLOOKUP($F141,$B$391:$AH$427,MATCH(LEFT(TRIM(AE$6),FIND("~",SUBSTITUTE(AE$6,"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141))*HLOOKUP(LEFT(TRIM(AE$6),FIND("~",SUBSTITUTE(AE$6," ","~",LEN(TRIM(AE$6))-LEN(SUBSTITUTE(TRIM(AE$6)," ",""))))-1)&amp;" Total",$B$6:$AH$427,ROW($A141)-5,FALSE))</f>
        <v>0</v>
      </c>
      <c r="AF141" s="11">
        <f ca="1">IF(AF$5&lt;&gt;"",HLOOKUP(AF$5,Functionalization!$G$6:$M$427,ROW($A141)-5,FALSE),IFERROR(INDEX(AF$391:AF$427,MATCH($F141,$B$391:$B$427,0))/VLOOKUP($F141,$B$391:$AH$427,MATCH(LEFT(TRIM(AF$6),FIND("~",SUBSTITUTE(AF$6,"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141))*HLOOKUP(LEFT(TRIM(AF$6),FIND("~",SUBSTITUTE(AF$6," ","~",LEN(TRIM(AF$6))-LEN(SUBSTITUTE(TRIM(AF$6)," ",""))))-1)&amp;" Total",$B$6:$AH$427,ROW($A141)-5,FALSE))</f>
        <v>0</v>
      </c>
      <c r="AG141" s="11">
        <f ca="1">IF(AG$5&lt;&gt;"",HLOOKUP(AG$5,Functionalization!$G$6:$M$427,ROW($A141)-5,FALSE),IFERROR(INDEX(AG$391:AG$427,MATCH($F141,$B$391:$B$427,0))/VLOOKUP($F141,$B$391:$AH$427,MATCH(LEFT(TRIM(AG$6),FIND("~",SUBSTITUTE(AG$6,"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141))*HLOOKUP(LEFT(TRIM(AG$6),FIND("~",SUBSTITUTE(AG$6," ","~",LEN(TRIM(AG$6))-LEN(SUBSTITUTE(TRIM(AG$6)," ",""))))-1)&amp;" Total",$B$6:$AH$427,ROW($A141)-5,FALSE))</f>
        <v>0</v>
      </c>
      <c r="AH141" s="11">
        <f ca="1">IF(AH$5&lt;&gt;"",HLOOKUP(AH$5,Functionalization!$G$6:$M$427,ROW($A141)-5,FALSE),IFERROR(INDEX(AH$391:AH$427,MATCH($F141,$B$391:$B$427,0))/VLOOKUP($F141,$B$391:$AH$427,MATCH(LEFT(TRIM(AH$6),FIND("~",SUBSTITUTE(AH$6,"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141))*HLOOKUP(LEFT(TRIM(AH$6),FIND("~",SUBSTITUTE(AH$6," ","~",LEN(TRIM(AH$6))-LEN(SUBSTITUTE(TRIM(AH$6)," ",""))))-1)&amp;" Total",$B$6:$AH$427,ROW($A141)-5,FALSE))</f>
        <v>0</v>
      </c>
      <c r="AJ141">
        <f ca="1">IFERROR(IF(SUMIF($G$6:$AH$6,AJ$6&amp;" Total",$G141:$AH141)-(SUMIF($G$6:$AH$6,AJ$6&amp;" "&amp;'Input-Func_Class'!$D$22,$G141:$AH141)+IFERROR(SUMIF($G$6:$AH$6,AJ$6&amp;" "&amp;'Input-Func_Class'!$E$22,$G141:$AH141),SUMIF($G$6:$AH$6,AJ$6&amp;" "&amp;'Input-Func_Class'!$B$24,$G141:$AH141))+SUMIF($G$6:$AH$6,AJ$6&amp;" "&amp;'Input-Func_Class'!$F$22,$G141:$AH141))&lt;Check_Limit,0,1),1)</f>
        <v>0</v>
      </c>
      <c r="AK141">
        <f ca="1">IFERROR(IF(SUMIF($G$6:$AH$6,AK$6&amp;" Total",$G141:$AH141)-(SUMIF($G$6:$AH$6,AK$6&amp;" "&amp;'Input-Func_Class'!$D$22,$G141:$AH141)+IFERROR(SUMIF($G$6:$AH$6,AK$6&amp;" "&amp;'Input-Func_Class'!$E$22,$G141:$AH141),SUMIF($G$6:$AH$6,AK$6&amp;" "&amp;'Input-Func_Class'!$B$24,$G141:$AH141))+SUMIF($G$6:$AH$6,AK$6&amp;" "&amp;'Input-Func_Class'!$F$22,$G141:$AH141))&lt;Check_Limit,0,1),1)</f>
        <v>0</v>
      </c>
      <c r="AL141">
        <f ca="1">IFERROR(IF(SUMIF($G$6:$AH$6,AL$6&amp;" Total",$G141:$AH141)-(SUMIF($G$6:$AH$6,AL$6&amp;" "&amp;'Input-Func_Class'!$D$22,$G141:$AH141)+IFERROR(SUMIF($G$6:$AH$6,AL$6&amp;" "&amp;'Input-Func_Class'!$E$22,$G141:$AH141),SUMIF($G$6:$AH$6,AL$6&amp;" "&amp;'Input-Func_Class'!$B$24,$G141:$AH141))+SUMIF($G$6:$AH$6,AL$6&amp;" "&amp;'Input-Func_Class'!$F$22,$G141:$AH141))&lt;Check_Limit,0,1),1)</f>
        <v>0</v>
      </c>
      <c r="AM141">
        <f ca="1">IFERROR(IF(SUMIF($G$6:$AH$6,AM$6&amp;" Total",$G141:$AH141)-(SUMIF($G$6:$AH$6,AM$6&amp;" "&amp;'Input-Func_Class'!$D$22,$G141:$AH141)+IFERROR(SUMIF($G$6:$AH$6,AM$6&amp;" "&amp;'Input-Func_Class'!$E$22,$G141:$AH141),SUMIF($G$6:$AH$6,AM$6&amp;" "&amp;'Input-Func_Class'!$B$24,$G141:$AH141))+SUMIF($G$6:$AH$6,AM$6&amp;" "&amp;'Input-Func_Class'!$F$22,$G141:$AH141))&lt;Check_Limit,0,1),1)</f>
        <v>0</v>
      </c>
      <c r="AN141">
        <f ca="1">IFERROR(IF(SUMIF($G$6:$AH$6,AN$6&amp;" Total",$G141:$AH141)-(SUMIF($G$6:$AH$6,AN$6&amp;" "&amp;'Input-Func_Class'!$D$22,$G141:$AH141)+IFERROR(SUMIF($G$6:$AH$6,AN$6&amp;" "&amp;'Input-Func_Class'!$E$22,$G141:$AH141),SUMIF($G$6:$AH$6,AN$6&amp;" "&amp;'Input-Func_Class'!$B$24,$G141:$AH141))+SUMIF($G$6:$AH$6,AN$6&amp;" "&amp;'Input-Func_Class'!$F$22,$G141:$AH141))&lt;Check_Limit,0,1),1)</f>
        <v>0</v>
      </c>
      <c r="AO141">
        <f ca="1">IFERROR(IF(SUMIF($G$6:$AH$6,AO$6&amp;" Total",$G141:$AH141)-(SUMIF($G$6:$AH$6,AO$6&amp;" "&amp;'Input-Func_Class'!$D$22,$G141:$AH141)+IFERROR(SUMIF($G$6:$AH$6,AO$6&amp;" "&amp;'Input-Func_Class'!$E$22,$G141:$AH141),SUMIF($G$6:$AH$6,AO$6&amp;" "&amp;'Input-Func_Class'!$B$24,$G141:$AH141))+SUMIF($G$6:$AH$6,AO$6&amp;" "&amp;'Input-Func_Class'!$F$22,$G141:$AH141))&lt;Check_Limit,0,1),1)</f>
        <v>0</v>
      </c>
      <c r="AP141">
        <f ca="1">IFERROR(IF(SUMIF($G$6:$AH$6,AP$6&amp;" Total",$G141:$AH141)-(SUMIF($G$6:$AH$6,AP$6&amp;" "&amp;'Input-Func_Class'!$D$22,$G141:$AH141)+IFERROR(SUMIF($G$6:$AH$6,AP$6&amp;" "&amp;'Input-Func_Class'!$E$22,$G141:$AH141),SUMIF($G$6:$AH$6,AP$6&amp;" "&amp;'Input-Func_Class'!$B$24,$G141:$AH141))+SUMIF($G$6:$AH$6,AP$6&amp;" "&amp;'Input-Func_Class'!$F$22,$G141:$AH141))&lt;Check_Limit,0,1),1)</f>
        <v>0</v>
      </c>
    </row>
    <row r="142" spans="1:42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>Functionalization!$D142</f>
        <v>0</v>
      </c>
      <c r="E142" s="11">
        <f t="shared" si="15"/>
        <v>0</v>
      </c>
      <c r="F142" s="3" t="str">
        <f>IF($D142=0,"-",IF('Input-Accounts'!$E142&lt;&gt;0,'Input-Accounts'!$E142,'Input-Accounts'!$G142))</f>
        <v>-</v>
      </c>
      <c r="G142" s="11">
        <f ca="1">IF(G$5&lt;&gt;"",HLOOKUP(G$5,Functionalization!$G$6:$M$427,ROW($A142)-5,FALSE),IFERROR(INDEX(G$391:G$427,MATCH($F142,$B$391:$B$427,0))/VLOOKUP($F142,$B$391:$AH$427,MATCH(LEFT(TRIM(G$6),FIND("~",SUBSTITUTE(G$6,"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142))*HLOOKUP(LEFT(TRIM(G$6),FIND("~",SUBSTITUTE(G$6," ","~",LEN(TRIM(G$6))-LEN(SUBSTITUTE(TRIM(G$6)," ",""))))-1)&amp;" Total",$B$6:$AH$427,ROW($A142)-5,FALSE))</f>
        <v>0</v>
      </c>
      <c r="H142" s="11">
        <f ca="1">IF(H$5&lt;&gt;"",HLOOKUP(H$5,Functionalization!$G$6:$M$427,ROW($A142)-5,FALSE),IFERROR(INDEX(H$391:H$427,MATCH($F142,$B$391:$B$427,0))/VLOOKUP($F142,$B$391:$AH$427,MATCH(LEFT(TRIM(H$6),FIND("~",SUBSTITUTE(H$6,"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142))*HLOOKUP(LEFT(TRIM(H$6),FIND("~",SUBSTITUTE(H$6," ","~",LEN(TRIM(H$6))-LEN(SUBSTITUTE(TRIM(H$6)," ",""))))-1)&amp;" Total",$B$6:$AH$427,ROW($A142)-5,FALSE))</f>
        <v>0</v>
      </c>
      <c r="I142" s="11">
        <f ca="1">IF(I$5&lt;&gt;"",HLOOKUP(I$5,Functionalization!$G$6:$M$427,ROW($A142)-5,FALSE),IFERROR(INDEX(I$391:I$427,MATCH($F142,$B$391:$B$427,0))/VLOOKUP($F142,$B$391:$AH$427,MATCH(LEFT(TRIM(I$6),FIND("~",SUBSTITUTE(I$6,"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142))*HLOOKUP(LEFT(TRIM(I$6),FIND("~",SUBSTITUTE(I$6," ","~",LEN(TRIM(I$6))-LEN(SUBSTITUTE(TRIM(I$6)," ",""))))-1)&amp;" Total",$B$6:$AH$427,ROW($A142)-5,FALSE))</f>
        <v>0</v>
      </c>
      <c r="J142" s="11">
        <f ca="1">IF(J$5&lt;&gt;"",HLOOKUP(J$5,Functionalization!$G$6:$M$427,ROW($A142)-5,FALSE),IFERROR(INDEX(J$391:J$427,MATCH($F142,$B$391:$B$427,0))/VLOOKUP($F142,$B$391:$AH$427,MATCH(LEFT(TRIM(J$6),FIND("~",SUBSTITUTE(J$6,"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142))*HLOOKUP(LEFT(TRIM(J$6),FIND("~",SUBSTITUTE(J$6," ","~",LEN(TRIM(J$6))-LEN(SUBSTITUTE(TRIM(J$6)," ",""))))-1)&amp;" Total",$B$6:$AH$427,ROW($A142)-5,FALSE))</f>
        <v>0</v>
      </c>
      <c r="K142" s="11">
        <f ca="1">IF(K$5&lt;&gt;"",HLOOKUP(K$5,Functionalization!$G$6:$M$427,ROW($A142)-5,FALSE),IFERROR(INDEX(K$391:K$427,MATCH($F142,$B$391:$B$427,0))/VLOOKUP($F142,$B$391:$AH$427,MATCH(LEFT(TRIM(K$6),FIND("~",SUBSTITUTE(K$6,"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142))*HLOOKUP(LEFT(TRIM(K$6),FIND("~",SUBSTITUTE(K$6," ","~",LEN(TRIM(K$6))-LEN(SUBSTITUTE(TRIM(K$6)," ",""))))-1)&amp;" Total",$B$6:$AH$427,ROW($A142)-5,FALSE))</f>
        <v>0</v>
      </c>
      <c r="L142" s="11">
        <f ca="1">IF(L$5&lt;&gt;"",HLOOKUP(L$5,Functionalization!$G$6:$M$427,ROW($A142)-5,FALSE),IFERROR(INDEX(L$391:L$427,MATCH($F142,$B$391:$B$427,0))/VLOOKUP($F142,$B$391:$AH$427,MATCH(LEFT(TRIM(L$6),FIND("~",SUBSTITUTE(L$6,"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142))*HLOOKUP(LEFT(TRIM(L$6),FIND("~",SUBSTITUTE(L$6," ","~",LEN(TRIM(L$6))-LEN(SUBSTITUTE(TRIM(L$6)," ",""))))-1)&amp;" Total",$B$6:$AH$427,ROW($A142)-5,FALSE))</f>
        <v>0</v>
      </c>
      <c r="M142" s="11">
        <f ca="1">IF(M$5&lt;&gt;"",HLOOKUP(M$5,Functionalization!$G$6:$M$427,ROW($A142)-5,FALSE),IFERROR(INDEX(M$391:M$427,MATCH($F142,$B$391:$B$427,0))/VLOOKUP($F142,$B$391:$AH$427,MATCH(LEFT(TRIM(M$6),FIND("~",SUBSTITUTE(M$6,"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142))*HLOOKUP(LEFT(TRIM(M$6),FIND("~",SUBSTITUTE(M$6," ","~",LEN(TRIM(M$6))-LEN(SUBSTITUTE(TRIM(M$6)," ",""))))-1)&amp;" Total",$B$6:$AH$427,ROW($A142)-5,FALSE))</f>
        <v>0</v>
      </c>
      <c r="N142" s="11">
        <f ca="1">IF(N$5&lt;&gt;"",HLOOKUP(N$5,Functionalization!$G$6:$M$427,ROW($A142)-5,FALSE),IFERROR(INDEX(N$391:N$427,MATCH($F142,$B$391:$B$427,0))/VLOOKUP($F142,$B$391:$AH$427,MATCH(LEFT(TRIM(N$6),FIND("~",SUBSTITUTE(N$6,"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142))*HLOOKUP(LEFT(TRIM(N$6),FIND("~",SUBSTITUTE(N$6," ","~",LEN(TRIM(N$6))-LEN(SUBSTITUTE(TRIM(N$6)," ",""))))-1)&amp;" Total",$B$6:$AH$427,ROW($A142)-5,FALSE))</f>
        <v>0</v>
      </c>
      <c r="O142" s="11">
        <f ca="1">IF(O$5&lt;&gt;"",HLOOKUP(O$5,Functionalization!$G$6:$M$427,ROW($A142)-5,FALSE),IFERROR(INDEX(O$391:O$427,MATCH($F142,$B$391:$B$427,0))/VLOOKUP($F142,$B$391:$AH$427,MATCH(LEFT(TRIM(O$6),FIND("~",SUBSTITUTE(O$6,"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142))*HLOOKUP(LEFT(TRIM(O$6),FIND("~",SUBSTITUTE(O$6," ","~",LEN(TRIM(O$6))-LEN(SUBSTITUTE(TRIM(O$6)," ",""))))-1)&amp;" Total",$B$6:$AH$427,ROW($A142)-5,FALSE))</f>
        <v>0</v>
      </c>
      <c r="P142" s="11">
        <f ca="1">IF(P$5&lt;&gt;"",HLOOKUP(P$5,Functionalization!$G$6:$M$427,ROW($A142)-5,FALSE),IFERROR(INDEX(P$391:P$427,MATCH($F142,$B$391:$B$427,0))/VLOOKUP($F142,$B$391:$AH$427,MATCH(LEFT(TRIM(P$6),FIND("~",SUBSTITUTE(P$6,"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142))*HLOOKUP(LEFT(TRIM(P$6),FIND("~",SUBSTITUTE(P$6," ","~",LEN(TRIM(P$6))-LEN(SUBSTITUTE(TRIM(P$6)," ",""))))-1)&amp;" Total",$B$6:$AH$427,ROW($A142)-5,FALSE))</f>
        <v>0</v>
      </c>
      <c r="Q142" s="11">
        <f ca="1">IF(Q$5&lt;&gt;"",HLOOKUP(Q$5,Functionalization!$G$6:$M$427,ROW($A142)-5,FALSE),IFERROR(INDEX(Q$391:Q$427,MATCH($F142,$B$391:$B$427,0))/VLOOKUP($F142,$B$391:$AH$427,MATCH(LEFT(TRIM(Q$6),FIND("~",SUBSTITUTE(Q$6,"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142))*HLOOKUP(LEFT(TRIM(Q$6),FIND("~",SUBSTITUTE(Q$6," ","~",LEN(TRIM(Q$6))-LEN(SUBSTITUTE(TRIM(Q$6)," ",""))))-1)&amp;" Total",$B$6:$AH$427,ROW($A142)-5,FALSE))</f>
        <v>0</v>
      </c>
      <c r="R142" s="11">
        <f ca="1">IF(R$5&lt;&gt;"",HLOOKUP(R$5,Functionalization!$G$6:$M$427,ROW($A142)-5,FALSE),IFERROR(INDEX(R$391:R$427,MATCH($F142,$B$391:$B$427,0))/VLOOKUP($F142,$B$391:$AH$427,MATCH(LEFT(TRIM(R$6),FIND("~",SUBSTITUTE(R$6,"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142))*HLOOKUP(LEFT(TRIM(R$6),FIND("~",SUBSTITUTE(R$6," ","~",LEN(TRIM(R$6))-LEN(SUBSTITUTE(TRIM(R$6)," ",""))))-1)&amp;" Total",$B$6:$AH$427,ROW($A142)-5,FALSE))</f>
        <v>0</v>
      </c>
      <c r="S142" s="11">
        <f ca="1">IF(S$5&lt;&gt;"",HLOOKUP(S$5,Functionalization!$G$6:$M$427,ROW($A142)-5,FALSE),IFERROR(INDEX(S$391:S$427,MATCH($F142,$B$391:$B$427,0))/VLOOKUP($F142,$B$391:$AH$427,MATCH(LEFT(TRIM(S$6),FIND("~",SUBSTITUTE(S$6,"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142))*HLOOKUP(LEFT(TRIM(S$6),FIND("~",SUBSTITUTE(S$6," ","~",LEN(TRIM(S$6))-LEN(SUBSTITUTE(TRIM(S$6)," ",""))))-1)&amp;" Total",$B$6:$AH$427,ROW($A142)-5,FALSE))</f>
        <v>0</v>
      </c>
      <c r="T142" s="11">
        <f ca="1">IF(T$5&lt;&gt;"",HLOOKUP(T$5,Functionalization!$G$6:$M$427,ROW($A142)-5,FALSE),IFERROR(INDEX(T$391:T$427,MATCH($F142,$B$391:$B$427,0))/VLOOKUP($F142,$B$391:$AH$427,MATCH(LEFT(TRIM(T$6),FIND("~",SUBSTITUTE(T$6,"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142))*HLOOKUP(LEFT(TRIM(T$6),FIND("~",SUBSTITUTE(T$6," ","~",LEN(TRIM(T$6))-LEN(SUBSTITUTE(TRIM(T$6)," ",""))))-1)&amp;" Total",$B$6:$AH$427,ROW($A142)-5,FALSE))</f>
        <v>0</v>
      </c>
      <c r="U142" s="11">
        <f ca="1">IF(U$5&lt;&gt;"",HLOOKUP(U$5,Functionalization!$G$6:$M$427,ROW($A142)-5,FALSE),IFERROR(INDEX(U$391:U$427,MATCH($F142,$B$391:$B$427,0))/VLOOKUP($F142,$B$391:$AH$427,MATCH(LEFT(TRIM(U$6),FIND("~",SUBSTITUTE(U$6,"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142))*HLOOKUP(LEFT(TRIM(U$6),FIND("~",SUBSTITUTE(U$6," ","~",LEN(TRIM(U$6))-LEN(SUBSTITUTE(TRIM(U$6)," ",""))))-1)&amp;" Total",$B$6:$AH$427,ROW($A142)-5,FALSE))</f>
        <v>0</v>
      </c>
      <c r="V142" s="11">
        <f ca="1">IF(V$5&lt;&gt;"",HLOOKUP(V$5,Functionalization!$G$6:$M$427,ROW($A142)-5,FALSE),IFERROR(INDEX(V$391:V$427,MATCH($F142,$B$391:$B$427,0))/VLOOKUP($F142,$B$391:$AH$427,MATCH(LEFT(TRIM(V$6),FIND("~",SUBSTITUTE(V$6,"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142))*HLOOKUP(LEFT(TRIM(V$6),FIND("~",SUBSTITUTE(V$6," ","~",LEN(TRIM(V$6))-LEN(SUBSTITUTE(TRIM(V$6)," ",""))))-1)&amp;" Total",$B$6:$AH$427,ROW($A142)-5,FALSE))</f>
        <v>0</v>
      </c>
      <c r="W142" s="11">
        <f ca="1">IF(W$5&lt;&gt;"",HLOOKUP(W$5,Functionalization!$G$6:$M$427,ROW($A142)-5,FALSE),IFERROR(INDEX(W$391:W$427,MATCH($F142,$B$391:$B$427,0))/VLOOKUP($F142,$B$391:$AH$427,MATCH(LEFT(TRIM(W$6),FIND("~",SUBSTITUTE(W$6,"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142))*HLOOKUP(LEFT(TRIM(W$6),FIND("~",SUBSTITUTE(W$6," ","~",LEN(TRIM(W$6))-LEN(SUBSTITUTE(TRIM(W$6)," ",""))))-1)&amp;" Total",$B$6:$AH$427,ROW($A142)-5,FALSE))</f>
        <v>0</v>
      </c>
      <c r="X142" s="11">
        <f ca="1">IF(X$5&lt;&gt;"",HLOOKUP(X$5,Functionalization!$G$6:$M$427,ROW($A142)-5,FALSE),IFERROR(INDEX(X$391:X$427,MATCH($F142,$B$391:$B$427,0))/VLOOKUP($F142,$B$391:$AH$427,MATCH(LEFT(TRIM(X$6),FIND("~",SUBSTITUTE(X$6,"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142))*HLOOKUP(LEFT(TRIM(X$6),FIND("~",SUBSTITUTE(X$6," ","~",LEN(TRIM(X$6))-LEN(SUBSTITUTE(TRIM(X$6)," ",""))))-1)&amp;" Total",$B$6:$AH$427,ROW($A142)-5,FALSE))</f>
        <v>0</v>
      </c>
      <c r="Y142" s="11">
        <f ca="1">IF(Y$5&lt;&gt;"",HLOOKUP(Y$5,Functionalization!$G$6:$M$427,ROW($A142)-5,FALSE),IFERROR(INDEX(Y$391:Y$427,MATCH($F142,$B$391:$B$427,0))/VLOOKUP($F142,$B$391:$AH$427,MATCH(LEFT(TRIM(Y$6),FIND("~",SUBSTITUTE(Y$6,"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142))*HLOOKUP(LEFT(TRIM(Y$6),FIND("~",SUBSTITUTE(Y$6," ","~",LEN(TRIM(Y$6))-LEN(SUBSTITUTE(TRIM(Y$6)," ",""))))-1)&amp;" Total",$B$6:$AH$427,ROW($A142)-5,FALSE))</f>
        <v>0</v>
      </c>
      <c r="Z142" s="11">
        <f ca="1">IF(Z$5&lt;&gt;"",HLOOKUP(Z$5,Functionalization!$G$6:$M$427,ROW($A142)-5,FALSE),IFERROR(INDEX(Z$391:Z$427,MATCH($F142,$B$391:$B$427,0))/VLOOKUP($F142,$B$391:$AH$427,MATCH(LEFT(TRIM(Z$6),FIND("~",SUBSTITUTE(Z$6,"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142))*HLOOKUP(LEFT(TRIM(Z$6),FIND("~",SUBSTITUTE(Z$6," ","~",LEN(TRIM(Z$6))-LEN(SUBSTITUTE(TRIM(Z$6)," ",""))))-1)&amp;" Total",$B$6:$AH$427,ROW($A142)-5,FALSE))</f>
        <v>0</v>
      </c>
      <c r="AA142" s="11">
        <f ca="1">IF(AA$5&lt;&gt;"",HLOOKUP(AA$5,Functionalization!$G$6:$M$427,ROW($A142)-5,FALSE),IFERROR(INDEX(AA$391:AA$427,MATCH($F142,$B$391:$B$427,0))/VLOOKUP($F142,$B$391:$AH$427,MATCH(LEFT(TRIM(AA$6),FIND("~",SUBSTITUTE(AA$6,"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142))*HLOOKUP(LEFT(TRIM(AA$6),FIND("~",SUBSTITUTE(AA$6," ","~",LEN(TRIM(AA$6))-LEN(SUBSTITUTE(TRIM(AA$6)," ",""))))-1)&amp;" Total",$B$6:$AH$427,ROW($A142)-5,FALSE))</f>
        <v>0</v>
      </c>
      <c r="AB142" s="11">
        <f ca="1">IF(AB$5&lt;&gt;"",HLOOKUP(AB$5,Functionalization!$G$6:$M$427,ROW($A142)-5,FALSE),IFERROR(INDEX(AB$391:AB$427,MATCH($F142,$B$391:$B$427,0))/VLOOKUP($F142,$B$391:$AH$427,MATCH(LEFT(TRIM(AB$6),FIND("~",SUBSTITUTE(AB$6,"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142))*HLOOKUP(LEFT(TRIM(AB$6),FIND("~",SUBSTITUTE(AB$6," ","~",LEN(TRIM(AB$6))-LEN(SUBSTITUTE(TRIM(AB$6)," ",""))))-1)&amp;" Total",$B$6:$AH$427,ROW($A142)-5,FALSE))</f>
        <v>0</v>
      </c>
      <c r="AC142" s="11">
        <f ca="1">IF(AC$5&lt;&gt;"",HLOOKUP(AC$5,Functionalization!$G$6:$M$427,ROW($A142)-5,FALSE),IFERROR(INDEX(AC$391:AC$427,MATCH($F142,$B$391:$B$427,0))/VLOOKUP($F142,$B$391:$AH$427,MATCH(LEFT(TRIM(AC$6),FIND("~",SUBSTITUTE(AC$6,"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142))*HLOOKUP(LEFT(TRIM(AC$6),FIND("~",SUBSTITUTE(AC$6," ","~",LEN(TRIM(AC$6))-LEN(SUBSTITUTE(TRIM(AC$6)," ",""))))-1)&amp;" Total",$B$6:$AH$427,ROW($A142)-5,FALSE))</f>
        <v>0</v>
      </c>
      <c r="AD142" s="11">
        <f ca="1">IF(AD$5&lt;&gt;"",HLOOKUP(AD$5,Functionalization!$G$6:$M$427,ROW($A142)-5,FALSE),IFERROR(INDEX(AD$391:AD$427,MATCH($F142,$B$391:$B$427,0))/VLOOKUP($F142,$B$391:$AH$427,MATCH(LEFT(TRIM(AD$6),FIND("~",SUBSTITUTE(AD$6,"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142))*HLOOKUP(LEFT(TRIM(AD$6),FIND("~",SUBSTITUTE(AD$6," ","~",LEN(TRIM(AD$6))-LEN(SUBSTITUTE(TRIM(AD$6)," ",""))))-1)&amp;" Total",$B$6:$AH$427,ROW($A142)-5,FALSE))</f>
        <v>0</v>
      </c>
      <c r="AE142" s="11">
        <f ca="1">IF(AE$5&lt;&gt;"",HLOOKUP(AE$5,Functionalization!$G$6:$M$427,ROW($A142)-5,FALSE),IFERROR(INDEX(AE$391:AE$427,MATCH($F142,$B$391:$B$427,0))/VLOOKUP($F142,$B$391:$AH$427,MATCH(LEFT(TRIM(AE$6),FIND("~",SUBSTITUTE(AE$6,"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142))*HLOOKUP(LEFT(TRIM(AE$6),FIND("~",SUBSTITUTE(AE$6," ","~",LEN(TRIM(AE$6))-LEN(SUBSTITUTE(TRIM(AE$6)," ",""))))-1)&amp;" Total",$B$6:$AH$427,ROW($A142)-5,FALSE))</f>
        <v>0</v>
      </c>
      <c r="AF142" s="11">
        <f ca="1">IF(AF$5&lt;&gt;"",HLOOKUP(AF$5,Functionalization!$G$6:$M$427,ROW($A142)-5,FALSE),IFERROR(INDEX(AF$391:AF$427,MATCH($F142,$B$391:$B$427,0))/VLOOKUP($F142,$B$391:$AH$427,MATCH(LEFT(TRIM(AF$6),FIND("~",SUBSTITUTE(AF$6,"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142))*HLOOKUP(LEFT(TRIM(AF$6),FIND("~",SUBSTITUTE(AF$6," ","~",LEN(TRIM(AF$6))-LEN(SUBSTITUTE(TRIM(AF$6)," ",""))))-1)&amp;" Total",$B$6:$AH$427,ROW($A142)-5,FALSE))</f>
        <v>0</v>
      </c>
      <c r="AG142" s="11">
        <f ca="1">IF(AG$5&lt;&gt;"",HLOOKUP(AG$5,Functionalization!$G$6:$M$427,ROW($A142)-5,FALSE),IFERROR(INDEX(AG$391:AG$427,MATCH($F142,$B$391:$B$427,0))/VLOOKUP($F142,$B$391:$AH$427,MATCH(LEFT(TRIM(AG$6),FIND("~",SUBSTITUTE(AG$6,"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142))*HLOOKUP(LEFT(TRIM(AG$6),FIND("~",SUBSTITUTE(AG$6," ","~",LEN(TRIM(AG$6))-LEN(SUBSTITUTE(TRIM(AG$6)," ",""))))-1)&amp;" Total",$B$6:$AH$427,ROW($A142)-5,FALSE))</f>
        <v>0</v>
      </c>
      <c r="AH142" s="11">
        <f ca="1">IF(AH$5&lt;&gt;"",HLOOKUP(AH$5,Functionalization!$G$6:$M$427,ROW($A142)-5,FALSE),IFERROR(INDEX(AH$391:AH$427,MATCH($F142,$B$391:$B$427,0))/VLOOKUP($F142,$B$391:$AH$427,MATCH(LEFT(TRIM(AH$6),FIND("~",SUBSTITUTE(AH$6,"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142))*HLOOKUP(LEFT(TRIM(AH$6),FIND("~",SUBSTITUTE(AH$6," ","~",LEN(TRIM(AH$6))-LEN(SUBSTITUTE(TRIM(AH$6)," ",""))))-1)&amp;" Total",$B$6:$AH$427,ROW($A142)-5,FALSE))</f>
        <v>0</v>
      </c>
      <c r="AJ142">
        <f ca="1">IFERROR(IF(SUMIF($G$6:$AH$6,AJ$6&amp;" Total",$G142:$AH142)-(SUMIF($G$6:$AH$6,AJ$6&amp;" "&amp;'Input-Func_Class'!$D$22,$G142:$AH142)+IFERROR(SUMIF($G$6:$AH$6,AJ$6&amp;" "&amp;'Input-Func_Class'!$E$22,$G142:$AH142),SUMIF($G$6:$AH$6,AJ$6&amp;" "&amp;'Input-Func_Class'!$B$24,$G142:$AH142))+SUMIF($G$6:$AH$6,AJ$6&amp;" "&amp;'Input-Func_Class'!$F$22,$G142:$AH142))&lt;Check_Limit,0,1),1)</f>
        <v>0</v>
      </c>
      <c r="AK142">
        <f ca="1">IFERROR(IF(SUMIF($G$6:$AH$6,AK$6&amp;" Total",$G142:$AH142)-(SUMIF($G$6:$AH$6,AK$6&amp;" "&amp;'Input-Func_Class'!$D$22,$G142:$AH142)+IFERROR(SUMIF($G$6:$AH$6,AK$6&amp;" "&amp;'Input-Func_Class'!$E$22,$G142:$AH142),SUMIF($G$6:$AH$6,AK$6&amp;" "&amp;'Input-Func_Class'!$B$24,$G142:$AH142))+SUMIF($G$6:$AH$6,AK$6&amp;" "&amp;'Input-Func_Class'!$F$22,$G142:$AH142))&lt;Check_Limit,0,1),1)</f>
        <v>0</v>
      </c>
      <c r="AL142">
        <f ca="1">IFERROR(IF(SUMIF($G$6:$AH$6,AL$6&amp;" Total",$G142:$AH142)-(SUMIF($G$6:$AH$6,AL$6&amp;" "&amp;'Input-Func_Class'!$D$22,$G142:$AH142)+IFERROR(SUMIF($G$6:$AH$6,AL$6&amp;" "&amp;'Input-Func_Class'!$E$22,$G142:$AH142),SUMIF($G$6:$AH$6,AL$6&amp;" "&amp;'Input-Func_Class'!$B$24,$G142:$AH142))+SUMIF($G$6:$AH$6,AL$6&amp;" "&amp;'Input-Func_Class'!$F$22,$G142:$AH142))&lt;Check_Limit,0,1),1)</f>
        <v>0</v>
      </c>
      <c r="AM142">
        <f ca="1">IFERROR(IF(SUMIF($G$6:$AH$6,AM$6&amp;" Total",$G142:$AH142)-(SUMIF($G$6:$AH$6,AM$6&amp;" "&amp;'Input-Func_Class'!$D$22,$G142:$AH142)+IFERROR(SUMIF($G$6:$AH$6,AM$6&amp;" "&amp;'Input-Func_Class'!$E$22,$G142:$AH142),SUMIF($G$6:$AH$6,AM$6&amp;" "&amp;'Input-Func_Class'!$B$24,$G142:$AH142))+SUMIF($G$6:$AH$6,AM$6&amp;" "&amp;'Input-Func_Class'!$F$22,$G142:$AH142))&lt;Check_Limit,0,1),1)</f>
        <v>0</v>
      </c>
      <c r="AN142">
        <f ca="1">IFERROR(IF(SUMIF($G$6:$AH$6,AN$6&amp;" Total",$G142:$AH142)-(SUMIF($G$6:$AH$6,AN$6&amp;" "&amp;'Input-Func_Class'!$D$22,$G142:$AH142)+IFERROR(SUMIF($G$6:$AH$6,AN$6&amp;" "&amp;'Input-Func_Class'!$E$22,$G142:$AH142),SUMIF($G$6:$AH$6,AN$6&amp;" "&amp;'Input-Func_Class'!$B$24,$G142:$AH142))+SUMIF($G$6:$AH$6,AN$6&amp;" "&amp;'Input-Func_Class'!$F$22,$G142:$AH142))&lt;Check_Limit,0,1),1)</f>
        <v>0</v>
      </c>
      <c r="AO142">
        <f ca="1">IFERROR(IF(SUMIF($G$6:$AH$6,AO$6&amp;" Total",$G142:$AH142)-(SUMIF($G$6:$AH$6,AO$6&amp;" "&amp;'Input-Func_Class'!$D$22,$G142:$AH142)+IFERROR(SUMIF($G$6:$AH$6,AO$6&amp;" "&amp;'Input-Func_Class'!$E$22,$G142:$AH142),SUMIF($G$6:$AH$6,AO$6&amp;" "&amp;'Input-Func_Class'!$B$24,$G142:$AH142))+SUMIF($G$6:$AH$6,AO$6&amp;" "&amp;'Input-Func_Class'!$F$22,$G142:$AH142))&lt;Check_Limit,0,1),1)</f>
        <v>0</v>
      </c>
      <c r="AP142">
        <f ca="1">IFERROR(IF(SUMIF($G$6:$AH$6,AP$6&amp;" Total",$G142:$AH142)-(SUMIF($G$6:$AH$6,AP$6&amp;" "&amp;'Input-Func_Class'!$D$22,$G142:$AH142)+IFERROR(SUMIF($G$6:$AH$6,AP$6&amp;" "&amp;'Input-Func_Class'!$E$22,$G142:$AH142),SUMIF($G$6:$AH$6,AP$6&amp;" "&amp;'Input-Func_Class'!$B$24,$G142:$AH142))+SUMIF($G$6:$AH$6,AP$6&amp;" "&amp;'Input-Func_Class'!$F$22,$G142:$AH142))&lt;Check_Limit,0,1),1)</f>
        <v>0</v>
      </c>
    </row>
    <row r="143" spans="1:42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>Functionalization!$D143</f>
        <v>-9115311</v>
      </c>
      <c r="E143" s="11">
        <f t="shared" ca="1" si="15"/>
        <v>0</v>
      </c>
      <c r="F143" s="3" t="str">
        <f>IF($D143=0,"-",IF('Input-Accounts'!$E143&lt;&gt;0,'Input-Accounts'!$E143,'Input-Accounts'!$G143))</f>
        <v>INT_PSTD_PLANT</v>
      </c>
      <c r="G143" s="11">
        <f ca="1">IF(G$5&lt;&gt;"",HLOOKUP(G$5,Functionalization!$G$6:$M$427,ROW($A143)-5,FALSE),IFERROR(INDEX(G$391:G$427,MATCH($F143,$B$391:$B$427,0))/VLOOKUP($F143,$B$391:$AH$427,MATCH(LEFT(TRIM(G$6),FIND("~",SUBSTITUTE(G$6,"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143))*HLOOKUP(LEFT(TRIM(G$6),FIND("~",SUBSTITUTE(G$6," ","~",LEN(TRIM(G$6))-LEN(SUBSTITUTE(TRIM(G$6)," ",""))))-1)&amp;" Total",$B$6:$AH$427,ROW($A143)-5,FALSE))</f>
        <v>0</v>
      </c>
      <c r="H143" s="11">
        <f ca="1">IF(H$5&lt;&gt;"",HLOOKUP(H$5,Functionalization!$G$6:$M$427,ROW($A143)-5,FALSE),IFERROR(INDEX(H$391:H$427,MATCH($F143,$B$391:$B$427,0))/VLOOKUP($F143,$B$391:$AH$427,MATCH(LEFT(TRIM(H$6),FIND("~",SUBSTITUTE(H$6,"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143))*HLOOKUP(LEFT(TRIM(H$6),FIND("~",SUBSTITUTE(H$6," ","~",LEN(TRIM(H$6))-LEN(SUBSTITUTE(TRIM(H$6)," ",""))))-1)&amp;" Total",$B$6:$AH$427,ROW($A143)-5,FALSE))</f>
        <v>0</v>
      </c>
      <c r="I143" s="11">
        <f ca="1">IF(I$5&lt;&gt;"",HLOOKUP(I$5,Functionalization!$G$6:$M$427,ROW($A143)-5,FALSE),IFERROR(INDEX(I$391:I$427,MATCH($F143,$B$391:$B$427,0))/VLOOKUP($F143,$B$391:$AH$427,MATCH(LEFT(TRIM(I$6),FIND("~",SUBSTITUTE(I$6,"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143))*HLOOKUP(LEFT(TRIM(I$6),FIND("~",SUBSTITUTE(I$6," ","~",LEN(TRIM(I$6))-LEN(SUBSTITUTE(TRIM(I$6)," ",""))))-1)&amp;" Total",$B$6:$AH$427,ROW($A143)-5,FALSE))</f>
        <v>0</v>
      </c>
      <c r="J143" s="11">
        <f ca="1">IF(J$5&lt;&gt;"",HLOOKUP(J$5,Functionalization!$G$6:$M$427,ROW($A143)-5,FALSE),IFERROR(INDEX(J$391:J$427,MATCH($F143,$B$391:$B$427,0))/VLOOKUP($F143,$B$391:$AH$427,MATCH(LEFT(TRIM(J$6),FIND("~",SUBSTITUTE(J$6,"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143))*HLOOKUP(LEFT(TRIM(J$6),FIND("~",SUBSTITUTE(J$6," ","~",LEN(TRIM(J$6))-LEN(SUBSTITUTE(TRIM(J$6)," ",""))))-1)&amp;" Total",$B$6:$AH$427,ROW($A143)-5,FALSE))</f>
        <v>0</v>
      </c>
      <c r="K143" s="11">
        <f ca="1">IF(K$5&lt;&gt;"",HLOOKUP(K$5,Functionalization!$G$6:$M$427,ROW($A143)-5,FALSE),IFERROR(INDEX(K$391:K$427,MATCH($F143,$B$391:$B$427,0))/VLOOKUP($F143,$B$391:$AH$427,MATCH(LEFT(TRIM(K$6),FIND("~",SUBSTITUTE(K$6,"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143))*HLOOKUP(LEFT(TRIM(K$6),FIND("~",SUBSTITUTE(K$6," ","~",LEN(TRIM(K$6))-LEN(SUBSTITUTE(TRIM(K$6)," ",""))))-1)&amp;" Total",$B$6:$AH$427,ROW($A143)-5,FALSE))</f>
        <v>-256573.46011684521</v>
      </c>
      <c r="L143" s="11">
        <f ca="1">IF(L$5&lt;&gt;"",HLOOKUP(L$5,Functionalization!$G$6:$M$427,ROW($A143)-5,FALSE),IFERROR(INDEX(L$391:L$427,MATCH($F143,$B$391:$B$427,0))/VLOOKUP($F143,$B$391:$AH$427,MATCH(LEFT(TRIM(L$6),FIND("~",SUBSTITUTE(L$6,"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143))*HLOOKUP(LEFT(TRIM(L$6),FIND("~",SUBSTITUTE(L$6," ","~",LEN(TRIM(L$6))-LEN(SUBSTITUTE(TRIM(L$6)," ",""))))-1)&amp;" Total",$B$6:$AH$427,ROW($A143)-5,FALSE))</f>
        <v>0</v>
      </c>
      <c r="M143" s="11">
        <f ca="1">IF(M$5&lt;&gt;"",HLOOKUP(M$5,Functionalization!$G$6:$M$427,ROW($A143)-5,FALSE),IFERROR(INDEX(M$391:M$427,MATCH($F143,$B$391:$B$427,0))/VLOOKUP($F143,$B$391:$AH$427,MATCH(LEFT(TRIM(M$6),FIND("~",SUBSTITUTE(M$6,"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143))*HLOOKUP(LEFT(TRIM(M$6),FIND("~",SUBSTITUTE(M$6," ","~",LEN(TRIM(M$6))-LEN(SUBSTITUTE(TRIM(M$6)," ",""))))-1)&amp;" Total",$B$6:$AH$427,ROW($A143)-5,FALSE))</f>
        <v>-256573.46011684521</v>
      </c>
      <c r="N143" s="11">
        <f ca="1">IF(N$5&lt;&gt;"",HLOOKUP(N$5,Functionalization!$G$6:$M$427,ROW($A143)-5,FALSE),IFERROR(INDEX(N$391:N$427,MATCH($F143,$B$391:$B$427,0))/VLOOKUP($F143,$B$391:$AH$427,MATCH(LEFT(TRIM(N$6),FIND("~",SUBSTITUTE(N$6,"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143))*HLOOKUP(LEFT(TRIM(N$6),FIND("~",SUBSTITUTE(N$6," ","~",LEN(TRIM(N$6))-LEN(SUBSTITUTE(TRIM(N$6)," ",""))))-1)&amp;" Total",$B$6:$AH$427,ROW($A143)-5,FALSE))</f>
        <v>0</v>
      </c>
      <c r="O143" s="11">
        <f ca="1">IF(O$5&lt;&gt;"",HLOOKUP(O$5,Functionalization!$G$6:$M$427,ROW($A143)-5,FALSE),IFERROR(INDEX(O$391:O$427,MATCH($F143,$B$391:$B$427,0))/VLOOKUP($F143,$B$391:$AH$427,MATCH(LEFT(TRIM(O$6),FIND("~",SUBSTITUTE(O$6,"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143))*HLOOKUP(LEFT(TRIM(O$6),FIND("~",SUBSTITUTE(O$6," ","~",LEN(TRIM(O$6))-LEN(SUBSTITUTE(TRIM(O$6)," ",""))))-1)&amp;" Total",$B$6:$AH$427,ROW($A143)-5,FALSE))</f>
        <v>-50974.352555992809</v>
      </c>
      <c r="P143" s="11">
        <f ca="1">IF(P$5&lt;&gt;"",HLOOKUP(P$5,Functionalization!$G$6:$M$427,ROW($A143)-5,FALSE),IFERROR(INDEX(P$391:P$427,MATCH($F143,$B$391:$B$427,0))/VLOOKUP($F143,$B$391:$AH$427,MATCH(LEFT(TRIM(P$6),FIND("~",SUBSTITUTE(P$6,"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143))*HLOOKUP(LEFT(TRIM(P$6),FIND("~",SUBSTITUTE(P$6," ","~",LEN(TRIM(P$6))-LEN(SUBSTITUTE(TRIM(P$6)," ",""))))-1)&amp;" Total",$B$6:$AH$427,ROW($A143)-5,FALSE))</f>
        <v>-50974.352555992809</v>
      </c>
      <c r="Q143" s="11">
        <f ca="1">IF(Q$5&lt;&gt;"",HLOOKUP(Q$5,Functionalization!$G$6:$M$427,ROW($A143)-5,FALSE),IFERROR(INDEX(Q$391:Q$427,MATCH($F143,$B$391:$B$427,0))/VLOOKUP($F143,$B$391:$AH$427,MATCH(LEFT(TRIM(Q$6),FIND("~",SUBSTITUTE(Q$6,"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143))*HLOOKUP(LEFT(TRIM(Q$6),FIND("~",SUBSTITUTE(Q$6," ","~",LEN(TRIM(Q$6))-LEN(SUBSTITUTE(TRIM(Q$6)," ",""))))-1)&amp;" Total",$B$6:$AH$427,ROW($A143)-5,FALSE))</f>
        <v>0</v>
      </c>
      <c r="R143" s="11">
        <f ca="1">IF(R$5&lt;&gt;"",HLOOKUP(R$5,Functionalization!$G$6:$M$427,ROW($A143)-5,FALSE),IFERROR(INDEX(R$391:R$427,MATCH($F143,$B$391:$B$427,0))/VLOOKUP($F143,$B$391:$AH$427,MATCH(LEFT(TRIM(R$6),FIND("~",SUBSTITUTE(R$6,"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143))*HLOOKUP(LEFT(TRIM(R$6),FIND("~",SUBSTITUTE(R$6," ","~",LEN(TRIM(R$6))-LEN(SUBSTITUTE(TRIM(R$6)," ",""))))-1)&amp;" Total",$B$6:$AH$427,ROW($A143)-5,FALSE))</f>
        <v>0</v>
      </c>
      <c r="S143" s="11">
        <f ca="1">IF(S$5&lt;&gt;"",HLOOKUP(S$5,Functionalization!$G$6:$M$427,ROW($A143)-5,FALSE),IFERROR(INDEX(S$391:S$427,MATCH($F143,$B$391:$B$427,0))/VLOOKUP($F143,$B$391:$AH$427,MATCH(LEFT(TRIM(S$6),FIND("~",SUBSTITUTE(S$6,"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143))*HLOOKUP(LEFT(TRIM(S$6),FIND("~",SUBSTITUTE(S$6," ","~",LEN(TRIM(S$6))-LEN(SUBSTITUTE(TRIM(S$6)," ",""))))-1)&amp;" Total",$B$6:$AH$427,ROW($A143)-5,FALSE))</f>
        <v>-588342.84465394251</v>
      </c>
      <c r="T143" s="11">
        <f ca="1">IF(T$5&lt;&gt;"",HLOOKUP(T$5,Functionalization!$G$6:$M$427,ROW($A143)-5,FALSE),IFERROR(INDEX(T$391:T$427,MATCH($F143,$B$391:$B$427,0))/VLOOKUP($F143,$B$391:$AH$427,MATCH(LEFT(TRIM(T$6),FIND("~",SUBSTITUTE(T$6,"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143))*HLOOKUP(LEFT(TRIM(T$6),FIND("~",SUBSTITUTE(T$6," ","~",LEN(TRIM(T$6))-LEN(SUBSTITUTE(TRIM(T$6)," ",""))))-1)&amp;" Total",$B$6:$AH$427,ROW($A143)-5,FALSE))</f>
        <v>-588342.84465394251</v>
      </c>
      <c r="U143" s="11">
        <f ca="1">IF(U$5&lt;&gt;"",HLOOKUP(U$5,Functionalization!$G$6:$M$427,ROW($A143)-5,FALSE),IFERROR(INDEX(U$391:U$427,MATCH($F143,$B$391:$B$427,0))/VLOOKUP($F143,$B$391:$AH$427,MATCH(LEFT(TRIM(U$6),FIND("~",SUBSTITUTE(U$6,"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143))*HLOOKUP(LEFT(TRIM(U$6),FIND("~",SUBSTITUTE(U$6," ","~",LEN(TRIM(U$6))-LEN(SUBSTITUTE(TRIM(U$6)," ",""))))-1)&amp;" Total",$B$6:$AH$427,ROW($A143)-5,FALSE))</f>
        <v>0</v>
      </c>
      <c r="V143" s="11">
        <f ca="1">IF(V$5&lt;&gt;"",HLOOKUP(V$5,Functionalization!$G$6:$M$427,ROW($A143)-5,FALSE),IFERROR(INDEX(V$391:V$427,MATCH($F143,$B$391:$B$427,0))/VLOOKUP($F143,$B$391:$AH$427,MATCH(LEFT(TRIM(V$6),FIND("~",SUBSTITUTE(V$6,"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143))*HLOOKUP(LEFT(TRIM(V$6),FIND("~",SUBSTITUTE(V$6," ","~",LEN(TRIM(V$6))-LEN(SUBSTITUTE(TRIM(V$6)," ",""))))-1)&amp;" Total",$B$6:$AH$427,ROW($A143)-5,FALSE))</f>
        <v>0</v>
      </c>
      <c r="W143" s="11">
        <f ca="1">IF(W$5&lt;&gt;"",HLOOKUP(W$5,Functionalization!$G$6:$M$427,ROW($A143)-5,FALSE),IFERROR(INDEX(W$391:W$427,MATCH($F143,$B$391:$B$427,0))/VLOOKUP($F143,$B$391:$AH$427,MATCH(LEFT(TRIM(W$6),FIND("~",SUBSTITUTE(W$6,"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143))*HLOOKUP(LEFT(TRIM(W$6),FIND("~",SUBSTITUTE(W$6," ","~",LEN(TRIM(W$6))-LEN(SUBSTITUTE(TRIM(W$6)," ",""))))-1)&amp;" Total",$B$6:$AH$427,ROW($A143)-5,FALSE))</f>
        <v>-6266655.061087653</v>
      </c>
      <c r="X143" s="11">
        <f ca="1">IF(X$5&lt;&gt;"",HLOOKUP(X$5,Functionalization!$G$6:$M$427,ROW($A143)-5,FALSE),IFERROR(INDEX(X$391:X$427,MATCH($F143,$B$391:$B$427,0))/VLOOKUP($F143,$B$391:$AH$427,MATCH(LEFT(TRIM(X$6),FIND("~",SUBSTITUTE(X$6,"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143))*HLOOKUP(LEFT(TRIM(X$6),FIND("~",SUBSTITUTE(X$6," ","~",LEN(TRIM(X$6))-LEN(SUBSTITUTE(TRIM(X$6)," ",""))))-1)&amp;" Total",$B$6:$AH$427,ROW($A143)-5,FALSE))</f>
        <v>-4822626.7870745603</v>
      </c>
      <c r="Y143" s="11">
        <f ca="1">IF(Y$5&lt;&gt;"",HLOOKUP(Y$5,Functionalization!$G$6:$M$427,ROW($A143)-5,FALSE),IFERROR(INDEX(Y$391:Y$427,MATCH($F143,$B$391:$B$427,0))/VLOOKUP($F143,$B$391:$AH$427,MATCH(LEFT(TRIM(Y$6),FIND("~",SUBSTITUTE(Y$6,"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143))*HLOOKUP(LEFT(TRIM(Y$6),FIND("~",SUBSTITUTE(Y$6," ","~",LEN(TRIM(Y$6))-LEN(SUBSTITUTE(TRIM(Y$6)," ",""))))-1)&amp;" Total",$B$6:$AH$427,ROW($A143)-5,FALSE))</f>
        <v>0</v>
      </c>
      <c r="Z143" s="11">
        <f ca="1">IF(Z$5&lt;&gt;"",HLOOKUP(Z$5,Functionalization!$G$6:$M$427,ROW($A143)-5,FALSE),IFERROR(INDEX(Z$391:Z$427,MATCH($F143,$B$391:$B$427,0))/VLOOKUP($F143,$B$391:$AH$427,MATCH(LEFT(TRIM(Z$6),FIND("~",SUBSTITUTE(Z$6,"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143))*HLOOKUP(LEFT(TRIM(Z$6),FIND("~",SUBSTITUTE(Z$6," ","~",LEN(TRIM(Z$6))-LEN(SUBSTITUTE(TRIM(Z$6)," ",""))))-1)&amp;" Total",$B$6:$AH$427,ROW($A143)-5,FALSE))</f>
        <v>-1444028.2740130923</v>
      </c>
      <c r="AA143" s="11">
        <f ca="1">IF(AA$5&lt;&gt;"",HLOOKUP(AA$5,Functionalization!$G$6:$M$427,ROW($A143)-5,FALSE),IFERROR(INDEX(AA$391:AA$427,MATCH($F143,$B$391:$B$427,0))/VLOOKUP($F143,$B$391:$AH$427,MATCH(LEFT(TRIM(AA$6),FIND("~",SUBSTITUTE(AA$6,"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143))*HLOOKUP(LEFT(TRIM(AA$6),FIND("~",SUBSTITUTE(AA$6," ","~",LEN(TRIM(AA$6))-LEN(SUBSTITUTE(TRIM(AA$6)," ",""))))-1)&amp;" Total",$B$6:$AH$427,ROW($A143)-5,FALSE))</f>
        <v>-1952765.2815855688</v>
      </c>
      <c r="AB143" s="11">
        <f ca="1">IF(AB$5&lt;&gt;"",HLOOKUP(AB$5,Functionalization!$G$6:$M$427,ROW($A143)-5,FALSE),IFERROR(INDEX(AB$391:AB$427,MATCH($F143,$B$391:$B$427,0))/VLOOKUP($F143,$B$391:$AH$427,MATCH(LEFT(TRIM(AB$6),FIND("~",SUBSTITUTE(AB$6,"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143))*HLOOKUP(LEFT(TRIM(AB$6),FIND("~",SUBSTITUTE(AB$6," ","~",LEN(TRIM(AB$6))-LEN(SUBSTITUTE(TRIM(AB$6)," ",""))))-1)&amp;" Total",$B$6:$AH$427,ROW($A143)-5,FALSE))</f>
        <v>0</v>
      </c>
      <c r="AC143" s="11">
        <f ca="1">IF(AC$5&lt;&gt;"",HLOOKUP(AC$5,Functionalization!$G$6:$M$427,ROW($A143)-5,FALSE),IFERROR(INDEX(AC$391:AC$427,MATCH($F143,$B$391:$B$427,0))/VLOOKUP($F143,$B$391:$AH$427,MATCH(LEFT(TRIM(AC$6),FIND("~",SUBSTITUTE(AC$6,"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143))*HLOOKUP(LEFT(TRIM(AC$6),FIND("~",SUBSTITUTE(AC$6," ","~",LEN(TRIM(AC$6))-LEN(SUBSTITUTE(TRIM(AC$6)," ",""))))-1)&amp;" Total",$B$6:$AH$427,ROW($A143)-5,FALSE))</f>
        <v>0</v>
      </c>
      <c r="AD143" s="11">
        <f ca="1">IF(AD$5&lt;&gt;"",HLOOKUP(AD$5,Functionalization!$G$6:$M$427,ROW($A143)-5,FALSE),IFERROR(INDEX(AD$391:AD$427,MATCH($F143,$B$391:$B$427,0))/VLOOKUP($F143,$B$391:$AH$427,MATCH(LEFT(TRIM(AD$6),FIND("~",SUBSTITUTE(AD$6,"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143))*HLOOKUP(LEFT(TRIM(AD$6),FIND("~",SUBSTITUTE(AD$6," ","~",LEN(TRIM(AD$6))-LEN(SUBSTITUTE(TRIM(AD$6)," ",""))))-1)&amp;" Total",$B$6:$AH$427,ROW($A143)-5,FALSE))</f>
        <v>-1952765.2815855688</v>
      </c>
      <c r="AE143" s="11">
        <f ca="1">IF(AE$5&lt;&gt;"",HLOOKUP(AE$5,Functionalization!$G$6:$M$427,ROW($A143)-5,FALSE),IFERROR(INDEX(AE$391:AE$427,MATCH($F143,$B$391:$B$427,0))/VLOOKUP($F143,$B$391:$AH$427,MATCH(LEFT(TRIM(AE$6),FIND("~",SUBSTITUTE(AE$6,"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143))*HLOOKUP(LEFT(TRIM(AE$6),FIND("~",SUBSTITUTE(AE$6," ","~",LEN(TRIM(AE$6))-LEN(SUBSTITUTE(TRIM(AE$6)," ",""))))-1)&amp;" Total",$B$6:$AH$427,ROW($A143)-5,FALSE))</f>
        <v>0</v>
      </c>
      <c r="AF143" s="11">
        <f ca="1">IF(AF$5&lt;&gt;"",HLOOKUP(AF$5,Functionalization!$G$6:$M$427,ROW($A143)-5,FALSE),IFERROR(INDEX(AF$391:AF$427,MATCH($F143,$B$391:$B$427,0))/VLOOKUP($F143,$B$391:$AH$427,MATCH(LEFT(TRIM(AF$6),FIND("~",SUBSTITUTE(AF$6,"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143))*HLOOKUP(LEFT(TRIM(AF$6),FIND("~",SUBSTITUTE(AF$6," ","~",LEN(TRIM(AF$6))-LEN(SUBSTITUTE(TRIM(AF$6)," ",""))))-1)&amp;" Total",$B$6:$AH$427,ROW($A143)-5,FALSE))</f>
        <v>0</v>
      </c>
      <c r="AG143" s="11">
        <f ca="1">IF(AG$5&lt;&gt;"",HLOOKUP(AG$5,Functionalization!$G$6:$M$427,ROW($A143)-5,FALSE),IFERROR(INDEX(AG$391:AG$427,MATCH($F143,$B$391:$B$427,0))/VLOOKUP($F143,$B$391:$AH$427,MATCH(LEFT(TRIM(AG$6),FIND("~",SUBSTITUTE(AG$6,"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143))*HLOOKUP(LEFT(TRIM(AG$6),FIND("~",SUBSTITUTE(AG$6," ","~",LEN(TRIM(AG$6))-LEN(SUBSTITUTE(TRIM(AG$6)," ",""))))-1)&amp;" Total",$B$6:$AH$427,ROW($A143)-5,FALSE))</f>
        <v>0</v>
      </c>
      <c r="AH143" s="11">
        <f ca="1">IF(AH$5&lt;&gt;"",HLOOKUP(AH$5,Functionalization!$G$6:$M$427,ROW($A143)-5,FALSE),IFERROR(INDEX(AH$391:AH$427,MATCH($F143,$B$391:$B$427,0))/VLOOKUP($F143,$B$391:$AH$427,MATCH(LEFT(TRIM(AH$6),FIND("~",SUBSTITUTE(AH$6,"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143))*HLOOKUP(LEFT(TRIM(AH$6),FIND("~",SUBSTITUTE(AH$6," ","~",LEN(TRIM(AH$6))-LEN(SUBSTITUTE(TRIM(AH$6)," ",""))))-1)&amp;" Total",$B$6:$AH$427,ROW($A143)-5,FALSE))</f>
        <v>0</v>
      </c>
      <c r="AJ143">
        <f ca="1">IFERROR(IF(SUMIF($G$6:$AH$6,AJ$6&amp;" Total",$G143:$AH143)-(SUMIF($G$6:$AH$6,AJ$6&amp;" "&amp;'Input-Func_Class'!$D$22,$G143:$AH143)+IFERROR(SUMIF($G$6:$AH$6,AJ$6&amp;" "&amp;'Input-Func_Class'!$E$22,$G143:$AH143),SUMIF($G$6:$AH$6,AJ$6&amp;" "&amp;'Input-Func_Class'!$B$24,$G143:$AH143))+SUMIF($G$6:$AH$6,AJ$6&amp;" "&amp;'Input-Func_Class'!$F$22,$G143:$AH143))&lt;Check_Limit,0,1),1)</f>
        <v>0</v>
      </c>
      <c r="AK143">
        <f ca="1">IFERROR(IF(SUMIF($G$6:$AH$6,AK$6&amp;" Total",$G143:$AH143)-(SUMIF($G$6:$AH$6,AK$6&amp;" "&amp;'Input-Func_Class'!$D$22,$G143:$AH143)+IFERROR(SUMIF($G$6:$AH$6,AK$6&amp;" "&amp;'Input-Func_Class'!$E$22,$G143:$AH143),SUMIF($G$6:$AH$6,AK$6&amp;" "&amp;'Input-Func_Class'!$B$24,$G143:$AH143))+SUMIF($G$6:$AH$6,AK$6&amp;" "&amp;'Input-Func_Class'!$F$22,$G143:$AH143))&lt;Check_Limit,0,1),1)</f>
        <v>0</v>
      </c>
      <c r="AL143">
        <f ca="1">IFERROR(IF(SUMIF($G$6:$AH$6,AL$6&amp;" Total",$G143:$AH143)-(SUMIF($G$6:$AH$6,AL$6&amp;" "&amp;'Input-Func_Class'!$D$22,$G143:$AH143)+IFERROR(SUMIF($G$6:$AH$6,AL$6&amp;" "&amp;'Input-Func_Class'!$E$22,$G143:$AH143),SUMIF($G$6:$AH$6,AL$6&amp;" "&amp;'Input-Func_Class'!$B$24,$G143:$AH143))+SUMIF($G$6:$AH$6,AL$6&amp;" "&amp;'Input-Func_Class'!$F$22,$G143:$AH143))&lt;Check_Limit,0,1),1)</f>
        <v>0</v>
      </c>
      <c r="AM143">
        <f ca="1">IFERROR(IF(SUMIF($G$6:$AH$6,AM$6&amp;" Total",$G143:$AH143)-(SUMIF($G$6:$AH$6,AM$6&amp;" "&amp;'Input-Func_Class'!$D$22,$G143:$AH143)+IFERROR(SUMIF($G$6:$AH$6,AM$6&amp;" "&amp;'Input-Func_Class'!$E$22,$G143:$AH143),SUMIF($G$6:$AH$6,AM$6&amp;" "&amp;'Input-Func_Class'!$B$24,$G143:$AH143))+SUMIF($G$6:$AH$6,AM$6&amp;" "&amp;'Input-Func_Class'!$F$22,$G143:$AH143))&lt;Check_Limit,0,1),1)</f>
        <v>0</v>
      </c>
      <c r="AN143">
        <f ca="1">IFERROR(IF(SUMIF($G$6:$AH$6,AN$6&amp;" Total",$G143:$AH143)-(SUMIF($G$6:$AH$6,AN$6&amp;" "&amp;'Input-Func_Class'!$D$22,$G143:$AH143)+IFERROR(SUMIF($G$6:$AH$6,AN$6&amp;" "&amp;'Input-Func_Class'!$E$22,$G143:$AH143),SUMIF($G$6:$AH$6,AN$6&amp;" "&amp;'Input-Func_Class'!$B$24,$G143:$AH143))+SUMIF($G$6:$AH$6,AN$6&amp;" "&amp;'Input-Func_Class'!$F$22,$G143:$AH143))&lt;Check_Limit,0,1),1)</f>
        <v>0</v>
      </c>
      <c r="AO143">
        <f ca="1">IFERROR(IF(SUMIF($G$6:$AH$6,AO$6&amp;" Total",$G143:$AH143)-(SUMIF($G$6:$AH$6,AO$6&amp;" "&amp;'Input-Func_Class'!$D$22,$G143:$AH143)+IFERROR(SUMIF($G$6:$AH$6,AO$6&amp;" "&amp;'Input-Func_Class'!$E$22,$G143:$AH143),SUMIF($G$6:$AH$6,AO$6&amp;" "&amp;'Input-Func_Class'!$B$24,$G143:$AH143))+SUMIF($G$6:$AH$6,AO$6&amp;" "&amp;'Input-Func_Class'!$F$22,$G143:$AH143))&lt;Check_Limit,0,1),1)</f>
        <v>0</v>
      </c>
      <c r="AP143">
        <f ca="1">IFERROR(IF(SUMIF($G$6:$AH$6,AP$6&amp;" Total",$G143:$AH143)-(SUMIF($G$6:$AH$6,AP$6&amp;" "&amp;'Input-Func_Class'!$D$22,$G143:$AH143)+IFERROR(SUMIF($G$6:$AH$6,AP$6&amp;" "&amp;'Input-Func_Class'!$E$22,$G143:$AH143),SUMIF($G$6:$AH$6,AP$6&amp;" "&amp;'Input-Func_Class'!$B$24,$G143:$AH143))+SUMIF($G$6:$AH$6,AP$6&amp;" "&amp;'Input-Func_Class'!$F$22,$G143:$AH143))&lt;Check_Limit,0,1),1)</f>
        <v>0</v>
      </c>
    </row>
    <row r="144" spans="1:42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>Functionalization!$D144</f>
        <v>-19253196</v>
      </c>
      <c r="E144" s="11">
        <f t="shared" ca="1" si="15"/>
        <v>0</v>
      </c>
      <c r="F144" s="3" t="str">
        <f>IF($D144=0,"-",IF('Input-Accounts'!$E144&lt;&gt;0,'Input-Accounts'!$E144,'Input-Accounts'!$G144))</f>
        <v>INT_PSTD_PLANT</v>
      </c>
      <c r="G144" s="11">
        <f ca="1">IF(G$5&lt;&gt;"",HLOOKUP(G$5,Functionalization!$G$6:$M$427,ROW($A144)-5,FALSE),IFERROR(INDEX(G$391:G$427,MATCH($F144,$B$391:$B$427,0))/VLOOKUP($F144,$B$391:$AH$427,MATCH(LEFT(TRIM(G$6),FIND("~",SUBSTITUTE(G$6,"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144))*HLOOKUP(LEFT(TRIM(G$6),FIND("~",SUBSTITUTE(G$6," ","~",LEN(TRIM(G$6))-LEN(SUBSTITUTE(TRIM(G$6)," ",""))))-1)&amp;" Total",$B$6:$AH$427,ROW($A144)-5,FALSE))</f>
        <v>0</v>
      </c>
      <c r="H144" s="11">
        <f ca="1">IF(H$5&lt;&gt;"",HLOOKUP(H$5,Functionalization!$G$6:$M$427,ROW($A144)-5,FALSE),IFERROR(INDEX(H$391:H$427,MATCH($F144,$B$391:$B$427,0))/VLOOKUP($F144,$B$391:$AH$427,MATCH(LEFT(TRIM(H$6),FIND("~",SUBSTITUTE(H$6,"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144))*HLOOKUP(LEFT(TRIM(H$6),FIND("~",SUBSTITUTE(H$6," ","~",LEN(TRIM(H$6))-LEN(SUBSTITUTE(TRIM(H$6)," ",""))))-1)&amp;" Total",$B$6:$AH$427,ROW($A144)-5,FALSE))</f>
        <v>0</v>
      </c>
      <c r="I144" s="11">
        <f ca="1">IF(I$5&lt;&gt;"",HLOOKUP(I$5,Functionalization!$G$6:$M$427,ROW($A144)-5,FALSE),IFERROR(INDEX(I$391:I$427,MATCH($F144,$B$391:$B$427,0))/VLOOKUP($F144,$B$391:$AH$427,MATCH(LEFT(TRIM(I$6),FIND("~",SUBSTITUTE(I$6,"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144))*HLOOKUP(LEFT(TRIM(I$6),FIND("~",SUBSTITUTE(I$6," ","~",LEN(TRIM(I$6))-LEN(SUBSTITUTE(TRIM(I$6)," ",""))))-1)&amp;" Total",$B$6:$AH$427,ROW($A144)-5,FALSE))</f>
        <v>0</v>
      </c>
      <c r="J144" s="11">
        <f ca="1">IF(J$5&lt;&gt;"",HLOOKUP(J$5,Functionalization!$G$6:$M$427,ROW($A144)-5,FALSE),IFERROR(INDEX(J$391:J$427,MATCH($F144,$B$391:$B$427,0))/VLOOKUP($F144,$B$391:$AH$427,MATCH(LEFT(TRIM(J$6),FIND("~",SUBSTITUTE(J$6,"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144))*HLOOKUP(LEFT(TRIM(J$6),FIND("~",SUBSTITUTE(J$6," ","~",LEN(TRIM(J$6))-LEN(SUBSTITUTE(TRIM(J$6)," ",""))))-1)&amp;" Total",$B$6:$AH$427,ROW($A144)-5,FALSE))</f>
        <v>0</v>
      </c>
      <c r="K144" s="11">
        <f ca="1">IF(K$5&lt;&gt;"",HLOOKUP(K$5,Functionalization!$G$6:$M$427,ROW($A144)-5,FALSE),IFERROR(INDEX(K$391:K$427,MATCH($F144,$B$391:$B$427,0))/VLOOKUP($F144,$B$391:$AH$427,MATCH(LEFT(TRIM(K$6),FIND("~",SUBSTITUTE(K$6,"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144))*HLOOKUP(LEFT(TRIM(K$6),FIND("~",SUBSTITUTE(K$6," ","~",LEN(TRIM(K$6))-LEN(SUBSTITUTE(TRIM(K$6)," ",""))))-1)&amp;" Total",$B$6:$AH$427,ROW($A144)-5,FALSE))</f>
        <v>-541929.84924242343</v>
      </c>
      <c r="L144" s="11">
        <f ca="1">IF(L$5&lt;&gt;"",HLOOKUP(L$5,Functionalization!$G$6:$M$427,ROW($A144)-5,FALSE),IFERROR(INDEX(L$391:L$427,MATCH($F144,$B$391:$B$427,0))/VLOOKUP($F144,$B$391:$AH$427,MATCH(LEFT(TRIM(L$6),FIND("~",SUBSTITUTE(L$6,"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144))*HLOOKUP(LEFT(TRIM(L$6),FIND("~",SUBSTITUTE(L$6," ","~",LEN(TRIM(L$6))-LEN(SUBSTITUTE(TRIM(L$6)," ",""))))-1)&amp;" Total",$B$6:$AH$427,ROW($A144)-5,FALSE))</f>
        <v>0</v>
      </c>
      <c r="M144" s="11">
        <f ca="1">IF(M$5&lt;&gt;"",HLOOKUP(M$5,Functionalization!$G$6:$M$427,ROW($A144)-5,FALSE),IFERROR(INDEX(M$391:M$427,MATCH($F144,$B$391:$B$427,0))/VLOOKUP($F144,$B$391:$AH$427,MATCH(LEFT(TRIM(M$6),FIND("~",SUBSTITUTE(M$6,"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144))*HLOOKUP(LEFT(TRIM(M$6),FIND("~",SUBSTITUTE(M$6," ","~",LEN(TRIM(M$6))-LEN(SUBSTITUTE(TRIM(M$6)," ",""))))-1)&amp;" Total",$B$6:$AH$427,ROW($A144)-5,FALSE))</f>
        <v>-541929.84924242343</v>
      </c>
      <c r="N144" s="11">
        <f ca="1">IF(N$5&lt;&gt;"",HLOOKUP(N$5,Functionalization!$G$6:$M$427,ROW($A144)-5,FALSE),IFERROR(INDEX(N$391:N$427,MATCH($F144,$B$391:$B$427,0))/VLOOKUP($F144,$B$391:$AH$427,MATCH(LEFT(TRIM(N$6),FIND("~",SUBSTITUTE(N$6,"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144))*HLOOKUP(LEFT(TRIM(N$6),FIND("~",SUBSTITUTE(N$6," ","~",LEN(TRIM(N$6))-LEN(SUBSTITUTE(TRIM(N$6)," ",""))))-1)&amp;" Total",$B$6:$AH$427,ROW($A144)-5,FALSE))</f>
        <v>0</v>
      </c>
      <c r="O144" s="11">
        <f ca="1">IF(O$5&lt;&gt;"",HLOOKUP(O$5,Functionalization!$G$6:$M$427,ROW($A144)-5,FALSE),IFERROR(INDEX(O$391:O$427,MATCH($F144,$B$391:$B$427,0))/VLOOKUP($F144,$B$391:$AH$427,MATCH(LEFT(TRIM(O$6),FIND("~",SUBSTITUTE(O$6,"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144))*HLOOKUP(LEFT(TRIM(O$6),FIND("~",SUBSTITUTE(O$6," ","~",LEN(TRIM(O$6))-LEN(SUBSTITUTE(TRIM(O$6)," ",""))))-1)&amp;" Total",$B$6:$AH$427,ROW($A144)-5,FALSE))</f>
        <v>-107667.11094483014</v>
      </c>
      <c r="P144" s="11">
        <f ca="1">IF(P$5&lt;&gt;"",HLOOKUP(P$5,Functionalization!$G$6:$M$427,ROW($A144)-5,FALSE),IFERROR(INDEX(P$391:P$427,MATCH($F144,$B$391:$B$427,0))/VLOOKUP($F144,$B$391:$AH$427,MATCH(LEFT(TRIM(P$6),FIND("~",SUBSTITUTE(P$6,"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144))*HLOOKUP(LEFT(TRIM(P$6),FIND("~",SUBSTITUTE(P$6," ","~",LEN(TRIM(P$6))-LEN(SUBSTITUTE(TRIM(P$6)," ",""))))-1)&amp;" Total",$B$6:$AH$427,ROW($A144)-5,FALSE))</f>
        <v>-107667.11094483014</v>
      </c>
      <c r="Q144" s="11">
        <f ca="1">IF(Q$5&lt;&gt;"",HLOOKUP(Q$5,Functionalization!$G$6:$M$427,ROW($A144)-5,FALSE),IFERROR(INDEX(Q$391:Q$427,MATCH($F144,$B$391:$B$427,0))/VLOOKUP($F144,$B$391:$AH$427,MATCH(LEFT(TRIM(Q$6),FIND("~",SUBSTITUTE(Q$6,"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144))*HLOOKUP(LEFT(TRIM(Q$6),FIND("~",SUBSTITUTE(Q$6," ","~",LEN(TRIM(Q$6))-LEN(SUBSTITUTE(TRIM(Q$6)," ",""))))-1)&amp;" Total",$B$6:$AH$427,ROW($A144)-5,FALSE))</f>
        <v>0</v>
      </c>
      <c r="R144" s="11">
        <f ca="1">IF(R$5&lt;&gt;"",HLOOKUP(R$5,Functionalization!$G$6:$M$427,ROW($A144)-5,FALSE),IFERROR(INDEX(R$391:R$427,MATCH($F144,$B$391:$B$427,0))/VLOOKUP($F144,$B$391:$AH$427,MATCH(LEFT(TRIM(R$6),FIND("~",SUBSTITUTE(R$6,"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144))*HLOOKUP(LEFT(TRIM(R$6),FIND("~",SUBSTITUTE(R$6," ","~",LEN(TRIM(R$6))-LEN(SUBSTITUTE(TRIM(R$6)," ",""))))-1)&amp;" Total",$B$6:$AH$427,ROW($A144)-5,FALSE))</f>
        <v>0</v>
      </c>
      <c r="S144" s="11">
        <f ca="1">IF(S$5&lt;&gt;"",HLOOKUP(S$5,Functionalization!$G$6:$M$427,ROW($A144)-5,FALSE),IFERROR(INDEX(S$391:S$427,MATCH($F144,$B$391:$B$427,0))/VLOOKUP($F144,$B$391:$AH$427,MATCH(LEFT(TRIM(S$6),FIND("~",SUBSTITUTE(S$6,"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144))*HLOOKUP(LEFT(TRIM(S$6),FIND("~",SUBSTITUTE(S$6," ","~",LEN(TRIM(S$6))-LEN(SUBSTITUTE(TRIM(S$6)," ",""))))-1)&amp;" Total",$B$6:$AH$427,ROW($A144)-5,FALSE))</f>
        <v>-1242687.1780150898</v>
      </c>
      <c r="T144" s="11">
        <f ca="1">IF(T$5&lt;&gt;"",HLOOKUP(T$5,Functionalization!$G$6:$M$427,ROW($A144)-5,FALSE),IFERROR(INDEX(T$391:T$427,MATCH($F144,$B$391:$B$427,0))/VLOOKUP($F144,$B$391:$AH$427,MATCH(LEFT(TRIM(T$6),FIND("~",SUBSTITUTE(T$6,"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144))*HLOOKUP(LEFT(TRIM(T$6),FIND("~",SUBSTITUTE(T$6," ","~",LEN(TRIM(T$6))-LEN(SUBSTITUTE(TRIM(T$6)," ",""))))-1)&amp;" Total",$B$6:$AH$427,ROW($A144)-5,FALSE))</f>
        <v>-1242687.1780150898</v>
      </c>
      <c r="U144" s="11">
        <f ca="1">IF(U$5&lt;&gt;"",HLOOKUP(U$5,Functionalization!$G$6:$M$427,ROW($A144)-5,FALSE),IFERROR(INDEX(U$391:U$427,MATCH($F144,$B$391:$B$427,0))/VLOOKUP($F144,$B$391:$AH$427,MATCH(LEFT(TRIM(U$6),FIND("~",SUBSTITUTE(U$6,"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144))*HLOOKUP(LEFT(TRIM(U$6),FIND("~",SUBSTITUTE(U$6," ","~",LEN(TRIM(U$6))-LEN(SUBSTITUTE(TRIM(U$6)," ",""))))-1)&amp;" Total",$B$6:$AH$427,ROW($A144)-5,FALSE))</f>
        <v>0</v>
      </c>
      <c r="V144" s="11">
        <f ca="1">IF(V$5&lt;&gt;"",HLOOKUP(V$5,Functionalization!$G$6:$M$427,ROW($A144)-5,FALSE),IFERROR(INDEX(V$391:V$427,MATCH($F144,$B$391:$B$427,0))/VLOOKUP($F144,$B$391:$AH$427,MATCH(LEFT(TRIM(V$6),FIND("~",SUBSTITUTE(V$6,"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144))*HLOOKUP(LEFT(TRIM(V$6),FIND("~",SUBSTITUTE(V$6," ","~",LEN(TRIM(V$6))-LEN(SUBSTITUTE(TRIM(V$6)," ",""))))-1)&amp;" Total",$B$6:$AH$427,ROW($A144)-5,FALSE))</f>
        <v>0</v>
      </c>
      <c r="W144" s="11">
        <f ca="1">IF(W$5&lt;&gt;"",HLOOKUP(W$5,Functionalization!$G$6:$M$427,ROW($A144)-5,FALSE),IFERROR(INDEX(W$391:W$427,MATCH($F144,$B$391:$B$427,0))/VLOOKUP($F144,$B$391:$AH$427,MATCH(LEFT(TRIM(W$6),FIND("~",SUBSTITUTE(W$6,"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144))*HLOOKUP(LEFT(TRIM(W$6),FIND("~",SUBSTITUTE(W$6," ","~",LEN(TRIM(W$6))-LEN(SUBSTITUTE(TRIM(W$6)," ",""))))-1)&amp;" Total",$B$6:$AH$427,ROW($A144)-5,FALSE))</f>
        <v>-13236316.144946953</v>
      </c>
      <c r="X144" s="11">
        <f ca="1">IF(X$5&lt;&gt;"",HLOOKUP(X$5,Functionalization!$G$6:$M$427,ROW($A144)-5,FALSE),IFERROR(INDEX(X$391:X$427,MATCH($F144,$B$391:$B$427,0))/VLOOKUP($F144,$B$391:$AH$427,MATCH(LEFT(TRIM(X$6),FIND("~",SUBSTITUTE(X$6,"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144))*HLOOKUP(LEFT(TRIM(X$6),FIND("~",SUBSTITUTE(X$6," ","~",LEN(TRIM(X$6))-LEN(SUBSTITUTE(TRIM(X$6)," ",""))))-1)&amp;" Total",$B$6:$AH$427,ROW($A144)-5,FALSE))</f>
        <v>-10186265.588348744</v>
      </c>
      <c r="Y144" s="11">
        <f ca="1">IF(Y$5&lt;&gt;"",HLOOKUP(Y$5,Functionalization!$G$6:$M$427,ROW($A144)-5,FALSE),IFERROR(INDEX(Y$391:Y$427,MATCH($F144,$B$391:$B$427,0))/VLOOKUP($F144,$B$391:$AH$427,MATCH(LEFT(TRIM(Y$6),FIND("~",SUBSTITUTE(Y$6,"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144))*HLOOKUP(LEFT(TRIM(Y$6),FIND("~",SUBSTITUTE(Y$6," ","~",LEN(TRIM(Y$6))-LEN(SUBSTITUTE(TRIM(Y$6)," ",""))))-1)&amp;" Total",$B$6:$AH$427,ROW($A144)-5,FALSE))</f>
        <v>0</v>
      </c>
      <c r="Z144" s="11">
        <f ca="1">IF(Z$5&lt;&gt;"",HLOOKUP(Z$5,Functionalization!$G$6:$M$427,ROW($A144)-5,FALSE),IFERROR(INDEX(Z$391:Z$427,MATCH($F144,$B$391:$B$427,0))/VLOOKUP($F144,$B$391:$AH$427,MATCH(LEFT(TRIM(Z$6),FIND("~",SUBSTITUTE(Z$6,"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144))*HLOOKUP(LEFT(TRIM(Z$6),FIND("~",SUBSTITUTE(Z$6," ","~",LEN(TRIM(Z$6))-LEN(SUBSTITUTE(TRIM(Z$6)," ",""))))-1)&amp;" Total",$B$6:$AH$427,ROW($A144)-5,FALSE))</f>
        <v>-3050050.5565982084</v>
      </c>
      <c r="AA144" s="11">
        <f ca="1">IF(AA$5&lt;&gt;"",HLOOKUP(AA$5,Functionalization!$G$6:$M$427,ROW($A144)-5,FALSE),IFERROR(INDEX(AA$391:AA$427,MATCH($F144,$B$391:$B$427,0))/VLOOKUP($F144,$B$391:$AH$427,MATCH(LEFT(TRIM(AA$6),FIND("~",SUBSTITUTE(AA$6,"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144))*HLOOKUP(LEFT(TRIM(AA$6),FIND("~",SUBSTITUTE(AA$6," ","~",LEN(TRIM(AA$6))-LEN(SUBSTITUTE(TRIM(AA$6)," ",""))))-1)&amp;" Total",$B$6:$AH$427,ROW($A144)-5,FALSE))</f>
        <v>-4124595.7168507082</v>
      </c>
      <c r="AB144" s="11">
        <f ca="1">IF(AB$5&lt;&gt;"",HLOOKUP(AB$5,Functionalization!$G$6:$M$427,ROW($A144)-5,FALSE),IFERROR(INDEX(AB$391:AB$427,MATCH($F144,$B$391:$B$427,0))/VLOOKUP($F144,$B$391:$AH$427,MATCH(LEFT(TRIM(AB$6),FIND("~",SUBSTITUTE(AB$6,"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144))*HLOOKUP(LEFT(TRIM(AB$6),FIND("~",SUBSTITUTE(AB$6," ","~",LEN(TRIM(AB$6))-LEN(SUBSTITUTE(TRIM(AB$6)," ",""))))-1)&amp;" Total",$B$6:$AH$427,ROW($A144)-5,FALSE))</f>
        <v>0</v>
      </c>
      <c r="AC144" s="11">
        <f ca="1">IF(AC$5&lt;&gt;"",HLOOKUP(AC$5,Functionalization!$G$6:$M$427,ROW($A144)-5,FALSE),IFERROR(INDEX(AC$391:AC$427,MATCH($F144,$B$391:$B$427,0))/VLOOKUP($F144,$B$391:$AH$427,MATCH(LEFT(TRIM(AC$6),FIND("~",SUBSTITUTE(AC$6,"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144))*HLOOKUP(LEFT(TRIM(AC$6),FIND("~",SUBSTITUTE(AC$6," ","~",LEN(TRIM(AC$6))-LEN(SUBSTITUTE(TRIM(AC$6)," ",""))))-1)&amp;" Total",$B$6:$AH$427,ROW($A144)-5,FALSE))</f>
        <v>0</v>
      </c>
      <c r="AD144" s="11">
        <f ca="1">IF(AD$5&lt;&gt;"",HLOOKUP(AD$5,Functionalization!$G$6:$M$427,ROW($A144)-5,FALSE),IFERROR(INDEX(AD$391:AD$427,MATCH($F144,$B$391:$B$427,0))/VLOOKUP($F144,$B$391:$AH$427,MATCH(LEFT(TRIM(AD$6),FIND("~",SUBSTITUTE(AD$6,"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144))*HLOOKUP(LEFT(TRIM(AD$6),FIND("~",SUBSTITUTE(AD$6," ","~",LEN(TRIM(AD$6))-LEN(SUBSTITUTE(TRIM(AD$6)," ",""))))-1)&amp;" Total",$B$6:$AH$427,ROW($A144)-5,FALSE))</f>
        <v>-4124595.7168507082</v>
      </c>
      <c r="AE144" s="11">
        <f ca="1">IF(AE$5&lt;&gt;"",HLOOKUP(AE$5,Functionalization!$G$6:$M$427,ROW($A144)-5,FALSE),IFERROR(INDEX(AE$391:AE$427,MATCH($F144,$B$391:$B$427,0))/VLOOKUP($F144,$B$391:$AH$427,MATCH(LEFT(TRIM(AE$6),FIND("~",SUBSTITUTE(AE$6,"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144))*HLOOKUP(LEFT(TRIM(AE$6),FIND("~",SUBSTITUTE(AE$6," ","~",LEN(TRIM(AE$6))-LEN(SUBSTITUTE(TRIM(AE$6)," ",""))))-1)&amp;" Total",$B$6:$AH$427,ROW($A144)-5,FALSE))</f>
        <v>0</v>
      </c>
      <c r="AF144" s="11">
        <f ca="1">IF(AF$5&lt;&gt;"",HLOOKUP(AF$5,Functionalization!$G$6:$M$427,ROW($A144)-5,FALSE),IFERROR(INDEX(AF$391:AF$427,MATCH($F144,$B$391:$B$427,0))/VLOOKUP($F144,$B$391:$AH$427,MATCH(LEFT(TRIM(AF$6),FIND("~",SUBSTITUTE(AF$6,"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144))*HLOOKUP(LEFT(TRIM(AF$6),FIND("~",SUBSTITUTE(AF$6," ","~",LEN(TRIM(AF$6))-LEN(SUBSTITUTE(TRIM(AF$6)," ",""))))-1)&amp;" Total",$B$6:$AH$427,ROW($A144)-5,FALSE))</f>
        <v>0</v>
      </c>
      <c r="AG144" s="11">
        <f ca="1">IF(AG$5&lt;&gt;"",HLOOKUP(AG$5,Functionalization!$G$6:$M$427,ROW($A144)-5,FALSE),IFERROR(INDEX(AG$391:AG$427,MATCH($F144,$B$391:$B$427,0))/VLOOKUP($F144,$B$391:$AH$427,MATCH(LEFT(TRIM(AG$6),FIND("~",SUBSTITUTE(AG$6,"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144))*HLOOKUP(LEFT(TRIM(AG$6),FIND("~",SUBSTITUTE(AG$6," ","~",LEN(TRIM(AG$6))-LEN(SUBSTITUTE(TRIM(AG$6)," ",""))))-1)&amp;" Total",$B$6:$AH$427,ROW($A144)-5,FALSE))</f>
        <v>0</v>
      </c>
      <c r="AH144" s="11">
        <f ca="1">IF(AH$5&lt;&gt;"",HLOOKUP(AH$5,Functionalization!$G$6:$M$427,ROW($A144)-5,FALSE),IFERROR(INDEX(AH$391:AH$427,MATCH($F144,$B$391:$B$427,0))/VLOOKUP($F144,$B$391:$AH$427,MATCH(LEFT(TRIM(AH$6),FIND("~",SUBSTITUTE(AH$6,"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144))*HLOOKUP(LEFT(TRIM(AH$6),FIND("~",SUBSTITUTE(AH$6," ","~",LEN(TRIM(AH$6))-LEN(SUBSTITUTE(TRIM(AH$6)," ",""))))-1)&amp;" Total",$B$6:$AH$427,ROW($A144)-5,FALSE))</f>
        <v>0</v>
      </c>
      <c r="AJ144">
        <f ca="1">IFERROR(IF(SUMIF($G$6:$AH$6,AJ$6&amp;" Total",$G144:$AH144)-(SUMIF($G$6:$AH$6,AJ$6&amp;" "&amp;'Input-Func_Class'!$D$22,$G144:$AH144)+IFERROR(SUMIF($G$6:$AH$6,AJ$6&amp;" "&amp;'Input-Func_Class'!$E$22,$G144:$AH144),SUMIF($G$6:$AH$6,AJ$6&amp;" "&amp;'Input-Func_Class'!$B$24,$G144:$AH144))+SUMIF($G$6:$AH$6,AJ$6&amp;" "&amp;'Input-Func_Class'!$F$22,$G144:$AH144))&lt;Check_Limit,0,1),1)</f>
        <v>0</v>
      </c>
      <c r="AK144">
        <f ca="1">IFERROR(IF(SUMIF($G$6:$AH$6,AK$6&amp;" Total",$G144:$AH144)-(SUMIF($G$6:$AH$6,AK$6&amp;" "&amp;'Input-Func_Class'!$D$22,$G144:$AH144)+IFERROR(SUMIF($G$6:$AH$6,AK$6&amp;" "&amp;'Input-Func_Class'!$E$22,$G144:$AH144),SUMIF($G$6:$AH$6,AK$6&amp;" "&amp;'Input-Func_Class'!$B$24,$G144:$AH144))+SUMIF($G$6:$AH$6,AK$6&amp;" "&amp;'Input-Func_Class'!$F$22,$G144:$AH144))&lt;Check_Limit,0,1),1)</f>
        <v>0</v>
      </c>
      <c r="AL144">
        <f ca="1">IFERROR(IF(SUMIF($G$6:$AH$6,AL$6&amp;" Total",$G144:$AH144)-(SUMIF($G$6:$AH$6,AL$6&amp;" "&amp;'Input-Func_Class'!$D$22,$G144:$AH144)+IFERROR(SUMIF($G$6:$AH$6,AL$6&amp;" "&amp;'Input-Func_Class'!$E$22,$G144:$AH144),SUMIF($G$6:$AH$6,AL$6&amp;" "&amp;'Input-Func_Class'!$B$24,$G144:$AH144))+SUMIF($G$6:$AH$6,AL$6&amp;" "&amp;'Input-Func_Class'!$F$22,$G144:$AH144))&lt;Check_Limit,0,1),1)</f>
        <v>0</v>
      </c>
      <c r="AM144">
        <f ca="1">IFERROR(IF(SUMIF($G$6:$AH$6,AM$6&amp;" Total",$G144:$AH144)-(SUMIF($G$6:$AH$6,AM$6&amp;" "&amp;'Input-Func_Class'!$D$22,$G144:$AH144)+IFERROR(SUMIF($G$6:$AH$6,AM$6&amp;" "&amp;'Input-Func_Class'!$E$22,$G144:$AH144),SUMIF($G$6:$AH$6,AM$6&amp;" "&amp;'Input-Func_Class'!$B$24,$G144:$AH144))+SUMIF($G$6:$AH$6,AM$6&amp;" "&amp;'Input-Func_Class'!$F$22,$G144:$AH144))&lt;Check_Limit,0,1),1)</f>
        <v>0</v>
      </c>
      <c r="AN144">
        <f ca="1">IFERROR(IF(SUMIF($G$6:$AH$6,AN$6&amp;" Total",$G144:$AH144)-(SUMIF($G$6:$AH$6,AN$6&amp;" "&amp;'Input-Func_Class'!$D$22,$G144:$AH144)+IFERROR(SUMIF($G$6:$AH$6,AN$6&amp;" "&amp;'Input-Func_Class'!$E$22,$G144:$AH144),SUMIF($G$6:$AH$6,AN$6&amp;" "&amp;'Input-Func_Class'!$B$24,$G144:$AH144))+SUMIF($G$6:$AH$6,AN$6&amp;" "&amp;'Input-Func_Class'!$F$22,$G144:$AH144))&lt;Check_Limit,0,1),1)</f>
        <v>0</v>
      </c>
      <c r="AO144">
        <f ca="1">IFERROR(IF(SUMIF($G$6:$AH$6,AO$6&amp;" Total",$G144:$AH144)-(SUMIF($G$6:$AH$6,AO$6&amp;" "&amp;'Input-Func_Class'!$D$22,$G144:$AH144)+IFERROR(SUMIF($G$6:$AH$6,AO$6&amp;" "&amp;'Input-Func_Class'!$E$22,$G144:$AH144),SUMIF($G$6:$AH$6,AO$6&amp;" "&amp;'Input-Func_Class'!$B$24,$G144:$AH144))+SUMIF($G$6:$AH$6,AO$6&amp;" "&amp;'Input-Func_Class'!$F$22,$G144:$AH144))&lt;Check_Limit,0,1),1)</f>
        <v>0</v>
      </c>
      <c r="AP144">
        <f ca="1">IFERROR(IF(SUMIF($G$6:$AH$6,AP$6&amp;" Total",$G144:$AH144)-(SUMIF($G$6:$AH$6,AP$6&amp;" "&amp;'Input-Func_Class'!$D$22,$G144:$AH144)+IFERROR(SUMIF($G$6:$AH$6,AP$6&amp;" "&amp;'Input-Func_Class'!$E$22,$G144:$AH144),SUMIF($G$6:$AH$6,AP$6&amp;" "&amp;'Input-Func_Class'!$B$24,$G144:$AH144))+SUMIF($G$6:$AH$6,AP$6&amp;" "&amp;'Input-Func_Class'!$F$22,$G144:$AH144))&lt;Check_Limit,0,1),1)</f>
        <v>0</v>
      </c>
    </row>
    <row r="145" spans="1:42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>Functionalization!$D145</f>
        <v>-48744</v>
      </c>
      <c r="E145" s="11">
        <f t="shared" ca="1" si="15"/>
        <v>0</v>
      </c>
      <c r="F145" s="3" t="str">
        <f>IF($D145=0,"-",IF('Input-Accounts'!$E145&lt;&gt;0,'Input-Accounts'!$E145,'Input-Accounts'!$G145))</f>
        <v>INT_PSTD_PLANT</v>
      </c>
      <c r="G145" s="11">
        <f ca="1">IF(G$5&lt;&gt;"",HLOOKUP(G$5,Functionalization!$G$6:$M$427,ROW($A145)-5,FALSE),IFERROR(INDEX(G$391:G$427,MATCH($F145,$B$391:$B$427,0))/VLOOKUP($F145,$B$391:$AH$427,MATCH(LEFT(TRIM(G$6),FIND("~",SUBSTITUTE(G$6,"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145))*HLOOKUP(LEFT(TRIM(G$6),FIND("~",SUBSTITUTE(G$6," ","~",LEN(TRIM(G$6))-LEN(SUBSTITUTE(TRIM(G$6)," ",""))))-1)&amp;" Total",$B$6:$AH$427,ROW($A145)-5,FALSE))</f>
        <v>0</v>
      </c>
      <c r="H145" s="11">
        <f ca="1">IF(H$5&lt;&gt;"",HLOOKUP(H$5,Functionalization!$G$6:$M$427,ROW($A145)-5,FALSE),IFERROR(INDEX(H$391:H$427,MATCH($F145,$B$391:$B$427,0))/VLOOKUP($F145,$B$391:$AH$427,MATCH(LEFT(TRIM(H$6),FIND("~",SUBSTITUTE(H$6,"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145))*HLOOKUP(LEFT(TRIM(H$6),FIND("~",SUBSTITUTE(H$6," ","~",LEN(TRIM(H$6))-LEN(SUBSTITUTE(TRIM(H$6)," ",""))))-1)&amp;" Total",$B$6:$AH$427,ROW($A145)-5,FALSE))</f>
        <v>0</v>
      </c>
      <c r="I145" s="11">
        <f ca="1">IF(I$5&lt;&gt;"",HLOOKUP(I$5,Functionalization!$G$6:$M$427,ROW($A145)-5,FALSE),IFERROR(INDEX(I$391:I$427,MATCH($F145,$B$391:$B$427,0))/VLOOKUP($F145,$B$391:$AH$427,MATCH(LEFT(TRIM(I$6),FIND("~",SUBSTITUTE(I$6,"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145))*HLOOKUP(LEFT(TRIM(I$6),FIND("~",SUBSTITUTE(I$6," ","~",LEN(TRIM(I$6))-LEN(SUBSTITUTE(TRIM(I$6)," ",""))))-1)&amp;" Total",$B$6:$AH$427,ROW($A145)-5,FALSE))</f>
        <v>0</v>
      </c>
      <c r="J145" s="11">
        <f ca="1">IF(J$5&lt;&gt;"",HLOOKUP(J$5,Functionalization!$G$6:$M$427,ROW($A145)-5,FALSE),IFERROR(INDEX(J$391:J$427,MATCH($F145,$B$391:$B$427,0))/VLOOKUP($F145,$B$391:$AH$427,MATCH(LEFT(TRIM(J$6),FIND("~",SUBSTITUTE(J$6,"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145))*HLOOKUP(LEFT(TRIM(J$6),FIND("~",SUBSTITUTE(J$6," ","~",LEN(TRIM(J$6))-LEN(SUBSTITUTE(TRIM(J$6)," ",""))))-1)&amp;" Total",$B$6:$AH$427,ROW($A145)-5,FALSE))</f>
        <v>0</v>
      </c>
      <c r="K145" s="11">
        <f ca="1">IF(K$5&lt;&gt;"",HLOOKUP(K$5,Functionalization!$G$6:$M$427,ROW($A145)-5,FALSE),IFERROR(INDEX(K$391:K$427,MATCH($F145,$B$391:$B$427,0))/VLOOKUP($F145,$B$391:$AH$427,MATCH(LEFT(TRIM(K$6),FIND("~",SUBSTITUTE(K$6,"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145))*HLOOKUP(LEFT(TRIM(K$6),FIND("~",SUBSTITUTE(K$6," ","~",LEN(TRIM(K$6))-LEN(SUBSTITUTE(TRIM(K$6)," ",""))))-1)&amp;" Total",$B$6:$AH$427,ROW($A145)-5,FALSE))</f>
        <v>-1372.0230434195282</v>
      </c>
      <c r="L145" s="11">
        <f ca="1">IF(L$5&lt;&gt;"",HLOOKUP(L$5,Functionalization!$G$6:$M$427,ROW($A145)-5,FALSE),IFERROR(INDEX(L$391:L$427,MATCH($F145,$B$391:$B$427,0))/VLOOKUP($F145,$B$391:$AH$427,MATCH(LEFT(TRIM(L$6),FIND("~",SUBSTITUTE(L$6,"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145))*HLOOKUP(LEFT(TRIM(L$6),FIND("~",SUBSTITUTE(L$6," ","~",LEN(TRIM(L$6))-LEN(SUBSTITUTE(TRIM(L$6)," ",""))))-1)&amp;" Total",$B$6:$AH$427,ROW($A145)-5,FALSE))</f>
        <v>0</v>
      </c>
      <c r="M145" s="11">
        <f ca="1">IF(M$5&lt;&gt;"",HLOOKUP(M$5,Functionalization!$G$6:$M$427,ROW($A145)-5,FALSE),IFERROR(INDEX(M$391:M$427,MATCH($F145,$B$391:$B$427,0))/VLOOKUP($F145,$B$391:$AH$427,MATCH(LEFT(TRIM(M$6),FIND("~",SUBSTITUTE(M$6,"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145))*HLOOKUP(LEFT(TRIM(M$6),FIND("~",SUBSTITUTE(M$6," ","~",LEN(TRIM(M$6))-LEN(SUBSTITUTE(TRIM(M$6)," ",""))))-1)&amp;" Total",$B$6:$AH$427,ROW($A145)-5,FALSE))</f>
        <v>-1372.0230434195282</v>
      </c>
      <c r="N145" s="11">
        <f ca="1">IF(N$5&lt;&gt;"",HLOOKUP(N$5,Functionalization!$G$6:$M$427,ROW($A145)-5,FALSE),IFERROR(INDEX(N$391:N$427,MATCH($F145,$B$391:$B$427,0))/VLOOKUP($F145,$B$391:$AH$427,MATCH(LEFT(TRIM(N$6),FIND("~",SUBSTITUTE(N$6,"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145))*HLOOKUP(LEFT(TRIM(N$6),FIND("~",SUBSTITUTE(N$6," ","~",LEN(TRIM(N$6))-LEN(SUBSTITUTE(TRIM(N$6)," ",""))))-1)&amp;" Total",$B$6:$AH$427,ROW($A145)-5,FALSE))</f>
        <v>0</v>
      </c>
      <c r="O145" s="11">
        <f ca="1">IF(O$5&lt;&gt;"",HLOOKUP(O$5,Functionalization!$G$6:$M$427,ROW($A145)-5,FALSE),IFERROR(INDEX(O$391:O$427,MATCH($F145,$B$391:$B$427,0))/VLOOKUP($F145,$B$391:$AH$427,MATCH(LEFT(TRIM(O$6),FIND("~",SUBSTITUTE(O$6,"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145))*HLOOKUP(LEFT(TRIM(O$6),FIND("~",SUBSTITUTE(O$6," ","~",LEN(TRIM(O$6))-LEN(SUBSTITUTE(TRIM(O$6)," ",""))))-1)&amp;" Total",$B$6:$AH$427,ROW($A145)-5,FALSE))</f>
        <v>-272.58464807062683</v>
      </c>
      <c r="P145" s="11">
        <f ca="1">IF(P$5&lt;&gt;"",HLOOKUP(P$5,Functionalization!$G$6:$M$427,ROW($A145)-5,FALSE),IFERROR(INDEX(P$391:P$427,MATCH($F145,$B$391:$B$427,0))/VLOOKUP($F145,$B$391:$AH$427,MATCH(LEFT(TRIM(P$6),FIND("~",SUBSTITUTE(P$6,"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145))*HLOOKUP(LEFT(TRIM(P$6),FIND("~",SUBSTITUTE(P$6," ","~",LEN(TRIM(P$6))-LEN(SUBSTITUTE(TRIM(P$6)," ",""))))-1)&amp;" Total",$B$6:$AH$427,ROW($A145)-5,FALSE))</f>
        <v>-272.58464807062683</v>
      </c>
      <c r="Q145" s="11">
        <f ca="1">IF(Q$5&lt;&gt;"",HLOOKUP(Q$5,Functionalization!$G$6:$M$427,ROW($A145)-5,FALSE),IFERROR(INDEX(Q$391:Q$427,MATCH($F145,$B$391:$B$427,0))/VLOOKUP($F145,$B$391:$AH$427,MATCH(LEFT(TRIM(Q$6),FIND("~",SUBSTITUTE(Q$6,"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145))*HLOOKUP(LEFT(TRIM(Q$6),FIND("~",SUBSTITUTE(Q$6," ","~",LEN(TRIM(Q$6))-LEN(SUBSTITUTE(TRIM(Q$6)," ",""))))-1)&amp;" Total",$B$6:$AH$427,ROW($A145)-5,FALSE))</f>
        <v>0</v>
      </c>
      <c r="R145" s="11">
        <f ca="1">IF(R$5&lt;&gt;"",HLOOKUP(R$5,Functionalization!$G$6:$M$427,ROW($A145)-5,FALSE),IFERROR(INDEX(R$391:R$427,MATCH($F145,$B$391:$B$427,0))/VLOOKUP($F145,$B$391:$AH$427,MATCH(LEFT(TRIM(R$6),FIND("~",SUBSTITUTE(R$6,"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145))*HLOOKUP(LEFT(TRIM(R$6),FIND("~",SUBSTITUTE(R$6," ","~",LEN(TRIM(R$6))-LEN(SUBSTITUTE(TRIM(R$6)," ",""))))-1)&amp;" Total",$B$6:$AH$427,ROW($A145)-5,FALSE))</f>
        <v>0</v>
      </c>
      <c r="S145" s="11">
        <f ca="1">IF(S$5&lt;&gt;"",HLOOKUP(S$5,Functionalization!$G$6:$M$427,ROW($A145)-5,FALSE),IFERROR(INDEX(S$391:S$427,MATCH($F145,$B$391:$B$427,0))/VLOOKUP($F145,$B$391:$AH$427,MATCH(LEFT(TRIM(S$6),FIND("~",SUBSTITUTE(S$6,"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145))*HLOOKUP(LEFT(TRIM(S$6),FIND("~",SUBSTITUTE(S$6," ","~",LEN(TRIM(S$6))-LEN(SUBSTITUTE(TRIM(S$6)," ",""))))-1)&amp;" Total",$B$6:$AH$427,ROW($A145)-5,FALSE))</f>
        <v>-3146.1552567775002</v>
      </c>
      <c r="T145" s="11">
        <f ca="1">IF(T$5&lt;&gt;"",HLOOKUP(T$5,Functionalization!$G$6:$M$427,ROW($A145)-5,FALSE),IFERROR(INDEX(T$391:T$427,MATCH($F145,$B$391:$B$427,0))/VLOOKUP($F145,$B$391:$AH$427,MATCH(LEFT(TRIM(T$6),FIND("~",SUBSTITUTE(T$6,"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145))*HLOOKUP(LEFT(TRIM(T$6),FIND("~",SUBSTITUTE(T$6," ","~",LEN(TRIM(T$6))-LEN(SUBSTITUTE(TRIM(T$6)," ",""))))-1)&amp;" Total",$B$6:$AH$427,ROW($A145)-5,FALSE))</f>
        <v>-3146.1552567775002</v>
      </c>
      <c r="U145" s="11">
        <f ca="1">IF(U$5&lt;&gt;"",HLOOKUP(U$5,Functionalization!$G$6:$M$427,ROW($A145)-5,FALSE),IFERROR(INDEX(U$391:U$427,MATCH($F145,$B$391:$B$427,0))/VLOOKUP($F145,$B$391:$AH$427,MATCH(LEFT(TRIM(U$6),FIND("~",SUBSTITUTE(U$6,"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145))*HLOOKUP(LEFT(TRIM(U$6),FIND("~",SUBSTITUTE(U$6," ","~",LEN(TRIM(U$6))-LEN(SUBSTITUTE(TRIM(U$6)," ",""))))-1)&amp;" Total",$B$6:$AH$427,ROW($A145)-5,FALSE))</f>
        <v>0</v>
      </c>
      <c r="V145" s="11">
        <f ca="1">IF(V$5&lt;&gt;"",HLOOKUP(V$5,Functionalization!$G$6:$M$427,ROW($A145)-5,FALSE),IFERROR(INDEX(V$391:V$427,MATCH($F145,$B$391:$B$427,0))/VLOOKUP($F145,$B$391:$AH$427,MATCH(LEFT(TRIM(V$6),FIND("~",SUBSTITUTE(V$6,"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145))*HLOOKUP(LEFT(TRIM(V$6),FIND("~",SUBSTITUTE(V$6," ","~",LEN(TRIM(V$6))-LEN(SUBSTITUTE(TRIM(V$6)," ",""))))-1)&amp;" Total",$B$6:$AH$427,ROW($A145)-5,FALSE))</f>
        <v>0</v>
      </c>
      <c r="W145" s="11">
        <f ca="1">IF(W$5&lt;&gt;"",HLOOKUP(W$5,Functionalization!$G$6:$M$427,ROW($A145)-5,FALSE),IFERROR(INDEX(W$391:W$427,MATCH($F145,$B$391:$B$427,0))/VLOOKUP($F145,$B$391:$AH$427,MATCH(LEFT(TRIM(W$6),FIND("~",SUBSTITUTE(W$6,"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145))*HLOOKUP(LEFT(TRIM(W$6),FIND("~",SUBSTITUTE(W$6," ","~",LEN(TRIM(W$6))-LEN(SUBSTITUTE(TRIM(W$6)," ",""))))-1)&amp;" Total",$B$6:$AH$427,ROW($A145)-5,FALSE))</f>
        <v>-33510.851609742836</v>
      </c>
      <c r="X145" s="11">
        <f ca="1">IF(X$5&lt;&gt;"",HLOOKUP(X$5,Functionalization!$G$6:$M$427,ROW($A145)-5,FALSE),IFERROR(INDEX(X$391:X$427,MATCH($F145,$B$391:$B$427,0))/VLOOKUP($F145,$B$391:$AH$427,MATCH(LEFT(TRIM(X$6),FIND("~",SUBSTITUTE(X$6,"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145))*HLOOKUP(LEFT(TRIM(X$6),FIND("~",SUBSTITUTE(X$6," ","~",LEN(TRIM(X$6))-LEN(SUBSTITUTE(TRIM(X$6)," ",""))))-1)&amp;" Total",$B$6:$AH$427,ROW($A145)-5,FALSE))</f>
        <v>-25788.930307387469</v>
      </c>
      <c r="Y145" s="11">
        <f ca="1">IF(Y$5&lt;&gt;"",HLOOKUP(Y$5,Functionalization!$G$6:$M$427,ROW($A145)-5,FALSE),IFERROR(INDEX(Y$391:Y$427,MATCH($F145,$B$391:$B$427,0))/VLOOKUP($F145,$B$391:$AH$427,MATCH(LEFT(TRIM(Y$6),FIND("~",SUBSTITUTE(Y$6,"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145))*HLOOKUP(LEFT(TRIM(Y$6),FIND("~",SUBSTITUTE(Y$6," ","~",LEN(TRIM(Y$6))-LEN(SUBSTITUTE(TRIM(Y$6)," ",""))))-1)&amp;" Total",$B$6:$AH$427,ROW($A145)-5,FALSE))</f>
        <v>0</v>
      </c>
      <c r="Z145" s="11">
        <f ca="1">IF(Z$5&lt;&gt;"",HLOOKUP(Z$5,Functionalization!$G$6:$M$427,ROW($A145)-5,FALSE),IFERROR(INDEX(Z$391:Z$427,MATCH($F145,$B$391:$B$427,0))/VLOOKUP($F145,$B$391:$AH$427,MATCH(LEFT(TRIM(Z$6),FIND("~",SUBSTITUTE(Z$6,"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145))*HLOOKUP(LEFT(TRIM(Z$6),FIND("~",SUBSTITUTE(Z$6," ","~",LEN(TRIM(Z$6))-LEN(SUBSTITUTE(TRIM(Z$6)," ",""))))-1)&amp;" Total",$B$6:$AH$427,ROW($A145)-5,FALSE))</f>
        <v>-7721.9213023553639</v>
      </c>
      <c r="AA145" s="11">
        <f ca="1">IF(AA$5&lt;&gt;"",HLOOKUP(AA$5,Functionalization!$G$6:$M$427,ROW($A145)-5,FALSE),IFERROR(INDEX(AA$391:AA$427,MATCH($F145,$B$391:$B$427,0))/VLOOKUP($F145,$B$391:$AH$427,MATCH(LEFT(TRIM(AA$6),FIND("~",SUBSTITUTE(AA$6,"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145))*HLOOKUP(LEFT(TRIM(AA$6),FIND("~",SUBSTITUTE(AA$6," ","~",LEN(TRIM(AA$6))-LEN(SUBSTITUTE(TRIM(AA$6)," ",""))))-1)&amp;" Total",$B$6:$AH$427,ROW($A145)-5,FALSE))</f>
        <v>-10442.385441989523</v>
      </c>
      <c r="AB145" s="11">
        <f ca="1">IF(AB$5&lt;&gt;"",HLOOKUP(AB$5,Functionalization!$G$6:$M$427,ROW($A145)-5,FALSE),IFERROR(INDEX(AB$391:AB$427,MATCH($F145,$B$391:$B$427,0))/VLOOKUP($F145,$B$391:$AH$427,MATCH(LEFT(TRIM(AB$6),FIND("~",SUBSTITUTE(AB$6,"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145))*HLOOKUP(LEFT(TRIM(AB$6),FIND("~",SUBSTITUTE(AB$6," ","~",LEN(TRIM(AB$6))-LEN(SUBSTITUTE(TRIM(AB$6)," ",""))))-1)&amp;" Total",$B$6:$AH$427,ROW($A145)-5,FALSE))</f>
        <v>0</v>
      </c>
      <c r="AC145" s="11">
        <f ca="1">IF(AC$5&lt;&gt;"",HLOOKUP(AC$5,Functionalization!$G$6:$M$427,ROW($A145)-5,FALSE),IFERROR(INDEX(AC$391:AC$427,MATCH($F145,$B$391:$B$427,0))/VLOOKUP($F145,$B$391:$AH$427,MATCH(LEFT(TRIM(AC$6),FIND("~",SUBSTITUTE(AC$6,"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145))*HLOOKUP(LEFT(TRIM(AC$6),FIND("~",SUBSTITUTE(AC$6," ","~",LEN(TRIM(AC$6))-LEN(SUBSTITUTE(TRIM(AC$6)," ",""))))-1)&amp;" Total",$B$6:$AH$427,ROW($A145)-5,FALSE))</f>
        <v>0</v>
      </c>
      <c r="AD145" s="11">
        <f ca="1">IF(AD$5&lt;&gt;"",HLOOKUP(AD$5,Functionalization!$G$6:$M$427,ROW($A145)-5,FALSE),IFERROR(INDEX(AD$391:AD$427,MATCH($F145,$B$391:$B$427,0))/VLOOKUP($F145,$B$391:$AH$427,MATCH(LEFT(TRIM(AD$6),FIND("~",SUBSTITUTE(AD$6,"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145))*HLOOKUP(LEFT(TRIM(AD$6),FIND("~",SUBSTITUTE(AD$6," ","~",LEN(TRIM(AD$6))-LEN(SUBSTITUTE(TRIM(AD$6)," ",""))))-1)&amp;" Total",$B$6:$AH$427,ROW($A145)-5,FALSE))</f>
        <v>-10442.385441989523</v>
      </c>
      <c r="AE145" s="11">
        <f ca="1">IF(AE$5&lt;&gt;"",HLOOKUP(AE$5,Functionalization!$G$6:$M$427,ROW($A145)-5,FALSE),IFERROR(INDEX(AE$391:AE$427,MATCH($F145,$B$391:$B$427,0))/VLOOKUP($F145,$B$391:$AH$427,MATCH(LEFT(TRIM(AE$6),FIND("~",SUBSTITUTE(AE$6,"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145))*HLOOKUP(LEFT(TRIM(AE$6),FIND("~",SUBSTITUTE(AE$6," ","~",LEN(TRIM(AE$6))-LEN(SUBSTITUTE(TRIM(AE$6)," ",""))))-1)&amp;" Total",$B$6:$AH$427,ROW($A145)-5,FALSE))</f>
        <v>0</v>
      </c>
      <c r="AF145" s="11">
        <f ca="1">IF(AF$5&lt;&gt;"",HLOOKUP(AF$5,Functionalization!$G$6:$M$427,ROW($A145)-5,FALSE),IFERROR(INDEX(AF$391:AF$427,MATCH($F145,$B$391:$B$427,0))/VLOOKUP($F145,$B$391:$AH$427,MATCH(LEFT(TRIM(AF$6),FIND("~",SUBSTITUTE(AF$6,"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145))*HLOOKUP(LEFT(TRIM(AF$6),FIND("~",SUBSTITUTE(AF$6," ","~",LEN(TRIM(AF$6))-LEN(SUBSTITUTE(TRIM(AF$6)," ",""))))-1)&amp;" Total",$B$6:$AH$427,ROW($A145)-5,FALSE))</f>
        <v>0</v>
      </c>
      <c r="AG145" s="11">
        <f ca="1">IF(AG$5&lt;&gt;"",HLOOKUP(AG$5,Functionalization!$G$6:$M$427,ROW($A145)-5,FALSE),IFERROR(INDEX(AG$391:AG$427,MATCH($F145,$B$391:$B$427,0))/VLOOKUP($F145,$B$391:$AH$427,MATCH(LEFT(TRIM(AG$6),FIND("~",SUBSTITUTE(AG$6,"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145))*HLOOKUP(LEFT(TRIM(AG$6),FIND("~",SUBSTITUTE(AG$6," ","~",LEN(TRIM(AG$6))-LEN(SUBSTITUTE(TRIM(AG$6)," ",""))))-1)&amp;" Total",$B$6:$AH$427,ROW($A145)-5,FALSE))</f>
        <v>0</v>
      </c>
      <c r="AH145" s="11">
        <f ca="1">IF(AH$5&lt;&gt;"",HLOOKUP(AH$5,Functionalization!$G$6:$M$427,ROW($A145)-5,FALSE),IFERROR(INDEX(AH$391:AH$427,MATCH($F145,$B$391:$B$427,0))/VLOOKUP($F145,$B$391:$AH$427,MATCH(LEFT(TRIM(AH$6),FIND("~",SUBSTITUTE(AH$6,"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145))*HLOOKUP(LEFT(TRIM(AH$6),FIND("~",SUBSTITUTE(AH$6," ","~",LEN(TRIM(AH$6))-LEN(SUBSTITUTE(TRIM(AH$6)," ",""))))-1)&amp;" Total",$B$6:$AH$427,ROW($A145)-5,FALSE))</f>
        <v>0</v>
      </c>
      <c r="AJ145">
        <f ca="1">IFERROR(IF(SUMIF($G$6:$AH$6,AJ$6&amp;" Total",$G145:$AH145)-(SUMIF($G$6:$AH$6,AJ$6&amp;" "&amp;'Input-Func_Class'!$D$22,$G145:$AH145)+IFERROR(SUMIF($G$6:$AH$6,AJ$6&amp;" "&amp;'Input-Func_Class'!$E$22,$G145:$AH145),SUMIF($G$6:$AH$6,AJ$6&amp;" "&amp;'Input-Func_Class'!$B$24,$G145:$AH145))+SUMIF($G$6:$AH$6,AJ$6&amp;" "&amp;'Input-Func_Class'!$F$22,$G145:$AH145))&lt;Check_Limit,0,1),1)</f>
        <v>0</v>
      </c>
      <c r="AK145">
        <f ca="1">IFERROR(IF(SUMIF($G$6:$AH$6,AK$6&amp;" Total",$G145:$AH145)-(SUMIF($G$6:$AH$6,AK$6&amp;" "&amp;'Input-Func_Class'!$D$22,$G145:$AH145)+IFERROR(SUMIF($G$6:$AH$6,AK$6&amp;" "&amp;'Input-Func_Class'!$E$22,$G145:$AH145),SUMIF($G$6:$AH$6,AK$6&amp;" "&amp;'Input-Func_Class'!$B$24,$G145:$AH145))+SUMIF($G$6:$AH$6,AK$6&amp;" "&amp;'Input-Func_Class'!$F$22,$G145:$AH145))&lt;Check_Limit,0,1),1)</f>
        <v>0</v>
      </c>
      <c r="AL145">
        <f ca="1">IFERROR(IF(SUMIF($G$6:$AH$6,AL$6&amp;" Total",$G145:$AH145)-(SUMIF($G$6:$AH$6,AL$6&amp;" "&amp;'Input-Func_Class'!$D$22,$G145:$AH145)+IFERROR(SUMIF($G$6:$AH$6,AL$6&amp;" "&amp;'Input-Func_Class'!$E$22,$G145:$AH145),SUMIF($G$6:$AH$6,AL$6&amp;" "&amp;'Input-Func_Class'!$B$24,$G145:$AH145))+SUMIF($G$6:$AH$6,AL$6&amp;" "&amp;'Input-Func_Class'!$F$22,$G145:$AH145))&lt;Check_Limit,0,1),1)</f>
        <v>0</v>
      </c>
      <c r="AM145">
        <f ca="1">IFERROR(IF(SUMIF($G$6:$AH$6,AM$6&amp;" Total",$G145:$AH145)-(SUMIF($G$6:$AH$6,AM$6&amp;" "&amp;'Input-Func_Class'!$D$22,$G145:$AH145)+IFERROR(SUMIF($G$6:$AH$6,AM$6&amp;" "&amp;'Input-Func_Class'!$E$22,$G145:$AH145),SUMIF($G$6:$AH$6,AM$6&amp;" "&amp;'Input-Func_Class'!$B$24,$G145:$AH145))+SUMIF($G$6:$AH$6,AM$6&amp;" "&amp;'Input-Func_Class'!$F$22,$G145:$AH145))&lt;Check_Limit,0,1),1)</f>
        <v>0</v>
      </c>
      <c r="AN145">
        <f ca="1">IFERROR(IF(SUMIF($G$6:$AH$6,AN$6&amp;" Total",$G145:$AH145)-(SUMIF($G$6:$AH$6,AN$6&amp;" "&amp;'Input-Func_Class'!$D$22,$G145:$AH145)+IFERROR(SUMIF($G$6:$AH$6,AN$6&amp;" "&amp;'Input-Func_Class'!$E$22,$G145:$AH145),SUMIF($G$6:$AH$6,AN$6&amp;" "&amp;'Input-Func_Class'!$B$24,$G145:$AH145))+SUMIF($G$6:$AH$6,AN$6&amp;" "&amp;'Input-Func_Class'!$F$22,$G145:$AH145))&lt;Check_Limit,0,1),1)</f>
        <v>0</v>
      </c>
      <c r="AO145">
        <f ca="1">IFERROR(IF(SUMIF($G$6:$AH$6,AO$6&amp;" Total",$G145:$AH145)-(SUMIF($G$6:$AH$6,AO$6&amp;" "&amp;'Input-Func_Class'!$D$22,$G145:$AH145)+IFERROR(SUMIF($G$6:$AH$6,AO$6&amp;" "&amp;'Input-Func_Class'!$E$22,$G145:$AH145),SUMIF($G$6:$AH$6,AO$6&amp;" "&amp;'Input-Func_Class'!$B$24,$G145:$AH145))+SUMIF($G$6:$AH$6,AO$6&amp;" "&amp;'Input-Func_Class'!$F$22,$G145:$AH145))&lt;Check_Limit,0,1),1)</f>
        <v>0</v>
      </c>
      <c r="AP145">
        <f ca="1">IFERROR(IF(SUMIF($G$6:$AH$6,AP$6&amp;" Total",$G145:$AH145)-(SUMIF($G$6:$AH$6,AP$6&amp;" "&amp;'Input-Func_Class'!$D$22,$G145:$AH145)+IFERROR(SUMIF($G$6:$AH$6,AP$6&amp;" "&amp;'Input-Func_Class'!$E$22,$G145:$AH145),SUMIF($G$6:$AH$6,AP$6&amp;" "&amp;'Input-Func_Class'!$B$24,$G145:$AH145))+SUMIF($G$6:$AH$6,AP$6&amp;" "&amp;'Input-Func_Class'!$F$22,$G145:$AH145))&lt;Check_Limit,0,1),1)</f>
        <v>0</v>
      </c>
    </row>
    <row r="146" spans="1:42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>Functionalization!$D146</f>
        <v>0</v>
      </c>
      <c r="E146" s="11">
        <f t="shared" si="15"/>
        <v>0</v>
      </c>
      <c r="F146" s="3" t="str">
        <f>IF($D146=0,"-",IF('Input-Accounts'!$E146&lt;&gt;0,'Input-Accounts'!$E146,'Input-Accounts'!$G146))</f>
        <v>-</v>
      </c>
      <c r="G146" s="11">
        <f ca="1">IF(G$5&lt;&gt;"",HLOOKUP(G$5,Functionalization!$G$6:$M$427,ROW($A146)-5,FALSE),IFERROR(INDEX(G$391:G$427,MATCH($F146,$B$391:$B$427,0))/VLOOKUP($F146,$B$391:$AH$427,MATCH(LEFT(TRIM(G$6),FIND("~",SUBSTITUTE(G$6,"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146))*HLOOKUP(LEFT(TRIM(G$6),FIND("~",SUBSTITUTE(G$6," ","~",LEN(TRIM(G$6))-LEN(SUBSTITUTE(TRIM(G$6)," ",""))))-1)&amp;" Total",$B$6:$AH$427,ROW($A146)-5,FALSE))</f>
        <v>0</v>
      </c>
      <c r="H146" s="11">
        <f ca="1">IF(H$5&lt;&gt;"",HLOOKUP(H$5,Functionalization!$G$6:$M$427,ROW($A146)-5,FALSE),IFERROR(INDEX(H$391:H$427,MATCH($F146,$B$391:$B$427,0))/VLOOKUP($F146,$B$391:$AH$427,MATCH(LEFT(TRIM(H$6),FIND("~",SUBSTITUTE(H$6,"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146))*HLOOKUP(LEFT(TRIM(H$6),FIND("~",SUBSTITUTE(H$6," ","~",LEN(TRIM(H$6))-LEN(SUBSTITUTE(TRIM(H$6)," ",""))))-1)&amp;" Total",$B$6:$AH$427,ROW($A146)-5,FALSE))</f>
        <v>0</v>
      </c>
      <c r="I146" s="11">
        <f ca="1">IF(I$5&lt;&gt;"",HLOOKUP(I$5,Functionalization!$G$6:$M$427,ROW($A146)-5,FALSE),IFERROR(INDEX(I$391:I$427,MATCH($F146,$B$391:$B$427,0))/VLOOKUP($F146,$B$391:$AH$427,MATCH(LEFT(TRIM(I$6),FIND("~",SUBSTITUTE(I$6,"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146))*HLOOKUP(LEFT(TRIM(I$6),FIND("~",SUBSTITUTE(I$6," ","~",LEN(TRIM(I$6))-LEN(SUBSTITUTE(TRIM(I$6)," ",""))))-1)&amp;" Total",$B$6:$AH$427,ROW($A146)-5,FALSE))</f>
        <v>0</v>
      </c>
      <c r="J146" s="11">
        <f ca="1">IF(J$5&lt;&gt;"",HLOOKUP(J$5,Functionalization!$G$6:$M$427,ROW($A146)-5,FALSE),IFERROR(INDEX(J$391:J$427,MATCH($F146,$B$391:$B$427,0))/VLOOKUP($F146,$B$391:$AH$427,MATCH(LEFT(TRIM(J$6),FIND("~",SUBSTITUTE(J$6,"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146))*HLOOKUP(LEFT(TRIM(J$6),FIND("~",SUBSTITUTE(J$6," ","~",LEN(TRIM(J$6))-LEN(SUBSTITUTE(TRIM(J$6)," ",""))))-1)&amp;" Total",$B$6:$AH$427,ROW($A146)-5,FALSE))</f>
        <v>0</v>
      </c>
      <c r="K146" s="11">
        <f ca="1">IF(K$5&lt;&gt;"",HLOOKUP(K$5,Functionalization!$G$6:$M$427,ROW($A146)-5,FALSE),IFERROR(INDEX(K$391:K$427,MATCH($F146,$B$391:$B$427,0))/VLOOKUP($F146,$B$391:$AH$427,MATCH(LEFT(TRIM(K$6),FIND("~",SUBSTITUTE(K$6,"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146))*HLOOKUP(LEFT(TRIM(K$6),FIND("~",SUBSTITUTE(K$6," ","~",LEN(TRIM(K$6))-LEN(SUBSTITUTE(TRIM(K$6)," ",""))))-1)&amp;" Total",$B$6:$AH$427,ROW($A146)-5,FALSE))</f>
        <v>0</v>
      </c>
      <c r="L146" s="11">
        <f ca="1">IF(L$5&lt;&gt;"",HLOOKUP(L$5,Functionalization!$G$6:$M$427,ROW($A146)-5,FALSE),IFERROR(INDEX(L$391:L$427,MATCH($F146,$B$391:$B$427,0))/VLOOKUP($F146,$B$391:$AH$427,MATCH(LEFT(TRIM(L$6),FIND("~",SUBSTITUTE(L$6,"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146))*HLOOKUP(LEFT(TRIM(L$6),FIND("~",SUBSTITUTE(L$6," ","~",LEN(TRIM(L$6))-LEN(SUBSTITUTE(TRIM(L$6)," ",""))))-1)&amp;" Total",$B$6:$AH$427,ROW($A146)-5,FALSE))</f>
        <v>0</v>
      </c>
      <c r="M146" s="11">
        <f ca="1">IF(M$5&lt;&gt;"",HLOOKUP(M$5,Functionalization!$G$6:$M$427,ROW($A146)-5,FALSE),IFERROR(INDEX(M$391:M$427,MATCH($F146,$B$391:$B$427,0))/VLOOKUP($F146,$B$391:$AH$427,MATCH(LEFT(TRIM(M$6),FIND("~",SUBSTITUTE(M$6,"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146))*HLOOKUP(LEFT(TRIM(M$6),FIND("~",SUBSTITUTE(M$6," ","~",LEN(TRIM(M$6))-LEN(SUBSTITUTE(TRIM(M$6)," ",""))))-1)&amp;" Total",$B$6:$AH$427,ROW($A146)-5,FALSE))</f>
        <v>0</v>
      </c>
      <c r="N146" s="11">
        <f ca="1">IF(N$5&lt;&gt;"",HLOOKUP(N$5,Functionalization!$G$6:$M$427,ROW($A146)-5,FALSE),IFERROR(INDEX(N$391:N$427,MATCH($F146,$B$391:$B$427,0))/VLOOKUP($F146,$B$391:$AH$427,MATCH(LEFT(TRIM(N$6),FIND("~",SUBSTITUTE(N$6,"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146))*HLOOKUP(LEFT(TRIM(N$6),FIND("~",SUBSTITUTE(N$6," ","~",LEN(TRIM(N$6))-LEN(SUBSTITUTE(TRIM(N$6)," ",""))))-1)&amp;" Total",$B$6:$AH$427,ROW($A146)-5,FALSE))</f>
        <v>0</v>
      </c>
      <c r="O146" s="11">
        <f ca="1">IF(O$5&lt;&gt;"",HLOOKUP(O$5,Functionalization!$G$6:$M$427,ROW($A146)-5,FALSE),IFERROR(INDEX(O$391:O$427,MATCH($F146,$B$391:$B$427,0))/VLOOKUP($F146,$B$391:$AH$427,MATCH(LEFT(TRIM(O$6),FIND("~",SUBSTITUTE(O$6,"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146))*HLOOKUP(LEFT(TRIM(O$6),FIND("~",SUBSTITUTE(O$6," ","~",LEN(TRIM(O$6))-LEN(SUBSTITUTE(TRIM(O$6)," ",""))))-1)&amp;" Total",$B$6:$AH$427,ROW($A146)-5,FALSE))</f>
        <v>0</v>
      </c>
      <c r="P146" s="11">
        <f ca="1">IF(P$5&lt;&gt;"",HLOOKUP(P$5,Functionalization!$G$6:$M$427,ROW($A146)-5,FALSE),IFERROR(INDEX(P$391:P$427,MATCH($F146,$B$391:$B$427,0))/VLOOKUP($F146,$B$391:$AH$427,MATCH(LEFT(TRIM(P$6),FIND("~",SUBSTITUTE(P$6,"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146))*HLOOKUP(LEFT(TRIM(P$6),FIND("~",SUBSTITUTE(P$6," ","~",LEN(TRIM(P$6))-LEN(SUBSTITUTE(TRIM(P$6)," ",""))))-1)&amp;" Total",$B$6:$AH$427,ROW($A146)-5,FALSE))</f>
        <v>0</v>
      </c>
      <c r="Q146" s="11">
        <f ca="1">IF(Q$5&lt;&gt;"",HLOOKUP(Q$5,Functionalization!$G$6:$M$427,ROW($A146)-5,FALSE),IFERROR(INDEX(Q$391:Q$427,MATCH($F146,$B$391:$B$427,0))/VLOOKUP($F146,$B$391:$AH$427,MATCH(LEFT(TRIM(Q$6),FIND("~",SUBSTITUTE(Q$6,"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146))*HLOOKUP(LEFT(TRIM(Q$6),FIND("~",SUBSTITUTE(Q$6," ","~",LEN(TRIM(Q$6))-LEN(SUBSTITUTE(TRIM(Q$6)," ",""))))-1)&amp;" Total",$B$6:$AH$427,ROW($A146)-5,FALSE))</f>
        <v>0</v>
      </c>
      <c r="R146" s="11">
        <f ca="1">IF(R$5&lt;&gt;"",HLOOKUP(R$5,Functionalization!$G$6:$M$427,ROW($A146)-5,FALSE),IFERROR(INDEX(R$391:R$427,MATCH($F146,$B$391:$B$427,0))/VLOOKUP($F146,$B$391:$AH$427,MATCH(LEFT(TRIM(R$6),FIND("~",SUBSTITUTE(R$6,"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146))*HLOOKUP(LEFT(TRIM(R$6),FIND("~",SUBSTITUTE(R$6," ","~",LEN(TRIM(R$6))-LEN(SUBSTITUTE(TRIM(R$6)," ",""))))-1)&amp;" Total",$B$6:$AH$427,ROW($A146)-5,FALSE))</f>
        <v>0</v>
      </c>
      <c r="S146" s="11">
        <f ca="1">IF(S$5&lt;&gt;"",HLOOKUP(S$5,Functionalization!$G$6:$M$427,ROW($A146)-5,FALSE),IFERROR(INDEX(S$391:S$427,MATCH($F146,$B$391:$B$427,0))/VLOOKUP($F146,$B$391:$AH$427,MATCH(LEFT(TRIM(S$6),FIND("~",SUBSTITUTE(S$6,"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146))*HLOOKUP(LEFT(TRIM(S$6),FIND("~",SUBSTITUTE(S$6," ","~",LEN(TRIM(S$6))-LEN(SUBSTITUTE(TRIM(S$6)," ",""))))-1)&amp;" Total",$B$6:$AH$427,ROW($A146)-5,FALSE))</f>
        <v>0</v>
      </c>
      <c r="T146" s="11">
        <f ca="1">IF(T$5&lt;&gt;"",HLOOKUP(T$5,Functionalization!$G$6:$M$427,ROW($A146)-5,FALSE),IFERROR(INDEX(T$391:T$427,MATCH($F146,$B$391:$B$427,0))/VLOOKUP($F146,$B$391:$AH$427,MATCH(LEFT(TRIM(T$6),FIND("~",SUBSTITUTE(T$6,"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146))*HLOOKUP(LEFT(TRIM(T$6),FIND("~",SUBSTITUTE(T$6," ","~",LEN(TRIM(T$6))-LEN(SUBSTITUTE(TRIM(T$6)," ",""))))-1)&amp;" Total",$B$6:$AH$427,ROW($A146)-5,FALSE))</f>
        <v>0</v>
      </c>
      <c r="U146" s="11">
        <f ca="1">IF(U$5&lt;&gt;"",HLOOKUP(U$5,Functionalization!$G$6:$M$427,ROW($A146)-5,FALSE),IFERROR(INDEX(U$391:U$427,MATCH($F146,$B$391:$B$427,0))/VLOOKUP($F146,$B$391:$AH$427,MATCH(LEFT(TRIM(U$6),FIND("~",SUBSTITUTE(U$6,"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146))*HLOOKUP(LEFT(TRIM(U$6),FIND("~",SUBSTITUTE(U$6," ","~",LEN(TRIM(U$6))-LEN(SUBSTITUTE(TRIM(U$6)," ",""))))-1)&amp;" Total",$B$6:$AH$427,ROW($A146)-5,FALSE))</f>
        <v>0</v>
      </c>
      <c r="V146" s="11">
        <f ca="1">IF(V$5&lt;&gt;"",HLOOKUP(V$5,Functionalization!$G$6:$M$427,ROW($A146)-5,FALSE),IFERROR(INDEX(V$391:V$427,MATCH($F146,$B$391:$B$427,0))/VLOOKUP($F146,$B$391:$AH$427,MATCH(LEFT(TRIM(V$6),FIND("~",SUBSTITUTE(V$6,"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146))*HLOOKUP(LEFT(TRIM(V$6),FIND("~",SUBSTITUTE(V$6," ","~",LEN(TRIM(V$6))-LEN(SUBSTITUTE(TRIM(V$6)," ",""))))-1)&amp;" Total",$B$6:$AH$427,ROW($A146)-5,FALSE))</f>
        <v>0</v>
      </c>
      <c r="W146" s="11">
        <f ca="1">IF(W$5&lt;&gt;"",HLOOKUP(W$5,Functionalization!$G$6:$M$427,ROW($A146)-5,FALSE),IFERROR(INDEX(W$391:W$427,MATCH($F146,$B$391:$B$427,0))/VLOOKUP($F146,$B$391:$AH$427,MATCH(LEFT(TRIM(W$6),FIND("~",SUBSTITUTE(W$6,"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146))*HLOOKUP(LEFT(TRIM(W$6),FIND("~",SUBSTITUTE(W$6," ","~",LEN(TRIM(W$6))-LEN(SUBSTITUTE(TRIM(W$6)," ",""))))-1)&amp;" Total",$B$6:$AH$427,ROW($A146)-5,FALSE))</f>
        <v>0</v>
      </c>
      <c r="X146" s="11">
        <f ca="1">IF(X$5&lt;&gt;"",HLOOKUP(X$5,Functionalization!$G$6:$M$427,ROW($A146)-5,FALSE),IFERROR(INDEX(X$391:X$427,MATCH($F146,$B$391:$B$427,0))/VLOOKUP($F146,$B$391:$AH$427,MATCH(LEFT(TRIM(X$6),FIND("~",SUBSTITUTE(X$6,"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146))*HLOOKUP(LEFT(TRIM(X$6),FIND("~",SUBSTITUTE(X$6," ","~",LEN(TRIM(X$6))-LEN(SUBSTITUTE(TRIM(X$6)," ",""))))-1)&amp;" Total",$B$6:$AH$427,ROW($A146)-5,FALSE))</f>
        <v>0</v>
      </c>
      <c r="Y146" s="11">
        <f ca="1">IF(Y$5&lt;&gt;"",HLOOKUP(Y$5,Functionalization!$G$6:$M$427,ROW($A146)-5,FALSE),IFERROR(INDEX(Y$391:Y$427,MATCH($F146,$B$391:$B$427,0))/VLOOKUP($F146,$B$391:$AH$427,MATCH(LEFT(TRIM(Y$6),FIND("~",SUBSTITUTE(Y$6,"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146))*HLOOKUP(LEFT(TRIM(Y$6),FIND("~",SUBSTITUTE(Y$6," ","~",LEN(TRIM(Y$6))-LEN(SUBSTITUTE(TRIM(Y$6)," ",""))))-1)&amp;" Total",$B$6:$AH$427,ROW($A146)-5,FALSE))</f>
        <v>0</v>
      </c>
      <c r="Z146" s="11">
        <f ca="1">IF(Z$5&lt;&gt;"",HLOOKUP(Z$5,Functionalization!$G$6:$M$427,ROW($A146)-5,FALSE),IFERROR(INDEX(Z$391:Z$427,MATCH($F146,$B$391:$B$427,0))/VLOOKUP($F146,$B$391:$AH$427,MATCH(LEFT(TRIM(Z$6),FIND("~",SUBSTITUTE(Z$6,"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146))*HLOOKUP(LEFT(TRIM(Z$6),FIND("~",SUBSTITUTE(Z$6," ","~",LEN(TRIM(Z$6))-LEN(SUBSTITUTE(TRIM(Z$6)," ",""))))-1)&amp;" Total",$B$6:$AH$427,ROW($A146)-5,FALSE))</f>
        <v>0</v>
      </c>
      <c r="AA146" s="11">
        <f ca="1">IF(AA$5&lt;&gt;"",HLOOKUP(AA$5,Functionalization!$G$6:$M$427,ROW($A146)-5,FALSE),IFERROR(INDEX(AA$391:AA$427,MATCH($F146,$B$391:$B$427,0))/VLOOKUP($F146,$B$391:$AH$427,MATCH(LEFT(TRIM(AA$6),FIND("~",SUBSTITUTE(AA$6,"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146))*HLOOKUP(LEFT(TRIM(AA$6),FIND("~",SUBSTITUTE(AA$6," ","~",LEN(TRIM(AA$6))-LEN(SUBSTITUTE(TRIM(AA$6)," ",""))))-1)&amp;" Total",$B$6:$AH$427,ROW($A146)-5,FALSE))</f>
        <v>0</v>
      </c>
      <c r="AB146" s="11">
        <f ca="1">IF(AB$5&lt;&gt;"",HLOOKUP(AB$5,Functionalization!$G$6:$M$427,ROW($A146)-5,FALSE),IFERROR(INDEX(AB$391:AB$427,MATCH($F146,$B$391:$B$427,0))/VLOOKUP($F146,$B$391:$AH$427,MATCH(LEFT(TRIM(AB$6),FIND("~",SUBSTITUTE(AB$6,"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146))*HLOOKUP(LEFT(TRIM(AB$6),FIND("~",SUBSTITUTE(AB$6," ","~",LEN(TRIM(AB$6))-LEN(SUBSTITUTE(TRIM(AB$6)," ",""))))-1)&amp;" Total",$B$6:$AH$427,ROW($A146)-5,FALSE))</f>
        <v>0</v>
      </c>
      <c r="AC146" s="11">
        <f ca="1">IF(AC$5&lt;&gt;"",HLOOKUP(AC$5,Functionalization!$G$6:$M$427,ROW($A146)-5,FALSE),IFERROR(INDEX(AC$391:AC$427,MATCH($F146,$B$391:$B$427,0))/VLOOKUP($F146,$B$391:$AH$427,MATCH(LEFT(TRIM(AC$6),FIND("~",SUBSTITUTE(AC$6,"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146))*HLOOKUP(LEFT(TRIM(AC$6),FIND("~",SUBSTITUTE(AC$6," ","~",LEN(TRIM(AC$6))-LEN(SUBSTITUTE(TRIM(AC$6)," ",""))))-1)&amp;" Total",$B$6:$AH$427,ROW($A146)-5,FALSE))</f>
        <v>0</v>
      </c>
      <c r="AD146" s="11">
        <f ca="1">IF(AD$5&lt;&gt;"",HLOOKUP(AD$5,Functionalization!$G$6:$M$427,ROW($A146)-5,FALSE),IFERROR(INDEX(AD$391:AD$427,MATCH($F146,$B$391:$B$427,0))/VLOOKUP($F146,$B$391:$AH$427,MATCH(LEFT(TRIM(AD$6),FIND("~",SUBSTITUTE(AD$6,"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146))*HLOOKUP(LEFT(TRIM(AD$6),FIND("~",SUBSTITUTE(AD$6," ","~",LEN(TRIM(AD$6))-LEN(SUBSTITUTE(TRIM(AD$6)," ",""))))-1)&amp;" Total",$B$6:$AH$427,ROW($A146)-5,FALSE))</f>
        <v>0</v>
      </c>
      <c r="AE146" s="11">
        <f ca="1">IF(AE$5&lt;&gt;"",HLOOKUP(AE$5,Functionalization!$G$6:$M$427,ROW($A146)-5,FALSE),IFERROR(INDEX(AE$391:AE$427,MATCH($F146,$B$391:$B$427,0))/VLOOKUP($F146,$B$391:$AH$427,MATCH(LEFT(TRIM(AE$6),FIND("~",SUBSTITUTE(AE$6,"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146))*HLOOKUP(LEFT(TRIM(AE$6),FIND("~",SUBSTITUTE(AE$6," ","~",LEN(TRIM(AE$6))-LEN(SUBSTITUTE(TRIM(AE$6)," ",""))))-1)&amp;" Total",$B$6:$AH$427,ROW($A146)-5,FALSE))</f>
        <v>0</v>
      </c>
      <c r="AF146" s="11">
        <f ca="1">IF(AF$5&lt;&gt;"",HLOOKUP(AF$5,Functionalization!$G$6:$M$427,ROW($A146)-5,FALSE),IFERROR(INDEX(AF$391:AF$427,MATCH($F146,$B$391:$B$427,0))/VLOOKUP($F146,$B$391:$AH$427,MATCH(LEFT(TRIM(AF$6),FIND("~",SUBSTITUTE(AF$6,"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146))*HLOOKUP(LEFT(TRIM(AF$6),FIND("~",SUBSTITUTE(AF$6," ","~",LEN(TRIM(AF$6))-LEN(SUBSTITUTE(TRIM(AF$6)," ",""))))-1)&amp;" Total",$B$6:$AH$427,ROW($A146)-5,FALSE))</f>
        <v>0</v>
      </c>
      <c r="AG146" s="11">
        <f ca="1">IF(AG$5&lt;&gt;"",HLOOKUP(AG$5,Functionalization!$G$6:$M$427,ROW($A146)-5,FALSE),IFERROR(INDEX(AG$391:AG$427,MATCH($F146,$B$391:$B$427,0))/VLOOKUP($F146,$B$391:$AH$427,MATCH(LEFT(TRIM(AG$6),FIND("~",SUBSTITUTE(AG$6,"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146))*HLOOKUP(LEFT(TRIM(AG$6),FIND("~",SUBSTITUTE(AG$6," ","~",LEN(TRIM(AG$6))-LEN(SUBSTITUTE(TRIM(AG$6)," ",""))))-1)&amp;" Total",$B$6:$AH$427,ROW($A146)-5,FALSE))</f>
        <v>0</v>
      </c>
      <c r="AH146" s="11">
        <f ca="1">IF(AH$5&lt;&gt;"",HLOOKUP(AH$5,Functionalization!$G$6:$M$427,ROW($A146)-5,FALSE),IFERROR(INDEX(AH$391:AH$427,MATCH($F146,$B$391:$B$427,0))/VLOOKUP($F146,$B$391:$AH$427,MATCH(LEFT(TRIM(AH$6),FIND("~",SUBSTITUTE(AH$6,"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146))*HLOOKUP(LEFT(TRIM(AH$6),FIND("~",SUBSTITUTE(AH$6," ","~",LEN(TRIM(AH$6))-LEN(SUBSTITUTE(TRIM(AH$6)," ",""))))-1)&amp;" Total",$B$6:$AH$427,ROW($A146)-5,FALSE))</f>
        <v>0</v>
      </c>
      <c r="AJ146">
        <f ca="1">IFERROR(IF(SUMIF($G$6:$AH$6,AJ$6&amp;" Total",$G146:$AH146)-(SUMIF($G$6:$AH$6,AJ$6&amp;" "&amp;'Input-Func_Class'!$D$22,$G146:$AH146)+IFERROR(SUMIF($G$6:$AH$6,AJ$6&amp;" "&amp;'Input-Func_Class'!$E$22,$G146:$AH146),SUMIF($G$6:$AH$6,AJ$6&amp;" "&amp;'Input-Func_Class'!$B$24,$G146:$AH146))+SUMIF($G$6:$AH$6,AJ$6&amp;" "&amp;'Input-Func_Class'!$F$22,$G146:$AH146))&lt;Check_Limit,0,1),1)</f>
        <v>0</v>
      </c>
      <c r="AK146">
        <f ca="1">IFERROR(IF(SUMIF($G$6:$AH$6,AK$6&amp;" Total",$G146:$AH146)-(SUMIF($G$6:$AH$6,AK$6&amp;" "&amp;'Input-Func_Class'!$D$22,$G146:$AH146)+IFERROR(SUMIF($G$6:$AH$6,AK$6&amp;" "&amp;'Input-Func_Class'!$E$22,$G146:$AH146),SUMIF($G$6:$AH$6,AK$6&amp;" "&amp;'Input-Func_Class'!$B$24,$G146:$AH146))+SUMIF($G$6:$AH$6,AK$6&amp;" "&amp;'Input-Func_Class'!$F$22,$G146:$AH146))&lt;Check_Limit,0,1),1)</f>
        <v>0</v>
      </c>
      <c r="AL146">
        <f ca="1">IFERROR(IF(SUMIF($G$6:$AH$6,AL$6&amp;" Total",$G146:$AH146)-(SUMIF($G$6:$AH$6,AL$6&amp;" "&amp;'Input-Func_Class'!$D$22,$G146:$AH146)+IFERROR(SUMIF($G$6:$AH$6,AL$6&amp;" "&amp;'Input-Func_Class'!$E$22,$G146:$AH146),SUMIF($G$6:$AH$6,AL$6&amp;" "&amp;'Input-Func_Class'!$B$24,$G146:$AH146))+SUMIF($G$6:$AH$6,AL$6&amp;" "&amp;'Input-Func_Class'!$F$22,$G146:$AH146))&lt;Check_Limit,0,1),1)</f>
        <v>0</v>
      </c>
      <c r="AM146">
        <f ca="1">IFERROR(IF(SUMIF($G$6:$AH$6,AM$6&amp;" Total",$G146:$AH146)-(SUMIF($G$6:$AH$6,AM$6&amp;" "&amp;'Input-Func_Class'!$D$22,$G146:$AH146)+IFERROR(SUMIF($G$6:$AH$6,AM$6&amp;" "&amp;'Input-Func_Class'!$E$22,$G146:$AH146),SUMIF($G$6:$AH$6,AM$6&amp;" "&amp;'Input-Func_Class'!$B$24,$G146:$AH146))+SUMIF($G$6:$AH$6,AM$6&amp;" "&amp;'Input-Func_Class'!$F$22,$G146:$AH146))&lt;Check_Limit,0,1),1)</f>
        <v>0</v>
      </c>
      <c r="AN146">
        <f ca="1">IFERROR(IF(SUMIF($G$6:$AH$6,AN$6&amp;" Total",$G146:$AH146)-(SUMIF($G$6:$AH$6,AN$6&amp;" "&amp;'Input-Func_Class'!$D$22,$G146:$AH146)+IFERROR(SUMIF($G$6:$AH$6,AN$6&amp;" "&amp;'Input-Func_Class'!$E$22,$G146:$AH146),SUMIF($G$6:$AH$6,AN$6&amp;" "&amp;'Input-Func_Class'!$B$24,$G146:$AH146))+SUMIF($G$6:$AH$6,AN$6&amp;" "&amp;'Input-Func_Class'!$F$22,$G146:$AH146))&lt;Check_Limit,0,1),1)</f>
        <v>0</v>
      </c>
      <c r="AO146">
        <f ca="1">IFERROR(IF(SUMIF($G$6:$AH$6,AO$6&amp;" Total",$G146:$AH146)-(SUMIF($G$6:$AH$6,AO$6&amp;" "&amp;'Input-Func_Class'!$D$22,$G146:$AH146)+IFERROR(SUMIF($G$6:$AH$6,AO$6&amp;" "&amp;'Input-Func_Class'!$E$22,$G146:$AH146),SUMIF($G$6:$AH$6,AO$6&amp;" "&amp;'Input-Func_Class'!$B$24,$G146:$AH146))+SUMIF($G$6:$AH$6,AO$6&amp;" "&amp;'Input-Func_Class'!$F$22,$G146:$AH146))&lt;Check_Limit,0,1),1)</f>
        <v>0</v>
      </c>
      <c r="AP146">
        <f ca="1">IFERROR(IF(SUMIF($G$6:$AH$6,AP$6&amp;" Total",$G146:$AH146)-(SUMIF($G$6:$AH$6,AP$6&amp;" "&amp;'Input-Func_Class'!$D$22,$G146:$AH146)+IFERROR(SUMIF($G$6:$AH$6,AP$6&amp;" "&amp;'Input-Func_Class'!$E$22,$G146:$AH146),SUMIF($G$6:$AH$6,AP$6&amp;" "&amp;'Input-Func_Class'!$B$24,$G146:$AH146))+SUMIF($G$6:$AH$6,AP$6&amp;" "&amp;'Input-Func_Class'!$F$22,$G146:$AH146))&lt;Check_Limit,0,1),1)</f>
        <v>0</v>
      </c>
    </row>
    <row r="147" spans="1:42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>SUBTOTAL(9,D136:D146)</f>
        <v>-84237571</v>
      </c>
      <c r="E147" s="11">
        <f t="shared" ca="1" si="15"/>
        <v>0</v>
      </c>
      <c r="G147" s="111">
        <f t="shared" ref="G147:AH147" ca="1" si="16">SUBTOTAL(9,G136:G146)</f>
        <v>0</v>
      </c>
      <c r="H147" s="111">
        <f t="shared" ca="1" si="16"/>
        <v>0</v>
      </c>
      <c r="I147" s="111">
        <f t="shared" ca="1" si="16"/>
        <v>0</v>
      </c>
      <c r="J147" s="111">
        <f t="shared" ca="1" si="16"/>
        <v>0</v>
      </c>
      <c r="K147" s="111">
        <f t="shared" ca="1" si="16"/>
        <v>-2371079.2822437347</v>
      </c>
      <c r="L147" s="111">
        <f t="shared" ca="1" si="16"/>
        <v>0</v>
      </c>
      <c r="M147" s="111">
        <f t="shared" ca="1" si="16"/>
        <v>-2371079.2822437347</v>
      </c>
      <c r="N147" s="111">
        <f t="shared" ca="1" si="16"/>
        <v>0</v>
      </c>
      <c r="O147" s="111">
        <f t="shared" ca="1" si="16"/>
        <v>-471070.66808959958</v>
      </c>
      <c r="P147" s="111">
        <f t="shared" ca="1" si="16"/>
        <v>-471070.66808959958</v>
      </c>
      <c r="Q147" s="111">
        <f t="shared" ca="1" si="16"/>
        <v>0</v>
      </c>
      <c r="R147" s="111">
        <f t="shared" ca="1" si="16"/>
        <v>0</v>
      </c>
      <c r="S147" s="111">
        <f t="shared" ca="1" si="16"/>
        <v>-5437068.7021955084</v>
      </c>
      <c r="T147" s="111">
        <f t="shared" ca="1" si="16"/>
        <v>-5437068.7021955084</v>
      </c>
      <c r="U147" s="111">
        <f t="shared" ca="1" si="16"/>
        <v>0</v>
      </c>
      <c r="V147" s="111">
        <f t="shared" ca="1" si="16"/>
        <v>0</v>
      </c>
      <c r="W147" s="111">
        <f t="shared" ca="1" si="16"/>
        <v>-57912209.538531438</v>
      </c>
      <c r="X147" s="111">
        <f t="shared" ca="1" si="16"/>
        <v>-44567471.848486044</v>
      </c>
      <c r="Y147" s="111">
        <f t="shared" ca="1" si="16"/>
        <v>0</v>
      </c>
      <c r="Z147" s="111">
        <f t="shared" ca="1" si="16"/>
        <v>-13344737.690045388</v>
      </c>
      <c r="AA147" s="111">
        <f t="shared" ca="1" si="16"/>
        <v>-18046142.808939744</v>
      </c>
      <c r="AB147" s="111">
        <f t="shared" ca="1" si="16"/>
        <v>0</v>
      </c>
      <c r="AC147" s="111">
        <f t="shared" ca="1" si="16"/>
        <v>0</v>
      </c>
      <c r="AD147" s="111">
        <f t="shared" ca="1" si="16"/>
        <v>-18046142.808939744</v>
      </c>
      <c r="AE147" s="111">
        <f t="shared" ca="1" si="16"/>
        <v>0</v>
      </c>
      <c r="AF147" s="111">
        <f t="shared" ca="1" si="16"/>
        <v>0</v>
      </c>
      <c r="AG147" s="111">
        <f t="shared" ca="1" si="16"/>
        <v>0</v>
      </c>
      <c r="AH147" s="111">
        <f t="shared" ca="1" si="16"/>
        <v>0</v>
      </c>
      <c r="AJ147">
        <f ca="1">IFERROR(IF(SUMIF($G$6:$AH$6,AJ$6&amp;" Total",$G147:$AH147)-(SUMIF($G$6:$AH$6,AJ$6&amp;" "&amp;'Input-Func_Class'!$D$22,$G147:$AH147)+IFERROR(SUMIF($G$6:$AH$6,AJ$6&amp;" "&amp;'Input-Func_Class'!$E$22,$G147:$AH147),SUMIF($G$6:$AH$6,AJ$6&amp;" "&amp;'Input-Func_Class'!$B$24,$G147:$AH147))+SUMIF($G$6:$AH$6,AJ$6&amp;" "&amp;'Input-Func_Class'!$F$22,$G147:$AH147))&lt;Check_Limit,0,1),1)</f>
        <v>0</v>
      </c>
      <c r="AK147">
        <f ca="1">IFERROR(IF(SUMIF($G$6:$AH$6,AK$6&amp;" Total",$G147:$AH147)-(SUMIF($G$6:$AH$6,AK$6&amp;" "&amp;'Input-Func_Class'!$D$22,$G147:$AH147)+IFERROR(SUMIF($G$6:$AH$6,AK$6&amp;" "&amp;'Input-Func_Class'!$E$22,$G147:$AH147),SUMIF($G$6:$AH$6,AK$6&amp;" "&amp;'Input-Func_Class'!$B$24,$G147:$AH147))+SUMIF($G$6:$AH$6,AK$6&amp;" "&amp;'Input-Func_Class'!$F$22,$G147:$AH147))&lt;Check_Limit,0,1),1)</f>
        <v>0</v>
      </c>
      <c r="AL147">
        <f ca="1">IFERROR(IF(SUMIF($G$6:$AH$6,AL$6&amp;" Total",$G147:$AH147)-(SUMIF($G$6:$AH$6,AL$6&amp;" "&amp;'Input-Func_Class'!$D$22,$G147:$AH147)+IFERROR(SUMIF($G$6:$AH$6,AL$6&amp;" "&amp;'Input-Func_Class'!$E$22,$G147:$AH147),SUMIF($G$6:$AH$6,AL$6&amp;" "&amp;'Input-Func_Class'!$B$24,$G147:$AH147))+SUMIF($G$6:$AH$6,AL$6&amp;" "&amp;'Input-Func_Class'!$F$22,$G147:$AH147))&lt;Check_Limit,0,1),1)</f>
        <v>0</v>
      </c>
      <c r="AM147">
        <f ca="1">IFERROR(IF(SUMIF($G$6:$AH$6,AM$6&amp;" Total",$G147:$AH147)-(SUMIF($G$6:$AH$6,AM$6&amp;" "&amp;'Input-Func_Class'!$D$22,$G147:$AH147)+IFERROR(SUMIF($G$6:$AH$6,AM$6&amp;" "&amp;'Input-Func_Class'!$E$22,$G147:$AH147),SUMIF($G$6:$AH$6,AM$6&amp;" "&amp;'Input-Func_Class'!$B$24,$G147:$AH147))+SUMIF($G$6:$AH$6,AM$6&amp;" "&amp;'Input-Func_Class'!$F$22,$G147:$AH147))&lt;Check_Limit,0,1),1)</f>
        <v>0</v>
      </c>
      <c r="AN147">
        <f ca="1">IFERROR(IF(SUMIF($G$6:$AH$6,AN$6&amp;" Total",$G147:$AH147)-(SUMIF($G$6:$AH$6,AN$6&amp;" "&amp;'Input-Func_Class'!$D$22,$G147:$AH147)+IFERROR(SUMIF($G$6:$AH$6,AN$6&amp;" "&amp;'Input-Func_Class'!$E$22,$G147:$AH147),SUMIF($G$6:$AH$6,AN$6&amp;" "&amp;'Input-Func_Class'!$B$24,$G147:$AH147))+SUMIF($G$6:$AH$6,AN$6&amp;" "&amp;'Input-Func_Class'!$F$22,$G147:$AH147))&lt;Check_Limit,0,1),1)</f>
        <v>0</v>
      </c>
      <c r="AO147">
        <f ca="1">IFERROR(IF(SUMIF($G$6:$AH$6,AO$6&amp;" Total",$G147:$AH147)-(SUMIF($G$6:$AH$6,AO$6&amp;" "&amp;'Input-Func_Class'!$D$22,$G147:$AH147)+IFERROR(SUMIF($G$6:$AH$6,AO$6&amp;" "&amp;'Input-Func_Class'!$E$22,$G147:$AH147),SUMIF($G$6:$AH$6,AO$6&amp;" "&amp;'Input-Func_Class'!$B$24,$G147:$AH147))+SUMIF($G$6:$AH$6,AO$6&amp;" "&amp;'Input-Func_Class'!$F$22,$G147:$AH147))&lt;Check_Limit,0,1),1)</f>
        <v>0</v>
      </c>
      <c r="AP147">
        <f ca="1">IFERROR(IF(SUMIF($G$6:$AH$6,AP$6&amp;" Total",$G147:$AH147)-(SUMIF($G$6:$AH$6,AP$6&amp;" "&amp;'Input-Func_Class'!$D$22,$G147:$AH147)+IFERROR(SUMIF($G$6:$AH$6,AP$6&amp;" "&amp;'Input-Func_Class'!$E$22,$G147:$AH147),SUMIF($G$6:$AH$6,AP$6&amp;" "&amp;'Input-Func_Class'!$B$24,$G147:$AH147))+SUMIF($G$6:$AH$6,AP$6&amp;" "&amp;'Input-Func_Class'!$F$22,$G147:$AH147))&lt;Check_Limit,0,1),1)</f>
        <v>0</v>
      </c>
    </row>
    <row r="148" spans="1:42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>
        <f t="shared" si="15"/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J148">
        <f>IFERROR(IF(SUMIF($G$6:$AH$6,AJ$6&amp;" Total",$G148:$AH148)-(SUMIF($G$6:$AH$6,AJ$6&amp;" "&amp;'Input-Func_Class'!$D$22,$G148:$AH148)+IFERROR(SUMIF($G$6:$AH$6,AJ$6&amp;" "&amp;'Input-Func_Class'!$E$22,$G148:$AH148),SUMIF($G$6:$AH$6,AJ$6&amp;" "&amp;'Input-Func_Class'!$B$24,$G148:$AH148))+SUMIF($G$6:$AH$6,AJ$6&amp;" "&amp;'Input-Func_Class'!$F$22,$G148:$AH148))&lt;Check_Limit,0,1),1)</f>
        <v>0</v>
      </c>
      <c r="AK148">
        <f>IFERROR(IF(SUMIF($G$6:$AH$6,AK$6&amp;" Total",$G148:$AH148)-(SUMIF($G$6:$AH$6,AK$6&amp;" "&amp;'Input-Func_Class'!$D$22,$G148:$AH148)+IFERROR(SUMIF($G$6:$AH$6,AK$6&amp;" "&amp;'Input-Func_Class'!$E$22,$G148:$AH148),SUMIF($G$6:$AH$6,AK$6&amp;" "&amp;'Input-Func_Class'!$B$24,$G148:$AH148))+SUMIF($G$6:$AH$6,AK$6&amp;" "&amp;'Input-Func_Class'!$F$22,$G148:$AH148))&lt;Check_Limit,0,1),1)</f>
        <v>0</v>
      </c>
      <c r="AL148">
        <f>IFERROR(IF(SUMIF($G$6:$AH$6,AL$6&amp;" Total",$G148:$AH148)-(SUMIF($G$6:$AH$6,AL$6&amp;" "&amp;'Input-Func_Class'!$D$22,$G148:$AH148)+IFERROR(SUMIF($G$6:$AH$6,AL$6&amp;" "&amp;'Input-Func_Class'!$E$22,$G148:$AH148),SUMIF($G$6:$AH$6,AL$6&amp;" "&amp;'Input-Func_Class'!$B$24,$G148:$AH148))+SUMIF($G$6:$AH$6,AL$6&amp;" "&amp;'Input-Func_Class'!$F$22,$G148:$AH148))&lt;Check_Limit,0,1),1)</f>
        <v>0</v>
      </c>
      <c r="AM148">
        <f>IFERROR(IF(SUMIF($G$6:$AH$6,AM$6&amp;" Total",$G148:$AH148)-(SUMIF($G$6:$AH$6,AM$6&amp;" "&amp;'Input-Func_Class'!$D$22,$G148:$AH148)+IFERROR(SUMIF($G$6:$AH$6,AM$6&amp;" "&amp;'Input-Func_Class'!$E$22,$G148:$AH148),SUMIF($G$6:$AH$6,AM$6&amp;" "&amp;'Input-Func_Class'!$B$24,$G148:$AH148))+SUMIF($G$6:$AH$6,AM$6&amp;" "&amp;'Input-Func_Class'!$F$22,$G148:$AH148))&lt;Check_Limit,0,1),1)</f>
        <v>0</v>
      </c>
      <c r="AN148">
        <f>IFERROR(IF(SUMIF($G$6:$AH$6,AN$6&amp;" Total",$G148:$AH148)-(SUMIF($G$6:$AH$6,AN$6&amp;" "&amp;'Input-Func_Class'!$D$22,$G148:$AH148)+IFERROR(SUMIF($G$6:$AH$6,AN$6&amp;" "&amp;'Input-Func_Class'!$E$22,$G148:$AH148),SUMIF($G$6:$AH$6,AN$6&amp;" "&amp;'Input-Func_Class'!$B$24,$G148:$AH148))+SUMIF($G$6:$AH$6,AN$6&amp;" "&amp;'Input-Func_Class'!$F$22,$G148:$AH148))&lt;Check_Limit,0,1),1)</f>
        <v>0</v>
      </c>
      <c r="AO148">
        <f>IFERROR(IF(SUMIF($G$6:$AH$6,AO$6&amp;" Total",$G148:$AH148)-(SUMIF($G$6:$AH$6,AO$6&amp;" "&amp;'Input-Func_Class'!$D$22,$G148:$AH148)+IFERROR(SUMIF($G$6:$AH$6,AO$6&amp;" "&amp;'Input-Func_Class'!$E$22,$G148:$AH148),SUMIF($G$6:$AH$6,AO$6&amp;" "&amp;'Input-Func_Class'!$B$24,$G148:$AH148))+SUMIF($G$6:$AH$6,AO$6&amp;" "&amp;'Input-Func_Class'!$F$22,$G148:$AH148))&lt;Check_Limit,0,1),1)</f>
        <v>0</v>
      </c>
      <c r="AP148">
        <f>IFERROR(IF(SUMIF($G$6:$AH$6,AP$6&amp;" Total",$G148:$AH148)-(SUMIF($G$6:$AH$6,AP$6&amp;" "&amp;'Input-Func_Class'!$D$22,$G148:$AH148)+IFERROR(SUMIF($G$6:$AH$6,AP$6&amp;" "&amp;'Input-Func_Class'!$E$22,$G148:$AH148),SUMIF($G$6:$AH$6,AP$6&amp;" "&amp;'Input-Func_Class'!$B$24,$G148:$AH148))+SUMIF($G$6:$AH$6,AP$6&amp;" "&amp;'Input-Func_Class'!$F$22,$G148:$AH148))&lt;Check_Limit,0,1),1)</f>
        <v>0</v>
      </c>
    </row>
    <row r="149" spans="1:42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>SUBTOTAL(9,D82:D148)</f>
        <v>-1576047666.3800001</v>
      </c>
      <c r="E149" s="11">
        <f t="shared" ca="1" si="15"/>
        <v>0</v>
      </c>
      <c r="F149" s="3"/>
      <c r="G149" s="11">
        <f t="shared" ref="G149:AH149" ca="1" si="17">SUBTOTAL(9,G82:G148)</f>
        <v>-702923.92569587822</v>
      </c>
      <c r="H149" s="11">
        <f t="shared" ca="1" si="17"/>
        <v>0</v>
      </c>
      <c r="I149" s="11">
        <f t="shared" ca="1" si="17"/>
        <v>-702923.92569587822</v>
      </c>
      <c r="J149" s="11">
        <f t="shared" ca="1" si="17"/>
        <v>0</v>
      </c>
      <c r="K149" s="11">
        <f t="shared" ca="1" si="17"/>
        <v>-71092919.749070495</v>
      </c>
      <c r="L149" s="11">
        <f t="shared" ca="1" si="17"/>
        <v>0</v>
      </c>
      <c r="M149" s="11">
        <f t="shared" ca="1" si="17"/>
        <v>-71092919.749070495</v>
      </c>
      <c r="N149" s="11">
        <f t="shared" ca="1" si="17"/>
        <v>0</v>
      </c>
      <c r="O149" s="11">
        <f t="shared" ca="1" si="17"/>
        <v>-11077433.720172163</v>
      </c>
      <c r="P149" s="11">
        <f t="shared" ca="1" si="17"/>
        <v>-11077433.720172163</v>
      </c>
      <c r="Q149" s="11">
        <f t="shared" ca="1" si="17"/>
        <v>0</v>
      </c>
      <c r="R149" s="11">
        <f t="shared" ca="1" si="17"/>
        <v>0</v>
      </c>
      <c r="S149" s="11">
        <f t="shared" ca="1" si="17"/>
        <v>-152957337.62896341</v>
      </c>
      <c r="T149" s="11">
        <f t="shared" ca="1" si="17"/>
        <v>-152957337.62896341</v>
      </c>
      <c r="U149" s="11">
        <f t="shared" ca="1" si="17"/>
        <v>0</v>
      </c>
      <c r="V149" s="11">
        <f t="shared" ca="1" si="17"/>
        <v>0</v>
      </c>
      <c r="W149" s="11">
        <f t="shared" ca="1" si="17"/>
        <v>-883546699.39934194</v>
      </c>
      <c r="X149" s="11">
        <f t="shared" ca="1" si="17"/>
        <v>-682603961.58242679</v>
      </c>
      <c r="Y149" s="11">
        <f t="shared" ca="1" si="17"/>
        <v>0</v>
      </c>
      <c r="Z149" s="11">
        <f t="shared" ca="1" si="17"/>
        <v>-200942737.81691533</v>
      </c>
      <c r="AA149" s="11">
        <f t="shared" ca="1" si="17"/>
        <v>-433528815.25400996</v>
      </c>
      <c r="AB149" s="11">
        <f t="shared" ca="1" si="17"/>
        <v>0</v>
      </c>
      <c r="AC149" s="11">
        <f t="shared" ca="1" si="17"/>
        <v>0</v>
      </c>
      <c r="AD149" s="11">
        <f t="shared" ca="1" si="17"/>
        <v>-433528815.25400996</v>
      </c>
      <c r="AE149" s="11">
        <f t="shared" ca="1" si="17"/>
        <v>-23141536.702745862</v>
      </c>
      <c r="AF149" s="11">
        <f t="shared" ca="1" si="17"/>
        <v>0</v>
      </c>
      <c r="AG149" s="11">
        <f t="shared" ca="1" si="17"/>
        <v>0</v>
      </c>
      <c r="AH149" s="11">
        <f t="shared" ca="1" si="17"/>
        <v>-23141536.702745862</v>
      </c>
      <c r="AJ149">
        <f ca="1">IFERROR(IF(SUMIF($G$6:$AH$6,AJ$6&amp;" Total",$G149:$AH149)-(SUMIF($G$6:$AH$6,AJ$6&amp;" "&amp;'Input-Func_Class'!$D$22,$G149:$AH149)+IFERROR(SUMIF($G$6:$AH$6,AJ$6&amp;" "&amp;'Input-Func_Class'!$E$22,$G149:$AH149),SUMIF($G$6:$AH$6,AJ$6&amp;" "&amp;'Input-Func_Class'!$B$24,$G149:$AH149))+SUMIF($G$6:$AH$6,AJ$6&amp;" "&amp;'Input-Func_Class'!$F$22,$G149:$AH149))&lt;Check_Limit,0,1),1)</f>
        <v>0</v>
      </c>
      <c r="AK149">
        <f ca="1">IFERROR(IF(SUMIF($G$6:$AH$6,AK$6&amp;" Total",$G149:$AH149)-(SUMIF($G$6:$AH$6,AK$6&amp;" "&amp;'Input-Func_Class'!$D$22,$G149:$AH149)+IFERROR(SUMIF($G$6:$AH$6,AK$6&amp;" "&amp;'Input-Func_Class'!$E$22,$G149:$AH149),SUMIF($G$6:$AH$6,AK$6&amp;" "&amp;'Input-Func_Class'!$B$24,$G149:$AH149))+SUMIF($G$6:$AH$6,AK$6&amp;" "&amp;'Input-Func_Class'!$F$22,$G149:$AH149))&lt;Check_Limit,0,1),1)</f>
        <v>0</v>
      </c>
      <c r="AL149">
        <f ca="1">IFERROR(IF(SUMIF($G$6:$AH$6,AL$6&amp;" Total",$G149:$AH149)-(SUMIF($G$6:$AH$6,AL$6&amp;" "&amp;'Input-Func_Class'!$D$22,$G149:$AH149)+IFERROR(SUMIF($G$6:$AH$6,AL$6&amp;" "&amp;'Input-Func_Class'!$E$22,$G149:$AH149),SUMIF($G$6:$AH$6,AL$6&amp;" "&amp;'Input-Func_Class'!$B$24,$G149:$AH149))+SUMIF($G$6:$AH$6,AL$6&amp;" "&amp;'Input-Func_Class'!$F$22,$G149:$AH149))&lt;Check_Limit,0,1),1)</f>
        <v>0</v>
      </c>
      <c r="AM149">
        <f ca="1">IFERROR(IF(SUMIF($G$6:$AH$6,AM$6&amp;" Total",$G149:$AH149)-(SUMIF($G$6:$AH$6,AM$6&amp;" "&amp;'Input-Func_Class'!$D$22,$G149:$AH149)+IFERROR(SUMIF($G$6:$AH$6,AM$6&amp;" "&amp;'Input-Func_Class'!$E$22,$G149:$AH149),SUMIF($G$6:$AH$6,AM$6&amp;" "&amp;'Input-Func_Class'!$B$24,$G149:$AH149))+SUMIF($G$6:$AH$6,AM$6&amp;" "&amp;'Input-Func_Class'!$F$22,$G149:$AH149))&lt;Check_Limit,0,1),1)</f>
        <v>0</v>
      </c>
      <c r="AN149">
        <f ca="1">IFERROR(IF(SUMIF($G$6:$AH$6,AN$6&amp;" Total",$G149:$AH149)-(SUMIF($G$6:$AH$6,AN$6&amp;" "&amp;'Input-Func_Class'!$D$22,$G149:$AH149)+IFERROR(SUMIF($G$6:$AH$6,AN$6&amp;" "&amp;'Input-Func_Class'!$E$22,$G149:$AH149),SUMIF($G$6:$AH$6,AN$6&amp;" "&amp;'Input-Func_Class'!$B$24,$G149:$AH149))+SUMIF($G$6:$AH$6,AN$6&amp;" "&amp;'Input-Func_Class'!$F$22,$G149:$AH149))&lt;Check_Limit,0,1),1)</f>
        <v>0</v>
      </c>
      <c r="AO149">
        <f ca="1">IFERROR(IF(SUMIF($G$6:$AH$6,AO$6&amp;" Total",$G149:$AH149)-(SUMIF($G$6:$AH$6,AO$6&amp;" "&amp;'Input-Func_Class'!$D$22,$G149:$AH149)+IFERROR(SUMIF($G$6:$AH$6,AO$6&amp;" "&amp;'Input-Func_Class'!$E$22,$G149:$AH149),SUMIF($G$6:$AH$6,AO$6&amp;" "&amp;'Input-Func_Class'!$B$24,$G149:$AH149))+SUMIF($G$6:$AH$6,AO$6&amp;" "&amp;'Input-Func_Class'!$F$22,$G149:$AH149))&lt;Check_Limit,0,1),1)</f>
        <v>0</v>
      </c>
      <c r="AP149">
        <f ca="1">IFERROR(IF(SUMIF($G$6:$AH$6,AP$6&amp;" Total",$G149:$AH149)-(SUMIF($G$6:$AH$6,AP$6&amp;" "&amp;'Input-Func_Class'!$D$22,$G149:$AH149)+IFERROR(SUMIF($G$6:$AH$6,AP$6&amp;" "&amp;'Input-Func_Class'!$E$22,$G149:$AH149),SUMIF($G$6:$AH$6,AP$6&amp;" "&amp;'Input-Func_Class'!$B$24,$G149:$AH149))+SUMIF($G$6:$AH$6,AP$6&amp;" "&amp;'Input-Func_Class'!$F$22,$G149:$AH149))&lt;Check_Limit,0,1),1)</f>
        <v>0</v>
      </c>
    </row>
    <row r="150" spans="1:42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>
        <f t="shared" si="15"/>
        <v>0</v>
      </c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J150">
        <f>IFERROR(IF(SUMIF($G$6:$AH$6,AJ$6&amp;" Total",$G150:$AH150)-(SUMIF($G$6:$AH$6,AJ$6&amp;" "&amp;'Input-Func_Class'!$D$22,$G150:$AH150)+IFERROR(SUMIF($G$6:$AH$6,AJ$6&amp;" "&amp;'Input-Func_Class'!$E$22,$G150:$AH150),SUMIF($G$6:$AH$6,AJ$6&amp;" "&amp;'Input-Func_Class'!$B$24,$G150:$AH150))+SUMIF($G$6:$AH$6,AJ$6&amp;" "&amp;'Input-Func_Class'!$F$22,$G150:$AH150))&lt;Check_Limit,0,1),1)</f>
        <v>0</v>
      </c>
      <c r="AK150">
        <f>IFERROR(IF(SUMIF($G$6:$AH$6,AK$6&amp;" Total",$G150:$AH150)-(SUMIF($G$6:$AH$6,AK$6&amp;" "&amp;'Input-Func_Class'!$D$22,$G150:$AH150)+IFERROR(SUMIF($G$6:$AH$6,AK$6&amp;" "&amp;'Input-Func_Class'!$E$22,$G150:$AH150),SUMIF($G$6:$AH$6,AK$6&amp;" "&amp;'Input-Func_Class'!$B$24,$G150:$AH150))+SUMIF($G$6:$AH$6,AK$6&amp;" "&amp;'Input-Func_Class'!$F$22,$G150:$AH150))&lt;Check_Limit,0,1),1)</f>
        <v>0</v>
      </c>
      <c r="AL150">
        <f>IFERROR(IF(SUMIF($G$6:$AH$6,AL$6&amp;" Total",$G150:$AH150)-(SUMIF($G$6:$AH$6,AL$6&amp;" "&amp;'Input-Func_Class'!$D$22,$G150:$AH150)+IFERROR(SUMIF($G$6:$AH$6,AL$6&amp;" "&amp;'Input-Func_Class'!$E$22,$G150:$AH150),SUMIF($G$6:$AH$6,AL$6&amp;" "&amp;'Input-Func_Class'!$B$24,$G150:$AH150))+SUMIF($G$6:$AH$6,AL$6&amp;" "&amp;'Input-Func_Class'!$F$22,$G150:$AH150))&lt;Check_Limit,0,1),1)</f>
        <v>0</v>
      </c>
      <c r="AM150">
        <f>IFERROR(IF(SUMIF($G$6:$AH$6,AM$6&amp;" Total",$G150:$AH150)-(SUMIF($G$6:$AH$6,AM$6&amp;" "&amp;'Input-Func_Class'!$D$22,$G150:$AH150)+IFERROR(SUMIF($G$6:$AH$6,AM$6&amp;" "&amp;'Input-Func_Class'!$E$22,$G150:$AH150),SUMIF($G$6:$AH$6,AM$6&amp;" "&amp;'Input-Func_Class'!$B$24,$G150:$AH150))+SUMIF($G$6:$AH$6,AM$6&amp;" "&amp;'Input-Func_Class'!$F$22,$G150:$AH150))&lt;Check_Limit,0,1),1)</f>
        <v>0</v>
      </c>
      <c r="AN150">
        <f>IFERROR(IF(SUMIF($G$6:$AH$6,AN$6&amp;" Total",$G150:$AH150)-(SUMIF($G$6:$AH$6,AN$6&amp;" "&amp;'Input-Func_Class'!$D$22,$G150:$AH150)+IFERROR(SUMIF($G$6:$AH$6,AN$6&amp;" "&amp;'Input-Func_Class'!$E$22,$G150:$AH150),SUMIF($G$6:$AH$6,AN$6&amp;" "&amp;'Input-Func_Class'!$B$24,$G150:$AH150))+SUMIF($G$6:$AH$6,AN$6&amp;" "&amp;'Input-Func_Class'!$F$22,$G150:$AH150))&lt;Check_Limit,0,1),1)</f>
        <v>0</v>
      </c>
      <c r="AO150">
        <f>IFERROR(IF(SUMIF($G$6:$AH$6,AO$6&amp;" Total",$G150:$AH150)-(SUMIF($G$6:$AH$6,AO$6&amp;" "&amp;'Input-Func_Class'!$D$22,$G150:$AH150)+IFERROR(SUMIF($G$6:$AH$6,AO$6&amp;" "&amp;'Input-Func_Class'!$E$22,$G150:$AH150),SUMIF($G$6:$AH$6,AO$6&amp;" "&amp;'Input-Func_Class'!$B$24,$G150:$AH150))+SUMIF($G$6:$AH$6,AO$6&amp;" "&amp;'Input-Func_Class'!$F$22,$G150:$AH150))&lt;Check_Limit,0,1),1)</f>
        <v>0</v>
      </c>
      <c r="AP150">
        <f>IFERROR(IF(SUMIF($G$6:$AH$6,AP$6&amp;" Total",$G150:$AH150)-(SUMIF($G$6:$AH$6,AP$6&amp;" "&amp;'Input-Func_Class'!$D$22,$G150:$AH150)+IFERROR(SUMIF($G$6:$AH$6,AP$6&amp;" "&amp;'Input-Func_Class'!$E$22,$G150:$AH150),SUMIF($G$6:$AH$6,AP$6&amp;" "&amp;'Input-Func_Class'!$B$24,$G150:$AH150))+SUMIF($G$6:$AH$6,AP$6&amp;" "&amp;'Input-Func_Class'!$F$22,$G150:$AH150))&lt;Check_Limit,0,1),1)</f>
        <v>0</v>
      </c>
    </row>
    <row r="151" spans="1:42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>
        <f t="shared" si="15"/>
        <v>0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J151">
        <f>IFERROR(IF(SUMIF($G$6:$AH$6,AJ$6&amp;" Total",$G151:$AH151)-(SUMIF($G$6:$AH$6,AJ$6&amp;" "&amp;'Input-Func_Class'!$D$22,$G151:$AH151)+IFERROR(SUMIF($G$6:$AH$6,AJ$6&amp;" "&amp;'Input-Func_Class'!$E$22,$G151:$AH151),SUMIF($G$6:$AH$6,AJ$6&amp;" "&amp;'Input-Func_Class'!$B$24,$G151:$AH151))+SUMIF($G$6:$AH$6,AJ$6&amp;" "&amp;'Input-Func_Class'!$F$22,$G151:$AH151))&lt;Check_Limit,0,1),1)</f>
        <v>0</v>
      </c>
      <c r="AK151">
        <f>IFERROR(IF(SUMIF($G$6:$AH$6,AK$6&amp;" Total",$G151:$AH151)-(SUMIF($G$6:$AH$6,AK$6&amp;" "&amp;'Input-Func_Class'!$D$22,$G151:$AH151)+IFERROR(SUMIF($G$6:$AH$6,AK$6&amp;" "&amp;'Input-Func_Class'!$E$22,$G151:$AH151),SUMIF($G$6:$AH$6,AK$6&amp;" "&amp;'Input-Func_Class'!$B$24,$G151:$AH151))+SUMIF($G$6:$AH$6,AK$6&amp;" "&amp;'Input-Func_Class'!$F$22,$G151:$AH151))&lt;Check_Limit,0,1),1)</f>
        <v>0</v>
      </c>
      <c r="AL151">
        <f>IFERROR(IF(SUMIF($G$6:$AH$6,AL$6&amp;" Total",$G151:$AH151)-(SUMIF($G$6:$AH$6,AL$6&amp;" "&amp;'Input-Func_Class'!$D$22,$G151:$AH151)+IFERROR(SUMIF($G$6:$AH$6,AL$6&amp;" "&amp;'Input-Func_Class'!$E$22,$G151:$AH151),SUMIF($G$6:$AH$6,AL$6&amp;" "&amp;'Input-Func_Class'!$B$24,$G151:$AH151))+SUMIF($G$6:$AH$6,AL$6&amp;" "&amp;'Input-Func_Class'!$F$22,$G151:$AH151))&lt;Check_Limit,0,1),1)</f>
        <v>0</v>
      </c>
      <c r="AM151">
        <f>IFERROR(IF(SUMIF($G$6:$AH$6,AM$6&amp;" Total",$G151:$AH151)-(SUMIF($G$6:$AH$6,AM$6&amp;" "&amp;'Input-Func_Class'!$D$22,$G151:$AH151)+IFERROR(SUMIF($G$6:$AH$6,AM$6&amp;" "&amp;'Input-Func_Class'!$E$22,$G151:$AH151),SUMIF($G$6:$AH$6,AM$6&amp;" "&amp;'Input-Func_Class'!$B$24,$G151:$AH151))+SUMIF($G$6:$AH$6,AM$6&amp;" "&amp;'Input-Func_Class'!$F$22,$G151:$AH151))&lt;Check_Limit,0,1),1)</f>
        <v>0</v>
      </c>
      <c r="AN151">
        <f>IFERROR(IF(SUMIF($G$6:$AH$6,AN$6&amp;" Total",$G151:$AH151)-(SUMIF($G$6:$AH$6,AN$6&amp;" "&amp;'Input-Func_Class'!$D$22,$G151:$AH151)+IFERROR(SUMIF($G$6:$AH$6,AN$6&amp;" "&amp;'Input-Func_Class'!$E$22,$G151:$AH151),SUMIF($G$6:$AH$6,AN$6&amp;" "&amp;'Input-Func_Class'!$B$24,$G151:$AH151))+SUMIF($G$6:$AH$6,AN$6&amp;" "&amp;'Input-Func_Class'!$F$22,$G151:$AH151))&lt;Check_Limit,0,1),1)</f>
        <v>0</v>
      </c>
      <c r="AO151">
        <f>IFERROR(IF(SUMIF($G$6:$AH$6,AO$6&amp;" Total",$G151:$AH151)-(SUMIF($G$6:$AH$6,AO$6&amp;" "&amp;'Input-Func_Class'!$D$22,$G151:$AH151)+IFERROR(SUMIF($G$6:$AH$6,AO$6&amp;" "&amp;'Input-Func_Class'!$E$22,$G151:$AH151),SUMIF($G$6:$AH$6,AO$6&amp;" "&amp;'Input-Func_Class'!$B$24,$G151:$AH151))+SUMIF($G$6:$AH$6,AO$6&amp;" "&amp;'Input-Func_Class'!$F$22,$G151:$AH151))&lt;Check_Limit,0,1),1)</f>
        <v>0</v>
      </c>
      <c r="AP151">
        <f>IFERROR(IF(SUMIF($G$6:$AH$6,AP$6&amp;" Total",$G151:$AH151)-(SUMIF($G$6:$AH$6,AP$6&amp;" "&amp;'Input-Func_Class'!$D$22,$G151:$AH151)+IFERROR(SUMIF($G$6:$AH$6,AP$6&amp;" "&amp;'Input-Func_Class'!$E$22,$G151:$AH151),SUMIF($G$6:$AH$6,AP$6&amp;" "&amp;'Input-Func_Class'!$B$24,$G151:$AH151))+SUMIF($G$6:$AH$6,AP$6&amp;" "&amp;'Input-Func_Class'!$F$22,$G151:$AH151))&lt;Check_Limit,0,1),1)</f>
        <v>0</v>
      </c>
    </row>
    <row r="152" spans="1:42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>Functionalization!$D152</f>
        <v>51833</v>
      </c>
      <c r="E152" s="11">
        <f t="shared" ca="1" si="15"/>
        <v>0</v>
      </c>
      <c r="F152" s="3" t="str">
        <f>IF($D152=0,"-",IF('Input-Accounts'!$E152&lt;&gt;0,'Input-Accounts'!$E152,'Input-Accounts'!$G152))</f>
        <v>COMMODITY</v>
      </c>
      <c r="G152" s="11">
        <f ca="1">IF(G$5&lt;&gt;"",HLOOKUP(G$5,Functionalization!$G$6:$M$427,ROW($A152)-5,FALSE),IFERROR(INDEX(G$391:G$427,MATCH($F152,$B$391:$B$427,0))/VLOOKUP($F152,$B$391:$AH$427,MATCH(LEFT(TRIM(G$6),FIND("~",SUBSTITUTE(G$6,"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152))*HLOOKUP(LEFT(TRIM(G$6),FIND("~",SUBSTITUTE(G$6," ","~",LEN(TRIM(G$6))-LEN(SUBSTITUTE(TRIM(G$6)," ",""))))-1)&amp;" Total",$B$6:$AH$427,ROW($A152)-5,FALSE))</f>
        <v>0</v>
      </c>
      <c r="H152" s="11">
        <f ca="1">IF(H$5&lt;&gt;"",HLOOKUP(H$5,Functionalization!$G$6:$M$427,ROW($A152)-5,FALSE),IFERROR(INDEX(H$391:H$427,MATCH($F152,$B$391:$B$427,0))/VLOOKUP($F152,$B$391:$AH$427,MATCH(LEFT(TRIM(H$6),FIND("~",SUBSTITUTE(H$6,"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152))*HLOOKUP(LEFT(TRIM(H$6),FIND("~",SUBSTITUTE(H$6," ","~",LEN(TRIM(H$6))-LEN(SUBSTITUTE(TRIM(H$6)," ",""))))-1)&amp;" Total",$B$6:$AH$427,ROW($A152)-5,FALSE))</f>
        <v>0</v>
      </c>
      <c r="I152" s="11">
        <f ca="1">IF(I$5&lt;&gt;"",HLOOKUP(I$5,Functionalization!$G$6:$M$427,ROW($A152)-5,FALSE),IFERROR(INDEX(I$391:I$427,MATCH($F152,$B$391:$B$427,0))/VLOOKUP($F152,$B$391:$AH$427,MATCH(LEFT(TRIM(I$6),FIND("~",SUBSTITUTE(I$6,"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152))*HLOOKUP(LEFT(TRIM(I$6),FIND("~",SUBSTITUTE(I$6," ","~",LEN(TRIM(I$6))-LEN(SUBSTITUTE(TRIM(I$6)," ",""))))-1)&amp;" Total",$B$6:$AH$427,ROW($A152)-5,FALSE))</f>
        <v>0</v>
      </c>
      <c r="J152" s="11">
        <f ca="1">IF(J$5&lt;&gt;"",HLOOKUP(J$5,Functionalization!$G$6:$M$427,ROW($A152)-5,FALSE),IFERROR(INDEX(J$391:J$427,MATCH($F152,$B$391:$B$427,0))/VLOOKUP($F152,$B$391:$AH$427,MATCH(LEFT(TRIM(J$6),FIND("~",SUBSTITUTE(J$6,"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152))*HLOOKUP(LEFT(TRIM(J$6),FIND("~",SUBSTITUTE(J$6," ","~",LEN(TRIM(J$6))-LEN(SUBSTITUTE(TRIM(J$6)," ",""))))-1)&amp;" Total",$B$6:$AH$427,ROW($A152)-5,FALSE))</f>
        <v>0</v>
      </c>
      <c r="K152" s="11">
        <f ca="1">IF(K$5&lt;&gt;"",HLOOKUP(K$5,Functionalization!$G$6:$M$427,ROW($A152)-5,FALSE),IFERROR(INDEX(K$391:K$427,MATCH($F152,$B$391:$B$427,0))/VLOOKUP($F152,$B$391:$AH$427,MATCH(LEFT(TRIM(K$6),FIND("~",SUBSTITUTE(K$6,"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152))*HLOOKUP(LEFT(TRIM(K$6),FIND("~",SUBSTITUTE(K$6," ","~",LEN(TRIM(K$6))-LEN(SUBSTITUTE(TRIM(K$6)," ",""))))-1)&amp;" Total",$B$6:$AH$427,ROW($A152)-5,FALSE))</f>
        <v>0</v>
      </c>
      <c r="L152" s="11">
        <f ca="1">IF(L$5&lt;&gt;"",HLOOKUP(L$5,Functionalization!$G$6:$M$427,ROW($A152)-5,FALSE),IFERROR(INDEX(L$391:L$427,MATCH($F152,$B$391:$B$427,0))/VLOOKUP($F152,$B$391:$AH$427,MATCH(LEFT(TRIM(L$6),FIND("~",SUBSTITUTE(L$6,"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152))*HLOOKUP(LEFT(TRIM(L$6),FIND("~",SUBSTITUTE(L$6," ","~",LEN(TRIM(L$6))-LEN(SUBSTITUTE(TRIM(L$6)," ",""))))-1)&amp;" Total",$B$6:$AH$427,ROW($A152)-5,FALSE))</f>
        <v>0</v>
      </c>
      <c r="M152" s="11">
        <f ca="1">IF(M$5&lt;&gt;"",HLOOKUP(M$5,Functionalization!$G$6:$M$427,ROW($A152)-5,FALSE),IFERROR(INDEX(M$391:M$427,MATCH($F152,$B$391:$B$427,0))/VLOOKUP($F152,$B$391:$AH$427,MATCH(LEFT(TRIM(M$6),FIND("~",SUBSTITUTE(M$6,"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152))*HLOOKUP(LEFT(TRIM(M$6),FIND("~",SUBSTITUTE(M$6," ","~",LEN(TRIM(M$6))-LEN(SUBSTITUTE(TRIM(M$6)," ",""))))-1)&amp;" Total",$B$6:$AH$427,ROW($A152)-5,FALSE))</f>
        <v>0</v>
      </c>
      <c r="N152" s="11">
        <f ca="1">IF(N$5&lt;&gt;"",HLOOKUP(N$5,Functionalization!$G$6:$M$427,ROW($A152)-5,FALSE),IFERROR(INDEX(N$391:N$427,MATCH($F152,$B$391:$B$427,0))/VLOOKUP($F152,$B$391:$AH$427,MATCH(LEFT(TRIM(N$6),FIND("~",SUBSTITUTE(N$6,"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152))*HLOOKUP(LEFT(TRIM(N$6),FIND("~",SUBSTITUTE(N$6," ","~",LEN(TRIM(N$6))-LEN(SUBSTITUTE(TRIM(N$6)," ",""))))-1)&amp;" Total",$B$6:$AH$427,ROW($A152)-5,FALSE))</f>
        <v>0</v>
      </c>
      <c r="O152" s="11">
        <f ca="1">IF(O$5&lt;&gt;"",HLOOKUP(O$5,Functionalization!$G$6:$M$427,ROW($A152)-5,FALSE),IFERROR(INDEX(O$391:O$427,MATCH($F152,$B$391:$B$427,0))/VLOOKUP($F152,$B$391:$AH$427,MATCH(LEFT(TRIM(O$6),FIND("~",SUBSTITUTE(O$6,"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152))*HLOOKUP(LEFT(TRIM(O$6),FIND("~",SUBSTITUTE(O$6," ","~",LEN(TRIM(O$6))-LEN(SUBSTITUTE(TRIM(O$6)," ",""))))-1)&amp;" Total",$B$6:$AH$427,ROW($A152)-5,FALSE))</f>
        <v>51833</v>
      </c>
      <c r="P152" s="11">
        <f ca="1">IF(P$5&lt;&gt;"",HLOOKUP(P$5,Functionalization!$G$6:$M$427,ROW($A152)-5,FALSE),IFERROR(INDEX(P$391:P$427,MATCH($F152,$B$391:$B$427,0))/VLOOKUP($F152,$B$391:$AH$427,MATCH(LEFT(TRIM(P$6),FIND("~",SUBSTITUTE(P$6,"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152))*HLOOKUP(LEFT(TRIM(P$6),FIND("~",SUBSTITUTE(P$6," ","~",LEN(TRIM(P$6))-LEN(SUBSTITUTE(TRIM(P$6)," ",""))))-1)&amp;" Total",$B$6:$AH$427,ROW($A152)-5,FALSE))</f>
        <v>0</v>
      </c>
      <c r="Q152" s="11">
        <f ca="1">IF(Q$5&lt;&gt;"",HLOOKUP(Q$5,Functionalization!$G$6:$M$427,ROW($A152)-5,FALSE),IFERROR(INDEX(Q$391:Q$427,MATCH($F152,$B$391:$B$427,0))/VLOOKUP($F152,$B$391:$AH$427,MATCH(LEFT(TRIM(Q$6),FIND("~",SUBSTITUTE(Q$6,"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152))*HLOOKUP(LEFT(TRIM(Q$6),FIND("~",SUBSTITUTE(Q$6," ","~",LEN(TRIM(Q$6))-LEN(SUBSTITUTE(TRIM(Q$6)," ",""))))-1)&amp;" Total",$B$6:$AH$427,ROW($A152)-5,FALSE))</f>
        <v>51833</v>
      </c>
      <c r="R152" s="11">
        <f ca="1">IF(R$5&lt;&gt;"",HLOOKUP(R$5,Functionalization!$G$6:$M$427,ROW($A152)-5,FALSE),IFERROR(INDEX(R$391:R$427,MATCH($F152,$B$391:$B$427,0))/VLOOKUP($F152,$B$391:$AH$427,MATCH(LEFT(TRIM(R$6),FIND("~",SUBSTITUTE(R$6,"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152))*HLOOKUP(LEFT(TRIM(R$6),FIND("~",SUBSTITUTE(R$6," ","~",LEN(TRIM(R$6))-LEN(SUBSTITUTE(TRIM(R$6)," ",""))))-1)&amp;" Total",$B$6:$AH$427,ROW($A152)-5,FALSE))</f>
        <v>0</v>
      </c>
      <c r="S152" s="11">
        <f ca="1">IF(S$5&lt;&gt;"",HLOOKUP(S$5,Functionalization!$G$6:$M$427,ROW($A152)-5,FALSE),IFERROR(INDEX(S$391:S$427,MATCH($F152,$B$391:$B$427,0))/VLOOKUP($F152,$B$391:$AH$427,MATCH(LEFT(TRIM(S$6),FIND("~",SUBSTITUTE(S$6,"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152))*HLOOKUP(LEFT(TRIM(S$6),FIND("~",SUBSTITUTE(S$6," ","~",LEN(TRIM(S$6))-LEN(SUBSTITUTE(TRIM(S$6)," ",""))))-1)&amp;" Total",$B$6:$AH$427,ROW($A152)-5,FALSE))</f>
        <v>0</v>
      </c>
      <c r="T152" s="11">
        <f ca="1">IF(T$5&lt;&gt;"",HLOOKUP(T$5,Functionalization!$G$6:$M$427,ROW($A152)-5,FALSE),IFERROR(INDEX(T$391:T$427,MATCH($F152,$B$391:$B$427,0))/VLOOKUP($F152,$B$391:$AH$427,MATCH(LEFT(TRIM(T$6),FIND("~",SUBSTITUTE(T$6,"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152))*HLOOKUP(LEFT(TRIM(T$6),FIND("~",SUBSTITUTE(T$6," ","~",LEN(TRIM(T$6))-LEN(SUBSTITUTE(TRIM(T$6)," ",""))))-1)&amp;" Total",$B$6:$AH$427,ROW($A152)-5,FALSE))</f>
        <v>0</v>
      </c>
      <c r="U152" s="11">
        <f ca="1">IF(U$5&lt;&gt;"",HLOOKUP(U$5,Functionalization!$G$6:$M$427,ROW($A152)-5,FALSE),IFERROR(INDEX(U$391:U$427,MATCH($F152,$B$391:$B$427,0))/VLOOKUP($F152,$B$391:$AH$427,MATCH(LEFT(TRIM(U$6),FIND("~",SUBSTITUTE(U$6,"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152))*HLOOKUP(LEFT(TRIM(U$6),FIND("~",SUBSTITUTE(U$6," ","~",LEN(TRIM(U$6))-LEN(SUBSTITUTE(TRIM(U$6)," ",""))))-1)&amp;" Total",$B$6:$AH$427,ROW($A152)-5,FALSE))</f>
        <v>0</v>
      </c>
      <c r="V152" s="11">
        <f ca="1">IF(V$5&lt;&gt;"",HLOOKUP(V$5,Functionalization!$G$6:$M$427,ROW($A152)-5,FALSE),IFERROR(INDEX(V$391:V$427,MATCH($F152,$B$391:$B$427,0))/VLOOKUP($F152,$B$391:$AH$427,MATCH(LEFT(TRIM(V$6),FIND("~",SUBSTITUTE(V$6,"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152))*HLOOKUP(LEFT(TRIM(V$6),FIND("~",SUBSTITUTE(V$6," ","~",LEN(TRIM(V$6))-LEN(SUBSTITUTE(TRIM(V$6)," ",""))))-1)&amp;" Total",$B$6:$AH$427,ROW($A152)-5,FALSE))</f>
        <v>0</v>
      </c>
      <c r="W152" s="11">
        <f ca="1">IF(W$5&lt;&gt;"",HLOOKUP(W$5,Functionalization!$G$6:$M$427,ROW($A152)-5,FALSE),IFERROR(INDEX(W$391:W$427,MATCH($F152,$B$391:$B$427,0))/VLOOKUP($F152,$B$391:$AH$427,MATCH(LEFT(TRIM(W$6),FIND("~",SUBSTITUTE(W$6,"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152))*HLOOKUP(LEFT(TRIM(W$6),FIND("~",SUBSTITUTE(W$6," ","~",LEN(TRIM(W$6))-LEN(SUBSTITUTE(TRIM(W$6)," ",""))))-1)&amp;" Total",$B$6:$AH$427,ROW($A152)-5,FALSE))</f>
        <v>0</v>
      </c>
      <c r="X152" s="11">
        <f ca="1">IF(X$5&lt;&gt;"",HLOOKUP(X$5,Functionalization!$G$6:$M$427,ROW($A152)-5,FALSE),IFERROR(INDEX(X$391:X$427,MATCH($F152,$B$391:$B$427,0))/VLOOKUP($F152,$B$391:$AH$427,MATCH(LEFT(TRIM(X$6),FIND("~",SUBSTITUTE(X$6,"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152))*HLOOKUP(LEFT(TRIM(X$6),FIND("~",SUBSTITUTE(X$6," ","~",LEN(TRIM(X$6))-LEN(SUBSTITUTE(TRIM(X$6)," ",""))))-1)&amp;" Total",$B$6:$AH$427,ROW($A152)-5,FALSE))</f>
        <v>0</v>
      </c>
      <c r="Y152" s="11">
        <f ca="1">IF(Y$5&lt;&gt;"",HLOOKUP(Y$5,Functionalization!$G$6:$M$427,ROW($A152)-5,FALSE),IFERROR(INDEX(Y$391:Y$427,MATCH($F152,$B$391:$B$427,0))/VLOOKUP($F152,$B$391:$AH$427,MATCH(LEFT(TRIM(Y$6),FIND("~",SUBSTITUTE(Y$6,"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152))*HLOOKUP(LEFT(TRIM(Y$6),FIND("~",SUBSTITUTE(Y$6," ","~",LEN(TRIM(Y$6))-LEN(SUBSTITUTE(TRIM(Y$6)," ",""))))-1)&amp;" Total",$B$6:$AH$427,ROW($A152)-5,FALSE))</f>
        <v>0</v>
      </c>
      <c r="Z152" s="11">
        <f ca="1">IF(Z$5&lt;&gt;"",HLOOKUP(Z$5,Functionalization!$G$6:$M$427,ROW($A152)-5,FALSE),IFERROR(INDEX(Z$391:Z$427,MATCH($F152,$B$391:$B$427,0))/VLOOKUP($F152,$B$391:$AH$427,MATCH(LEFT(TRIM(Z$6),FIND("~",SUBSTITUTE(Z$6,"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152))*HLOOKUP(LEFT(TRIM(Z$6),FIND("~",SUBSTITUTE(Z$6," ","~",LEN(TRIM(Z$6))-LEN(SUBSTITUTE(TRIM(Z$6)," ",""))))-1)&amp;" Total",$B$6:$AH$427,ROW($A152)-5,FALSE))</f>
        <v>0</v>
      </c>
      <c r="AA152" s="11">
        <f ca="1">IF(AA$5&lt;&gt;"",HLOOKUP(AA$5,Functionalization!$G$6:$M$427,ROW($A152)-5,FALSE),IFERROR(INDEX(AA$391:AA$427,MATCH($F152,$B$391:$B$427,0))/VLOOKUP($F152,$B$391:$AH$427,MATCH(LEFT(TRIM(AA$6),FIND("~",SUBSTITUTE(AA$6,"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152))*HLOOKUP(LEFT(TRIM(AA$6),FIND("~",SUBSTITUTE(AA$6," ","~",LEN(TRIM(AA$6))-LEN(SUBSTITUTE(TRIM(AA$6)," ",""))))-1)&amp;" Total",$B$6:$AH$427,ROW($A152)-5,FALSE))</f>
        <v>0</v>
      </c>
      <c r="AB152" s="11">
        <f ca="1">IF(AB$5&lt;&gt;"",HLOOKUP(AB$5,Functionalization!$G$6:$M$427,ROW($A152)-5,FALSE),IFERROR(INDEX(AB$391:AB$427,MATCH($F152,$B$391:$B$427,0))/VLOOKUP($F152,$B$391:$AH$427,MATCH(LEFT(TRIM(AB$6),FIND("~",SUBSTITUTE(AB$6,"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152))*HLOOKUP(LEFT(TRIM(AB$6),FIND("~",SUBSTITUTE(AB$6," ","~",LEN(TRIM(AB$6))-LEN(SUBSTITUTE(TRIM(AB$6)," ",""))))-1)&amp;" Total",$B$6:$AH$427,ROW($A152)-5,FALSE))</f>
        <v>0</v>
      </c>
      <c r="AC152" s="11">
        <f ca="1">IF(AC$5&lt;&gt;"",HLOOKUP(AC$5,Functionalization!$G$6:$M$427,ROW($A152)-5,FALSE),IFERROR(INDEX(AC$391:AC$427,MATCH($F152,$B$391:$B$427,0))/VLOOKUP($F152,$B$391:$AH$427,MATCH(LEFT(TRIM(AC$6),FIND("~",SUBSTITUTE(AC$6,"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152))*HLOOKUP(LEFT(TRIM(AC$6),FIND("~",SUBSTITUTE(AC$6," ","~",LEN(TRIM(AC$6))-LEN(SUBSTITUTE(TRIM(AC$6)," ",""))))-1)&amp;" Total",$B$6:$AH$427,ROW($A152)-5,FALSE))</f>
        <v>0</v>
      </c>
      <c r="AD152" s="11">
        <f ca="1">IF(AD$5&lt;&gt;"",HLOOKUP(AD$5,Functionalization!$G$6:$M$427,ROW($A152)-5,FALSE),IFERROR(INDEX(AD$391:AD$427,MATCH($F152,$B$391:$B$427,0))/VLOOKUP($F152,$B$391:$AH$427,MATCH(LEFT(TRIM(AD$6),FIND("~",SUBSTITUTE(AD$6,"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152))*HLOOKUP(LEFT(TRIM(AD$6),FIND("~",SUBSTITUTE(AD$6," ","~",LEN(TRIM(AD$6))-LEN(SUBSTITUTE(TRIM(AD$6)," ",""))))-1)&amp;" Total",$B$6:$AH$427,ROW($A152)-5,FALSE))</f>
        <v>0</v>
      </c>
      <c r="AE152" s="11">
        <f ca="1">IF(AE$5&lt;&gt;"",HLOOKUP(AE$5,Functionalization!$G$6:$M$427,ROW($A152)-5,FALSE),IFERROR(INDEX(AE$391:AE$427,MATCH($F152,$B$391:$B$427,0))/VLOOKUP($F152,$B$391:$AH$427,MATCH(LEFT(TRIM(AE$6),FIND("~",SUBSTITUTE(AE$6,"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152))*HLOOKUP(LEFT(TRIM(AE$6),FIND("~",SUBSTITUTE(AE$6," ","~",LEN(TRIM(AE$6))-LEN(SUBSTITUTE(TRIM(AE$6)," ",""))))-1)&amp;" Total",$B$6:$AH$427,ROW($A152)-5,FALSE))</f>
        <v>0</v>
      </c>
      <c r="AF152" s="11">
        <f ca="1">IF(AF$5&lt;&gt;"",HLOOKUP(AF$5,Functionalization!$G$6:$M$427,ROW($A152)-5,FALSE),IFERROR(INDEX(AF$391:AF$427,MATCH($F152,$B$391:$B$427,0))/VLOOKUP($F152,$B$391:$AH$427,MATCH(LEFT(TRIM(AF$6),FIND("~",SUBSTITUTE(AF$6,"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152))*HLOOKUP(LEFT(TRIM(AF$6),FIND("~",SUBSTITUTE(AF$6," ","~",LEN(TRIM(AF$6))-LEN(SUBSTITUTE(TRIM(AF$6)," ",""))))-1)&amp;" Total",$B$6:$AH$427,ROW($A152)-5,FALSE))</f>
        <v>0</v>
      </c>
      <c r="AG152" s="11">
        <f ca="1">IF(AG$5&lt;&gt;"",HLOOKUP(AG$5,Functionalization!$G$6:$M$427,ROW($A152)-5,FALSE),IFERROR(INDEX(AG$391:AG$427,MATCH($F152,$B$391:$B$427,0))/VLOOKUP($F152,$B$391:$AH$427,MATCH(LEFT(TRIM(AG$6),FIND("~",SUBSTITUTE(AG$6,"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152))*HLOOKUP(LEFT(TRIM(AG$6),FIND("~",SUBSTITUTE(AG$6," ","~",LEN(TRIM(AG$6))-LEN(SUBSTITUTE(TRIM(AG$6)," ",""))))-1)&amp;" Total",$B$6:$AH$427,ROW($A152)-5,FALSE))</f>
        <v>0</v>
      </c>
      <c r="AH152" s="11">
        <f ca="1">IF(AH$5&lt;&gt;"",HLOOKUP(AH$5,Functionalization!$G$6:$M$427,ROW($A152)-5,FALSE),IFERROR(INDEX(AH$391:AH$427,MATCH($F152,$B$391:$B$427,0))/VLOOKUP($F152,$B$391:$AH$427,MATCH(LEFT(TRIM(AH$6),FIND("~",SUBSTITUTE(AH$6,"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152))*HLOOKUP(LEFT(TRIM(AH$6),FIND("~",SUBSTITUTE(AH$6," ","~",LEN(TRIM(AH$6))-LEN(SUBSTITUTE(TRIM(AH$6)," ",""))))-1)&amp;" Total",$B$6:$AH$427,ROW($A152)-5,FALSE))</f>
        <v>0</v>
      </c>
      <c r="AJ152">
        <f ca="1">IFERROR(IF(SUMIF($G$6:$AH$6,AJ$6&amp;" Total",$G152:$AH152)-(SUMIF($G$6:$AH$6,AJ$6&amp;" "&amp;'Input-Func_Class'!$D$22,$G152:$AH152)+IFERROR(SUMIF($G$6:$AH$6,AJ$6&amp;" "&amp;'Input-Func_Class'!$E$22,$G152:$AH152),SUMIF($G$6:$AH$6,AJ$6&amp;" "&amp;'Input-Func_Class'!$B$24,$G152:$AH152))+SUMIF($G$6:$AH$6,AJ$6&amp;" "&amp;'Input-Func_Class'!$F$22,$G152:$AH152))&lt;Check_Limit,0,1),1)</f>
        <v>0</v>
      </c>
      <c r="AK152">
        <f ca="1">IFERROR(IF(SUMIF($G$6:$AH$6,AK$6&amp;" Total",$G152:$AH152)-(SUMIF($G$6:$AH$6,AK$6&amp;" "&amp;'Input-Func_Class'!$D$22,$G152:$AH152)+IFERROR(SUMIF($G$6:$AH$6,AK$6&amp;" "&amp;'Input-Func_Class'!$E$22,$G152:$AH152),SUMIF($G$6:$AH$6,AK$6&amp;" "&amp;'Input-Func_Class'!$B$24,$G152:$AH152))+SUMIF($G$6:$AH$6,AK$6&amp;" "&amp;'Input-Func_Class'!$F$22,$G152:$AH152))&lt;Check_Limit,0,1),1)</f>
        <v>0</v>
      </c>
      <c r="AL152">
        <f ca="1">IFERROR(IF(SUMIF($G$6:$AH$6,AL$6&amp;" Total",$G152:$AH152)-(SUMIF($G$6:$AH$6,AL$6&amp;" "&amp;'Input-Func_Class'!$D$22,$G152:$AH152)+IFERROR(SUMIF($G$6:$AH$6,AL$6&amp;" "&amp;'Input-Func_Class'!$E$22,$G152:$AH152),SUMIF($G$6:$AH$6,AL$6&amp;" "&amp;'Input-Func_Class'!$B$24,$G152:$AH152))+SUMIF($G$6:$AH$6,AL$6&amp;" "&amp;'Input-Func_Class'!$F$22,$G152:$AH152))&lt;Check_Limit,0,1),1)</f>
        <v>0</v>
      </c>
      <c r="AM152">
        <f ca="1">IFERROR(IF(SUMIF($G$6:$AH$6,AM$6&amp;" Total",$G152:$AH152)-(SUMIF($G$6:$AH$6,AM$6&amp;" "&amp;'Input-Func_Class'!$D$22,$G152:$AH152)+IFERROR(SUMIF($G$6:$AH$6,AM$6&amp;" "&amp;'Input-Func_Class'!$E$22,$G152:$AH152),SUMIF($G$6:$AH$6,AM$6&amp;" "&amp;'Input-Func_Class'!$B$24,$G152:$AH152))+SUMIF($G$6:$AH$6,AM$6&amp;" "&amp;'Input-Func_Class'!$F$22,$G152:$AH152))&lt;Check_Limit,0,1),1)</f>
        <v>0</v>
      </c>
      <c r="AN152">
        <f ca="1">IFERROR(IF(SUMIF($G$6:$AH$6,AN$6&amp;" Total",$G152:$AH152)-(SUMIF($G$6:$AH$6,AN$6&amp;" "&amp;'Input-Func_Class'!$D$22,$G152:$AH152)+IFERROR(SUMIF($G$6:$AH$6,AN$6&amp;" "&amp;'Input-Func_Class'!$E$22,$G152:$AH152),SUMIF($G$6:$AH$6,AN$6&amp;" "&amp;'Input-Func_Class'!$B$24,$G152:$AH152))+SUMIF($G$6:$AH$6,AN$6&amp;" "&amp;'Input-Func_Class'!$F$22,$G152:$AH152))&lt;Check_Limit,0,1),1)</f>
        <v>0</v>
      </c>
      <c r="AO152">
        <f ca="1">IFERROR(IF(SUMIF($G$6:$AH$6,AO$6&amp;" Total",$G152:$AH152)-(SUMIF($G$6:$AH$6,AO$6&amp;" "&amp;'Input-Func_Class'!$D$22,$G152:$AH152)+IFERROR(SUMIF($G$6:$AH$6,AO$6&amp;" "&amp;'Input-Func_Class'!$E$22,$G152:$AH152),SUMIF($G$6:$AH$6,AO$6&amp;" "&amp;'Input-Func_Class'!$B$24,$G152:$AH152))+SUMIF($G$6:$AH$6,AO$6&amp;" "&amp;'Input-Func_Class'!$F$22,$G152:$AH152))&lt;Check_Limit,0,1),1)</f>
        <v>0</v>
      </c>
      <c r="AP152">
        <f ca="1">IFERROR(IF(SUMIF($G$6:$AH$6,AP$6&amp;" Total",$G152:$AH152)-(SUMIF($G$6:$AH$6,AP$6&amp;" "&amp;'Input-Func_Class'!$D$22,$G152:$AH152)+IFERROR(SUMIF($G$6:$AH$6,AP$6&amp;" "&amp;'Input-Func_Class'!$E$22,$G152:$AH152),SUMIF($G$6:$AH$6,AP$6&amp;" "&amp;'Input-Func_Class'!$B$24,$G152:$AH152))+SUMIF($G$6:$AH$6,AP$6&amp;" "&amp;'Input-Func_Class'!$F$22,$G152:$AH152))&lt;Check_Limit,0,1),1)</f>
        <v>0</v>
      </c>
    </row>
    <row r="153" spans="1:42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>Functionalization!$D153</f>
        <v>50819643</v>
      </c>
      <c r="E153" s="11">
        <f t="shared" ca="1" si="15"/>
        <v>0</v>
      </c>
      <c r="F153" s="3" t="str">
        <f>IF($D153=0,"-",IF('Input-Accounts'!$E153&lt;&gt;0,'Input-Accounts'!$E153,'Input-Accounts'!$G153))</f>
        <v>COMMODITY</v>
      </c>
      <c r="G153" s="11">
        <f ca="1">IF(G$5&lt;&gt;"",HLOOKUP(G$5,Functionalization!$G$6:$M$427,ROW($A153)-5,FALSE),IFERROR(INDEX(G$391:G$427,MATCH($F153,$B$391:$B$427,0))/VLOOKUP($F153,$B$391:$AH$427,MATCH(LEFT(TRIM(G$6),FIND("~",SUBSTITUTE(G$6,"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153))*HLOOKUP(LEFT(TRIM(G$6),FIND("~",SUBSTITUTE(G$6," ","~",LEN(TRIM(G$6))-LEN(SUBSTITUTE(TRIM(G$6)," ",""))))-1)&amp;" Total",$B$6:$AH$427,ROW($A153)-5,FALSE))</f>
        <v>0</v>
      </c>
      <c r="H153" s="11">
        <f ca="1">IF(H$5&lt;&gt;"",HLOOKUP(H$5,Functionalization!$G$6:$M$427,ROW($A153)-5,FALSE),IFERROR(INDEX(H$391:H$427,MATCH($F153,$B$391:$B$427,0))/VLOOKUP($F153,$B$391:$AH$427,MATCH(LEFT(TRIM(H$6),FIND("~",SUBSTITUTE(H$6,"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153))*HLOOKUP(LEFT(TRIM(H$6),FIND("~",SUBSTITUTE(H$6," ","~",LEN(TRIM(H$6))-LEN(SUBSTITUTE(TRIM(H$6)," ",""))))-1)&amp;" Total",$B$6:$AH$427,ROW($A153)-5,FALSE))</f>
        <v>0</v>
      </c>
      <c r="I153" s="11">
        <f ca="1">IF(I$5&lt;&gt;"",HLOOKUP(I$5,Functionalization!$G$6:$M$427,ROW($A153)-5,FALSE),IFERROR(INDEX(I$391:I$427,MATCH($F153,$B$391:$B$427,0))/VLOOKUP($F153,$B$391:$AH$427,MATCH(LEFT(TRIM(I$6),FIND("~",SUBSTITUTE(I$6,"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153))*HLOOKUP(LEFT(TRIM(I$6),FIND("~",SUBSTITUTE(I$6," ","~",LEN(TRIM(I$6))-LEN(SUBSTITUTE(TRIM(I$6)," ",""))))-1)&amp;" Total",$B$6:$AH$427,ROW($A153)-5,FALSE))</f>
        <v>0</v>
      </c>
      <c r="J153" s="11">
        <f ca="1">IF(J$5&lt;&gt;"",HLOOKUP(J$5,Functionalization!$G$6:$M$427,ROW($A153)-5,FALSE),IFERROR(INDEX(J$391:J$427,MATCH($F153,$B$391:$B$427,0))/VLOOKUP($F153,$B$391:$AH$427,MATCH(LEFT(TRIM(J$6),FIND("~",SUBSTITUTE(J$6,"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153))*HLOOKUP(LEFT(TRIM(J$6),FIND("~",SUBSTITUTE(J$6," ","~",LEN(TRIM(J$6))-LEN(SUBSTITUTE(TRIM(J$6)," ",""))))-1)&amp;" Total",$B$6:$AH$427,ROW($A153)-5,FALSE))</f>
        <v>0</v>
      </c>
      <c r="K153" s="11">
        <f ca="1">IF(K$5&lt;&gt;"",HLOOKUP(K$5,Functionalization!$G$6:$M$427,ROW($A153)-5,FALSE),IFERROR(INDEX(K$391:K$427,MATCH($F153,$B$391:$B$427,0))/VLOOKUP($F153,$B$391:$AH$427,MATCH(LEFT(TRIM(K$6),FIND("~",SUBSTITUTE(K$6,"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153))*HLOOKUP(LEFT(TRIM(K$6),FIND("~",SUBSTITUTE(K$6," ","~",LEN(TRIM(K$6))-LEN(SUBSTITUTE(TRIM(K$6)," ",""))))-1)&amp;" Total",$B$6:$AH$427,ROW($A153)-5,FALSE))</f>
        <v>0</v>
      </c>
      <c r="L153" s="11">
        <f ca="1">IF(L$5&lt;&gt;"",HLOOKUP(L$5,Functionalization!$G$6:$M$427,ROW($A153)-5,FALSE),IFERROR(INDEX(L$391:L$427,MATCH($F153,$B$391:$B$427,0))/VLOOKUP($F153,$B$391:$AH$427,MATCH(LEFT(TRIM(L$6),FIND("~",SUBSTITUTE(L$6,"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153))*HLOOKUP(LEFT(TRIM(L$6),FIND("~",SUBSTITUTE(L$6," ","~",LEN(TRIM(L$6))-LEN(SUBSTITUTE(TRIM(L$6)," ",""))))-1)&amp;" Total",$B$6:$AH$427,ROW($A153)-5,FALSE))</f>
        <v>0</v>
      </c>
      <c r="M153" s="11">
        <f ca="1">IF(M$5&lt;&gt;"",HLOOKUP(M$5,Functionalization!$G$6:$M$427,ROW($A153)-5,FALSE),IFERROR(INDEX(M$391:M$427,MATCH($F153,$B$391:$B$427,0))/VLOOKUP($F153,$B$391:$AH$427,MATCH(LEFT(TRIM(M$6),FIND("~",SUBSTITUTE(M$6,"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153))*HLOOKUP(LEFT(TRIM(M$6),FIND("~",SUBSTITUTE(M$6," ","~",LEN(TRIM(M$6))-LEN(SUBSTITUTE(TRIM(M$6)," ",""))))-1)&amp;" Total",$B$6:$AH$427,ROW($A153)-5,FALSE))</f>
        <v>0</v>
      </c>
      <c r="N153" s="11">
        <f ca="1">IF(N$5&lt;&gt;"",HLOOKUP(N$5,Functionalization!$G$6:$M$427,ROW($A153)-5,FALSE),IFERROR(INDEX(N$391:N$427,MATCH($F153,$B$391:$B$427,0))/VLOOKUP($F153,$B$391:$AH$427,MATCH(LEFT(TRIM(N$6),FIND("~",SUBSTITUTE(N$6,"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153))*HLOOKUP(LEFT(TRIM(N$6),FIND("~",SUBSTITUTE(N$6," ","~",LEN(TRIM(N$6))-LEN(SUBSTITUTE(TRIM(N$6)," ",""))))-1)&amp;" Total",$B$6:$AH$427,ROW($A153)-5,FALSE))</f>
        <v>0</v>
      </c>
      <c r="O153" s="11">
        <f ca="1">IF(O$5&lt;&gt;"",HLOOKUP(O$5,Functionalization!$G$6:$M$427,ROW($A153)-5,FALSE),IFERROR(INDEX(O$391:O$427,MATCH($F153,$B$391:$B$427,0))/VLOOKUP($F153,$B$391:$AH$427,MATCH(LEFT(TRIM(O$6),FIND("~",SUBSTITUTE(O$6,"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153))*HLOOKUP(LEFT(TRIM(O$6),FIND("~",SUBSTITUTE(O$6," ","~",LEN(TRIM(O$6))-LEN(SUBSTITUTE(TRIM(O$6)," ",""))))-1)&amp;" Total",$B$6:$AH$427,ROW($A153)-5,FALSE))</f>
        <v>50819643</v>
      </c>
      <c r="P153" s="11">
        <f ca="1">IF(P$5&lt;&gt;"",HLOOKUP(P$5,Functionalization!$G$6:$M$427,ROW($A153)-5,FALSE),IFERROR(INDEX(P$391:P$427,MATCH($F153,$B$391:$B$427,0))/VLOOKUP($F153,$B$391:$AH$427,MATCH(LEFT(TRIM(P$6),FIND("~",SUBSTITUTE(P$6,"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153))*HLOOKUP(LEFT(TRIM(P$6),FIND("~",SUBSTITUTE(P$6," ","~",LEN(TRIM(P$6))-LEN(SUBSTITUTE(TRIM(P$6)," ",""))))-1)&amp;" Total",$B$6:$AH$427,ROW($A153)-5,FALSE))</f>
        <v>0</v>
      </c>
      <c r="Q153" s="11">
        <f ca="1">IF(Q$5&lt;&gt;"",HLOOKUP(Q$5,Functionalization!$G$6:$M$427,ROW($A153)-5,FALSE),IFERROR(INDEX(Q$391:Q$427,MATCH($F153,$B$391:$B$427,0))/VLOOKUP($F153,$B$391:$AH$427,MATCH(LEFT(TRIM(Q$6),FIND("~",SUBSTITUTE(Q$6,"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153))*HLOOKUP(LEFT(TRIM(Q$6),FIND("~",SUBSTITUTE(Q$6," ","~",LEN(TRIM(Q$6))-LEN(SUBSTITUTE(TRIM(Q$6)," ",""))))-1)&amp;" Total",$B$6:$AH$427,ROW($A153)-5,FALSE))</f>
        <v>50819643</v>
      </c>
      <c r="R153" s="11">
        <f ca="1">IF(R$5&lt;&gt;"",HLOOKUP(R$5,Functionalization!$G$6:$M$427,ROW($A153)-5,FALSE),IFERROR(INDEX(R$391:R$427,MATCH($F153,$B$391:$B$427,0))/VLOOKUP($F153,$B$391:$AH$427,MATCH(LEFT(TRIM(R$6),FIND("~",SUBSTITUTE(R$6,"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153))*HLOOKUP(LEFT(TRIM(R$6),FIND("~",SUBSTITUTE(R$6," ","~",LEN(TRIM(R$6))-LEN(SUBSTITUTE(TRIM(R$6)," ",""))))-1)&amp;" Total",$B$6:$AH$427,ROW($A153)-5,FALSE))</f>
        <v>0</v>
      </c>
      <c r="S153" s="11">
        <f ca="1">IF(S$5&lt;&gt;"",HLOOKUP(S$5,Functionalization!$G$6:$M$427,ROW($A153)-5,FALSE),IFERROR(INDEX(S$391:S$427,MATCH($F153,$B$391:$B$427,0))/VLOOKUP($F153,$B$391:$AH$427,MATCH(LEFT(TRIM(S$6),FIND("~",SUBSTITUTE(S$6,"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153))*HLOOKUP(LEFT(TRIM(S$6),FIND("~",SUBSTITUTE(S$6," ","~",LEN(TRIM(S$6))-LEN(SUBSTITUTE(TRIM(S$6)," ",""))))-1)&amp;" Total",$B$6:$AH$427,ROW($A153)-5,FALSE))</f>
        <v>0</v>
      </c>
      <c r="T153" s="11">
        <f ca="1">IF(T$5&lt;&gt;"",HLOOKUP(T$5,Functionalization!$G$6:$M$427,ROW($A153)-5,FALSE),IFERROR(INDEX(T$391:T$427,MATCH($F153,$B$391:$B$427,0))/VLOOKUP($F153,$B$391:$AH$427,MATCH(LEFT(TRIM(T$6),FIND("~",SUBSTITUTE(T$6,"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153))*HLOOKUP(LEFT(TRIM(T$6),FIND("~",SUBSTITUTE(T$6," ","~",LEN(TRIM(T$6))-LEN(SUBSTITUTE(TRIM(T$6)," ",""))))-1)&amp;" Total",$B$6:$AH$427,ROW($A153)-5,FALSE))</f>
        <v>0</v>
      </c>
      <c r="U153" s="11">
        <f ca="1">IF(U$5&lt;&gt;"",HLOOKUP(U$5,Functionalization!$G$6:$M$427,ROW($A153)-5,FALSE),IFERROR(INDEX(U$391:U$427,MATCH($F153,$B$391:$B$427,0))/VLOOKUP($F153,$B$391:$AH$427,MATCH(LEFT(TRIM(U$6),FIND("~",SUBSTITUTE(U$6,"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153))*HLOOKUP(LEFT(TRIM(U$6),FIND("~",SUBSTITUTE(U$6," ","~",LEN(TRIM(U$6))-LEN(SUBSTITUTE(TRIM(U$6)," ",""))))-1)&amp;" Total",$B$6:$AH$427,ROW($A153)-5,FALSE))</f>
        <v>0</v>
      </c>
      <c r="V153" s="11">
        <f ca="1">IF(V$5&lt;&gt;"",HLOOKUP(V$5,Functionalization!$G$6:$M$427,ROW($A153)-5,FALSE),IFERROR(INDEX(V$391:V$427,MATCH($F153,$B$391:$B$427,0))/VLOOKUP($F153,$B$391:$AH$427,MATCH(LEFT(TRIM(V$6),FIND("~",SUBSTITUTE(V$6,"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153))*HLOOKUP(LEFT(TRIM(V$6),FIND("~",SUBSTITUTE(V$6," ","~",LEN(TRIM(V$6))-LEN(SUBSTITUTE(TRIM(V$6)," ",""))))-1)&amp;" Total",$B$6:$AH$427,ROW($A153)-5,FALSE))</f>
        <v>0</v>
      </c>
      <c r="W153" s="11">
        <f ca="1">IF(W$5&lt;&gt;"",HLOOKUP(W$5,Functionalization!$G$6:$M$427,ROW($A153)-5,FALSE),IFERROR(INDEX(W$391:W$427,MATCH($F153,$B$391:$B$427,0))/VLOOKUP($F153,$B$391:$AH$427,MATCH(LEFT(TRIM(W$6),FIND("~",SUBSTITUTE(W$6,"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153))*HLOOKUP(LEFT(TRIM(W$6),FIND("~",SUBSTITUTE(W$6," ","~",LEN(TRIM(W$6))-LEN(SUBSTITUTE(TRIM(W$6)," ",""))))-1)&amp;" Total",$B$6:$AH$427,ROW($A153)-5,FALSE))</f>
        <v>0</v>
      </c>
      <c r="X153" s="11">
        <f ca="1">IF(X$5&lt;&gt;"",HLOOKUP(X$5,Functionalization!$G$6:$M$427,ROW($A153)-5,FALSE),IFERROR(INDEX(X$391:X$427,MATCH($F153,$B$391:$B$427,0))/VLOOKUP($F153,$B$391:$AH$427,MATCH(LEFT(TRIM(X$6),FIND("~",SUBSTITUTE(X$6,"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153))*HLOOKUP(LEFT(TRIM(X$6),FIND("~",SUBSTITUTE(X$6," ","~",LEN(TRIM(X$6))-LEN(SUBSTITUTE(TRIM(X$6)," ",""))))-1)&amp;" Total",$B$6:$AH$427,ROW($A153)-5,FALSE))</f>
        <v>0</v>
      </c>
      <c r="Y153" s="11">
        <f ca="1">IF(Y$5&lt;&gt;"",HLOOKUP(Y$5,Functionalization!$G$6:$M$427,ROW($A153)-5,FALSE),IFERROR(INDEX(Y$391:Y$427,MATCH($F153,$B$391:$B$427,0))/VLOOKUP($F153,$B$391:$AH$427,MATCH(LEFT(TRIM(Y$6),FIND("~",SUBSTITUTE(Y$6,"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153))*HLOOKUP(LEFT(TRIM(Y$6),FIND("~",SUBSTITUTE(Y$6," ","~",LEN(TRIM(Y$6))-LEN(SUBSTITUTE(TRIM(Y$6)," ",""))))-1)&amp;" Total",$B$6:$AH$427,ROW($A153)-5,FALSE))</f>
        <v>0</v>
      </c>
      <c r="Z153" s="11">
        <f ca="1">IF(Z$5&lt;&gt;"",HLOOKUP(Z$5,Functionalization!$G$6:$M$427,ROW($A153)-5,FALSE),IFERROR(INDEX(Z$391:Z$427,MATCH($F153,$B$391:$B$427,0))/VLOOKUP($F153,$B$391:$AH$427,MATCH(LEFT(TRIM(Z$6),FIND("~",SUBSTITUTE(Z$6,"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153))*HLOOKUP(LEFT(TRIM(Z$6),FIND("~",SUBSTITUTE(Z$6," ","~",LEN(TRIM(Z$6))-LEN(SUBSTITUTE(TRIM(Z$6)," ",""))))-1)&amp;" Total",$B$6:$AH$427,ROW($A153)-5,FALSE))</f>
        <v>0</v>
      </c>
      <c r="AA153" s="11">
        <f ca="1">IF(AA$5&lt;&gt;"",HLOOKUP(AA$5,Functionalization!$G$6:$M$427,ROW($A153)-5,FALSE),IFERROR(INDEX(AA$391:AA$427,MATCH($F153,$B$391:$B$427,0))/VLOOKUP($F153,$B$391:$AH$427,MATCH(LEFT(TRIM(AA$6),FIND("~",SUBSTITUTE(AA$6,"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153))*HLOOKUP(LEFT(TRIM(AA$6),FIND("~",SUBSTITUTE(AA$6," ","~",LEN(TRIM(AA$6))-LEN(SUBSTITUTE(TRIM(AA$6)," ",""))))-1)&amp;" Total",$B$6:$AH$427,ROW($A153)-5,FALSE))</f>
        <v>0</v>
      </c>
      <c r="AB153" s="11">
        <f ca="1">IF(AB$5&lt;&gt;"",HLOOKUP(AB$5,Functionalization!$G$6:$M$427,ROW($A153)-5,FALSE),IFERROR(INDEX(AB$391:AB$427,MATCH($F153,$B$391:$B$427,0))/VLOOKUP($F153,$B$391:$AH$427,MATCH(LEFT(TRIM(AB$6),FIND("~",SUBSTITUTE(AB$6,"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153))*HLOOKUP(LEFT(TRIM(AB$6),FIND("~",SUBSTITUTE(AB$6," ","~",LEN(TRIM(AB$6))-LEN(SUBSTITUTE(TRIM(AB$6)," ",""))))-1)&amp;" Total",$B$6:$AH$427,ROW($A153)-5,FALSE))</f>
        <v>0</v>
      </c>
      <c r="AC153" s="11">
        <f ca="1">IF(AC$5&lt;&gt;"",HLOOKUP(AC$5,Functionalization!$G$6:$M$427,ROW($A153)-5,FALSE),IFERROR(INDEX(AC$391:AC$427,MATCH($F153,$B$391:$B$427,0))/VLOOKUP($F153,$B$391:$AH$427,MATCH(LEFT(TRIM(AC$6),FIND("~",SUBSTITUTE(AC$6,"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153))*HLOOKUP(LEFT(TRIM(AC$6),FIND("~",SUBSTITUTE(AC$6," ","~",LEN(TRIM(AC$6))-LEN(SUBSTITUTE(TRIM(AC$6)," ",""))))-1)&amp;" Total",$B$6:$AH$427,ROW($A153)-5,FALSE))</f>
        <v>0</v>
      </c>
      <c r="AD153" s="11">
        <f ca="1">IF(AD$5&lt;&gt;"",HLOOKUP(AD$5,Functionalization!$G$6:$M$427,ROW($A153)-5,FALSE),IFERROR(INDEX(AD$391:AD$427,MATCH($F153,$B$391:$B$427,0))/VLOOKUP($F153,$B$391:$AH$427,MATCH(LEFT(TRIM(AD$6),FIND("~",SUBSTITUTE(AD$6,"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153))*HLOOKUP(LEFT(TRIM(AD$6),FIND("~",SUBSTITUTE(AD$6," ","~",LEN(TRIM(AD$6))-LEN(SUBSTITUTE(TRIM(AD$6)," ",""))))-1)&amp;" Total",$B$6:$AH$427,ROW($A153)-5,FALSE))</f>
        <v>0</v>
      </c>
      <c r="AE153" s="11">
        <f ca="1">IF(AE$5&lt;&gt;"",HLOOKUP(AE$5,Functionalization!$G$6:$M$427,ROW($A153)-5,FALSE),IFERROR(INDEX(AE$391:AE$427,MATCH($F153,$B$391:$B$427,0))/VLOOKUP($F153,$B$391:$AH$427,MATCH(LEFT(TRIM(AE$6),FIND("~",SUBSTITUTE(AE$6,"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153))*HLOOKUP(LEFT(TRIM(AE$6),FIND("~",SUBSTITUTE(AE$6," ","~",LEN(TRIM(AE$6))-LEN(SUBSTITUTE(TRIM(AE$6)," ",""))))-1)&amp;" Total",$B$6:$AH$427,ROW($A153)-5,FALSE))</f>
        <v>0</v>
      </c>
      <c r="AF153" s="11">
        <f ca="1">IF(AF$5&lt;&gt;"",HLOOKUP(AF$5,Functionalization!$G$6:$M$427,ROW($A153)-5,FALSE),IFERROR(INDEX(AF$391:AF$427,MATCH($F153,$B$391:$B$427,0))/VLOOKUP($F153,$B$391:$AH$427,MATCH(LEFT(TRIM(AF$6),FIND("~",SUBSTITUTE(AF$6,"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153))*HLOOKUP(LEFT(TRIM(AF$6),FIND("~",SUBSTITUTE(AF$6," ","~",LEN(TRIM(AF$6))-LEN(SUBSTITUTE(TRIM(AF$6)," ",""))))-1)&amp;" Total",$B$6:$AH$427,ROW($A153)-5,FALSE))</f>
        <v>0</v>
      </c>
      <c r="AG153" s="11">
        <f ca="1">IF(AG$5&lt;&gt;"",HLOOKUP(AG$5,Functionalization!$G$6:$M$427,ROW($A153)-5,FALSE),IFERROR(INDEX(AG$391:AG$427,MATCH($F153,$B$391:$B$427,0))/VLOOKUP($F153,$B$391:$AH$427,MATCH(LEFT(TRIM(AG$6),FIND("~",SUBSTITUTE(AG$6,"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153))*HLOOKUP(LEFT(TRIM(AG$6),FIND("~",SUBSTITUTE(AG$6," ","~",LEN(TRIM(AG$6))-LEN(SUBSTITUTE(TRIM(AG$6)," ",""))))-1)&amp;" Total",$B$6:$AH$427,ROW($A153)-5,FALSE))</f>
        <v>0</v>
      </c>
      <c r="AH153" s="11">
        <f ca="1">IF(AH$5&lt;&gt;"",HLOOKUP(AH$5,Functionalization!$G$6:$M$427,ROW($A153)-5,FALSE),IFERROR(INDEX(AH$391:AH$427,MATCH($F153,$B$391:$B$427,0))/VLOOKUP($F153,$B$391:$AH$427,MATCH(LEFT(TRIM(AH$6),FIND("~",SUBSTITUTE(AH$6,"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153))*HLOOKUP(LEFT(TRIM(AH$6),FIND("~",SUBSTITUTE(AH$6," ","~",LEN(TRIM(AH$6))-LEN(SUBSTITUTE(TRIM(AH$6)," ",""))))-1)&amp;" Total",$B$6:$AH$427,ROW($A153)-5,FALSE))</f>
        <v>0</v>
      </c>
      <c r="AJ153">
        <f ca="1">IFERROR(IF(SUMIF($G$6:$AH$6,AJ$6&amp;" Total",$G153:$AH153)-(SUMIF($G$6:$AH$6,AJ$6&amp;" "&amp;'Input-Func_Class'!$D$22,$G153:$AH153)+IFERROR(SUMIF($G$6:$AH$6,AJ$6&amp;" "&amp;'Input-Func_Class'!$E$22,$G153:$AH153),SUMIF($G$6:$AH$6,AJ$6&amp;" "&amp;'Input-Func_Class'!$B$24,$G153:$AH153))+SUMIF($G$6:$AH$6,AJ$6&amp;" "&amp;'Input-Func_Class'!$F$22,$G153:$AH153))&lt;Check_Limit,0,1),1)</f>
        <v>0</v>
      </c>
      <c r="AK153">
        <f ca="1">IFERROR(IF(SUMIF($G$6:$AH$6,AK$6&amp;" Total",$G153:$AH153)-(SUMIF($G$6:$AH$6,AK$6&amp;" "&amp;'Input-Func_Class'!$D$22,$G153:$AH153)+IFERROR(SUMIF($G$6:$AH$6,AK$6&amp;" "&amp;'Input-Func_Class'!$E$22,$G153:$AH153),SUMIF($G$6:$AH$6,AK$6&amp;" "&amp;'Input-Func_Class'!$B$24,$G153:$AH153))+SUMIF($G$6:$AH$6,AK$6&amp;" "&amp;'Input-Func_Class'!$F$22,$G153:$AH153))&lt;Check_Limit,0,1),1)</f>
        <v>0</v>
      </c>
      <c r="AL153">
        <f ca="1">IFERROR(IF(SUMIF($G$6:$AH$6,AL$6&amp;" Total",$G153:$AH153)-(SUMIF($G$6:$AH$6,AL$6&amp;" "&amp;'Input-Func_Class'!$D$22,$G153:$AH153)+IFERROR(SUMIF($G$6:$AH$6,AL$6&amp;" "&amp;'Input-Func_Class'!$E$22,$G153:$AH153),SUMIF($G$6:$AH$6,AL$6&amp;" "&amp;'Input-Func_Class'!$B$24,$G153:$AH153))+SUMIF($G$6:$AH$6,AL$6&amp;" "&amp;'Input-Func_Class'!$F$22,$G153:$AH153))&lt;Check_Limit,0,1),1)</f>
        <v>0</v>
      </c>
      <c r="AM153">
        <f ca="1">IFERROR(IF(SUMIF($G$6:$AH$6,AM$6&amp;" Total",$G153:$AH153)-(SUMIF($G$6:$AH$6,AM$6&amp;" "&amp;'Input-Func_Class'!$D$22,$G153:$AH153)+IFERROR(SUMIF($G$6:$AH$6,AM$6&amp;" "&amp;'Input-Func_Class'!$E$22,$G153:$AH153),SUMIF($G$6:$AH$6,AM$6&amp;" "&amp;'Input-Func_Class'!$B$24,$G153:$AH153))+SUMIF($G$6:$AH$6,AM$6&amp;" "&amp;'Input-Func_Class'!$F$22,$G153:$AH153))&lt;Check_Limit,0,1),1)</f>
        <v>0</v>
      </c>
      <c r="AN153">
        <f ca="1">IFERROR(IF(SUMIF($G$6:$AH$6,AN$6&amp;" Total",$G153:$AH153)-(SUMIF($G$6:$AH$6,AN$6&amp;" "&amp;'Input-Func_Class'!$D$22,$G153:$AH153)+IFERROR(SUMIF($G$6:$AH$6,AN$6&amp;" "&amp;'Input-Func_Class'!$E$22,$G153:$AH153),SUMIF($G$6:$AH$6,AN$6&amp;" "&amp;'Input-Func_Class'!$B$24,$G153:$AH153))+SUMIF($G$6:$AH$6,AN$6&amp;" "&amp;'Input-Func_Class'!$F$22,$G153:$AH153))&lt;Check_Limit,0,1),1)</f>
        <v>0</v>
      </c>
      <c r="AO153">
        <f ca="1">IFERROR(IF(SUMIF($G$6:$AH$6,AO$6&amp;" Total",$G153:$AH153)-(SUMIF($G$6:$AH$6,AO$6&amp;" "&amp;'Input-Func_Class'!$D$22,$G153:$AH153)+IFERROR(SUMIF($G$6:$AH$6,AO$6&amp;" "&amp;'Input-Func_Class'!$E$22,$G153:$AH153),SUMIF($G$6:$AH$6,AO$6&amp;" "&amp;'Input-Func_Class'!$B$24,$G153:$AH153))+SUMIF($G$6:$AH$6,AO$6&amp;" "&amp;'Input-Func_Class'!$F$22,$G153:$AH153))&lt;Check_Limit,0,1),1)</f>
        <v>0</v>
      </c>
      <c r="AP153">
        <f ca="1">IFERROR(IF(SUMIF($G$6:$AH$6,AP$6&amp;" Total",$G153:$AH153)-(SUMIF($G$6:$AH$6,AP$6&amp;" "&amp;'Input-Func_Class'!$D$22,$G153:$AH153)+IFERROR(SUMIF($G$6:$AH$6,AP$6&amp;" "&amp;'Input-Func_Class'!$E$22,$G153:$AH153),SUMIF($G$6:$AH$6,AP$6&amp;" "&amp;'Input-Func_Class'!$B$24,$G153:$AH153))+SUMIF($G$6:$AH$6,AP$6&amp;" "&amp;'Input-Func_Class'!$F$22,$G153:$AH153))&lt;Check_Limit,0,1),1)</f>
        <v>0</v>
      </c>
    </row>
    <row r="154" spans="1:42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>Functionalization!$D154</f>
        <v>6179262</v>
      </c>
      <c r="E154" s="11">
        <f t="shared" ca="1" si="15"/>
        <v>0</v>
      </c>
      <c r="F154" s="3" t="str">
        <f>IF($D154=0,"-",IF('Input-Accounts'!$E154&lt;&gt;0,'Input-Accounts'!$E154,'Input-Accounts'!$G154))</f>
        <v>INT_PSTD_PLANT</v>
      </c>
      <c r="G154" s="11">
        <f ca="1">IF(G$5&lt;&gt;"",HLOOKUP(G$5,Functionalization!$G$6:$M$427,ROW($A154)-5,FALSE),IFERROR(INDEX(G$391:G$427,MATCH($F154,$B$391:$B$427,0))/VLOOKUP($F154,$B$391:$AH$427,MATCH(LEFT(TRIM(G$6),FIND("~",SUBSTITUTE(G$6,"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154))*HLOOKUP(LEFT(TRIM(G$6),FIND("~",SUBSTITUTE(G$6," ","~",LEN(TRIM(G$6))-LEN(SUBSTITUTE(TRIM(G$6)," ",""))))-1)&amp;" Total",$B$6:$AH$427,ROW($A154)-5,FALSE))</f>
        <v>0</v>
      </c>
      <c r="H154" s="11">
        <f ca="1">IF(H$5&lt;&gt;"",HLOOKUP(H$5,Functionalization!$G$6:$M$427,ROW($A154)-5,FALSE),IFERROR(INDEX(H$391:H$427,MATCH($F154,$B$391:$B$427,0))/VLOOKUP($F154,$B$391:$AH$427,MATCH(LEFT(TRIM(H$6),FIND("~",SUBSTITUTE(H$6,"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154))*HLOOKUP(LEFT(TRIM(H$6),FIND("~",SUBSTITUTE(H$6," ","~",LEN(TRIM(H$6))-LEN(SUBSTITUTE(TRIM(H$6)," ",""))))-1)&amp;" Total",$B$6:$AH$427,ROW($A154)-5,FALSE))</f>
        <v>0</v>
      </c>
      <c r="I154" s="11">
        <f ca="1">IF(I$5&lt;&gt;"",HLOOKUP(I$5,Functionalization!$G$6:$M$427,ROW($A154)-5,FALSE),IFERROR(INDEX(I$391:I$427,MATCH($F154,$B$391:$B$427,0))/VLOOKUP($F154,$B$391:$AH$427,MATCH(LEFT(TRIM(I$6),FIND("~",SUBSTITUTE(I$6,"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154))*HLOOKUP(LEFT(TRIM(I$6),FIND("~",SUBSTITUTE(I$6," ","~",LEN(TRIM(I$6))-LEN(SUBSTITUTE(TRIM(I$6)," ",""))))-1)&amp;" Total",$B$6:$AH$427,ROW($A154)-5,FALSE))</f>
        <v>0</v>
      </c>
      <c r="J154" s="11">
        <f ca="1">IF(J$5&lt;&gt;"",HLOOKUP(J$5,Functionalization!$G$6:$M$427,ROW($A154)-5,FALSE),IFERROR(INDEX(J$391:J$427,MATCH($F154,$B$391:$B$427,0))/VLOOKUP($F154,$B$391:$AH$427,MATCH(LEFT(TRIM(J$6),FIND("~",SUBSTITUTE(J$6,"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154))*HLOOKUP(LEFT(TRIM(J$6),FIND("~",SUBSTITUTE(J$6," ","~",LEN(TRIM(J$6))-LEN(SUBSTITUTE(TRIM(J$6)," ",""))))-1)&amp;" Total",$B$6:$AH$427,ROW($A154)-5,FALSE))</f>
        <v>0</v>
      </c>
      <c r="K154" s="11">
        <f ca="1">IF(K$5&lt;&gt;"",HLOOKUP(K$5,Functionalization!$G$6:$M$427,ROW($A154)-5,FALSE),IFERROR(INDEX(K$391:K$427,MATCH($F154,$B$391:$B$427,0))/VLOOKUP($F154,$B$391:$AH$427,MATCH(LEFT(TRIM(K$6),FIND("~",SUBSTITUTE(K$6,"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154))*HLOOKUP(LEFT(TRIM(K$6),FIND("~",SUBSTITUTE(K$6," ","~",LEN(TRIM(K$6))-LEN(SUBSTITUTE(TRIM(K$6)," ",""))))-1)&amp;" Total",$B$6:$AH$427,ROW($A154)-5,FALSE))</f>
        <v>173930.94237909568</v>
      </c>
      <c r="L154" s="11">
        <f ca="1">IF(L$5&lt;&gt;"",HLOOKUP(L$5,Functionalization!$G$6:$M$427,ROW($A154)-5,FALSE),IFERROR(INDEX(L$391:L$427,MATCH($F154,$B$391:$B$427,0))/VLOOKUP($F154,$B$391:$AH$427,MATCH(LEFT(TRIM(L$6),FIND("~",SUBSTITUTE(L$6,"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154))*HLOOKUP(LEFT(TRIM(L$6),FIND("~",SUBSTITUTE(L$6," ","~",LEN(TRIM(L$6))-LEN(SUBSTITUTE(TRIM(L$6)," ",""))))-1)&amp;" Total",$B$6:$AH$427,ROW($A154)-5,FALSE))</f>
        <v>0</v>
      </c>
      <c r="M154" s="11">
        <f ca="1">IF(M$5&lt;&gt;"",HLOOKUP(M$5,Functionalization!$G$6:$M$427,ROW($A154)-5,FALSE),IFERROR(INDEX(M$391:M$427,MATCH($F154,$B$391:$B$427,0))/VLOOKUP($F154,$B$391:$AH$427,MATCH(LEFT(TRIM(M$6),FIND("~",SUBSTITUTE(M$6,"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154))*HLOOKUP(LEFT(TRIM(M$6),FIND("~",SUBSTITUTE(M$6," ","~",LEN(TRIM(M$6))-LEN(SUBSTITUTE(TRIM(M$6)," ",""))))-1)&amp;" Total",$B$6:$AH$427,ROW($A154)-5,FALSE))</f>
        <v>173930.94237909568</v>
      </c>
      <c r="N154" s="11">
        <f ca="1">IF(N$5&lt;&gt;"",HLOOKUP(N$5,Functionalization!$G$6:$M$427,ROW($A154)-5,FALSE),IFERROR(INDEX(N$391:N$427,MATCH($F154,$B$391:$B$427,0))/VLOOKUP($F154,$B$391:$AH$427,MATCH(LEFT(TRIM(N$6),FIND("~",SUBSTITUTE(N$6,"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154))*HLOOKUP(LEFT(TRIM(N$6),FIND("~",SUBSTITUTE(N$6," ","~",LEN(TRIM(N$6))-LEN(SUBSTITUTE(TRIM(N$6)," ",""))))-1)&amp;" Total",$B$6:$AH$427,ROW($A154)-5,FALSE))</f>
        <v>0</v>
      </c>
      <c r="O154" s="11">
        <f ca="1">IF(O$5&lt;&gt;"",HLOOKUP(O$5,Functionalization!$G$6:$M$427,ROW($A154)-5,FALSE),IFERROR(INDEX(O$391:O$427,MATCH($F154,$B$391:$B$427,0))/VLOOKUP($F154,$B$391:$AH$427,MATCH(LEFT(TRIM(O$6),FIND("~",SUBSTITUTE(O$6,"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154))*HLOOKUP(LEFT(TRIM(O$6),FIND("~",SUBSTITUTE(O$6," ","~",LEN(TRIM(O$6))-LEN(SUBSTITUTE(TRIM(O$6)," ",""))))-1)&amp;" Total",$B$6:$AH$427,ROW($A154)-5,FALSE))</f>
        <v>34555.472624450143</v>
      </c>
      <c r="P154" s="11">
        <f ca="1">IF(P$5&lt;&gt;"",HLOOKUP(P$5,Functionalization!$G$6:$M$427,ROW($A154)-5,FALSE),IFERROR(INDEX(P$391:P$427,MATCH($F154,$B$391:$B$427,0))/VLOOKUP($F154,$B$391:$AH$427,MATCH(LEFT(TRIM(P$6),FIND("~",SUBSTITUTE(P$6,"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154))*HLOOKUP(LEFT(TRIM(P$6),FIND("~",SUBSTITUTE(P$6," ","~",LEN(TRIM(P$6))-LEN(SUBSTITUTE(TRIM(P$6)," ",""))))-1)&amp;" Total",$B$6:$AH$427,ROW($A154)-5,FALSE))</f>
        <v>34555.472624450143</v>
      </c>
      <c r="Q154" s="11">
        <f ca="1">IF(Q$5&lt;&gt;"",HLOOKUP(Q$5,Functionalization!$G$6:$M$427,ROW($A154)-5,FALSE),IFERROR(INDEX(Q$391:Q$427,MATCH($F154,$B$391:$B$427,0))/VLOOKUP($F154,$B$391:$AH$427,MATCH(LEFT(TRIM(Q$6),FIND("~",SUBSTITUTE(Q$6,"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154))*HLOOKUP(LEFT(TRIM(Q$6),FIND("~",SUBSTITUTE(Q$6," ","~",LEN(TRIM(Q$6))-LEN(SUBSTITUTE(TRIM(Q$6)," ",""))))-1)&amp;" Total",$B$6:$AH$427,ROW($A154)-5,FALSE))</f>
        <v>0</v>
      </c>
      <c r="R154" s="11">
        <f ca="1">IF(R$5&lt;&gt;"",HLOOKUP(R$5,Functionalization!$G$6:$M$427,ROW($A154)-5,FALSE),IFERROR(INDEX(R$391:R$427,MATCH($F154,$B$391:$B$427,0))/VLOOKUP($F154,$B$391:$AH$427,MATCH(LEFT(TRIM(R$6),FIND("~",SUBSTITUTE(R$6,"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154))*HLOOKUP(LEFT(TRIM(R$6),FIND("~",SUBSTITUTE(R$6," ","~",LEN(TRIM(R$6))-LEN(SUBSTITUTE(TRIM(R$6)," ",""))))-1)&amp;" Total",$B$6:$AH$427,ROW($A154)-5,FALSE))</f>
        <v>0</v>
      </c>
      <c r="S154" s="11">
        <f ca="1">IF(S$5&lt;&gt;"",HLOOKUP(S$5,Functionalization!$G$6:$M$427,ROW($A154)-5,FALSE),IFERROR(INDEX(S$391:S$427,MATCH($F154,$B$391:$B$427,0))/VLOOKUP($F154,$B$391:$AH$427,MATCH(LEFT(TRIM(S$6),FIND("~",SUBSTITUTE(S$6,"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154))*HLOOKUP(LEFT(TRIM(S$6),FIND("~",SUBSTITUTE(S$6," ","~",LEN(TRIM(S$6))-LEN(SUBSTITUTE(TRIM(S$6)," ",""))))-1)&amp;" Total",$B$6:$AH$427,ROW($A154)-5,FALSE))</f>
        <v>398837.14148008882</v>
      </c>
      <c r="T154" s="11">
        <f ca="1">IF(T$5&lt;&gt;"",HLOOKUP(T$5,Functionalization!$G$6:$M$427,ROW($A154)-5,FALSE),IFERROR(INDEX(T$391:T$427,MATCH($F154,$B$391:$B$427,0))/VLOOKUP($F154,$B$391:$AH$427,MATCH(LEFT(TRIM(T$6),FIND("~",SUBSTITUTE(T$6,"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154))*HLOOKUP(LEFT(TRIM(T$6),FIND("~",SUBSTITUTE(T$6," ","~",LEN(TRIM(T$6))-LEN(SUBSTITUTE(TRIM(T$6)," ",""))))-1)&amp;" Total",$B$6:$AH$427,ROW($A154)-5,FALSE))</f>
        <v>398837.14148008882</v>
      </c>
      <c r="U154" s="11">
        <f ca="1">IF(U$5&lt;&gt;"",HLOOKUP(U$5,Functionalization!$G$6:$M$427,ROW($A154)-5,FALSE),IFERROR(INDEX(U$391:U$427,MATCH($F154,$B$391:$B$427,0))/VLOOKUP($F154,$B$391:$AH$427,MATCH(LEFT(TRIM(U$6),FIND("~",SUBSTITUTE(U$6,"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154))*HLOOKUP(LEFT(TRIM(U$6),FIND("~",SUBSTITUTE(U$6," ","~",LEN(TRIM(U$6))-LEN(SUBSTITUTE(TRIM(U$6)," ",""))))-1)&amp;" Total",$B$6:$AH$427,ROW($A154)-5,FALSE))</f>
        <v>0</v>
      </c>
      <c r="V154" s="11">
        <f ca="1">IF(V$5&lt;&gt;"",HLOOKUP(V$5,Functionalization!$G$6:$M$427,ROW($A154)-5,FALSE),IFERROR(INDEX(V$391:V$427,MATCH($F154,$B$391:$B$427,0))/VLOOKUP($F154,$B$391:$AH$427,MATCH(LEFT(TRIM(V$6),FIND("~",SUBSTITUTE(V$6,"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154))*HLOOKUP(LEFT(TRIM(V$6),FIND("~",SUBSTITUTE(V$6," ","~",LEN(TRIM(V$6))-LEN(SUBSTITUTE(TRIM(V$6)," ",""))))-1)&amp;" Total",$B$6:$AH$427,ROW($A154)-5,FALSE))</f>
        <v>0</v>
      </c>
      <c r="W154" s="11">
        <f ca="1">IF(W$5&lt;&gt;"",HLOOKUP(W$5,Functionalization!$G$6:$M$427,ROW($A154)-5,FALSE),IFERROR(INDEX(W$391:W$427,MATCH($F154,$B$391:$B$427,0))/VLOOKUP($F154,$B$391:$AH$427,MATCH(LEFT(TRIM(W$6),FIND("~",SUBSTITUTE(W$6,"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154))*HLOOKUP(LEFT(TRIM(W$6),FIND("~",SUBSTITUTE(W$6," ","~",LEN(TRIM(W$6))-LEN(SUBSTITUTE(TRIM(W$6)," ",""))))-1)&amp;" Total",$B$6:$AH$427,ROW($A154)-5,FALSE))</f>
        <v>4248160.4287650324</v>
      </c>
      <c r="X154" s="11">
        <f ca="1">IF(X$5&lt;&gt;"",HLOOKUP(X$5,Functionalization!$G$6:$M$427,ROW($A154)-5,FALSE),IFERROR(INDEX(X$391:X$427,MATCH($F154,$B$391:$B$427,0))/VLOOKUP($F154,$B$391:$AH$427,MATCH(LEFT(TRIM(X$6),FIND("~",SUBSTITUTE(X$6,"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154))*HLOOKUP(LEFT(TRIM(X$6),FIND("~",SUBSTITUTE(X$6," ","~",LEN(TRIM(X$6))-LEN(SUBSTITUTE(TRIM(X$6)," ",""))))-1)&amp;" Total",$B$6:$AH$427,ROW($A154)-5,FALSE))</f>
        <v>3269254.8225235459</v>
      </c>
      <c r="Y154" s="11">
        <f ca="1">IF(Y$5&lt;&gt;"",HLOOKUP(Y$5,Functionalization!$G$6:$M$427,ROW($A154)-5,FALSE),IFERROR(INDEX(Y$391:Y$427,MATCH($F154,$B$391:$B$427,0))/VLOOKUP($F154,$B$391:$AH$427,MATCH(LEFT(TRIM(Y$6),FIND("~",SUBSTITUTE(Y$6,"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154))*HLOOKUP(LEFT(TRIM(Y$6),FIND("~",SUBSTITUTE(Y$6," ","~",LEN(TRIM(Y$6))-LEN(SUBSTITUTE(TRIM(Y$6)," ",""))))-1)&amp;" Total",$B$6:$AH$427,ROW($A154)-5,FALSE))</f>
        <v>0</v>
      </c>
      <c r="Z154" s="11">
        <f ca="1">IF(Z$5&lt;&gt;"",HLOOKUP(Z$5,Functionalization!$G$6:$M$427,ROW($A154)-5,FALSE),IFERROR(INDEX(Z$391:Z$427,MATCH($F154,$B$391:$B$427,0))/VLOOKUP($F154,$B$391:$AH$427,MATCH(LEFT(TRIM(Z$6),FIND("~",SUBSTITUTE(Z$6,"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154))*HLOOKUP(LEFT(TRIM(Z$6),FIND("~",SUBSTITUTE(Z$6," ","~",LEN(TRIM(Z$6))-LEN(SUBSTITUTE(TRIM(Z$6)," ",""))))-1)&amp;" Total",$B$6:$AH$427,ROW($A154)-5,FALSE))</f>
        <v>978905.60624148638</v>
      </c>
      <c r="AA154" s="11">
        <f ca="1">IF(AA$5&lt;&gt;"",HLOOKUP(AA$5,Functionalization!$G$6:$M$427,ROW($A154)-5,FALSE),IFERROR(INDEX(AA$391:AA$427,MATCH($F154,$B$391:$B$427,0))/VLOOKUP($F154,$B$391:$AH$427,MATCH(LEFT(TRIM(AA$6),FIND("~",SUBSTITUTE(AA$6,"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154))*HLOOKUP(LEFT(TRIM(AA$6),FIND("~",SUBSTITUTE(AA$6," ","~",LEN(TRIM(AA$6))-LEN(SUBSTITUTE(TRIM(AA$6)," ",""))))-1)&amp;" Total",$B$6:$AH$427,ROW($A154)-5,FALSE))</f>
        <v>1323778.0147513349</v>
      </c>
      <c r="AB154" s="11">
        <f ca="1">IF(AB$5&lt;&gt;"",HLOOKUP(AB$5,Functionalization!$G$6:$M$427,ROW($A154)-5,FALSE),IFERROR(INDEX(AB$391:AB$427,MATCH($F154,$B$391:$B$427,0))/VLOOKUP($F154,$B$391:$AH$427,MATCH(LEFT(TRIM(AB$6),FIND("~",SUBSTITUTE(AB$6,"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154))*HLOOKUP(LEFT(TRIM(AB$6),FIND("~",SUBSTITUTE(AB$6," ","~",LEN(TRIM(AB$6))-LEN(SUBSTITUTE(TRIM(AB$6)," ",""))))-1)&amp;" Total",$B$6:$AH$427,ROW($A154)-5,FALSE))</f>
        <v>0</v>
      </c>
      <c r="AC154" s="11">
        <f ca="1">IF(AC$5&lt;&gt;"",HLOOKUP(AC$5,Functionalization!$G$6:$M$427,ROW($A154)-5,FALSE),IFERROR(INDEX(AC$391:AC$427,MATCH($F154,$B$391:$B$427,0))/VLOOKUP($F154,$B$391:$AH$427,MATCH(LEFT(TRIM(AC$6),FIND("~",SUBSTITUTE(AC$6,"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154))*HLOOKUP(LEFT(TRIM(AC$6),FIND("~",SUBSTITUTE(AC$6," ","~",LEN(TRIM(AC$6))-LEN(SUBSTITUTE(TRIM(AC$6)," ",""))))-1)&amp;" Total",$B$6:$AH$427,ROW($A154)-5,FALSE))</f>
        <v>0</v>
      </c>
      <c r="AD154" s="11">
        <f ca="1">IF(AD$5&lt;&gt;"",HLOOKUP(AD$5,Functionalization!$G$6:$M$427,ROW($A154)-5,FALSE),IFERROR(INDEX(AD$391:AD$427,MATCH($F154,$B$391:$B$427,0))/VLOOKUP($F154,$B$391:$AH$427,MATCH(LEFT(TRIM(AD$6),FIND("~",SUBSTITUTE(AD$6,"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154))*HLOOKUP(LEFT(TRIM(AD$6),FIND("~",SUBSTITUTE(AD$6," ","~",LEN(TRIM(AD$6))-LEN(SUBSTITUTE(TRIM(AD$6)," ",""))))-1)&amp;" Total",$B$6:$AH$427,ROW($A154)-5,FALSE))</f>
        <v>1323778.0147513349</v>
      </c>
      <c r="AE154" s="11">
        <f ca="1">IF(AE$5&lt;&gt;"",HLOOKUP(AE$5,Functionalization!$G$6:$M$427,ROW($A154)-5,FALSE),IFERROR(INDEX(AE$391:AE$427,MATCH($F154,$B$391:$B$427,0))/VLOOKUP($F154,$B$391:$AH$427,MATCH(LEFT(TRIM(AE$6),FIND("~",SUBSTITUTE(AE$6,"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154))*HLOOKUP(LEFT(TRIM(AE$6),FIND("~",SUBSTITUTE(AE$6," ","~",LEN(TRIM(AE$6))-LEN(SUBSTITUTE(TRIM(AE$6)," ",""))))-1)&amp;" Total",$B$6:$AH$427,ROW($A154)-5,FALSE))</f>
        <v>0</v>
      </c>
      <c r="AF154" s="11">
        <f ca="1">IF(AF$5&lt;&gt;"",HLOOKUP(AF$5,Functionalization!$G$6:$M$427,ROW($A154)-5,FALSE),IFERROR(INDEX(AF$391:AF$427,MATCH($F154,$B$391:$B$427,0))/VLOOKUP($F154,$B$391:$AH$427,MATCH(LEFT(TRIM(AF$6),FIND("~",SUBSTITUTE(AF$6,"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154))*HLOOKUP(LEFT(TRIM(AF$6),FIND("~",SUBSTITUTE(AF$6," ","~",LEN(TRIM(AF$6))-LEN(SUBSTITUTE(TRIM(AF$6)," ",""))))-1)&amp;" Total",$B$6:$AH$427,ROW($A154)-5,FALSE))</f>
        <v>0</v>
      </c>
      <c r="AG154" s="11">
        <f ca="1">IF(AG$5&lt;&gt;"",HLOOKUP(AG$5,Functionalization!$G$6:$M$427,ROW($A154)-5,FALSE),IFERROR(INDEX(AG$391:AG$427,MATCH($F154,$B$391:$B$427,0))/VLOOKUP($F154,$B$391:$AH$427,MATCH(LEFT(TRIM(AG$6),FIND("~",SUBSTITUTE(AG$6,"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154))*HLOOKUP(LEFT(TRIM(AG$6),FIND("~",SUBSTITUTE(AG$6," ","~",LEN(TRIM(AG$6))-LEN(SUBSTITUTE(TRIM(AG$6)," ",""))))-1)&amp;" Total",$B$6:$AH$427,ROW($A154)-5,FALSE))</f>
        <v>0</v>
      </c>
      <c r="AH154" s="11">
        <f ca="1">IF(AH$5&lt;&gt;"",HLOOKUP(AH$5,Functionalization!$G$6:$M$427,ROW($A154)-5,FALSE),IFERROR(INDEX(AH$391:AH$427,MATCH($F154,$B$391:$B$427,0))/VLOOKUP($F154,$B$391:$AH$427,MATCH(LEFT(TRIM(AH$6),FIND("~",SUBSTITUTE(AH$6,"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154))*HLOOKUP(LEFT(TRIM(AH$6),FIND("~",SUBSTITUTE(AH$6," ","~",LEN(TRIM(AH$6))-LEN(SUBSTITUTE(TRIM(AH$6)," ",""))))-1)&amp;" Total",$B$6:$AH$427,ROW($A154)-5,FALSE))</f>
        <v>0</v>
      </c>
      <c r="AJ154">
        <f ca="1">IFERROR(IF(SUMIF($G$6:$AH$6,AJ$6&amp;" Total",$G154:$AH154)-(SUMIF($G$6:$AH$6,AJ$6&amp;" "&amp;'Input-Func_Class'!$D$22,$G154:$AH154)+IFERROR(SUMIF($G$6:$AH$6,AJ$6&amp;" "&amp;'Input-Func_Class'!$E$22,$G154:$AH154),SUMIF($G$6:$AH$6,AJ$6&amp;" "&amp;'Input-Func_Class'!$B$24,$G154:$AH154))+SUMIF($G$6:$AH$6,AJ$6&amp;" "&amp;'Input-Func_Class'!$F$22,$G154:$AH154))&lt;Check_Limit,0,1),1)</f>
        <v>0</v>
      </c>
      <c r="AK154">
        <f ca="1">IFERROR(IF(SUMIF($G$6:$AH$6,AK$6&amp;" Total",$G154:$AH154)-(SUMIF($G$6:$AH$6,AK$6&amp;" "&amp;'Input-Func_Class'!$D$22,$G154:$AH154)+IFERROR(SUMIF($G$6:$AH$6,AK$6&amp;" "&amp;'Input-Func_Class'!$E$22,$G154:$AH154),SUMIF($G$6:$AH$6,AK$6&amp;" "&amp;'Input-Func_Class'!$B$24,$G154:$AH154))+SUMIF($G$6:$AH$6,AK$6&amp;" "&amp;'Input-Func_Class'!$F$22,$G154:$AH154))&lt;Check_Limit,0,1),1)</f>
        <v>0</v>
      </c>
      <c r="AL154">
        <f ca="1">IFERROR(IF(SUMIF($G$6:$AH$6,AL$6&amp;" Total",$G154:$AH154)-(SUMIF($G$6:$AH$6,AL$6&amp;" "&amp;'Input-Func_Class'!$D$22,$G154:$AH154)+IFERROR(SUMIF($G$6:$AH$6,AL$6&amp;" "&amp;'Input-Func_Class'!$E$22,$G154:$AH154),SUMIF($G$6:$AH$6,AL$6&amp;" "&amp;'Input-Func_Class'!$B$24,$G154:$AH154))+SUMIF($G$6:$AH$6,AL$6&amp;" "&amp;'Input-Func_Class'!$F$22,$G154:$AH154))&lt;Check_Limit,0,1),1)</f>
        <v>0</v>
      </c>
      <c r="AM154">
        <f ca="1">IFERROR(IF(SUMIF($G$6:$AH$6,AM$6&amp;" Total",$G154:$AH154)-(SUMIF($G$6:$AH$6,AM$6&amp;" "&amp;'Input-Func_Class'!$D$22,$G154:$AH154)+IFERROR(SUMIF($G$6:$AH$6,AM$6&amp;" "&amp;'Input-Func_Class'!$E$22,$G154:$AH154),SUMIF($G$6:$AH$6,AM$6&amp;" "&amp;'Input-Func_Class'!$B$24,$G154:$AH154))+SUMIF($G$6:$AH$6,AM$6&amp;" "&amp;'Input-Func_Class'!$F$22,$G154:$AH154))&lt;Check_Limit,0,1),1)</f>
        <v>0</v>
      </c>
      <c r="AN154">
        <f ca="1">IFERROR(IF(SUMIF($G$6:$AH$6,AN$6&amp;" Total",$G154:$AH154)-(SUMIF($G$6:$AH$6,AN$6&amp;" "&amp;'Input-Func_Class'!$D$22,$G154:$AH154)+IFERROR(SUMIF($G$6:$AH$6,AN$6&amp;" "&amp;'Input-Func_Class'!$E$22,$G154:$AH154),SUMIF($G$6:$AH$6,AN$6&amp;" "&amp;'Input-Func_Class'!$B$24,$G154:$AH154))+SUMIF($G$6:$AH$6,AN$6&amp;" "&amp;'Input-Func_Class'!$F$22,$G154:$AH154))&lt;Check_Limit,0,1),1)</f>
        <v>0</v>
      </c>
      <c r="AO154">
        <f ca="1">IFERROR(IF(SUMIF($G$6:$AH$6,AO$6&amp;" Total",$G154:$AH154)-(SUMIF($G$6:$AH$6,AO$6&amp;" "&amp;'Input-Func_Class'!$D$22,$G154:$AH154)+IFERROR(SUMIF($G$6:$AH$6,AO$6&amp;" "&amp;'Input-Func_Class'!$E$22,$G154:$AH154),SUMIF($G$6:$AH$6,AO$6&amp;" "&amp;'Input-Func_Class'!$B$24,$G154:$AH154))+SUMIF($G$6:$AH$6,AO$6&amp;" "&amp;'Input-Func_Class'!$F$22,$G154:$AH154))&lt;Check_Limit,0,1),1)</f>
        <v>0</v>
      </c>
      <c r="AP154">
        <f ca="1">IFERROR(IF(SUMIF($G$6:$AH$6,AP$6&amp;" Total",$G154:$AH154)-(SUMIF($G$6:$AH$6,AP$6&amp;" "&amp;'Input-Func_Class'!$D$22,$G154:$AH154)+IFERROR(SUMIF($G$6:$AH$6,AP$6&amp;" "&amp;'Input-Func_Class'!$E$22,$G154:$AH154),SUMIF($G$6:$AH$6,AP$6&amp;" "&amp;'Input-Func_Class'!$B$24,$G154:$AH154))+SUMIF($G$6:$AH$6,AP$6&amp;" "&amp;'Input-Func_Class'!$F$22,$G154:$AH154))&lt;Check_Limit,0,1),1)</f>
        <v>0</v>
      </c>
    </row>
    <row r="155" spans="1:42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>Functionalization!$D155</f>
        <v>5055085</v>
      </c>
      <c r="E155" s="11">
        <f t="shared" ca="1" si="15"/>
        <v>0</v>
      </c>
      <c r="F155" s="3" t="str">
        <f>IF($D155=0,"-",IF('Input-Accounts'!$E155&lt;&gt;0,'Input-Accounts'!$E155,'Input-Accounts'!$G155))</f>
        <v>INT_PSTD_PLANT</v>
      </c>
      <c r="G155" s="11">
        <f ca="1">IF(G$5&lt;&gt;"",HLOOKUP(G$5,Functionalization!$G$6:$M$427,ROW($A155)-5,FALSE),IFERROR(INDEX(G$391:G$427,MATCH($F155,$B$391:$B$427,0))/VLOOKUP($F155,$B$391:$AH$427,MATCH(LEFT(TRIM(G$6),FIND("~",SUBSTITUTE(G$6,"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155))*HLOOKUP(LEFT(TRIM(G$6),FIND("~",SUBSTITUTE(G$6," ","~",LEN(TRIM(G$6))-LEN(SUBSTITUTE(TRIM(G$6)," ",""))))-1)&amp;" Total",$B$6:$AH$427,ROW($A155)-5,FALSE))</f>
        <v>0</v>
      </c>
      <c r="H155" s="11">
        <f ca="1">IF(H$5&lt;&gt;"",HLOOKUP(H$5,Functionalization!$G$6:$M$427,ROW($A155)-5,FALSE),IFERROR(INDEX(H$391:H$427,MATCH($F155,$B$391:$B$427,0))/VLOOKUP($F155,$B$391:$AH$427,MATCH(LEFT(TRIM(H$6),FIND("~",SUBSTITUTE(H$6,"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155))*HLOOKUP(LEFT(TRIM(H$6),FIND("~",SUBSTITUTE(H$6," ","~",LEN(TRIM(H$6))-LEN(SUBSTITUTE(TRIM(H$6)," ",""))))-1)&amp;" Total",$B$6:$AH$427,ROW($A155)-5,FALSE))</f>
        <v>0</v>
      </c>
      <c r="I155" s="11">
        <f ca="1">IF(I$5&lt;&gt;"",HLOOKUP(I$5,Functionalization!$G$6:$M$427,ROW($A155)-5,FALSE),IFERROR(INDEX(I$391:I$427,MATCH($F155,$B$391:$B$427,0))/VLOOKUP($F155,$B$391:$AH$427,MATCH(LEFT(TRIM(I$6),FIND("~",SUBSTITUTE(I$6,"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155))*HLOOKUP(LEFT(TRIM(I$6),FIND("~",SUBSTITUTE(I$6," ","~",LEN(TRIM(I$6))-LEN(SUBSTITUTE(TRIM(I$6)," ",""))))-1)&amp;" Total",$B$6:$AH$427,ROW($A155)-5,FALSE))</f>
        <v>0</v>
      </c>
      <c r="J155" s="11">
        <f ca="1">IF(J$5&lt;&gt;"",HLOOKUP(J$5,Functionalization!$G$6:$M$427,ROW($A155)-5,FALSE),IFERROR(INDEX(J$391:J$427,MATCH($F155,$B$391:$B$427,0))/VLOOKUP($F155,$B$391:$AH$427,MATCH(LEFT(TRIM(J$6),FIND("~",SUBSTITUTE(J$6,"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155))*HLOOKUP(LEFT(TRIM(J$6),FIND("~",SUBSTITUTE(J$6," ","~",LEN(TRIM(J$6))-LEN(SUBSTITUTE(TRIM(J$6)," ",""))))-1)&amp;" Total",$B$6:$AH$427,ROW($A155)-5,FALSE))</f>
        <v>0</v>
      </c>
      <c r="K155" s="11">
        <f ca="1">IF(K$5&lt;&gt;"",HLOOKUP(K$5,Functionalization!$G$6:$M$427,ROW($A155)-5,FALSE),IFERROR(INDEX(K$391:K$427,MATCH($F155,$B$391:$B$427,0))/VLOOKUP($F155,$B$391:$AH$427,MATCH(LEFT(TRIM(K$6),FIND("~",SUBSTITUTE(K$6,"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155))*HLOOKUP(LEFT(TRIM(K$6),FIND("~",SUBSTITUTE(K$6," ","~",LEN(TRIM(K$6))-LEN(SUBSTITUTE(TRIM(K$6)," ",""))))-1)&amp;" Total",$B$6:$AH$427,ROW($A155)-5,FALSE))</f>
        <v>142288.14021098812</v>
      </c>
      <c r="L155" s="11">
        <f ca="1">IF(L$5&lt;&gt;"",HLOOKUP(L$5,Functionalization!$G$6:$M$427,ROW($A155)-5,FALSE),IFERROR(INDEX(L$391:L$427,MATCH($F155,$B$391:$B$427,0))/VLOOKUP($F155,$B$391:$AH$427,MATCH(LEFT(TRIM(L$6),FIND("~",SUBSTITUTE(L$6,"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155))*HLOOKUP(LEFT(TRIM(L$6),FIND("~",SUBSTITUTE(L$6," ","~",LEN(TRIM(L$6))-LEN(SUBSTITUTE(TRIM(L$6)," ",""))))-1)&amp;" Total",$B$6:$AH$427,ROW($A155)-5,FALSE))</f>
        <v>0</v>
      </c>
      <c r="M155" s="11">
        <f ca="1">IF(M$5&lt;&gt;"",HLOOKUP(M$5,Functionalization!$G$6:$M$427,ROW($A155)-5,FALSE),IFERROR(INDEX(M$391:M$427,MATCH($F155,$B$391:$B$427,0))/VLOOKUP($F155,$B$391:$AH$427,MATCH(LEFT(TRIM(M$6),FIND("~",SUBSTITUTE(M$6,"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155))*HLOOKUP(LEFT(TRIM(M$6),FIND("~",SUBSTITUTE(M$6," ","~",LEN(TRIM(M$6))-LEN(SUBSTITUTE(TRIM(M$6)," ",""))))-1)&amp;" Total",$B$6:$AH$427,ROW($A155)-5,FALSE))</f>
        <v>142288.14021098812</v>
      </c>
      <c r="N155" s="11">
        <f ca="1">IF(N$5&lt;&gt;"",HLOOKUP(N$5,Functionalization!$G$6:$M$427,ROW($A155)-5,FALSE),IFERROR(INDEX(N$391:N$427,MATCH($F155,$B$391:$B$427,0))/VLOOKUP($F155,$B$391:$AH$427,MATCH(LEFT(TRIM(N$6),FIND("~",SUBSTITUTE(N$6,"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155))*HLOOKUP(LEFT(TRIM(N$6),FIND("~",SUBSTITUTE(N$6," ","~",LEN(TRIM(N$6))-LEN(SUBSTITUTE(TRIM(N$6)," ",""))))-1)&amp;" Total",$B$6:$AH$427,ROW($A155)-5,FALSE))</f>
        <v>0</v>
      </c>
      <c r="O155" s="11">
        <f ca="1">IF(O$5&lt;&gt;"",HLOOKUP(O$5,Functionalization!$G$6:$M$427,ROW($A155)-5,FALSE),IFERROR(INDEX(O$391:O$427,MATCH($F155,$B$391:$B$427,0))/VLOOKUP($F155,$B$391:$AH$427,MATCH(LEFT(TRIM(O$6),FIND("~",SUBSTITUTE(O$6,"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155))*HLOOKUP(LEFT(TRIM(O$6),FIND("~",SUBSTITUTE(O$6," ","~",LEN(TRIM(O$6))-LEN(SUBSTITUTE(TRIM(O$6)," ",""))))-1)&amp;" Total",$B$6:$AH$427,ROW($A155)-5,FALSE))</f>
        <v>28268.885723209107</v>
      </c>
      <c r="P155" s="11">
        <f ca="1">IF(P$5&lt;&gt;"",HLOOKUP(P$5,Functionalization!$G$6:$M$427,ROW($A155)-5,FALSE),IFERROR(INDEX(P$391:P$427,MATCH($F155,$B$391:$B$427,0))/VLOOKUP($F155,$B$391:$AH$427,MATCH(LEFT(TRIM(P$6),FIND("~",SUBSTITUTE(P$6,"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155))*HLOOKUP(LEFT(TRIM(P$6),FIND("~",SUBSTITUTE(P$6," ","~",LEN(TRIM(P$6))-LEN(SUBSTITUTE(TRIM(P$6)," ",""))))-1)&amp;" Total",$B$6:$AH$427,ROW($A155)-5,FALSE))</f>
        <v>28268.885723209107</v>
      </c>
      <c r="Q155" s="11">
        <f ca="1">IF(Q$5&lt;&gt;"",HLOOKUP(Q$5,Functionalization!$G$6:$M$427,ROW($A155)-5,FALSE),IFERROR(INDEX(Q$391:Q$427,MATCH($F155,$B$391:$B$427,0))/VLOOKUP($F155,$B$391:$AH$427,MATCH(LEFT(TRIM(Q$6),FIND("~",SUBSTITUTE(Q$6,"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155))*HLOOKUP(LEFT(TRIM(Q$6),FIND("~",SUBSTITUTE(Q$6," ","~",LEN(TRIM(Q$6))-LEN(SUBSTITUTE(TRIM(Q$6)," ",""))))-1)&amp;" Total",$B$6:$AH$427,ROW($A155)-5,FALSE))</f>
        <v>0</v>
      </c>
      <c r="R155" s="11">
        <f ca="1">IF(R$5&lt;&gt;"",HLOOKUP(R$5,Functionalization!$G$6:$M$427,ROW($A155)-5,FALSE),IFERROR(INDEX(R$391:R$427,MATCH($F155,$B$391:$B$427,0))/VLOOKUP($F155,$B$391:$AH$427,MATCH(LEFT(TRIM(R$6),FIND("~",SUBSTITUTE(R$6,"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155))*HLOOKUP(LEFT(TRIM(R$6),FIND("~",SUBSTITUTE(R$6," ","~",LEN(TRIM(R$6))-LEN(SUBSTITUTE(TRIM(R$6)," ",""))))-1)&amp;" Total",$B$6:$AH$427,ROW($A155)-5,FALSE))</f>
        <v>0</v>
      </c>
      <c r="S155" s="11">
        <f ca="1">IF(S$5&lt;&gt;"",HLOOKUP(S$5,Functionalization!$G$6:$M$427,ROW($A155)-5,FALSE),IFERROR(INDEX(S$391:S$427,MATCH($F155,$B$391:$B$427,0))/VLOOKUP($F155,$B$391:$AH$427,MATCH(LEFT(TRIM(S$6),FIND("~",SUBSTITUTE(S$6,"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155))*HLOOKUP(LEFT(TRIM(S$6),FIND("~",SUBSTITUTE(S$6," ","~",LEN(TRIM(S$6))-LEN(SUBSTITUTE(TRIM(S$6)," ",""))))-1)&amp;" Total",$B$6:$AH$427,ROW($A155)-5,FALSE))</f>
        <v>326277.74179811031</v>
      </c>
      <c r="T155" s="11">
        <f ca="1">IF(T$5&lt;&gt;"",HLOOKUP(T$5,Functionalization!$G$6:$M$427,ROW($A155)-5,FALSE),IFERROR(INDEX(T$391:T$427,MATCH($F155,$B$391:$B$427,0))/VLOOKUP($F155,$B$391:$AH$427,MATCH(LEFT(TRIM(T$6),FIND("~",SUBSTITUTE(T$6,"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155))*HLOOKUP(LEFT(TRIM(T$6),FIND("~",SUBSTITUTE(T$6," ","~",LEN(TRIM(T$6))-LEN(SUBSTITUTE(TRIM(T$6)," ",""))))-1)&amp;" Total",$B$6:$AH$427,ROW($A155)-5,FALSE))</f>
        <v>326277.74179811031</v>
      </c>
      <c r="U155" s="11">
        <f ca="1">IF(U$5&lt;&gt;"",HLOOKUP(U$5,Functionalization!$G$6:$M$427,ROW($A155)-5,FALSE),IFERROR(INDEX(U$391:U$427,MATCH($F155,$B$391:$B$427,0))/VLOOKUP($F155,$B$391:$AH$427,MATCH(LEFT(TRIM(U$6),FIND("~",SUBSTITUTE(U$6,"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155))*HLOOKUP(LEFT(TRIM(U$6),FIND("~",SUBSTITUTE(U$6," ","~",LEN(TRIM(U$6))-LEN(SUBSTITUTE(TRIM(U$6)," ",""))))-1)&amp;" Total",$B$6:$AH$427,ROW($A155)-5,FALSE))</f>
        <v>0</v>
      </c>
      <c r="V155" s="11">
        <f ca="1">IF(V$5&lt;&gt;"",HLOOKUP(V$5,Functionalization!$G$6:$M$427,ROW($A155)-5,FALSE),IFERROR(INDEX(V$391:V$427,MATCH($F155,$B$391:$B$427,0))/VLOOKUP($F155,$B$391:$AH$427,MATCH(LEFT(TRIM(V$6),FIND("~",SUBSTITUTE(V$6,"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155))*HLOOKUP(LEFT(TRIM(V$6),FIND("~",SUBSTITUTE(V$6," ","~",LEN(TRIM(V$6))-LEN(SUBSTITUTE(TRIM(V$6)," ",""))))-1)&amp;" Total",$B$6:$AH$427,ROW($A155)-5,FALSE))</f>
        <v>0</v>
      </c>
      <c r="W155" s="11">
        <f ca="1">IF(W$5&lt;&gt;"",HLOOKUP(W$5,Functionalization!$G$6:$M$427,ROW($A155)-5,FALSE),IFERROR(INDEX(W$391:W$427,MATCH($F155,$B$391:$B$427,0))/VLOOKUP($F155,$B$391:$AH$427,MATCH(LEFT(TRIM(W$6),FIND("~",SUBSTITUTE(W$6,"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155))*HLOOKUP(LEFT(TRIM(W$6),FIND("~",SUBSTITUTE(W$6," ","~",LEN(TRIM(W$6))-LEN(SUBSTITUTE(TRIM(W$6)," ",""))))-1)&amp;" Total",$B$6:$AH$427,ROW($A155)-5,FALSE))</f>
        <v>3475303.6950114239</v>
      </c>
      <c r="X155" s="11">
        <f ca="1">IF(X$5&lt;&gt;"",HLOOKUP(X$5,Functionalization!$G$6:$M$427,ROW($A155)-5,FALSE),IFERROR(INDEX(X$391:X$427,MATCH($F155,$B$391:$B$427,0))/VLOOKUP($F155,$B$391:$AH$427,MATCH(LEFT(TRIM(X$6),FIND("~",SUBSTITUTE(X$6,"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155))*HLOOKUP(LEFT(TRIM(X$6),FIND("~",SUBSTITUTE(X$6," ","~",LEN(TRIM(X$6))-LEN(SUBSTITUTE(TRIM(X$6)," ",""))))-1)&amp;" Total",$B$6:$AH$427,ROW($A155)-5,FALSE))</f>
        <v>2674487.8295363486</v>
      </c>
      <c r="Y155" s="11">
        <f ca="1">IF(Y$5&lt;&gt;"",HLOOKUP(Y$5,Functionalization!$G$6:$M$427,ROW($A155)-5,FALSE),IFERROR(INDEX(Y$391:Y$427,MATCH($F155,$B$391:$B$427,0))/VLOOKUP($F155,$B$391:$AH$427,MATCH(LEFT(TRIM(Y$6),FIND("~",SUBSTITUTE(Y$6,"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155))*HLOOKUP(LEFT(TRIM(Y$6),FIND("~",SUBSTITUTE(Y$6," ","~",LEN(TRIM(Y$6))-LEN(SUBSTITUTE(TRIM(Y$6)," ",""))))-1)&amp;" Total",$B$6:$AH$427,ROW($A155)-5,FALSE))</f>
        <v>0</v>
      </c>
      <c r="Z155" s="11">
        <f ca="1">IF(Z$5&lt;&gt;"",HLOOKUP(Z$5,Functionalization!$G$6:$M$427,ROW($A155)-5,FALSE),IFERROR(INDEX(Z$391:Z$427,MATCH($F155,$B$391:$B$427,0))/VLOOKUP($F155,$B$391:$AH$427,MATCH(LEFT(TRIM(Z$6),FIND("~",SUBSTITUTE(Z$6,"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155))*HLOOKUP(LEFT(TRIM(Z$6),FIND("~",SUBSTITUTE(Z$6," ","~",LEN(TRIM(Z$6))-LEN(SUBSTITUTE(TRIM(Z$6)," ",""))))-1)&amp;" Total",$B$6:$AH$427,ROW($A155)-5,FALSE))</f>
        <v>800815.86547507509</v>
      </c>
      <c r="AA155" s="11">
        <f ca="1">IF(AA$5&lt;&gt;"",HLOOKUP(AA$5,Functionalization!$G$6:$M$427,ROW($A155)-5,FALSE),IFERROR(INDEX(AA$391:AA$427,MATCH($F155,$B$391:$B$427,0))/VLOOKUP($F155,$B$391:$AH$427,MATCH(LEFT(TRIM(AA$6),FIND("~",SUBSTITUTE(AA$6,"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155))*HLOOKUP(LEFT(TRIM(AA$6),FIND("~",SUBSTITUTE(AA$6," ","~",LEN(TRIM(AA$6))-LEN(SUBSTITUTE(TRIM(AA$6)," ",""))))-1)&amp;" Total",$B$6:$AH$427,ROW($A155)-5,FALSE))</f>
        <v>1082946.5372562697</v>
      </c>
      <c r="AB155" s="11">
        <f ca="1">IF(AB$5&lt;&gt;"",HLOOKUP(AB$5,Functionalization!$G$6:$M$427,ROW($A155)-5,FALSE),IFERROR(INDEX(AB$391:AB$427,MATCH($F155,$B$391:$B$427,0))/VLOOKUP($F155,$B$391:$AH$427,MATCH(LEFT(TRIM(AB$6),FIND("~",SUBSTITUTE(AB$6,"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155))*HLOOKUP(LEFT(TRIM(AB$6),FIND("~",SUBSTITUTE(AB$6," ","~",LEN(TRIM(AB$6))-LEN(SUBSTITUTE(TRIM(AB$6)," ",""))))-1)&amp;" Total",$B$6:$AH$427,ROW($A155)-5,FALSE))</f>
        <v>0</v>
      </c>
      <c r="AC155" s="11">
        <f ca="1">IF(AC$5&lt;&gt;"",HLOOKUP(AC$5,Functionalization!$G$6:$M$427,ROW($A155)-5,FALSE),IFERROR(INDEX(AC$391:AC$427,MATCH($F155,$B$391:$B$427,0))/VLOOKUP($F155,$B$391:$AH$427,MATCH(LEFT(TRIM(AC$6),FIND("~",SUBSTITUTE(AC$6,"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155))*HLOOKUP(LEFT(TRIM(AC$6),FIND("~",SUBSTITUTE(AC$6," ","~",LEN(TRIM(AC$6))-LEN(SUBSTITUTE(TRIM(AC$6)," ",""))))-1)&amp;" Total",$B$6:$AH$427,ROW($A155)-5,FALSE))</f>
        <v>0</v>
      </c>
      <c r="AD155" s="11">
        <f ca="1">IF(AD$5&lt;&gt;"",HLOOKUP(AD$5,Functionalization!$G$6:$M$427,ROW($A155)-5,FALSE),IFERROR(INDEX(AD$391:AD$427,MATCH($F155,$B$391:$B$427,0))/VLOOKUP($F155,$B$391:$AH$427,MATCH(LEFT(TRIM(AD$6),FIND("~",SUBSTITUTE(AD$6,"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155))*HLOOKUP(LEFT(TRIM(AD$6),FIND("~",SUBSTITUTE(AD$6," ","~",LEN(TRIM(AD$6))-LEN(SUBSTITUTE(TRIM(AD$6)," ",""))))-1)&amp;" Total",$B$6:$AH$427,ROW($A155)-5,FALSE))</f>
        <v>1082946.5372562697</v>
      </c>
      <c r="AE155" s="11">
        <f ca="1">IF(AE$5&lt;&gt;"",HLOOKUP(AE$5,Functionalization!$G$6:$M$427,ROW($A155)-5,FALSE),IFERROR(INDEX(AE$391:AE$427,MATCH($F155,$B$391:$B$427,0))/VLOOKUP($F155,$B$391:$AH$427,MATCH(LEFT(TRIM(AE$6),FIND("~",SUBSTITUTE(AE$6,"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155))*HLOOKUP(LEFT(TRIM(AE$6),FIND("~",SUBSTITUTE(AE$6," ","~",LEN(TRIM(AE$6))-LEN(SUBSTITUTE(TRIM(AE$6)," ",""))))-1)&amp;" Total",$B$6:$AH$427,ROW($A155)-5,FALSE))</f>
        <v>0</v>
      </c>
      <c r="AF155" s="11">
        <f ca="1">IF(AF$5&lt;&gt;"",HLOOKUP(AF$5,Functionalization!$G$6:$M$427,ROW($A155)-5,FALSE),IFERROR(INDEX(AF$391:AF$427,MATCH($F155,$B$391:$B$427,0))/VLOOKUP($F155,$B$391:$AH$427,MATCH(LEFT(TRIM(AF$6),FIND("~",SUBSTITUTE(AF$6,"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155))*HLOOKUP(LEFT(TRIM(AF$6),FIND("~",SUBSTITUTE(AF$6," ","~",LEN(TRIM(AF$6))-LEN(SUBSTITUTE(TRIM(AF$6)," ",""))))-1)&amp;" Total",$B$6:$AH$427,ROW($A155)-5,FALSE))</f>
        <v>0</v>
      </c>
      <c r="AG155" s="11">
        <f ca="1">IF(AG$5&lt;&gt;"",HLOOKUP(AG$5,Functionalization!$G$6:$M$427,ROW($A155)-5,FALSE),IFERROR(INDEX(AG$391:AG$427,MATCH($F155,$B$391:$B$427,0))/VLOOKUP($F155,$B$391:$AH$427,MATCH(LEFT(TRIM(AG$6),FIND("~",SUBSTITUTE(AG$6,"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155))*HLOOKUP(LEFT(TRIM(AG$6),FIND("~",SUBSTITUTE(AG$6," ","~",LEN(TRIM(AG$6))-LEN(SUBSTITUTE(TRIM(AG$6)," ",""))))-1)&amp;" Total",$B$6:$AH$427,ROW($A155)-5,FALSE))</f>
        <v>0</v>
      </c>
      <c r="AH155" s="11">
        <f ca="1">IF(AH$5&lt;&gt;"",HLOOKUP(AH$5,Functionalization!$G$6:$M$427,ROW($A155)-5,FALSE),IFERROR(INDEX(AH$391:AH$427,MATCH($F155,$B$391:$B$427,0))/VLOOKUP($F155,$B$391:$AH$427,MATCH(LEFT(TRIM(AH$6),FIND("~",SUBSTITUTE(AH$6,"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155))*HLOOKUP(LEFT(TRIM(AH$6),FIND("~",SUBSTITUTE(AH$6," ","~",LEN(TRIM(AH$6))-LEN(SUBSTITUTE(TRIM(AH$6)," ",""))))-1)&amp;" Total",$B$6:$AH$427,ROW($A155)-5,FALSE))</f>
        <v>0</v>
      </c>
      <c r="AJ155">
        <f ca="1">IFERROR(IF(SUMIF($G$6:$AH$6,AJ$6&amp;" Total",$G155:$AH155)-(SUMIF($G$6:$AH$6,AJ$6&amp;" "&amp;'Input-Func_Class'!$D$22,$G155:$AH155)+IFERROR(SUMIF($G$6:$AH$6,AJ$6&amp;" "&amp;'Input-Func_Class'!$E$22,$G155:$AH155),SUMIF($G$6:$AH$6,AJ$6&amp;" "&amp;'Input-Func_Class'!$B$24,$G155:$AH155))+SUMIF($G$6:$AH$6,AJ$6&amp;" "&amp;'Input-Func_Class'!$F$22,$G155:$AH155))&lt;Check_Limit,0,1),1)</f>
        <v>0</v>
      </c>
      <c r="AK155">
        <f ca="1">IFERROR(IF(SUMIF($G$6:$AH$6,AK$6&amp;" Total",$G155:$AH155)-(SUMIF($G$6:$AH$6,AK$6&amp;" "&amp;'Input-Func_Class'!$D$22,$G155:$AH155)+IFERROR(SUMIF($G$6:$AH$6,AK$6&amp;" "&amp;'Input-Func_Class'!$E$22,$G155:$AH155),SUMIF($G$6:$AH$6,AK$6&amp;" "&amp;'Input-Func_Class'!$B$24,$G155:$AH155))+SUMIF($G$6:$AH$6,AK$6&amp;" "&amp;'Input-Func_Class'!$F$22,$G155:$AH155))&lt;Check_Limit,0,1),1)</f>
        <v>0</v>
      </c>
      <c r="AL155">
        <f ca="1">IFERROR(IF(SUMIF($G$6:$AH$6,AL$6&amp;" Total",$G155:$AH155)-(SUMIF($G$6:$AH$6,AL$6&amp;" "&amp;'Input-Func_Class'!$D$22,$G155:$AH155)+IFERROR(SUMIF($G$6:$AH$6,AL$6&amp;" "&amp;'Input-Func_Class'!$E$22,$G155:$AH155),SUMIF($G$6:$AH$6,AL$6&amp;" "&amp;'Input-Func_Class'!$B$24,$G155:$AH155))+SUMIF($G$6:$AH$6,AL$6&amp;" "&amp;'Input-Func_Class'!$F$22,$G155:$AH155))&lt;Check_Limit,0,1),1)</f>
        <v>0</v>
      </c>
      <c r="AM155">
        <f ca="1">IFERROR(IF(SUMIF($G$6:$AH$6,AM$6&amp;" Total",$G155:$AH155)-(SUMIF($G$6:$AH$6,AM$6&amp;" "&amp;'Input-Func_Class'!$D$22,$G155:$AH155)+IFERROR(SUMIF($G$6:$AH$6,AM$6&amp;" "&amp;'Input-Func_Class'!$E$22,$G155:$AH155),SUMIF($G$6:$AH$6,AM$6&amp;" "&amp;'Input-Func_Class'!$B$24,$G155:$AH155))+SUMIF($G$6:$AH$6,AM$6&amp;" "&amp;'Input-Func_Class'!$F$22,$G155:$AH155))&lt;Check_Limit,0,1),1)</f>
        <v>0</v>
      </c>
      <c r="AN155">
        <f ca="1">IFERROR(IF(SUMIF($G$6:$AH$6,AN$6&amp;" Total",$G155:$AH155)-(SUMIF($G$6:$AH$6,AN$6&amp;" "&amp;'Input-Func_Class'!$D$22,$G155:$AH155)+IFERROR(SUMIF($G$6:$AH$6,AN$6&amp;" "&amp;'Input-Func_Class'!$E$22,$G155:$AH155),SUMIF($G$6:$AH$6,AN$6&amp;" "&amp;'Input-Func_Class'!$B$24,$G155:$AH155))+SUMIF($G$6:$AH$6,AN$6&amp;" "&amp;'Input-Func_Class'!$F$22,$G155:$AH155))&lt;Check_Limit,0,1),1)</f>
        <v>0</v>
      </c>
      <c r="AO155">
        <f ca="1">IFERROR(IF(SUMIF($G$6:$AH$6,AO$6&amp;" Total",$G155:$AH155)-(SUMIF($G$6:$AH$6,AO$6&amp;" "&amp;'Input-Func_Class'!$D$22,$G155:$AH155)+IFERROR(SUMIF($G$6:$AH$6,AO$6&amp;" "&amp;'Input-Func_Class'!$E$22,$G155:$AH155),SUMIF($G$6:$AH$6,AO$6&amp;" "&amp;'Input-Func_Class'!$B$24,$G155:$AH155))+SUMIF($G$6:$AH$6,AO$6&amp;" "&amp;'Input-Func_Class'!$F$22,$G155:$AH155))&lt;Check_Limit,0,1),1)</f>
        <v>0</v>
      </c>
      <c r="AP155">
        <f ca="1">IFERROR(IF(SUMIF($G$6:$AH$6,AP$6&amp;" Total",$G155:$AH155)-(SUMIF($G$6:$AH$6,AP$6&amp;" "&amp;'Input-Func_Class'!$D$22,$G155:$AH155)+IFERROR(SUMIF($G$6:$AH$6,AP$6&amp;" "&amp;'Input-Func_Class'!$E$22,$G155:$AH155),SUMIF($G$6:$AH$6,AP$6&amp;" "&amp;'Input-Func_Class'!$B$24,$G155:$AH155))+SUMIF($G$6:$AH$6,AP$6&amp;" "&amp;'Input-Func_Class'!$F$22,$G155:$AH155))&lt;Check_Limit,0,1),1)</f>
        <v>0</v>
      </c>
    </row>
    <row r="156" spans="1:42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>Functionalization!$D156</f>
        <v>47681867.383268781</v>
      </c>
      <c r="E156" s="11">
        <f t="shared" ca="1" si="15"/>
        <v>0</v>
      </c>
      <c r="F156" s="3" t="str">
        <f>IF($D156=0,"-",IF('Input-Accounts'!$E156&lt;&gt;0,'Input-Accounts'!$E156,'Input-Accounts'!$G156))</f>
        <v>INT_PSTD_PLANT</v>
      </c>
      <c r="G156" s="11">
        <f ca="1">IF(G$5&lt;&gt;"",HLOOKUP(G$5,Functionalization!$G$6:$M$427,ROW($A156)-5,FALSE),IFERROR(INDEX(G$391:G$427,MATCH($F156,$B$391:$B$427,0))/VLOOKUP($F156,$B$391:$AH$427,MATCH(LEFT(TRIM(G$6),FIND("~",SUBSTITUTE(G$6,"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156))*HLOOKUP(LEFT(TRIM(G$6),FIND("~",SUBSTITUTE(G$6," ","~",LEN(TRIM(G$6))-LEN(SUBSTITUTE(TRIM(G$6)," ",""))))-1)&amp;" Total",$B$6:$AH$427,ROW($A156)-5,FALSE))</f>
        <v>0</v>
      </c>
      <c r="H156" s="11">
        <f ca="1">IF(H$5&lt;&gt;"",HLOOKUP(H$5,Functionalization!$G$6:$M$427,ROW($A156)-5,FALSE),IFERROR(INDEX(H$391:H$427,MATCH($F156,$B$391:$B$427,0))/VLOOKUP($F156,$B$391:$AH$427,MATCH(LEFT(TRIM(H$6),FIND("~",SUBSTITUTE(H$6,"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156))*HLOOKUP(LEFT(TRIM(H$6),FIND("~",SUBSTITUTE(H$6," ","~",LEN(TRIM(H$6))-LEN(SUBSTITUTE(TRIM(H$6)," ",""))))-1)&amp;" Total",$B$6:$AH$427,ROW($A156)-5,FALSE))</f>
        <v>0</v>
      </c>
      <c r="I156" s="11">
        <f ca="1">IF(I$5&lt;&gt;"",HLOOKUP(I$5,Functionalization!$G$6:$M$427,ROW($A156)-5,FALSE),IFERROR(INDEX(I$391:I$427,MATCH($F156,$B$391:$B$427,0))/VLOOKUP($F156,$B$391:$AH$427,MATCH(LEFT(TRIM(I$6),FIND("~",SUBSTITUTE(I$6,"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156))*HLOOKUP(LEFT(TRIM(I$6),FIND("~",SUBSTITUTE(I$6," ","~",LEN(TRIM(I$6))-LEN(SUBSTITUTE(TRIM(I$6)," ",""))))-1)&amp;" Total",$B$6:$AH$427,ROW($A156)-5,FALSE))</f>
        <v>0</v>
      </c>
      <c r="J156" s="11">
        <f ca="1">IF(J$5&lt;&gt;"",HLOOKUP(J$5,Functionalization!$G$6:$M$427,ROW($A156)-5,FALSE),IFERROR(INDEX(J$391:J$427,MATCH($F156,$B$391:$B$427,0))/VLOOKUP($F156,$B$391:$AH$427,MATCH(LEFT(TRIM(J$6),FIND("~",SUBSTITUTE(J$6,"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156))*HLOOKUP(LEFT(TRIM(J$6),FIND("~",SUBSTITUTE(J$6," ","~",LEN(TRIM(J$6))-LEN(SUBSTITUTE(TRIM(J$6)," ",""))))-1)&amp;" Total",$B$6:$AH$427,ROW($A156)-5,FALSE))</f>
        <v>0</v>
      </c>
      <c r="K156" s="11">
        <f ca="1">IF(K$5&lt;&gt;"",HLOOKUP(K$5,Functionalization!$G$6:$M$427,ROW($A156)-5,FALSE),IFERROR(INDEX(K$391:K$427,MATCH($F156,$B$391:$B$427,0))/VLOOKUP($F156,$B$391:$AH$427,MATCH(LEFT(TRIM(K$6),FIND("~",SUBSTITUTE(K$6,"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156))*HLOOKUP(LEFT(TRIM(K$6),FIND("~",SUBSTITUTE(K$6," ","~",LEN(TRIM(K$6))-LEN(SUBSTITUTE(TRIM(K$6)," ",""))))-1)&amp;" Total",$B$6:$AH$427,ROW($A156)-5,FALSE))</f>
        <v>1342126.6371885517</v>
      </c>
      <c r="L156" s="11">
        <f ca="1">IF(L$5&lt;&gt;"",HLOOKUP(L$5,Functionalization!$G$6:$M$427,ROW($A156)-5,FALSE),IFERROR(INDEX(L$391:L$427,MATCH($F156,$B$391:$B$427,0))/VLOOKUP($F156,$B$391:$AH$427,MATCH(LEFT(TRIM(L$6),FIND("~",SUBSTITUTE(L$6,"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156))*HLOOKUP(LEFT(TRIM(L$6),FIND("~",SUBSTITUTE(L$6," ","~",LEN(TRIM(L$6))-LEN(SUBSTITUTE(TRIM(L$6)," ",""))))-1)&amp;" Total",$B$6:$AH$427,ROW($A156)-5,FALSE))</f>
        <v>0</v>
      </c>
      <c r="M156" s="11">
        <f ca="1">IF(M$5&lt;&gt;"",HLOOKUP(M$5,Functionalization!$G$6:$M$427,ROW($A156)-5,FALSE),IFERROR(INDEX(M$391:M$427,MATCH($F156,$B$391:$B$427,0))/VLOOKUP($F156,$B$391:$AH$427,MATCH(LEFT(TRIM(M$6),FIND("~",SUBSTITUTE(M$6,"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156))*HLOOKUP(LEFT(TRIM(M$6),FIND("~",SUBSTITUTE(M$6," ","~",LEN(TRIM(M$6))-LEN(SUBSTITUTE(TRIM(M$6)," ",""))))-1)&amp;" Total",$B$6:$AH$427,ROW($A156)-5,FALSE))</f>
        <v>1342126.6371885517</v>
      </c>
      <c r="N156" s="11">
        <f ca="1">IF(N$5&lt;&gt;"",HLOOKUP(N$5,Functionalization!$G$6:$M$427,ROW($A156)-5,FALSE),IFERROR(INDEX(N$391:N$427,MATCH($F156,$B$391:$B$427,0))/VLOOKUP($F156,$B$391:$AH$427,MATCH(LEFT(TRIM(N$6),FIND("~",SUBSTITUTE(N$6,"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156))*HLOOKUP(LEFT(TRIM(N$6),FIND("~",SUBSTITUTE(N$6," ","~",LEN(TRIM(N$6))-LEN(SUBSTITUTE(TRIM(N$6)," ",""))))-1)&amp;" Total",$B$6:$AH$427,ROW($A156)-5,FALSE))</f>
        <v>0</v>
      </c>
      <c r="O156" s="11">
        <f ca="1">IF(O$5&lt;&gt;"",HLOOKUP(O$5,Functionalization!$G$6:$M$427,ROW($A156)-5,FALSE),IFERROR(INDEX(O$391:O$427,MATCH($F156,$B$391:$B$427,0))/VLOOKUP($F156,$B$391:$AH$427,MATCH(LEFT(TRIM(O$6),FIND("~",SUBSTITUTE(O$6,"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156))*HLOOKUP(LEFT(TRIM(O$6),FIND("~",SUBSTITUTE(O$6," ","~",LEN(TRIM(O$6))-LEN(SUBSTITUTE(TRIM(O$6)," ",""))))-1)&amp;" Total",$B$6:$AH$427,ROW($A156)-5,FALSE))</f>
        <v>266645.02379818278</v>
      </c>
      <c r="P156" s="11">
        <f ca="1">IF(P$5&lt;&gt;"",HLOOKUP(P$5,Functionalization!$G$6:$M$427,ROW($A156)-5,FALSE),IFERROR(INDEX(P$391:P$427,MATCH($F156,$B$391:$B$427,0))/VLOOKUP($F156,$B$391:$AH$427,MATCH(LEFT(TRIM(P$6),FIND("~",SUBSTITUTE(P$6,"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156))*HLOOKUP(LEFT(TRIM(P$6),FIND("~",SUBSTITUTE(P$6," ","~",LEN(TRIM(P$6))-LEN(SUBSTITUTE(TRIM(P$6)," ",""))))-1)&amp;" Total",$B$6:$AH$427,ROW($A156)-5,FALSE))</f>
        <v>266645.02379818278</v>
      </c>
      <c r="Q156" s="11">
        <f ca="1">IF(Q$5&lt;&gt;"",HLOOKUP(Q$5,Functionalization!$G$6:$M$427,ROW($A156)-5,FALSE),IFERROR(INDEX(Q$391:Q$427,MATCH($F156,$B$391:$B$427,0))/VLOOKUP($F156,$B$391:$AH$427,MATCH(LEFT(TRIM(Q$6),FIND("~",SUBSTITUTE(Q$6,"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156))*HLOOKUP(LEFT(TRIM(Q$6),FIND("~",SUBSTITUTE(Q$6," ","~",LEN(TRIM(Q$6))-LEN(SUBSTITUTE(TRIM(Q$6)," ",""))))-1)&amp;" Total",$B$6:$AH$427,ROW($A156)-5,FALSE))</f>
        <v>0</v>
      </c>
      <c r="R156" s="11">
        <f ca="1">IF(R$5&lt;&gt;"",HLOOKUP(R$5,Functionalization!$G$6:$M$427,ROW($A156)-5,FALSE),IFERROR(INDEX(R$391:R$427,MATCH($F156,$B$391:$B$427,0))/VLOOKUP($F156,$B$391:$AH$427,MATCH(LEFT(TRIM(R$6),FIND("~",SUBSTITUTE(R$6,"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156))*HLOOKUP(LEFT(TRIM(R$6),FIND("~",SUBSTITUTE(R$6," ","~",LEN(TRIM(R$6))-LEN(SUBSTITUTE(TRIM(R$6)," ",""))))-1)&amp;" Total",$B$6:$AH$427,ROW($A156)-5,FALSE))</f>
        <v>0</v>
      </c>
      <c r="S156" s="11">
        <f ca="1">IF(S$5&lt;&gt;"",HLOOKUP(S$5,Functionalization!$G$6:$M$427,ROW($A156)-5,FALSE),IFERROR(INDEX(S$391:S$427,MATCH($F156,$B$391:$B$427,0))/VLOOKUP($F156,$B$391:$AH$427,MATCH(LEFT(TRIM(S$6),FIND("~",SUBSTITUTE(S$6,"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156))*HLOOKUP(LEFT(TRIM(S$6),FIND("~",SUBSTITUTE(S$6," ","~",LEN(TRIM(S$6))-LEN(SUBSTITUTE(TRIM(S$6)," ",""))))-1)&amp;" Total",$B$6:$AH$427,ROW($A156)-5,FALSE))</f>
        <v>3077600.4784350628</v>
      </c>
      <c r="T156" s="11">
        <f ca="1">IF(T$5&lt;&gt;"",HLOOKUP(T$5,Functionalization!$G$6:$M$427,ROW($A156)-5,FALSE),IFERROR(INDEX(T$391:T$427,MATCH($F156,$B$391:$B$427,0))/VLOOKUP($F156,$B$391:$AH$427,MATCH(LEFT(TRIM(T$6),FIND("~",SUBSTITUTE(T$6,"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156))*HLOOKUP(LEFT(TRIM(T$6),FIND("~",SUBSTITUTE(T$6," ","~",LEN(TRIM(T$6))-LEN(SUBSTITUTE(TRIM(T$6)," ",""))))-1)&amp;" Total",$B$6:$AH$427,ROW($A156)-5,FALSE))</f>
        <v>3077600.4784350628</v>
      </c>
      <c r="U156" s="11">
        <f ca="1">IF(U$5&lt;&gt;"",HLOOKUP(U$5,Functionalization!$G$6:$M$427,ROW($A156)-5,FALSE),IFERROR(INDEX(U$391:U$427,MATCH($F156,$B$391:$B$427,0))/VLOOKUP($F156,$B$391:$AH$427,MATCH(LEFT(TRIM(U$6),FIND("~",SUBSTITUTE(U$6,"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156))*HLOOKUP(LEFT(TRIM(U$6),FIND("~",SUBSTITUTE(U$6," ","~",LEN(TRIM(U$6))-LEN(SUBSTITUTE(TRIM(U$6)," ",""))))-1)&amp;" Total",$B$6:$AH$427,ROW($A156)-5,FALSE))</f>
        <v>0</v>
      </c>
      <c r="V156" s="11">
        <f ca="1">IF(V$5&lt;&gt;"",HLOOKUP(V$5,Functionalization!$G$6:$M$427,ROW($A156)-5,FALSE),IFERROR(INDEX(V$391:V$427,MATCH($F156,$B$391:$B$427,0))/VLOOKUP($F156,$B$391:$AH$427,MATCH(LEFT(TRIM(V$6),FIND("~",SUBSTITUTE(V$6,"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156))*HLOOKUP(LEFT(TRIM(V$6),FIND("~",SUBSTITUTE(V$6," ","~",LEN(TRIM(V$6))-LEN(SUBSTITUTE(TRIM(V$6)," ",""))))-1)&amp;" Total",$B$6:$AH$427,ROW($A156)-5,FALSE))</f>
        <v>0</v>
      </c>
      <c r="W156" s="11">
        <f ca="1">IF(W$5&lt;&gt;"",HLOOKUP(W$5,Functionalization!$G$6:$M$427,ROW($A156)-5,FALSE),IFERROR(INDEX(W$391:W$427,MATCH($F156,$B$391:$B$427,0))/VLOOKUP($F156,$B$391:$AH$427,MATCH(LEFT(TRIM(W$6),FIND("~",SUBSTITUTE(W$6,"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156))*HLOOKUP(LEFT(TRIM(W$6),FIND("~",SUBSTITUTE(W$6," ","~",LEN(TRIM(W$6))-LEN(SUBSTITUTE(TRIM(W$6)," ",""))))-1)&amp;" Total",$B$6:$AH$427,ROW($A156)-5,FALSE))</f>
        <v>32780649.564175222</v>
      </c>
      <c r="X156" s="11">
        <f ca="1">IF(X$5&lt;&gt;"",HLOOKUP(X$5,Functionalization!$G$6:$M$427,ROW($A156)-5,FALSE),IFERROR(INDEX(X$391:X$427,MATCH($F156,$B$391:$B$427,0))/VLOOKUP($F156,$B$391:$AH$427,MATCH(LEFT(TRIM(X$6),FIND("~",SUBSTITUTE(X$6,"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156))*HLOOKUP(LEFT(TRIM(X$6),FIND("~",SUBSTITUTE(X$6," ","~",LEN(TRIM(X$6))-LEN(SUBSTITUTE(TRIM(X$6)," ",""))))-1)&amp;" Total",$B$6:$AH$427,ROW($A156)-5,FALSE))</f>
        <v>25226989.062719725</v>
      </c>
      <c r="Y156" s="11">
        <f ca="1">IF(Y$5&lt;&gt;"",HLOOKUP(Y$5,Functionalization!$G$6:$M$427,ROW($A156)-5,FALSE),IFERROR(INDEX(Y$391:Y$427,MATCH($F156,$B$391:$B$427,0))/VLOOKUP($F156,$B$391:$AH$427,MATCH(LEFT(TRIM(Y$6),FIND("~",SUBSTITUTE(Y$6,"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156))*HLOOKUP(LEFT(TRIM(Y$6),FIND("~",SUBSTITUTE(Y$6," ","~",LEN(TRIM(Y$6))-LEN(SUBSTITUTE(TRIM(Y$6)," ",""))))-1)&amp;" Total",$B$6:$AH$427,ROW($A156)-5,FALSE))</f>
        <v>0</v>
      </c>
      <c r="Z156" s="11">
        <f ca="1">IF(Z$5&lt;&gt;"",HLOOKUP(Z$5,Functionalization!$G$6:$M$427,ROW($A156)-5,FALSE),IFERROR(INDEX(Z$391:Z$427,MATCH($F156,$B$391:$B$427,0))/VLOOKUP($F156,$B$391:$AH$427,MATCH(LEFT(TRIM(Z$6),FIND("~",SUBSTITUTE(Z$6,"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156))*HLOOKUP(LEFT(TRIM(Z$6),FIND("~",SUBSTITUTE(Z$6," ","~",LEN(TRIM(Z$6))-LEN(SUBSTITUTE(TRIM(Z$6)," ",""))))-1)&amp;" Total",$B$6:$AH$427,ROW($A156)-5,FALSE))</f>
        <v>7553660.5014554942</v>
      </c>
      <c r="AA156" s="11">
        <f ca="1">IF(AA$5&lt;&gt;"",HLOOKUP(AA$5,Functionalization!$G$6:$M$427,ROW($A156)-5,FALSE),IFERROR(INDEX(AA$391:AA$427,MATCH($F156,$B$391:$B$427,0))/VLOOKUP($F156,$B$391:$AH$427,MATCH(LEFT(TRIM(AA$6),FIND("~",SUBSTITUTE(AA$6,"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156))*HLOOKUP(LEFT(TRIM(AA$6),FIND("~",SUBSTITUTE(AA$6," ","~",LEN(TRIM(AA$6))-LEN(SUBSTITUTE(TRIM(AA$6)," ",""))))-1)&amp;" Total",$B$6:$AH$427,ROW($A156)-5,FALSE))</f>
        <v>10214845.679671776</v>
      </c>
      <c r="AB156" s="11">
        <f ca="1">IF(AB$5&lt;&gt;"",HLOOKUP(AB$5,Functionalization!$G$6:$M$427,ROW($A156)-5,FALSE),IFERROR(INDEX(AB$391:AB$427,MATCH($F156,$B$391:$B$427,0))/VLOOKUP($F156,$B$391:$AH$427,MATCH(LEFT(TRIM(AB$6),FIND("~",SUBSTITUTE(AB$6,"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156))*HLOOKUP(LEFT(TRIM(AB$6),FIND("~",SUBSTITUTE(AB$6," ","~",LEN(TRIM(AB$6))-LEN(SUBSTITUTE(TRIM(AB$6)," ",""))))-1)&amp;" Total",$B$6:$AH$427,ROW($A156)-5,FALSE))</f>
        <v>0</v>
      </c>
      <c r="AC156" s="11">
        <f ca="1">IF(AC$5&lt;&gt;"",HLOOKUP(AC$5,Functionalization!$G$6:$M$427,ROW($A156)-5,FALSE),IFERROR(INDEX(AC$391:AC$427,MATCH($F156,$B$391:$B$427,0))/VLOOKUP($F156,$B$391:$AH$427,MATCH(LEFT(TRIM(AC$6),FIND("~",SUBSTITUTE(AC$6,"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156))*HLOOKUP(LEFT(TRIM(AC$6),FIND("~",SUBSTITUTE(AC$6," ","~",LEN(TRIM(AC$6))-LEN(SUBSTITUTE(TRIM(AC$6)," ",""))))-1)&amp;" Total",$B$6:$AH$427,ROW($A156)-5,FALSE))</f>
        <v>0</v>
      </c>
      <c r="AD156" s="11">
        <f ca="1">IF(AD$5&lt;&gt;"",HLOOKUP(AD$5,Functionalization!$G$6:$M$427,ROW($A156)-5,FALSE),IFERROR(INDEX(AD$391:AD$427,MATCH($F156,$B$391:$B$427,0))/VLOOKUP($F156,$B$391:$AH$427,MATCH(LEFT(TRIM(AD$6),FIND("~",SUBSTITUTE(AD$6,"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156))*HLOOKUP(LEFT(TRIM(AD$6),FIND("~",SUBSTITUTE(AD$6," ","~",LEN(TRIM(AD$6))-LEN(SUBSTITUTE(TRIM(AD$6)," ",""))))-1)&amp;" Total",$B$6:$AH$427,ROW($A156)-5,FALSE))</f>
        <v>10214845.679671776</v>
      </c>
      <c r="AE156" s="11">
        <f ca="1">IF(AE$5&lt;&gt;"",HLOOKUP(AE$5,Functionalization!$G$6:$M$427,ROW($A156)-5,FALSE),IFERROR(INDEX(AE$391:AE$427,MATCH($F156,$B$391:$B$427,0))/VLOOKUP($F156,$B$391:$AH$427,MATCH(LEFT(TRIM(AE$6),FIND("~",SUBSTITUTE(AE$6,"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156))*HLOOKUP(LEFT(TRIM(AE$6),FIND("~",SUBSTITUTE(AE$6," ","~",LEN(TRIM(AE$6))-LEN(SUBSTITUTE(TRIM(AE$6)," ",""))))-1)&amp;" Total",$B$6:$AH$427,ROW($A156)-5,FALSE))</f>
        <v>0</v>
      </c>
      <c r="AF156" s="11">
        <f ca="1">IF(AF$5&lt;&gt;"",HLOOKUP(AF$5,Functionalization!$G$6:$M$427,ROW($A156)-5,FALSE),IFERROR(INDEX(AF$391:AF$427,MATCH($F156,$B$391:$B$427,0))/VLOOKUP($F156,$B$391:$AH$427,MATCH(LEFT(TRIM(AF$6),FIND("~",SUBSTITUTE(AF$6,"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156))*HLOOKUP(LEFT(TRIM(AF$6),FIND("~",SUBSTITUTE(AF$6," ","~",LEN(TRIM(AF$6))-LEN(SUBSTITUTE(TRIM(AF$6)," ",""))))-1)&amp;" Total",$B$6:$AH$427,ROW($A156)-5,FALSE))</f>
        <v>0</v>
      </c>
      <c r="AG156" s="11">
        <f ca="1">IF(AG$5&lt;&gt;"",HLOOKUP(AG$5,Functionalization!$G$6:$M$427,ROW($A156)-5,FALSE),IFERROR(INDEX(AG$391:AG$427,MATCH($F156,$B$391:$B$427,0))/VLOOKUP($F156,$B$391:$AH$427,MATCH(LEFT(TRIM(AG$6),FIND("~",SUBSTITUTE(AG$6,"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156))*HLOOKUP(LEFT(TRIM(AG$6),FIND("~",SUBSTITUTE(AG$6," ","~",LEN(TRIM(AG$6))-LEN(SUBSTITUTE(TRIM(AG$6)," ",""))))-1)&amp;" Total",$B$6:$AH$427,ROW($A156)-5,FALSE))</f>
        <v>0</v>
      </c>
      <c r="AH156" s="11">
        <f ca="1">IF(AH$5&lt;&gt;"",HLOOKUP(AH$5,Functionalization!$G$6:$M$427,ROW($A156)-5,FALSE),IFERROR(INDEX(AH$391:AH$427,MATCH($F156,$B$391:$B$427,0))/VLOOKUP($F156,$B$391:$AH$427,MATCH(LEFT(TRIM(AH$6),FIND("~",SUBSTITUTE(AH$6,"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156))*HLOOKUP(LEFT(TRIM(AH$6),FIND("~",SUBSTITUTE(AH$6," ","~",LEN(TRIM(AH$6))-LEN(SUBSTITUTE(TRIM(AH$6)," ",""))))-1)&amp;" Total",$B$6:$AH$427,ROW($A156)-5,FALSE))</f>
        <v>0</v>
      </c>
      <c r="AJ156">
        <f ca="1">IFERROR(IF(SUMIF($G$6:$AH$6,AJ$6&amp;" Total",$G156:$AH156)-(SUMIF($G$6:$AH$6,AJ$6&amp;" "&amp;'Input-Func_Class'!$D$22,$G156:$AH156)+IFERROR(SUMIF($G$6:$AH$6,AJ$6&amp;" "&amp;'Input-Func_Class'!$E$22,$G156:$AH156),SUMIF($G$6:$AH$6,AJ$6&amp;" "&amp;'Input-Func_Class'!$B$24,$G156:$AH156))+SUMIF($G$6:$AH$6,AJ$6&amp;" "&amp;'Input-Func_Class'!$F$22,$G156:$AH156))&lt;Check_Limit,0,1),1)</f>
        <v>0</v>
      </c>
      <c r="AK156">
        <f ca="1">IFERROR(IF(SUMIF($G$6:$AH$6,AK$6&amp;" Total",$G156:$AH156)-(SUMIF($G$6:$AH$6,AK$6&amp;" "&amp;'Input-Func_Class'!$D$22,$G156:$AH156)+IFERROR(SUMIF($G$6:$AH$6,AK$6&amp;" "&amp;'Input-Func_Class'!$E$22,$G156:$AH156),SUMIF($G$6:$AH$6,AK$6&amp;" "&amp;'Input-Func_Class'!$B$24,$G156:$AH156))+SUMIF($G$6:$AH$6,AK$6&amp;" "&amp;'Input-Func_Class'!$F$22,$G156:$AH156))&lt;Check_Limit,0,1),1)</f>
        <v>0</v>
      </c>
      <c r="AL156">
        <f ca="1">IFERROR(IF(SUMIF($G$6:$AH$6,AL$6&amp;" Total",$G156:$AH156)-(SUMIF($G$6:$AH$6,AL$6&amp;" "&amp;'Input-Func_Class'!$D$22,$G156:$AH156)+IFERROR(SUMIF($G$6:$AH$6,AL$6&amp;" "&amp;'Input-Func_Class'!$E$22,$G156:$AH156),SUMIF($G$6:$AH$6,AL$6&amp;" "&amp;'Input-Func_Class'!$B$24,$G156:$AH156))+SUMIF($G$6:$AH$6,AL$6&amp;" "&amp;'Input-Func_Class'!$F$22,$G156:$AH156))&lt;Check_Limit,0,1),1)</f>
        <v>0</v>
      </c>
      <c r="AM156">
        <f ca="1">IFERROR(IF(SUMIF($G$6:$AH$6,AM$6&amp;" Total",$G156:$AH156)-(SUMIF($G$6:$AH$6,AM$6&amp;" "&amp;'Input-Func_Class'!$D$22,$G156:$AH156)+IFERROR(SUMIF($G$6:$AH$6,AM$6&amp;" "&amp;'Input-Func_Class'!$E$22,$G156:$AH156),SUMIF($G$6:$AH$6,AM$6&amp;" "&amp;'Input-Func_Class'!$B$24,$G156:$AH156))+SUMIF($G$6:$AH$6,AM$6&amp;" "&amp;'Input-Func_Class'!$F$22,$G156:$AH156))&lt;Check_Limit,0,1),1)</f>
        <v>0</v>
      </c>
      <c r="AN156">
        <f ca="1">IFERROR(IF(SUMIF($G$6:$AH$6,AN$6&amp;" Total",$G156:$AH156)-(SUMIF($G$6:$AH$6,AN$6&amp;" "&amp;'Input-Func_Class'!$D$22,$G156:$AH156)+IFERROR(SUMIF($G$6:$AH$6,AN$6&amp;" "&amp;'Input-Func_Class'!$E$22,$G156:$AH156),SUMIF($G$6:$AH$6,AN$6&amp;" "&amp;'Input-Func_Class'!$B$24,$G156:$AH156))+SUMIF($G$6:$AH$6,AN$6&amp;" "&amp;'Input-Func_Class'!$F$22,$G156:$AH156))&lt;Check_Limit,0,1),1)</f>
        <v>0</v>
      </c>
      <c r="AO156">
        <f ca="1">IFERROR(IF(SUMIF($G$6:$AH$6,AO$6&amp;" Total",$G156:$AH156)-(SUMIF($G$6:$AH$6,AO$6&amp;" "&amp;'Input-Func_Class'!$D$22,$G156:$AH156)+IFERROR(SUMIF($G$6:$AH$6,AO$6&amp;" "&amp;'Input-Func_Class'!$E$22,$G156:$AH156),SUMIF($G$6:$AH$6,AO$6&amp;" "&amp;'Input-Func_Class'!$B$24,$G156:$AH156))+SUMIF($G$6:$AH$6,AO$6&amp;" "&amp;'Input-Func_Class'!$F$22,$G156:$AH156))&lt;Check_Limit,0,1),1)</f>
        <v>0</v>
      </c>
      <c r="AP156">
        <f ca="1">IFERROR(IF(SUMIF($G$6:$AH$6,AP$6&amp;" Total",$G156:$AH156)-(SUMIF($G$6:$AH$6,AP$6&amp;" "&amp;'Input-Func_Class'!$D$22,$G156:$AH156)+IFERROR(SUMIF($G$6:$AH$6,AP$6&amp;" "&amp;'Input-Func_Class'!$E$22,$G156:$AH156),SUMIF($G$6:$AH$6,AP$6&amp;" "&amp;'Input-Func_Class'!$B$24,$G156:$AH156))+SUMIF($G$6:$AH$6,AP$6&amp;" "&amp;'Input-Func_Class'!$F$22,$G156:$AH156))&lt;Check_Limit,0,1),1)</f>
        <v>0</v>
      </c>
    </row>
    <row r="157" spans="1:42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>Functionalization!$D157</f>
        <v>120652294.15535301</v>
      </c>
      <c r="E157" s="11">
        <f t="shared" ca="1" si="15"/>
        <v>0</v>
      </c>
      <c r="F157" s="3" t="str">
        <f>IF($D157=0,"-",IF('Input-Accounts'!$E157&lt;&gt;0,'Input-Accounts'!$E157,'Input-Accounts'!$G157))</f>
        <v>INT_PSTD_PLANT</v>
      </c>
      <c r="G157" s="11">
        <f ca="1">IF(G$5&lt;&gt;"",HLOOKUP(G$5,Functionalization!$G$6:$M$427,ROW($A157)-5,FALSE),IFERROR(INDEX(G$391:G$427,MATCH($F157,$B$391:$B$427,0))/VLOOKUP($F157,$B$391:$AH$427,MATCH(LEFT(TRIM(G$6),FIND("~",SUBSTITUTE(G$6,"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157))*HLOOKUP(LEFT(TRIM(G$6),FIND("~",SUBSTITUTE(G$6," ","~",LEN(TRIM(G$6))-LEN(SUBSTITUTE(TRIM(G$6)," ",""))))-1)&amp;" Total",$B$6:$AH$427,ROW($A157)-5,FALSE))</f>
        <v>0</v>
      </c>
      <c r="H157" s="11">
        <f ca="1">IF(H$5&lt;&gt;"",HLOOKUP(H$5,Functionalization!$G$6:$M$427,ROW($A157)-5,FALSE),IFERROR(INDEX(H$391:H$427,MATCH($F157,$B$391:$B$427,0))/VLOOKUP($F157,$B$391:$AH$427,MATCH(LEFT(TRIM(H$6),FIND("~",SUBSTITUTE(H$6,"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157))*HLOOKUP(LEFT(TRIM(H$6),FIND("~",SUBSTITUTE(H$6," ","~",LEN(TRIM(H$6))-LEN(SUBSTITUTE(TRIM(H$6)," ",""))))-1)&amp;" Total",$B$6:$AH$427,ROW($A157)-5,FALSE))</f>
        <v>0</v>
      </c>
      <c r="I157" s="11">
        <f ca="1">IF(I$5&lt;&gt;"",HLOOKUP(I$5,Functionalization!$G$6:$M$427,ROW($A157)-5,FALSE),IFERROR(INDEX(I$391:I$427,MATCH($F157,$B$391:$B$427,0))/VLOOKUP($F157,$B$391:$AH$427,MATCH(LEFT(TRIM(I$6),FIND("~",SUBSTITUTE(I$6,"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157))*HLOOKUP(LEFT(TRIM(I$6),FIND("~",SUBSTITUTE(I$6," ","~",LEN(TRIM(I$6))-LEN(SUBSTITUTE(TRIM(I$6)," ",""))))-1)&amp;" Total",$B$6:$AH$427,ROW($A157)-5,FALSE))</f>
        <v>0</v>
      </c>
      <c r="J157" s="11">
        <f ca="1">IF(J$5&lt;&gt;"",HLOOKUP(J$5,Functionalization!$G$6:$M$427,ROW($A157)-5,FALSE),IFERROR(INDEX(J$391:J$427,MATCH($F157,$B$391:$B$427,0))/VLOOKUP($F157,$B$391:$AH$427,MATCH(LEFT(TRIM(J$6),FIND("~",SUBSTITUTE(J$6,"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157))*HLOOKUP(LEFT(TRIM(J$6),FIND("~",SUBSTITUTE(J$6," ","~",LEN(TRIM(J$6))-LEN(SUBSTITUTE(TRIM(J$6)," ",""))))-1)&amp;" Total",$B$6:$AH$427,ROW($A157)-5,FALSE))</f>
        <v>0</v>
      </c>
      <c r="K157" s="11">
        <f ca="1">IF(K$5&lt;&gt;"",HLOOKUP(K$5,Functionalization!$G$6:$M$427,ROW($A157)-5,FALSE),IFERROR(INDEX(K$391:K$427,MATCH($F157,$B$391:$B$427,0))/VLOOKUP($F157,$B$391:$AH$427,MATCH(LEFT(TRIM(K$6),FIND("~",SUBSTITUTE(K$6,"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157))*HLOOKUP(LEFT(TRIM(K$6),FIND("~",SUBSTITUTE(K$6," ","~",LEN(TRIM(K$6))-LEN(SUBSTITUTE(TRIM(K$6)," ",""))))-1)&amp;" Total",$B$6:$AH$427,ROW($A157)-5,FALSE))</f>
        <v>3396063.6759924418</v>
      </c>
      <c r="L157" s="11">
        <f ca="1">IF(L$5&lt;&gt;"",HLOOKUP(L$5,Functionalization!$G$6:$M$427,ROW($A157)-5,FALSE),IFERROR(INDEX(L$391:L$427,MATCH($F157,$B$391:$B$427,0))/VLOOKUP($F157,$B$391:$AH$427,MATCH(LEFT(TRIM(L$6),FIND("~",SUBSTITUTE(L$6,"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157))*HLOOKUP(LEFT(TRIM(L$6),FIND("~",SUBSTITUTE(L$6," ","~",LEN(TRIM(L$6))-LEN(SUBSTITUTE(TRIM(L$6)," ",""))))-1)&amp;" Total",$B$6:$AH$427,ROW($A157)-5,FALSE))</f>
        <v>0</v>
      </c>
      <c r="M157" s="11">
        <f ca="1">IF(M$5&lt;&gt;"",HLOOKUP(M$5,Functionalization!$G$6:$M$427,ROW($A157)-5,FALSE),IFERROR(INDEX(M$391:M$427,MATCH($F157,$B$391:$B$427,0))/VLOOKUP($F157,$B$391:$AH$427,MATCH(LEFT(TRIM(M$6),FIND("~",SUBSTITUTE(M$6,"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157))*HLOOKUP(LEFT(TRIM(M$6),FIND("~",SUBSTITUTE(M$6," ","~",LEN(TRIM(M$6))-LEN(SUBSTITUTE(TRIM(M$6)," ",""))))-1)&amp;" Total",$B$6:$AH$427,ROW($A157)-5,FALSE))</f>
        <v>3396063.6759924418</v>
      </c>
      <c r="N157" s="11">
        <f ca="1">IF(N$5&lt;&gt;"",HLOOKUP(N$5,Functionalization!$G$6:$M$427,ROW($A157)-5,FALSE),IFERROR(INDEX(N$391:N$427,MATCH($F157,$B$391:$B$427,0))/VLOOKUP($F157,$B$391:$AH$427,MATCH(LEFT(TRIM(N$6),FIND("~",SUBSTITUTE(N$6,"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157))*HLOOKUP(LEFT(TRIM(N$6),FIND("~",SUBSTITUTE(N$6," ","~",LEN(TRIM(N$6))-LEN(SUBSTITUTE(TRIM(N$6)," ",""))))-1)&amp;" Total",$B$6:$AH$427,ROW($A157)-5,FALSE))</f>
        <v>0</v>
      </c>
      <c r="O157" s="11">
        <f ca="1">IF(O$5&lt;&gt;"",HLOOKUP(O$5,Functionalization!$G$6:$M$427,ROW($A157)-5,FALSE),IFERROR(INDEX(O$391:O$427,MATCH($F157,$B$391:$B$427,0))/VLOOKUP($F157,$B$391:$AH$427,MATCH(LEFT(TRIM(O$6),FIND("~",SUBSTITUTE(O$6,"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157))*HLOOKUP(LEFT(TRIM(O$6),FIND("~",SUBSTITUTE(O$6," ","~",LEN(TRIM(O$6))-LEN(SUBSTITUTE(TRIM(O$6)," ",""))))-1)&amp;" Total",$B$6:$AH$427,ROW($A157)-5,FALSE))</f>
        <v>674707.92592422967</v>
      </c>
      <c r="P157" s="11">
        <f ca="1">IF(P$5&lt;&gt;"",HLOOKUP(P$5,Functionalization!$G$6:$M$427,ROW($A157)-5,FALSE),IFERROR(INDEX(P$391:P$427,MATCH($F157,$B$391:$B$427,0))/VLOOKUP($F157,$B$391:$AH$427,MATCH(LEFT(TRIM(P$6),FIND("~",SUBSTITUTE(P$6,"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157))*HLOOKUP(LEFT(TRIM(P$6),FIND("~",SUBSTITUTE(P$6," ","~",LEN(TRIM(P$6))-LEN(SUBSTITUTE(TRIM(P$6)," ",""))))-1)&amp;" Total",$B$6:$AH$427,ROW($A157)-5,FALSE))</f>
        <v>674707.92592422967</v>
      </c>
      <c r="Q157" s="11">
        <f ca="1">IF(Q$5&lt;&gt;"",HLOOKUP(Q$5,Functionalization!$G$6:$M$427,ROW($A157)-5,FALSE),IFERROR(INDEX(Q$391:Q$427,MATCH($F157,$B$391:$B$427,0))/VLOOKUP($F157,$B$391:$AH$427,MATCH(LEFT(TRIM(Q$6),FIND("~",SUBSTITUTE(Q$6,"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157))*HLOOKUP(LEFT(TRIM(Q$6),FIND("~",SUBSTITUTE(Q$6," ","~",LEN(TRIM(Q$6))-LEN(SUBSTITUTE(TRIM(Q$6)," ",""))))-1)&amp;" Total",$B$6:$AH$427,ROW($A157)-5,FALSE))</f>
        <v>0</v>
      </c>
      <c r="R157" s="11">
        <f ca="1">IF(R$5&lt;&gt;"",HLOOKUP(R$5,Functionalization!$G$6:$M$427,ROW($A157)-5,FALSE),IFERROR(INDEX(R$391:R$427,MATCH($F157,$B$391:$B$427,0))/VLOOKUP($F157,$B$391:$AH$427,MATCH(LEFT(TRIM(R$6),FIND("~",SUBSTITUTE(R$6,"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157))*HLOOKUP(LEFT(TRIM(R$6),FIND("~",SUBSTITUTE(R$6," ","~",LEN(TRIM(R$6))-LEN(SUBSTITUTE(TRIM(R$6)," ",""))))-1)&amp;" Total",$B$6:$AH$427,ROW($A157)-5,FALSE))</f>
        <v>0</v>
      </c>
      <c r="S157" s="11">
        <f ca="1">IF(S$5&lt;&gt;"",HLOOKUP(S$5,Functionalization!$G$6:$M$427,ROW($A157)-5,FALSE),IFERROR(INDEX(S$391:S$427,MATCH($F157,$B$391:$B$427,0))/VLOOKUP($F157,$B$391:$AH$427,MATCH(LEFT(TRIM(S$6),FIND("~",SUBSTITUTE(S$6,"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157))*HLOOKUP(LEFT(TRIM(S$6),FIND("~",SUBSTITUTE(S$6," ","~",LEN(TRIM(S$6))-LEN(SUBSTITUTE(TRIM(S$6)," ",""))))-1)&amp;" Total",$B$6:$AH$427,ROW($A157)-5,FALSE))</f>
        <v>7787437.4179207515</v>
      </c>
      <c r="T157" s="11">
        <f ca="1">IF(T$5&lt;&gt;"",HLOOKUP(T$5,Functionalization!$G$6:$M$427,ROW($A157)-5,FALSE),IFERROR(INDEX(T$391:T$427,MATCH($F157,$B$391:$B$427,0))/VLOOKUP($F157,$B$391:$AH$427,MATCH(LEFT(TRIM(T$6),FIND("~",SUBSTITUTE(T$6,"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157))*HLOOKUP(LEFT(TRIM(T$6),FIND("~",SUBSTITUTE(T$6," ","~",LEN(TRIM(T$6))-LEN(SUBSTITUTE(TRIM(T$6)," ",""))))-1)&amp;" Total",$B$6:$AH$427,ROW($A157)-5,FALSE))</f>
        <v>7787437.4179207515</v>
      </c>
      <c r="U157" s="11">
        <f ca="1">IF(U$5&lt;&gt;"",HLOOKUP(U$5,Functionalization!$G$6:$M$427,ROW($A157)-5,FALSE),IFERROR(INDEX(U$391:U$427,MATCH($F157,$B$391:$B$427,0))/VLOOKUP($F157,$B$391:$AH$427,MATCH(LEFT(TRIM(U$6),FIND("~",SUBSTITUTE(U$6,"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157))*HLOOKUP(LEFT(TRIM(U$6),FIND("~",SUBSTITUTE(U$6," ","~",LEN(TRIM(U$6))-LEN(SUBSTITUTE(TRIM(U$6)," ",""))))-1)&amp;" Total",$B$6:$AH$427,ROW($A157)-5,FALSE))</f>
        <v>0</v>
      </c>
      <c r="V157" s="11">
        <f ca="1">IF(V$5&lt;&gt;"",HLOOKUP(V$5,Functionalization!$G$6:$M$427,ROW($A157)-5,FALSE),IFERROR(INDEX(V$391:V$427,MATCH($F157,$B$391:$B$427,0))/VLOOKUP($F157,$B$391:$AH$427,MATCH(LEFT(TRIM(V$6),FIND("~",SUBSTITUTE(V$6,"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157))*HLOOKUP(LEFT(TRIM(V$6),FIND("~",SUBSTITUTE(V$6," ","~",LEN(TRIM(V$6))-LEN(SUBSTITUTE(TRIM(V$6)," ",""))))-1)&amp;" Total",$B$6:$AH$427,ROW($A157)-5,FALSE))</f>
        <v>0</v>
      </c>
      <c r="W157" s="11">
        <f ca="1">IF(W$5&lt;&gt;"",HLOOKUP(W$5,Functionalization!$G$6:$M$427,ROW($A157)-5,FALSE),IFERROR(INDEX(W$391:W$427,MATCH($F157,$B$391:$B$427,0))/VLOOKUP($F157,$B$391:$AH$427,MATCH(LEFT(TRIM(W$6),FIND("~",SUBSTITUTE(W$6,"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157))*HLOOKUP(LEFT(TRIM(W$6),FIND("~",SUBSTITUTE(W$6," ","~",LEN(TRIM(W$6))-LEN(SUBSTITUTE(TRIM(W$6)," ",""))))-1)&amp;" Total",$B$6:$AH$427,ROW($A157)-5,FALSE))</f>
        <v>82946847.321005195</v>
      </c>
      <c r="X157" s="11">
        <f ca="1">IF(X$5&lt;&gt;"",HLOOKUP(X$5,Functionalization!$G$6:$M$427,ROW($A157)-5,FALSE),IFERROR(INDEX(X$391:X$427,MATCH($F157,$B$391:$B$427,0))/VLOOKUP($F157,$B$391:$AH$427,MATCH(LEFT(TRIM(X$6),FIND("~",SUBSTITUTE(X$6,"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157))*HLOOKUP(LEFT(TRIM(X$6),FIND("~",SUBSTITUTE(X$6," ","~",LEN(TRIM(X$6))-LEN(SUBSTITUTE(TRIM(X$6)," ",""))))-1)&amp;" Total",$B$6:$AH$427,ROW($A157)-5,FALSE))</f>
        <v>63833366.268644571</v>
      </c>
      <c r="Y157" s="11">
        <f ca="1">IF(Y$5&lt;&gt;"",HLOOKUP(Y$5,Functionalization!$G$6:$M$427,ROW($A157)-5,FALSE),IFERROR(INDEX(Y$391:Y$427,MATCH($F157,$B$391:$B$427,0))/VLOOKUP($F157,$B$391:$AH$427,MATCH(LEFT(TRIM(Y$6),FIND("~",SUBSTITUTE(Y$6,"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157))*HLOOKUP(LEFT(TRIM(Y$6),FIND("~",SUBSTITUTE(Y$6," ","~",LEN(TRIM(Y$6))-LEN(SUBSTITUTE(TRIM(Y$6)," ",""))))-1)&amp;" Total",$B$6:$AH$427,ROW($A157)-5,FALSE))</f>
        <v>0</v>
      </c>
      <c r="Z157" s="11">
        <f ca="1">IF(Z$5&lt;&gt;"",HLOOKUP(Z$5,Functionalization!$G$6:$M$427,ROW($A157)-5,FALSE),IFERROR(INDEX(Z$391:Z$427,MATCH($F157,$B$391:$B$427,0))/VLOOKUP($F157,$B$391:$AH$427,MATCH(LEFT(TRIM(Z$6),FIND("~",SUBSTITUTE(Z$6,"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157))*HLOOKUP(LEFT(TRIM(Z$6),FIND("~",SUBSTITUTE(Z$6," ","~",LEN(TRIM(Z$6))-LEN(SUBSTITUTE(TRIM(Z$6)," ",""))))-1)&amp;" Total",$B$6:$AH$427,ROW($A157)-5,FALSE))</f>
        <v>19113481.052360617</v>
      </c>
      <c r="AA157" s="11">
        <f ca="1">IF(AA$5&lt;&gt;"",HLOOKUP(AA$5,Functionalization!$G$6:$M$427,ROW($A157)-5,FALSE),IFERROR(INDEX(AA$391:AA$427,MATCH($F157,$B$391:$B$427,0))/VLOOKUP($F157,$B$391:$AH$427,MATCH(LEFT(TRIM(AA$6),FIND("~",SUBSTITUTE(AA$6,"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157))*HLOOKUP(LEFT(TRIM(AA$6),FIND("~",SUBSTITUTE(AA$6," ","~",LEN(TRIM(AA$6))-LEN(SUBSTITUTE(TRIM(AA$6)," ",""))))-1)&amp;" Total",$B$6:$AH$427,ROW($A157)-5,FALSE))</f>
        <v>25847237.81451042</v>
      </c>
      <c r="AB157" s="11">
        <f ca="1">IF(AB$5&lt;&gt;"",HLOOKUP(AB$5,Functionalization!$G$6:$M$427,ROW($A157)-5,FALSE),IFERROR(INDEX(AB$391:AB$427,MATCH($F157,$B$391:$B$427,0))/VLOOKUP($F157,$B$391:$AH$427,MATCH(LEFT(TRIM(AB$6),FIND("~",SUBSTITUTE(AB$6,"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157))*HLOOKUP(LEFT(TRIM(AB$6),FIND("~",SUBSTITUTE(AB$6," ","~",LEN(TRIM(AB$6))-LEN(SUBSTITUTE(TRIM(AB$6)," ",""))))-1)&amp;" Total",$B$6:$AH$427,ROW($A157)-5,FALSE))</f>
        <v>0</v>
      </c>
      <c r="AC157" s="11">
        <f ca="1">IF(AC$5&lt;&gt;"",HLOOKUP(AC$5,Functionalization!$G$6:$M$427,ROW($A157)-5,FALSE),IFERROR(INDEX(AC$391:AC$427,MATCH($F157,$B$391:$B$427,0))/VLOOKUP($F157,$B$391:$AH$427,MATCH(LEFT(TRIM(AC$6),FIND("~",SUBSTITUTE(AC$6,"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157))*HLOOKUP(LEFT(TRIM(AC$6),FIND("~",SUBSTITUTE(AC$6," ","~",LEN(TRIM(AC$6))-LEN(SUBSTITUTE(TRIM(AC$6)," ",""))))-1)&amp;" Total",$B$6:$AH$427,ROW($A157)-5,FALSE))</f>
        <v>0</v>
      </c>
      <c r="AD157" s="11">
        <f ca="1">IF(AD$5&lt;&gt;"",HLOOKUP(AD$5,Functionalization!$G$6:$M$427,ROW($A157)-5,FALSE),IFERROR(INDEX(AD$391:AD$427,MATCH($F157,$B$391:$B$427,0))/VLOOKUP($F157,$B$391:$AH$427,MATCH(LEFT(TRIM(AD$6),FIND("~",SUBSTITUTE(AD$6,"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157))*HLOOKUP(LEFT(TRIM(AD$6),FIND("~",SUBSTITUTE(AD$6," ","~",LEN(TRIM(AD$6))-LEN(SUBSTITUTE(TRIM(AD$6)," ",""))))-1)&amp;" Total",$B$6:$AH$427,ROW($A157)-5,FALSE))</f>
        <v>25847237.81451042</v>
      </c>
      <c r="AE157" s="11">
        <f ca="1">IF(AE$5&lt;&gt;"",HLOOKUP(AE$5,Functionalization!$G$6:$M$427,ROW($A157)-5,FALSE),IFERROR(INDEX(AE$391:AE$427,MATCH($F157,$B$391:$B$427,0))/VLOOKUP($F157,$B$391:$AH$427,MATCH(LEFT(TRIM(AE$6),FIND("~",SUBSTITUTE(AE$6,"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157))*HLOOKUP(LEFT(TRIM(AE$6),FIND("~",SUBSTITUTE(AE$6," ","~",LEN(TRIM(AE$6))-LEN(SUBSTITUTE(TRIM(AE$6)," ",""))))-1)&amp;" Total",$B$6:$AH$427,ROW($A157)-5,FALSE))</f>
        <v>0</v>
      </c>
      <c r="AF157" s="11">
        <f ca="1">IF(AF$5&lt;&gt;"",HLOOKUP(AF$5,Functionalization!$G$6:$M$427,ROW($A157)-5,FALSE),IFERROR(INDEX(AF$391:AF$427,MATCH($F157,$B$391:$B$427,0))/VLOOKUP($F157,$B$391:$AH$427,MATCH(LEFT(TRIM(AF$6),FIND("~",SUBSTITUTE(AF$6,"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157))*HLOOKUP(LEFT(TRIM(AF$6),FIND("~",SUBSTITUTE(AF$6," ","~",LEN(TRIM(AF$6))-LEN(SUBSTITUTE(TRIM(AF$6)," ",""))))-1)&amp;" Total",$B$6:$AH$427,ROW($A157)-5,FALSE))</f>
        <v>0</v>
      </c>
      <c r="AG157" s="11">
        <f ca="1">IF(AG$5&lt;&gt;"",HLOOKUP(AG$5,Functionalization!$G$6:$M$427,ROW($A157)-5,FALSE),IFERROR(INDEX(AG$391:AG$427,MATCH($F157,$B$391:$B$427,0))/VLOOKUP($F157,$B$391:$AH$427,MATCH(LEFT(TRIM(AG$6),FIND("~",SUBSTITUTE(AG$6,"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157))*HLOOKUP(LEFT(TRIM(AG$6),FIND("~",SUBSTITUTE(AG$6," ","~",LEN(TRIM(AG$6))-LEN(SUBSTITUTE(TRIM(AG$6)," ",""))))-1)&amp;" Total",$B$6:$AH$427,ROW($A157)-5,FALSE))</f>
        <v>0</v>
      </c>
      <c r="AH157" s="11">
        <f ca="1">IF(AH$5&lt;&gt;"",HLOOKUP(AH$5,Functionalization!$G$6:$M$427,ROW($A157)-5,FALSE),IFERROR(INDEX(AH$391:AH$427,MATCH($F157,$B$391:$B$427,0))/VLOOKUP($F157,$B$391:$AH$427,MATCH(LEFT(TRIM(AH$6),FIND("~",SUBSTITUTE(AH$6,"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157))*HLOOKUP(LEFT(TRIM(AH$6),FIND("~",SUBSTITUTE(AH$6," ","~",LEN(TRIM(AH$6))-LEN(SUBSTITUTE(TRIM(AH$6)," ",""))))-1)&amp;" Total",$B$6:$AH$427,ROW($A157)-5,FALSE))</f>
        <v>0</v>
      </c>
      <c r="AJ157">
        <f ca="1">IFERROR(IF(SUMIF($G$6:$AH$6,AJ$6&amp;" Total",$G157:$AH157)-(SUMIF($G$6:$AH$6,AJ$6&amp;" "&amp;'Input-Func_Class'!$D$22,$G157:$AH157)+IFERROR(SUMIF($G$6:$AH$6,AJ$6&amp;" "&amp;'Input-Func_Class'!$E$22,$G157:$AH157),SUMIF($G$6:$AH$6,AJ$6&amp;" "&amp;'Input-Func_Class'!$B$24,$G157:$AH157))+SUMIF($G$6:$AH$6,AJ$6&amp;" "&amp;'Input-Func_Class'!$F$22,$G157:$AH157))&lt;Check_Limit,0,1),1)</f>
        <v>0</v>
      </c>
      <c r="AK157">
        <f ca="1">IFERROR(IF(SUMIF($G$6:$AH$6,AK$6&amp;" Total",$G157:$AH157)-(SUMIF($G$6:$AH$6,AK$6&amp;" "&amp;'Input-Func_Class'!$D$22,$G157:$AH157)+IFERROR(SUMIF($G$6:$AH$6,AK$6&amp;" "&amp;'Input-Func_Class'!$E$22,$G157:$AH157),SUMIF($G$6:$AH$6,AK$6&amp;" "&amp;'Input-Func_Class'!$B$24,$G157:$AH157))+SUMIF($G$6:$AH$6,AK$6&amp;" "&amp;'Input-Func_Class'!$F$22,$G157:$AH157))&lt;Check_Limit,0,1),1)</f>
        <v>0</v>
      </c>
      <c r="AL157">
        <f ca="1">IFERROR(IF(SUMIF($G$6:$AH$6,AL$6&amp;" Total",$G157:$AH157)-(SUMIF($G$6:$AH$6,AL$6&amp;" "&amp;'Input-Func_Class'!$D$22,$G157:$AH157)+IFERROR(SUMIF($G$6:$AH$6,AL$6&amp;" "&amp;'Input-Func_Class'!$E$22,$G157:$AH157),SUMIF($G$6:$AH$6,AL$6&amp;" "&amp;'Input-Func_Class'!$B$24,$G157:$AH157))+SUMIF($G$6:$AH$6,AL$6&amp;" "&amp;'Input-Func_Class'!$F$22,$G157:$AH157))&lt;Check_Limit,0,1),1)</f>
        <v>0</v>
      </c>
      <c r="AM157">
        <f ca="1">IFERROR(IF(SUMIF($G$6:$AH$6,AM$6&amp;" Total",$G157:$AH157)-(SUMIF($G$6:$AH$6,AM$6&amp;" "&amp;'Input-Func_Class'!$D$22,$G157:$AH157)+IFERROR(SUMIF($G$6:$AH$6,AM$6&amp;" "&amp;'Input-Func_Class'!$E$22,$G157:$AH157),SUMIF($G$6:$AH$6,AM$6&amp;" "&amp;'Input-Func_Class'!$B$24,$G157:$AH157))+SUMIF($G$6:$AH$6,AM$6&amp;" "&amp;'Input-Func_Class'!$F$22,$G157:$AH157))&lt;Check_Limit,0,1),1)</f>
        <v>0</v>
      </c>
      <c r="AN157">
        <f ca="1">IFERROR(IF(SUMIF($G$6:$AH$6,AN$6&amp;" Total",$G157:$AH157)-(SUMIF($G$6:$AH$6,AN$6&amp;" "&amp;'Input-Func_Class'!$D$22,$G157:$AH157)+IFERROR(SUMIF($G$6:$AH$6,AN$6&amp;" "&amp;'Input-Func_Class'!$E$22,$G157:$AH157),SUMIF($G$6:$AH$6,AN$6&amp;" "&amp;'Input-Func_Class'!$B$24,$G157:$AH157))+SUMIF($G$6:$AH$6,AN$6&amp;" "&amp;'Input-Func_Class'!$F$22,$G157:$AH157))&lt;Check_Limit,0,1),1)</f>
        <v>0</v>
      </c>
      <c r="AO157">
        <f ca="1">IFERROR(IF(SUMIF($G$6:$AH$6,AO$6&amp;" Total",$G157:$AH157)-(SUMIF($G$6:$AH$6,AO$6&amp;" "&amp;'Input-Func_Class'!$D$22,$G157:$AH157)+IFERROR(SUMIF($G$6:$AH$6,AO$6&amp;" "&amp;'Input-Func_Class'!$E$22,$G157:$AH157),SUMIF($G$6:$AH$6,AO$6&amp;" "&amp;'Input-Func_Class'!$B$24,$G157:$AH157))+SUMIF($G$6:$AH$6,AO$6&amp;" "&amp;'Input-Func_Class'!$F$22,$G157:$AH157))&lt;Check_Limit,0,1),1)</f>
        <v>0</v>
      </c>
      <c r="AP157">
        <f ca="1">IFERROR(IF(SUMIF($G$6:$AH$6,AP$6&amp;" Total",$G157:$AH157)-(SUMIF($G$6:$AH$6,AP$6&amp;" "&amp;'Input-Func_Class'!$D$22,$G157:$AH157)+IFERROR(SUMIF($G$6:$AH$6,AP$6&amp;" "&amp;'Input-Func_Class'!$E$22,$G157:$AH157),SUMIF($G$6:$AH$6,AP$6&amp;" "&amp;'Input-Func_Class'!$B$24,$G157:$AH157))+SUMIF($G$6:$AH$6,AP$6&amp;" "&amp;'Input-Func_Class'!$F$22,$G157:$AH157))&lt;Check_Limit,0,1),1)</f>
        <v>0</v>
      </c>
    </row>
    <row r="158" spans="1:42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>Functionalization!$D158</f>
        <v>-3757357</v>
      </c>
      <c r="E158" s="11">
        <f t="shared" ca="1" si="15"/>
        <v>0</v>
      </c>
      <c r="F158" s="3" t="str">
        <f>IF($D158=0,"-",IF('Input-Accounts'!$E158&lt;&gt;0,'Input-Accounts'!$E158,'Input-Accounts'!$G158))</f>
        <v>CUSTOMER</v>
      </c>
      <c r="G158" s="11">
        <f ca="1">IF(G$5&lt;&gt;"",HLOOKUP(G$5,Functionalization!$G$6:$M$427,ROW($A158)-5,FALSE),IFERROR(INDEX(G$391:G$427,MATCH($F158,$B$391:$B$427,0))/VLOOKUP($F158,$B$391:$AH$427,MATCH(LEFT(TRIM(G$6),FIND("~",SUBSTITUTE(G$6,"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158))*HLOOKUP(LEFT(TRIM(G$6),FIND("~",SUBSTITUTE(G$6," ","~",LEN(TRIM(G$6))-LEN(SUBSTITUTE(TRIM(G$6)," ",""))))-1)&amp;" Total",$B$6:$AH$427,ROW($A158)-5,FALSE))</f>
        <v>0</v>
      </c>
      <c r="H158" s="11">
        <f ca="1">IF(H$5&lt;&gt;"",HLOOKUP(H$5,Functionalization!$G$6:$M$427,ROW($A158)-5,FALSE),IFERROR(INDEX(H$391:H$427,MATCH($F158,$B$391:$B$427,0))/VLOOKUP($F158,$B$391:$AH$427,MATCH(LEFT(TRIM(H$6),FIND("~",SUBSTITUTE(H$6,"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158))*HLOOKUP(LEFT(TRIM(H$6),FIND("~",SUBSTITUTE(H$6," ","~",LEN(TRIM(H$6))-LEN(SUBSTITUTE(TRIM(H$6)," ",""))))-1)&amp;" Total",$B$6:$AH$427,ROW($A158)-5,FALSE))</f>
        <v>0</v>
      </c>
      <c r="I158" s="11">
        <f ca="1">IF(I$5&lt;&gt;"",HLOOKUP(I$5,Functionalization!$G$6:$M$427,ROW($A158)-5,FALSE),IFERROR(INDEX(I$391:I$427,MATCH($F158,$B$391:$B$427,0))/VLOOKUP($F158,$B$391:$AH$427,MATCH(LEFT(TRIM(I$6),FIND("~",SUBSTITUTE(I$6,"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158))*HLOOKUP(LEFT(TRIM(I$6),FIND("~",SUBSTITUTE(I$6," ","~",LEN(TRIM(I$6))-LEN(SUBSTITUTE(TRIM(I$6)," ",""))))-1)&amp;" Total",$B$6:$AH$427,ROW($A158)-5,FALSE))</f>
        <v>0</v>
      </c>
      <c r="J158" s="11">
        <f ca="1">IF(J$5&lt;&gt;"",HLOOKUP(J$5,Functionalization!$G$6:$M$427,ROW($A158)-5,FALSE),IFERROR(INDEX(J$391:J$427,MATCH($F158,$B$391:$B$427,0))/VLOOKUP($F158,$B$391:$AH$427,MATCH(LEFT(TRIM(J$6),FIND("~",SUBSTITUTE(J$6,"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158))*HLOOKUP(LEFT(TRIM(J$6),FIND("~",SUBSTITUTE(J$6," ","~",LEN(TRIM(J$6))-LEN(SUBSTITUTE(TRIM(J$6)," ",""))))-1)&amp;" Total",$B$6:$AH$427,ROW($A158)-5,FALSE))</f>
        <v>0</v>
      </c>
      <c r="K158" s="11">
        <f ca="1">IF(K$5&lt;&gt;"",HLOOKUP(K$5,Functionalization!$G$6:$M$427,ROW($A158)-5,FALSE),IFERROR(INDEX(K$391:K$427,MATCH($F158,$B$391:$B$427,0))/VLOOKUP($F158,$B$391:$AH$427,MATCH(LEFT(TRIM(K$6),FIND("~",SUBSTITUTE(K$6,"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158))*HLOOKUP(LEFT(TRIM(K$6),FIND("~",SUBSTITUTE(K$6," ","~",LEN(TRIM(K$6))-LEN(SUBSTITUTE(TRIM(K$6)," ",""))))-1)&amp;" Total",$B$6:$AH$427,ROW($A158)-5,FALSE))</f>
        <v>0</v>
      </c>
      <c r="L158" s="11">
        <f ca="1">IF(L$5&lt;&gt;"",HLOOKUP(L$5,Functionalization!$G$6:$M$427,ROW($A158)-5,FALSE),IFERROR(INDEX(L$391:L$427,MATCH($F158,$B$391:$B$427,0))/VLOOKUP($F158,$B$391:$AH$427,MATCH(LEFT(TRIM(L$6),FIND("~",SUBSTITUTE(L$6,"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158))*HLOOKUP(LEFT(TRIM(L$6),FIND("~",SUBSTITUTE(L$6," ","~",LEN(TRIM(L$6))-LEN(SUBSTITUTE(TRIM(L$6)," ",""))))-1)&amp;" Total",$B$6:$AH$427,ROW($A158)-5,FALSE))</f>
        <v>0</v>
      </c>
      <c r="M158" s="11">
        <f ca="1">IF(M$5&lt;&gt;"",HLOOKUP(M$5,Functionalization!$G$6:$M$427,ROW($A158)-5,FALSE),IFERROR(INDEX(M$391:M$427,MATCH($F158,$B$391:$B$427,0))/VLOOKUP($F158,$B$391:$AH$427,MATCH(LEFT(TRIM(M$6),FIND("~",SUBSTITUTE(M$6,"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158))*HLOOKUP(LEFT(TRIM(M$6),FIND("~",SUBSTITUTE(M$6," ","~",LEN(TRIM(M$6))-LEN(SUBSTITUTE(TRIM(M$6)," ",""))))-1)&amp;" Total",$B$6:$AH$427,ROW($A158)-5,FALSE))</f>
        <v>0</v>
      </c>
      <c r="N158" s="11">
        <f ca="1">IF(N$5&lt;&gt;"",HLOOKUP(N$5,Functionalization!$G$6:$M$427,ROW($A158)-5,FALSE),IFERROR(INDEX(N$391:N$427,MATCH($F158,$B$391:$B$427,0))/VLOOKUP($F158,$B$391:$AH$427,MATCH(LEFT(TRIM(N$6),FIND("~",SUBSTITUTE(N$6,"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158))*HLOOKUP(LEFT(TRIM(N$6),FIND("~",SUBSTITUTE(N$6," ","~",LEN(TRIM(N$6))-LEN(SUBSTITUTE(TRIM(N$6)," ",""))))-1)&amp;" Total",$B$6:$AH$427,ROW($A158)-5,FALSE))</f>
        <v>0</v>
      </c>
      <c r="O158" s="11">
        <f ca="1">IF(O$5&lt;&gt;"",HLOOKUP(O$5,Functionalization!$G$6:$M$427,ROW($A158)-5,FALSE),IFERROR(INDEX(O$391:O$427,MATCH($F158,$B$391:$B$427,0))/VLOOKUP($F158,$B$391:$AH$427,MATCH(LEFT(TRIM(O$6),FIND("~",SUBSTITUTE(O$6,"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158))*HLOOKUP(LEFT(TRIM(O$6),FIND("~",SUBSTITUTE(O$6," ","~",LEN(TRIM(O$6))-LEN(SUBSTITUTE(TRIM(O$6)," ",""))))-1)&amp;" Total",$B$6:$AH$427,ROW($A158)-5,FALSE))</f>
        <v>0</v>
      </c>
      <c r="P158" s="11">
        <f ca="1">IF(P$5&lt;&gt;"",HLOOKUP(P$5,Functionalization!$G$6:$M$427,ROW($A158)-5,FALSE),IFERROR(INDEX(P$391:P$427,MATCH($F158,$B$391:$B$427,0))/VLOOKUP($F158,$B$391:$AH$427,MATCH(LEFT(TRIM(P$6),FIND("~",SUBSTITUTE(P$6,"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158))*HLOOKUP(LEFT(TRIM(P$6),FIND("~",SUBSTITUTE(P$6," ","~",LEN(TRIM(P$6))-LEN(SUBSTITUTE(TRIM(P$6)," ",""))))-1)&amp;" Total",$B$6:$AH$427,ROW($A158)-5,FALSE))</f>
        <v>0</v>
      </c>
      <c r="Q158" s="11">
        <f ca="1">IF(Q$5&lt;&gt;"",HLOOKUP(Q$5,Functionalization!$G$6:$M$427,ROW($A158)-5,FALSE),IFERROR(INDEX(Q$391:Q$427,MATCH($F158,$B$391:$B$427,0))/VLOOKUP($F158,$B$391:$AH$427,MATCH(LEFT(TRIM(Q$6),FIND("~",SUBSTITUTE(Q$6,"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158))*HLOOKUP(LEFT(TRIM(Q$6),FIND("~",SUBSTITUTE(Q$6," ","~",LEN(TRIM(Q$6))-LEN(SUBSTITUTE(TRIM(Q$6)," ",""))))-1)&amp;" Total",$B$6:$AH$427,ROW($A158)-5,FALSE))</f>
        <v>0</v>
      </c>
      <c r="R158" s="11">
        <f ca="1">IF(R$5&lt;&gt;"",HLOOKUP(R$5,Functionalization!$G$6:$M$427,ROW($A158)-5,FALSE),IFERROR(INDEX(R$391:R$427,MATCH($F158,$B$391:$B$427,0))/VLOOKUP($F158,$B$391:$AH$427,MATCH(LEFT(TRIM(R$6),FIND("~",SUBSTITUTE(R$6,"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158))*HLOOKUP(LEFT(TRIM(R$6),FIND("~",SUBSTITUTE(R$6," ","~",LEN(TRIM(R$6))-LEN(SUBSTITUTE(TRIM(R$6)," ",""))))-1)&amp;" Total",$B$6:$AH$427,ROW($A158)-5,FALSE))</f>
        <v>0</v>
      </c>
      <c r="S158" s="11">
        <f ca="1">IF(S$5&lt;&gt;"",HLOOKUP(S$5,Functionalization!$G$6:$M$427,ROW($A158)-5,FALSE),IFERROR(INDEX(S$391:S$427,MATCH($F158,$B$391:$B$427,0))/VLOOKUP($F158,$B$391:$AH$427,MATCH(LEFT(TRIM(S$6),FIND("~",SUBSTITUTE(S$6,"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158))*HLOOKUP(LEFT(TRIM(S$6),FIND("~",SUBSTITUTE(S$6," ","~",LEN(TRIM(S$6))-LEN(SUBSTITUTE(TRIM(S$6)," ",""))))-1)&amp;" Total",$B$6:$AH$427,ROW($A158)-5,FALSE))</f>
        <v>0</v>
      </c>
      <c r="T158" s="11">
        <f ca="1">IF(T$5&lt;&gt;"",HLOOKUP(T$5,Functionalization!$G$6:$M$427,ROW($A158)-5,FALSE),IFERROR(INDEX(T$391:T$427,MATCH($F158,$B$391:$B$427,0))/VLOOKUP($F158,$B$391:$AH$427,MATCH(LEFT(TRIM(T$6),FIND("~",SUBSTITUTE(T$6,"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158))*HLOOKUP(LEFT(TRIM(T$6),FIND("~",SUBSTITUTE(T$6," ","~",LEN(TRIM(T$6))-LEN(SUBSTITUTE(TRIM(T$6)," ",""))))-1)&amp;" Total",$B$6:$AH$427,ROW($A158)-5,FALSE))</f>
        <v>0</v>
      </c>
      <c r="U158" s="11">
        <f ca="1">IF(U$5&lt;&gt;"",HLOOKUP(U$5,Functionalization!$G$6:$M$427,ROW($A158)-5,FALSE),IFERROR(INDEX(U$391:U$427,MATCH($F158,$B$391:$B$427,0))/VLOOKUP($F158,$B$391:$AH$427,MATCH(LEFT(TRIM(U$6),FIND("~",SUBSTITUTE(U$6,"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158))*HLOOKUP(LEFT(TRIM(U$6),FIND("~",SUBSTITUTE(U$6," ","~",LEN(TRIM(U$6))-LEN(SUBSTITUTE(TRIM(U$6)," ",""))))-1)&amp;" Total",$B$6:$AH$427,ROW($A158)-5,FALSE))</f>
        <v>0</v>
      </c>
      <c r="V158" s="11">
        <f ca="1">IF(V$5&lt;&gt;"",HLOOKUP(V$5,Functionalization!$G$6:$M$427,ROW($A158)-5,FALSE),IFERROR(INDEX(V$391:V$427,MATCH($F158,$B$391:$B$427,0))/VLOOKUP($F158,$B$391:$AH$427,MATCH(LEFT(TRIM(V$6),FIND("~",SUBSTITUTE(V$6,"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158))*HLOOKUP(LEFT(TRIM(V$6),FIND("~",SUBSTITUTE(V$6," ","~",LEN(TRIM(V$6))-LEN(SUBSTITUTE(TRIM(V$6)," ",""))))-1)&amp;" Total",$B$6:$AH$427,ROW($A158)-5,FALSE))</f>
        <v>0</v>
      </c>
      <c r="W158" s="11">
        <f ca="1">IF(W$5&lt;&gt;"",HLOOKUP(W$5,Functionalization!$G$6:$M$427,ROW($A158)-5,FALSE),IFERROR(INDEX(W$391:W$427,MATCH($F158,$B$391:$B$427,0))/VLOOKUP($F158,$B$391:$AH$427,MATCH(LEFT(TRIM(W$6),FIND("~",SUBSTITUTE(W$6,"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158))*HLOOKUP(LEFT(TRIM(W$6),FIND("~",SUBSTITUTE(W$6," ","~",LEN(TRIM(W$6))-LEN(SUBSTITUTE(TRIM(W$6)," ",""))))-1)&amp;" Total",$B$6:$AH$427,ROW($A158)-5,FALSE))</f>
        <v>-3757357</v>
      </c>
      <c r="X158" s="11">
        <f ca="1">IF(X$5&lt;&gt;"",HLOOKUP(X$5,Functionalization!$G$6:$M$427,ROW($A158)-5,FALSE),IFERROR(INDEX(X$391:X$427,MATCH($F158,$B$391:$B$427,0))/VLOOKUP($F158,$B$391:$AH$427,MATCH(LEFT(TRIM(X$6),FIND("~",SUBSTITUTE(X$6,"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158))*HLOOKUP(LEFT(TRIM(X$6),FIND("~",SUBSTITUTE(X$6," ","~",LEN(TRIM(X$6))-LEN(SUBSTITUTE(TRIM(X$6)," ",""))))-1)&amp;" Total",$B$6:$AH$427,ROW($A158)-5,FALSE))</f>
        <v>0</v>
      </c>
      <c r="Y158" s="11">
        <f ca="1">IF(Y$5&lt;&gt;"",HLOOKUP(Y$5,Functionalization!$G$6:$M$427,ROW($A158)-5,FALSE),IFERROR(INDEX(Y$391:Y$427,MATCH($F158,$B$391:$B$427,0))/VLOOKUP($F158,$B$391:$AH$427,MATCH(LEFT(TRIM(Y$6),FIND("~",SUBSTITUTE(Y$6,"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158))*HLOOKUP(LEFT(TRIM(Y$6),FIND("~",SUBSTITUTE(Y$6," ","~",LEN(TRIM(Y$6))-LEN(SUBSTITUTE(TRIM(Y$6)," ",""))))-1)&amp;" Total",$B$6:$AH$427,ROW($A158)-5,FALSE))</f>
        <v>0</v>
      </c>
      <c r="Z158" s="11">
        <f ca="1">IF(Z$5&lt;&gt;"",HLOOKUP(Z$5,Functionalization!$G$6:$M$427,ROW($A158)-5,FALSE),IFERROR(INDEX(Z$391:Z$427,MATCH($F158,$B$391:$B$427,0))/VLOOKUP($F158,$B$391:$AH$427,MATCH(LEFT(TRIM(Z$6),FIND("~",SUBSTITUTE(Z$6,"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158))*HLOOKUP(LEFT(TRIM(Z$6),FIND("~",SUBSTITUTE(Z$6," ","~",LEN(TRIM(Z$6))-LEN(SUBSTITUTE(TRIM(Z$6)," ",""))))-1)&amp;" Total",$B$6:$AH$427,ROW($A158)-5,FALSE))</f>
        <v>-3757357</v>
      </c>
      <c r="AA158" s="11">
        <f ca="1">IF(AA$5&lt;&gt;"",HLOOKUP(AA$5,Functionalization!$G$6:$M$427,ROW($A158)-5,FALSE),IFERROR(INDEX(AA$391:AA$427,MATCH($F158,$B$391:$B$427,0))/VLOOKUP($F158,$B$391:$AH$427,MATCH(LEFT(TRIM(AA$6),FIND("~",SUBSTITUTE(AA$6,"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158))*HLOOKUP(LEFT(TRIM(AA$6),FIND("~",SUBSTITUTE(AA$6," ","~",LEN(TRIM(AA$6))-LEN(SUBSTITUTE(TRIM(AA$6)," ",""))))-1)&amp;" Total",$B$6:$AH$427,ROW($A158)-5,FALSE))</f>
        <v>0</v>
      </c>
      <c r="AB158" s="11">
        <f ca="1">IF(AB$5&lt;&gt;"",HLOOKUP(AB$5,Functionalization!$G$6:$M$427,ROW($A158)-5,FALSE),IFERROR(INDEX(AB$391:AB$427,MATCH($F158,$B$391:$B$427,0))/VLOOKUP($F158,$B$391:$AH$427,MATCH(LEFT(TRIM(AB$6),FIND("~",SUBSTITUTE(AB$6,"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158))*HLOOKUP(LEFT(TRIM(AB$6),FIND("~",SUBSTITUTE(AB$6," ","~",LEN(TRIM(AB$6))-LEN(SUBSTITUTE(TRIM(AB$6)," ",""))))-1)&amp;" Total",$B$6:$AH$427,ROW($A158)-5,FALSE))</f>
        <v>0</v>
      </c>
      <c r="AC158" s="11">
        <f ca="1">IF(AC$5&lt;&gt;"",HLOOKUP(AC$5,Functionalization!$G$6:$M$427,ROW($A158)-5,FALSE),IFERROR(INDEX(AC$391:AC$427,MATCH($F158,$B$391:$B$427,0))/VLOOKUP($F158,$B$391:$AH$427,MATCH(LEFT(TRIM(AC$6),FIND("~",SUBSTITUTE(AC$6,"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158))*HLOOKUP(LEFT(TRIM(AC$6),FIND("~",SUBSTITUTE(AC$6," ","~",LEN(TRIM(AC$6))-LEN(SUBSTITUTE(TRIM(AC$6)," ",""))))-1)&amp;" Total",$B$6:$AH$427,ROW($A158)-5,FALSE))</f>
        <v>0</v>
      </c>
      <c r="AD158" s="11">
        <f ca="1">IF(AD$5&lt;&gt;"",HLOOKUP(AD$5,Functionalization!$G$6:$M$427,ROW($A158)-5,FALSE),IFERROR(INDEX(AD$391:AD$427,MATCH($F158,$B$391:$B$427,0))/VLOOKUP($F158,$B$391:$AH$427,MATCH(LEFT(TRIM(AD$6),FIND("~",SUBSTITUTE(AD$6,"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158))*HLOOKUP(LEFT(TRIM(AD$6),FIND("~",SUBSTITUTE(AD$6," ","~",LEN(TRIM(AD$6))-LEN(SUBSTITUTE(TRIM(AD$6)," ",""))))-1)&amp;" Total",$B$6:$AH$427,ROW($A158)-5,FALSE))</f>
        <v>0</v>
      </c>
      <c r="AE158" s="11">
        <f ca="1">IF(AE$5&lt;&gt;"",HLOOKUP(AE$5,Functionalization!$G$6:$M$427,ROW($A158)-5,FALSE),IFERROR(INDEX(AE$391:AE$427,MATCH($F158,$B$391:$B$427,0))/VLOOKUP($F158,$B$391:$AH$427,MATCH(LEFT(TRIM(AE$6),FIND("~",SUBSTITUTE(AE$6,"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158))*HLOOKUP(LEFT(TRIM(AE$6),FIND("~",SUBSTITUTE(AE$6," ","~",LEN(TRIM(AE$6))-LEN(SUBSTITUTE(TRIM(AE$6)," ",""))))-1)&amp;" Total",$B$6:$AH$427,ROW($A158)-5,FALSE))</f>
        <v>0</v>
      </c>
      <c r="AF158" s="11">
        <f ca="1">IF(AF$5&lt;&gt;"",HLOOKUP(AF$5,Functionalization!$G$6:$M$427,ROW($A158)-5,FALSE),IFERROR(INDEX(AF$391:AF$427,MATCH($F158,$B$391:$B$427,0))/VLOOKUP($F158,$B$391:$AH$427,MATCH(LEFT(TRIM(AF$6),FIND("~",SUBSTITUTE(AF$6,"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158))*HLOOKUP(LEFT(TRIM(AF$6),FIND("~",SUBSTITUTE(AF$6," ","~",LEN(TRIM(AF$6))-LEN(SUBSTITUTE(TRIM(AF$6)," ",""))))-1)&amp;" Total",$B$6:$AH$427,ROW($A158)-5,FALSE))</f>
        <v>0</v>
      </c>
      <c r="AG158" s="11">
        <f ca="1">IF(AG$5&lt;&gt;"",HLOOKUP(AG$5,Functionalization!$G$6:$M$427,ROW($A158)-5,FALSE),IFERROR(INDEX(AG$391:AG$427,MATCH($F158,$B$391:$B$427,0))/VLOOKUP($F158,$B$391:$AH$427,MATCH(LEFT(TRIM(AG$6),FIND("~",SUBSTITUTE(AG$6,"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158))*HLOOKUP(LEFT(TRIM(AG$6),FIND("~",SUBSTITUTE(AG$6," ","~",LEN(TRIM(AG$6))-LEN(SUBSTITUTE(TRIM(AG$6)," ",""))))-1)&amp;" Total",$B$6:$AH$427,ROW($A158)-5,FALSE))</f>
        <v>0</v>
      </c>
      <c r="AH158" s="11">
        <f ca="1">IF(AH$5&lt;&gt;"",HLOOKUP(AH$5,Functionalization!$G$6:$M$427,ROW($A158)-5,FALSE),IFERROR(INDEX(AH$391:AH$427,MATCH($F158,$B$391:$B$427,0))/VLOOKUP($F158,$B$391:$AH$427,MATCH(LEFT(TRIM(AH$6),FIND("~",SUBSTITUTE(AH$6,"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158))*HLOOKUP(LEFT(TRIM(AH$6),FIND("~",SUBSTITUTE(AH$6," ","~",LEN(TRIM(AH$6))-LEN(SUBSTITUTE(TRIM(AH$6)," ",""))))-1)&amp;" Total",$B$6:$AH$427,ROW($A158)-5,FALSE))</f>
        <v>0</v>
      </c>
      <c r="AJ158">
        <f ca="1">IFERROR(IF(SUMIF($G$6:$AH$6,AJ$6&amp;" Total",$G158:$AH158)-(SUMIF($G$6:$AH$6,AJ$6&amp;" "&amp;'Input-Func_Class'!$D$22,$G158:$AH158)+IFERROR(SUMIF($G$6:$AH$6,AJ$6&amp;" "&amp;'Input-Func_Class'!$E$22,$G158:$AH158),SUMIF($G$6:$AH$6,AJ$6&amp;" "&amp;'Input-Func_Class'!$B$24,$G158:$AH158))+SUMIF($G$6:$AH$6,AJ$6&amp;" "&amp;'Input-Func_Class'!$F$22,$G158:$AH158))&lt;Check_Limit,0,1),1)</f>
        <v>0</v>
      </c>
      <c r="AK158">
        <f ca="1">IFERROR(IF(SUMIF($G$6:$AH$6,AK$6&amp;" Total",$G158:$AH158)-(SUMIF($G$6:$AH$6,AK$6&amp;" "&amp;'Input-Func_Class'!$D$22,$G158:$AH158)+IFERROR(SUMIF($G$6:$AH$6,AK$6&amp;" "&amp;'Input-Func_Class'!$E$22,$G158:$AH158),SUMIF($G$6:$AH$6,AK$6&amp;" "&amp;'Input-Func_Class'!$B$24,$G158:$AH158))+SUMIF($G$6:$AH$6,AK$6&amp;" "&amp;'Input-Func_Class'!$F$22,$G158:$AH158))&lt;Check_Limit,0,1),1)</f>
        <v>0</v>
      </c>
      <c r="AL158">
        <f ca="1">IFERROR(IF(SUMIF($G$6:$AH$6,AL$6&amp;" Total",$G158:$AH158)-(SUMIF($G$6:$AH$6,AL$6&amp;" "&amp;'Input-Func_Class'!$D$22,$G158:$AH158)+IFERROR(SUMIF($G$6:$AH$6,AL$6&amp;" "&amp;'Input-Func_Class'!$E$22,$G158:$AH158),SUMIF($G$6:$AH$6,AL$6&amp;" "&amp;'Input-Func_Class'!$B$24,$G158:$AH158))+SUMIF($G$6:$AH$6,AL$6&amp;" "&amp;'Input-Func_Class'!$F$22,$G158:$AH158))&lt;Check_Limit,0,1),1)</f>
        <v>0</v>
      </c>
      <c r="AM158">
        <f ca="1">IFERROR(IF(SUMIF($G$6:$AH$6,AM$6&amp;" Total",$G158:$AH158)-(SUMIF($G$6:$AH$6,AM$6&amp;" "&amp;'Input-Func_Class'!$D$22,$G158:$AH158)+IFERROR(SUMIF($G$6:$AH$6,AM$6&amp;" "&amp;'Input-Func_Class'!$E$22,$G158:$AH158),SUMIF($G$6:$AH$6,AM$6&amp;" "&amp;'Input-Func_Class'!$B$24,$G158:$AH158))+SUMIF($G$6:$AH$6,AM$6&amp;" "&amp;'Input-Func_Class'!$F$22,$G158:$AH158))&lt;Check_Limit,0,1),1)</f>
        <v>0</v>
      </c>
      <c r="AN158">
        <f ca="1">IFERROR(IF(SUMIF($G$6:$AH$6,AN$6&amp;" Total",$G158:$AH158)-(SUMIF($G$6:$AH$6,AN$6&amp;" "&amp;'Input-Func_Class'!$D$22,$G158:$AH158)+IFERROR(SUMIF($G$6:$AH$6,AN$6&amp;" "&amp;'Input-Func_Class'!$E$22,$G158:$AH158),SUMIF($G$6:$AH$6,AN$6&amp;" "&amp;'Input-Func_Class'!$B$24,$G158:$AH158))+SUMIF($G$6:$AH$6,AN$6&amp;" "&amp;'Input-Func_Class'!$F$22,$G158:$AH158))&lt;Check_Limit,0,1),1)</f>
        <v>0</v>
      </c>
      <c r="AO158">
        <f ca="1">IFERROR(IF(SUMIF($G$6:$AH$6,AO$6&amp;" Total",$G158:$AH158)-(SUMIF($G$6:$AH$6,AO$6&amp;" "&amp;'Input-Func_Class'!$D$22,$G158:$AH158)+IFERROR(SUMIF($G$6:$AH$6,AO$6&amp;" "&amp;'Input-Func_Class'!$E$22,$G158:$AH158),SUMIF($G$6:$AH$6,AO$6&amp;" "&amp;'Input-Func_Class'!$B$24,$G158:$AH158))+SUMIF($G$6:$AH$6,AO$6&amp;" "&amp;'Input-Func_Class'!$F$22,$G158:$AH158))&lt;Check_Limit,0,1),1)</f>
        <v>0</v>
      </c>
      <c r="AP158">
        <f ca="1">IFERROR(IF(SUMIF($G$6:$AH$6,AP$6&amp;" Total",$G158:$AH158)-(SUMIF($G$6:$AH$6,AP$6&amp;" "&amp;'Input-Func_Class'!$D$22,$G158:$AH158)+IFERROR(SUMIF($G$6:$AH$6,AP$6&amp;" "&amp;'Input-Func_Class'!$E$22,$G158:$AH158),SUMIF($G$6:$AH$6,AP$6&amp;" "&amp;'Input-Func_Class'!$B$24,$G158:$AH158))+SUMIF($G$6:$AH$6,AP$6&amp;" "&amp;'Input-Func_Class'!$F$22,$G158:$AH158))&lt;Check_Limit,0,1),1)</f>
        <v>0</v>
      </c>
    </row>
    <row r="159" spans="1:42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>SUBTOTAL(9,D152:D158)</f>
        <v>226682627.53862178</v>
      </c>
      <c r="E159" s="11">
        <f t="shared" ca="1" si="15"/>
        <v>0</v>
      </c>
      <c r="G159" s="111">
        <f t="shared" ref="G159:AH159" ca="1" si="18">SUBTOTAL(9,G152:G158)</f>
        <v>0</v>
      </c>
      <c r="H159" s="111">
        <f t="shared" ca="1" si="18"/>
        <v>0</v>
      </c>
      <c r="I159" s="111">
        <f t="shared" ca="1" si="18"/>
        <v>0</v>
      </c>
      <c r="J159" s="111">
        <f t="shared" ca="1" si="18"/>
        <v>0</v>
      </c>
      <c r="K159" s="111">
        <f t="shared" ca="1" si="18"/>
        <v>5054409.3957710769</v>
      </c>
      <c r="L159" s="111">
        <f t="shared" ca="1" si="18"/>
        <v>0</v>
      </c>
      <c r="M159" s="111">
        <f t="shared" ca="1" si="18"/>
        <v>5054409.3957710769</v>
      </c>
      <c r="N159" s="111">
        <f t="shared" ca="1" si="18"/>
        <v>0</v>
      </c>
      <c r="O159" s="111">
        <f t="shared" ca="1" si="18"/>
        <v>51875653.308070071</v>
      </c>
      <c r="P159" s="111">
        <f t="shared" ca="1" si="18"/>
        <v>1004177.3080700717</v>
      </c>
      <c r="Q159" s="111">
        <f t="shared" ca="1" si="18"/>
        <v>50871476</v>
      </c>
      <c r="R159" s="111">
        <f t="shared" ca="1" si="18"/>
        <v>0</v>
      </c>
      <c r="S159" s="111">
        <f t="shared" ca="1" si="18"/>
        <v>11590152.779634014</v>
      </c>
      <c r="T159" s="111">
        <f t="shared" ca="1" si="18"/>
        <v>11590152.779634014</v>
      </c>
      <c r="U159" s="111">
        <f t="shared" ca="1" si="18"/>
        <v>0</v>
      </c>
      <c r="V159" s="111">
        <f t="shared" ca="1" si="18"/>
        <v>0</v>
      </c>
      <c r="W159" s="111">
        <f t="shared" ca="1" si="18"/>
        <v>119693604.00895688</v>
      </c>
      <c r="X159" s="111">
        <f t="shared" ca="1" si="18"/>
        <v>95004097.983424187</v>
      </c>
      <c r="Y159" s="111">
        <f t="shared" ca="1" si="18"/>
        <v>0</v>
      </c>
      <c r="Z159" s="111">
        <f t="shared" ca="1" si="18"/>
        <v>24689506.02553267</v>
      </c>
      <c r="AA159" s="111">
        <f t="shared" ca="1" si="18"/>
        <v>38468808.0461898</v>
      </c>
      <c r="AB159" s="111">
        <f t="shared" ca="1" si="18"/>
        <v>0</v>
      </c>
      <c r="AC159" s="111">
        <f t="shared" ca="1" si="18"/>
        <v>0</v>
      </c>
      <c r="AD159" s="111">
        <f t="shared" ca="1" si="18"/>
        <v>38468808.0461898</v>
      </c>
      <c r="AE159" s="111">
        <f t="shared" ca="1" si="18"/>
        <v>0</v>
      </c>
      <c r="AF159" s="111">
        <f t="shared" ca="1" si="18"/>
        <v>0</v>
      </c>
      <c r="AG159" s="111">
        <f t="shared" ca="1" si="18"/>
        <v>0</v>
      </c>
      <c r="AH159" s="111">
        <f t="shared" ca="1" si="18"/>
        <v>0</v>
      </c>
      <c r="AJ159">
        <f ca="1">IFERROR(IF(SUMIF($G$6:$AH$6,AJ$6&amp;" Total",$G159:$AH159)-(SUMIF($G$6:$AH$6,AJ$6&amp;" "&amp;'Input-Func_Class'!$D$22,$G159:$AH159)+IFERROR(SUMIF($G$6:$AH$6,AJ$6&amp;" "&amp;'Input-Func_Class'!$E$22,$G159:$AH159),SUMIF($G$6:$AH$6,AJ$6&amp;" "&amp;'Input-Func_Class'!$B$24,$G159:$AH159))+SUMIF($G$6:$AH$6,AJ$6&amp;" "&amp;'Input-Func_Class'!$F$22,$G159:$AH159))&lt;Check_Limit,0,1),1)</f>
        <v>0</v>
      </c>
      <c r="AK159">
        <f ca="1">IFERROR(IF(SUMIF($G$6:$AH$6,AK$6&amp;" Total",$G159:$AH159)-(SUMIF($G$6:$AH$6,AK$6&amp;" "&amp;'Input-Func_Class'!$D$22,$G159:$AH159)+IFERROR(SUMIF($G$6:$AH$6,AK$6&amp;" "&amp;'Input-Func_Class'!$E$22,$G159:$AH159),SUMIF($G$6:$AH$6,AK$6&amp;" "&amp;'Input-Func_Class'!$B$24,$G159:$AH159))+SUMIF($G$6:$AH$6,AK$6&amp;" "&amp;'Input-Func_Class'!$F$22,$G159:$AH159))&lt;Check_Limit,0,1),1)</f>
        <v>0</v>
      </c>
      <c r="AL159">
        <f ca="1">IFERROR(IF(SUMIF($G$6:$AH$6,AL$6&amp;" Total",$G159:$AH159)-(SUMIF($G$6:$AH$6,AL$6&amp;" "&amp;'Input-Func_Class'!$D$22,$G159:$AH159)+IFERROR(SUMIF($G$6:$AH$6,AL$6&amp;" "&amp;'Input-Func_Class'!$E$22,$G159:$AH159),SUMIF($G$6:$AH$6,AL$6&amp;" "&amp;'Input-Func_Class'!$B$24,$G159:$AH159))+SUMIF($G$6:$AH$6,AL$6&amp;" "&amp;'Input-Func_Class'!$F$22,$G159:$AH159))&lt;Check_Limit,0,1),1)</f>
        <v>0</v>
      </c>
      <c r="AM159">
        <f ca="1">IFERROR(IF(SUMIF($G$6:$AH$6,AM$6&amp;" Total",$G159:$AH159)-(SUMIF($G$6:$AH$6,AM$6&amp;" "&amp;'Input-Func_Class'!$D$22,$G159:$AH159)+IFERROR(SUMIF($G$6:$AH$6,AM$6&amp;" "&amp;'Input-Func_Class'!$E$22,$G159:$AH159),SUMIF($G$6:$AH$6,AM$6&amp;" "&amp;'Input-Func_Class'!$B$24,$G159:$AH159))+SUMIF($G$6:$AH$6,AM$6&amp;" "&amp;'Input-Func_Class'!$F$22,$G159:$AH159))&lt;Check_Limit,0,1),1)</f>
        <v>0</v>
      </c>
      <c r="AN159">
        <f ca="1">IFERROR(IF(SUMIF($G$6:$AH$6,AN$6&amp;" Total",$G159:$AH159)-(SUMIF($G$6:$AH$6,AN$6&amp;" "&amp;'Input-Func_Class'!$D$22,$G159:$AH159)+IFERROR(SUMIF($G$6:$AH$6,AN$6&amp;" "&amp;'Input-Func_Class'!$E$22,$G159:$AH159),SUMIF($G$6:$AH$6,AN$6&amp;" "&amp;'Input-Func_Class'!$B$24,$G159:$AH159))+SUMIF($G$6:$AH$6,AN$6&amp;" "&amp;'Input-Func_Class'!$F$22,$G159:$AH159))&lt;Check_Limit,0,1),1)</f>
        <v>0</v>
      </c>
      <c r="AO159">
        <f ca="1">IFERROR(IF(SUMIF($G$6:$AH$6,AO$6&amp;" Total",$G159:$AH159)-(SUMIF($G$6:$AH$6,AO$6&amp;" "&amp;'Input-Func_Class'!$D$22,$G159:$AH159)+IFERROR(SUMIF($G$6:$AH$6,AO$6&amp;" "&amp;'Input-Func_Class'!$E$22,$G159:$AH159),SUMIF($G$6:$AH$6,AO$6&amp;" "&amp;'Input-Func_Class'!$B$24,$G159:$AH159))+SUMIF($G$6:$AH$6,AO$6&amp;" "&amp;'Input-Func_Class'!$F$22,$G159:$AH159))&lt;Check_Limit,0,1),1)</f>
        <v>0</v>
      </c>
      <c r="AP159">
        <f ca="1">IFERROR(IF(SUMIF($G$6:$AH$6,AP$6&amp;" Total",$G159:$AH159)-(SUMIF($G$6:$AH$6,AP$6&amp;" "&amp;'Input-Func_Class'!$D$22,$G159:$AH159)+IFERROR(SUMIF($G$6:$AH$6,AP$6&amp;" "&amp;'Input-Func_Class'!$E$22,$G159:$AH159),SUMIF($G$6:$AH$6,AP$6&amp;" "&amp;'Input-Func_Class'!$B$24,$G159:$AH159))+SUMIF($G$6:$AH$6,AP$6&amp;" "&amp;'Input-Func_Class'!$F$22,$G159:$AH159))&lt;Check_Limit,0,1),1)</f>
        <v>0</v>
      </c>
    </row>
    <row r="160" spans="1:42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>
        <f t="shared" si="15"/>
        <v>0</v>
      </c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J160">
        <f>IFERROR(IF(SUMIF($G$6:$AH$6,AJ$6&amp;" Total",$G160:$AH160)-(SUMIF($G$6:$AH$6,AJ$6&amp;" "&amp;'Input-Func_Class'!$D$22,$G160:$AH160)+IFERROR(SUMIF($G$6:$AH$6,AJ$6&amp;" "&amp;'Input-Func_Class'!$E$22,$G160:$AH160),SUMIF($G$6:$AH$6,AJ$6&amp;" "&amp;'Input-Func_Class'!$B$24,$G160:$AH160))+SUMIF($G$6:$AH$6,AJ$6&amp;" "&amp;'Input-Func_Class'!$F$22,$G160:$AH160))&lt;Check_Limit,0,1),1)</f>
        <v>0</v>
      </c>
      <c r="AK160">
        <f>IFERROR(IF(SUMIF($G$6:$AH$6,AK$6&amp;" Total",$G160:$AH160)-(SUMIF($G$6:$AH$6,AK$6&amp;" "&amp;'Input-Func_Class'!$D$22,$G160:$AH160)+IFERROR(SUMIF($G$6:$AH$6,AK$6&amp;" "&amp;'Input-Func_Class'!$E$22,$G160:$AH160),SUMIF($G$6:$AH$6,AK$6&amp;" "&amp;'Input-Func_Class'!$B$24,$G160:$AH160))+SUMIF($G$6:$AH$6,AK$6&amp;" "&amp;'Input-Func_Class'!$F$22,$G160:$AH160))&lt;Check_Limit,0,1),1)</f>
        <v>0</v>
      </c>
      <c r="AL160">
        <f>IFERROR(IF(SUMIF($G$6:$AH$6,AL$6&amp;" Total",$G160:$AH160)-(SUMIF($G$6:$AH$6,AL$6&amp;" "&amp;'Input-Func_Class'!$D$22,$G160:$AH160)+IFERROR(SUMIF($G$6:$AH$6,AL$6&amp;" "&amp;'Input-Func_Class'!$E$22,$G160:$AH160),SUMIF($G$6:$AH$6,AL$6&amp;" "&amp;'Input-Func_Class'!$B$24,$G160:$AH160))+SUMIF($G$6:$AH$6,AL$6&amp;" "&amp;'Input-Func_Class'!$F$22,$G160:$AH160))&lt;Check_Limit,0,1),1)</f>
        <v>0</v>
      </c>
      <c r="AM160">
        <f>IFERROR(IF(SUMIF($G$6:$AH$6,AM$6&amp;" Total",$G160:$AH160)-(SUMIF($G$6:$AH$6,AM$6&amp;" "&amp;'Input-Func_Class'!$D$22,$G160:$AH160)+IFERROR(SUMIF($G$6:$AH$6,AM$6&amp;" "&amp;'Input-Func_Class'!$E$22,$G160:$AH160),SUMIF($G$6:$AH$6,AM$6&amp;" "&amp;'Input-Func_Class'!$B$24,$G160:$AH160))+SUMIF($G$6:$AH$6,AM$6&amp;" "&amp;'Input-Func_Class'!$F$22,$G160:$AH160))&lt;Check_Limit,0,1),1)</f>
        <v>0</v>
      </c>
      <c r="AN160">
        <f>IFERROR(IF(SUMIF($G$6:$AH$6,AN$6&amp;" Total",$G160:$AH160)-(SUMIF($G$6:$AH$6,AN$6&amp;" "&amp;'Input-Func_Class'!$D$22,$G160:$AH160)+IFERROR(SUMIF($G$6:$AH$6,AN$6&amp;" "&amp;'Input-Func_Class'!$E$22,$G160:$AH160),SUMIF($G$6:$AH$6,AN$6&amp;" "&amp;'Input-Func_Class'!$B$24,$G160:$AH160))+SUMIF($G$6:$AH$6,AN$6&amp;" "&amp;'Input-Func_Class'!$F$22,$G160:$AH160))&lt;Check_Limit,0,1),1)</f>
        <v>0</v>
      </c>
      <c r="AO160">
        <f>IFERROR(IF(SUMIF($G$6:$AH$6,AO$6&amp;" Total",$G160:$AH160)-(SUMIF($G$6:$AH$6,AO$6&amp;" "&amp;'Input-Func_Class'!$D$22,$G160:$AH160)+IFERROR(SUMIF($G$6:$AH$6,AO$6&amp;" "&amp;'Input-Func_Class'!$E$22,$G160:$AH160),SUMIF($G$6:$AH$6,AO$6&amp;" "&amp;'Input-Func_Class'!$B$24,$G160:$AH160))+SUMIF($G$6:$AH$6,AO$6&amp;" "&amp;'Input-Func_Class'!$F$22,$G160:$AH160))&lt;Check_Limit,0,1),1)</f>
        <v>0</v>
      </c>
      <c r="AP160">
        <f>IFERROR(IF(SUMIF($G$6:$AH$6,AP$6&amp;" Total",$G160:$AH160)-(SUMIF($G$6:$AH$6,AP$6&amp;" "&amp;'Input-Func_Class'!$D$22,$G160:$AH160)+IFERROR(SUMIF($G$6:$AH$6,AP$6&amp;" "&amp;'Input-Func_Class'!$E$22,$G160:$AH160),SUMIF($G$6:$AH$6,AP$6&amp;" "&amp;'Input-Func_Class'!$B$24,$G160:$AH160))+SUMIF($G$6:$AH$6,AP$6&amp;" "&amp;'Input-Func_Class'!$F$22,$G160:$AH160))&lt;Check_Limit,0,1),1)</f>
        <v>0</v>
      </c>
    </row>
    <row r="161" spans="1:42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>SUBTOTAL(9,D11:D160)</f>
        <v>5728767832.918622</v>
      </c>
      <c r="E161" s="11">
        <f t="shared" ca="1" si="15"/>
        <v>0</v>
      </c>
      <c r="G161" s="113">
        <f t="shared" ref="G161:AH161" ca="1" si="19">SUBTOTAL(9,G11:G160)</f>
        <v>344791.25501966767</v>
      </c>
      <c r="H161" s="113">
        <f t="shared" ca="1" si="19"/>
        <v>0</v>
      </c>
      <c r="I161" s="113">
        <f t="shared" ca="1" si="19"/>
        <v>344791.25501966767</v>
      </c>
      <c r="J161" s="113">
        <f t="shared" ca="1" si="19"/>
        <v>0</v>
      </c>
      <c r="K161" s="113">
        <f t="shared" ca="1" si="19"/>
        <v>134741558.82081485</v>
      </c>
      <c r="L161" s="113">
        <f t="shared" ca="1" si="19"/>
        <v>0</v>
      </c>
      <c r="M161" s="113">
        <f t="shared" ca="1" si="19"/>
        <v>134741558.82081485</v>
      </c>
      <c r="N161" s="113">
        <f t="shared" ca="1" si="19"/>
        <v>0</v>
      </c>
      <c r="O161" s="113">
        <f t="shared" ca="1" si="19"/>
        <v>81022858.096877635</v>
      </c>
      <c r="P161" s="113">
        <f t="shared" ca="1" si="19"/>
        <v>30151382.096877646</v>
      </c>
      <c r="Q161" s="113">
        <f t="shared" ca="1" si="19"/>
        <v>50871476</v>
      </c>
      <c r="R161" s="113">
        <f t="shared" ca="1" si="19"/>
        <v>0</v>
      </c>
      <c r="S161" s="113">
        <f t="shared" ca="1" si="19"/>
        <v>312676339.14523792</v>
      </c>
      <c r="T161" s="113">
        <f t="shared" ca="1" si="19"/>
        <v>312676339.14523792</v>
      </c>
      <c r="U161" s="113">
        <f t="shared" ca="1" si="19"/>
        <v>0</v>
      </c>
      <c r="V161" s="113">
        <f t="shared" ca="1" si="19"/>
        <v>0</v>
      </c>
      <c r="W161" s="113">
        <f t="shared" ca="1" si="19"/>
        <v>4066787368.1733961</v>
      </c>
      <c r="X161" s="113">
        <f t="shared" ca="1" si="19"/>
        <v>3130629422.7527494</v>
      </c>
      <c r="Y161" s="113">
        <f t="shared" ca="1" si="19"/>
        <v>0</v>
      </c>
      <c r="Z161" s="113">
        <f t="shared" ca="1" si="19"/>
        <v>936157945.4206475</v>
      </c>
      <c r="AA161" s="113">
        <f t="shared" ca="1" si="19"/>
        <v>1115203657.8435898</v>
      </c>
      <c r="AB161" s="113">
        <f t="shared" ca="1" si="19"/>
        <v>0</v>
      </c>
      <c r="AC161" s="113">
        <f t="shared" ca="1" si="19"/>
        <v>0</v>
      </c>
      <c r="AD161" s="113">
        <f t="shared" ca="1" si="19"/>
        <v>1115203657.8435898</v>
      </c>
      <c r="AE161" s="113">
        <f t="shared" ca="1" si="19"/>
        <v>17991259.583685681</v>
      </c>
      <c r="AF161" s="113">
        <f t="shared" ca="1" si="19"/>
        <v>0</v>
      </c>
      <c r="AG161" s="113">
        <f t="shared" ca="1" si="19"/>
        <v>0</v>
      </c>
      <c r="AH161" s="113">
        <f t="shared" ca="1" si="19"/>
        <v>17991259.583685681</v>
      </c>
      <c r="AJ161">
        <f ca="1">IFERROR(IF(SUMIF($G$6:$AH$6,AJ$6&amp;" Total",$G161:$AH161)-(SUMIF($G$6:$AH$6,AJ$6&amp;" "&amp;'Input-Func_Class'!$D$22,$G161:$AH161)+IFERROR(SUMIF($G$6:$AH$6,AJ$6&amp;" "&amp;'Input-Func_Class'!$E$22,$G161:$AH161),SUMIF($G$6:$AH$6,AJ$6&amp;" "&amp;'Input-Func_Class'!$B$24,$G161:$AH161))+SUMIF($G$6:$AH$6,AJ$6&amp;" "&amp;'Input-Func_Class'!$F$22,$G161:$AH161))&lt;Check_Limit,0,1),1)</f>
        <v>0</v>
      </c>
      <c r="AK161">
        <f ca="1">IFERROR(IF(SUMIF($G$6:$AH$6,AK$6&amp;" Total",$G161:$AH161)-(SUMIF($G$6:$AH$6,AK$6&amp;" "&amp;'Input-Func_Class'!$D$22,$G161:$AH161)+IFERROR(SUMIF($G$6:$AH$6,AK$6&amp;" "&amp;'Input-Func_Class'!$E$22,$G161:$AH161),SUMIF($G$6:$AH$6,AK$6&amp;" "&amp;'Input-Func_Class'!$B$24,$G161:$AH161))+SUMIF($G$6:$AH$6,AK$6&amp;" "&amp;'Input-Func_Class'!$F$22,$G161:$AH161))&lt;Check_Limit,0,1),1)</f>
        <v>0</v>
      </c>
      <c r="AL161">
        <f ca="1">IFERROR(IF(SUMIF($G$6:$AH$6,AL$6&amp;" Total",$G161:$AH161)-(SUMIF($G$6:$AH$6,AL$6&amp;" "&amp;'Input-Func_Class'!$D$22,$G161:$AH161)+IFERROR(SUMIF($G$6:$AH$6,AL$6&amp;" "&amp;'Input-Func_Class'!$E$22,$G161:$AH161),SUMIF($G$6:$AH$6,AL$6&amp;" "&amp;'Input-Func_Class'!$B$24,$G161:$AH161))+SUMIF($G$6:$AH$6,AL$6&amp;" "&amp;'Input-Func_Class'!$F$22,$G161:$AH161))&lt;Check_Limit,0,1),1)</f>
        <v>0</v>
      </c>
      <c r="AM161">
        <f ca="1">IFERROR(IF(SUMIF($G$6:$AH$6,AM$6&amp;" Total",$G161:$AH161)-(SUMIF($G$6:$AH$6,AM$6&amp;" "&amp;'Input-Func_Class'!$D$22,$G161:$AH161)+IFERROR(SUMIF($G$6:$AH$6,AM$6&amp;" "&amp;'Input-Func_Class'!$E$22,$G161:$AH161),SUMIF($G$6:$AH$6,AM$6&amp;" "&amp;'Input-Func_Class'!$B$24,$G161:$AH161))+SUMIF($G$6:$AH$6,AM$6&amp;" "&amp;'Input-Func_Class'!$F$22,$G161:$AH161))&lt;Check_Limit,0,1),1)</f>
        <v>0</v>
      </c>
      <c r="AN161">
        <f ca="1">IFERROR(IF(SUMIF($G$6:$AH$6,AN$6&amp;" Total",$G161:$AH161)-(SUMIF($G$6:$AH$6,AN$6&amp;" "&amp;'Input-Func_Class'!$D$22,$G161:$AH161)+IFERROR(SUMIF($G$6:$AH$6,AN$6&amp;" "&amp;'Input-Func_Class'!$E$22,$G161:$AH161),SUMIF($G$6:$AH$6,AN$6&amp;" "&amp;'Input-Func_Class'!$B$24,$G161:$AH161))+SUMIF($G$6:$AH$6,AN$6&amp;" "&amp;'Input-Func_Class'!$F$22,$G161:$AH161))&lt;Check_Limit,0,1),1)</f>
        <v>0</v>
      </c>
      <c r="AO161">
        <f ca="1">IFERROR(IF(SUMIF($G$6:$AH$6,AO$6&amp;" Total",$G161:$AH161)-(SUMIF($G$6:$AH$6,AO$6&amp;" "&amp;'Input-Func_Class'!$D$22,$G161:$AH161)+IFERROR(SUMIF($G$6:$AH$6,AO$6&amp;" "&amp;'Input-Func_Class'!$E$22,$G161:$AH161),SUMIF($G$6:$AH$6,AO$6&amp;" "&amp;'Input-Func_Class'!$B$24,$G161:$AH161))+SUMIF($G$6:$AH$6,AO$6&amp;" "&amp;'Input-Func_Class'!$F$22,$G161:$AH161))&lt;Check_Limit,0,1),1)</f>
        <v>0</v>
      </c>
      <c r="AP161">
        <f ca="1">IFERROR(IF(SUMIF($G$6:$AH$6,AP$6&amp;" Total",$G161:$AH161)-(SUMIF($G$6:$AH$6,AP$6&amp;" "&amp;'Input-Func_Class'!$D$22,$G161:$AH161)+IFERROR(SUMIF($G$6:$AH$6,AP$6&amp;" "&amp;'Input-Func_Class'!$E$22,$G161:$AH161),SUMIF($G$6:$AH$6,AP$6&amp;" "&amp;'Input-Func_Class'!$B$24,$G161:$AH161))+SUMIF($G$6:$AH$6,AP$6&amp;" "&amp;'Input-Func_Class'!$F$22,$G161:$AH161))&lt;Check_Limit,0,1),1)</f>
        <v>0</v>
      </c>
    </row>
    <row r="162" spans="1:42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>
        <f t="shared" si="15"/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J162">
        <f>IFERROR(IF(SUMIF($G$6:$AH$6,AJ$6&amp;" Total",$G162:$AH162)-(SUMIF($G$6:$AH$6,AJ$6&amp;" "&amp;'Input-Func_Class'!$D$22,$G162:$AH162)+IFERROR(SUMIF($G$6:$AH$6,AJ$6&amp;" "&amp;'Input-Func_Class'!$E$22,$G162:$AH162),SUMIF($G$6:$AH$6,AJ$6&amp;" "&amp;'Input-Func_Class'!$B$24,$G162:$AH162))+SUMIF($G$6:$AH$6,AJ$6&amp;" "&amp;'Input-Func_Class'!$F$22,$G162:$AH162))&lt;Check_Limit,0,1),1)</f>
        <v>0</v>
      </c>
      <c r="AK162">
        <f>IFERROR(IF(SUMIF($G$6:$AH$6,AK$6&amp;" Total",$G162:$AH162)-(SUMIF($G$6:$AH$6,AK$6&amp;" "&amp;'Input-Func_Class'!$D$22,$G162:$AH162)+IFERROR(SUMIF($G$6:$AH$6,AK$6&amp;" "&amp;'Input-Func_Class'!$E$22,$G162:$AH162),SUMIF($G$6:$AH$6,AK$6&amp;" "&amp;'Input-Func_Class'!$B$24,$G162:$AH162))+SUMIF($G$6:$AH$6,AK$6&amp;" "&amp;'Input-Func_Class'!$F$22,$G162:$AH162))&lt;Check_Limit,0,1),1)</f>
        <v>0</v>
      </c>
      <c r="AL162">
        <f>IFERROR(IF(SUMIF($G$6:$AH$6,AL$6&amp;" Total",$G162:$AH162)-(SUMIF($G$6:$AH$6,AL$6&amp;" "&amp;'Input-Func_Class'!$D$22,$G162:$AH162)+IFERROR(SUMIF($G$6:$AH$6,AL$6&amp;" "&amp;'Input-Func_Class'!$E$22,$G162:$AH162),SUMIF($G$6:$AH$6,AL$6&amp;" "&amp;'Input-Func_Class'!$B$24,$G162:$AH162))+SUMIF($G$6:$AH$6,AL$6&amp;" "&amp;'Input-Func_Class'!$F$22,$G162:$AH162))&lt;Check_Limit,0,1),1)</f>
        <v>0</v>
      </c>
      <c r="AM162">
        <f>IFERROR(IF(SUMIF($G$6:$AH$6,AM$6&amp;" Total",$G162:$AH162)-(SUMIF($G$6:$AH$6,AM$6&amp;" "&amp;'Input-Func_Class'!$D$22,$G162:$AH162)+IFERROR(SUMIF($G$6:$AH$6,AM$6&amp;" "&amp;'Input-Func_Class'!$E$22,$G162:$AH162),SUMIF($G$6:$AH$6,AM$6&amp;" "&amp;'Input-Func_Class'!$B$24,$G162:$AH162))+SUMIF($G$6:$AH$6,AM$6&amp;" "&amp;'Input-Func_Class'!$F$22,$G162:$AH162))&lt;Check_Limit,0,1),1)</f>
        <v>0</v>
      </c>
      <c r="AN162">
        <f>IFERROR(IF(SUMIF($G$6:$AH$6,AN$6&amp;" Total",$G162:$AH162)-(SUMIF($G$6:$AH$6,AN$6&amp;" "&amp;'Input-Func_Class'!$D$22,$G162:$AH162)+IFERROR(SUMIF($G$6:$AH$6,AN$6&amp;" "&amp;'Input-Func_Class'!$E$22,$G162:$AH162),SUMIF($G$6:$AH$6,AN$6&amp;" "&amp;'Input-Func_Class'!$B$24,$G162:$AH162))+SUMIF($G$6:$AH$6,AN$6&amp;" "&amp;'Input-Func_Class'!$F$22,$G162:$AH162))&lt;Check_Limit,0,1),1)</f>
        <v>0</v>
      </c>
      <c r="AO162">
        <f>IFERROR(IF(SUMIF($G$6:$AH$6,AO$6&amp;" Total",$G162:$AH162)-(SUMIF($G$6:$AH$6,AO$6&amp;" "&amp;'Input-Func_Class'!$D$22,$G162:$AH162)+IFERROR(SUMIF($G$6:$AH$6,AO$6&amp;" "&amp;'Input-Func_Class'!$E$22,$G162:$AH162),SUMIF($G$6:$AH$6,AO$6&amp;" "&amp;'Input-Func_Class'!$B$24,$G162:$AH162))+SUMIF($G$6:$AH$6,AO$6&amp;" "&amp;'Input-Func_Class'!$F$22,$G162:$AH162))&lt;Check_Limit,0,1),1)</f>
        <v>0</v>
      </c>
      <c r="AP162">
        <f>IFERROR(IF(SUMIF($G$6:$AH$6,AP$6&amp;" Total",$G162:$AH162)-(SUMIF($G$6:$AH$6,AP$6&amp;" "&amp;'Input-Func_Class'!$D$22,$G162:$AH162)+IFERROR(SUMIF($G$6:$AH$6,AP$6&amp;" "&amp;'Input-Func_Class'!$E$22,$G162:$AH162),SUMIF($G$6:$AH$6,AP$6&amp;" "&amp;'Input-Func_Class'!$B$24,$G162:$AH162))+SUMIF($G$6:$AH$6,AP$6&amp;" "&amp;'Input-Func_Class'!$F$22,$G162:$AH162))&lt;Check_Limit,0,1),1)</f>
        <v>0</v>
      </c>
    </row>
    <row r="163" spans="1:42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>
        <f t="shared" si="15"/>
        <v>0</v>
      </c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J163">
        <f>IFERROR(IF(SUMIF($G$6:$AH$6,AJ$6&amp;" Total",$G163:$AH163)-(SUMIF($G$6:$AH$6,AJ$6&amp;" "&amp;'Input-Func_Class'!$D$22,$G163:$AH163)+IFERROR(SUMIF($G$6:$AH$6,AJ$6&amp;" "&amp;'Input-Func_Class'!$E$22,$G163:$AH163),SUMIF($G$6:$AH$6,AJ$6&amp;" "&amp;'Input-Func_Class'!$B$24,$G163:$AH163))+SUMIF($G$6:$AH$6,AJ$6&amp;" "&amp;'Input-Func_Class'!$F$22,$G163:$AH163))&lt;Check_Limit,0,1),1)</f>
        <v>0</v>
      </c>
      <c r="AK163">
        <f>IFERROR(IF(SUMIF($G$6:$AH$6,AK$6&amp;" Total",$G163:$AH163)-(SUMIF($G$6:$AH$6,AK$6&amp;" "&amp;'Input-Func_Class'!$D$22,$G163:$AH163)+IFERROR(SUMIF($G$6:$AH$6,AK$6&amp;" "&amp;'Input-Func_Class'!$E$22,$G163:$AH163),SUMIF($G$6:$AH$6,AK$6&amp;" "&amp;'Input-Func_Class'!$B$24,$G163:$AH163))+SUMIF($G$6:$AH$6,AK$6&amp;" "&amp;'Input-Func_Class'!$F$22,$G163:$AH163))&lt;Check_Limit,0,1),1)</f>
        <v>0</v>
      </c>
      <c r="AL163">
        <f>IFERROR(IF(SUMIF($G$6:$AH$6,AL$6&amp;" Total",$G163:$AH163)-(SUMIF($G$6:$AH$6,AL$6&amp;" "&amp;'Input-Func_Class'!$D$22,$G163:$AH163)+IFERROR(SUMIF($G$6:$AH$6,AL$6&amp;" "&amp;'Input-Func_Class'!$E$22,$G163:$AH163),SUMIF($G$6:$AH$6,AL$6&amp;" "&amp;'Input-Func_Class'!$B$24,$G163:$AH163))+SUMIF($G$6:$AH$6,AL$6&amp;" "&amp;'Input-Func_Class'!$F$22,$G163:$AH163))&lt;Check_Limit,0,1),1)</f>
        <v>0</v>
      </c>
      <c r="AM163">
        <f>IFERROR(IF(SUMIF($G$6:$AH$6,AM$6&amp;" Total",$G163:$AH163)-(SUMIF($G$6:$AH$6,AM$6&amp;" "&amp;'Input-Func_Class'!$D$22,$G163:$AH163)+IFERROR(SUMIF($G$6:$AH$6,AM$6&amp;" "&amp;'Input-Func_Class'!$E$22,$G163:$AH163),SUMIF($G$6:$AH$6,AM$6&amp;" "&amp;'Input-Func_Class'!$B$24,$G163:$AH163))+SUMIF($G$6:$AH$6,AM$6&amp;" "&amp;'Input-Func_Class'!$F$22,$G163:$AH163))&lt;Check_Limit,0,1),1)</f>
        <v>0</v>
      </c>
      <c r="AN163">
        <f>IFERROR(IF(SUMIF($G$6:$AH$6,AN$6&amp;" Total",$G163:$AH163)-(SUMIF($G$6:$AH$6,AN$6&amp;" "&amp;'Input-Func_Class'!$D$22,$G163:$AH163)+IFERROR(SUMIF($G$6:$AH$6,AN$6&amp;" "&amp;'Input-Func_Class'!$E$22,$G163:$AH163),SUMIF($G$6:$AH$6,AN$6&amp;" "&amp;'Input-Func_Class'!$B$24,$G163:$AH163))+SUMIF($G$6:$AH$6,AN$6&amp;" "&amp;'Input-Func_Class'!$F$22,$G163:$AH163))&lt;Check_Limit,0,1),1)</f>
        <v>0</v>
      </c>
      <c r="AO163">
        <f>IFERROR(IF(SUMIF($G$6:$AH$6,AO$6&amp;" Total",$G163:$AH163)-(SUMIF($G$6:$AH$6,AO$6&amp;" "&amp;'Input-Func_Class'!$D$22,$G163:$AH163)+IFERROR(SUMIF($G$6:$AH$6,AO$6&amp;" "&amp;'Input-Func_Class'!$E$22,$G163:$AH163),SUMIF($G$6:$AH$6,AO$6&amp;" "&amp;'Input-Func_Class'!$B$24,$G163:$AH163))+SUMIF($G$6:$AH$6,AO$6&amp;" "&amp;'Input-Func_Class'!$F$22,$G163:$AH163))&lt;Check_Limit,0,1),1)</f>
        <v>0</v>
      </c>
      <c r="AP163">
        <f>IFERROR(IF(SUMIF($G$6:$AH$6,AP$6&amp;" Total",$G163:$AH163)-(SUMIF($G$6:$AH$6,AP$6&amp;" "&amp;'Input-Func_Class'!$D$22,$G163:$AH163)+IFERROR(SUMIF($G$6:$AH$6,AP$6&amp;" "&amp;'Input-Func_Class'!$E$22,$G163:$AH163),SUMIF($G$6:$AH$6,AP$6&amp;" "&amp;'Input-Func_Class'!$B$24,$G163:$AH163))+SUMIF($G$6:$AH$6,AP$6&amp;" "&amp;'Input-Func_Class'!$F$22,$G163:$AH163))&lt;Check_Limit,0,1),1)</f>
        <v>0</v>
      </c>
    </row>
    <row r="164" spans="1:42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>
        <f t="shared" si="15"/>
        <v>0</v>
      </c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J164">
        <f>IFERROR(IF(SUMIF($G$6:$AH$6,AJ$6&amp;" Total",$G164:$AH164)-(SUMIF($G$6:$AH$6,AJ$6&amp;" "&amp;'Input-Func_Class'!$D$22,$G164:$AH164)+IFERROR(SUMIF($G$6:$AH$6,AJ$6&amp;" "&amp;'Input-Func_Class'!$E$22,$G164:$AH164),SUMIF($G$6:$AH$6,AJ$6&amp;" "&amp;'Input-Func_Class'!$B$24,$G164:$AH164))+SUMIF($G$6:$AH$6,AJ$6&amp;" "&amp;'Input-Func_Class'!$F$22,$G164:$AH164))&lt;Check_Limit,0,1),1)</f>
        <v>0</v>
      </c>
      <c r="AK164">
        <f>IFERROR(IF(SUMIF($G$6:$AH$6,AK$6&amp;" Total",$G164:$AH164)-(SUMIF($G$6:$AH$6,AK$6&amp;" "&amp;'Input-Func_Class'!$D$22,$G164:$AH164)+IFERROR(SUMIF($G$6:$AH$6,AK$6&amp;" "&amp;'Input-Func_Class'!$E$22,$G164:$AH164),SUMIF($G$6:$AH$6,AK$6&amp;" "&amp;'Input-Func_Class'!$B$24,$G164:$AH164))+SUMIF($G$6:$AH$6,AK$6&amp;" "&amp;'Input-Func_Class'!$F$22,$G164:$AH164))&lt;Check_Limit,0,1),1)</f>
        <v>0</v>
      </c>
      <c r="AL164">
        <f>IFERROR(IF(SUMIF($G$6:$AH$6,AL$6&amp;" Total",$G164:$AH164)-(SUMIF($G$6:$AH$6,AL$6&amp;" "&amp;'Input-Func_Class'!$D$22,$G164:$AH164)+IFERROR(SUMIF($G$6:$AH$6,AL$6&amp;" "&amp;'Input-Func_Class'!$E$22,$G164:$AH164),SUMIF($G$6:$AH$6,AL$6&amp;" "&amp;'Input-Func_Class'!$B$24,$G164:$AH164))+SUMIF($G$6:$AH$6,AL$6&amp;" "&amp;'Input-Func_Class'!$F$22,$G164:$AH164))&lt;Check_Limit,0,1),1)</f>
        <v>0</v>
      </c>
      <c r="AM164">
        <f>IFERROR(IF(SUMIF($G$6:$AH$6,AM$6&amp;" Total",$G164:$AH164)-(SUMIF($G$6:$AH$6,AM$6&amp;" "&amp;'Input-Func_Class'!$D$22,$G164:$AH164)+IFERROR(SUMIF($G$6:$AH$6,AM$6&amp;" "&amp;'Input-Func_Class'!$E$22,$G164:$AH164),SUMIF($G$6:$AH$6,AM$6&amp;" "&amp;'Input-Func_Class'!$B$24,$G164:$AH164))+SUMIF($G$6:$AH$6,AM$6&amp;" "&amp;'Input-Func_Class'!$F$22,$G164:$AH164))&lt;Check_Limit,0,1),1)</f>
        <v>0</v>
      </c>
      <c r="AN164">
        <f>IFERROR(IF(SUMIF($G$6:$AH$6,AN$6&amp;" Total",$G164:$AH164)-(SUMIF($G$6:$AH$6,AN$6&amp;" "&amp;'Input-Func_Class'!$D$22,$G164:$AH164)+IFERROR(SUMIF($G$6:$AH$6,AN$6&amp;" "&amp;'Input-Func_Class'!$E$22,$G164:$AH164),SUMIF($G$6:$AH$6,AN$6&amp;" "&amp;'Input-Func_Class'!$B$24,$G164:$AH164))+SUMIF($G$6:$AH$6,AN$6&amp;" "&amp;'Input-Func_Class'!$F$22,$G164:$AH164))&lt;Check_Limit,0,1),1)</f>
        <v>0</v>
      </c>
      <c r="AO164">
        <f>IFERROR(IF(SUMIF($G$6:$AH$6,AO$6&amp;" Total",$G164:$AH164)-(SUMIF($G$6:$AH$6,AO$6&amp;" "&amp;'Input-Func_Class'!$D$22,$G164:$AH164)+IFERROR(SUMIF($G$6:$AH$6,AO$6&amp;" "&amp;'Input-Func_Class'!$E$22,$G164:$AH164),SUMIF($G$6:$AH$6,AO$6&amp;" "&amp;'Input-Func_Class'!$B$24,$G164:$AH164))+SUMIF($G$6:$AH$6,AO$6&amp;" "&amp;'Input-Func_Class'!$F$22,$G164:$AH164))&lt;Check_Limit,0,1),1)</f>
        <v>0</v>
      </c>
      <c r="AP164">
        <f>IFERROR(IF(SUMIF($G$6:$AH$6,AP$6&amp;" Total",$G164:$AH164)-(SUMIF($G$6:$AH$6,AP$6&amp;" "&amp;'Input-Func_Class'!$D$22,$G164:$AH164)+IFERROR(SUMIF($G$6:$AH$6,AP$6&amp;" "&amp;'Input-Func_Class'!$E$22,$G164:$AH164),SUMIF($G$6:$AH$6,AP$6&amp;" "&amp;'Input-Func_Class'!$B$24,$G164:$AH164))+SUMIF($G$6:$AH$6,AP$6&amp;" "&amp;'Input-Func_Class'!$F$22,$G164:$AH164))&lt;Check_Limit,0,1),1)</f>
        <v>0</v>
      </c>
    </row>
    <row r="165" spans="1:42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>
        <f t="shared" si="15"/>
        <v>0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J165">
        <f>IFERROR(IF(SUMIF($G$6:$AH$6,AJ$6&amp;" Total",$G165:$AH165)-(SUMIF($G$6:$AH$6,AJ$6&amp;" "&amp;'Input-Func_Class'!$D$22,$G165:$AH165)+IFERROR(SUMIF($G$6:$AH$6,AJ$6&amp;" "&amp;'Input-Func_Class'!$E$22,$G165:$AH165),SUMIF($G$6:$AH$6,AJ$6&amp;" "&amp;'Input-Func_Class'!$B$24,$G165:$AH165))+SUMIF($G$6:$AH$6,AJ$6&amp;" "&amp;'Input-Func_Class'!$F$22,$G165:$AH165))&lt;Check_Limit,0,1),1)</f>
        <v>0</v>
      </c>
      <c r="AK165">
        <f>IFERROR(IF(SUMIF($G$6:$AH$6,AK$6&amp;" Total",$G165:$AH165)-(SUMIF($G$6:$AH$6,AK$6&amp;" "&amp;'Input-Func_Class'!$D$22,$G165:$AH165)+IFERROR(SUMIF($G$6:$AH$6,AK$6&amp;" "&amp;'Input-Func_Class'!$E$22,$G165:$AH165),SUMIF($G$6:$AH$6,AK$6&amp;" "&amp;'Input-Func_Class'!$B$24,$G165:$AH165))+SUMIF($G$6:$AH$6,AK$6&amp;" "&amp;'Input-Func_Class'!$F$22,$G165:$AH165))&lt;Check_Limit,0,1),1)</f>
        <v>0</v>
      </c>
      <c r="AL165">
        <f>IFERROR(IF(SUMIF($G$6:$AH$6,AL$6&amp;" Total",$G165:$AH165)-(SUMIF($G$6:$AH$6,AL$6&amp;" "&amp;'Input-Func_Class'!$D$22,$G165:$AH165)+IFERROR(SUMIF($G$6:$AH$6,AL$6&amp;" "&amp;'Input-Func_Class'!$E$22,$G165:$AH165),SUMIF($G$6:$AH$6,AL$6&amp;" "&amp;'Input-Func_Class'!$B$24,$G165:$AH165))+SUMIF($G$6:$AH$6,AL$6&amp;" "&amp;'Input-Func_Class'!$F$22,$G165:$AH165))&lt;Check_Limit,0,1),1)</f>
        <v>0</v>
      </c>
      <c r="AM165">
        <f>IFERROR(IF(SUMIF($G$6:$AH$6,AM$6&amp;" Total",$G165:$AH165)-(SUMIF($G$6:$AH$6,AM$6&amp;" "&amp;'Input-Func_Class'!$D$22,$G165:$AH165)+IFERROR(SUMIF($G$6:$AH$6,AM$6&amp;" "&amp;'Input-Func_Class'!$E$22,$G165:$AH165),SUMIF($G$6:$AH$6,AM$6&amp;" "&amp;'Input-Func_Class'!$B$24,$G165:$AH165))+SUMIF($G$6:$AH$6,AM$6&amp;" "&amp;'Input-Func_Class'!$F$22,$G165:$AH165))&lt;Check_Limit,0,1),1)</f>
        <v>0</v>
      </c>
      <c r="AN165">
        <f>IFERROR(IF(SUMIF($G$6:$AH$6,AN$6&amp;" Total",$G165:$AH165)-(SUMIF($G$6:$AH$6,AN$6&amp;" "&amp;'Input-Func_Class'!$D$22,$G165:$AH165)+IFERROR(SUMIF($G$6:$AH$6,AN$6&amp;" "&amp;'Input-Func_Class'!$E$22,$G165:$AH165),SUMIF($G$6:$AH$6,AN$6&amp;" "&amp;'Input-Func_Class'!$B$24,$G165:$AH165))+SUMIF($G$6:$AH$6,AN$6&amp;" "&amp;'Input-Func_Class'!$F$22,$G165:$AH165))&lt;Check_Limit,0,1),1)</f>
        <v>0</v>
      </c>
      <c r="AO165">
        <f>IFERROR(IF(SUMIF($G$6:$AH$6,AO$6&amp;" Total",$G165:$AH165)-(SUMIF($G$6:$AH$6,AO$6&amp;" "&amp;'Input-Func_Class'!$D$22,$G165:$AH165)+IFERROR(SUMIF($G$6:$AH$6,AO$6&amp;" "&amp;'Input-Func_Class'!$E$22,$G165:$AH165),SUMIF($G$6:$AH$6,AO$6&amp;" "&amp;'Input-Func_Class'!$B$24,$G165:$AH165))+SUMIF($G$6:$AH$6,AO$6&amp;" "&amp;'Input-Func_Class'!$F$22,$G165:$AH165))&lt;Check_Limit,0,1),1)</f>
        <v>0</v>
      </c>
      <c r="AP165">
        <f>IFERROR(IF(SUMIF($G$6:$AH$6,AP$6&amp;" Total",$G165:$AH165)-(SUMIF($G$6:$AH$6,AP$6&amp;" "&amp;'Input-Func_Class'!$D$22,$G165:$AH165)+IFERROR(SUMIF($G$6:$AH$6,AP$6&amp;" "&amp;'Input-Func_Class'!$E$22,$G165:$AH165),SUMIF($G$6:$AH$6,AP$6&amp;" "&amp;'Input-Func_Class'!$B$24,$G165:$AH165))+SUMIF($G$6:$AH$6,AP$6&amp;" "&amp;'Input-Func_Class'!$F$22,$G165:$AH165))&lt;Check_Limit,0,1),1)</f>
        <v>0</v>
      </c>
    </row>
    <row r="166" spans="1:42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>Functionalization!$D166</f>
        <v>1518601.1344187749</v>
      </c>
      <c r="E166" s="11">
        <f t="shared" ca="1" si="15"/>
        <v>0</v>
      </c>
      <c r="F166" s="3" t="str">
        <f>IF($D166=0,"-",IF('Input-Accounts'!$E166&lt;&gt;0,'Input-Accounts'!$E166,'Input-Accounts'!$G166))</f>
        <v>COMMODITY</v>
      </c>
      <c r="G166" s="11">
        <f ca="1">IF(G$5&lt;&gt;"",HLOOKUP(G$5,Functionalization!$G$6:$M$427,ROW($A166)-5,FALSE),IFERROR(INDEX(G$391:G$427,MATCH($F166,$B$391:$B$427,0))/VLOOKUP($F166,$B$391:$AH$427,MATCH(LEFT(TRIM(G$6),FIND("~",SUBSTITUTE(G$6,"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166))*HLOOKUP(LEFT(TRIM(G$6),FIND("~",SUBSTITUTE(G$6," ","~",LEN(TRIM(G$6))-LEN(SUBSTITUTE(TRIM(G$6)," ",""))))-1)&amp;" Total",$B$6:$AH$427,ROW($A166)-5,FALSE))</f>
        <v>0</v>
      </c>
      <c r="H166" s="11">
        <f ca="1">IF(H$5&lt;&gt;"",HLOOKUP(H$5,Functionalization!$G$6:$M$427,ROW($A166)-5,FALSE),IFERROR(INDEX(H$391:H$427,MATCH($F166,$B$391:$B$427,0))/VLOOKUP($F166,$B$391:$AH$427,MATCH(LEFT(TRIM(H$6),FIND("~",SUBSTITUTE(H$6,"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166))*HLOOKUP(LEFT(TRIM(H$6),FIND("~",SUBSTITUTE(H$6," ","~",LEN(TRIM(H$6))-LEN(SUBSTITUTE(TRIM(H$6)," ",""))))-1)&amp;" Total",$B$6:$AH$427,ROW($A166)-5,FALSE))</f>
        <v>0</v>
      </c>
      <c r="I166" s="11">
        <f ca="1">IF(I$5&lt;&gt;"",HLOOKUP(I$5,Functionalization!$G$6:$M$427,ROW($A166)-5,FALSE),IFERROR(INDEX(I$391:I$427,MATCH($F166,$B$391:$B$427,0))/VLOOKUP($F166,$B$391:$AH$427,MATCH(LEFT(TRIM(I$6),FIND("~",SUBSTITUTE(I$6,"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166))*HLOOKUP(LEFT(TRIM(I$6),FIND("~",SUBSTITUTE(I$6," ","~",LEN(TRIM(I$6))-LEN(SUBSTITUTE(TRIM(I$6)," ",""))))-1)&amp;" Total",$B$6:$AH$427,ROW($A166)-5,FALSE))</f>
        <v>0</v>
      </c>
      <c r="J166" s="11">
        <f ca="1">IF(J$5&lt;&gt;"",HLOOKUP(J$5,Functionalization!$G$6:$M$427,ROW($A166)-5,FALSE),IFERROR(INDEX(J$391:J$427,MATCH($F166,$B$391:$B$427,0))/VLOOKUP($F166,$B$391:$AH$427,MATCH(LEFT(TRIM(J$6),FIND("~",SUBSTITUTE(J$6,"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166))*HLOOKUP(LEFT(TRIM(J$6),FIND("~",SUBSTITUTE(J$6," ","~",LEN(TRIM(J$6))-LEN(SUBSTITUTE(TRIM(J$6)," ",""))))-1)&amp;" Total",$B$6:$AH$427,ROW($A166)-5,FALSE))</f>
        <v>0</v>
      </c>
      <c r="K166" s="11">
        <f ca="1">IF(K$5&lt;&gt;"",HLOOKUP(K$5,Functionalization!$G$6:$M$427,ROW($A166)-5,FALSE),IFERROR(INDEX(K$391:K$427,MATCH($F166,$B$391:$B$427,0))/VLOOKUP($F166,$B$391:$AH$427,MATCH(LEFT(TRIM(K$6),FIND("~",SUBSTITUTE(K$6,"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166))*HLOOKUP(LEFT(TRIM(K$6),FIND("~",SUBSTITUTE(K$6," ","~",LEN(TRIM(K$6))-LEN(SUBSTITUTE(TRIM(K$6)," ",""))))-1)&amp;" Total",$B$6:$AH$427,ROW($A166)-5,FALSE))</f>
        <v>1518601.1344187749</v>
      </c>
      <c r="L166" s="11">
        <f ca="1">IF(L$5&lt;&gt;"",HLOOKUP(L$5,Functionalization!$G$6:$M$427,ROW($A166)-5,FALSE),IFERROR(INDEX(L$391:L$427,MATCH($F166,$B$391:$B$427,0))/VLOOKUP($F166,$B$391:$AH$427,MATCH(LEFT(TRIM(L$6),FIND("~",SUBSTITUTE(L$6,"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166))*HLOOKUP(LEFT(TRIM(L$6),FIND("~",SUBSTITUTE(L$6," ","~",LEN(TRIM(L$6))-LEN(SUBSTITUTE(TRIM(L$6)," ",""))))-1)&amp;" Total",$B$6:$AH$427,ROW($A166)-5,FALSE))</f>
        <v>0</v>
      </c>
      <c r="M166" s="11">
        <f ca="1">IF(M$5&lt;&gt;"",HLOOKUP(M$5,Functionalization!$G$6:$M$427,ROW($A166)-5,FALSE),IFERROR(INDEX(M$391:M$427,MATCH($F166,$B$391:$B$427,0))/VLOOKUP($F166,$B$391:$AH$427,MATCH(LEFT(TRIM(M$6),FIND("~",SUBSTITUTE(M$6,"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166))*HLOOKUP(LEFT(TRIM(M$6),FIND("~",SUBSTITUTE(M$6," ","~",LEN(TRIM(M$6))-LEN(SUBSTITUTE(TRIM(M$6)," ",""))))-1)&amp;" Total",$B$6:$AH$427,ROW($A166)-5,FALSE))</f>
        <v>1518601.1344187749</v>
      </c>
      <c r="N166" s="11">
        <f ca="1">IF(N$5&lt;&gt;"",HLOOKUP(N$5,Functionalization!$G$6:$M$427,ROW($A166)-5,FALSE),IFERROR(INDEX(N$391:N$427,MATCH($F166,$B$391:$B$427,0))/VLOOKUP($F166,$B$391:$AH$427,MATCH(LEFT(TRIM(N$6),FIND("~",SUBSTITUTE(N$6,"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166))*HLOOKUP(LEFT(TRIM(N$6),FIND("~",SUBSTITUTE(N$6," ","~",LEN(TRIM(N$6))-LEN(SUBSTITUTE(TRIM(N$6)," ",""))))-1)&amp;" Total",$B$6:$AH$427,ROW($A166)-5,FALSE))</f>
        <v>0</v>
      </c>
      <c r="O166" s="11">
        <f ca="1">IF(O$5&lt;&gt;"",HLOOKUP(O$5,Functionalization!$G$6:$M$427,ROW($A166)-5,FALSE),IFERROR(INDEX(O$391:O$427,MATCH($F166,$B$391:$B$427,0))/VLOOKUP($F166,$B$391:$AH$427,MATCH(LEFT(TRIM(O$6),FIND("~",SUBSTITUTE(O$6,"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166))*HLOOKUP(LEFT(TRIM(O$6),FIND("~",SUBSTITUTE(O$6," ","~",LEN(TRIM(O$6))-LEN(SUBSTITUTE(TRIM(O$6)," ",""))))-1)&amp;" Total",$B$6:$AH$427,ROW($A166)-5,FALSE))</f>
        <v>0</v>
      </c>
      <c r="P166" s="11">
        <f ca="1">IF(P$5&lt;&gt;"",HLOOKUP(P$5,Functionalization!$G$6:$M$427,ROW($A166)-5,FALSE),IFERROR(INDEX(P$391:P$427,MATCH($F166,$B$391:$B$427,0))/VLOOKUP($F166,$B$391:$AH$427,MATCH(LEFT(TRIM(P$6),FIND("~",SUBSTITUTE(P$6,"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166))*HLOOKUP(LEFT(TRIM(P$6),FIND("~",SUBSTITUTE(P$6," ","~",LEN(TRIM(P$6))-LEN(SUBSTITUTE(TRIM(P$6)," ",""))))-1)&amp;" Total",$B$6:$AH$427,ROW($A166)-5,FALSE))</f>
        <v>0</v>
      </c>
      <c r="Q166" s="11">
        <f ca="1">IF(Q$5&lt;&gt;"",HLOOKUP(Q$5,Functionalization!$G$6:$M$427,ROW($A166)-5,FALSE),IFERROR(INDEX(Q$391:Q$427,MATCH($F166,$B$391:$B$427,0))/VLOOKUP($F166,$B$391:$AH$427,MATCH(LEFT(TRIM(Q$6),FIND("~",SUBSTITUTE(Q$6,"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166))*HLOOKUP(LEFT(TRIM(Q$6),FIND("~",SUBSTITUTE(Q$6," ","~",LEN(TRIM(Q$6))-LEN(SUBSTITUTE(TRIM(Q$6)," ",""))))-1)&amp;" Total",$B$6:$AH$427,ROW($A166)-5,FALSE))</f>
        <v>0</v>
      </c>
      <c r="R166" s="11">
        <f ca="1">IF(R$5&lt;&gt;"",HLOOKUP(R$5,Functionalization!$G$6:$M$427,ROW($A166)-5,FALSE),IFERROR(INDEX(R$391:R$427,MATCH($F166,$B$391:$B$427,0))/VLOOKUP($F166,$B$391:$AH$427,MATCH(LEFT(TRIM(R$6),FIND("~",SUBSTITUTE(R$6,"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166))*HLOOKUP(LEFT(TRIM(R$6),FIND("~",SUBSTITUTE(R$6," ","~",LEN(TRIM(R$6))-LEN(SUBSTITUTE(TRIM(R$6)," ",""))))-1)&amp;" Total",$B$6:$AH$427,ROW($A166)-5,FALSE))</f>
        <v>0</v>
      </c>
      <c r="S166" s="11">
        <f ca="1">IF(S$5&lt;&gt;"",HLOOKUP(S$5,Functionalization!$G$6:$M$427,ROW($A166)-5,FALSE),IFERROR(INDEX(S$391:S$427,MATCH($F166,$B$391:$B$427,0))/VLOOKUP($F166,$B$391:$AH$427,MATCH(LEFT(TRIM(S$6),FIND("~",SUBSTITUTE(S$6,"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166))*HLOOKUP(LEFT(TRIM(S$6),FIND("~",SUBSTITUTE(S$6," ","~",LEN(TRIM(S$6))-LEN(SUBSTITUTE(TRIM(S$6)," ",""))))-1)&amp;" Total",$B$6:$AH$427,ROW($A166)-5,FALSE))</f>
        <v>0</v>
      </c>
      <c r="T166" s="11">
        <f ca="1">IF(T$5&lt;&gt;"",HLOOKUP(T$5,Functionalization!$G$6:$M$427,ROW($A166)-5,FALSE),IFERROR(INDEX(T$391:T$427,MATCH($F166,$B$391:$B$427,0))/VLOOKUP($F166,$B$391:$AH$427,MATCH(LEFT(TRIM(T$6),FIND("~",SUBSTITUTE(T$6,"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166))*HLOOKUP(LEFT(TRIM(T$6),FIND("~",SUBSTITUTE(T$6," ","~",LEN(TRIM(T$6))-LEN(SUBSTITUTE(TRIM(T$6)," ",""))))-1)&amp;" Total",$B$6:$AH$427,ROW($A166)-5,FALSE))</f>
        <v>0</v>
      </c>
      <c r="U166" s="11">
        <f ca="1">IF(U$5&lt;&gt;"",HLOOKUP(U$5,Functionalization!$G$6:$M$427,ROW($A166)-5,FALSE),IFERROR(INDEX(U$391:U$427,MATCH($F166,$B$391:$B$427,0))/VLOOKUP($F166,$B$391:$AH$427,MATCH(LEFT(TRIM(U$6),FIND("~",SUBSTITUTE(U$6,"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166))*HLOOKUP(LEFT(TRIM(U$6),FIND("~",SUBSTITUTE(U$6," ","~",LEN(TRIM(U$6))-LEN(SUBSTITUTE(TRIM(U$6)," ",""))))-1)&amp;" Total",$B$6:$AH$427,ROW($A166)-5,FALSE))</f>
        <v>0</v>
      </c>
      <c r="V166" s="11">
        <f ca="1">IF(V$5&lt;&gt;"",HLOOKUP(V$5,Functionalization!$G$6:$M$427,ROW($A166)-5,FALSE),IFERROR(INDEX(V$391:V$427,MATCH($F166,$B$391:$B$427,0))/VLOOKUP($F166,$B$391:$AH$427,MATCH(LEFT(TRIM(V$6),FIND("~",SUBSTITUTE(V$6,"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166))*HLOOKUP(LEFT(TRIM(V$6),FIND("~",SUBSTITUTE(V$6," ","~",LEN(TRIM(V$6))-LEN(SUBSTITUTE(TRIM(V$6)," ",""))))-1)&amp;" Total",$B$6:$AH$427,ROW($A166)-5,FALSE))</f>
        <v>0</v>
      </c>
      <c r="W166" s="11">
        <f ca="1">IF(W$5&lt;&gt;"",HLOOKUP(W$5,Functionalization!$G$6:$M$427,ROW($A166)-5,FALSE),IFERROR(INDEX(W$391:W$427,MATCH($F166,$B$391:$B$427,0))/VLOOKUP($F166,$B$391:$AH$427,MATCH(LEFT(TRIM(W$6),FIND("~",SUBSTITUTE(W$6,"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166))*HLOOKUP(LEFT(TRIM(W$6),FIND("~",SUBSTITUTE(W$6," ","~",LEN(TRIM(W$6))-LEN(SUBSTITUTE(TRIM(W$6)," ",""))))-1)&amp;" Total",$B$6:$AH$427,ROW($A166)-5,FALSE))</f>
        <v>0</v>
      </c>
      <c r="X166" s="11">
        <f ca="1">IF(X$5&lt;&gt;"",HLOOKUP(X$5,Functionalization!$G$6:$M$427,ROW($A166)-5,FALSE),IFERROR(INDEX(X$391:X$427,MATCH($F166,$B$391:$B$427,0))/VLOOKUP($F166,$B$391:$AH$427,MATCH(LEFT(TRIM(X$6),FIND("~",SUBSTITUTE(X$6,"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166))*HLOOKUP(LEFT(TRIM(X$6),FIND("~",SUBSTITUTE(X$6," ","~",LEN(TRIM(X$6))-LEN(SUBSTITUTE(TRIM(X$6)," ",""))))-1)&amp;" Total",$B$6:$AH$427,ROW($A166)-5,FALSE))</f>
        <v>0</v>
      </c>
      <c r="Y166" s="11">
        <f ca="1">IF(Y$5&lt;&gt;"",HLOOKUP(Y$5,Functionalization!$G$6:$M$427,ROW($A166)-5,FALSE),IFERROR(INDEX(Y$391:Y$427,MATCH($F166,$B$391:$B$427,0))/VLOOKUP($F166,$B$391:$AH$427,MATCH(LEFT(TRIM(Y$6),FIND("~",SUBSTITUTE(Y$6,"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166))*HLOOKUP(LEFT(TRIM(Y$6),FIND("~",SUBSTITUTE(Y$6," ","~",LEN(TRIM(Y$6))-LEN(SUBSTITUTE(TRIM(Y$6)," ",""))))-1)&amp;" Total",$B$6:$AH$427,ROW($A166)-5,FALSE))</f>
        <v>0</v>
      </c>
      <c r="Z166" s="11">
        <f ca="1">IF(Z$5&lt;&gt;"",HLOOKUP(Z$5,Functionalization!$G$6:$M$427,ROW($A166)-5,FALSE),IFERROR(INDEX(Z$391:Z$427,MATCH($F166,$B$391:$B$427,0))/VLOOKUP($F166,$B$391:$AH$427,MATCH(LEFT(TRIM(Z$6),FIND("~",SUBSTITUTE(Z$6,"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166))*HLOOKUP(LEFT(TRIM(Z$6),FIND("~",SUBSTITUTE(Z$6," ","~",LEN(TRIM(Z$6))-LEN(SUBSTITUTE(TRIM(Z$6)," ",""))))-1)&amp;" Total",$B$6:$AH$427,ROW($A166)-5,FALSE))</f>
        <v>0</v>
      </c>
      <c r="AA166" s="11">
        <f ca="1">IF(AA$5&lt;&gt;"",HLOOKUP(AA$5,Functionalization!$G$6:$M$427,ROW($A166)-5,FALSE),IFERROR(INDEX(AA$391:AA$427,MATCH($F166,$B$391:$B$427,0))/VLOOKUP($F166,$B$391:$AH$427,MATCH(LEFT(TRIM(AA$6),FIND("~",SUBSTITUTE(AA$6,"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166))*HLOOKUP(LEFT(TRIM(AA$6),FIND("~",SUBSTITUTE(AA$6," ","~",LEN(TRIM(AA$6))-LEN(SUBSTITUTE(TRIM(AA$6)," ",""))))-1)&amp;" Total",$B$6:$AH$427,ROW($A166)-5,FALSE))</f>
        <v>0</v>
      </c>
      <c r="AB166" s="11">
        <f ca="1">IF(AB$5&lt;&gt;"",HLOOKUP(AB$5,Functionalization!$G$6:$M$427,ROW($A166)-5,FALSE),IFERROR(INDEX(AB$391:AB$427,MATCH($F166,$B$391:$B$427,0))/VLOOKUP($F166,$B$391:$AH$427,MATCH(LEFT(TRIM(AB$6),FIND("~",SUBSTITUTE(AB$6,"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166))*HLOOKUP(LEFT(TRIM(AB$6),FIND("~",SUBSTITUTE(AB$6," ","~",LEN(TRIM(AB$6))-LEN(SUBSTITUTE(TRIM(AB$6)," ",""))))-1)&amp;" Total",$B$6:$AH$427,ROW($A166)-5,FALSE))</f>
        <v>0</v>
      </c>
      <c r="AC166" s="11">
        <f ca="1">IF(AC$5&lt;&gt;"",HLOOKUP(AC$5,Functionalization!$G$6:$M$427,ROW($A166)-5,FALSE),IFERROR(INDEX(AC$391:AC$427,MATCH($F166,$B$391:$B$427,0))/VLOOKUP($F166,$B$391:$AH$427,MATCH(LEFT(TRIM(AC$6),FIND("~",SUBSTITUTE(AC$6,"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166))*HLOOKUP(LEFT(TRIM(AC$6),FIND("~",SUBSTITUTE(AC$6," ","~",LEN(TRIM(AC$6))-LEN(SUBSTITUTE(TRIM(AC$6)," ",""))))-1)&amp;" Total",$B$6:$AH$427,ROW($A166)-5,FALSE))</f>
        <v>0</v>
      </c>
      <c r="AD166" s="11">
        <f ca="1">IF(AD$5&lt;&gt;"",HLOOKUP(AD$5,Functionalization!$G$6:$M$427,ROW($A166)-5,FALSE),IFERROR(INDEX(AD$391:AD$427,MATCH($F166,$B$391:$B$427,0))/VLOOKUP($F166,$B$391:$AH$427,MATCH(LEFT(TRIM(AD$6),FIND("~",SUBSTITUTE(AD$6,"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166))*HLOOKUP(LEFT(TRIM(AD$6),FIND("~",SUBSTITUTE(AD$6," ","~",LEN(TRIM(AD$6))-LEN(SUBSTITUTE(TRIM(AD$6)," ",""))))-1)&amp;" Total",$B$6:$AH$427,ROW($A166)-5,FALSE))</f>
        <v>0</v>
      </c>
      <c r="AE166" s="11">
        <f ca="1">IF(AE$5&lt;&gt;"",HLOOKUP(AE$5,Functionalization!$G$6:$M$427,ROW($A166)-5,FALSE),IFERROR(INDEX(AE$391:AE$427,MATCH($F166,$B$391:$B$427,0))/VLOOKUP($F166,$B$391:$AH$427,MATCH(LEFT(TRIM(AE$6),FIND("~",SUBSTITUTE(AE$6,"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166))*HLOOKUP(LEFT(TRIM(AE$6),FIND("~",SUBSTITUTE(AE$6," ","~",LEN(TRIM(AE$6))-LEN(SUBSTITUTE(TRIM(AE$6)," ",""))))-1)&amp;" Total",$B$6:$AH$427,ROW($A166)-5,FALSE))</f>
        <v>0</v>
      </c>
      <c r="AF166" s="11">
        <f ca="1">IF(AF$5&lt;&gt;"",HLOOKUP(AF$5,Functionalization!$G$6:$M$427,ROW($A166)-5,FALSE),IFERROR(INDEX(AF$391:AF$427,MATCH($F166,$B$391:$B$427,0))/VLOOKUP($F166,$B$391:$AH$427,MATCH(LEFT(TRIM(AF$6),FIND("~",SUBSTITUTE(AF$6,"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166))*HLOOKUP(LEFT(TRIM(AF$6),FIND("~",SUBSTITUTE(AF$6," ","~",LEN(TRIM(AF$6))-LEN(SUBSTITUTE(TRIM(AF$6)," ",""))))-1)&amp;" Total",$B$6:$AH$427,ROW($A166)-5,FALSE))</f>
        <v>0</v>
      </c>
      <c r="AG166" s="11">
        <f ca="1">IF(AG$5&lt;&gt;"",HLOOKUP(AG$5,Functionalization!$G$6:$M$427,ROW($A166)-5,FALSE),IFERROR(INDEX(AG$391:AG$427,MATCH($F166,$B$391:$B$427,0))/VLOOKUP($F166,$B$391:$AH$427,MATCH(LEFT(TRIM(AG$6),FIND("~",SUBSTITUTE(AG$6,"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166))*HLOOKUP(LEFT(TRIM(AG$6),FIND("~",SUBSTITUTE(AG$6," ","~",LEN(TRIM(AG$6))-LEN(SUBSTITUTE(TRIM(AG$6)," ",""))))-1)&amp;" Total",$B$6:$AH$427,ROW($A166)-5,FALSE))</f>
        <v>0</v>
      </c>
      <c r="AH166" s="11">
        <f ca="1">IF(AH$5&lt;&gt;"",HLOOKUP(AH$5,Functionalization!$G$6:$M$427,ROW($A166)-5,FALSE),IFERROR(INDEX(AH$391:AH$427,MATCH($F166,$B$391:$B$427,0))/VLOOKUP($F166,$B$391:$AH$427,MATCH(LEFT(TRIM(AH$6),FIND("~",SUBSTITUTE(AH$6,"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166))*HLOOKUP(LEFT(TRIM(AH$6),FIND("~",SUBSTITUTE(AH$6," ","~",LEN(TRIM(AH$6))-LEN(SUBSTITUTE(TRIM(AH$6)," ",""))))-1)&amp;" Total",$B$6:$AH$427,ROW($A166)-5,FALSE))</f>
        <v>0</v>
      </c>
      <c r="AJ166">
        <f ca="1">IFERROR(IF(SUMIF($G$6:$AH$6,AJ$6&amp;" Total",$G166:$AH166)-(SUMIF($G$6:$AH$6,AJ$6&amp;" "&amp;'Input-Func_Class'!$D$22,$G166:$AH166)+IFERROR(SUMIF($G$6:$AH$6,AJ$6&amp;" "&amp;'Input-Func_Class'!$E$22,$G166:$AH166),SUMIF($G$6:$AH$6,AJ$6&amp;" "&amp;'Input-Func_Class'!$B$24,$G166:$AH166))+SUMIF($G$6:$AH$6,AJ$6&amp;" "&amp;'Input-Func_Class'!$F$22,$G166:$AH166))&lt;Check_Limit,0,1),1)</f>
        <v>0</v>
      </c>
      <c r="AK166">
        <f ca="1">IFERROR(IF(SUMIF($G$6:$AH$6,AK$6&amp;" Total",$G166:$AH166)-(SUMIF($G$6:$AH$6,AK$6&amp;" "&amp;'Input-Func_Class'!$D$22,$G166:$AH166)+IFERROR(SUMIF($G$6:$AH$6,AK$6&amp;" "&amp;'Input-Func_Class'!$E$22,$G166:$AH166),SUMIF($G$6:$AH$6,AK$6&amp;" "&amp;'Input-Func_Class'!$B$24,$G166:$AH166))+SUMIF($G$6:$AH$6,AK$6&amp;" "&amp;'Input-Func_Class'!$F$22,$G166:$AH166))&lt;Check_Limit,0,1),1)</f>
        <v>0</v>
      </c>
      <c r="AL166">
        <f ca="1">IFERROR(IF(SUMIF($G$6:$AH$6,AL$6&amp;" Total",$G166:$AH166)-(SUMIF($G$6:$AH$6,AL$6&amp;" "&amp;'Input-Func_Class'!$D$22,$G166:$AH166)+IFERROR(SUMIF($G$6:$AH$6,AL$6&amp;" "&amp;'Input-Func_Class'!$E$22,$G166:$AH166),SUMIF($G$6:$AH$6,AL$6&amp;" "&amp;'Input-Func_Class'!$B$24,$G166:$AH166))+SUMIF($G$6:$AH$6,AL$6&amp;" "&amp;'Input-Func_Class'!$F$22,$G166:$AH166))&lt;Check_Limit,0,1),1)</f>
        <v>0</v>
      </c>
      <c r="AM166">
        <f ca="1">IFERROR(IF(SUMIF($G$6:$AH$6,AM$6&amp;" Total",$G166:$AH166)-(SUMIF($G$6:$AH$6,AM$6&amp;" "&amp;'Input-Func_Class'!$D$22,$G166:$AH166)+IFERROR(SUMIF($G$6:$AH$6,AM$6&amp;" "&amp;'Input-Func_Class'!$E$22,$G166:$AH166),SUMIF($G$6:$AH$6,AM$6&amp;" "&amp;'Input-Func_Class'!$B$24,$G166:$AH166))+SUMIF($G$6:$AH$6,AM$6&amp;" "&amp;'Input-Func_Class'!$F$22,$G166:$AH166))&lt;Check_Limit,0,1),1)</f>
        <v>0</v>
      </c>
      <c r="AN166">
        <f ca="1">IFERROR(IF(SUMIF($G$6:$AH$6,AN$6&amp;" Total",$G166:$AH166)-(SUMIF($G$6:$AH$6,AN$6&amp;" "&amp;'Input-Func_Class'!$D$22,$G166:$AH166)+IFERROR(SUMIF($G$6:$AH$6,AN$6&amp;" "&amp;'Input-Func_Class'!$E$22,$G166:$AH166),SUMIF($G$6:$AH$6,AN$6&amp;" "&amp;'Input-Func_Class'!$B$24,$G166:$AH166))+SUMIF($G$6:$AH$6,AN$6&amp;" "&amp;'Input-Func_Class'!$F$22,$G166:$AH166))&lt;Check_Limit,0,1),1)</f>
        <v>0</v>
      </c>
      <c r="AO166">
        <f ca="1">IFERROR(IF(SUMIF($G$6:$AH$6,AO$6&amp;" Total",$G166:$AH166)-(SUMIF($G$6:$AH$6,AO$6&amp;" "&amp;'Input-Func_Class'!$D$22,$G166:$AH166)+IFERROR(SUMIF($G$6:$AH$6,AO$6&amp;" "&amp;'Input-Func_Class'!$E$22,$G166:$AH166),SUMIF($G$6:$AH$6,AO$6&amp;" "&amp;'Input-Func_Class'!$B$24,$G166:$AH166))+SUMIF($G$6:$AH$6,AO$6&amp;" "&amp;'Input-Func_Class'!$F$22,$G166:$AH166))&lt;Check_Limit,0,1),1)</f>
        <v>0</v>
      </c>
      <c r="AP166">
        <f ca="1">IFERROR(IF(SUMIF($G$6:$AH$6,AP$6&amp;" Total",$G166:$AH166)-(SUMIF($G$6:$AH$6,AP$6&amp;" "&amp;'Input-Func_Class'!$D$22,$G166:$AH166)+IFERROR(SUMIF($G$6:$AH$6,AP$6&amp;" "&amp;'Input-Func_Class'!$E$22,$G166:$AH166),SUMIF($G$6:$AH$6,AP$6&amp;" "&amp;'Input-Func_Class'!$B$24,$G166:$AH166))+SUMIF($G$6:$AH$6,AP$6&amp;" "&amp;'Input-Func_Class'!$F$22,$G166:$AH166))&lt;Check_Limit,0,1),1)</f>
        <v>0</v>
      </c>
    </row>
    <row r="167" spans="1:42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>Functionalization!$D167</f>
        <v>2798518.8738648947</v>
      </c>
      <c r="E167" s="11">
        <f t="shared" ca="1" si="15"/>
        <v>0</v>
      </c>
      <c r="F167" s="3" t="str">
        <f>IF($D167=0,"-",IF('Input-Accounts'!$E167&lt;&gt;0,'Input-Accounts'!$E167,'Input-Accounts'!$G167))</f>
        <v>COMMODITY</v>
      </c>
      <c r="G167" s="11">
        <f ca="1">IF(G$5&lt;&gt;"",HLOOKUP(G$5,Functionalization!$G$6:$M$427,ROW($A167)-5,FALSE),IFERROR(INDEX(G$391:G$427,MATCH($F167,$B$391:$B$427,0))/VLOOKUP($F167,$B$391:$AH$427,MATCH(LEFT(TRIM(G$6),FIND("~",SUBSTITUTE(G$6,"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167))*HLOOKUP(LEFT(TRIM(G$6),FIND("~",SUBSTITUTE(G$6," ","~",LEN(TRIM(G$6))-LEN(SUBSTITUTE(TRIM(G$6)," ",""))))-1)&amp;" Total",$B$6:$AH$427,ROW($A167)-5,FALSE))</f>
        <v>0</v>
      </c>
      <c r="H167" s="11">
        <f ca="1">IF(H$5&lt;&gt;"",HLOOKUP(H$5,Functionalization!$G$6:$M$427,ROW($A167)-5,FALSE),IFERROR(INDEX(H$391:H$427,MATCH($F167,$B$391:$B$427,0))/VLOOKUP($F167,$B$391:$AH$427,MATCH(LEFT(TRIM(H$6),FIND("~",SUBSTITUTE(H$6,"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167))*HLOOKUP(LEFT(TRIM(H$6),FIND("~",SUBSTITUTE(H$6," ","~",LEN(TRIM(H$6))-LEN(SUBSTITUTE(TRIM(H$6)," ",""))))-1)&amp;" Total",$B$6:$AH$427,ROW($A167)-5,FALSE))</f>
        <v>0</v>
      </c>
      <c r="I167" s="11">
        <f ca="1">IF(I$5&lt;&gt;"",HLOOKUP(I$5,Functionalization!$G$6:$M$427,ROW($A167)-5,FALSE),IFERROR(INDEX(I$391:I$427,MATCH($F167,$B$391:$B$427,0))/VLOOKUP($F167,$B$391:$AH$427,MATCH(LEFT(TRIM(I$6),FIND("~",SUBSTITUTE(I$6,"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167))*HLOOKUP(LEFT(TRIM(I$6),FIND("~",SUBSTITUTE(I$6," ","~",LEN(TRIM(I$6))-LEN(SUBSTITUTE(TRIM(I$6)," ",""))))-1)&amp;" Total",$B$6:$AH$427,ROW($A167)-5,FALSE))</f>
        <v>0</v>
      </c>
      <c r="J167" s="11">
        <f ca="1">IF(J$5&lt;&gt;"",HLOOKUP(J$5,Functionalization!$G$6:$M$427,ROW($A167)-5,FALSE),IFERROR(INDEX(J$391:J$427,MATCH($F167,$B$391:$B$427,0))/VLOOKUP($F167,$B$391:$AH$427,MATCH(LEFT(TRIM(J$6),FIND("~",SUBSTITUTE(J$6,"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167))*HLOOKUP(LEFT(TRIM(J$6),FIND("~",SUBSTITUTE(J$6," ","~",LEN(TRIM(J$6))-LEN(SUBSTITUTE(TRIM(J$6)," ",""))))-1)&amp;" Total",$B$6:$AH$427,ROW($A167)-5,FALSE))</f>
        <v>0</v>
      </c>
      <c r="K167" s="11">
        <f ca="1">IF(K$5&lt;&gt;"",HLOOKUP(K$5,Functionalization!$G$6:$M$427,ROW($A167)-5,FALSE),IFERROR(INDEX(K$391:K$427,MATCH($F167,$B$391:$B$427,0))/VLOOKUP($F167,$B$391:$AH$427,MATCH(LEFT(TRIM(K$6),FIND("~",SUBSTITUTE(K$6,"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167))*HLOOKUP(LEFT(TRIM(K$6),FIND("~",SUBSTITUTE(K$6," ","~",LEN(TRIM(K$6))-LEN(SUBSTITUTE(TRIM(K$6)," ",""))))-1)&amp;" Total",$B$6:$AH$427,ROW($A167)-5,FALSE))</f>
        <v>2798518.8738648947</v>
      </c>
      <c r="L167" s="11">
        <f ca="1">IF(L$5&lt;&gt;"",HLOOKUP(L$5,Functionalization!$G$6:$M$427,ROW($A167)-5,FALSE),IFERROR(INDEX(L$391:L$427,MATCH($F167,$B$391:$B$427,0))/VLOOKUP($F167,$B$391:$AH$427,MATCH(LEFT(TRIM(L$6),FIND("~",SUBSTITUTE(L$6,"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167))*HLOOKUP(LEFT(TRIM(L$6),FIND("~",SUBSTITUTE(L$6," ","~",LEN(TRIM(L$6))-LEN(SUBSTITUTE(TRIM(L$6)," ",""))))-1)&amp;" Total",$B$6:$AH$427,ROW($A167)-5,FALSE))</f>
        <v>0</v>
      </c>
      <c r="M167" s="11">
        <f ca="1">IF(M$5&lt;&gt;"",HLOOKUP(M$5,Functionalization!$G$6:$M$427,ROW($A167)-5,FALSE),IFERROR(INDEX(M$391:M$427,MATCH($F167,$B$391:$B$427,0))/VLOOKUP($F167,$B$391:$AH$427,MATCH(LEFT(TRIM(M$6),FIND("~",SUBSTITUTE(M$6,"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167))*HLOOKUP(LEFT(TRIM(M$6),FIND("~",SUBSTITUTE(M$6," ","~",LEN(TRIM(M$6))-LEN(SUBSTITUTE(TRIM(M$6)," ",""))))-1)&amp;" Total",$B$6:$AH$427,ROW($A167)-5,FALSE))</f>
        <v>2798518.8738648947</v>
      </c>
      <c r="N167" s="11">
        <f ca="1">IF(N$5&lt;&gt;"",HLOOKUP(N$5,Functionalization!$G$6:$M$427,ROW($A167)-5,FALSE),IFERROR(INDEX(N$391:N$427,MATCH($F167,$B$391:$B$427,0))/VLOOKUP($F167,$B$391:$AH$427,MATCH(LEFT(TRIM(N$6),FIND("~",SUBSTITUTE(N$6,"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167))*HLOOKUP(LEFT(TRIM(N$6),FIND("~",SUBSTITUTE(N$6," ","~",LEN(TRIM(N$6))-LEN(SUBSTITUTE(TRIM(N$6)," ",""))))-1)&amp;" Total",$B$6:$AH$427,ROW($A167)-5,FALSE))</f>
        <v>0</v>
      </c>
      <c r="O167" s="11">
        <f ca="1">IF(O$5&lt;&gt;"",HLOOKUP(O$5,Functionalization!$G$6:$M$427,ROW($A167)-5,FALSE),IFERROR(INDEX(O$391:O$427,MATCH($F167,$B$391:$B$427,0))/VLOOKUP($F167,$B$391:$AH$427,MATCH(LEFT(TRIM(O$6),FIND("~",SUBSTITUTE(O$6,"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167))*HLOOKUP(LEFT(TRIM(O$6),FIND("~",SUBSTITUTE(O$6," ","~",LEN(TRIM(O$6))-LEN(SUBSTITUTE(TRIM(O$6)," ",""))))-1)&amp;" Total",$B$6:$AH$427,ROW($A167)-5,FALSE))</f>
        <v>0</v>
      </c>
      <c r="P167" s="11">
        <f ca="1">IF(P$5&lt;&gt;"",HLOOKUP(P$5,Functionalization!$G$6:$M$427,ROW($A167)-5,FALSE),IFERROR(INDEX(P$391:P$427,MATCH($F167,$B$391:$B$427,0))/VLOOKUP($F167,$B$391:$AH$427,MATCH(LEFT(TRIM(P$6),FIND("~",SUBSTITUTE(P$6,"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167))*HLOOKUP(LEFT(TRIM(P$6),FIND("~",SUBSTITUTE(P$6," ","~",LEN(TRIM(P$6))-LEN(SUBSTITUTE(TRIM(P$6)," ",""))))-1)&amp;" Total",$B$6:$AH$427,ROW($A167)-5,FALSE))</f>
        <v>0</v>
      </c>
      <c r="Q167" s="11">
        <f ca="1">IF(Q$5&lt;&gt;"",HLOOKUP(Q$5,Functionalization!$G$6:$M$427,ROW($A167)-5,FALSE),IFERROR(INDEX(Q$391:Q$427,MATCH($F167,$B$391:$B$427,0))/VLOOKUP($F167,$B$391:$AH$427,MATCH(LEFT(TRIM(Q$6),FIND("~",SUBSTITUTE(Q$6,"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167))*HLOOKUP(LEFT(TRIM(Q$6),FIND("~",SUBSTITUTE(Q$6," ","~",LEN(TRIM(Q$6))-LEN(SUBSTITUTE(TRIM(Q$6)," ",""))))-1)&amp;" Total",$B$6:$AH$427,ROW($A167)-5,FALSE))</f>
        <v>0</v>
      </c>
      <c r="R167" s="11">
        <f ca="1">IF(R$5&lt;&gt;"",HLOOKUP(R$5,Functionalization!$G$6:$M$427,ROW($A167)-5,FALSE),IFERROR(INDEX(R$391:R$427,MATCH($F167,$B$391:$B$427,0))/VLOOKUP($F167,$B$391:$AH$427,MATCH(LEFT(TRIM(R$6),FIND("~",SUBSTITUTE(R$6,"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167))*HLOOKUP(LEFT(TRIM(R$6),FIND("~",SUBSTITUTE(R$6," ","~",LEN(TRIM(R$6))-LEN(SUBSTITUTE(TRIM(R$6)," ",""))))-1)&amp;" Total",$B$6:$AH$427,ROW($A167)-5,FALSE))</f>
        <v>0</v>
      </c>
      <c r="S167" s="11">
        <f ca="1">IF(S$5&lt;&gt;"",HLOOKUP(S$5,Functionalization!$G$6:$M$427,ROW($A167)-5,FALSE),IFERROR(INDEX(S$391:S$427,MATCH($F167,$B$391:$B$427,0))/VLOOKUP($F167,$B$391:$AH$427,MATCH(LEFT(TRIM(S$6),FIND("~",SUBSTITUTE(S$6,"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167))*HLOOKUP(LEFT(TRIM(S$6),FIND("~",SUBSTITUTE(S$6," ","~",LEN(TRIM(S$6))-LEN(SUBSTITUTE(TRIM(S$6)," ",""))))-1)&amp;" Total",$B$6:$AH$427,ROW($A167)-5,FALSE))</f>
        <v>0</v>
      </c>
      <c r="T167" s="11">
        <f ca="1">IF(T$5&lt;&gt;"",HLOOKUP(T$5,Functionalization!$G$6:$M$427,ROW($A167)-5,FALSE),IFERROR(INDEX(T$391:T$427,MATCH($F167,$B$391:$B$427,0))/VLOOKUP($F167,$B$391:$AH$427,MATCH(LEFT(TRIM(T$6),FIND("~",SUBSTITUTE(T$6,"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167))*HLOOKUP(LEFT(TRIM(T$6),FIND("~",SUBSTITUTE(T$6," ","~",LEN(TRIM(T$6))-LEN(SUBSTITUTE(TRIM(T$6)," ",""))))-1)&amp;" Total",$B$6:$AH$427,ROW($A167)-5,FALSE))</f>
        <v>0</v>
      </c>
      <c r="U167" s="11">
        <f ca="1">IF(U$5&lt;&gt;"",HLOOKUP(U$5,Functionalization!$G$6:$M$427,ROW($A167)-5,FALSE),IFERROR(INDEX(U$391:U$427,MATCH($F167,$B$391:$B$427,0))/VLOOKUP($F167,$B$391:$AH$427,MATCH(LEFT(TRIM(U$6),FIND("~",SUBSTITUTE(U$6,"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167))*HLOOKUP(LEFT(TRIM(U$6),FIND("~",SUBSTITUTE(U$6," ","~",LEN(TRIM(U$6))-LEN(SUBSTITUTE(TRIM(U$6)," ",""))))-1)&amp;" Total",$B$6:$AH$427,ROW($A167)-5,FALSE))</f>
        <v>0</v>
      </c>
      <c r="V167" s="11">
        <f ca="1">IF(V$5&lt;&gt;"",HLOOKUP(V$5,Functionalization!$G$6:$M$427,ROW($A167)-5,FALSE),IFERROR(INDEX(V$391:V$427,MATCH($F167,$B$391:$B$427,0))/VLOOKUP($F167,$B$391:$AH$427,MATCH(LEFT(TRIM(V$6),FIND("~",SUBSTITUTE(V$6,"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167))*HLOOKUP(LEFT(TRIM(V$6),FIND("~",SUBSTITUTE(V$6," ","~",LEN(TRIM(V$6))-LEN(SUBSTITUTE(TRIM(V$6)," ",""))))-1)&amp;" Total",$B$6:$AH$427,ROW($A167)-5,FALSE))</f>
        <v>0</v>
      </c>
      <c r="W167" s="11">
        <f ca="1">IF(W$5&lt;&gt;"",HLOOKUP(W$5,Functionalization!$G$6:$M$427,ROW($A167)-5,FALSE),IFERROR(INDEX(W$391:W$427,MATCH($F167,$B$391:$B$427,0))/VLOOKUP($F167,$B$391:$AH$427,MATCH(LEFT(TRIM(W$6),FIND("~",SUBSTITUTE(W$6,"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167))*HLOOKUP(LEFT(TRIM(W$6),FIND("~",SUBSTITUTE(W$6," ","~",LEN(TRIM(W$6))-LEN(SUBSTITUTE(TRIM(W$6)," ",""))))-1)&amp;" Total",$B$6:$AH$427,ROW($A167)-5,FALSE))</f>
        <v>0</v>
      </c>
      <c r="X167" s="11">
        <f ca="1">IF(X$5&lt;&gt;"",HLOOKUP(X$5,Functionalization!$G$6:$M$427,ROW($A167)-5,FALSE),IFERROR(INDEX(X$391:X$427,MATCH($F167,$B$391:$B$427,0))/VLOOKUP($F167,$B$391:$AH$427,MATCH(LEFT(TRIM(X$6),FIND("~",SUBSTITUTE(X$6,"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167))*HLOOKUP(LEFT(TRIM(X$6),FIND("~",SUBSTITUTE(X$6," ","~",LEN(TRIM(X$6))-LEN(SUBSTITUTE(TRIM(X$6)," ",""))))-1)&amp;" Total",$B$6:$AH$427,ROW($A167)-5,FALSE))</f>
        <v>0</v>
      </c>
      <c r="Y167" s="11">
        <f ca="1">IF(Y$5&lt;&gt;"",HLOOKUP(Y$5,Functionalization!$G$6:$M$427,ROW($A167)-5,FALSE),IFERROR(INDEX(Y$391:Y$427,MATCH($F167,$B$391:$B$427,0))/VLOOKUP($F167,$B$391:$AH$427,MATCH(LEFT(TRIM(Y$6),FIND("~",SUBSTITUTE(Y$6,"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167))*HLOOKUP(LEFT(TRIM(Y$6),FIND("~",SUBSTITUTE(Y$6," ","~",LEN(TRIM(Y$6))-LEN(SUBSTITUTE(TRIM(Y$6)," ",""))))-1)&amp;" Total",$B$6:$AH$427,ROW($A167)-5,FALSE))</f>
        <v>0</v>
      </c>
      <c r="Z167" s="11">
        <f ca="1">IF(Z$5&lt;&gt;"",HLOOKUP(Z$5,Functionalization!$G$6:$M$427,ROW($A167)-5,FALSE),IFERROR(INDEX(Z$391:Z$427,MATCH($F167,$B$391:$B$427,0))/VLOOKUP($F167,$B$391:$AH$427,MATCH(LEFT(TRIM(Z$6),FIND("~",SUBSTITUTE(Z$6,"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167))*HLOOKUP(LEFT(TRIM(Z$6),FIND("~",SUBSTITUTE(Z$6," ","~",LEN(TRIM(Z$6))-LEN(SUBSTITUTE(TRIM(Z$6)," ",""))))-1)&amp;" Total",$B$6:$AH$427,ROW($A167)-5,FALSE))</f>
        <v>0</v>
      </c>
      <c r="AA167" s="11">
        <f ca="1">IF(AA$5&lt;&gt;"",HLOOKUP(AA$5,Functionalization!$G$6:$M$427,ROW($A167)-5,FALSE),IFERROR(INDEX(AA$391:AA$427,MATCH($F167,$B$391:$B$427,0))/VLOOKUP($F167,$B$391:$AH$427,MATCH(LEFT(TRIM(AA$6),FIND("~",SUBSTITUTE(AA$6,"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167))*HLOOKUP(LEFT(TRIM(AA$6),FIND("~",SUBSTITUTE(AA$6," ","~",LEN(TRIM(AA$6))-LEN(SUBSTITUTE(TRIM(AA$6)," ",""))))-1)&amp;" Total",$B$6:$AH$427,ROW($A167)-5,FALSE))</f>
        <v>0</v>
      </c>
      <c r="AB167" s="11">
        <f ca="1">IF(AB$5&lt;&gt;"",HLOOKUP(AB$5,Functionalization!$G$6:$M$427,ROW($A167)-5,FALSE),IFERROR(INDEX(AB$391:AB$427,MATCH($F167,$B$391:$B$427,0))/VLOOKUP($F167,$B$391:$AH$427,MATCH(LEFT(TRIM(AB$6),FIND("~",SUBSTITUTE(AB$6,"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167))*HLOOKUP(LEFT(TRIM(AB$6),FIND("~",SUBSTITUTE(AB$6," ","~",LEN(TRIM(AB$6))-LEN(SUBSTITUTE(TRIM(AB$6)," ",""))))-1)&amp;" Total",$B$6:$AH$427,ROW($A167)-5,FALSE))</f>
        <v>0</v>
      </c>
      <c r="AC167" s="11">
        <f ca="1">IF(AC$5&lt;&gt;"",HLOOKUP(AC$5,Functionalization!$G$6:$M$427,ROW($A167)-5,FALSE),IFERROR(INDEX(AC$391:AC$427,MATCH($F167,$B$391:$B$427,0))/VLOOKUP($F167,$B$391:$AH$427,MATCH(LEFT(TRIM(AC$6),FIND("~",SUBSTITUTE(AC$6,"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167))*HLOOKUP(LEFT(TRIM(AC$6),FIND("~",SUBSTITUTE(AC$6," ","~",LEN(TRIM(AC$6))-LEN(SUBSTITUTE(TRIM(AC$6)," ",""))))-1)&amp;" Total",$B$6:$AH$427,ROW($A167)-5,FALSE))</f>
        <v>0</v>
      </c>
      <c r="AD167" s="11">
        <f ca="1">IF(AD$5&lt;&gt;"",HLOOKUP(AD$5,Functionalization!$G$6:$M$427,ROW($A167)-5,FALSE),IFERROR(INDEX(AD$391:AD$427,MATCH($F167,$B$391:$B$427,0))/VLOOKUP($F167,$B$391:$AH$427,MATCH(LEFT(TRIM(AD$6),FIND("~",SUBSTITUTE(AD$6,"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167))*HLOOKUP(LEFT(TRIM(AD$6),FIND("~",SUBSTITUTE(AD$6," ","~",LEN(TRIM(AD$6))-LEN(SUBSTITUTE(TRIM(AD$6)," ",""))))-1)&amp;" Total",$B$6:$AH$427,ROW($A167)-5,FALSE))</f>
        <v>0</v>
      </c>
      <c r="AE167" s="11">
        <f ca="1">IF(AE$5&lt;&gt;"",HLOOKUP(AE$5,Functionalization!$G$6:$M$427,ROW($A167)-5,FALSE),IFERROR(INDEX(AE$391:AE$427,MATCH($F167,$B$391:$B$427,0))/VLOOKUP($F167,$B$391:$AH$427,MATCH(LEFT(TRIM(AE$6),FIND("~",SUBSTITUTE(AE$6,"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167))*HLOOKUP(LEFT(TRIM(AE$6),FIND("~",SUBSTITUTE(AE$6," ","~",LEN(TRIM(AE$6))-LEN(SUBSTITUTE(TRIM(AE$6)," ",""))))-1)&amp;" Total",$B$6:$AH$427,ROW($A167)-5,FALSE))</f>
        <v>0</v>
      </c>
      <c r="AF167" s="11">
        <f ca="1">IF(AF$5&lt;&gt;"",HLOOKUP(AF$5,Functionalization!$G$6:$M$427,ROW($A167)-5,FALSE),IFERROR(INDEX(AF$391:AF$427,MATCH($F167,$B$391:$B$427,0))/VLOOKUP($F167,$B$391:$AH$427,MATCH(LEFT(TRIM(AF$6),FIND("~",SUBSTITUTE(AF$6,"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167))*HLOOKUP(LEFT(TRIM(AF$6),FIND("~",SUBSTITUTE(AF$6," ","~",LEN(TRIM(AF$6))-LEN(SUBSTITUTE(TRIM(AF$6)," ",""))))-1)&amp;" Total",$B$6:$AH$427,ROW($A167)-5,FALSE))</f>
        <v>0</v>
      </c>
      <c r="AG167" s="11">
        <f ca="1">IF(AG$5&lt;&gt;"",HLOOKUP(AG$5,Functionalization!$G$6:$M$427,ROW($A167)-5,FALSE),IFERROR(INDEX(AG$391:AG$427,MATCH($F167,$B$391:$B$427,0))/VLOOKUP($F167,$B$391:$AH$427,MATCH(LEFT(TRIM(AG$6),FIND("~",SUBSTITUTE(AG$6,"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167))*HLOOKUP(LEFT(TRIM(AG$6),FIND("~",SUBSTITUTE(AG$6," ","~",LEN(TRIM(AG$6))-LEN(SUBSTITUTE(TRIM(AG$6)," ",""))))-1)&amp;" Total",$B$6:$AH$427,ROW($A167)-5,FALSE))</f>
        <v>0</v>
      </c>
      <c r="AH167" s="11">
        <f ca="1">IF(AH$5&lt;&gt;"",HLOOKUP(AH$5,Functionalization!$G$6:$M$427,ROW($A167)-5,FALSE),IFERROR(INDEX(AH$391:AH$427,MATCH($F167,$B$391:$B$427,0))/VLOOKUP($F167,$B$391:$AH$427,MATCH(LEFT(TRIM(AH$6),FIND("~",SUBSTITUTE(AH$6,"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167))*HLOOKUP(LEFT(TRIM(AH$6),FIND("~",SUBSTITUTE(AH$6," ","~",LEN(TRIM(AH$6))-LEN(SUBSTITUTE(TRIM(AH$6)," ",""))))-1)&amp;" Total",$B$6:$AH$427,ROW($A167)-5,FALSE))</f>
        <v>0</v>
      </c>
      <c r="AJ167">
        <f ca="1">IFERROR(IF(SUMIF($G$6:$AH$6,AJ$6&amp;" Total",$G167:$AH167)-(SUMIF($G$6:$AH$6,AJ$6&amp;" "&amp;'Input-Func_Class'!$D$22,$G167:$AH167)+IFERROR(SUMIF($G$6:$AH$6,AJ$6&amp;" "&amp;'Input-Func_Class'!$E$22,$G167:$AH167),SUMIF($G$6:$AH$6,AJ$6&amp;" "&amp;'Input-Func_Class'!$B$24,$G167:$AH167))+SUMIF($G$6:$AH$6,AJ$6&amp;" "&amp;'Input-Func_Class'!$F$22,$G167:$AH167))&lt;Check_Limit,0,1),1)</f>
        <v>0</v>
      </c>
      <c r="AK167">
        <f ca="1">IFERROR(IF(SUMIF($G$6:$AH$6,AK$6&amp;" Total",$G167:$AH167)-(SUMIF($G$6:$AH$6,AK$6&amp;" "&amp;'Input-Func_Class'!$D$22,$G167:$AH167)+IFERROR(SUMIF($G$6:$AH$6,AK$6&amp;" "&amp;'Input-Func_Class'!$E$22,$G167:$AH167),SUMIF($G$6:$AH$6,AK$6&amp;" "&amp;'Input-Func_Class'!$B$24,$G167:$AH167))+SUMIF($G$6:$AH$6,AK$6&amp;" "&amp;'Input-Func_Class'!$F$22,$G167:$AH167))&lt;Check_Limit,0,1),1)</f>
        <v>0</v>
      </c>
      <c r="AL167">
        <f ca="1">IFERROR(IF(SUMIF($G$6:$AH$6,AL$6&amp;" Total",$G167:$AH167)-(SUMIF($G$6:$AH$6,AL$6&amp;" "&amp;'Input-Func_Class'!$D$22,$G167:$AH167)+IFERROR(SUMIF($G$6:$AH$6,AL$6&amp;" "&amp;'Input-Func_Class'!$E$22,$G167:$AH167),SUMIF($G$6:$AH$6,AL$6&amp;" "&amp;'Input-Func_Class'!$B$24,$G167:$AH167))+SUMIF($G$6:$AH$6,AL$6&amp;" "&amp;'Input-Func_Class'!$F$22,$G167:$AH167))&lt;Check_Limit,0,1),1)</f>
        <v>0</v>
      </c>
      <c r="AM167">
        <f ca="1">IFERROR(IF(SUMIF($G$6:$AH$6,AM$6&amp;" Total",$G167:$AH167)-(SUMIF($G$6:$AH$6,AM$6&amp;" "&amp;'Input-Func_Class'!$D$22,$G167:$AH167)+IFERROR(SUMIF($G$6:$AH$6,AM$6&amp;" "&amp;'Input-Func_Class'!$E$22,$G167:$AH167),SUMIF($G$6:$AH$6,AM$6&amp;" "&amp;'Input-Func_Class'!$B$24,$G167:$AH167))+SUMIF($G$6:$AH$6,AM$6&amp;" "&amp;'Input-Func_Class'!$F$22,$G167:$AH167))&lt;Check_Limit,0,1),1)</f>
        <v>0</v>
      </c>
      <c r="AN167">
        <f ca="1">IFERROR(IF(SUMIF($G$6:$AH$6,AN$6&amp;" Total",$G167:$AH167)-(SUMIF($G$6:$AH$6,AN$6&amp;" "&amp;'Input-Func_Class'!$D$22,$G167:$AH167)+IFERROR(SUMIF($G$6:$AH$6,AN$6&amp;" "&amp;'Input-Func_Class'!$E$22,$G167:$AH167),SUMIF($G$6:$AH$6,AN$6&amp;" "&amp;'Input-Func_Class'!$B$24,$G167:$AH167))+SUMIF($G$6:$AH$6,AN$6&amp;" "&amp;'Input-Func_Class'!$F$22,$G167:$AH167))&lt;Check_Limit,0,1),1)</f>
        <v>0</v>
      </c>
      <c r="AO167">
        <f ca="1">IFERROR(IF(SUMIF($G$6:$AH$6,AO$6&amp;" Total",$G167:$AH167)-(SUMIF($G$6:$AH$6,AO$6&amp;" "&amp;'Input-Func_Class'!$D$22,$G167:$AH167)+IFERROR(SUMIF($G$6:$AH$6,AO$6&amp;" "&amp;'Input-Func_Class'!$E$22,$G167:$AH167),SUMIF($G$6:$AH$6,AO$6&amp;" "&amp;'Input-Func_Class'!$B$24,$G167:$AH167))+SUMIF($G$6:$AH$6,AO$6&amp;" "&amp;'Input-Func_Class'!$F$22,$G167:$AH167))&lt;Check_Limit,0,1),1)</f>
        <v>0</v>
      </c>
      <c r="AP167">
        <f ca="1">IFERROR(IF(SUMIF($G$6:$AH$6,AP$6&amp;" Total",$G167:$AH167)-(SUMIF($G$6:$AH$6,AP$6&amp;" "&amp;'Input-Func_Class'!$D$22,$G167:$AH167)+IFERROR(SUMIF($G$6:$AH$6,AP$6&amp;" "&amp;'Input-Func_Class'!$E$22,$G167:$AH167),SUMIF($G$6:$AH$6,AP$6&amp;" "&amp;'Input-Func_Class'!$B$24,$G167:$AH167))+SUMIF($G$6:$AH$6,AP$6&amp;" "&amp;'Input-Func_Class'!$F$22,$G167:$AH167))&lt;Check_Limit,0,1),1)</f>
        <v>0</v>
      </c>
    </row>
    <row r="168" spans="1:42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>Functionalization!$D168</f>
        <v>1047131.9575730168</v>
      </c>
      <c r="E168" s="11">
        <f t="shared" ca="1" si="15"/>
        <v>0</v>
      </c>
      <c r="F168" s="3" t="str">
        <f>IF($D168=0,"-",IF('Input-Accounts'!$E168&lt;&gt;0,'Input-Accounts'!$E168,'Input-Accounts'!$G168))</f>
        <v>COMMODITY</v>
      </c>
      <c r="G168" s="11">
        <f ca="1">IF(G$5&lt;&gt;"",HLOOKUP(G$5,Functionalization!$G$6:$M$427,ROW($A168)-5,FALSE),IFERROR(INDEX(G$391:G$427,MATCH($F168,$B$391:$B$427,0))/VLOOKUP($F168,$B$391:$AH$427,MATCH(LEFT(TRIM(G$6),FIND("~",SUBSTITUTE(G$6,"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168))*HLOOKUP(LEFT(TRIM(G$6),FIND("~",SUBSTITUTE(G$6," ","~",LEN(TRIM(G$6))-LEN(SUBSTITUTE(TRIM(G$6)," ",""))))-1)&amp;" Total",$B$6:$AH$427,ROW($A168)-5,FALSE))</f>
        <v>0</v>
      </c>
      <c r="H168" s="11">
        <f ca="1">IF(H$5&lt;&gt;"",HLOOKUP(H$5,Functionalization!$G$6:$M$427,ROW($A168)-5,FALSE),IFERROR(INDEX(H$391:H$427,MATCH($F168,$B$391:$B$427,0))/VLOOKUP($F168,$B$391:$AH$427,MATCH(LEFT(TRIM(H$6),FIND("~",SUBSTITUTE(H$6,"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168))*HLOOKUP(LEFT(TRIM(H$6),FIND("~",SUBSTITUTE(H$6," ","~",LEN(TRIM(H$6))-LEN(SUBSTITUTE(TRIM(H$6)," ",""))))-1)&amp;" Total",$B$6:$AH$427,ROW($A168)-5,FALSE))</f>
        <v>0</v>
      </c>
      <c r="I168" s="11">
        <f ca="1">IF(I$5&lt;&gt;"",HLOOKUP(I$5,Functionalization!$G$6:$M$427,ROW($A168)-5,FALSE),IFERROR(INDEX(I$391:I$427,MATCH($F168,$B$391:$B$427,0))/VLOOKUP($F168,$B$391:$AH$427,MATCH(LEFT(TRIM(I$6),FIND("~",SUBSTITUTE(I$6,"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168))*HLOOKUP(LEFT(TRIM(I$6),FIND("~",SUBSTITUTE(I$6," ","~",LEN(TRIM(I$6))-LEN(SUBSTITUTE(TRIM(I$6)," ",""))))-1)&amp;" Total",$B$6:$AH$427,ROW($A168)-5,FALSE))</f>
        <v>0</v>
      </c>
      <c r="J168" s="11">
        <f ca="1">IF(J$5&lt;&gt;"",HLOOKUP(J$5,Functionalization!$G$6:$M$427,ROW($A168)-5,FALSE),IFERROR(INDEX(J$391:J$427,MATCH($F168,$B$391:$B$427,0))/VLOOKUP($F168,$B$391:$AH$427,MATCH(LEFT(TRIM(J$6),FIND("~",SUBSTITUTE(J$6,"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168))*HLOOKUP(LEFT(TRIM(J$6),FIND("~",SUBSTITUTE(J$6," ","~",LEN(TRIM(J$6))-LEN(SUBSTITUTE(TRIM(J$6)," ",""))))-1)&amp;" Total",$B$6:$AH$427,ROW($A168)-5,FALSE))</f>
        <v>0</v>
      </c>
      <c r="K168" s="11">
        <f ca="1">IF(K$5&lt;&gt;"",HLOOKUP(K$5,Functionalization!$G$6:$M$427,ROW($A168)-5,FALSE),IFERROR(INDEX(K$391:K$427,MATCH($F168,$B$391:$B$427,0))/VLOOKUP($F168,$B$391:$AH$427,MATCH(LEFT(TRIM(K$6),FIND("~",SUBSTITUTE(K$6,"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168))*HLOOKUP(LEFT(TRIM(K$6),FIND("~",SUBSTITUTE(K$6," ","~",LEN(TRIM(K$6))-LEN(SUBSTITUTE(TRIM(K$6)," ",""))))-1)&amp;" Total",$B$6:$AH$427,ROW($A168)-5,FALSE))</f>
        <v>1047131.9575730168</v>
      </c>
      <c r="L168" s="11">
        <f ca="1">IF(L$5&lt;&gt;"",HLOOKUP(L$5,Functionalization!$G$6:$M$427,ROW($A168)-5,FALSE),IFERROR(INDEX(L$391:L$427,MATCH($F168,$B$391:$B$427,0))/VLOOKUP($F168,$B$391:$AH$427,MATCH(LEFT(TRIM(L$6),FIND("~",SUBSTITUTE(L$6,"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168))*HLOOKUP(LEFT(TRIM(L$6),FIND("~",SUBSTITUTE(L$6," ","~",LEN(TRIM(L$6))-LEN(SUBSTITUTE(TRIM(L$6)," ",""))))-1)&amp;" Total",$B$6:$AH$427,ROW($A168)-5,FALSE))</f>
        <v>0</v>
      </c>
      <c r="M168" s="11">
        <f ca="1">IF(M$5&lt;&gt;"",HLOOKUP(M$5,Functionalization!$G$6:$M$427,ROW($A168)-5,FALSE),IFERROR(INDEX(M$391:M$427,MATCH($F168,$B$391:$B$427,0))/VLOOKUP($F168,$B$391:$AH$427,MATCH(LEFT(TRIM(M$6),FIND("~",SUBSTITUTE(M$6,"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168))*HLOOKUP(LEFT(TRIM(M$6),FIND("~",SUBSTITUTE(M$6," ","~",LEN(TRIM(M$6))-LEN(SUBSTITUTE(TRIM(M$6)," ",""))))-1)&amp;" Total",$B$6:$AH$427,ROW($A168)-5,FALSE))</f>
        <v>1047131.9575730168</v>
      </c>
      <c r="N168" s="11">
        <f ca="1">IF(N$5&lt;&gt;"",HLOOKUP(N$5,Functionalization!$G$6:$M$427,ROW($A168)-5,FALSE),IFERROR(INDEX(N$391:N$427,MATCH($F168,$B$391:$B$427,0))/VLOOKUP($F168,$B$391:$AH$427,MATCH(LEFT(TRIM(N$6),FIND("~",SUBSTITUTE(N$6,"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168))*HLOOKUP(LEFT(TRIM(N$6),FIND("~",SUBSTITUTE(N$6," ","~",LEN(TRIM(N$6))-LEN(SUBSTITUTE(TRIM(N$6)," ",""))))-1)&amp;" Total",$B$6:$AH$427,ROW($A168)-5,FALSE))</f>
        <v>0</v>
      </c>
      <c r="O168" s="11">
        <f ca="1">IF(O$5&lt;&gt;"",HLOOKUP(O$5,Functionalization!$G$6:$M$427,ROW($A168)-5,FALSE),IFERROR(INDEX(O$391:O$427,MATCH($F168,$B$391:$B$427,0))/VLOOKUP($F168,$B$391:$AH$427,MATCH(LEFT(TRIM(O$6),FIND("~",SUBSTITUTE(O$6,"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168))*HLOOKUP(LEFT(TRIM(O$6),FIND("~",SUBSTITUTE(O$6," ","~",LEN(TRIM(O$6))-LEN(SUBSTITUTE(TRIM(O$6)," ",""))))-1)&amp;" Total",$B$6:$AH$427,ROW($A168)-5,FALSE))</f>
        <v>0</v>
      </c>
      <c r="P168" s="11">
        <f ca="1">IF(P$5&lt;&gt;"",HLOOKUP(P$5,Functionalization!$G$6:$M$427,ROW($A168)-5,FALSE),IFERROR(INDEX(P$391:P$427,MATCH($F168,$B$391:$B$427,0))/VLOOKUP($F168,$B$391:$AH$427,MATCH(LEFT(TRIM(P$6),FIND("~",SUBSTITUTE(P$6,"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168))*HLOOKUP(LEFT(TRIM(P$6),FIND("~",SUBSTITUTE(P$6," ","~",LEN(TRIM(P$6))-LEN(SUBSTITUTE(TRIM(P$6)," ",""))))-1)&amp;" Total",$B$6:$AH$427,ROW($A168)-5,FALSE))</f>
        <v>0</v>
      </c>
      <c r="Q168" s="11">
        <f ca="1">IF(Q$5&lt;&gt;"",HLOOKUP(Q$5,Functionalization!$G$6:$M$427,ROW($A168)-5,FALSE),IFERROR(INDEX(Q$391:Q$427,MATCH($F168,$B$391:$B$427,0))/VLOOKUP($F168,$B$391:$AH$427,MATCH(LEFT(TRIM(Q$6),FIND("~",SUBSTITUTE(Q$6,"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168))*HLOOKUP(LEFT(TRIM(Q$6),FIND("~",SUBSTITUTE(Q$6," ","~",LEN(TRIM(Q$6))-LEN(SUBSTITUTE(TRIM(Q$6)," ",""))))-1)&amp;" Total",$B$6:$AH$427,ROW($A168)-5,FALSE))</f>
        <v>0</v>
      </c>
      <c r="R168" s="11">
        <f ca="1">IF(R$5&lt;&gt;"",HLOOKUP(R$5,Functionalization!$G$6:$M$427,ROW($A168)-5,FALSE),IFERROR(INDEX(R$391:R$427,MATCH($F168,$B$391:$B$427,0))/VLOOKUP($F168,$B$391:$AH$427,MATCH(LEFT(TRIM(R$6),FIND("~",SUBSTITUTE(R$6,"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168))*HLOOKUP(LEFT(TRIM(R$6),FIND("~",SUBSTITUTE(R$6," ","~",LEN(TRIM(R$6))-LEN(SUBSTITUTE(TRIM(R$6)," ",""))))-1)&amp;" Total",$B$6:$AH$427,ROW($A168)-5,FALSE))</f>
        <v>0</v>
      </c>
      <c r="S168" s="11">
        <f ca="1">IF(S$5&lt;&gt;"",HLOOKUP(S$5,Functionalization!$G$6:$M$427,ROW($A168)-5,FALSE),IFERROR(INDEX(S$391:S$427,MATCH($F168,$B$391:$B$427,0))/VLOOKUP($F168,$B$391:$AH$427,MATCH(LEFT(TRIM(S$6),FIND("~",SUBSTITUTE(S$6,"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168))*HLOOKUP(LEFT(TRIM(S$6),FIND("~",SUBSTITUTE(S$6," ","~",LEN(TRIM(S$6))-LEN(SUBSTITUTE(TRIM(S$6)," ",""))))-1)&amp;" Total",$B$6:$AH$427,ROW($A168)-5,FALSE))</f>
        <v>0</v>
      </c>
      <c r="T168" s="11">
        <f ca="1">IF(T$5&lt;&gt;"",HLOOKUP(T$5,Functionalization!$G$6:$M$427,ROW($A168)-5,FALSE),IFERROR(INDEX(T$391:T$427,MATCH($F168,$B$391:$B$427,0))/VLOOKUP($F168,$B$391:$AH$427,MATCH(LEFT(TRIM(T$6),FIND("~",SUBSTITUTE(T$6,"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168))*HLOOKUP(LEFT(TRIM(T$6),FIND("~",SUBSTITUTE(T$6," ","~",LEN(TRIM(T$6))-LEN(SUBSTITUTE(TRIM(T$6)," ",""))))-1)&amp;" Total",$B$6:$AH$427,ROW($A168)-5,FALSE))</f>
        <v>0</v>
      </c>
      <c r="U168" s="11">
        <f ca="1">IF(U$5&lt;&gt;"",HLOOKUP(U$5,Functionalization!$G$6:$M$427,ROW($A168)-5,FALSE),IFERROR(INDEX(U$391:U$427,MATCH($F168,$B$391:$B$427,0))/VLOOKUP($F168,$B$391:$AH$427,MATCH(LEFT(TRIM(U$6),FIND("~",SUBSTITUTE(U$6,"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168))*HLOOKUP(LEFT(TRIM(U$6),FIND("~",SUBSTITUTE(U$6," ","~",LEN(TRIM(U$6))-LEN(SUBSTITUTE(TRIM(U$6)," ",""))))-1)&amp;" Total",$B$6:$AH$427,ROW($A168)-5,FALSE))</f>
        <v>0</v>
      </c>
      <c r="V168" s="11">
        <f ca="1">IF(V$5&lt;&gt;"",HLOOKUP(V$5,Functionalization!$G$6:$M$427,ROW($A168)-5,FALSE),IFERROR(INDEX(V$391:V$427,MATCH($F168,$B$391:$B$427,0))/VLOOKUP($F168,$B$391:$AH$427,MATCH(LEFT(TRIM(V$6),FIND("~",SUBSTITUTE(V$6,"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168))*HLOOKUP(LEFT(TRIM(V$6),FIND("~",SUBSTITUTE(V$6," ","~",LEN(TRIM(V$6))-LEN(SUBSTITUTE(TRIM(V$6)," ",""))))-1)&amp;" Total",$B$6:$AH$427,ROW($A168)-5,FALSE))</f>
        <v>0</v>
      </c>
      <c r="W168" s="11">
        <f ca="1">IF(W$5&lt;&gt;"",HLOOKUP(W$5,Functionalization!$G$6:$M$427,ROW($A168)-5,FALSE),IFERROR(INDEX(W$391:W$427,MATCH($F168,$B$391:$B$427,0))/VLOOKUP($F168,$B$391:$AH$427,MATCH(LEFT(TRIM(W$6),FIND("~",SUBSTITUTE(W$6,"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168))*HLOOKUP(LEFT(TRIM(W$6),FIND("~",SUBSTITUTE(W$6," ","~",LEN(TRIM(W$6))-LEN(SUBSTITUTE(TRIM(W$6)," ",""))))-1)&amp;" Total",$B$6:$AH$427,ROW($A168)-5,FALSE))</f>
        <v>0</v>
      </c>
      <c r="X168" s="11">
        <f ca="1">IF(X$5&lt;&gt;"",HLOOKUP(X$5,Functionalization!$G$6:$M$427,ROW($A168)-5,FALSE),IFERROR(INDEX(X$391:X$427,MATCH($F168,$B$391:$B$427,0))/VLOOKUP($F168,$B$391:$AH$427,MATCH(LEFT(TRIM(X$6),FIND("~",SUBSTITUTE(X$6,"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168))*HLOOKUP(LEFT(TRIM(X$6),FIND("~",SUBSTITUTE(X$6," ","~",LEN(TRIM(X$6))-LEN(SUBSTITUTE(TRIM(X$6)," ",""))))-1)&amp;" Total",$B$6:$AH$427,ROW($A168)-5,FALSE))</f>
        <v>0</v>
      </c>
      <c r="Y168" s="11">
        <f ca="1">IF(Y$5&lt;&gt;"",HLOOKUP(Y$5,Functionalization!$G$6:$M$427,ROW($A168)-5,FALSE),IFERROR(INDEX(Y$391:Y$427,MATCH($F168,$B$391:$B$427,0))/VLOOKUP($F168,$B$391:$AH$427,MATCH(LEFT(TRIM(Y$6),FIND("~",SUBSTITUTE(Y$6,"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168))*HLOOKUP(LEFT(TRIM(Y$6),FIND("~",SUBSTITUTE(Y$6," ","~",LEN(TRIM(Y$6))-LEN(SUBSTITUTE(TRIM(Y$6)," ",""))))-1)&amp;" Total",$B$6:$AH$427,ROW($A168)-5,FALSE))</f>
        <v>0</v>
      </c>
      <c r="Z168" s="11">
        <f ca="1">IF(Z$5&lt;&gt;"",HLOOKUP(Z$5,Functionalization!$G$6:$M$427,ROW($A168)-5,FALSE),IFERROR(INDEX(Z$391:Z$427,MATCH($F168,$B$391:$B$427,0))/VLOOKUP($F168,$B$391:$AH$427,MATCH(LEFT(TRIM(Z$6),FIND("~",SUBSTITUTE(Z$6,"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168))*HLOOKUP(LEFT(TRIM(Z$6),FIND("~",SUBSTITUTE(Z$6," ","~",LEN(TRIM(Z$6))-LEN(SUBSTITUTE(TRIM(Z$6)," ",""))))-1)&amp;" Total",$B$6:$AH$427,ROW($A168)-5,FALSE))</f>
        <v>0</v>
      </c>
      <c r="AA168" s="11">
        <f ca="1">IF(AA$5&lt;&gt;"",HLOOKUP(AA$5,Functionalization!$G$6:$M$427,ROW($A168)-5,FALSE),IFERROR(INDEX(AA$391:AA$427,MATCH($F168,$B$391:$B$427,0))/VLOOKUP($F168,$B$391:$AH$427,MATCH(LEFT(TRIM(AA$6),FIND("~",SUBSTITUTE(AA$6,"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168))*HLOOKUP(LEFT(TRIM(AA$6),FIND("~",SUBSTITUTE(AA$6," ","~",LEN(TRIM(AA$6))-LEN(SUBSTITUTE(TRIM(AA$6)," ",""))))-1)&amp;" Total",$B$6:$AH$427,ROW($A168)-5,FALSE))</f>
        <v>0</v>
      </c>
      <c r="AB168" s="11">
        <f ca="1">IF(AB$5&lt;&gt;"",HLOOKUP(AB$5,Functionalization!$G$6:$M$427,ROW($A168)-5,FALSE),IFERROR(INDEX(AB$391:AB$427,MATCH($F168,$B$391:$B$427,0))/VLOOKUP($F168,$B$391:$AH$427,MATCH(LEFT(TRIM(AB$6),FIND("~",SUBSTITUTE(AB$6,"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168))*HLOOKUP(LEFT(TRIM(AB$6),FIND("~",SUBSTITUTE(AB$6," ","~",LEN(TRIM(AB$6))-LEN(SUBSTITUTE(TRIM(AB$6)," ",""))))-1)&amp;" Total",$B$6:$AH$427,ROW($A168)-5,FALSE))</f>
        <v>0</v>
      </c>
      <c r="AC168" s="11">
        <f ca="1">IF(AC$5&lt;&gt;"",HLOOKUP(AC$5,Functionalization!$G$6:$M$427,ROW($A168)-5,FALSE),IFERROR(INDEX(AC$391:AC$427,MATCH($F168,$B$391:$B$427,0))/VLOOKUP($F168,$B$391:$AH$427,MATCH(LEFT(TRIM(AC$6),FIND("~",SUBSTITUTE(AC$6,"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168))*HLOOKUP(LEFT(TRIM(AC$6),FIND("~",SUBSTITUTE(AC$6," ","~",LEN(TRIM(AC$6))-LEN(SUBSTITUTE(TRIM(AC$6)," ",""))))-1)&amp;" Total",$B$6:$AH$427,ROW($A168)-5,FALSE))</f>
        <v>0</v>
      </c>
      <c r="AD168" s="11">
        <f ca="1">IF(AD$5&lt;&gt;"",HLOOKUP(AD$5,Functionalization!$G$6:$M$427,ROW($A168)-5,FALSE),IFERROR(INDEX(AD$391:AD$427,MATCH($F168,$B$391:$B$427,0))/VLOOKUP($F168,$B$391:$AH$427,MATCH(LEFT(TRIM(AD$6),FIND("~",SUBSTITUTE(AD$6,"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168))*HLOOKUP(LEFT(TRIM(AD$6),FIND("~",SUBSTITUTE(AD$6," ","~",LEN(TRIM(AD$6))-LEN(SUBSTITUTE(TRIM(AD$6)," ",""))))-1)&amp;" Total",$B$6:$AH$427,ROW($A168)-5,FALSE))</f>
        <v>0</v>
      </c>
      <c r="AE168" s="11">
        <f ca="1">IF(AE$5&lt;&gt;"",HLOOKUP(AE$5,Functionalization!$G$6:$M$427,ROW($A168)-5,FALSE),IFERROR(INDEX(AE$391:AE$427,MATCH($F168,$B$391:$B$427,0))/VLOOKUP($F168,$B$391:$AH$427,MATCH(LEFT(TRIM(AE$6),FIND("~",SUBSTITUTE(AE$6,"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168))*HLOOKUP(LEFT(TRIM(AE$6),FIND("~",SUBSTITUTE(AE$6," ","~",LEN(TRIM(AE$6))-LEN(SUBSTITUTE(TRIM(AE$6)," ",""))))-1)&amp;" Total",$B$6:$AH$427,ROW($A168)-5,FALSE))</f>
        <v>0</v>
      </c>
      <c r="AF168" s="11">
        <f ca="1">IF(AF$5&lt;&gt;"",HLOOKUP(AF$5,Functionalization!$G$6:$M$427,ROW($A168)-5,FALSE),IFERROR(INDEX(AF$391:AF$427,MATCH($F168,$B$391:$B$427,0))/VLOOKUP($F168,$B$391:$AH$427,MATCH(LEFT(TRIM(AF$6),FIND("~",SUBSTITUTE(AF$6,"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168))*HLOOKUP(LEFT(TRIM(AF$6),FIND("~",SUBSTITUTE(AF$6," ","~",LEN(TRIM(AF$6))-LEN(SUBSTITUTE(TRIM(AF$6)," ",""))))-1)&amp;" Total",$B$6:$AH$427,ROW($A168)-5,FALSE))</f>
        <v>0</v>
      </c>
      <c r="AG168" s="11">
        <f ca="1">IF(AG$5&lt;&gt;"",HLOOKUP(AG$5,Functionalization!$G$6:$M$427,ROW($A168)-5,FALSE),IFERROR(INDEX(AG$391:AG$427,MATCH($F168,$B$391:$B$427,0))/VLOOKUP($F168,$B$391:$AH$427,MATCH(LEFT(TRIM(AG$6),FIND("~",SUBSTITUTE(AG$6,"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168))*HLOOKUP(LEFT(TRIM(AG$6),FIND("~",SUBSTITUTE(AG$6," ","~",LEN(TRIM(AG$6))-LEN(SUBSTITUTE(TRIM(AG$6)," ",""))))-1)&amp;" Total",$B$6:$AH$427,ROW($A168)-5,FALSE))</f>
        <v>0</v>
      </c>
      <c r="AH168" s="11">
        <f ca="1">IF(AH$5&lt;&gt;"",HLOOKUP(AH$5,Functionalization!$G$6:$M$427,ROW($A168)-5,FALSE),IFERROR(INDEX(AH$391:AH$427,MATCH($F168,$B$391:$B$427,0))/VLOOKUP($F168,$B$391:$AH$427,MATCH(LEFT(TRIM(AH$6),FIND("~",SUBSTITUTE(AH$6,"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168))*HLOOKUP(LEFT(TRIM(AH$6),FIND("~",SUBSTITUTE(AH$6," ","~",LEN(TRIM(AH$6))-LEN(SUBSTITUTE(TRIM(AH$6)," ",""))))-1)&amp;" Total",$B$6:$AH$427,ROW($A168)-5,FALSE))</f>
        <v>0</v>
      </c>
      <c r="AJ168">
        <f ca="1">IFERROR(IF(SUMIF($G$6:$AH$6,AJ$6&amp;" Total",$G168:$AH168)-(SUMIF($G$6:$AH$6,AJ$6&amp;" "&amp;'Input-Func_Class'!$D$22,$G168:$AH168)+IFERROR(SUMIF($G$6:$AH$6,AJ$6&amp;" "&amp;'Input-Func_Class'!$E$22,$G168:$AH168),SUMIF($G$6:$AH$6,AJ$6&amp;" "&amp;'Input-Func_Class'!$B$24,$G168:$AH168))+SUMIF($G$6:$AH$6,AJ$6&amp;" "&amp;'Input-Func_Class'!$F$22,$G168:$AH168))&lt;Check_Limit,0,1),1)</f>
        <v>0</v>
      </c>
      <c r="AK168">
        <f ca="1">IFERROR(IF(SUMIF($G$6:$AH$6,AK$6&amp;" Total",$G168:$AH168)-(SUMIF($G$6:$AH$6,AK$6&amp;" "&amp;'Input-Func_Class'!$D$22,$G168:$AH168)+IFERROR(SUMIF($G$6:$AH$6,AK$6&amp;" "&amp;'Input-Func_Class'!$E$22,$G168:$AH168),SUMIF($G$6:$AH$6,AK$6&amp;" "&amp;'Input-Func_Class'!$B$24,$G168:$AH168))+SUMIF($G$6:$AH$6,AK$6&amp;" "&amp;'Input-Func_Class'!$F$22,$G168:$AH168))&lt;Check_Limit,0,1),1)</f>
        <v>0</v>
      </c>
      <c r="AL168">
        <f ca="1">IFERROR(IF(SUMIF($G$6:$AH$6,AL$6&amp;" Total",$G168:$AH168)-(SUMIF($G$6:$AH$6,AL$6&amp;" "&amp;'Input-Func_Class'!$D$22,$G168:$AH168)+IFERROR(SUMIF($G$6:$AH$6,AL$6&amp;" "&amp;'Input-Func_Class'!$E$22,$G168:$AH168),SUMIF($G$6:$AH$6,AL$6&amp;" "&amp;'Input-Func_Class'!$B$24,$G168:$AH168))+SUMIF($G$6:$AH$6,AL$6&amp;" "&amp;'Input-Func_Class'!$F$22,$G168:$AH168))&lt;Check_Limit,0,1),1)</f>
        <v>0</v>
      </c>
      <c r="AM168">
        <f ca="1">IFERROR(IF(SUMIF($G$6:$AH$6,AM$6&amp;" Total",$G168:$AH168)-(SUMIF($G$6:$AH$6,AM$6&amp;" "&amp;'Input-Func_Class'!$D$22,$G168:$AH168)+IFERROR(SUMIF($G$6:$AH$6,AM$6&amp;" "&amp;'Input-Func_Class'!$E$22,$G168:$AH168),SUMIF($G$6:$AH$6,AM$6&amp;" "&amp;'Input-Func_Class'!$B$24,$G168:$AH168))+SUMIF($G$6:$AH$6,AM$6&amp;" "&amp;'Input-Func_Class'!$F$22,$G168:$AH168))&lt;Check_Limit,0,1),1)</f>
        <v>0</v>
      </c>
      <c r="AN168">
        <f ca="1">IFERROR(IF(SUMIF($G$6:$AH$6,AN$6&amp;" Total",$G168:$AH168)-(SUMIF($G$6:$AH$6,AN$6&amp;" "&amp;'Input-Func_Class'!$D$22,$G168:$AH168)+IFERROR(SUMIF($G$6:$AH$6,AN$6&amp;" "&amp;'Input-Func_Class'!$E$22,$G168:$AH168),SUMIF($G$6:$AH$6,AN$6&amp;" "&amp;'Input-Func_Class'!$B$24,$G168:$AH168))+SUMIF($G$6:$AH$6,AN$6&amp;" "&amp;'Input-Func_Class'!$F$22,$G168:$AH168))&lt;Check_Limit,0,1),1)</f>
        <v>0</v>
      </c>
      <c r="AO168">
        <f ca="1">IFERROR(IF(SUMIF($G$6:$AH$6,AO$6&amp;" Total",$G168:$AH168)-(SUMIF($G$6:$AH$6,AO$6&amp;" "&amp;'Input-Func_Class'!$D$22,$G168:$AH168)+IFERROR(SUMIF($G$6:$AH$6,AO$6&amp;" "&amp;'Input-Func_Class'!$E$22,$G168:$AH168),SUMIF($G$6:$AH$6,AO$6&amp;" "&amp;'Input-Func_Class'!$B$24,$G168:$AH168))+SUMIF($G$6:$AH$6,AO$6&amp;" "&amp;'Input-Func_Class'!$F$22,$G168:$AH168))&lt;Check_Limit,0,1),1)</f>
        <v>0</v>
      </c>
      <c r="AP168">
        <f ca="1">IFERROR(IF(SUMIF($G$6:$AH$6,AP$6&amp;" Total",$G168:$AH168)-(SUMIF($G$6:$AH$6,AP$6&amp;" "&amp;'Input-Func_Class'!$D$22,$G168:$AH168)+IFERROR(SUMIF($G$6:$AH$6,AP$6&amp;" "&amp;'Input-Func_Class'!$E$22,$G168:$AH168),SUMIF($G$6:$AH$6,AP$6&amp;" "&amp;'Input-Func_Class'!$B$24,$G168:$AH168))+SUMIF($G$6:$AH$6,AP$6&amp;" "&amp;'Input-Func_Class'!$F$22,$G168:$AH168))&lt;Check_Limit,0,1),1)</f>
        <v>0</v>
      </c>
    </row>
    <row r="169" spans="1:42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>Functionalization!$D169</f>
        <v>348690.4587918577</v>
      </c>
      <c r="E169" s="11">
        <f t="shared" ca="1" si="15"/>
        <v>0</v>
      </c>
      <c r="F169" s="3" t="str">
        <f>IF($D169=0,"-",IF('Input-Accounts'!$E169&lt;&gt;0,'Input-Accounts'!$E169,'Input-Accounts'!$G169))</f>
        <v>COMMODITY</v>
      </c>
      <c r="G169" s="11">
        <f ca="1">IF(G$5&lt;&gt;"",HLOOKUP(G$5,Functionalization!$G$6:$M$427,ROW($A169)-5,FALSE),IFERROR(INDEX(G$391:G$427,MATCH($F169,$B$391:$B$427,0))/VLOOKUP($F169,$B$391:$AH$427,MATCH(LEFT(TRIM(G$6),FIND("~",SUBSTITUTE(G$6,"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169))*HLOOKUP(LEFT(TRIM(G$6),FIND("~",SUBSTITUTE(G$6," ","~",LEN(TRIM(G$6))-LEN(SUBSTITUTE(TRIM(G$6)," ",""))))-1)&amp;" Total",$B$6:$AH$427,ROW($A169)-5,FALSE))</f>
        <v>0</v>
      </c>
      <c r="H169" s="11">
        <f ca="1">IF(H$5&lt;&gt;"",HLOOKUP(H$5,Functionalization!$G$6:$M$427,ROW($A169)-5,FALSE),IFERROR(INDEX(H$391:H$427,MATCH($F169,$B$391:$B$427,0))/VLOOKUP($F169,$B$391:$AH$427,MATCH(LEFT(TRIM(H$6),FIND("~",SUBSTITUTE(H$6,"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169))*HLOOKUP(LEFT(TRIM(H$6),FIND("~",SUBSTITUTE(H$6," ","~",LEN(TRIM(H$6))-LEN(SUBSTITUTE(TRIM(H$6)," ",""))))-1)&amp;" Total",$B$6:$AH$427,ROW($A169)-5,FALSE))</f>
        <v>0</v>
      </c>
      <c r="I169" s="11">
        <f ca="1">IF(I$5&lt;&gt;"",HLOOKUP(I$5,Functionalization!$G$6:$M$427,ROW($A169)-5,FALSE),IFERROR(INDEX(I$391:I$427,MATCH($F169,$B$391:$B$427,0))/VLOOKUP($F169,$B$391:$AH$427,MATCH(LEFT(TRIM(I$6),FIND("~",SUBSTITUTE(I$6,"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169))*HLOOKUP(LEFT(TRIM(I$6),FIND("~",SUBSTITUTE(I$6," ","~",LEN(TRIM(I$6))-LEN(SUBSTITUTE(TRIM(I$6)," ",""))))-1)&amp;" Total",$B$6:$AH$427,ROW($A169)-5,FALSE))</f>
        <v>0</v>
      </c>
      <c r="J169" s="11">
        <f ca="1">IF(J$5&lt;&gt;"",HLOOKUP(J$5,Functionalization!$G$6:$M$427,ROW($A169)-5,FALSE),IFERROR(INDEX(J$391:J$427,MATCH($F169,$B$391:$B$427,0))/VLOOKUP($F169,$B$391:$AH$427,MATCH(LEFT(TRIM(J$6),FIND("~",SUBSTITUTE(J$6,"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169))*HLOOKUP(LEFT(TRIM(J$6),FIND("~",SUBSTITUTE(J$6," ","~",LEN(TRIM(J$6))-LEN(SUBSTITUTE(TRIM(J$6)," ",""))))-1)&amp;" Total",$B$6:$AH$427,ROW($A169)-5,FALSE))</f>
        <v>0</v>
      </c>
      <c r="K169" s="11">
        <f ca="1">IF(K$5&lt;&gt;"",HLOOKUP(K$5,Functionalization!$G$6:$M$427,ROW($A169)-5,FALSE),IFERROR(INDEX(K$391:K$427,MATCH($F169,$B$391:$B$427,0))/VLOOKUP($F169,$B$391:$AH$427,MATCH(LEFT(TRIM(K$6),FIND("~",SUBSTITUTE(K$6,"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169))*HLOOKUP(LEFT(TRIM(K$6),FIND("~",SUBSTITUTE(K$6," ","~",LEN(TRIM(K$6))-LEN(SUBSTITUTE(TRIM(K$6)," ",""))))-1)&amp;" Total",$B$6:$AH$427,ROW($A169)-5,FALSE))</f>
        <v>348690.4587918577</v>
      </c>
      <c r="L169" s="11">
        <f ca="1">IF(L$5&lt;&gt;"",HLOOKUP(L$5,Functionalization!$G$6:$M$427,ROW($A169)-5,FALSE),IFERROR(INDEX(L$391:L$427,MATCH($F169,$B$391:$B$427,0))/VLOOKUP($F169,$B$391:$AH$427,MATCH(LEFT(TRIM(L$6),FIND("~",SUBSTITUTE(L$6,"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169))*HLOOKUP(LEFT(TRIM(L$6),FIND("~",SUBSTITUTE(L$6," ","~",LEN(TRIM(L$6))-LEN(SUBSTITUTE(TRIM(L$6)," ",""))))-1)&amp;" Total",$B$6:$AH$427,ROW($A169)-5,FALSE))</f>
        <v>0</v>
      </c>
      <c r="M169" s="11">
        <f ca="1">IF(M$5&lt;&gt;"",HLOOKUP(M$5,Functionalization!$G$6:$M$427,ROW($A169)-5,FALSE),IFERROR(INDEX(M$391:M$427,MATCH($F169,$B$391:$B$427,0))/VLOOKUP($F169,$B$391:$AH$427,MATCH(LEFT(TRIM(M$6),FIND("~",SUBSTITUTE(M$6,"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169))*HLOOKUP(LEFT(TRIM(M$6),FIND("~",SUBSTITUTE(M$6," ","~",LEN(TRIM(M$6))-LEN(SUBSTITUTE(TRIM(M$6)," ",""))))-1)&amp;" Total",$B$6:$AH$427,ROW($A169)-5,FALSE))</f>
        <v>348690.4587918577</v>
      </c>
      <c r="N169" s="11">
        <f ca="1">IF(N$5&lt;&gt;"",HLOOKUP(N$5,Functionalization!$G$6:$M$427,ROW($A169)-5,FALSE),IFERROR(INDEX(N$391:N$427,MATCH($F169,$B$391:$B$427,0))/VLOOKUP($F169,$B$391:$AH$427,MATCH(LEFT(TRIM(N$6),FIND("~",SUBSTITUTE(N$6,"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169))*HLOOKUP(LEFT(TRIM(N$6),FIND("~",SUBSTITUTE(N$6," ","~",LEN(TRIM(N$6))-LEN(SUBSTITUTE(TRIM(N$6)," ",""))))-1)&amp;" Total",$B$6:$AH$427,ROW($A169)-5,FALSE))</f>
        <v>0</v>
      </c>
      <c r="O169" s="11">
        <f ca="1">IF(O$5&lt;&gt;"",HLOOKUP(O$5,Functionalization!$G$6:$M$427,ROW($A169)-5,FALSE),IFERROR(INDEX(O$391:O$427,MATCH($F169,$B$391:$B$427,0))/VLOOKUP($F169,$B$391:$AH$427,MATCH(LEFT(TRIM(O$6),FIND("~",SUBSTITUTE(O$6,"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169))*HLOOKUP(LEFT(TRIM(O$6),FIND("~",SUBSTITUTE(O$6," ","~",LEN(TRIM(O$6))-LEN(SUBSTITUTE(TRIM(O$6)," ",""))))-1)&amp;" Total",$B$6:$AH$427,ROW($A169)-5,FALSE))</f>
        <v>0</v>
      </c>
      <c r="P169" s="11">
        <f ca="1">IF(P$5&lt;&gt;"",HLOOKUP(P$5,Functionalization!$G$6:$M$427,ROW($A169)-5,FALSE),IFERROR(INDEX(P$391:P$427,MATCH($F169,$B$391:$B$427,0))/VLOOKUP($F169,$B$391:$AH$427,MATCH(LEFT(TRIM(P$6),FIND("~",SUBSTITUTE(P$6,"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169))*HLOOKUP(LEFT(TRIM(P$6),FIND("~",SUBSTITUTE(P$6," ","~",LEN(TRIM(P$6))-LEN(SUBSTITUTE(TRIM(P$6)," ",""))))-1)&amp;" Total",$B$6:$AH$427,ROW($A169)-5,FALSE))</f>
        <v>0</v>
      </c>
      <c r="Q169" s="11">
        <f ca="1">IF(Q$5&lt;&gt;"",HLOOKUP(Q$5,Functionalization!$G$6:$M$427,ROW($A169)-5,FALSE),IFERROR(INDEX(Q$391:Q$427,MATCH($F169,$B$391:$B$427,0))/VLOOKUP($F169,$B$391:$AH$427,MATCH(LEFT(TRIM(Q$6),FIND("~",SUBSTITUTE(Q$6,"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169))*HLOOKUP(LEFT(TRIM(Q$6),FIND("~",SUBSTITUTE(Q$6," ","~",LEN(TRIM(Q$6))-LEN(SUBSTITUTE(TRIM(Q$6)," ",""))))-1)&amp;" Total",$B$6:$AH$427,ROW($A169)-5,FALSE))</f>
        <v>0</v>
      </c>
      <c r="R169" s="11">
        <f ca="1">IF(R$5&lt;&gt;"",HLOOKUP(R$5,Functionalization!$G$6:$M$427,ROW($A169)-5,FALSE),IFERROR(INDEX(R$391:R$427,MATCH($F169,$B$391:$B$427,0))/VLOOKUP($F169,$B$391:$AH$427,MATCH(LEFT(TRIM(R$6),FIND("~",SUBSTITUTE(R$6,"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169))*HLOOKUP(LEFT(TRIM(R$6),FIND("~",SUBSTITUTE(R$6," ","~",LEN(TRIM(R$6))-LEN(SUBSTITUTE(TRIM(R$6)," ",""))))-1)&amp;" Total",$B$6:$AH$427,ROW($A169)-5,FALSE))</f>
        <v>0</v>
      </c>
      <c r="S169" s="11">
        <f ca="1">IF(S$5&lt;&gt;"",HLOOKUP(S$5,Functionalization!$G$6:$M$427,ROW($A169)-5,FALSE),IFERROR(INDEX(S$391:S$427,MATCH($F169,$B$391:$B$427,0))/VLOOKUP($F169,$B$391:$AH$427,MATCH(LEFT(TRIM(S$6),FIND("~",SUBSTITUTE(S$6,"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169))*HLOOKUP(LEFT(TRIM(S$6),FIND("~",SUBSTITUTE(S$6," ","~",LEN(TRIM(S$6))-LEN(SUBSTITUTE(TRIM(S$6)," ",""))))-1)&amp;" Total",$B$6:$AH$427,ROW($A169)-5,FALSE))</f>
        <v>0</v>
      </c>
      <c r="T169" s="11">
        <f ca="1">IF(T$5&lt;&gt;"",HLOOKUP(T$5,Functionalization!$G$6:$M$427,ROW($A169)-5,FALSE),IFERROR(INDEX(T$391:T$427,MATCH($F169,$B$391:$B$427,0))/VLOOKUP($F169,$B$391:$AH$427,MATCH(LEFT(TRIM(T$6),FIND("~",SUBSTITUTE(T$6,"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169))*HLOOKUP(LEFT(TRIM(T$6),FIND("~",SUBSTITUTE(T$6," ","~",LEN(TRIM(T$6))-LEN(SUBSTITUTE(TRIM(T$6)," ",""))))-1)&amp;" Total",$B$6:$AH$427,ROW($A169)-5,FALSE))</f>
        <v>0</v>
      </c>
      <c r="U169" s="11">
        <f ca="1">IF(U$5&lt;&gt;"",HLOOKUP(U$5,Functionalization!$G$6:$M$427,ROW($A169)-5,FALSE),IFERROR(INDEX(U$391:U$427,MATCH($F169,$B$391:$B$427,0))/VLOOKUP($F169,$B$391:$AH$427,MATCH(LEFT(TRIM(U$6),FIND("~",SUBSTITUTE(U$6,"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169))*HLOOKUP(LEFT(TRIM(U$6),FIND("~",SUBSTITUTE(U$6," ","~",LEN(TRIM(U$6))-LEN(SUBSTITUTE(TRIM(U$6)," ",""))))-1)&amp;" Total",$B$6:$AH$427,ROW($A169)-5,FALSE))</f>
        <v>0</v>
      </c>
      <c r="V169" s="11">
        <f ca="1">IF(V$5&lt;&gt;"",HLOOKUP(V$5,Functionalization!$G$6:$M$427,ROW($A169)-5,FALSE),IFERROR(INDEX(V$391:V$427,MATCH($F169,$B$391:$B$427,0))/VLOOKUP($F169,$B$391:$AH$427,MATCH(LEFT(TRIM(V$6),FIND("~",SUBSTITUTE(V$6,"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169))*HLOOKUP(LEFT(TRIM(V$6),FIND("~",SUBSTITUTE(V$6," ","~",LEN(TRIM(V$6))-LEN(SUBSTITUTE(TRIM(V$6)," ",""))))-1)&amp;" Total",$B$6:$AH$427,ROW($A169)-5,FALSE))</f>
        <v>0</v>
      </c>
      <c r="W169" s="11">
        <f ca="1">IF(W$5&lt;&gt;"",HLOOKUP(W$5,Functionalization!$G$6:$M$427,ROW($A169)-5,FALSE),IFERROR(INDEX(W$391:W$427,MATCH($F169,$B$391:$B$427,0))/VLOOKUP($F169,$B$391:$AH$427,MATCH(LEFT(TRIM(W$6),FIND("~",SUBSTITUTE(W$6,"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169))*HLOOKUP(LEFT(TRIM(W$6),FIND("~",SUBSTITUTE(W$6," ","~",LEN(TRIM(W$6))-LEN(SUBSTITUTE(TRIM(W$6)," ",""))))-1)&amp;" Total",$B$6:$AH$427,ROW($A169)-5,FALSE))</f>
        <v>0</v>
      </c>
      <c r="X169" s="11">
        <f ca="1">IF(X$5&lt;&gt;"",HLOOKUP(X$5,Functionalization!$G$6:$M$427,ROW($A169)-5,FALSE),IFERROR(INDEX(X$391:X$427,MATCH($F169,$B$391:$B$427,0))/VLOOKUP($F169,$B$391:$AH$427,MATCH(LEFT(TRIM(X$6),FIND("~",SUBSTITUTE(X$6,"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169))*HLOOKUP(LEFT(TRIM(X$6),FIND("~",SUBSTITUTE(X$6," ","~",LEN(TRIM(X$6))-LEN(SUBSTITUTE(TRIM(X$6)," ",""))))-1)&amp;" Total",$B$6:$AH$427,ROW($A169)-5,FALSE))</f>
        <v>0</v>
      </c>
      <c r="Y169" s="11">
        <f ca="1">IF(Y$5&lt;&gt;"",HLOOKUP(Y$5,Functionalization!$G$6:$M$427,ROW($A169)-5,FALSE),IFERROR(INDEX(Y$391:Y$427,MATCH($F169,$B$391:$B$427,0))/VLOOKUP($F169,$B$391:$AH$427,MATCH(LEFT(TRIM(Y$6),FIND("~",SUBSTITUTE(Y$6,"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169))*HLOOKUP(LEFT(TRIM(Y$6),FIND("~",SUBSTITUTE(Y$6," ","~",LEN(TRIM(Y$6))-LEN(SUBSTITUTE(TRIM(Y$6)," ",""))))-1)&amp;" Total",$B$6:$AH$427,ROW($A169)-5,FALSE))</f>
        <v>0</v>
      </c>
      <c r="Z169" s="11">
        <f ca="1">IF(Z$5&lt;&gt;"",HLOOKUP(Z$5,Functionalization!$G$6:$M$427,ROW($A169)-5,FALSE),IFERROR(INDEX(Z$391:Z$427,MATCH($F169,$B$391:$B$427,0))/VLOOKUP($F169,$B$391:$AH$427,MATCH(LEFT(TRIM(Z$6),FIND("~",SUBSTITUTE(Z$6,"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169))*HLOOKUP(LEFT(TRIM(Z$6),FIND("~",SUBSTITUTE(Z$6," ","~",LEN(TRIM(Z$6))-LEN(SUBSTITUTE(TRIM(Z$6)," ",""))))-1)&amp;" Total",$B$6:$AH$427,ROW($A169)-5,FALSE))</f>
        <v>0</v>
      </c>
      <c r="AA169" s="11">
        <f ca="1">IF(AA$5&lt;&gt;"",HLOOKUP(AA$5,Functionalization!$G$6:$M$427,ROW($A169)-5,FALSE),IFERROR(INDEX(AA$391:AA$427,MATCH($F169,$B$391:$B$427,0))/VLOOKUP($F169,$B$391:$AH$427,MATCH(LEFT(TRIM(AA$6),FIND("~",SUBSTITUTE(AA$6,"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169))*HLOOKUP(LEFT(TRIM(AA$6),FIND("~",SUBSTITUTE(AA$6," ","~",LEN(TRIM(AA$6))-LEN(SUBSTITUTE(TRIM(AA$6)," ",""))))-1)&amp;" Total",$B$6:$AH$427,ROW($A169)-5,FALSE))</f>
        <v>0</v>
      </c>
      <c r="AB169" s="11">
        <f ca="1">IF(AB$5&lt;&gt;"",HLOOKUP(AB$5,Functionalization!$G$6:$M$427,ROW($A169)-5,FALSE),IFERROR(INDEX(AB$391:AB$427,MATCH($F169,$B$391:$B$427,0))/VLOOKUP($F169,$B$391:$AH$427,MATCH(LEFT(TRIM(AB$6),FIND("~",SUBSTITUTE(AB$6,"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169))*HLOOKUP(LEFT(TRIM(AB$6),FIND("~",SUBSTITUTE(AB$6," ","~",LEN(TRIM(AB$6))-LEN(SUBSTITUTE(TRIM(AB$6)," ",""))))-1)&amp;" Total",$B$6:$AH$427,ROW($A169)-5,FALSE))</f>
        <v>0</v>
      </c>
      <c r="AC169" s="11">
        <f ca="1">IF(AC$5&lt;&gt;"",HLOOKUP(AC$5,Functionalization!$G$6:$M$427,ROW($A169)-5,FALSE),IFERROR(INDEX(AC$391:AC$427,MATCH($F169,$B$391:$B$427,0))/VLOOKUP($F169,$B$391:$AH$427,MATCH(LEFT(TRIM(AC$6),FIND("~",SUBSTITUTE(AC$6,"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169))*HLOOKUP(LEFT(TRIM(AC$6),FIND("~",SUBSTITUTE(AC$6," ","~",LEN(TRIM(AC$6))-LEN(SUBSTITUTE(TRIM(AC$6)," ",""))))-1)&amp;" Total",$B$6:$AH$427,ROW($A169)-5,FALSE))</f>
        <v>0</v>
      </c>
      <c r="AD169" s="11">
        <f ca="1">IF(AD$5&lt;&gt;"",HLOOKUP(AD$5,Functionalization!$G$6:$M$427,ROW($A169)-5,FALSE),IFERROR(INDEX(AD$391:AD$427,MATCH($F169,$B$391:$B$427,0))/VLOOKUP($F169,$B$391:$AH$427,MATCH(LEFT(TRIM(AD$6),FIND("~",SUBSTITUTE(AD$6,"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169))*HLOOKUP(LEFT(TRIM(AD$6),FIND("~",SUBSTITUTE(AD$6," ","~",LEN(TRIM(AD$6))-LEN(SUBSTITUTE(TRIM(AD$6)," ",""))))-1)&amp;" Total",$B$6:$AH$427,ROW($A169)-5,FALSE))</f>
        <v>0</v>
      </c>
      <c r="AE169" s="11">
        <f ca="1">IF(AE$5&lt;&gt;"",HLOOKUP(AE$5,Functionalization!$G$6:$M$427,ROW($A169)-5,FALSE),IFERROR(INDEX(AE$391:AE$427,MATCH($F169,$B$391:$B$427,0))/VLOOKUP($F169,$B$391:$AH$427,MATCH(LEFT(TRIM(AE$6),FIND("~",SUBSTITUTE(AE$6,"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169))*HLOOKUP(LEFT(TRIM(AE$6),FIND("~",SUBSTITUTE(AE$6," ","~",LEN(TRIM(AE$6))-LEN(SUBSTITUTE(TRIM(AE$6)," ",""))))-1)&amp;" Total",$B$6:$AH$427,ROW($A169)-5,FALSE))</f>
        <v>0</v>
      </c>
      <c r="AF169" s="11">
        <f ca="1">IF(AF$5&lt;&gt;"",HLOOKUP(AF$5,Functionalization!$G$6:$M$427,ROW($A169)-5,FALSE),IFERROR(INDEX(AF$391:AF$427,MATCH($F169,$B$391:$B$427,0))/VLOOKUP($F169,$B$391:$AH$427,MATCH(LEFT(TRIM(AF$6),FIND("~",SUBSTITUTE(AF$6,"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169))*HLOOKUP(LEFT(TRIM(AF$6),FIND("~",SUBSTITUTE(AF$6," ","~",LEN(TRIM(AF$6))-LEN(SUBSTITUTE(TRIM(AF$6)," ",""))))-1)&amp;" Total",$B$6:$AH$427,ROW($A169)-5,FALSE))</f>
        <v>0</v>
      </c>
      <c r="AG169" s="11">
        <f ca="1">IF(AG$5&lt;&gt;"",HLOOKUP(AG$5,Functionalization!$G$6:$M$427,ROW($A169)-5,FALSE),IFERROR(INDEX(AG$391:AG$427,MATCH($F169,$B$391:$B$427,0))/VLOOKUP($F169,$B$391:$AH$427,MATCH(LEFT(TRIM(AG$6),FIND("~",SUBSTITUTE(AG$6,"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169))*HLOOKUP(LEFT(TRIM(AG$6),FIND("~",SUBSTITUTE(AG$6," ","~",LEN(TRIM(AG$6))-LEN(SUBSTITUTE(TRIM(AG$6)," ",""))))-1)&amp;" Total",$B$6:$AH$427,ROW($A169)-5,FALSE))</f>
        <v>0</v>
      </c>
      <c r="AH169" s="11">
        <f ca="1">IF(AH$5&lt;&gt;"",HLOOKUP(AH$5,Functionalization!$G$6:$M$427,ROW($A169)-5,FALSE),IFERROR(INDEX(AH$391:AH$427,MATCH($F169,$B$391:$B$427,0))/VLOOKUP($F169,$B$391:$AH$427,MATCH(LEFT(TRIM(AH$6),FIND("~",SUBSTITUTE(AH$6,"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169))*HLOOKUP(LEFT(TRIM(AH$6),FIND("~",SUBSTITUTE(AH$6," ","~",LEN(TRIM(AH$6))-LEN(SUBSTITUTE(TRIM(AH$6)," ",""))))-1)&amp;" Total",$B$6:$AH$427,ROW($A169)-5,FALSE))</f>
        <v>0</v>
      </c>
      <c r="AJ169">
        <f ca="1">IFERROR(IF(SUMIF($G$6:$AH$6,AJ$6&amp;" Total",$G169:$AH169)-(SUMIF($G$6:$AH$6,AJ$6&amp;" "&amp;'Input-Func_Class'!$D$22,$G169:$AH169)+IFERROR(SUMIF($G$6:$AH$6,AJ$6&amp;" "&amp;'Input-Func_Class'!$E$22,$G169:$AH169),SUMIF($G$6:$AH$6,AJ$6&amp;" "&amp;'Input-Func_Class'!$B$24,$G169:$AH169))+SUMIF($G$6:$AH$6,AJ$6&amp;" "&amp;'Input-Func_Class'!$F$22,$G169:$AH169))&lt;Check_Limit,0,1),1)</f>
        <v>0</v>
      </c>
      <c r="AK169">
        <f ca="1">IFERROR(IF(SUMIF($G$6:$AH$6,AK$6&amp;" Total",$G169:$AH169)-(SUMIF($G$6:$AH$6,AK$6&amp;" "&amp;'Input-Func_Class'!$D$22,$G169:$AH169)+IFERROR(SUMIF($G$6:$AH$6,AK$6&amp;" "&amp;'Input-Func_Class'!$E$22,$G169:$AH169),SUMIF($G$6:$AH$6,AK$6&amp;" "&amp;'Input-Func_Class'!$B$24,$G169:$AH169))+SUMIF($G$6:$AH$6,AK$6&amp;" "&amp;'Input-Func_Class'!$F$22,$G169:$AH169))&lt;Check_Limit,0,1),1)</f>
        <v>0</v>
      </c>
      <c r="AL169">
        <f ca="1">IFERROR(IF(SUMIF($G$6:$AH$6,AL$6&amp;" Total",$G169:$AH169)-(SUMIF($G$6:$AH$6,AL$6&amp;" "&amp;'Input-Func_Class'!$D$22,$G169:$AH169)+IFERROR(SUMIF($G$6:$AH$6,AL$6&amp;" "&amp;'Input-Func_Class'!$E$22,$G169:$AH169),SUMIF($G$6:$AH$6,AL$6&amp;" "&amp;'Input-Func_Class'!$B$24,$G169:$AH169))+SUMIF($G$6:$AH$6,AL$6&amp;" "&amp;'Input-Func_Class'!$F$22,$G169:$AH169))&lt;Check_Limit,0,1),1)</f>
        <v>0</v>
      </c>
      <c r="AM169">
        <f ca="1">IFERROR(IF(SUMIF($G$6:$AH$6,AM$6&amp;" Total",$G169:$AH169)-(SUMIF($G$6:$AH$6,AM$6&amp;" "&amp;'Input-Func_Class'!$D$22,$G169:$AH169)+IFERROR(SUMIF($G$6:$AH$6,AM$6&amp;" "&amp;'Input-Func_Class'!$E$22,$G169:$AH169),SUMIF($G$6:$AH$6,AM$6&amp;" "&amp;'Input-Func_Class'!$B$24,$G169:$AH169))+SUMIF($G$6:$AH$6,AM$6&amp;" "&amp;'Input-Func_Class'!$F$22,$G169:$AH169))&lt;Check_Limit,0,1),1)</f>
        <v>0</v>
      </c>
      <c r="AN169">
        <f ca="1">IFERROR(IF(SUMIF($G$6:$AH$6,AN$6&amp;" Total",$G169:$AH169)-(SUMIF($G$6:$AH$6,AN$6&amp;" "&amp;'Input-Func_Class'!$D$22,$G169:$AH169)+IFERROR(SUMIF($G$6:$AH$6,AN$6&amp;" "&amp;'Input-Func_Class'!$E$22,$G169:$AH169),SUMIF($G$6:$AH$6,AN$6&amp;" "&amp;'Input-Func_Class'!$B$24,$G169:$AH169))+SUMIF($G$6:$AH$6,AN$6&amp;" "&amp;'Input-Func_Class'!$F$22,$G169:$AH169))&lt;Check_Limit,0,1),1)</f>
        <v>0</v>
      </c>
      <c r="AO169">
        <f ca="1">IFERROR(IF(SUMIF($G$6:$AH$6,AO$6&amp;" Total",$G169:$AH169)-(SUMIF($G$6:$AH$6,AO$6&amp;" "&amp;'Input-Func_Class'!$D$22,$G169:$AH169)+IFERROR(SUMIF($G$6:$AH$6,AO$6&amp;" "&amp;'Input-Func_Class'!$E$22,$G169:$AH169),SUMIF($G$6:$AH$6,AO$6&amp;" "&amp;'Input-Func_Class'!$B$24,$G169:$AH169))+SUMIF($G$6:$AH$6,AO$6&amp;" "&amp;'Input-Func_Class'!$F$22,$G169:$AH169))&lt;Check_Limit,0,1),1)</f>
        <v>0</v>
      </c>
      <c r="AP169">
        <f ca="1">IFERROR(IF(SUMIF($G$6:$AH$6,AP$6&amp;" Total",$G169:$AH169)-(SUMIF($G$6:$AH$6,AP$6&amp;" "&amp;'Input-Func_Class'!$D$22,$G169:$AH169)+IFERROR(SUMIF($G$6:$AH$6,AP$6&amp;" "&amp;'Input-Func_Class'!$E$22,$G169:$AH169),SUMIF($G$6:$AH$6,AP$6&amp;" "&amp;'Input-Func_Class'!$B$24,$G169:$AH169))+SUMIF($G$6:$AH$6,AP$6&amp;" "&amp;'Input-Func_Class'!$F$22,$G169:$AH169))&lt;Check_Limit,0,1),1)</f>
        <v>0</v>
      </c>
    </row>
    <row r="170" spans="1:42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>Functionalization!$D170</f>
        <v>73927.992031199203</v>
      </c>
      <c r="E170" s="11">
        <f t="shared" ca="1" si="15"/>
        <v>0</v>
      </c>
      <c r="F170" s="3" t="str">
        <f>IF($D170=0,"-",IF('Input-Accounts'!$E170&lt;&gt;0,'Input-Accounts'!$E170,'Input-Accounts'!$G170))</f>
        <v>COMMODITY</v>
      </c>
      <c r="G170" s="11">
        <f ca="1">IF(G$5&lt;&gt;"",HLOOKUP(G$5,Functionalization!$G$6:$M$427,ROW($A170)-5,FALSE),IFERROR(INDEX(G$391:G$427,MATCH($F170,$B$391:$B$427,0))/VLOOKUP($F170,$B$391:$AH$427,MATCH(LEFT(TRIM(G$6),FIND("~",SUBSTITUTE(G$6,"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170))*HLOOKUP(LEFT(TRIM(G$6),FIND("~",SUBSTITUTE(G$6," ","~",LEN(TRIM(G$6))-LEN(SUBSTITUTE(TRIM(G$6)," ",""))))-1)&amp;" Total",$B$6:$AH$427,ROW($A170)-5,FALSE))</f>
        <v>0</v>
      </c>
      <c r="H170" s="11">
        <f ca="1">IF(H$5&lt;&gt;"",HLOOKUP(H$5,Functionalization!$G$6:$M$427,ROW($A170)-5,FALSE),IFERROR(INDEX(H$391:H$427,MATCH($F170,$B$391:$B$427,0))/VLOOKUP($F170,$B$391:$AH$427,MATCH(LEFT(TRIM(H$6),FIND("~",SUBSTITUTE(H$6,"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170))*HLOOKUP(LEFT(TRIM(H$6),FIND("~",SUBSTITUTE(H$6," ","~",LEN(TRIM(H$6))-LEN(SUBSTITUTE(TRIM(H$6)," ",""))))-1)&amp;" Total",$B$6:$AH$427,ROW($A170)-5,FALSE))</f>
        <v>0</v>
      </c>
      <c r="I170" s="11">
        <f ca="1">IF(I$5&lt;&gt;"",HLOOKUP(I$5,Functionalization!$G$6:$M$427,ROW($A170)-5,FALSE),IFERROR(INDEX(I$391:I$427,MATCH($F170,$B$391:$B$427,0))/VLOOKUP($F170,$B$391:$AH$427,MATCH(LEFT(TRIM(I$6),FIND("~",SUBSTITUTE(I$6,"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170))*HLOOKUP(LEFT(TRIM(I$6),FIND("~",SUBSTITUTE(I$6," ","~",LEN(TRIM(I$6))-LEN(SUBSTITUTE(TRIM(I$6)," ",""))))-1)&amp;" Total",$B$6:$AH$427,ROW($A170)-5,FALSE))</f>
        <v>0</v>
      </c>
      <c r="J170" s="11">
        <f ca="1">IF(J$5&lt;&gt;"",HLOOKUP(J$5,Functionalization!$G$6:$M$427,ROW($A170)-5,FALSE),IFERROR(INDEX(J$391:J$427,MATCH($F170,$B$391:$B$427,0))/VLOOKUP($F170,$B$391:$AH$427,MATCH(LEFT(TRIM(J$6),FIND("~",SUBSTITUTE(J$6,"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170))*HLOOKUP(LEFT(TRIM(J$6),FIND("~",SUBSTITUTE(J$6," ","~",LEN(TRIM(J$6))-LEN(SUBSTITUTE(TRIM(J$6)," ",""))))-1)&amp;" Total",$B$6:$AH$427,ROW($A170)-5,FALSE))</f>
        <v>0</v>
      </c>
      <c r="K170" s="11">
        <f ca="1">IF(K$5&lt;&gt;"",HLOOKUP(K$5,Functionalization!$G$6:$M$427,ROW($A170)-5,FALSE),IFERROR(INDEX(K$391:K$427,MATCH($F170,$B$391:$B$427,0))/VLOOKUP($F170,$B$391:$AH$427,MATCH(LEFT(TRIM(K$6),FIND("~",SUBSTITUTE(K$6,"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170))*HLOOKUP(LEFT(TRIM(K$6),FIND("~",SUBSTITUTE(K$6," ","~",LEN(TRIM(K$6))-LEN(SUBSTITUTE(TRIM(K$6)," ",""))))-1)&amp;" Total",$B$6:$AH$427,ROW($A170)-5,FALSE))</f>
        <v>73927.992031199203</v>
      </c>
      <c r="L170" s="11">
        <f ca="1">IF(L$5&lt;&gt;"",HLOOKUP(L$5,Functionalization!$G$6:$M$427,ROW($A170)-5,FALSE),IFERROR(INDEX(L$391:L$427,MATCH($F170,$B$391:$B$427,0))/VLOOKUP($F170,$B$391:$AH$427,MATCH(LEFT(TRIM(L$6),FIND("~",SUBSTITUTE(L$6,"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170))*HLOOKUP(LEFT(TRIM(L$6),FIND("~",SUBSTITUTE(L$6," ","~",LEN(TRIM(L$6))-LEN(SUBSTITUTE(TRIM(L$6)," ",""))))-1)&amp;" Total",$B$6:$AH$427,ROW($A170)-5,FALSE))</f>
        <v>0</v>
      </c>
      <c r="M170" s="11">
        <f ca="1">IF(M$5&lt;&gt;"",HLOOKUP(M$5,Functionalization!$G$6:$M$427,ROW($A170)-5,FALSE),IFERROR(INDEX(M$391:M$427,MATCH($F170,$B$391:$B$427,0))/VLOOKUP($F170,$B$391:$AH$427,MATCH(LEFT(TRIM(M$6),FIND("~",SUBSTITUTE(M$6,"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170))*HLOOKUP(LEFT(TRIM(M$6),FIND("~",SUBSTITUTE(M$6," ","~",LEN(TRIM(M$6))-LEN(SUBSTITUTE(TRIM(M$6)," ",""))))-1)&amp;" Total",$B$6:$AH$427,ROW($A170)-5,FALSE))</f>
        <v>73927.992031199203</v>
      </c>
      <c r="N170" s="11">
        <f ca="1">IF(N$5&lt;&gt;"",HLOOKUP(N$5,Functionalization!$G$6:$M$427,ROW($A170)-5,FALSE),IFERROR(INDEX(N$391:N$427,MATCH($F170,$B$391:$B$427,0))/VLOOKUP($F170,$B$391:$AH$427,MATCH(LEFT(TRIM(N$6),FIND("~",SUBSTITUTE(N$6,"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170))*HLOOKUP(LEFT(TRIM(N$6),FIND("~",SUBSTITUTE(N$6," ","~",LEN(TRIM(N$6))-LEN(SUBSTITUTE(TRIM(N$6)," ",""))))-1)&amp;" Total",$B$6:$AH$427,ROW($A170)-5,FALSE))</f>
        <v>0</v>
      </c>
      <c r="O170" s="11">
        <f ca="1">IF(O$5&lt;&gt;"",HLOOKUP(O$5,Functionalization!$G$6:$M$427,ROW($A170)-5,FALSE),IFERROR(INDEX(O$391:O$427,MATCH($F170,$B$391:$B$427,0))/VLOOKUP($F170,$B$391:$AH$427,MATCH(LEFT(TRIM(O$6),FIND("~",SUBSTITUTE(O$6,"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170))*HLOOKUP(LEFT(TRIM(O$6),FIND("~",SUBSTITUTE(O$6," ","~",LEN(TRIM(O$6))-LEN(SUBSTITUTE(TRIM(O$6)," ",""))))-1)&amp;" Total",$B$6:$AH$427,ROW($A170)-5,FALSE))</f>
        <v>0</v>
      </c>
      <c r="P170" s="11">
        <f ca="1">IF(P$5&lt;&gt;"",HLOOKUP(P$5,Functionalization!$G$6:$M$427,ROW($A170)-5,FALSE),IFERROR(INDEX(P$391:P$427,MATCH($F170,$B$391:$B$427,0))/VLOOKUP($F170,$B$391:$AH$427,MATCH(LEFT(TRIM(P$6),FIND("~",SUBSTITUTE(P$6,"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170))*HLOOKUP(LEFT(TRIM(P$6),FIND("~",SUBSTITUTE(P$6," ","~",LEN(TRIM(P$6))-LEN(SUBSTITUTE(TRIM(P$6)," ",""))))-1)&amp;" Total",$B$6:$AH$427,ROW($A170)-5,FALSE))</f>
        <v>0</v>
      </c>
      <c r="Q170" s="11">
        <f ca="1">IF(Q$5&lt;&gt;"",HLOOKUP(Q$5,Functionalization!$G$6:$M$427,ROW($A170)-5,FALSE),IFERROR(INDEX(Q$391:Q$427,MATCH($F170,$B$391:$B$427,0))/VLOOKUP($F170,$B$391:$AH$427,MATCH(LEFT(TRIM(Q$6),FIND("~",SUBSTITUTE(Q$6,"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170))*HLOOKUP(LEFT(TRIM(Q$6),FIND("~",SUBSTITUTE(Q$6," ","~",LEN(TRIM(Q$6))-LEN(SUBSTITUTE(TRIM(Q$6)," ",""))))-1)&amp;" Total",$B$6:$AH$427,ROW($A170)-5,FALSE))</f>
        <v>0</v>
      </c>
      <c r="R170" s="11">
        <f ca="1">IF(R$5&lt;&gt;"",HLOOKUP(R$5,Functionalization!$G$6:$M$427,ROW($A170)-5,FALSE),IFERROR(INDEX(R$391:R$427,MATCH($F170,$B$391:$B$427,0))/VLOOKUP($F170,$B$391:$AH$427,MATCH(LEFT(TRIM(R$6),FIND("~",SUBSTITUTE(R$6,"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170))*HLOOKUP(LEFT(TRIM(R$6),FIND("~",SUBSTITUTE(R$6," ","~",LEN(TRIM(R$6))-LEN(SUBSTITUTE(TRIM(R$6)," ",""))))-1)&amp;" Total",$B$6:$AH$427,ROW($A170)-5,FALSE))</f>
        <v>0</v>
      </c>
      <c r="S170" s="11">
        <f ca="1">IF(S$5&lt;&gt;"",HLOOKUP(S$5,Functionalization!$G$6:$M$427,ROW($A170)-5,FALSE),IFERROR(INDEX(S$391:S$427,MATCH($F170,$B$391:$B$427,0))/VLOOKUP($F170,$B$391:$AH$427,MATCH(LEFT(TRIM(S$6),FIND("~",SUBSTITUTE(S$6,"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170))*HLOOKUP(LEFT(TRIM(S$6),FIND("~",SUBSTITUTE(S$6," ","~",LEN(TRIM(S$6))-LEN(SUBSTITUTE(TRIM(S$6)," ",""))))-1)&amp;" Total",$B$6:$AH$427,ROW($A170)-5,FALSE))</f>
        <v>0</v>
      </c>
      <c r="T170" s="11">
        <f ca="1">IF(T$5&lt;&gt;"",HLOOKUP(T$5,Functionalization!$G$6:$M$427,ROW($A170)-5,FALSE),IFERROR(INDEX(T$391:T$427,MATCH($F170,$B$391:$B$427,0))/VLOOKUP($F170,$B$391:$AH$427,MATCH(LEFT(TRIM(T$6),FIND("~",SUBSTITUTE(T$6,"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170))*HLOOKUP(LEFT(TRIM(T$6),FIND("~",SUBSTITUTE(T$6," ","~",LEN(TRIM(T$6))-LEN(SUBSTITUTE(TRIM(T$6)," ",""))))-1)&amp;" Total",$B$6:$AH$427,ROW($A170)-5,FALSE))</f>
        <v>0</v>
      </c>
      <c r="U170" s="11">
        <f ca="1">IF(U$5&lt;&gt;"",HLOOKUP(U$5,Functionalization!$G$6:$M$427,ROW($A170)-5,FALSE),IFERROR(INDEX(U$391:U$427,MATCH($F170,$B$391:$B$427,0))/VLOOKUP($F170,$B$391:$AH$427,MATCH(LEFT(TRIM(U$6),FIND("~",SUBSTITUTE(U$6,"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170))*HLOOKUP(LEFT(TRIM(U$6),FIND("~",SUBSTITUTE(U$6," ","~",LEN(TRIM(U$6))-LEN(SUBSTITUTE(TRIM(U$6)," ",""))))-1)&amp;" Total",$B$6:$AH$427,ROW($A170)-5,FALSE))</f>
        <v>0</v>
      </c>
      <c r="V170" s="11">
        <f ca="1">IF(V$5&lt;&gt;"",HLOOKUP(V$5,Functionalization!$G$6:$M$427,ROW($A170)-5,FALSE),IFERROR(INDEX(V$391:V$427,MATCH($F170,$B$391:$B$427,0))/VLOOKUP($F170,$B$391:$AH$427,MATCH(LEFT(TRIM(V$6),FIND("~",SUBSTITUTE(V$6,"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170))*HLOOKUP(LEFT(TRIM(V$6),FIND("~",SUBSTITUTE(V$6," ","~",LEN(TRIM(V$6))-LEN(SUBSTITUTE(TRIM(V$6)," ",""))))-1)&amp;" Total",$B$6:$AH$427,ROW($A170)-5,FALSE))</f>
        <v>0</v>
      </c>
      <c r="W170" s="11">
        <f ca="1">IF(W$5&lt;&gt;"",HLOOKUP(W$5,Functionalization!$G$6:$M$427,ROW($A170)-5,FALSE),IFERROR(INDEX(W$391:W$427,MATCH($F170,$B$391:$B$427,0))/VLOOKUP($F170,$B$391:$AH$427,MATCH(LEFT(TRIM(W$6),FIND("~",SUBSTITUTE(W$6,"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170))*HLOOKUP(LEFT(TRIM(W$6),FIND("~",SUBSTITUTE(W$6," ","~",LEN(TRIM(W$6))-LEN(SUBSTITUTE(TRIM(W$6)," ",""))))-1)&amp;" Total",$B$6:$AH$427,ROW($A170)-5,FALSE))</f>
        <v>0</v>
      </c>
      <c r="X170" s="11">
        <f ca="1">IF(X$5&lt;&gt;"",HLOOKUP(X$5,Functionalization!$G$6:$M$427,ROW($A170)-5,FALSE),IFERROR(INDEX(X$391:X$427,MATCH($F170,$B$391:$B$427,0))/VLOOKUP($F170,$B$391:$AH$427,MATCH(LEFT(TRIM(X$6),FIND("~",SUBSTITUTE(X$6,"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170))*HLOOKUP(LEFT(TRIM(X$6),FIND("~",SUBSTITUTE(X$6," ","~",LEN(TRIM(X$6))-LEN(SUBSTITUTE(TRIM(X$6)," ",""))))-1)&amp;" Total",$B$6:$AH$427,ROW($A170)-5,FALSE))</f>
        <v>0</v>
      </c>
      <c r="Y170" s="11">
        <f ca="1">IF(Y$5&lt;&gt;"",HLOOKUP(Y$5,Functionalization!$G$6:$M$427,ROW($A170)-5,FALSE),IFERROR(INDEX(Y$391:Y$427,MATCH($F170,$B$391:$B$427,0))/VLOOKUP($F170,$B$391:$AH$427,MATCH(LEFT(TRIM(Y$6),FIND("~",SUBSTITUTE(Y$6,"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170))*HLOOKUP(LEFT(TRIM(Y$6),FIND("~",SUBSTITUTE(Y$6," ","~",LEN(TRIM(Y$6))-LEN(SUBSTITUTE(TRIM(Y$6)," ",""))))-1)&amp;" Total",$B$6:$AH$427,ROW($A170)-5,FALSE))</f>
        <v>0</v>
      </c>
      <c r="Z170" s="11">
        <f ca="1">IF(Z$5&lt;&gt;"",HLOOKUP(Z$5,Functionalization!$G$6:$M$427,ROW($A170)-5,FALSE),IFERROR(INDEX(Z$391:Z$427,MATCH($F170,$B$391:$B$427,0))/VLOOKUP($F170,$B$391:$AH$427,MATCH(LEFT(TRIM(Z$6),FIND("~",SUBSTITUTE(Z$6,"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170))*HLOOKUP(LEFT(TRIM(Z$6),FIND("~",SUBSTITUTE(Z$6," ","~",LEN(TRIM(Z$6))-LEN(SUBSTITUTE(TRIM(Z$6)," ",""))))-1)&amp;" Total",$B$6:$AH$427,ROW($A170)-5,FALSE))</f>
        <v>0</v>
      </c>
      <c r="AA170" s="11">
        <f ca="1">IF(AA$5&lt;&gt;"",HLOOKUP(AA$5,Functionalization!$G$6:$M$427,ROW($A170)-5,FALSE),IFERROR(INDEX(AA$391:AA$427,MATCH($F170,$B$391:$B$427,0))/VLOOKUP($F170,$B$391:$AH$427,MATCH(LEFT(TRIM(AA$6),FIND("~",SUBSTITUTE(AA$6,"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170))*HLOOKUP(LEFT(TRIM(AA$6),FIND("~",SUBSTITUTE(AA$6," ","~",LEN(TRIM(AA$6))-LEN(SUBSTITUTE(TRIM(AA$6)," ",""))))-1)&amp;" Total",$B$6:$AH$427,ROW($A170)-5,FALSE))</f>
        <v>0</v>
      </c>
      <c r="AB170" s="11">
        <f ca="1">IF(AB$5&lt;&gt;"",HLOOKUP(AB$5,Functionalization!$G$6:$M$427,ROW($A170)-5,FALSE),IFERROR(INDEX(AB$391:AB$427,MATCH($F170,$B$391:$B$427,0))/VLOOKUP($F170,$B$391:$AH$427,MATCH(LEFT(TRIM(AB$6),FIND("~",SUBSTITUTE(AB$6,"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170))*HLOOKUP(LEFT(TRIM(AB$6),FIND("~",SUBSTITUTE(AB$6," ","~",LEN(TRIM(AB$6))-LEN(SUBSTITUTE(TRIM(AB$6)," ",""))))-1)&amp;" Total",$B$6:$AH$427,ROW($A170)-5,FALSE))</f>
        <v>0</v>
      </c>
      <c r="AC170" s="11">
        <f ca="1">IF(AC$5&lt;&gt;"",HLOOKUP(AC$5,Functionalization!$G$6:$M$427,ROW($A170)-5,FALSE),IFERROR(INDEX(AC$391:AC$427,MATCH($F170,$B$391:$B$427,0))/VLOOKUP($F170,$B$391:$AH$427,MATCH(LEFT(TRIM(AC$6),FIND("~",SUBSTITUTE(AC$6,"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170))*HLOOKUP(LEFT(TRIM(AC$6),FIND("~",SUBSTITUTE(AC$6," ","~",LEN(TRIM(AC$6))-LEN(SUBSTITUTE(TRIM(AC$6)," ",""))))-1)&amp;" Total",$B$6:$AH$427,ROW($A170)-5,FALSE))</f>
        <v>0</v>
      </c>
      <c r="AD170" s="11">
        <f ca="1">IF(AD$5&lt;&gt;"",HLOOKUP(AD$5,Functionalization!$G$6:$M$427,ROW($A170)-5,FALSE),IFERROR(INDEX(AD$391:AD$427,MATCH($F170,$B$391:$B$427,0))/VLOOKUP($F170,$B$391:$AH$427,MATCH(LEFT(TRIM(AD$6),FIND("~",SUBSTITUTE(AD$6,"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170))*HLOOKUP(LEFT(TRIM(AD$6),FIND("~",SUBSTITUTE(AD$6," ","~",LEN(TRIM(AD$6))-LEN(SUBSTITUTE(TRIM(AD$6)," ",""))))-1)&amp;" Total",$B$6:$AH$427,ROW($A170)-5,FALSE))</f>
        <v>0</v>
      </c>
      <c r="AE170" s="11">
        <f ca="1">IF(AE$5&lt;&gt;"",HLOOKUP(AE$5,Functionalization!$G$6:$M$427,ROW($A170)-5,FALSE),IFERROR(INDEX(AE$391:AE$427,MATCH($F170,$B$391:$B$427,0))/VLOOKUP($F170,$B$391:$AH$427,MATCH(LEFT(TRIM(AE$6),FIND("~",SUBSTITUTE(AE$6,"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170))*HLOOKUP(LEFT(TRIM(AE$6),FIND("~",SUBSTITUTE(AE$6," ","~",LEN(TRIM(AE$6))-LEN(SUBSTITUTE(TRIM(AE$6)," ",""))))-1)&amp;" Total",$B$6:$AH$427,ROW($A170)-5,FALSE))</f>
        <v>0</v>
      </c>
      <c r="AF170" s="11">
        <f ca="1">IF(AF$5&lt;&gt;"",HLOOKUP(AF$5,Functionalization!$G$6:$M$427,ROW($A170)-5,FALSE),IFERROR(INDEX(AF$391:AF$427,MATCH($F170,$B$391:$B$427,0))/VLOOKUP($F170,$B$391:$AH$427,MATCH(LEFT(TRIM(AF$6),FIND("~",SUBSTITUTE(AF$6,"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170))*HLOOKUP(LEFT(TRIM(AF$6),FIND("~",SUBSTITUTE(AF$6," ","~",LEN(TRIM(AF$6))-LEN(SUBSTITUTE(TRIM(AF$6)," ",""))))-1)&amp;" Total",$B$6:$AH$427,ROW($A170)-5,FALSE))</f>
        <v>0</v>
      </c>
      <c r="AG170" s="11">
        <f ca="1">IF(AG$5&lt;&gt;"",HLOOKUP(AG$5,Functionalization!$G$6:$M$427,ROW($A170)-5,FALSE),IFERROR(INDEX(AG$391:AG$427,MATCH($F170,$B$391:$B$427,0))/VLOOKUP($F170,$B$391:$AH$427,MATCH(LEFT(TRIM(AG$6),FIND("~",SUBSTITUTE(AG$6,"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170))*HLOOKUP(LEFT(TRIM(AG$6),FIND("~",SUBSTITUTE(AG$6," ","~",LEN(TRIM(AG$6))-LEN(SUBSTITUTE(TRIM(AG$6)," ",""))))-1)&amp;" Total",$B$6:$AH$427,ROW($A170)-5,FALSE))</f>
        <v>0</v>
      </c>
      <c r="AH170" s="11">
        <f ca="1">IF(AH$5&lt;&gt;"",HLOOKUP(AH$5,Functionalization!$G$6:$M$427,ROW($A170)-5,FALSE),IFERROR(INDEX(AH$391:AH$427,MATCH($F170,$B$391:$B$427,0))/VLOOKUP($F170,$B$391:$AH$427,MATCH(LEFT(TRIM(AH$6),FIND("~",SUBSTITUTE(AH$6,"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170))*HLOOKUP(LEFT(TRIM(AH$6),FIND("~",SUBSTITUTE(AH$6," ","~",LEN(TRIM(AH$6))-LEN(SUBSTITUTE(TRIM(AH$6)," ",""))))-1)&amp;" Total",$B$6:$AH$427,ROW($A170)-5,FALSE))</f>
        <v>0</v>
      </c>
      <c r="AJ170">
        <f ca="1">IFERROR(IF(SUMIF($G$6:$AH$6,AJ$6&amp;" Total",$G170:$AH170)-(SUMIF($G$6:$AH$6,AJ$6&amp;" "&amp;'Input-Func_Class'!$D$22,$G170:$AH170)+IFERROR(SUMIF($G$6:$AH$6,AJ$6&amp;" "&amp;'Input-Func_Class'!$E$22,$G170:$AH170),SUMIF($G$6:$AH$6,AJ$6&amp;" "&amp;'Input-Func_Class'!$B$24,$G170:$AH170))+SUMIF($G$6:$AH$6,AJ$6&amp;" "&amp;'Input-Func_Class'!$F$22,$G170:$AH170))&lt;Check_Limit,0,1),1)</f>
        <v>0</v>
      </c>
      <c r="AK170">
        <f ca="1">IFERROR(IF(SUMIF($G$6:$AH$6,AK$6&amp;" Total",$G170:$AH170)-(SUMIF($G$6:$AH$6,AK$6&amp;" "&amp;'Input-Func_Class'!$D$22,$G170:$AH170)+IFERROR(SUMIF($G$6:$AH$6,AK$6&amp;" "&amp;'Input-Func_Class'!$E$22,$G170:$AH170),SUMIF($G$6:$AH$6,AK$6&amp;" "&amp;'Input-Func_Class'!$B$24,$G170:$AH170))+SUMIF($G$6:$AH$6,AK$6&amp;" "&amp;'Input-Func_Class'!$F$22,$G170:$AH170))&lt;Check_Limit,0,1),1)</f>
        <v>0</v>
      </c>
      <c r="AL170">
        <f ca="1">IFERROR(IF(SUMIF($G$6:$AH$6,AL$6&amp;" Total",$G170:$AH170)-(SUMIF($G$6:$AH$6,AL$6&amp;" "&amp;'Input-Func_Class'!$D$22,$G170:$AH170)+IFERROR(SUMIF($G$6:$AH$6,AL$6&amp;" "&amp;'Input-Func_Class'!$E$22,$G170:$AH170),SUMIF($G$6:$AH$6,AL$6&amp;" "&amp;'Input-Func_Class'!$B$24,$G170:$AH170))+SUMIF($G$6:$AH$6,AL$6&amp;" "&amp;'Input-Func_Class'!$F$22,$G170:$AH170))&lt;Check_Limit,0,1),1)</f>
        <v>0</v>
      </c>
      <c r="AM170">
        <f ca="1">IFERROR(IF(SUMIF($G$6:$AH$6,AM$6&amp;" Total",$G170:$AH170)-(SUMIF($G$6:$AH$6,AM$6&amp;" "&amp;'Input-Func_Class'!$D$22,$G170:$AH170)+IFERROR(SUMIF($G$6:$AH$6,AM$6&amp;" "&amp;'Input-Func_Class'!$E$22,$G170:$AH170),SUMIF($G$6:$AH$6,AM$6&amp;" "&amp;'Input-Func_Class'!$B$24,$G170:$AH170))+SUMIF($G$6:$AH$6,AM$6&amp;" "&amp;'Input-Func_Class'!$F$22,$G170:$AH170))&lt;Check_Limit,0,1),1)</f>
        <v>0</v>
      </c>
      <c r="AN170">
        <f ca="1">IFERROR(IF(SUMIF($G$6:$AH$6,AN$6&amp;" Total",$G170:$AH170)-(SUMIF($G$6:$AH$6,AN$6&amp;" "&amp;'Input-Func_Class'!$D$22,$G170:$AH170)+IFERROR(SUMIF($G$6:$AH$6,AN$6&amp;" "&amp;'Input-Func_Class'!$E$22,$G170:$AH170),SUMIF($G$6:$AH$6,AN$6&amp;" "&amp;'Input-Func_Class'!$B$24,$G170:$AH170))+SUMIF($G$6:$AH$6,AN$6&amp;" "&amp;'Input-Func_Class'!$F$22,$G170:$AH170))&lt;Check_Limit,0,1),1)</f>
        <v>0</v>
      </c>
      <c r="AO170">
        <f ca="1">IFERROR(IF(SUMIF($G$6:$AH$6,AO$6&amp;" Total",$G170:$AH170)-(SUMIF($G$6:$AH$6,AO$6&amp;" "&amp;'Input-Func_Class'!$D$22,$G170:$AH170)+IFERROR(SUMIF($G$6:$AH$6,AO$6&amp;" "&amp;'Input-Func_Class'!$E$22,$G170:$AH170),SUMIF($G$6:$AH$6,AO$6&amp;" "&amp;'Input-Func_Class'!$B$24,$G170:$AH170))+SUMIF($G$6:$AH$6,AO$6&amp;" "&amp;'Input-Func_Class'!$F$22,$G170:$AH170))&lt;Check_Limit,0,1),1)</f>
        <v>0</v>
      </c>
      <c r="AP170">
        <f ca="1">IFERROR(IF(SUMIF($G$6:$AH$6,AP$6&amp;" Total",$G170:$AH170)-(SUMIF($G$6:$AH$6,AP$6&amp;" "&amp;'Input-Func_Class'!$D$22,$G170:$AH170)+IFERROR(SUMIF($G$6:$AH$6,AP$6&amp;" "&amp;'Input-Func_Class'!$E$22,$G170:$AH170),SUMIF($G$6:$AH$6,AP$6&amp;" "&amp;'Input-Func_Class'!$B$24,$G170:$AH170))+SUMIF($G$6:$AH$6,AP$6&amp;" "&amp;'Input-Func_Class'!$F$22,$G170:$AH170))&lt;Check_Limit,0,1),1)</f>
        <v>0</v>
      </c>
    </row>
    <row r="171" spans="1:42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>Functionalization!$D171</f>
        <v>19098.568663522372</v>
      </c>
      <c r="E171" s="11">
        <f t="shared" ca="1" si="15"/>
        <v>0</v>
      </c>
      <c r="F171" s="3" t="str">
        <f>IF($D171=0,"-",IF('Input-Accounts'!$E171&lt;&gt;0,'Input-Accounts'!$E171,'Input-Accounts'!$G171))</f>
        <v>COMMODITY</v>
      </c>
      <c r="G171" s="11">
        <f ca="1">IF(G$5&lt;&gt;"",HLOOKUP(G$5,Functionalization!$G$6:$M$427,ROW($A171)-5,FALSE),IFERROR(INDEX(G$391:G$427,MATCH($F171,$B$391:$B$427,0))/VLOOKUP($F171,$B$391:$AH$427,MATCH(LEFT(TRIM(G$6),FIND("~",SUBSTITUTE(G$6,"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171))*HLOOKUP(LEFT(TRIM(G$6),FIND("~",SUBSTITUTE(G$6," ","~",LEN(TRIM(G$6))-LEN(SUBSTITUTE(TRIM(G$6)," ",""))))-1)&amp;" Total",$B$6:$AH$427,ROW($A171)-5,FALSE))</f>
        <v>0</v>
      </c>
      <c r="H171" s="11">
        <f ca="1">IF(H$5&lt;&gt;"",HLOOKUP(H$5,Functionalization!$G$6:$M$427,ROW($A171)-5,FALSE),IFERROR(INDEX(H$391:H$427,MATCH($F171,$B$391:$B$427,0))/VLOOKUP($F171,$B$391:$AH$427,MATCH(LEFT(TRIM(H$6),FIND("~",SUBSTITUTE(H$6,"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171))*HLOOKUP(LEFT(TRIM(H$6),FIND("~",SUBSTITUTE(H$6," ","~",LEN(TRIM(H$6))-LEN(SUBSTITUTE(TRIM(H$6)," ",""))))-1)&amp;" Total",$B$6:$AH$427,ROW($A171)-5,FALSE))</f>
        <v>0</v>
      </c>
      <c r="I171" s="11">
        <f ca="1">IF(I$5&lt;&gt;"",HLOOKUP(I$5,Functionalization!$G$6:$M$427,ROW($A171)-5,FALSE),IFERROR(INDEX(I$391:I$427,MATCH($F171,$B$391:$B$427,0))/VLOOKUP($F171,$B$391:$AH$427,MATCH(LEFT(TRIM(I$6),FIND("~",SUBSTITUTE(I$6,"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171))*HLOOKUP(LEFT(TRIM(I$6),FIND("~",SUBSTITUTE(I$6," ","~",LEN(TRIM(I$6))-LEN(SUBSTITUTE(TRIM(I$6)," ",""))))-1)&amp;" Total",$B$6:$AH$427,ROW($A171)-5,FALSE))</f>
        <v>0</v>
      </c>
      <c r="J171" s="11">
        <f ca="1">IF(J$5&lt;&gt;"",HLOOKUP(J$5,Functionalization!$G$6:$M$427,ROW($A171)-5,FALSE),IFERROR(INDEX(J$391:J$427,MATCH($F171,$B$391:$B$427,0))/VLOOKUP($F171,$B$391:$AH$427,MATCH(LEFT(TRIM(J$6),FIND("~",SUBSTITUTE(J$6,"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171))*HLOOKUP(LEFT(TRIM(J$6),FIND("~",SUBSTITUTE(J$6," ","~",LEN(TRIM(J$6))-LEN(SUBSTITUTE(TRIM(J$6)," ",""))))-1)&amp;" Total",$B$6:$AH$427,ROW($A171)-5,FALSE))</f>
        <v>0</v>
      </c>
      <c r="K171" s="11">
        <f ca="1">IF(K$5&lt;&gt;"",HLOOKUP(K$5,Functionalization!$G$6:$M$427,ROW($A171)-5,FALSE),IFERROR(INDEX(K$391:K$427,MATCH($F171,$B$391:$B$427,0))/VLOOKUP($F171,$B$391:$AH$427,MATCH(LEFT(TRIM(K$6),FIND("~",SUBSTITUTE(K$6,"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171))*HLOOKUP(LEFT(TRIM(K$6),FIND("~",SUBSTITUTE(K$6," ","~",LEN(TRIM(K$6))-LEN(SUBSTITUTE(TRIM(K$6)," ",""))))-1)&amp;" Total",$B$6:$AH$427,ROW($A171)-5,FALSE))</f>
        <v>19098.568663522372</v>
      </c>
      <c r="L171" s="11">
        <f ca="1">IF(L$5&lt;&gt;"",HLOOKUP(L$5,Functionalization!$G$6:$M$427,ROW($A171)-5,FALSE),IFERROR(INDEX(L$391:L$427,MATCH($F171,$B$391:$B$427,0))/VLOOKUP($F171,$B$391:$AH$427,MATCH(LEFT(TRIM(L$6),FIND("~",SUBSTITUTE(L$6,"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171))*HLOOKUP(LEFT(TRIM(L$6),FIND("~",SUBSTITUTE(L$6," ","~",LEN(TRIM(L$6))-LEN(SUBSTITUTE(TRIM(L$6)," ",""))))-1)&amp;" Total",$B$6:$AH$427,ROW($A171)-5,FALSE))</f>
        <v>0</v>
      </c>
      <c r="M171" s="11">
        <f ca="1">IF(M$5&lt;&gt;"",HLOOKUP(M$5,Functionalization!$G$6:$M$427,ROW($A171)-5,FALSE),IFERROR(INDEX(M$391:M$427,MATCH($F171,$B$391:$B$427,0))/VLOOKUP($F171,$B$391:$AH$427,MATCH(LEFT(TRIM(M$6),FIND("~",SUBSTITUTE(M$6,"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171))*HLOOKUP(LEFT(TRIM(M$6),FIND("~",SUBSTITUTE(M$6," ","~",LEN(TRIM(M$6))-LEN(SUBSTITUTE(TRIM(M$6)," ",""))))-1)&amp;" Total",$B$6:$AH$427,ROW($A171)-5,FALSE))</f>
        <v>19098.568663522372</v>
      </c>
      <c r="N171" s="11">
        <f ca="1">IF(N$5&lt;&gt;"",HLOOKUP(N$5,Functionalization!$G$6:$M$427,ROW($A171)-5,FALSE),IFERROR(INDEX(N$391:N$427,MATCH($F171,$B$391:$B$427,0))/VLOOKUP($F171,$B$391:$AH$427,MATCH(LEFT(TRIM(N$6),FIND("~",SUBSTITUTE(N$6,"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171))*HLOOKUP(LEFT(TRIM(N$6),FIND("~",SUBSTITUTE(N$6," ","~",LEN(TRIM(N$6))-LEN(SUBSTITUTE(TRIM(N$6)," ",""))))-1)&amp;" Total",$B$6:$AH$427,ROW($A171)-5,FALSE))</f>
        <v>0</v>
      </c>
      <c r="O171" s="11">
        <f ca="1">IF(O$5&lt;&gt;"",HLOOKUP(O$5,Functionalization!$G$6:$M$427,ROW($A171)-5,FALSE),IFERROR(INDEX(O$391:O$427,MATCH($F171,$B$391:$B$427,0))/VLOOKUP($F171,$B$391:$AH$427,MATCH(LEFT(TRIM(O$6),FIND("~",SUBSTITUTE(O$6,"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171))*HLOOKUP(LEFT(TRIM(O$6),FIND("~",SUBSTITUTE(O$6," ","~",LEN(TRIM(O$6))-LEN(SUBSTITUTE(TRIM(O$6)," ",""))))-1)&amp;" Total",$B$6:$AH$427,ROW($A171)-5,FALSE))</f>
        <v>0</v>
      </c>
      <c r="P171" s="11">
        <f ca="1">IF(P$5&lt;&gt;"",HLOOKUP(P$5,Functionalization!$G$6:$M$427,ROW($A171)-5,FALSE),IFERROR(INDEX(P$391:P$427,MATCH($F171,$B$391:$B$427,0))/VLOOKUP($F171,$B$391:$AH$427,MATCH(LEFT(TRIM(P$6),FIND("~",SUBSTITUTE(P$6,"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171))*HLOOKUP(LEFT(TRIM(P$6),FIND("~",SUBSTITUTE(P$6," ","~",LEN(TRIM(P$6))-LEN(SUBSTITUTE(TRIM(P$6)," ",""))))-1)&amp;" Total",$B$6:$AH$427,ROW($A171)-5,FALSE))</f>
        <v>0</v>
      </c>
      <c r="Q171" s="11">
        <f ca="1">IF(Q$5&lt;&gt;"",HLOOKUP(Q$5,Functionalization!$G$6:$M$427,ROW($A171)-5,FALSE),IFERROR(INDEX(Q$391:Q$427,MATCH($F171,$B$391:$B$427,0))/VLOOKUP($F171,$B$391:$AH$427,MATCH(LEFT(TRIM(Q$6),FIND("~",SUBSTITUTE(Q$6,"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171))*HLOOKUP(LEFT(TRIM(Q$6),FIND("~",SUBSTITUTE(Q$6," ","~",LEN(TRIM(Q$6))-LEN(SUBSTITUTE(TRIM(Q$6)," ",""))))-1)&amp;" Total",$B$6:$AH$427,ROW($A171)-5,FALSE))</f>
        <v>0</v>
      </c>
      <c r="R171" s="11">
        <f ca="1">IF(R$5&lt;&gt;"",HLOOKUP(R$5,Functionalization!$G$6:$M$427,ROW($A171)-5,FALSE),IFERROR(INDEX(R$391:R$427,MATCH($F171,$B$391:$B$427,0))/VLOOKUP($F171,$B$391:$AH$427,MATCH(LEFT(TRIM(R$6),FIND("~",SUBSTITUTE(R$6,"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171))*HLOOKUP(LEFT(TRIM(R$6),FIND("~",SUBSTITUTE(R$6," ","~",LEN(TRIM(R$6))-LEN(SUBSTITUTE(TRIM(R$6)," ",""))))-1)&amp;" Total",$B$6:$AH$427,ROW($A171)-5,FALSE))</f>
        <v>0</v>
      </c>
      <c r="S171" s="11">
        <f ca="1">IF(S$5&lt;&gt;"",HLOOKUP(S$5,Functionalization!$G$6:$M$427,ROW($A171)-5,FALSE),IFERROR(INDEX(S$391:S$427,MATCH($F171,$B$391:$B$427,0))/VLOOKUP($F171,$B$391:$AH$427,MATCH(LEFT(TRIM(S$6),FIND("~",SUBSTITUTE(S$6,"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171))*HLOOKUP(LEFT(TRIM(S$6),FIND("~",SUBSTITUTE(S$6," ","~",LEN(TRIM(S$6))-LEN(SUBSTITUTE(TRIM(S$6)," ",""))))-1)&amp;" Total",$B$6:$AH$427,ROW($A171)-5,FALSE))</f>
        <v>0</v>
      </c>
      <c r="T171" s="11">
        <f ca="1">IF(T$5&lt;&gt;"",HLOOKUP(T$5,Functionalization!$G$6:$M$427,ROW($A171)-5,FALSE),IFERROR(INDEX(T$391:T$427,MATCH($F171,$B$391:$B$427,0))/VLOOKUP($F171,$B$391:$AH$427,MATCH(LEFT(TRIM(T$6),FIND("~",SUBSTITUTE(T$6,"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171))*HLOOKUP(LEFT(TRIM(T$6),FIND("~",SUBSTITUTE(T$6," ","~",LEN(TRIM(T$6))-LEN(SUBSTITUTE(TRIM(T$6)," ",""))))-1)&amp;" Total",$B$6:$AH$427,ROW($A171)-5,FALSE))</f>
        <v>0</v>
      </c>
      <c r="U171" s="11">
        <f ca="1">IF(U$5&lt;&gt;"",HLOOKUP(U$5,Functionalization!$G$6:$M$427,ROW($A171)-5,FALSE),IFERROR(INDEX(U$391:U$427,MATCH($F171,$B$391:$B$427,0))/VLOOKUP($F171,$B$391:$AH$427,MATCH(LEFT(TRIM(U$6),FIND("~",SUBSTITUTE(U$6,"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171))*HLOOKUP(LEFT(TRIM(U$6),FIND("~",SUBSTITUTE(U$6," ","~",LEN(TRIM(U$6))-LEN(SUBSTITUTE(TRIM(U$6)," ",""))))-1)&amp;" Total",$B$6:$AH$427,ROW($A171)-5,FALSE))</f>
        <v>0</v>
      </c>
      <c r="V171" s="11">
        <f ca="1">IF(V$5&lt;&gt;"",HLOOKUP(V$5,Functionalization!$G$6:$M$427,ROW($A171)-5,FALSE),IFERROR(INDEX(V$391:V$427,MATCH($F171,$B$391:$B$427,0))/VLOOKUP($F171,$B$391:$AH$427,MATCH(LEFT(TRIM(V$6),FIND("~",SUBSTITUTE(V$6,"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171))*HLOOKUP(LEFT(TRIM(V$6),FIND("~",SUBSTITUTE(V$6," ","~",LEN(TRIM(V$6))-LEN(SUBSTITUTE(TRIM(V$6)," ",""))))-1)&amp;" Total",$B$6:$AH$427,ROW($A171)-5,FALSE))</f>
        <v>0</v>
      </c>
      <c r="W171" s="11">
        <f ca="1">IF(W$5&lt;&gt;"",HLOOKUP(W$5,Functionalization!$G$6:$M$427,ROW($A171)-5,FALSE),IFERROR(INDEX(W$391:W$427,MATCH($F171,$B$391:$B$427,0))/VLOOKUP($F171,$B$391:$AH$427,MATCH(LEFT(TRIM(W$6),FIND("~",SUBSTITUTE(W$6,"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171))*HLOOKUP(LEFT(TRIM(W$6),FIND("~",SUBSTITUTE(W$6," ","~",LEN(TRIM(W$6))-LEN(SUBSTITUTE(TRIM(W$6)," ",""))))-1)&amp;" Total",$B$6:$AH$427,ROW($A171)-5,FALSE))</f>
        <v>0</v>
      </c>
      <c r="X171" s="11">
        <f ca="1">IF(X$5&lt;&gt;"",HLOOKUP(X$5,Functionalization!$G$6:$M$427,ROW($A171)-5,FALSE),IFERROR(INDEX(X$391:X$427,MATCH($F171,$B$391:$B$427,0))/VLOOKUP($F171,$B$391:$AH$427,MATCH(LEFT(TRIM(X$6),FIND("~",SUBSTITUTE(X$6,"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171))*HLOOKUP(LEFT(TRIM(X$6),FIND("~",SUBSTITUTE(X$6," ","~",LEN(TRIM(X$6))-LEN(SUBSTITUTE(TRIM(X$6)," ",""))))-1)&amp;" Total",$B$6:$AH$427,ROW($A171)-5,FALSE))</f>
        <v>0</v>
      </c>
      <c r="Y171" s="11">
        <f ca="1">IF(Y$5&lt;&gt;"",HLOOKUP(Y$5,Functionalization!$G$6:$M$427,ROW($A171)-5,FALSE),IFERROR(INDEX(Y$391:Y$427,MATCH($F171,$B$391:$B$427,0))/VLOOKUP($F171,$B$391:$AH$427,MATCH(LEFT(TRIM(Y$6),FIND("~",SUBSTITUTE(Y$6,"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171))*HLOOKUP(LEFT(TRIM(Y$6),FIND("~",SUBSTITUTE(Y$6," ","~",LEN(TRIM(Y$6))-LEN(SUBSTITUTE(TRIM(Y$6)," ",""))))-1)&amp;" Total",$B$6:$AH$427,ROW($A171)-5,FALSE))</f>
        <v>0</v>
      </c>
      <c r="Z171" s="11">
        <f ca="1">IF(Z$5&lt;&gt;"",HLOOKUP(Z$5,Functionalization!$G$6:$M$427,ROW($A171)-5,FALSE),IFERROR(INDEX(Z$391:Z$427,MATCH($F171,$B$391:$B$427,0))/VLOOKUP($F171,$B$391:$AH$427,MATCH(LEFT(TRIM(Z$6),FIND("~",SUBSTITUTE(Z$6,"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171))*HLOOKUP(LEFT(TRIM(Z$6),FIND("~",SUBSTITUTE(Z$6," ","~",LEN(TRIM(Z$6))-LEN(SUBSTITUTE(TRIM(Z$6)," ",""))))-1)&amp;" Total",$B$6:$AH$427,ROW($A171)-5,FALSE))</f>
        <v>0</v>
      </c>
      <c r="AA171" s="11">
        <f ca="1">IF(AA$5&lt;&gt;"",HLOOKUP(AA$5,Functionalization!$G$6:$M$427,ROW($A171)-5,FALSE),IFERROR(INDEX(AA$391:AA$427,MATCH($F171,$B$391:$B$427,0))/VLOOKUP($F171,$B$391:$AH$427,MATCH(LEFT(TRIM(AA$6),FIND("~",SUBSTITUTE(AA$6,"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171))*HLOOKUP(LEFT(TRIM(AA$6),FIND("~",SUBSTITUTE(AA$6," ","~",LEN(TRIM(AA$6))-LEN(SUBSTITUTE(TRIM(AA$6)," ",""))))-1)&amp;" Total",$B$6:$AH$427,ROW($A171)-5,FALSE))</f>
        <v>0</v>
      </c>
      <c r="AB171" s="11">
        <f ca="1">IF(AB$5&lt;&gt;"",HLOOKUP(AB$5,Functionalization!$G$6:$M$427,ROW($A171)-5,FALSE),IFERROR(INDEX(AB$391:AB$427,MATCH($F171,$B$391:$B$427,0))/VLOOKUP($F171,$B$391:$AH$427,MATCH(LEFT(TRIM(AB$6),FIND("~",SUBSTITUTE(AB$6,"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171))*HLOOKUP(LEFT(TRIM(AB$6),FIND("~",SUBSTITUTE(AB$6," ","~",LEN(TRIM(AB$6))-LEN(SUBSTITUTE(TRIM(AB$6)," ",""))))-1)&amp;" Total",$B$6:$AH$427,ROW($A171)-5,FALSE))</f>
        <v>0</v>
      </c>
      <c r="AC171" s="11">
        <f ca="1">IF(AC$5&lt;&gt;"",HLOOKUP(AC$5,Functionalization!$G$6:$M$427,ROW($A171)-5,FALSE),IFERROR(INDEX(AC$391:AC$427,MATCH($F171,$B$391:$B$427,0))/VLOOKUP($F171,$B$391:$AH$427,MATCH(LEFT(TRIM(AC$6),FIND("~",SUBSTITUTE(AC$6,"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171))*HLOOKUP(LEFT(TRIM(AC$6),FIND("~",SUBSTITUTE(AC$6," ","~",LEN(TRIM(AC$6))-LEN(SUBSTITUTE(TRIM(AC$6)," ",""))))-1)&amp;" Total",$B$6:$AH$427,ROW($A171)-5,FALSE))</f>
        <v>0</v>
      </c>
      <c r="AD171" s="11">
        <f ca="1">IF(AD$5&lt;&gt;"",HLOOKUP(AD$5,Functionalization!$G$6:$M$427,ROW($A171)-5,FALSE),IFERROR(INDEX(AD$391:AD$427,MATCH($F171,$B$391:$B$427,0))/VLOOKUP($F171,$B$391:$AH$427,MATCH(LEFT(TRIM(AD$6),FIND("~",SUBSTITUTE(AD$6,"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171))*HLOOKUP(LEFT(TRIM(AD$6),FIND("~",SUBSTITUTE(AD$6," ","~",LEN(TRIM(AD$6))-LEN(SUBSTITUTE(TRIM(AD$6)," ",""))))-1)&amp;" Total",$B$6:$AH$427,ROW($A171)-5,FALSE))</f>
        <v>0</v>
      </c>
      <c r="AE171" s="11">
        <f ca="1">IF(AE$5&lt;&gt;"",HLOOKUP(AE$5,Functionalization!$G$6:$M$427,ROW($A171)-5,FALSE),IFERROR(INDEX(AE$391:AE$427,MATCH($F171,$B$391:$B$427,0))/VLOOKUP($F171,$B$391:$AH$427,MATCH(LEFT(TRIM(AE$6),FIND("~",SUBSTITUTE(AE$6,"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171))*HLOOKUP(LEFT(TRIM(AE$6),FIND("~",SUBSTITUTE(AE$6," ","~",LEN(TRIM(AE$6))-LEN(SUBSTITUTE(TRIM(AE$6)," ",""))))-1)&amp;" Total",$B$6:$AH$427,ROW($A171)-5,FALSE))</f>
        <v>0</v>
      </c>
      <c r="AF171" s="11">
        <f ca="1">IF(AF$5&lt;&gt;"",HLOOKUP(AF$5,Functionalization!$G$6:$M$427,ROW($A171)-5,FALSE),IFERROR(INDEX(AF$391:AF$427,MATCH($F171,$B$391:$B$427,0))/VLOOKUP($F171,$B$391:$AH$427,MATCH(LEFT(TRIM(AF$6),FIND("~",SUBSTITUTE(AF$6,"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171))*HLOOKUP(LEFT(TRIM(AF$6),FIND("~",SUBSTITUTE(AF$6," ","~",LEN(TRIM(AF$6))-LEN(SUBSTITUTE(TRIM(AF$6)," ",""))))-1)&amp;" Total",$B$6:$AH$427,ROW($A171)-5,FALSE))</f>
        <v>0</v>
      </c>
      <c r="AG171" s="11">
        <f ca="1">IF(AG$5&lt;&gt;"",HLOOKUP(AG$5,Functionalization!$G$6:$M$427,ROW($A171)-5,FALSE),IFERROR(INDEX(AG$391:AG$427,MATCH($F171,$B$391:$B$427,0))/VLOOKUP($F171,$B$391:$AH$427,MATCH(LEFT(TRIM(AG$6),FIND("~",SUBSTITUTE(AG$6,"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171))*HLOOKUP(LEFT(TRIM(AG$6),FIND("~",SUBSTITUTE(AG$6," ","~",LEN(TRIM(AG$6))-LEN(SUBSTITUTE(TRIM(AG$6)," ",""))))-1)&amp;" Total",$B$6:$AH$427,ROW($A171)-5,FALSE))</f>
        <v>0</v>
      </c>
      <c r="AH171" s="11">
        <f ca="1">IF(AH$5&lt;&gt;"",HLOOKUP(AH$5,Functionalization!$G$6:$M$427,ROW($A171)-5,FALSE),IFERROR(INDEX(AH$391:AH$427,MATCH($F171,$B$391:$B$427,0))/VLOOKUP($F171,$B$391:$AH$427,MATCH(LEFT(TRIM(AH$6),FIND("~",SUBSTITUTE(AH$6,"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171))*HLOOKUP(LEFT(TRIM(AH$6),FIND("~",SUBSTITUTE(AH$6," ","~",LEN(TRIM(AH$6))-LEN(SUBSTITUTE(TRIM(AH$6)," ",""))))-1)&amp;" Total",$B$6:$AH$427,ROW($A171)-5,FALSE))</f>
        <v>0</v>
      </c>
      <c r="AJ171">
        <f ca="1">IFERROR(IF(SUMIF($G$6:$AH$6,AJ$6&amp;" Total",$G171:$AH171)-(SUMIF($G$6:$AH$6,AJ$6&amp;" "&amp;'Input-Func_Class'!$D$22,$G171:$AH171)+IFERROR(SUMIF($G$6:$AH$6,AJ$6&amp;" "&amp;'Input-Func_Class'!$E$22,$G171:$AH171),SUMIF($G$6:$AH$6,AJ$6&amp;" "&amp;'Input-Func_Class'!$B$24,$G171:$AH171))+SUMIF($G$6:$AH$6,AJ$6&amp;" "&amp;'Input-Func_Class'!$F$22,$G171:$AH171))&lt;Check_Limit,0,1),1)</f>
        <v>0</v>
      </c>
      <c r="AK171">
        <f ca="1">IFERROR(IF(SUMIF($G$6:$AH$6,AK$6&amp;" Total",$G171:$AH171)-(SUMIF($G$6:$AH$6,AK$6&amp;" "&amp;'Input-Func_Class'!$D$22,$G171:$AH171)+IFERROR(SUMIF($G$6:$AH$6,AK$6&amp;" "&amp;'Input-Func_Class'!$E$22,$G171:$AH171),SUMIF($G$6:$AH$6,AK$6&amp;" "&amp;'Input-Func_Class'!$B$24,$G171:$AH171))+SUMIF($G$6:$AH$6,AK$6&amp;" "&amp;'Input-Func_Class'!$F$22,$G171:$AH171))&lt;Check_Limit,0,1),1)</f>
        <v>0</v>
      </c>
      <c r="AL171">
        <f ca="1">IFERROR(IF(SUMIF($G$6:$AH$6,AL$6&amp;" Total",$G171:$AH171)-(SUMIF($G$6:$AH$6,AL$6&amp;" "&amp;'Input-Func_Class'!$D$22,$G171:$AH171)+IFERROR(SUMIF($G$6:$AH$6,AL$6&amp;" "&amp;'Input-Func_Class'!$E$22,$G171:$AH171),SUMIF($G$6:$AH$6,AL$6&amp;" "&amp;'Input-Func_Class'!$B$24,$G171:$AH171))+SUMIF($G$6:$AH$6,AL$6&amp;" "&amp;'Input-Func_Class'!$F$22,$G171:$AH171))&lt;Check_Limit,0,1),1)</f>
        <v>0</v>
      </c>
      <c r="AM171">
        <f ca="1">IFERROR(IF(SUMIF($G$6:$AH$6,AM$6&amp;" Total",$G171:$AH171)-(SUMIF($G$6:$AH$6,AM$6&amp;" "&amp;'Input-Func_Class'!$D$22,$G171:$AH171)+IFERROR(SUMIF($G$6:$AH$6,AM$6&amp;" "&amp;'Input-Func_Class'!$E$22,$G171:$AH171),SUMIF($G$6:$AH$6,AM$6&amp;" "&amp;'Input-Func_Class'!$B$24,$G171:$AH171))+SUMIF($G$6:$AH$6,AM$6&amp;" "&amp;'Input-Func_Class'!$F$22,$G171:$AH171))&lt;Check_Limit,0,1),1)</f>
        <v>0</v>
      </c>
      <c r="AN171">
        <f ca="1">IFERROR(IF(SUMIF($G$6:$AH$6,AN$6&amp;" Total",$G171:$AH171)-(SUMIF($G$6:$AH$6,AN$6&amp;" "&amp;'Input-Func_Class'!$D$22,$G171:$AH171)+IFERROR(SUMIF($G$6:$AH$6,AN$6&amp;" "&amp;'Input-Func_Class'!$E$22,$G171:$AH171),SUMIF($G$6:$AH$6,AN$6&amp;" "&amp;'Input-Func_Class'!$B$24,$G171:$AH171))+SUMIF($G$6:$AH$6,AN$6&amp;" "&amp;'Input-Func_Class'!$F$22,$G171:$AH171))&lt;Check_Limit,0,1),1)</f>
        <v>0</v>
      </c>
      <c r="AO171">
        <f ca="1">IFERROR(IF(SUMIF($G$6:$AH$6,AO$6&amp;" Total",$G171:$AH171)-(SUMIF($G$6:$AH$6,AO$6&amp;" "&amp;'Input-Func_Class'!$D$22,$G171:$AH171)+IFERROR(SUMIF($G$6:$AH$6,AO$6&amp;" "&amp;'Input-Func_Class'!$E$22,$G171:$AH171),SUMIF($G$6:$AH$6,AO$6&amp;" "&amp;'Input-Func_Class'!$B$24,$G171:$AH171))+SUMIF($G$6:$AH$6,AO$6&amp;" "&amp;'Input-Func_Class'!$F$22,$G171:$AH171))&lt;Check_Limit,0,1),1)</f>
        <v>0</v>
      </c>
      <c r="AP171">
        <f ca="1">IFERROR(IF(SUMIF($G$6:$AH$6,AP$6&amp;" Total",$G171:$AH171)-(SUMIF($G$6:$AH$6,AP$6&amp;" "&amp;'Input-Func_Class'!$D$22,$G171:$AH171)+IFERROR(SUMIF($G$6:$AH$6,AP$6&amp;" "&amp;'Input-Func_Class'!$E$22,$G171:$AH171),SUMIF($G$6:$AH$6,AP$6&amp;" "&amp;'Input-Func_Class'!$B$24,$G171:$AH171))+SUMIF($G$6:$AH$6,AP$6&amp;" "&amp;'Input-Func_Class'!$F$22,$G171:$AH171))&lt;Check_Limit,0,1),1)</f>
        <v>0</v>
      </c>
    </row>
    <row r="172" spans="1:42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>SUBTOTAL(9,D166:D171)</f>
        <v>5805968.9853432653</v>
      </c>
      <c r="E172" s="11">
        <f t="shared" ca="1" si="15"/>
        <v>0</v>
      </c>
      <c r="G172" s="111">
        <f t="shared" ref="G172:AH172" ca="1" si="20">SUBTOTAL(9,G166:G171)</f>
        <v>0</v>
      </c>
      <c r="H172" s="111">
        <f t="shared" ca="1" si="20"/>
        <v>0</v>
      </c>
      <c r="I172" s="111">
        <f t="shared" ca="1" si="20"/>
        <v>0</v>
      </c>
      <c r="J172" s="111">
        <f t="shared" ca="1" si="20"/>
        <v>0</v>
      </c>
      <c r="K172" s="111">
        <f t="shared" ca="1" si="20"/>
        <v>5805968.9853432653</v>
      </c>
      <c r="L172" s="111">
        <f t="shared" ca="1" si="20"/>
        <v>0</v>
      </c>
      <c r="M172" s="111">
        <f t="shared" ca="1" si="20"/>
        <v>5805968.9853432653</v>
      </c>
      <c r="N172" s="111">
        <f t="shared" ca="1" si="20"/>
        <v>0</v>
      </c>
      <c r="O172" s="111">
        <f t="shared" ca="1" si="20"/>
        <v>0</v>
      </c>
      <c r="P172" s="111">
        <f t="shared" ca="1" si="20"/>
        <v>0</v>
      </c>
      <c r="Q172" s="111">
        <f t="shared" ca="1" si="20"/>
        <v>0</v>
      </c>
      <c r="R172" s="111">
        <f t="shared" ca="1" si="20"/>
        <v>0</v>
      </c>
      <c r="S172" s="111">
        <f t="shared" ca="1" si="20"/>
        <v>0</v>
      </c>
      <c r="T172" s="111">
        <f t="shared" ca="1" si="20"/>
        <v>0</v>
      </c>
      <c r="U172" s="111">
        <f t="shared" ca="1" si="20"/>
        <v>0</v>
      </c>
      <c r="V172" s="111">
        <f t="shared" ca="1" si="20"/>
        <v>0</v>
      </c>
      <c r="W172" s="111">
        <f t="shared" ca="1" si="20"/>
        <v>0</v>
      </c>
      <c r="X172" s="111">
        <f t="shared" ca="1" si="20"/>
        <v>0</v>
      </c>
      <c r="Y172" s="111">
        <f t="shared" ca="1" si="20"/>
        <v>0</v>
      </c>
      <c r="Z172" s="111">
        <f t="shared" ca="1" si="20"/>
        <v>0</v>
      </c>
      <c r="AA172" s="111">
        <f t="shared" ca="1" si="20"/>
        <v>0</v>
      </c>
      <c r="AB172" s="111">
        <f t="shared" ca="1" si="20"/>
        <v>0</v>
      </c>
      <c r="AC172" s="111">
        <f t="shared" ca="1" si="20"/>
        <v>0</v>
      </c>
      <c r="AD172" s="111">
        <f t="shared" ca="1" si="20"/>
        <v>0</v>
      </c>
      <c r="AE172" s="111">
        <f t="shared" ca="1" si="20"/>
        <v>0</v>
      </c>
      <c r="AF172" s="111">
        <f t="shared" ca="1" si="20"/>
        <v>0</v>
      </c>
      <c r="AG172" s="111">
        <f t="shared" ca="1" si="20"/>
        <v>0</v>
      </c>
      <c r="AH172" s="111">
        <f t="shared" ca="1" si="20"/>
        <v>0</v>
      </c>
      <c r="AJ172">
        <f ca="1">IFERROR(IF(SUMIF($G$6:$AH$6,AJ$6&amp;" Total",$G172:$AH172)-(SUMIF($G$6:$AH$6,AJ$6&amp;" "&amp;'Input-Func_Class'!$D$22,$G172:$AH172)+IFERROR(SUMIF($G$6:$AH$6,AJ$6&amp;" "&amp;'Input-Func_Class'!$E$22,$G172:$AH172),SUMIF($G$6:$AH$6,AJ$6&amp;" "&amp;'Input-Func_Class'!$B$24,$G172:$AH172))+SUMIF($G$6:$AH$6,AJ$6&amp;" "&amp;'Input-Func_Class'!$F$22,$G172:$AH172))&lt;Check_Limit,0,1),1)</f>
        <v>0</v>
      </c>
      <c r="AK172">
        <f ca="1">IFERROR(IF(SUMIF($G$6:$AH$6,AK$6&amp;" Total",$G172:$AH172)-(SUMIF($G$6:$AH$6,AK$6&amp;" "&amp;'Input-Func_Class'!$D$22,$G172:$AH172)+IFERROR(SUMIF($G$6:$AH$6,AK$6&amp;" "&amp;'Input-Func_Class'!$E$22,$G172:$AH172),SUMIF($G$6:$AH$6,AK$6&amp;" "&amp;'Input-Func_Class'!$B$24,$G172:$AH172))+SUMIF($G$6:$AH$6,AK$6&amp;" "&amp;'Input-Func_Class'!$F$22,$G172:$AH172))&lt;Check_Limit,0,1),1)</f>
        <v>0</v>
      </c>
      <c r="AL172">
        <f ca="1">IFERROR(IF(SUMIF($G$6:$AH$6,AL$6&amp;" Total",$G172:$AH172)-(SUMIF($G$6:$AH$6,AL$6&amp;" "&amp;'Input-Func_Class'!$D$22,$G172:$AH172)+IFERROR(SUMIF($G$6:$AH$6,AL$6&amp;" "&amp;'Input-Func_Class'!$E$22,$G172:$AH172),SUMIF($G$6:$AH$6,AL$6&amp;" "&amp;'Input-Func_Class'!$B$24,$G172:$AH172))+SUMIF($G$6:$AH$6,AL$6&amp;" "&amp;'Input-Func_Class'!$F$22,$G172:$AH172))&lt;Check_Limit,0,1),1)</f>
        <v>0</v>
      </c>
      <c r="AM172">
        <f ca="1">IFERROR(IF(SUMIF($G$6:$AH$6,AM$6&amp;" Total",$G172:$AH172)-(SUMIF($G$6:$AH$6,AM$6&amp;" "&amp;'Input-Func_Class'!$D$22,$G172:$AH172)+IFERROR(SUMIF($G$6:$AH$6,AM$6&amp;" "&amp;'Input-Func_Class'!$E$22,$G172:$AH172),SUMIF($G$6:$AH$6,AM$6&amp;" "&amp;'Input-Func_Class'!$B$24,$G172:$AH172))+SUMIF($G$6:$AH$6,AM$6&amp;" "&amp;'Input-Func_Class'!$F$22,$G172:$AH172))&lt;Check_Limit,0,1),1)</f>
        <v>0</v>
      </c>
      <c r="AN172">
        <f ca="1">IFERROR(IF(SUMIF($G$6:$AH$6,AN$6&amp;" Total",$G172:$AH172)-(SUMIF($G$6:$AH$6,AN$6&amp;" "&amp;'Input-Func_Class'!$D$22,$G172:$AH172)+IFERROR(SUMIF($G$6:$AH$6,AN$6&amp;" "&amp;'Input-Func_Class'!$E$22,$G172:$AH172),SUMIF($G$6:$AH$6,AN$6&amp;" "&amp;'Input-Func_Class'!$B$24,$G172:$AH172))+SUMIF($G$6:$AH$6,AN$6&amp;" "&amp;'Input-Func_Class'!$F$22,$G172:$AH172))&lt;Check_Limit,0,1),1)</f>
        <v>0</v>
      </c>
      <c r="AO172">
        <f ca="1">IFERROR(IF(SUMIF($G$6:$AH$6,AO$6&amp;" Total",$G172:$AH172)-(SUMIF($G$6:$AH$6,AO$6&amp;" "&amp;'Input-Func_Class'!$D$22,$G172:$AH172)+IFERROR(SUMIF($G$6:$AH$6,AO$6&amp;" "&amp;'Input-Func_Class'!$E$22,$G172:$AH172),SUMIF($G$6:$AH$6,AO$6&amp;" "&amp;'Input-Func_Class'!$B$24,$G172:$AH172))+SUMIF($G$6:$AH$6,AO$6&amp;" "&amp;'Input-Func_Class'!$F$22,$G172:$AH172))&lt;Check_Limit,0,1),1)</f>
        <v>0</v>
      </c>
      <c r="AP172">
        <f ca="1">IFERROR(IF(SUMIF($G$6:$AH$6,AP$6&amp;" Total",$G172:$AH172)-(SUMIF($G$6:$AH$6,AP$6&amp;" "&amp;'Input-Func_Class'!$D$22,$G172:$AH172)+IFERROR(SUMIF($G$6:$AH$6,AP$6&amp;" "&amp;'Input-Func_Class'!$E$22,$G172:$AH172),SUMIF($G$6:$AH$6,AP$6&amp;" "&amp;'Input-Func_Class'!$B$24,$G172:$AH172))+SUMIF($G$6:$AH$6,AP$6&amp;" "&amp;'Input-Func_Class'!$F$22,$G172:$AH172))&lt;Check_Limit,0,1),1)</f>
        <v>0</v>
      </c>
    </row>
    <row r="173" spans="1:42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>
        <f t="shared" si="15"/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J173">
        <f>IFERROR(IF(SUMIF($G$6:$AH$6,AJ$6&amp;" Total",$G173:$AH173)-(SUMIF($G$6:$AH$6,AJ$6&amp;" "&amp;'Input-Func_Class'!$D$22,$G173:$AH173)+IFERROR(SUMIF($G$6:$AH$6,AJ$6&amp;" "&amp;'Input-Func_Class'!$E$22,$G173:$AH173),SUMIF($G$6:$AH$6,AJ$6&amp;" "&amp;'Input-Func_Class'!$B$24,$G173:$AH173))+SUMIF($G$6:$AH$6,AJ$6&amp;" "&amp;'Input-Func_Class'!$F$22,$G173:$AH173))&lt;Check_Limit,0,1),1)</f>
        <v>0</v>
      </c>
      <c r="AK173">
        <f>IFERROR(IF(SUMIF($G$6:$AH$6,AK$6&amp;" Total",$G173:$AH173)-(SUMIF($G$6:$AH$6,AK$6&amp;" "&amp;'Input-Func_Class'!$D$22,$G173:$AH173)+IFERROR(SUMIF($G$6:$AH$6,AK$6&amp;" "&amp;'Input-Func_Class'!$E$22,$G173:$AH173),SUMIF($G$6:$AH$6,AK$6&amp;" "&amp;'Input-Func_Class'!$B$24,$G173:$AH173))+SUMIF($G$6:$AH$6,AK$6&amp;" "&amp;'Input-Func_Class'!$F$22,$G173:$AH173))&lt;Check_Limit,0,1),1)</f>
        <v>0</v>
      </c>
      <c r="AL173">
        <f>IFERROR(IF(SUMIF($G$6:$AH$6,AL$6&amp;" Total",$G173:$AH173)-(SUMIF($G$6:$AH$6,AL$6&amp;" "&amp;'Input-Func_Class'!$D$22,$G173:$AH173)+IFERROR(SUMIF($G$6:$AH$6,AL$6&amp;" "&amp;'Input-Func_Class'!$E$22,$G173:$AH173),SUMIF($G$6:$AH$6,AL$6&amp;" "&amp;'Input-Func_Class'!$B$24,$G173:$AH173))+SUMIF($G$6:$AH$6,AL$6&amp;" "&amp;'Input-Func_Class'!$F$22,$G173:$AH173))&lt;Check_Limit,0,1),1)</f>
        <v>0</v>
      </c>
      <c r="AM173">
        <f>IFERROR(IF(SUMIF($G$6:$AH$6,AM$6&amp;" Total",$G173:$AH173)-(SUMIF($G$6:$AH$6,AM$6&amp;" "&amp;'Input-Func_Class'!$D$22,$G173:$AH173)+IFERROR(SUMIF($G$6:$AH$6,AM$6&amp;" "&amp;'Input-Func_Class'!$E$22,$G173:$AH173),SUMIF($G$6:$AH$6,AM$6&amp;" "&amp;'Input-Func_Class'!$B$24,$G173:$AH173))+SUMIF($G$6:$AH$6,AM$6&amp;" "&amp;'Input-Func_Class'!$F$22,$G173:$AH173))&lt;Check_Limit,0,1),1)</f>
        <v>0</v>
      </c>
      <c r="AN173">
        <f>IFERROR(IF(SUMIF($G$6:$AH$6,AN$6&amp;" Total",$G173:$AH173)-(SUMIF($G$6:$AH$6,AN$6&amp;" "&amp;'Input-Func_Class'!$D$22,$G173:$AH173)+IFERROR(SUMIF($G$6:$AH$6,AN$6&amp;" "&amp;'Input-Func_Class'!$E$22,$G173:$AH173),SUMIF($G$6:$AH$6,AN$6&amp;" "&amp;'Input-Func_Class'!$B$24,$G173:$AH173))+SUMIF($G$6:$AH$6,AN$6&amp;" "&amp;'Input-Func_Class'!$F$22,$G173:$AH173))&lt;Check_Limit,0,1),1)</f>
        <v>0</v>
      </c>
      <c r="AO173">
        <f>IFERROR(IF(SUMIF($G$6:$AH$6,AO$6&amp;" Total",$G173:$AH173)-(SUMIF($G$6:$AH$6,AO$6&amp;" "&amp;'Input-Func_Class'!$D$22,$G173:$AH173)+IFERROR(SUMIF($G$6:$AH$6,AO$6&amp;" "&amp;'Input-Func_Class'!$E$22,$G173:$AH173),SUMIF($G$6:$AH$6,AO$6&amp;" "&amp;'Input-Func_Class'!$B$24,$G173:$AH173))+SUMIF($G$6:$AH$6,AO$6&amp;" "&amp;'Input-Func_Class'!$F$22,$G173:$AH173))&lt;Check_Limit,0,1),1)</f>
        <v>0</v>
      </c>
      <c r="AP173">
        <f>IFERROR(IF(SUMIF($G$6:$AH$6,AP$6&amp;" Total",$G173:$AH173)-(SUMIF($G$6:$AH$6,AP$6&amp;" "&amp;'Input-Func_Class'!$D$22,$G173:$AH173)+IFERROR(SUMIF($G$6:$AH$6,AP$6&amp;" "&amp;'Input-Func_Class'!$E$22,$G173:$AH173),SUMIF($G$6:$AH$6,AP$6&amp;" "&amp;'Input-Func_Class'!$B$24,$G173:$AH173))+SUMIF($G$6:$AH$6,AP$6&amp;" "&amp;'Input-Func_Class'!$F$22,$G173:$AH173))&lt;Check_Limit,0,1),1)</f>
        <v>0</v>
      </c>
    </row>
    <row r="174" spans="1:42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>
        <f t="shared" si="15"/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J174">
        <f>IFERROR(IF(SUMIF($G$6:$AH$6,AJ$6&amp;" Total",$G174:$AH174)-(SUMIF($G$6:$AH$6,AJ$6&amp;" "&amp;'Input-Func_Class'!$D$22,$G174:$AH174)+IFERROR(SUMIF($G$6:$AH$6,AJ$6&amp;" "&amp;'Input-Func_Class'!$E$22,$G174:$AH174),SUMIF($G$6:$AH$6,AJ$6&amp;" "&amp;'Input-Func_Class'!$B$24,$G174:$AH174))+SUMIF($G$6:$AH$6,AJ$6&amp;" "&amp;'Input-Func_Class'!$F$22,$G174:$AH174))&lt;Check_Limit,0,1),1)</f>
        <v>0</v>
      </c>
      <c r="AK174">
        <f>IFERROR(IF(SUMIF($G$6:$AH$6,AK$6&amp;" Total",$G174:$AH174)-(SUMIF($G$6:$AH$6,AK$6&amp;" "&amp;'Input-Func_Class'!$D$22,$G174:$AH174)+IFERROR(SUMIF($G$6:$AH$6,AK$6&amp;" "&amp;'Input-Func_Class'!$E$22,$G174:$AH174),SUMIF($G$6:$AH$6,AK$6&amp;" "&amp;'Input-Func_Class'!$B$24,$G174:$AH174))+SUMIF($G$6:$AH$6,AK$6&amp;" "&amp;'Input-Func_Class'!$F$22,$G174:$AH174))&lt;Check_Limit,0,1),1)</f>
        <v>0</v>
      </c>
      <c r="AL174">
        <f>IFERROR(IF(SUMIF($G$6:$AH$6,AL$6&amp;" Total",$G174:$AH174)-(SUMIF($G$6:$AH$6,AL$6&amp;" "&amp;'Input-Func_Class'!$D$22,$G174:$AH174)+IFERROR(SUMIF($G$6:$AH$6,AL$6&amp;" "&amp;'Input-Func_Class'!$E$22,$G174:$AH174),SUMIF($G$6:$AH$6,AL$6&amp;" "&amp;'Input-Func_Class'!$B$24,$G174:$AH174))+SUMIF($G$6:$AH$6,AL$6&amp;" "&amp;'Input-Func_Class'!$F$22,$G174:$AH174))&lt;Check_Limit,0,1),1)</f>
        <v>0</v>
      </c>
      <c r="AM174">
        <f>IFERROR(IF(SUMIF($G$6:$AH$6,AM$6&amp;" Total",$G174:$AH174)-(SUMIF($G$6:$AH$6,AM$6&amp;" "&amp;'Input-Func_Class'!$D$22,$G174:$AH174)+IFERROR(SUMIF($G$6:$AH$6,AM$6&amp;" "&amp;'Input-Func_Class'!$E$22,$G174:$AH174),SUMIF($G$6:$AH$6,AM$6&amp;" "&amp;'Input-Func_Class'!$B$24,$G174:$AH174))+SUMIF($G$6:$AH$6,AM$6&amp;" "&amp;'Input-Func_Class'!$F$22,$G174:$AH174))&lt;Check_Limit,0,1),1)</f>
        <v>0</v>
      </c>
      <c r="AN174">
        <f>IFERROR(IF(SUMIF($G$6:$AH$6,AN$6&amp;" Total",$G174:$AH174)-(SUMIF($G$6:$AH$6,AN$6&amp;" "&amp;'Input-Func_Class'!$D$22,$G174:$AH174)+IFERROR(SUMIF($G$6:$AH$6,AN$6&amp;" "&amp;'Input-Func_Class'!$E$22,$G174:$AH174),SUMIF($G$6:$AH$6,AN$6&amp;" "&amp;'Input-Func_Class'!$B$24,$G174:$AH174))+SUMIF($G$6:$AH$6,AN$6&amp;" "&amp;'Input-Func_Class'!$F$22,$G174:$AH174))&lt;Check_Limit,0,1),1)</f>
        <v>0</v>
      </c>
      <c r="AO174">
        <f>IFERROR(IF(SUMIF($G$6:$AH$6,AO$6&amp;" Total",$G174:$AH174)-(SUMIF($G$6:$AH$6,AO$6&amp;" "&amp;'Input-Func_Class'!$D$22,$G174:$AH174)+IFERROR(SUMIF($G$6:$AH$6,AO$6&amp;" "&amp;'Input-Func_Class'!$E$22,$G174:$AH174),SUMIF($G$6:$AH$6,AO$6&amp;" "&amp;'Input-Func_Class'!$B$24,$G174:$AH174))+SUMIF($G$6:$AH$6,AO$6&amp;" "&amp;'Input-Func_Class'!$F$22,$G174:$AH174))&lt;Check_Limit,0,1),1)</f>
        <v>0</v>
      </c>
      <c r="AP174">
        <f>IFERROR(IF(SUMIF($G$6:$AH$6,AP$6&amp;" Total",$G174:$AH174)-(SUMIF($G$6:$AH$6,AP$6&amp;" "&amp;'Input-Func_Class'!$D$22,$G174:$AH174)+IFERROR(SUMIF($G$6:$AH$6,AP$6&amp;" "&amp;'Input-Func_Class'!$E$22,$G174:$AH174),SUMIF($G$6:$AH$6,AP$6&amp;" "&amp;'Input-Func_Class'!$B$24,$G174:$AH174))+SUMIF($G$6:$AH$6,AP$6&amp;" "&amp;'Input-Func_Class'!$F$22,$G174:$AH174))&lt;Check_Limit,0,1),1)</f>
        <v>0</v>
      </c>
    </row>
    <row r="175" spans="1:42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>Functionalization!$D175</f>
        <v>45511.746288264236</v>
      </c>
      <c r="E175" s="11">
        <f t="shared" ca="1" si="15"/>
        <v>0</v>
      </c>
      <c r="F175" s="3" t="str">
        <f>IF($D175=0,"-",IF('Input-Accounts'!$E175&lt;&gt;0,'Input-Accounts'!$E175,'Input-Accounts'!$G175))</f>
        <v>COMMODITY</v>
      </c>
      <c r="G175" s="11">
        <f ca="1">IF(G$5&lt;&gt;"",HLOOKUP(G$5,Functionalization!$G$6:$M$427,ROW($A175)-5,FALSE),IFERROR(INDEX(G$391:G$427,MATCH($F175,$B$391:$B$427,0))/VLOOKUP($F175,$B$391:$AH$427,MATCH(LEFT(TRIM(G$6),FIND("~",SUBSTITUTE(G$6,"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175))*HLOOKUP(LEFT(TRIM(G$6),FIND("~",SUBSTITUTE(G$6," ","~",LEN(TRIM(G$6))-LEN(SUBSTITUTE(TRIM(G$6)," ",""))))-1)&amp;" Total",$B$6:$AH$427,ROW($A175)-5,FALSE))</f>
        <v>0</v>
      </c>
      <c r="H175" s="11">
        <f ca="1">IF(H$5&lt;&gt;"",HLOOKUP(H$5,Functionalization!$G$6:$M$427,ROW($A175)-5,FALSE),IFERROR(INDEX(H$391:H$427,MATCH($F175,$B$391:$B$427,0))/VLOOKUP($F175,$B$391:$AH$427,MATCH(LEFT(TRIM(H$6),FIND("~",SUBSTITUTE(H$6,"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175))*HLOOKUP(LEFT(TRIM(H$6),FIND("~",SUBSTITUTE(H$6," ","~",LEN(TRIM(H$6))-LEN(SUBSTITUTE(TRIM(H$6)," ",""))))-1)&amp;" Total",$B$6:$AH$427,ROW($A175)-5,FALSE))</f>
        <v>0</v>
      </c>
      <c r="I175" s="11">
        <f ca="1">IF(I$5&lt;&gt;"",HLOOKUP(I$5,Functionalization!$G$6:$M$427,ROW($A175)-5,FALSE),IFERROR(INDEX(I$391:I$427,MATCH($F175,$B$391:$B$427,0))/VLOOKUP($F175,$B$391:$AH$427,MATCH(LEFT(TRIM(I$6),FIND("~",SUBSTITUTE(I$6,"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175))*HLOOKUP(LEFT(TRIM(I$6),FIND("~",SUBSTITUTE(I$6," ","~",LEN(TRIM(I$6))-LEN(SUBSTITUTE(TRIM(I$6)," ",""))))-1)&amp;" Total",$B$6:$AH$427,ROW($A175)-5,FALSE))</f>
        <v>0</v>
      </c>
      <c r="J175" s="11">
        <f ca="1">IF(J$5&lt;&gt;"",HLOOKUP(J$5,Functionalization!$G$6:$M$427,ROW($A175)-5,FALSE),IFERROR(INDEX(J$391:J$427,MATCH($F175,$B$391:$B$427,0))/VLOOKUP($F175,$B$391:$AH$427,MATCH(LEFT(TRIM(J$6),FIND("~",SUBSTITUTE(J$6,"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175))*HLOOKUP(LEFT(TRIM(J$6),FIND("~",SUBSTITUTE(J$6," ","~",LEN(TRIM(J$6))-LEN(SUBSTITUTE(TRIM(J$6)," ",""))))-1)&amp;" Total",$B$6:$AH$427,ROW($A175)-5,FALSE))</f>
        <v>0</v>
      </c>
      <c r="K175" s="11">
        <f ca="1">IF(K$5&lt;&gt;"",HLOOKUP(K$5,Functionalization!$G$6:$M$427,ROW($A175)-5,FALSE),IFERROR(INDEX(K$391:K$427,MATCH($F175,$B$391:$B$427,0))/VLOOKUP($F175,$B$391:$AH$427,MATCH(LEFT(TRIM(K$6),FIND("~",SUBSTITUTE(K$6,"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175))*HLOOKUP(LEFT(TRIM(K$6),FIND("~",SUBSTITUTE(K$6," ","~",LEN(TRIM(K$6))-LEN(SUBSTITUTE(TRIM(K$6)," ",""))))-1)&amp;" Total",$B$6:$AH$427,ROW($A175)-5,FALSE))</f>
        <v>45511.746288264236</v>
      </c>
      <c r="L175" s="11">
        <f ca="1">IF(L$5&lt;&gt;"",HLOOKUP(L$5,Functionalization!$G$6:$M$427,ROW($A175)-5,FALSE),IFERROR(INDEX(L$391:L$427,MATCH($F175,$B$391:$B$427,0))/VLOOKUP($F175,$B$391:$AH$427,MATCH(LEFT(TRIM(L$6),FIND("~",SUBSTITUTE(L$6,"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175))*HLOOKUP(LEFT(TRIM(L$6),FIND("~",SUBSTITUTE(L$6," ","~",LEN(TRIM(L$6))-LEN(SUBSTITUTE(TRIM(L$6)," ",""))))-1)&amp;" Total",$B$6:$AH$427,ROW($A175)-5,FALSE))</f>
        <v>0</v>
      </c>
      <c r="M175" s="11">
        <f ca="1">IF(M$5&lt;&gt;"",HLOOKUP(M$5,Functionalization!$G$6:$M$427,ROW($A175)-5,FALSE),IFERROR(INDEX(M$391:M$427,MATCH($F175,$B$391:$B$427,0))/VLOOKUP($F175,$B$391:$AH$427,MATCH(LEFT(TRIM(M$6),FIND("~",SUBSTITUTE(M$6,"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175))*HLOOKUP(LEFT(TRIM(M$6),FIND("~",SUBSTITUTE(M$6," ","~",LEN(TRIM(M$6))-LEN(SUBSTITUTE(TRIM(M$6)," ",""))))-1)&amp;" Total",$B$6:$AH$427,ROW($A175)-5,FALSE))</f>
        <v>45511.746288264236</v>
      </c>
      <c r="N175" s="11">
        <f ca="1">IF(N$5&lt;&gt;"",HLOOKUP(N$5,Functionalization!$G$6:$M$427,ROW($A175)-5,FALSE),IFERROR(INDEX(N$391:N$427,MATCH($F175,$B$391:$B$427,0))/VLOOKUP($F175,$B$391:$AH$427,MATCH(LEFT(TRIM(N$6),FIND("~",SUBSTITUTE(N$6,"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175))*HLOOKUP(LEFT(TRIM(N$6),FIND("~",SUBSTITUTE(N$6," ","~",LEN(TRIM(N$6))-LEN(SUBSTITUTE(TRIM(N$6)," ",""))))-1)&amp;" Total",$B$6:$AH$427,ROW($A175)-5,FALSE))</f>
        <v>0</v>
      </c>
      <c r="O175" s="11">
        <f ca="1">IF(O$5&lt;&gt;"",HLOOKUP(O$5,Functionalization!$G$6:$M$427,ROW($A175)-5,FALSE),IFERROR(INDEX(O$391:O$427,MATCH($F175,$B$391:$B$427,0))/VLOOKUP($F175,$B$391:$AH$427,MATCH(LEFT(TRIM(O$6),FIND("~",SUBSTITUTE(O$6,"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175))*HLOOKUP(LEFT(TRIM(O$6),FIND("~",SUBSTITUTE(O$6," ","~",LEN(TRIM(O$6))-LEN(SUBSTITUTE(TRIM(O$6)," ",""))))-1)&amp;" Total",$B$6:$AH$427,ROW($A175)-5,FALSE))</f>
        <v>0</v>
      </c>
      <c r="P175" s="11">
        <f ca="1">IF(P$5&lt;&gt;"",HLOOKUP(P$5,Functionalization!$G$6:$M$427,ROW($A175)-5,FALSE),IFERROR(INDEX(P$391:P$427,MATCH($F175,$B$391:$B$427,0))/VLOOKUP($F175,$B$391:$AH$427,MATCH(LEFT(TRIM(P$6),FIND("~",SUBSTITUTE(P$6,"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175))*HLOOKUP(LEFT(TRIM(P$6),FIND("~",SUBSTITUTE(P$6," ","~",LEN(TRIM(P$6))-LEN(SUBSTITUTE(TRIM(P$6)," ",""))))-1)&amp;" Total",$B$6:$AH$427,ROW($A175)-5,FALSE))</f>
        <v>0</v>
      </c>
      <c r="Q175" s="11">
        <f ca="1">IF(Q$5&lt;&gt;"",HLOOKUP(Q$5,Functionalization!$G$6:$M$427,ROW($A175)-5,FALSE),IFERROR(INDEX(Q$391:Q$427,MATCH($F175,$B$391:$B$427,0))/VLOOKUP($F175,$B$391:$AH$427,MATCH(LEFT(TRIM(Q$6),FIND("~",SUBSTITUTE(Q$6,"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175))*HLOOKUP(LEFT(TRIM(Q$6),FIND("~",SUBSTITUTE(Q$6," ","~",LEN(TRIM(Q$6))-LEN(SUBSTITUTE(TRIM(Q$6)," ",""))))-1)&amp;" Total",$B$6:$AH$427,ROW($A175)-5,FALSE))</f>
        <v>0</v>
      </c>
      <c r="R175" s="11">
        <f ca="1">IF(R$5&lt;&gt;"",HLOOKUP(R$5,Functionalization!$G$6:$M$427,ROW($A175)-5,FALSE),IFERROR(INDEX(R$391:R$427,MATCH($F175,$B$391:$B$427,0))/VLOOKUP($F175,$B$391:$AH$427,MATCH(LEFT(TRIM(R$6),FIND("~",SUBSTITUTE(R$6,"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175))*HLOOKUP(LEFT(TRIM(R$6),FIND("~",SUBSTITUTE(R$6," ","~",LEN(TRIM(R$6))-LEN(SUBSTITUTE(TRIM(R$6)," ",""))))-1)&amp;" Total",$B$6:$AH$427,ROW($A175)-5,FALSE))</f>
        <v>0</v>
      </c>
      <c r="S175" s="11">
        <f ca="1">IF(S$5&lt;&gt;"",HLOOKUP(S$5,Functionalization!$G$6:$M$427,ROW($A175)-5,FALSE),IFERROR(INDEX(S$391:S$427,MATCH($F175,$B$391:$B$427,0))/VLOOKUP($F175,$B$391:$AH$427,MATCH(LEFT(TRIM(S$6),FIND("~",SUBSTITUTE(S$6,"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175))*HLOOKUP(LEFT(TRIM(S$6),FIND("~",SUBSTITUTE(S$6," ","~",LEN(TRIM(S$6))-LEN(SUBSTITUTE(TRIM(S$6)," ",""))))-1)&amp;" Total",$B$6:$AH$427,ROW($A175)-5,FALSE))</f>
        <v>0</v>
      </c>
      <c r="T175" s="11">
        <f ca="1">IF(T$5&lt;&gt;"",HLOOKUP(T$5,Functionalization!$G$6:$M$427,ROW($A175)-5,FALSE),IFERROR(INDEX(T$391:T$427,MATCH($F175,$B$391:$B$427,0))/VLOOKUP($F175,$B$391:$AH$427,MATCH(LEFT(TRIM(T$6),FIND("~",SUBSTITUTE(T$6,"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175))*HLOOKUP(LEFT(TRIM(T$6),FIND("~",SUBSTITUTE(T$6," ","~",LEN(TRIM(T$6))-LEN(SUBSTITUTE(TRIM(T$6)," ",""))))-1)&amp;" Total",$B$6:$AH$427,ROW($A175)-5,FALSE))</f>
        <v>0</v>
      </c>
      <c r="U175" s="11">
        <f ca="1">IF(U$5&lt;&gt;"",HLOOKUP(U$5,Functionalization!$G$6:$M$427,ROW($A175)-5,FALSE),IFERROR(INDEX(U$391:U$427,MATCH($F175,$B$391:$B$427,0))/VLOOKUP($F175,$B$391:$AH$427,MATCH(LEFT(TRIM(U$6),FIND("~",SUBSTITUTE(U$6,"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175))*HLOOKUP(LEFT(TRIM(U$6),FIND("~",SUBSTITUTE(U$6," ","~",LEN(TRIM(U$6))-LEN(SUBSTITUTE(TRIM(U$6)," ",""))))-1)&amp;" Total",$B$6:$AH$427,ROW($A175)-5,FALSE))</f>
        <v>0</v>
      </c>
      <c r="V175" s="11">
        <f ca="1">IF(V$5&lt;&gt;"",HLOOKUP(V$5,Functionalization!$G$6:$M$427,ROW($A175)-5,FALSE),IFERROR(INDEX(V$391:V$427,MATCH($F175,$B$391:$B$427,0))/VLOOKUP($F175,$B$391:$AH$427,MATCH(LEFT(TRIM(V$6),FIND("~",SUBSTITUTE(V$6,"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175))*HLOOKUP(LEFT(TRIM(V$6),FIND("~",SUBSTITUTE(V$6," ","~",LEN(TRIM(V$6))-LEN(SUBSTITUTE(TRIM(V$6)," ",""))))-1)&amp;" Total",$B$6:$AH$427,ROW($A175)-5,FALSE))</f>
        <v>0</v>
      </c>
      <c r="W175" s="11">
        <f ca="1">IF(W$5&lt;&gt;"",HLOOKUP(W$5,Functionalization!$G$6:$M$427,ROW($A175)-5,FALSE),IFERROR(INDEX(W$391:W$427,MATCH($F175,$B$391:$B$427,0))/VLOOKUP($F175,$B$391:$AH$427,MATCH(LEFT(TRIM(W$6),FIND("~",SUBSTITUTE(W$6,"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175))*HLOOKUP(LEFT(TRIM(W$6),FIND("~",SUBSTITUTE(W$6," ","~",LEN(TRIM(W$6))-LEN(SUBSTITUTE(TRIM(W$6)," ",""))))-1)&amp;" Total",$B$6:$AH$427,ROW($A175)-5,FALSE))</f>
        <v>0</v>
      </c>
      <c r="X175" s="11">
        <f ca="1">IF(X$5&lt;&gt;"",HLOOKUP(X$5,Functionalization!$G$6:$M$427,ROW($A175)-5,FALSE),IFERROR(INDEX(X$391:X$427,MATCH($F175,$B$391:$B$427,0))/VLOOKUP($F175,$B$391:$AH$427,MATCH(LEFT(TRIM(X$6),FIND("~",SUBSTITUTE(X$6,"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175))*HLOOKUP(LEFT(TRIM(X$6),FIND("~",SUBSTITUTE(X$6," ","~",LEN(TRIM(X$6))-LEN(SUBSTITUTE(TRIM(X$6)," ",""))))-1)&amp;" Total",$B$6:$AH$427,ROW($A175)-5,FALSE))</f>
        <v>0</v>
      </c>
      <c r="Y175" s="11">
        <f ca="1">IF(Y$5&lt;&gt;"",HLOOKUP(Y$5,Functionalization!$G$6:$M$427,ROW($A175)-5,FALSE),IFERROR(INDEX(Y$391:Y$427,MATCH($F175,$B$391:$B$427,0))/VLOOKUP($F175,$B$391:$AH$427,MATCH(LEFT(TRIM(Y$6),FIND("~",SUBSTITUTE(Y$6,"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175))*HLOOKUP(LEFT(TRIM(Y$6),FIND("~",SUBSTITUTE(Y$6," ","~",LEN(TRIM(Y$6))-LEN(SUBSTITUTE(TRIM(Y$6)," ",""))))-1)&amp;" Total",$B$6:$AH$427,ROW($A175)-5,FALSE))</f>
        <v>0</v>
      </c>
      <c r="Z175" s="11">
        <f ca="1">IF(Z$5&lt;&gt;"",HLOOKUP(Z$5,Functionalization!$G$6:$M$427,ROW($A175)-5,FALSE),IFERROR(INDEX(Z$391:Z$427,MATCH($F175,$B$391:$B$427,0))/VLOOKUP($F175,$B$391:$AH$427,MATCH(LEFT(TRIM(Z$6),FIND("~",SUBSTITUTE(Z$6,"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175))*HLOOKUP(LEFT(TRIM(Z$6),FIND("~",SUBSTITUTE(Z$6," ","~",LEN(TRIM(Z$6))-LEN(SUBSTITUTE(TRIM(Z$6)," ",""))))-1)&amp;" Total",$B$6:$AH$427,ROW($A175)-5,FALSE))</f>
        <v>0</v>
      </c>
      <c r="AA175" s="11">
        <f ca="1">IF(AA$5&lt;&gt;"",HLOOKUP(AA$5,Functionalization!$G$6:$M$427,ROW($A175)-5,FALSE),IFERROR(INDEX(AA$391:AA$427,MATCH($F175,$B$391:$B$427,0))/VLOOKUP($F175,$B$391:$AH$427,MATCH(LEFT(TRIM(AA$6),FIND("~",SUBSTITUTE(AA$6,"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175))*HLOOKUP(LEFT(TRIM(AA$6),FIND("~",SUBSTITUTE(AA$6," ","~",LEN(TRIM(AA$6))-LEN(SUBSTITUTE(TRIM(AA$6)," ",""))))-1)&amp;" Total",$B$6:$AH$427,ROW($A175)-5,FALSE))</f>
        <v>0</v>
      </c>
      <c r="AB175" s="11">
        <f ca="1">IF(AB$5&lt;&gt;"",HLOOKUP(AB$5,Functionalization!$G$6:$M$427,ROW($A175)-5,FALSE),IFERROR(INDEX(AB$391:AB$427,MATCH($F175,$B$391:$B$427,0))/VLOOKUP($F175,$B$391:$AH$427,MATCH(LEFT(TRIM(AB$6),FIND("~",SUBSTITUTE(AB$6,"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175))*HLOOKUP(LEFT(TRIM(AB$6),FIND("~",SUBSTITUTE(AB$6," ","~",LEN(TRIM(AB$6))-LEN(SUBSTITUTE(TRIM(AB$6)," ",""))))-1)&amp;" Total",$B$6:$AH$427,ROW($A175)-5,FALSE))</f>
        <v>0</v>
      </c>
      <c r="AC175" s="11">
        <f ca="1">IF(AC$5&lt;&gt;"",HLOOKUP(AC$5,Functionalization!$G$6:$M$427,ROW($A175)-5,FALSE),IFERROR(INDEX(AC$391:AC$427,MATCH($F175,$B$391:$B$427,0))/VLOOKUP($F175,$B$391:$AH$427,MATCH(LEFT(TRIM(AC$6),FIND("~",SUBSTITUTE(AC$6,"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175))*HLOOKUP(LEFT(TRIM(AC$6),FIND("~",SUBSTITUTE(AC$6," ","~",LEN(TRIM(AC$6))-LEN(SUBSTITUTE(TRIM(AC$6)," ",""))))-1)&amp;" Total",$B$6:$AH$427,ROW($A175)-5,FALSE))</f>
        <v>0</v>
      </c>
      <c r="AD175" s="11">
        <f ca="1">IF(AD$5&lt;&gt;"",HLOOKUP(AD$5,Functionalization!$G$6:$M$427,ROW($A175)-5,FALSE),IFERROR(INDEX(AD$391:AD$427,MATCH($F175,$B$391:$B$427,0))/VLOOKUP($F175,$B$391:$AH$427,MATCH(LEFT(TRIM(AD$6),FIND("~",SUBSTITUTE(AD$6,"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175))*HLOOKUP(LEFT(TRIM(AD$6),FIND("~",SUBSTITUTE(AD$6," ","~",LEN(TRIM(AD$6))-LEN(SUBSTITUTE(TRIM(AD$6)," ",""))))-1)&amp;" Total",$B$6:$AH$427,ROW($A175)-5,FALSE))</f>
        <v>0</v>
      </c>
      <c r="AE175" s="11">
        <f ca="1">IF(AE$5&lt;&gt;"",HLOOKUP(AE$5,Functionalization!$G$6:$M$427,ROW($A175)-5,FALSE),IFERROR(INDEX(AE$391:AE$427,MATCH($F175,$B$391:$B$427,0))/VLOOKUP($F175,$B$391:$AH$427,MATCH(LEFT(TRIM(AE$6),FIND("~",SUBSTITUTE(AE$6,"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175))*HLOOKUP(LEFT(TRIM(AE$6),FIND("~",SUBSTITUTE(AE$6," ","~",LEN(TRIM(AE$6))-LEN(SUBSTITUTE(TRIM(AE$6)," ",""))))-1)&amp;" Total",$B$6:$AH$427,ROW($A175)-5,FALSE))</f>
        <v>0</v>
      </c>
      <c r="AF175" s="11">
        <f ca="1">IF(AF$5&lt;&gt;"",HLOOKUP(AF$5,Functionalization!$G$6:$M$427,ROW($A175)-5,FALSE),IFERROR(INDEX(AF$391:AF$427,MATCH($F175,$B$391:$B$427,0))/VLOOKUP($F175,$B$391:$AH$427,MATCH(LEFT(TRIM(AF$6),FIND("~",SUBSTITUTE(AF$6,"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175))*HLOOKUP(LEFT(TRIM(AF$6),FIND("~",SUBSTITUTE(AF$6," ","~",LEN(TRIM(AF$6))-LEN(SUBSTITUTE(TRIM(AF$6)," ",""))))-1)&amp;" Total",$B$6:$AH$427,ROW($A175)-5,FALSE))</f>
        <v>0</v>
      </c>
      <c r="AG175" s="11">
        <f ca="1">IF(AG$5&lt;&gt;"",HLOOKUP(AG$5,Functionalization!$G$6:$M$427,ROW($A175)-5,FALSE),IFERROR(INDEX(AG$391:AG$427,MATCH($F175,$B$391:$B$427,0))/VLOOKUP($F175,$B$391:$AH$427,MATCH(LEFT(TRIM(AG$6),FIND("~",SUBSTITUTE(AG$6,"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175))*HLOOKUP(LEFT(TRIM(AG$6),FIND("~",SUBSTITUTE(AG$6," ","~",LEN(TRIM(AG$6))-LEN(SUBSTITUTE(TRIM(AG$6)," ",""))))-1)&amp;" Total",$B$6:$AH$427,ROW($A175)-5,FALSE))</f>
        <v>0</v>
      </c>
      <c r="AH175" s="11">
        <f ca="1">IF(AH$5&lt;&gt;"",HLOOKUP(AH$5,Functionalization!$G$6:$M$427,ROW($A175)-5,FALSE),IFERROR(INDEX(AH$391:AH$427,MATCH($F175,$B$391:$B$427,0))/VLOOKUP($F175,$B$391:$AH$427,MATCH(LEFT(TRIM(AH$6),FIND("~",SUBSTITUTE(AH$6,"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175))*HLOOKUP(LEFT(TRIM(AH$6),FIND("~",SUBSTITUTE(AH$6," ","~",LEN(TRIM(AH$6))-LEN(SUBSTITUTE(TRIM(AH$6)," ",""))))-1)&amp;" Total",$B$6:$AH$427,ROW($A175)-5,FALSE))</f>
        <v>0</v>
      </c>
      <c r="AJ175">
        <f ca="1">IFERROR(IF(SUMIF($G$6:$AH$6,AJ$6&amp;" Total",$G175:$AH175)-(SUMIF($G$6:$AH$6,AJ$6&amp;" "&amp;'Input-Func_Class'!$D$22,$G175:$AH175)+IFERROR(SUMIF($G$6:$AH$6,AJ$6&amp;" "&amp;'Input-Func_Class'!$E$22,$G175:$AH175),SUMIF($G$6:$AH$6,AJ$6&amp;" "&amp;'Input-Func_Class'!$B$24,$G175:$AH175))+SUMIF($G$6:$AH$6,AJ$6&amp;" "&amp;'Input-Func_Class'!$F$22,$G175:$AH175))&lt;Check_Limit,0,1),1)</f>
        <v>0</v>
      </c>
      <c r="AK175">
        <f ca="1">IFERROR(IF(SUMIF($G$6:$AH$6,AK$6&amp;" Total",$G175:$AH175)-(SUMIF($G$6:$AH$6,AK$6&amp;" "&amp;'Input-Func_Class'!$D$22,$G175:$AH175)+IFERROR(SUMIF($G$6:$AH$6,AK$6&amp;" "&amp;'Input-Func_Class'!$E$22,$G175:$AH175),SUMIF($G$6:$AH$6,AK$6&amp;" "&amp;'Input-Func_Class'!$B$24,$G175:$AH175))+SUMIF($G$6:$AH$6,AK$6&amp;" "&amp;'Input-Func_Class'!$F$22,$G175:$AH175))&lt;Check_Limit,0,1),1)</f>
        <v>0</v>
      </c>
      <c r="AL175">
        <f ca="1">IFERROR(IF(SUMIF($G$6:$AH$6,AL$6&amp;" Total",$G175:$AH175)-(SUMIF($G$6:$AH$6,AL$6&amp;" "&amp;'Input-Func_Class'!$D$22,$G175:$AH175)+IFERROR(SUMIF($G$6:$AH$6,AL$6&amp;" "&amp;'Input-Func_Class'!$E$22,$G175:$AH175),SUMIF($G$6:$AH$6,AL$6&amp;" "&amp;'Input-Func_Class'!$B$24,$G175:$AH175))+SUMIF($G$6:$AH$6,AL$6&amp;" "&amp;'Input-Func_Class'!$F$22,$G175:$AH175))&lt;Check_Limit,0,1),1)</f>
        <v>0</v>
      </c>
      <c r="AM175">
        <f ca="1">IFERROR(IF(SUMIF($G$6:$AH$6,AM$6&amp;" Total",$G175:$AH175)-(SUMIF($G$6:$AH$6,AM$6&amp;" "&amp;'Input-Func_Class'!$D$22,$G175:$AH175)+IFERROR(SUMIF($G$6:$AH$6,AM$6&amp;" "&amp;'Input-Func_Class'!$E$22,$G175:$AH175),SUMIF($G$6:$AH$6,AM$6&amp;" "&amp;'Input-Func_Class'!$B$24,$G175:$AH175))+SUMIF($G$6:$AH$6,AM$6&amp;" "&amp;'Input-Func_Class'!$F$22,$G175:$AH175))&lt;Check_Limit,0,1),1)</f>
        <v>0</v>
      </c>
      <c r="AN175">
        <f ca="1">IFERROR(IF(SUMIF($G$6:$AH$6,AN$6&amp;" Total",$G175:$AH175)-(SUMIF($G$6:$AH$6,AN$6&amp;" "&amp;'Input-Func_Class'!$D$22,$G175:$AH175)+IFERROR(SUMIF($G$6:$AH$6,AN$6&amp;" "&amp;'Input-Func_Class'!$E$22,$G175:$AH175),SUMIF($G$6:$AH$6,AN$6&amp;" "&amp;'Input-Func_Class'!$B$24,$G175:$AH175))+SUMIF($G$6:$AH$6,AN$6&amp;" "&amp;'Input-Func_Class'!$F$22,$G175:$AH175))&lt;Check_Limit,0,1),1)</f>
        <v>0</v>
      </c>
      <c r="AO175">
        <f ca="1">IFERROR(IF(SUMIF($G$6:$AH$6,AO$6&amp;" Total",$G175:$AH175)-(SUMIF($G$6:$AH$6,AO$6&amp;" "&amp;'Input-Func_Class'!$D$22,$G175:$AH175)+IFERROR(SUMIF($G$6:$AH$6,AO$6&amp;" "&amp;'Input-Func_Class'!$E$22,$G175:$AH175),SUMIF($G$6:$AH$6,AO$6&amp;" "&amp;'Input-Func_Class'!$B$24,$G175:$AH175))+SUMIF($G$6:$AH$6,AO$6&amp;" "&amp;'Input-Func_Class'!$F$22,$G175:$AH175))&lt;Check_Limit,0,1),1)</f>
        <v>0</v>
      </c>
      <c r="AP175">
        <f ca="1">IFERROR(IF(SUMIF($G$6:$AH$6,AP$6&amp;" Total",$G175:$AH175)-(SUMIF($G$6:$AH$6,AP$6&amp;" "&amp;'Input-Func_Class'!$D$22,$G175:$AH175)+IFERROR(SUMIF($G$6:$AH$6,AP$6&amp;" "&amp;'Input-Func_Class'!$E$22,$G175:$AH175),SUMIF($G$6:$AH$6,AP$6&amp;" "&amp;'Input-Func_Class'!$B$24,$G175:$AH175))+SUMIF($G$6:$AH$6,AP$6&amp;" "&amp;'Input-Func_Class'!$F$22,$G175:$AH175))&lt;Check_Limit,0,1),1)</f>
        <v>0</v>
      </c>
    </row>
    <row r="176" spans="1:42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>Functionalization!$D176</f>
        <v>745.89263083309527</v>
      </c>
      <c r="E176" s="11">
        <f t="shared" ca="1" si="15"/>
        <v>0</v>
      </c>
      <c r="F176" s="3" t="str">
        <f>IF($D176=0,"-",IF('Input-Accounts'!$E176&lt;&gt;0,'Input-Accounts'!$E176,'Input-Accounts'!$G176))</f>
        <v>COMMODITY</v>
      </c>
      <c r="G176" s="11">
        <f ca="1">IF(G$5&lt;&gt;"",HLOOKUP(G$5,Functionalization!$G$6:$M$427,ROW($A176)-5,FALSE),IFERROR(INDEX(G$391:G$427,MATCH($F176,$B$391:$B$427,0))/VLOOKUP($F176,$B$391:$AH$427,MATCH(LEFT(TRIM(G$6),FIND("~",SUBSTITUTE(G$6,"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176))*HLOOKUP(LEFT(TRIM(G$6),FIND("~",SUBSTITUTE(G$6," ","~",LEN(TRIM(G$6))-LEN(SUBSTITUTE(TRIM(G$6)," ",""))))-1)&amp;" Total",$B$6:$AH$427,ROW($A176)-5,FALSE))</f>
        <v>0</v>
      </c>
      <c r="H176" s="11">
        <f ca="1">IF(H$5&lt;&gt;"",HLOOKUP(H$5,Functionalization!$G$6:$M$427,ROW($A176)-5,FALSE),IFERROR(INDEX(H$391:H$427,MATCH($F176,$B$391:$B$427,0))/VLOOKUP($F176,$B$391:$AH$427,MATCH(LEFT(TRIM(H$6),FIND("~",SUBSTITUTE(H$6,"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176))*HLOOKUP(LEFT(TRIM(H$6),FIND("~",SUBSTITUTE(H$6," ","~",LEN(TRIM(H$6))-LEN(SUBSTITUTE(TRIM(H$6)," ",""))))-1)&amp;" Total",$B$6:$AH$427,ROW($A176)-5,FALSE))</f>
        <v>0</v>
      </c>
      <c r="I176" s="11">
        <f ca="1">IF(I$5&lt;&gt;"",HLOOKUP(I$5,Functionalization!$G$6:$M$427,ROW($A176)-5,FALSE),IFERROR(INDEX(I$391:I$427,MATCH($F176,$B$391:$B$427,0))/VLOOKUP($F176,$B$391:$AH$427,MATCH(LEFT(TRIM(I$6),FIND("~",SUBSTITUTE(I$6,"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176))*HLOOKUP(LEFT(TRIM(I$6),FIND("~",SUBSTITUTE(I$6," ","~",LEN(TRIM(I$6))-LEN(SUBSTITUTE(TRIM(I$6)," ",""))))-1)&amp;" Total",$B$6:$AH$427,ROW($A176)-5,FALSE))</f>
        <v>0</v>
      </c>
      <c r="J176" s="11">
        <f ca="1">IF(J$5&lt;&gt;"",HLOOKUP(J$5,Functionalization!$G$6:$M$427,ROW($A176)-5,FALSE),IFERROR(INDEX(J$391:J$427,MATCH($F176,$B$391:$B$427,0))/VLOOKUP($F176,$B$391:$AH$427,MATCH(LEFT(TRIM(J$6),FIND("~",SUBSTITUTE(J$6,"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176))*HLOOKUP(LEFT(TRIM(J$6),FIND("~",SUBSTITUTE(J$6," ","~",LEN(TRIM(J$6))-LEN(SUBSTITUTE(TRIM(J$6)," ",""))))-1)&amp;" Total",$B$6:$AH$427,ROW($A176)-5,FALSE))</f>
        <v>0</v>
      </c>
      <c r="K176" s="11">
        <f ca="1">IF(K$5&lt;&gt;"",HLOOKUP(K$5,Functionalization!$G$6:$M$427,ROW($A176)-5,FALSE),IFERROR(INDEX(K$391:K$427,MATCH($F176,$B$391:$B$427,0))/VLOOKUP($F176,$B$391:$AH$427,MATCH(LEFT(TRIM(K$6),FIND("~",SUBSTITUTE(K$6,"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176))*HLOOKUP(LEFT(TRIM(K$6),FIND("~",SUBSTITUTE(K$6," ","~",LEN(TRIM(K$6))-LEN(SUBSTITUTE(TRIM(K$6)," ",""))))-1)&amp;" Total",$B$6:$AH$427,ROW($A176)-5,FALSE))</f>
        <v>745.89263083309527</v>
      </c>
      <c r="L176" s="11">
        <f ca="1">IF(L$5&lt;&gt;"",HLOOKUP(L$5,Functionalization!$G$6:$M$427,ROW($A176)-5,FALSE),IFERROR(INDEX(L$391:L$427,MATCH($F176,$B$391:$B$427,0))/VLOOKUP($F176,$B$391:$AH$427,MATCH(LEFT(TRIM(L$6),FIND("~",SUBSTITUTE(L$6,"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176))*HLOOKUP(LEFT(TRIM(L$6),FIND("~",SUBSTITUTE(L$6," ","~",LEN(TRIM(L$6))-LEN(SUBSTITUTE(TRIM(L$6)," ",""))))-1)&amp;" Total",$B$6:$AH$427,ROW($A176)-5,FALSE))</f>
        <v>0</v>
      </c>
      <c r="M176" s="11">
        <f ca="1">IF(M$5&lt;&gt;"",HLOOKUP(M$5,Functionalization!$G$6:$M$427,ROW($A176)-5,FALSE),IFERROR(INDEX(M$391:M$427,MATCH($F176,$B$391:$B$427,0))/VLOOKUP($F176,$B$391:$AH$427,MATCH(LEFT(TRIM(M$6),FIND("~",SUBSTITUTE(M$6,"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176))*HLOOKUP(LEFT(TRIM(M$6),FIND("~",SUBSTITUTE(M$6," ","~",LEN(TRIM(M$6))-LEN(SUBSTITUTE(TRIM(M$6)," ",""))))-1)&amp;" Total",$B$6:$AH$427,ROW($A176)-5,FALSE))</f>
        <v>745.89263083309527</v>
      </c>
      <c r="N176" s="11">
        <f ca="1">IF(N$5&lt;&gt;"",HLOOKUP(N$5,Functionalization!$G$6:$M$427,ROW($A176)-5,FALSE),IFERROR(INDEX(N$391:N$427,MATCH($F176,$B$391:$B$427,0))/VLOOKUP($F176,$B$391:$AH$427,MATCH(LEFT(TRIM(N$6),FIND("~",SUBSTITUTE(N$6,"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176))*HLOOKUP(LEFT(TRIM(N$6),FIND("~",SUBSTITUTE(N$6," ","~",LEN(TRIM(N$6))-LEN(SUBSTITUTE(TRIM(N$6)," ",""))))-1)&amp;" Total",$B$6:$AH$427,ROW($A176)-5,FALSE))</f>
        <v>0</v>
      </c>
      <c r="O176" s="11">
        <f ca="1">IF(O$5&lt;&gt;"",HLOOKUP(O$5,Functionalization!$G$6:$M$427,ROW($A176)-5,FALSE),IFERROR(INDEX(O$391:O$427,MATCH($F176,$B$391:$B$427,0))/VLOOKUP($F176,$B$391:$AH$427,MATCH(LEFT(TRIM(O$6),FIND("~",SUBSTITUTE(O$6,"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176))*HLOOKUP(LEFT(TRIM(O$6),FIND("~",SUBSTITUTE(O$6," ","~",LEN(TRIM(O$6))-LEN(SUBSTITUTE(TRIM(O$6)," ",""))))-1)&amp;" Total",$B$6:$AH$427,ROW($A176)-5,FALSE))</f>
        <v>0</v>
      </c>
      <c r="P176" s="11">
        <f ca="1">IF(P$5&lt;&gt;"",HLOOKUP(P$5,Functionalization!$G$6:$M$427,ROW($A176)-5,FALSE),IFERROR(INDEX(P$391:P$427,MATCH($F176,$B$391:$B$427,0))/VLOOKUP($F176,$B$391:$AH$427,MATCH(LEFT(TRIM(P$6),FIND("~",SUBSTITUTE(P$6,"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176))*HLOOKUP(LEFT(TRIM(P$6),FIND("~",SUBSTITUTE(P$6," ","~",LEN(TRIM(P$6))-LEN(SUBSTITUTE(TRIM(P$6)," ",""))))-1)&amp;" Total",$B$6:$AH$427,ROW($A176)-5,FALSE))</f>
        <v>0</v>
      </c>
      <c r="Q176" s="11">
        <f ca="1">IF(Q$5&lt;&gt;"",HLOOKUP(Q$5,Functionalization!$G$6:$M$427,ROW($A176)-5,FALSE),IFERROR(INDEX(Q$391:Q$427,MATCH($F176,$B$391:$B$427,0))/VLOOKUP($F176,$B$391:$AH$427,MATCH(LEFT(TRIM(Q$6),FIND("~",SUBSTITUTE(Q$6,"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176))*HLOOKUP(LEFT(TRIM(Q$6),FIND("~",SUBSTITUTE(Q$6," ","~",LEN(TRIM(Q$6))-LEN(SUBSTITUTE(TRIM(Q$6)," ",""))))-1)&amp;" Total",$B$6:$AH$427,ROW($A176)-5,FALSE))</f>
        <v>0</v>
      </c>
      <c r="R176" s="11">
        <f ca="1">IF(R$5&lt;&gt;"",HLOOKUP(R$5,Functionalization!$G$6:$M$427,ROW($A176)-5,FALSE),IFERROR(INDEX(R$391:R$427,MATCH($F176,$B$391:$B$427,0))/VLOOKUP($F176,$B$391:$AH$427,MATCH(LEFT(TRIM(R$6),FIND("~",SUBSTITUTE(R$6,"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176))*HLOOKUP(LEFT(TRIM(R$6),FIND("~",SUBSTITUTE(R$6," ","~",LEN(TRIM(R$6))-LEN(SUBSTITUTE(TRIM(R$6)," ",""))))-1)&amp;" Total",$B$6:$AH$427,ROW($A176)-5,FALSE))</f>
        <v>0</v>
      </c>
      <c r="S176" s="11">
        <f ca="1">IF(S$5&lt;&gt;"",HLOOKUP(S$5,Functionalization!$G$6:$M$427,ROW($A176)-5,FALSE),IFERROR(INDEX(S$391:S$427,MATCH($F176,$B$391:$B$427,0))/VLOOKUP($F176,$B$391:$AH$427,MATCH(LEFT(TRIM(S$6),FIND("~",SUBSTITUTE(S$6,"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176))*HLOOKUP(LEFT(TRIM(S$6),FIND("~",SUBSTITUTE(S$6," ","~",LEN(TRIM(S$6))-LEN(SUBSTITUTE(TRIM(S$6)," ",""))))-1)&amp;" Total",$B$6:$AH$427,ROW($A176)-5,FALSE))</f>
        <v>0</v>
      </c>
      <c r="T176" s="11">
        <f ca="1">IF(T$5&lt;&gt;"",HLOOKUP(T$5,Functionalization!$G$6:$M$427,ROW($A176)-5,FALSE),IFERROR(INDEX(T$391:T$427,MATCH($F176,$B$391:$B$427,0))/VLOOKUP($F176,$B$391:$AH$427,MATCH(LEFT(TRIM(T$6),FIND("~",SUBSTITUTE(T$6,"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176))*HLOOKUP(LEFT(TRIM(T$6),FIND("~",SUBSTITUTE(T$6," ","~",LEN(TRIM(T$6))-LEN(SUBSTITUTE(TRIM(T$6)," ",""))))-1)&amp;" Total",$B$6:$AH$427,ROW($A176)-5,FALSE))</f>
        <v>0</v>
      </c>
      <c r="U176" s="11">
        <f ca="1">IF(U$5&lt;&gt;"",HLOOKUP(U$5,Functionalization!$G$6:$M$427,ROW($A176)-5,FALSE),IFERROR(INDEX(U$391:U$427,MATCH($F176,$B$391:$B$427,0))/VLOOKUP($F176,$B$391:$AH$427,MATCH(LEFT(TRIM(U$6),FIND("~",SUBSTITUTE(U$6,"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176))*HLOOKUP(LEFT(TRIM(U$6),FIND("~",SUBSTITUTE(U$6," ","~",LEN(TRIM(U$6))-LEN(SUBSTITUTE(TRIM(U$6)," ",""))))-1)&amp;" Total",$B$6:$AH$427,ROW($A176)-5,FALSE))</f>
        <v>0</v>
      </c>
      <c r="V176" s="11">
        <f ca="1">IF(V$5&lt;&gt;"",HLOOKUP(V$5,Functionalization!$G$6:$M$427,ROW($A176)-5,FALSE),IFERROR(INDEX(V$391:V$427,MATCH($F176,$B$391:$B$427,0))/VLOOKUP($F176,$B$391:$AH$427,MATCH(LEFT(TRIM(V$6),FIND("~",SUBSTITUTE(V$6,"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176))*HLOOKUP(LEFT(TRIM(V$6),FIND("~",SUBSTITUTE(V$6," ","~",LEN(TRIM(V$6))-LEN(SUBSTITUTE(TRIM(V$6)," ",""))))-1)&amp;" Total",$B$6:$AH$427,ROW($A176)-5,FALSE))</f>
        <v>0</v>
      </c>
      <c r="W176" s="11">
        <f ca="1">IF(W$5&lt;&gt;"",HLOOKUP(W$5,Functionalization!$G$6:$M$427,ROW($A176)-5,FALSE),IFERROR(INDEX(W$391:W$427,MATCH($F176,$B$391:$B$427,0))/VLOOKUP($F176,$B$391:$AH$427,MATCH(LEFT(TRIM(W$6),FIND("~",SUBSTITUTE(W$6,"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176))*HLOOKUP(LEFT(TRIM(W$6),FIND("~",SUBSTITUTE(W$6," ","~",LEN(TRIM(W$6))-LEN(SUBSTITUTE(TRIM(W$6)," ",""))))-1)&amp;" Total",$B$6:$AH$427,ROW($A176)-5,FALSE))</f>
        <v>0</v>
      </c>
      <c r="X176" s="11">
        <f ca="1">IF(X$5&lt;&gt;"",HLOOKUP(X$5,Functionalization!$G$6:$M$427,ROW($A176)-5,FALSE),IFERROR(INDEX(X$391:X$427,MATCH($F176,$B$391:$B$427,0))/VLOOKUP($F176,$B$391:$AH$427,MATCH(LEFT(TRIM(X$6),FIND("~",SUBSTITUTE(X$6,"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176))*HLOOKUP(LEFT(TRIM(X$6),FIND("~",SUBSTITUTE(X$6," ","~",LEN(TRIM(X$6))-LEN(SUBSTITUTE(TRIM(X$6)," ",""))))-1)&amp;" Total",$B$6:$AH$427,ROW($A176)-5,FALSE))</f>
        <v>0</v>
      </c>
      <c r="Y176" s="11">
        <f ca="1">IF(Y$5&lt;&gt;"",HLOOKUP(Y$5,Functionalization!$G$6:$M$427,ROW($A176)-5,FALSE),IFERROR(INDEX(Y$391:Y$427,MATCH($F176,$B$391:$B$427,0))/VLOOKUP($F176,$B$391:$AH$427,MATCH(LEFT(TRIM(Y$6),FIND("~",SUBSTITUTE(Y$6,"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176))*HLOOKUP(LEFT(TRIM(Y$6),FIND("~",SUBSTITUTE(Y$6," ","~",LEN(TRIM(Y$6))-LEN(SUBSTITUTE(TRIM(Y$6)," ",""))))-1)&amp;" Total",$B$6:$AH$427,ROW($A176)-5,FALSE))</f>
        <v>0</v>
      </c>
      <c r="Z176" s="11">
        <f ca="1">IF(Z$5&lt;&gt;"",HLOOKUP(Z$5,Functionalization!$G$6:$M$427,ROW($A176)-5,FALSE),IFERROR(INDEX(Z$391:Z$427,MATCH($F176,$B$391:$B$427,0))/VLOOKUP($F176,$B$391:$AH$427,MATCH(LEFT(TRIM(Z$6),FIND("~",SUBSTITUTE(Z$6,"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176))*HLOOKUP(LEFT(TRIM(Z$6),FIND("~",SUBSTITUTE(Z$6," ","~",LEN(TRIM(Z$6))-LEN(SUBSTITUTE(TRIM(Z$6)," ",""))))-1)&amp;" Total",$B$6:$AH$427,ROW($A176)-5,FALSE))</f>
        <v>0</v>
      </c>
      <c r="AA176" s="11">
        <f ca="1">IF(AA$5&lt;&gt;"",HLOOKUP(AA$5,Functionalization!$G$6:$M$427,ROW($A176)-5,FALSE),IFERROR(INDEX(AA$391:AA$427,MATCH($F176,$B$391:$B$427,0))/VLOOKUP($F176,$B$391:$AH$427,MATCH(LEFT(TRIM(AA$6),FIND("~",SUBSTITUTE(AA$6,"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176))*HLOOKUP(LEFT(TRIM(AA$6),FIND("~",SUBSTITUTE(AA$6," ","~",LEN(TRIM(AA$6))-LEN(SUBSTITUTE(TRIM(AA$6)," ",""))))-1)&amp;" Total",$B$6:$AH$427,ROW($A176)-5,FALSE))</f>
        <v>0</v>
      </c>
      <c r="AB176" s="11">
        <f ca="1">IF(AB$5&lt;&gt;"",HLOOKUP(AB$5,Functionalization!$G$6:$M$427,ROW($A176)-5,FALSE),IFERROR(INDEX(AB$391:AB$427,MATCH($F176,$B$391:$B$427,0))/VLOOKUP($F176,$B$391:$AH$427,MATCH(LEFT(TRIM(AB$6),FIND("~",SUBSTITUTE(AB$6,"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176))*HLOOKUP(LEFT(TRIM(AB$6),FIND("~",SUBSTITUTE(AB$6," ","~",LEN(TRIM(AB$6))-LEN(SUBSTITUTE(TRIM(AB$6)," ",""))))-1)&amp;" Total",$B$6:$AH$427,ROW($A176)-5,FALSE))</f>
        <v>0</v>
      </c>
      <c r="AC176" s="11">
        <f ca="1">IF(AC$5&lt;&gt;"",HLOOKUP(AC$5,Functionalization!$G$6:$M$427,ROW($A176)-5,FALSE),IFERROR(INDEX(AC$391:AC$427,MATCH($F176,$B$391:$B$427,0))/VLOOKUP($F176,$B$391:$AH$427,MATCH(LEFT(TRIM(AC$6),FIND("~",SUBSTITUTE(AC$6,"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176))*HLOOKUP(LEFT(TRIM(AC$6),FIND("~",SUBSTITUTE(AC$6," ","~",LEN(TRIM(AC$6))-LEN(SUBSTITUTE(TRIM(AC$6)," ",""))))-1)&amp;" Total",$B$6:$AH$427,ROW($A176)-5,FALSE))</f>
        <v>0</v>
      </c>
      <c r="AD176" s="11">
        <f ca="1">IF(AD$5&lt;&gt;"",HLOOKUP(AD$5,Functionalization!$G$6:$M$427,ROW($A176)-5,FALSE),IFERROR(INDEX(AD$391:AD$427,MATCH($F176,$B$391:$B$427,0))/VLOOKUP($F176,$B$391:$AH$427,MATCH(LEFT(TRIM(AD$6),FIND("~",SUBSTITUTE(AD$6,"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176))*HLOOKUP(LEFT(TRIM(AD$6),FIND("~",SUBSTITUTE(AD$6," ","~",LEN(TRIM(AD$6))-LEN(SUBSTITUTE(TRIM(AD$6)," ",""))))-1)&amp;" Total",$B$6:$AH$427,ROW($A176)-5,FALSE))</f>
        <v>0</v>
      </c>
      <c r="AE176" s="11">
        <f ca="1">IF(AE$5&lt;&gt;"",HLOOKUP(AE$5,Functionalization!$G$6:$M$427,ROW($A176)-5,FALSE),IFERROR(INDEX(AE$391:AE$427,MATCH($F176,$B$391:$B$427,0))/VLOOKUP($F176,$B$391:$AH$427,MATCH(LEFT(TRIM(AE$6),FIND("~",SUBSTITUTE(AE$6,"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176))*HLOOKUP(LEFT(TRIM(AE$6),FIND("~",SUBSTITUTE(AE$6," ","~",LEN(TRIM(AE$6))-LEN(SUBSTITUTE(TRIM(AE$6)," ",""))))-1)&amp;" Total",$B$6:$AH$427,ROW($A176)-5,FALSE))</f>
        <v>0</v>
      </c>
      <c r="AF176" s="11">
        <f ca="1">IF(AF$5&lt;&gt;"",HLOOKUP(AF$5,Functionalization!$G$6:$M$427,ROW($A176)-5,FALSE),IFERROR(INDEX(AF$391:AF$427,MATCH($F176,$B$391:$B$427,0))/VLOOKUP($F176,$B$391:$AH$427,MATCH(LEFT(TRIM(AF$6),FIND("~",SUBSTITUTE(AF$6,"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176))*HLOOKUP(LEFT(TRIM(AF$6),FIND("~",SUBSTITUTE(AF$6," ","~",LEN(TRIM(AF$6))-LEN(SUBSTITUTE(TRIM(AF$6)," ",""))))-1)&amp;" Total",$B$6:$AH$427,ROW($A176)-5,FALSE))</f>
        <v>0</v>
      </c>
      <c r="AG176" s="11">
        <f ca="1">IF(AG$5&lt;&gt;"",HLOOKUP(AG$5,Functionalization!$G$6:$M$427,ROW($A176)-5,FALSE),IFERROR(INDEX(AG$391:AG$427,MATCH($F176,$B$391:$B$427,0))/VLOOKUP($F176,$B$391:$AH$427,MATCH(LEFT(TRIM(AG$6),FIND("~",SUBSTITUTE(AG$6,"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176))*HLOOKUP(LEFT(TRIM(AG$6),FIND("~",SUBSTITUTE(AG$6," ","~",LEN(TRIM(AG$6))-LEN(SUBSTITUTE(TRIM(AG$6)," ",""))))-1)&amp;" Total",$B$6:$AH$427,ROW($A176)-5,FALSE))</f>
        <v>0</v>
      </c>
      <c r="AH176" s="11">
        <f ca="1">IF(AH$5&lt;&gt;"",HLOOKUP(AH$5,Functionalization!$G$6:$M$427,ROW($A176)-5,FALSE),IFERROR(INDEX(AH$391:AH$427,MATCH($F176,$B$391:$B$427,0))/VLOOKUP($F176,$B$391:$AH$427,MATCH(LEFT(TRIM(AH$6),FIND("~",SUBSTITUTE(AH$6,"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176))*HLOOKUP(LEFT(TRIM(AH$6),FIND("~",SUBSTITUTE(AH$6," ","~",LEN(TRIM(AH$6))-LEN(SUBSTITUTE(TRIM(AH$6)," ",""))))-1)&amp;" Total",$B$6:$AH$427,ROW($A176)-5,FALSE))</f>
        <v>0</v>
      </c>
      <c r="AJ176">
        <f ca="1">IFERROR(IF(SUMIF($G$6:$AH$6,AJ$6&amp;" Total",$G176:$AH176)-(SUMIF($G$6:$AH$6,AJ$6&amp;" "&amp;'Input-Func_Class'!$D$22,$G176:$AH176)+IFERROR(SUMIF($G$6:$AH$6,AJ$6&amp;" "&amp;'Input-Func_Class'!$E$22,$G176:$AH176),SUMIF($G$6:$AH$6,AJ$6&amp;" "&amp;'Input-Func_Class'!$B$24,$G176:$AH176))+SUMIF($G$6:$AH$6,AJ$6&amp;" "&amp;'Input-Func_Class'!$F$22,$G176:$AH176))&lt;Check_Limit,0,1),1)</f>
        <v>0</v>
      </c>
      <c r="AK176">
        <f ca="1">IFERROR(IF(SUMIF($G$6:$AH$6,AK$6&amp;" Total",$G176:$AH176)-(SUMIF($G$6:$AH$6,AK$6&amp;" "&amp;'Input-Func_Class'!$D$22,$G176:$AH176)+IFERROR(SUMIF($G$6:$AH$6,AK$6&amp;" "&amp;'Input-Func_Class'!$E$22,$G176:$AH176),SUMIF($G$6:$AH$6,AK$6&amp;" "&amp;'Input-Func_Class'!$B$24,$G176:$AH176))+SUMIF($G$6:$AH$6,AK$6&amp;" "&amp;'Input-Func_Class'!$F$22,$G176:$AH176))&lt;Check_Limit,0,1),1)</f>
        <v>0</v>
      </c>
      <c r="AL176">
        <f ca="1">IFERROR(IF(SUMIF($G$6:$AH$6,AL$6&amp;" Total",$G176:$AH176)-(SUMIF($G$6:$AH$6,AL$6&amp;" "&amp;'Input-Func_Class'!$D$22,$G176:$AH176)+IFERROR(SUMIF($G$6:$AH$6,AL$6&amp;" "&amp;'Input-Func_Class'!$E$22,$G176:$AH176),SUMIF($G$6:$AH$6,AL$6&amp;" "&amp;'Input-Func_Class'!$B$24,$G176:$AH176))+SUMIF($G$6:$AH$6,AL$6&amp;" "&amp;'Input-Func_Class'!$F$22,$G176:$AH176))&lt;Check_Limit,0,1),1)</f>
        <v>0</v>
      </c>
      <c r="AM176">
        <f ca="1">IFERROR(IF(SUMIF($G$6:$AH$6,AM$6&amp;" Total",$G176:$AH176)-(SUMIF($G$6:$AH$6,AM$6&amp;" "&amp;'Input-Func_Class'!$D$22,$G176:$AH176)+IFERROR(SUMIF($G$6:$AH$6,AM$6&amp;" "&amp;'Input-Func_Class'!$E$22,$G176:$AH176),SUMIF($G$6:$AH$6,AM$6&amp;" "&amp;'Input-Func_Class'!$B$24,$G176:$AH176))+SUMIF($G$6:$AH$6,AM$6&amp;" "&amp;'Input-Func_Class'!$F$22,$G176:$AH176))&lt;Check_Limit,0,1),1)</f>
        <v>0</v>
      </c>
      <c r="AN176">
        <f ca="1">IFERROR(IF(SUMIF($G$6:$AH$6,AN$6&amp;" Total",$G176:$AH176)-(SUMIF($G$6:$AH$6,AN$6&amp;" "&amp;'Input-Func_Class'!$D$22,$G176:$AH176)+IFERROR(SUMIF($G$6:$AH$6,AN$6&amp;" "&amp;'Input-Func_Class'!$E$22,$G176:$AH176),SUMIF($G$6:$AH$6,AN$6&amp;" "&amp;'Input-Func_Class'!$B$24,$G176:$AH176))+SUMIF($G$6:$AH$6,AN$6&amp;" "&amp;'Input-Func_Class'!$F$22,$G176:$AH176))&lt;Check_Limit,0,1),1)</f>
        <v>0</v>
      </c>
      <c r="AO176">
        <f ca="1">IFERROR(IF(SUMIF($G$6:$AH$6,AO$6&amp;" Total",$G176:$AH176)-(SUMIF($G$6:$AH$6,AO$6&amp;" "&amp;'Input-Func_Class'!$D$22,$G176:$AH176)+IFERROR(SUMIF($G$6:$AH$6,AO$6&amp;" "&amp;'Input-Func_Class'!$E$22,$G176:$AH176),SUMIF($G$6:$AH$6,AO$6&amp;" "&amp;'Input-Func_Class'!$B$24,$G176:$AH176))+SUMIF($G$6:$AH$6,AO$6&amp;" "&amp;'Input-Func_Class'!$F$22,$G176:$AH176))&lt;Check_Limit,0,1),1)</f>
        <v>0</v>
      </c>
      <c r="AP176">
        <f ca="1">IFERROR(IF(SUMIF($G$6:$AH$6,AP$6&amp;" Total",$G176:$AH176)-(SUMIF($G$6:$AH$6,AP$6&amp;" "&amp;'Input-Func_Class'!$D$22,$G176:$AH176)+IFERROR(SUMIF($G$6:$AH$6,AP$6&amp;" "&amp;'Input-Func_Class'!$E$22,$G176:$AH176),SUMIF($G$6:$AH$6,AP$6&amp;" "&amp;'Input-Func_Class'!$B$24,$G176:$AH176))+SUMIF($G$6:$AH$6,AP$6&amp;" "&amp;'Input-Func_Class'!$F$22,$G176:$AH176))&lt;Check_Limit,0,1),1)</f>
        <v>0</v>
      </c>
    </row>
    <row r="177" spans="1:42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>Functionalization!$D177</f>
        <v>4394872.2717229314</v>
      </c>
      <c r="E177" s="11">
        <f t="shared" ca="1" si="15"/>
        <v>0</v>
      </c>
      <c r="F177" s="3" t="str">
        <f>IF($D177=0,"-",IF('Input-Accounts'!$E177&lt;&gt;0,'Input-Accounts'!$E177,'Input-Accounts'!$G177))</f>
        <v>COMMODITY</v>
      </c>
      <c r="G177" s="11">
        <f ca="1">IF(G$5&lt;&gt;"",HLOOKUP(G$5,Functionalization!$G$6:$M$427,ROW($A177)-5,FALSE),IFERROR(INDEX(G$391:G$427,MATCH($F177,$B$391:$B$427,0))/VLOOKUP($F177,$B$391:$AH$427,MATCH(LEFT(TRIM(G$6),FIND("~",SUBSTITUTE(G$6,"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177))*HLOOKUP(LEFT(TRIM(G$6),FIND("~",SUBSTITUTE(G$6," ","~",LEN(TRIM(G$6))-LEN(SUBSTITUTE(TRIM(G$6)," ",""))))-1)&amp;" Total",$B$6:$AH$427,ROW($A177)-5,FALSE))</f>
        <v>0</v>
      </c>
      <c r="H177" s="11">
        <f ca="1">IF(H$5&lt;&gt;"",HLOOKUP(H$5,Functionalization!$G$6:$M$427,ROW($A177)-5,FALSE),IFERROR(INDEX(H$391:H$427,MATCH($F177,$B$391:$B$427,0))/VLOOKUP($F177,$B$391:$AH$427,MATCH(LEFT(TRIM(H$6),FIND("~",SUBSTITUTE(H$6,"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177))*HLOOKUP(LEFT(TRIM(H$6),FIND("~",SUBSTITUTE(H$6," ","~",LEN(TRIM(H$6))-LEN(SUBSTITUTE(TRIM(H$6)," ",""))))-1)&amp;" Total",$B$6:$AH$427,ROW($A177)-5,FALSE))</f>
        <v>0</v>
      </c>
      <c r="I177" s="11">
        <f ca="1">IF(I$5&lt;&gt;"",HLOOKUP(I$5,Functionalization!$G$6:$M$427,ROW($A177)-5,FALSE),IFERROR(INDEX(I$391:I$427,MATCH($F177,$B$391:$B$427,0))/VLOOKUP($F177,$B$391:$AH$427,MATCH(LEFT(TRIM(I$6),FIND("~",SUBSTITUTE(I$6,"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177))*HLOOKUP(LEFT(TRIM(I$6),FIND("~",SUBSTITUTE(I$6," ","~",LEN(TRIM(I$6))-LEN(SUBSTITUTE(TRIM(I$6)," ",""))))-1)&amp;" Total",$B$6:$AH$427,ROW($A177)-5,FALSE))</f>
        <v>0</v>
      </c>
      <c r="J177" s="11">
        <f ca="1">IF(J$5&lt;&gt;"",HLOOKUP(J$5,Functionalization!$G$6:$M$427,ROW($A177)-5,FALSE),IFERROR(INDEX(J$391:J$427,MATCH($F177,$B$391:$B$427,0))/VLOOKUP($F177,$B$391:$AH$427,MATCH(LEFT(TRIM(J$6),FIND("~",SUBSTITUTE(J$6,"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177))*HLOOKUP(LEFT(TRIM(J$6),FIND("~",SUBSTITUTE(J$6," ","~",LEN(TRIM(J$6))-LEN(SUBSTITUTE(TRIM(J$6)," ",""))))-1)&amp;" Total",$B$6:$AH$427,ROW($A177)-5,FALSE))</f>
        <v>0</v>
      </c>
      <c r="K177" s="11">
        <f ca="1">IF(K$5&lt;&gt;"",HLOOKUP(K$5,Functionalization!$G$6:$M$427,ROW($A177)-5,FALSE),IFERROR(INDEX(K$391:K$427,MATCH($F177,$B$391:$B$427,0))/VLOOKUP($F177,$B$391:$AH$427,MATCH(LEFT(TRIM(K$6),FIND("~",SUBSTITUTE(K$6,"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177))*HLOOKUP(LEFT(TRIM(K$6),FIND("~",SUBSTITUTE(K$6," ","~",LEN(TRIM(K$6))-LEN(SUBSTITUTE(TRIM(K$6)," ",""))))-1)&amp;" Total",$B$6:$AH$427,ROW($A177)-5,FALSE))</f>
        <v>4394872.2717229314</v>
      </c>
      <c r="L177" s="11">
        <f ca="1">IF(L$5&lt;&gt;"",HLOOKUP(L$5,Functionalization!$G$6:$M$427,ROW($A177)-5,FALSE),IFERROR(INDEX(L$391:L$427,MATCH($F177,$B$391:$B$427,0))/VLOOKUP($F177,$B$391:$AH$427,MATCH(LEFT(TRIM(L$6),FIND("~",SUBSTITUTE(L$6,"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177))*HLOOKUP(LEFT(TRIM(L$6),FIND("~",SUBSTITUTE(L$6," ","~",LEN(TRIM(L$6))-LEN(SUBSTITUTE(TRIM(L$6)," ",""))))-1)&amp;" Total",$B$6:$AH$427,ROW($A177)-5,FALSE))</f>
        <v>0</v>
      </c>
      <c r="M177" s="11">
        <f ca="1">IF(M$5&lt;&gt;"",HLOOKUP(M$5,Functionalization!$G$6:$M$427,ROW($A177)-5,FALSE),IFERROR(INDEX(M$391:M$427,MATCH($F177,$B$391:$B$427,0))/VLOOKUP($F177,$B$391:$AH$427,MATCH(LEFT(TRIM(M$6),FIND("~",SUBSTITUTE(M$6,"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177))*HLOOKUP(LEFT(TRIM(M$6),FIND("~",SUBSTITUTE(M$6," ","~",LEN(TRIM(M$6))-LEN(SUBSTITUTE(TRIM(M$6)," ",""))))-1)&amp;" Total",$B$6:$AH$427,ROW($A177)-5,FALSE))</f>
        <v>4394872.2717229314</v>
      </c>
      <c r="N177" s="11">
        <f ca="1">IF(N$5&lt;&gt;"",HLOOKUP(N$5,Functionalization!$G$6:$M$427,ROW($A177)-5,FALSE),IFERROR(INDEX(N$391:N$427,MATCH($F177,$B$391:$B$427,0))/VLOOKUP($F177,$B$391:$AH$427,MATCH(LEFT(TRIM(N$6),FIND("~",SUBSTITUTE(N$6,"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177))*HLOOKUP(LEFT(TRIM(N$6),FIND("~",SUBSTITUTE(N$6," ","~",LEN(TRIM(N$6))-LEN(SUBSTITUTE(TRIM(N$6)," ",""))))-1)&amp;" Total",$B$6:$AH$427,ROW($A177)-5,FALSE))</f>
        <v>0</v>
      </c>
      <c r="O177" s="11">
        <f ca="1">IF(O$5&lt;&gt;"",HLOOKUP(O$5,Functionalization!$G$6:$M$427,ROW($A177)-5,FALSE),IFERROR(INDEX(O$391:O$427,MATCH($F177,$B$391:$B$427,0))/VLOOKUP($F177,$B$391:$AH$427,MATCH(LEFT(TRIM(O$6),FIND("~",SUBSTITUTE(O$6,"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177))*HLOOKUP(LEFT(TRIM(O$6),FIND("~",SUBSTITUTE(O$6," ","~",LEN(TRIM(O$6))-LEN(SUBSTITUTE(TRIM(O$6)," ",""))))-1)&amp;" Total",$B$6:$AH$427,ROW($A177)-5,FALSE))</f>
        <v>0</v>
      </c>
      <c r="P177" s="11">
        <f ca="1">IF(P$5&lt;&gt;"",HLOOKUP(P$5,Functionalization!$G$6:$M$427,ROW($A177)-5,FALSE),IFERROR(INDEX(P$391:P$427,MATCH($F177,$B$391:$B$427,0))/VLOOKUP($F177,$B$391:$AH$427,MATCH(LEFT(TRIM(P$6),FIND("~",SUBSTITUTE(P$6,"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177))*HLOOKUP(LEFT(TRIM(P$6),FIND("~",SUBSTITUTE(P$6," ","~",LEN(TRIM(P$6))-LEN(SUBSTITUTE(TRIM(P$6)," ",""))))-1)&amp;" Total",$B$6:$AH$427,ROW($A177)-5,FALSE))</f>
        <v>0</v>
      </c>
      <c r="Q177" s="11">
        <f ca="1">IF(Q$5&lt;&gt;"",HLOOKUP(Q$5,Functionalization!$G$6:$M$427,ROW($A177)-5,FALSE),IFERROR(INDEX(Q$391:Q$427,MATCH($F177,$B$391:$B$427,0))/VLOOKUP($F177,$B$391:$AH$427,MATCH(LEFT(TRIM(Q$6),FIND("~",SUBSTITUTE(Q$6,"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177))*HLOOKUP(LEFT(TRIM(Q$6),FIND("~",SUBSTITUTE(Q$6," ","~",LEN(TRIM(Q$6))-LEN(SUBSTITUTE(TRIM(Q$6)," ",""))))-1)&amp;" Total",$B$6:$AH$427,ROW($A177)-5,FALSE))</f>
        <v>0</v>
      </c>
      <c r="R177" s="11">
        <f ca="1">IF(R$5&lt;&gt;"",HLOOKUP(R$5,Functionalization!$G$6:$M$427,ROW($A177)-5,FALSE),IFERROR(INDEX(R$391:R$427,MATCH($F177,$B$391:$B$427,0))/VLOOKUP($F177,$B$391:$AH$427,MATCH(LEFT(TRIM(R$6),FIND("~",SUBSTITUTE(R$6,"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177))*HLOOKUP(LEFT(TRIM(R$6),FIND("~",SUBSTITUTE(R$6," ","~",LEN(TRIM(R$6))-LEN(SUBSTITUTE(TRIM(R$6)," ",""))))-1)&amp;" Total",$B$6:$AH$427,ROW($A177)-5,FALSE))</f>
        <v>0</v>
      </c>
      <c r="S177" s="11">
        <f ca="1">IF(S$5&lt;&gt;"",HLOOKUP(S$5,Functionalization!$G$6:$M$427,ROW($A177)-5,FALSE),IFERROR(INDEX(S$391:S$427,MATCH($F177,$B$391:$B$427,0))/VLOOKUP($F177,$B$391:$AH$427,MATCH(LEFT(TRIM(S$6),FIND("~",SUBSTITUTE(S$6,"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177))*HLOOKUP(LEFT(TRIM(S$6),FIND("~",SUBSTITUTE(S$6," ","~",LEN(TRIM(S$6))-LEN(SUBSTITUTE(TRIM(S$6)," ",""))))-1)&amp;" Total",$B$6:$AH$427,ROW($A177)-5,FALSE))</f>
        <v>0</v>
      </c>
      <c r="T177" s="11">
        <f ca="1">IF(T$5&lt;&gt;"",HLOOKUP(T$5,Functionalization!$G$6:$M$427,ROW($A177)-5,FALSE),IFERROR(INDEX(T$391:T$427,MATCH($F177,$B$391:$B$427,0))/VLOOKUP($F177,$B$391:$AH$427,MATCH(LEFT(TRIM(T$6),FIND("~",SUBSTITUTE(T$6,"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177))*HLOOKUP(LEFT(TRIM(T$6),FIND("~",SUBSTITUTE(T$6," ","~",LEN(TRIM(T$6))-LEN(SUBSTITUTE(TRIM(T$6)," ",""))))-1)&amp;" Total",$B$6:$AH$427,ROW($A177)-5,FALSE))</f>
        <v>0</v>
      </c>
      <c r="U177" s="11">
        <f ca="1">IF(U$5&lt;&gt;"",HLOOKUP(U$5,Functionalization!$G$6:$M$427,ROW($A177)-5,FALSE),IFERROR(INDEX(U$391:U$427,MATCH($F177,$B$391:$B$427,0))/VLOOKUP($F177,$B$391:$AH$427,MATCH(LEFT(TRIM(U$6),FIND("~",SUBSTITUTE(U$6,"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177))*HLOOKUP(LEFT(TRIM(U$6),FIND("~",SUBSTITUTE(U$6," ","~",LEN(TRIM(U$6))-LEN(SUBSTITUTE(TRIM(U$6)," ",""))))-1)&amp;" Total",$B$6:$AH$427,ROW($A177)-5,FALSE))</f>
        <v>0</v>
      </c>
      <c r="V177" s="11">
        <f ca="1">IF(V$5&lt;&gt;"",HLOOKUP(V$5,Functionalization!$G$6:$M$427,ROW($A177)-5,FALSE),IFERROR(INDEX(V$391:V$427,MATCH($F177,$B$391:$B$427,0))/VLOOKUP($F177,$B$391:$AH$427,MATCH(LEFT(TRIM(V$6),FIND("~",SUBSTITUTE(V$6,"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177))*HLOOKUP(LEFT(TRIM(V$6),FIND("~",SUBSTITUTE(V$6," ","~",LEN(TRIM(V$6))-LEN(SUBSTITUTE(TRIM(V$6)," ",""))))-1)&amp;" Total",$B$6:$AH$427,ROW($A177)-5,FALSE))</f>
        <v>0</v>
      </c>
      <c r="W177" s="11">
        <f ca="1">IF(W$5&lt;&gt;"",HLOOKUP(W$5,Functionalization!$G$6:$M$427,ROW($A177)-5,FALSE),IFERROR(INDEX(W$391:W$427,MATCH($F177,$B$391:$B$427,0))/VLOOKUP($F177,$B$391:$AH$427,MATCH(LEFT(TRIM(W$6),FIND("~",SUBSTITUTE(W$6,"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177))*HLOOKUP(LEFT(TRIM(W$6),FIND("~",SUBSTITUTE(W$6," ","~",LEN(TRIM(W$6))-LEN(SUBSTITUTE(TRIM(W$6)," ",""))))-1)&amp;" Total",$B$6:$AH$427,ROW($A177)-5,FALSE))</f>
        <v>0</v>
      </c>
      <c r="X177" s="11">
        <f ca="1">IF(X$5&lt;&gt;"",HLOOKUP(X$5,Functionalization!$G$6:$M$427,ROW($A177)-5,FALSE),IFERROR(INDEX(X$391:X$427,MATCH($F177,$B$391:$B$427,0))/VLOOKUP($F177,$B$391:$AH$427,MATCH(LEFT(TRIM(X$6),FIND("~",SUBSTITUTE(X$6,"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177))*HLOOKUP(LEFT(TRIM(X$6),FIND("~",SUBSTITUTE(X$6," ","~",LEN(TRIM(X$6))-LEN(SUBSTITUTE(TRIM(X$6)," ",""))))-1)&amp;" Total",$B$6:$AH$427,ROW($A177)-5,FALSE))</f>
        <v>0</v>
      </c>
      <c r="Y177" s="11">
        <f ca="1">IF(Y$5&lt;&gt;"",HLOOKUP(Y$5,Functionalization!$G$6:$M$427,ROW($A177)-5,FALSE),IFERROR(INDEX(Y$391:Y$427,MATCH($F177,$B$391:$B$427,0))/VLOOKUP($F177,$B$391:$AH$427,MATCH(LEFT(TRIM(Y$6),FIND("~",SUBSTITUTE(Y$6,"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177))*HLOOKUP(LEFT(TRIM(Y$6),FIND("~",SUBSTITUTE(Y$6," ","~",LEN(TRIM(Y$6))-LEN(SUBSTITUTE(TRIM(Y$6)," ",""))))-1)&amp;" Total",$B$6:$AH$427,ROW($A177)-5,FALSE))</f>
        <v>0</v>
      </c>
      <c r="Z177" s="11">
        <f ca="1">IF(Z$5&lt;&gt;"",HLOOKUP(Z$5,Functionalization!$G$6:$M$427,ROW($A177)-5,FALSE),IFERROR(INDEX(Z$391:Z$427,MATCH($F177,$B$391:$B$427,0))/VLOOKUP($F177,$B$391:$AH$427,MATCH(LEFT(TRIM(Z$6),FIND("~",SUBSTITUTE(Z$6,"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177))*HLOOKUP(LEFT(TRIM(Z$6),FIND("~",SUBSTITUTE(Z$6," ","~",LEN(TRIM(Z$6))-LEN(SUBSTITUTE(TRIM(Z$6)," ",""))))-1)&amp;" Total",$B$6:$AH$427,ROW($A177)-5,FALSE))</f>
        <v>0</v>
      </c>
      <c r="AA177" s="11">
        <f ca="1">IF(AA$5&lt;&gt;"",HLOOKUP(AA$5,Functionalization!$G$6:$M$427,ROW($A177)-5,FALSE),IFERROR(INDEX(AA$391:AA$427,MATCH($F177,$B$391:$B$427,0))/VLOOKUP($F177,$B$391:$AH$427,MATCH(LEFT(TRIM(AA$6),FIND("~",SUBSTITUTE(AA$6,"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177))*HLOOKUP(LEFT(TRIM(AA$6),FIND("~",SUBSTITUTE(AA$6," ","~",LEN(TRIM(AA$6))-LEN(SUBSTITUTE(TRIM(AA$6)," ",""))))-1)&amp;" Total",$B$6:$AH$427,ROW($A177)-5,FALSE))</f>
        <v>0</v>
      </c>
      <c r="AB177" s="11">
        <f ca="1">IF(AB$5&lt;&gt;"",HLOOKUP(AB$5,Functionalization!$G$6:$M$427,ROW($A177)-5,FALSE),IFERROR(INDEX(AB$391:AB$427,MATCH($F177,$B$391:$B$427,0))/VLOOKUP($F177,$B$391:$AH$427,MATCH(LEFT(TRIM(AB$6),FIND("~",SUBSTITUTE(AB$6,"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177))*HLOOKUP(LEFT(TRIM(AB$6),FIND("~",SUBSTITUTE(AB$6," ","~",LEN(TRIM(AB$6))-LEN(SUBSTITUTE(TRIM(AB$6)," ",""))))-1)&amp;" Total",$B$6:$AH$427,ROW($A177)-5,FALSE))</f>
        <v>0</v>
      </c>
      <c r="AC177" s="11">
        <f ca="1">IF(AC$5&lt;&gt;"",HLOOKUP(AC$5,Functionalization!$G$6:$M$427,ROW($A177)-5,FALSE),IFERROR(INDEX(AC$391:AC$427,MATCH($F177,$B$391:$B$427,0))/VLOOKUP($F177,$B$391:$AH$427,MATCH(LEFT(TRIM(AC$6),FIND("~",SUBSTITUTE(AC$6,"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177))*HLOOKUP(LEFT(TRIM(AC$6),FIND("~",SUBSTITUTE(AC$6," ","~",LEN(TRIM(AC$6))-LEN(SUBSTITUTE(TRIM(AC$6)," ",""))))-1)&amp;" Total",$B$6:$AH$427,ROW($A177)-5,FALSE))</f>
        <v>0</v>
      </c>
      <c r="AD177" s="11">
        <f ca="1">IF(AD$5&lt;&gt;"",HLOOKUP(AD$5,Functionalization!$G$6:$M$427,ROW($A177)-5,FALSE),IFERROR(INDEX(AD$391:AD$427,MATCH($F177,$B$391:$B$427,0))/VLOOKUP($F177,$B$391:$AH$427,MATCH(LEFT(TRIM(AD$6),FIND("~",SUBSTITUTE(AD$6,"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177))*HLOOKUP(LEFT(TRIM(AD$6),FIND("~",SUBSTITUTE(AD$6," ","~",LEN(TRIM(AD$6))-LEN(SUBSTITUTE(TRIM(AD$6)," ",""))))-1)&amp;" Total",$B$6:$AH$427,ROW($A177)-5,FALSE))</f>
        <v>0</v>
      </c>
      <c r="AE177" s="11">
        <f ca="1">IF(AE$5&lt;&gt;"",HLOOKUP(AE$5,Functionalization!$G$6:$M$427,ROW($A177)-5,FALSE),IFERROR(INDEX(AE$391:AE$427,MATCH($F177,$B$391:$B$427,0))/VLOOKUP($F177,$B$391:$AH$427,MATCH(LEFT(TRIM(AE$6),FIND("~",SUBSTITUTE(AE$6,"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177))*HLOOKUP(LEFT(TRIM(AE$6),FIND("~",SUBSTITUTE(AE$6," ","~",LEN(TRIM(AE$6))-LEN(SUBSTITUTE(TRIM(AE$6)," ",""))))-1)&amp;" Total",$B$6:$AH$427,ROW($A177)-5,FALSE))</f>
        <v>0</v>
      </c>
      <c r="AF177" s="11">
        <f ca="1">IF(AF$5&lt;&gt;"",HLOOKUP(AF$5,Functionalization!$G$6:$M$427,ROW($A177)-5,FALSE),IFERROR(INDEX(AF$391:AF$427,MATCH($F177,$B$391:$B$427,0))/VLOOKUP($F177,$B$391:$AH$427,MATCH(LEFT(TRIM(AF$6),FIND("~",SUBSTITUTE(AF$6,"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177))*HLOOKUP(LEFT(TRIM(AF$6),FIND("~",SUBSTITUTE(AF$6," ","~",LEN(TRIM(AF$6))-LEN(SUBSTITUTE(TRIM(AF$6)," ",""))))-1)&amp;" Total",$B$6:$AH$427,ROW($A177)-5,FALSE))</f>
        <v>0</v>
      </c>
      <c r="AG177" s="11">
        <f ca="1">IF(AG$5&lt;&gt;"",HLOOKUP(AG$5,Functionalization!$G$6:$M$427,ROW($A177)-5,FALSE),IFERROR(INDEX(AG$391:AG$427,MATCH($F177,$B$391:$B$427,0))/VLOOKUP($F177,$B$391:$AH$427,MATCH(LEFT(TRIM(AG$6),FIND("~",SUBSTITUTE(AG$6,"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177))*HLOOKUP(LEFT(TRIM(AG$6),FIND("~",SUBSTITUTE(AG$6," ","~",LEN(TRIM(AG$6))-LEN(SUBSTITUTE(TRIM(AG$6)," ",""))))-1)&amp;" Total",$B$6:$AH$427,ROW($A177)-5,FALSE))</f>
        <v>0</v>
      </c>
      <c r="AH177" s="11">
        <f ca="1">IF(AH$5&lt;&gt;"",HLOOKUP(AH$5,Functionalization!$G$6:$M$427,ROW($A177)-5,FALSE),IFERROR(INDEX(AH$391:AH$427,MATCH($F177,$B$391:$B$427,0))/VLOOKUP($F177,$B$391:$AH$427,MATCH(LEFT(TRIM(AH$6),FIND("~",SUBSTITUTE(AH$6,"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177))*HLOOKUP(LEFT(TRIM(AH$6),FIND("~",SUBSTITUTE(AH$6," ","~",LEN(TRIM(AH$6))-LEN(SUBSTITUTE(TRIM(AH$6)," ",""))))-1)&amp;" Total",$B$6:$AH$427,ROW($A177)-5,FALSE))</f>
        <v>0</v>
      </c>
      <c r="AJ177">
        <f ca="1">IFERROR(IF(SUMIF($G$6:$AH$6,AJ$6&amp;" Total",$G177:$AH177)-(SUMIF($G$6:$AH$6,AJ$6&amp;" "&amp;'Input-Func_Class'!$D$22,$G177:$AH177)+IFERROR(SUMIF($G$6:$AH$6,AJ$6&amp;" "&amp;'Input-Func_Class'!$E$22,$G177:$AH177),SUMIF($G$6:$AH$6,AJ$6&amp;" "&amp;'Input-Func_Class'!$B$24,$G177:$AH177))+SUMIF($G$6:$AH$6,AJ$6&amp;" "&amp;'Input-Func_Class'!$F$22,$G177:$AH177))&lt;Check_Limit,0,1),1)</f>
        <v>0</v>
      </c>
      <c r="AK177">
        <f ca="1">IFERROR(IF(SUMIF($G$6:$AH$6,AK$6&amp;" Total",$G177:$AH177)-(SUMIF($G$6:$AH$6,AK$6&amp;" "&amp;'Input-Func_Class'!$D$22,$G177:$AH177)+IFERROR(SUMIF($G$6:$AH$6,AK$6&amp;" "&amp;'Input-Func_Class'!$E$22,$G177:$AH177),SUMIF($G$6:$AH$6,AK$6&amp;" "&amp;'Input-Func_Class'!$B$24,$G177:$AH177))+SUMIF($G$6:$AH$6,AK$6&amp;" "&amp;'Input-Func_Class'!$F$22,$G177:$AH177))&lt;Check_Limit,0,1),1)</f>
        <v>0</v>
      </c>
      <c r="AL177">
        <f ca="1">IFERROR(IF(SUMIF($G$6:$AH$6,AL$6&amp;" Total",$G177:$AH177)-(SUMIF($G$6:$AH$6,AL$6&amp;" "&amp;'Input-Func_Class'!$D$22,$G177:$AH177)+IFERROR(SUMIF($G$6:$AH$6,AL$6&amp;" "&amp;'Input-Func_Class'!$E$22,$G177:$AH177),SUMIF($G$6:$AH$6,AL$6&amp;" "&amp;'Input-Func_Class'!$B$24,$G177:$AH177))+SUMIF($G$6:$AH$6,AL$6&amp;" "&amp;'Input-Func_Class'!$F$22,$G177:$AH177))&lt;Check_Limit,0,1),1)</f>
        <v>0</v>
      </c>
      <c r="AM177">
        <f ca="1">IFERROR(IF(SUMIF($G$6:$AH$6,AM$6&amp;" Total",$G177:$AH177)-(SUMIF($G$6:$AH$6,AM$6&amp;" "&amp;'Input-Func_Class'!$D$22,$G177:$AH177)+IFERROR(SUMIF($G$6:$AH$6,AM$6&amp;" "&amp;'Input-Func_Class'!$E$22,$G177:$AH177),SUMIF($G$6:$AH$6,AM$6&amp;" "&amp;'Input-Func_Class'!$B$24,$G177:$AH177))+SUMIF($G$6:$AH$6,AM$6&amp;" "&amp;'Input-Func_Class'!$F$22,$G177:$AH177))&lt;Check_Limit,0,1),1)</f>
        <v>0</v>
      </c>
      <c r="AN177">
        <f ca="1">IFERROR(IF(SUMIF($G$6:$AH$6,AN$6&amp;" Total",$G177:$AH177)-(SUMIF($G$6:$AH$6,AN$6&amp;" "&amp;'Input-Func_Class'!$D$22,$G177:$AH177)+IFERROR(SUMIF($G$6:$AH$6,AN$6&amp;" "&amp;'Input-Func_Class'!$E$22,$G177:$AH177),SUMIF($G$6:$AH$6,AN$6&amp;" "&amp;'Input-Func_Class'!$B$24,$G177:$AH177))+SUMIF($G$6:$AH$6,AN$6&amp;" "&amp;'Input-Func_Class'!$F$22,$G177:$AH177))&lt;Check_Limit,0,1),1)</f>
        <v>0</v>
      </c>
      <c r="AO177">
        <f ca="1">IFERROR(IF(SUMIF($G$6:$AH$6,AO$6&amp;" Total",$G177:$AH177)-(SUMIF($G$6:$AH$6,AO$6&amp;" "&amp;'Input-Func_Class'!$D$22,$G177:$AH177)+IFERROR(SUMIF($G$6:$AH$6,AO$6&amp;" "&amp;'Input-Func_Class'!$E$22,$G177:$AH177),SUMIF($G$6:$AH$6,AO$6&amp;" "&amp;'Input-Func_Class'!$B$24,$G177:$AH177))+SUMIF($G$6:$AH$6,AO$6&amp;" "&amp;'Input-Func_Class'!$F$22,$G177:$AH177))&lt;Check_Limit,0,1),1)</f>
        <v>0</v>
      </c>
      <c r="AP177">
        <f ca="1">IFERROR(IF(SUMIF($G$6:$AH$6,AP$6&amp;" Total",$G177:$AH177)-(SUMIF($G$6:$AH$6,AP$6&amp;" "&amp;'Input-Func_Class'!$D$22,$G177:$AH177)+IFERROR(SUMIF($G$6:$AH$6,AP$6&amp;" "&amp;'Input-Func_Class'!$E$22,$G177:$AH177),SUMIF($G$6:$AH$6,AP$6&amp;" "&amp;'Input-Func_Class'!$B$24,$G177:$AH177))+SUMIF($G$6:$AH$6,AP$6&amp;" "&amp;'Input-Func_Class'!$F$22,$G177:$AH177))&lt;Check_Limit,0,1),1)</f>
        <v>0</v>
      </c>
    </row>
    <row r="178" spans="1:42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>Functionalization!$D178</f>
        <v>1953787.5116783164</v>
      </c>
      <c r="E178" s="11">
        <f t="shared" ca="1" si="15"/>
        <v>0</v>
      </c>
      <c r="F178" s="3" t="str">
        <f>IF($D178=0,"-",IF('Input-Accounts'!$E178&lt;&gt;0,'Input-Accounts'!$E178,'Input-Accounts'!$G178))</f>
        <v>COMMODITY</v>
      </c>
      <c r="G178" s="11">
        <f ca="1">IF(G$5&lt;&gt;"",HLOOKUP(G$5,Functionalization!$G$6:$M$427,ROW($A178)-5,FALSE),IFERROR(INDEX(G$391:G$427,MATCH($F178,$B$391:$B$427,0))/VLOOKUP($F178,$B$391:$AH$427,MATCH(LEFT(TRIM(G$6),FIND("~",SUBSTITUTE(G$6,"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178))*HLOOKUP(LEFT(TRIM(G$6),FIND("~",SUBSTITUTE(G$6," ","~",LEN(TRIM(G$6))-LEN(SUBSTITUTE(TRIM(G$6)," ",""))))-1)&amp;" Total",$B$6:$AH$427,ROW($A178)-5,FALSE))</f>
        <v>0</v>
      </c>
      <c r="H178" s="11">
        <f ca="1">IF(H$5&lt;&gt;"",HLOOKUP(H$5,Functionalization!$G$6:$M$427,ROW($A178)-5,FALSE),IFERROR(INDEX(H$391:H$427,MATCH($F178,$B$391:$B$427,0))/VLOOKUP($F178,$B$391:$AH$427,MATCH(LEFT(TRIM(H$6),FIND("~",SUBSTITUTE(H$6,"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178))*HLOOKUP(LEFT(TRIM(H$6),FIND("~",SUBSTITUTE(H$6," ","~",LEN(TRIM(H$6))-LEN(SUBSTITUTE(TRIM(H$6)," ",""))))-1)&amp;" Total",$B$6:$AH$427,ROW($A178)-5,FALSE))</f>
        <v>0</v>
      </c>
      <c r="I178" s="11">
        <f ca="1">IF(I$5&lt;&gt;"",HLOOKUP(I$5,Functionalization!$G$6:$M$427,ROW($A178)-5,FALSE),IFERROR(INDEX(I$391:I$427,MATCH($F178,$B$391:$B$427,0))/VLOOKUP($F178,$B$391:$AH$427,MATCH(LEFT(TRIM(I$6),FIND("~",SUBSTITUTE(I$6,"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178))*HLOOKUP(LEFT(TRIM(I$6),FIND("~",SUBSTITUTE(I$6," ","~",LEN(TRIM(I$6))-LEN(SUBSTITUTE(TRIM(I$6)," ",""))))-1)&amp;" Total",$B$6:$AH$427,ROW($A178)-5,FALSE))</f>
        <v>0</v>
      </c>
      <c r="J178" s="11">
        <f ca="1">IF(J$5&lt;&gt;"",HLOOKUP(J$5,Functionalization!$G$6:$M$427,ROW($A178)-5,FALSE),IFERROR(INDEX(J$391:J$427,MATCH($F178,$B$391:$B$427,0))/VLOOKUP($F178,$B$391:$AH$427,MATCH(LEFT(TRIM(J$6),FIND("~",SUBSTITUTE(J$6,"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178))*HLOOKUP(LEFT(TRIM(J$6),FIND("~",SUBSTITUTE(J$6," ","~",LEN(TRIM(J$6))-LEN(SUBSTITUTE(TRIM(J$6)," ",""))))-1)&amp;" Total",$B$6:$AH$427,ROW($A178)-5,FALSE))</f>
        <v>0</v>
      </c>
      <c r="K178" s="11">
        <f ca="1">IF(K$5&lt;&gt;"",HLOOKUP(K$5,Functionalization!$G$6:$M$427,ROW($A178)-5,FALSE),IFERROR(INDEX(K$391:K$427,MATCH($F178,$B$391:$B$427,0))/VLOOKUP($F178,$B$391:$AH$427,MATCH(LEFT(TRIM(K$6),FIND("~",SUBSTITUTE(K$6,"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178))*HLOOKUP(LEFT(TRIM(K$6),FIND("~",SUBSTITUTE(K$6," ","~",LEN(TRIM(K$6))-LEN(SUBSTITUTE(TRIM(K$6)," ",""))))-1)&amp;" Total",$B$6:$AH$427,ROW($A178)-5,FALSE))</f>
        <v>1953787.5116783164</v>
      </c>
      <c r="L178" s="11">
        <f ca="1">IF(L$5&lt;&gt;"",HLOOKUP(L$5,Functionalization!$G$6:$M$427,ROW($A178)-5,FALSE),IFERROR(INDEX(L$391:L$427,MATCH($F178,$B$391:$B$427,0))/VLOOKUP($F178,$B$391:$AH$427,MATCH(LEFT(TRIM(L$6),FIND("~",SUBSTITUTE(L$6,"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178))*HLOOKUP(LEFT(TRIM(L$6),FIND("~",SUBSTITUTE(L$6," ","~",LEN(TRIM(L$6))-LEN(SUBSTITUTE(TRIM(L$6)," ",""))))-1)&amp;" Total",$B$6:$AH$427,ROW($A178)-5,FALSE))</f>
        <v>0</v>
      </c>
      <c r="M178" s="11">
        <f ca="1">IF(M$5&lt;&gt;"",HLOOKUP(M$5,Functionalization!$G$6:$M$427,ROW($A178)-5,FALSE),IFERROR(INDEX(M$391:M$427,MATCH($F178,$B$391:$B$427,0))/VLOOKUP($F178,$B$391:$AH$427,MATCH(LEFT(TRIM(M$6),FIND("~",SUBSTITUTE(M$6,"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178))*HLOOKUP(LEFT(TRIM(M$6),FIND("~",SUBSTITUTE(M$6," ","~",LEN(TRIM(M$6))-LEN(SUBSTITUTE(TRIM(M$6)," ",""))))-1)&amp;" Total",$B$6:$AH$427,ROW($A178)-5,FALSE))</f>
        <v>1953787.5116783164</v>
      </c>
      <c r="N178" s="11">
        <f ca="1">IF(N$5&lt;&gt;"",HLOOKUP(N$5,Functionalization!$G$6:$M$427,ROW($A178)-5,FALSE),IFERROR(INDEX(N$391:N$427,MATCH($F178,$B$391:$B$427,0))/VLOOKUP($F178,$B$391:$AH$427,MATCH(LEFT(TRIM(N$6),FIND("~",SUBSTITUTE(N$6,"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178))*HLOOKUP(LEFT(TRIM(N$6),FIND("~",SUBSTITUTE(N$6," ","~",LEN(TRIM(N$6))-LEN(SUBSTITUTE(TRIM(N$6)," ",""))))-1)&amp;" Total",$B$6:$AH$427,ROW($A178)-5,FALSE))</f>
        <v>0</v>
      </c>
      <c r="O178" s="11">
        <f ca="1">IF(O$5&lt;&gt;"",HLOOKUP(O$5,Functionalization!$G$6:$M$427,ROW($A178)-5,FALSE),IFERROR(INDEX(O$391:O$427,MATCH($F178,$B$391:$B$427,0))/VLOOKUP($F178,$B$391:$AH$427,MATCH(LEFT(TRIM(O$6),FIND("~",SUBSTITUTE(O$6,"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178))*HLOOKUP(LEFT(TRIM(O$6),FIND("~",SUBSTITUTE(O$6," ","~",LEN(TRIM(O$6))-LEN(SUBSTITUTE(TRIM(O$6)," ",""))))-1)&amp;" Total",$B$6:$AH$427,ROW($A178)-5,FALSE))</f>
        <v>0</v>
      </c>
      <c r="P178" s="11">
        <f ca="1">IF(P$5&lt;&gt;"",HLOOKUP(P$5,Functionalization!$G$6:$M$427,ROW($A178)-5,FALSE),IFERROR(INDEX(P$391:P$427,MATCH($F178,$B$391:$B$427,0))/VLOOKUP($F178,$B$391:$AH$427,MATCH(LEFT(TRIM(P$6),FIND("~",SUBSTITUTE(P$6,"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178))*HLOOKUP(LEFT(TRIM(P$6),FIND("~",SUBSTITUTE(P$6," ","~",LEN(TRIM(P$6))-LEN(SUBSTITUTE(TRIM(P$6)," ",""))))-1)&amp;" Total",$B$6:$AH$427,ROW($A178)-5,FALSE))</f>
        <v>0</v>
      </c>
      <c r="Q178" s="11">
        <f ca="1">IF(Q$5&lt;&gt;"",HLOOKUP(Q$5,Functionalization!$G$6:$M$427,ROW($A178)-5,FALSE),IFERROR(INDEX(Q$391:Q$427,MATCH($F178,$B$391:$B$427,0))/VLOOKUP($F178,$B$391:$AH$427,MATCH(LEFT(TRIM(Q$6),FIND("~",SUBSTITUTE(Q$6,"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178))*HLOOKUP(LEFT(TRIM(Q$6),FIND("~",SUBSTITUTE(Q$6," ","~",LEN(TRIM(Q$6))-LEN(SUBSTITUTE(TRIM(Q$6)," ",""))))-1)&amp;" Total",$B$6:$AH$427,ROW($A178)-5,FALSE))</f>
        <v>0</v>
      </c>
      <c r="R178" s="11">
        <f ca="1">IF(R$5&lt;&gt;"",HLOOKUP(R$5,Functionalization!$G$6:$M$427,ROW($A178)-5,FALSE),IFERROR(INDEX(R$391:R$427,MATCH($F178,$B$391:$B$427,0))/VLOOKUP($F178,$B$391:$AH$427,MATCH(LEFT(TRIM(R$6),FIND("~",SUBSTITUTE(R$6,"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178))*HLOOKUP(LEFT(TRIM(R$6),FIND("~",SUBSTITUTE(R$6," ","~",LEN(TRIM(R$6))-LEN(SUBSTITUTE(TRIM(R$6)," ",""))))-1)&amp;" Total",$B$6:$AH$427,ROW($A178)-5,FALSE))</f>
        <v>0</v>
      </c>
      <c r="S178" s="11">
        <f ca="1">IF(S$5&lt;&gt;"",HLOOKUP(S$5,Functionalization!$G$6:$M$427,ROW($A178)-5,FALSE),IFERROR(INDEX(S$391:S$427,MATCH($F178,$B$391:$B$427,0))/VLOOKUP($F178,$B$391:$AH$427,MATCH(LEFT(TRIM(S$6),FIND("~",SUBSTITUTE(S$6,"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178))*HLOOKUP(LEFT(TRIM(S$6),FIND("~",SUBSTITUTE(S$6," ","~",LEN(TRIM(S$6))-LEN(SUBSTITUTE(TRIM(S$6)," ",""))))-1)&amp;" Total",$B$6:$AH$427,ROW($A178)-5,FALSE))</f>
        <v>0</v>
      </c>
      <c r="T178" s="11">
        <f ca="1">IF(T$5&lt;&gt;"",HLOOKUP(T$5,Functionalization!$G$6:$M$427,ROW($A178)-5,FALSE),IFERROR(INDEX(T$391:T$427,MATCH($F178,$B$391:$B$427,0))/VLOOKUP($F178,$B$391:$AH$427,MATCH(LEFT(TRIM(T$6),FIND("~",SUBSTITUTE(T$6,"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178))*HLOOKUP(LEFT(TRIM(T$6),FIND("~",SUBSTITUTE(T$6," ","~",LEN(TRIM(T$6))-LEN(SUBSTITUTE(TRIM(T$6)," ",""))))-1)&amp;" Total",$B$6:$AH$427,ROW($A178)-5,FALSE))</f>
        <v>0</v>
      </c>
      <c r="U178" s="11">
        <f ca="1">IF(U$5&lt;&gt;"",HLOOKUP(U$5,Functionalization!$G$6:$M$427,ROW($A178)-5,FALSE),IFERROR(INDEX(U$391:U$427,MATCH($F178,$B$391:$B$427,0))/VLOOKUP($F178,$B$391:$AH$427,MATCH(LEFT(TRIM(U$6),FIND("~",SUBSTITUTE(U$6,"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178))*HLOOKUP(LEFT(TRIM(U$6),FIND("~",SUBSTITUTE(U$6," ","~",LEN(TRIM(U$6))-LEN(SUBSTITUTE(TRIM(U$6)," ",""))))-1)&amp;" Total",$B$6:$AH$427,ROW($A178)-5,FALSE))</f>
        <v>0</v>
      </c>
      <c r="V178" s="11">
        <f ca="1">IF(V$5&lt;&gt;"",HLOOKUP(V$5,Functionalization!$G$6:$M$427,ROW($A178)-5,FALSE),IFERROR(INDEX(V$391:V$427,MATCH($F178,$B$391:$B$427,0))/VLOOKUP($F178,$B$391:$AH$427,MATCH(LEFT(TRIM(V$6),FIND("~",SUBSTITUTE(V$6,"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178))*HLOOKUP(LEFT(TRIM(V$6),FIND("~",SUBSTITUTE(V$6," ","~",LEN(TRIM(V$6))-LEN(SUBSTITUTE(TRIM(V$6)," ",""))))-1)&amp;" Total",$B$6:$AH$427,ROW($A178)-5,FALSE))</f>
        <v>0</v>
      </c>
      <c r="W178" s="11">
        <f ca="1">IF(W$5&lt;&gt;"",HLOOKUP(W$5,Functionalization!$G$6:$M$427,ROW($A178)-5,FALSE),IFERROR(INDEX(W$391:W$427,MATCH($F178,$B$391:$B$427,0))/VLOOKUP($F178,$B$391:$AH$427,MATCH(LEFT(TRIM(W$6),FIND("~",SUBSTITUTE(W$6,"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178))*HLOOKUP(LEFT(TRIM(W$6),FIND("~",SUBSTITUTE(W$6," ","~",LEN(TRIM(W$6))-LEN(SUBSTITUTE(TRIM(W$6)," ",""))))-1)&amp;" Total",$B$6:$AH$427,ROW($A178)-5,FALSE))</f>
        <v>0</v>
      </c>
      <c r="X178" s="11">
        <f ca="1">IF(X$5&lt;&gt;"",HLOOKUP(X$5,Functionalization!$G$6:$M$427,ROW($A178)-5,FALSE),IFERROR(INDEX(X$391:X$427,MATCH($F178,$B$391:$B$427,0))/VLOOKUP($F178,$B$391:$AH$427,MATCH(LEFT(TRIM(X$6),FIND("~",SUBSTITUTE(X$6,"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178))*HLOOKUP(LEFT(TRIM(X$6),FIND("~",SUBSTITUTE(X$6," ","~",LEN(TRIM(X$6))-LEN(SUBSTITUTE(TRIM(X$6)," ",""))))-1)&amp;" Total",$B$6:$AH$427,ROW($A178)-5,FALSE))</f>
        <v>0</v>
      </c>
      <c r="Y178" s="11">
        <f ca="1">IF(Y$5&lt;&gt;"",HLOOKUP(Y$5,Functionalization!$G$6:$M$427,ROW($A178)-5,FALSE),IFERROR(INDEX(Y$391:Y$427,MATCH($F178,$B$391:$B$427,0))/VLOOKUP($F178,$B$391:$AH$427,MATCH(LEFT(TRIM(Y$6),FIND("~",SUBSTITUTE(Y$6,"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178))*HLOOKUP(LEFT(TRIM(Y$6),FIND("~",SUBSTITUTE(Y$6," ","~",LEN(TRIM(Y$6))-LEN(SUBSTITUTE(TRIM(Y$6)," ",""))))-1)&amp;" Total",$B$6:$AH$427,ROW($A178)-5,FALSE))</f>
        <v>0</v>
      </c>
      <c r="Z178" s="11">
        <f ca="1">IF(Z$5&lt;&gt;"",HLOOKUP(Z$5,Functionalization!$G$6:$M$427,ROW($A178)-5,FALSE),IFERROR(INDEX(Z$391:Z$427,MATCH($F178,$B$391:$B$427,0))/VLOOKUP($F178,$B$391:$AH$427,MATCH(LEFT(TRIM(Z$6),FIND("~",SUBSTITUTE(Z$6,"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178))*HLOOKUP(LEFT(TRIM(Z$6),FIND("~",SUBSTITUTE(Z$6," ","~",LEN(TRIM(Z$6))-LEN(SUBSTITUTE(TRIM(Z$6)," ",""))))-1)&amp;" Total",$B$6:$AH$427,ROW($A178)-5,FALSE))</f>
        <v>0</v>
      </c>
      <c r="AA178" s="11">
        <f ca="1">IF(AA$5&lt;&gt;"",HLOOKUP(AA$5,Functionalization!$G$6:$M$427,ROW($A178)-5,FALSE),IFERROR(INDEX(AA$391:AA$427,MATCH($F178,$B$391:$B$427,0))/VLOOKUP($F178,$B$391:$AH$427,MATCH(LEFT(TRIM(AA$6),FIND("~",SUBSTITUTE(AA$6,"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178))*HLOOKUP(LEFT(TRIM(AA$6),FIND("~",SUBSTITUTE(AA$6," ","~",LEN(TRIM(AA$6))-LEN(SUBSTITUTE(TRIM(AA$6)," ",""))))-1)&amp;" Total",$B$6:$AH$427,ROW($A178)-5,FALSE))</f>
        <v>0</v>
      </c>
      <c r="AB178" s="11">
        <f ca="1">IF(AB$5&lt;&gt;"",HLOOKUP(AB$5,Functionalization!$G$6:$M$427,ROW($A178)-5,FALSE),IFERROR(INDEX(AB$391:AB$427,MATCH($F178,$B$391:$B$427,0))/VLOOKUP($F178,$B$391:$AH$427,MATCH(LEFT(TRIM(AB$6),FIND("~",SUBSTITUTE(AB$6,"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178))*HLOOKUP(LEFT(TRIM(AB$6),FIND("~",SUBSTITUTE(AB$6," ","~",LEN(TRIM(AB$6))-LEN(SUBSTITUTE(TRIM(AB$6)," ",""))))-1)&amp;" Total",$B$6:$AH$427,ROW($A178)-5,FALSE))</f>
        <v>0</v>
      </c>
      <c r="AC178" s="11">
        <f ca="1">IF(AC$5&lt;&gt;"",HLOOKUP(AC$5,Functionalization!$G$6:$M$427,ROW($A178)-5,FALSE),IFERROR(INDEX(AC$391:AC$427,MATCH($F178,$B$391:$B$427,0))/VLOOKUP($F178,$B$391:$AH$427,MATCH(LEFT(TRIM(AC$6),FIND("~",SUBSTITUTE(AC$6,"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178))*HLOOKUP(LEFT(TRIM(AC$6),FIND("~",SUBSTITUTE(AC$6," ","~",LEN(TRIM(AC$6))-LEN(SUBSTITUTE(TRIM(AC$6)," ",""))))-1)&amp;" Total",$B$6:$AH$427,ROW($A178)-5,FALSE))</f>
        <v>0</v>
      </c>
      <c r="AD178" s="11">
        <f ca="1">IF(AD$5&lt;&gt;"",HLOOKUP(AD$5,Functionalization!$G$6:$M$427,ROW($A178)-5,FALSE),IFERROR(INDEX(AD$391:AD$427,MATCH($F178,$B$391:$B$427,0))/VLOOKUP($F178,$B$391:$AH$427,MATCH(LEFT(TRIM(AD$6),FIND("~",SUBSTITUTE(AD$6,"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178))*HLOOKUP(LEFT(TRIM(AD$6),FIND("~",SUBSTITUTE(AD$6," ","~",LEN(TRIM(AD$6))-LEN(SUBSTITUTE(TRIM(AD$6)," ",""))))-1)&amp;" Total",$B$6:$AH$427,ROW($A178)-5,FALSE))</f>
        <v>0</v>
      </c>
      <c r="AE178" s="11">
        <f ca="1">IF(AE$5&lt;&gt;"",HLOOKUP(AE$5,Functionalization!$G$6:$M$427,ROW($A178)-5,FALSE),IFERROR(INDEX(AE$391:AE$427,MATCH($F178,$B$391:$B$427,0))/VLOOKUP($F178,$B$391:$AH$427,MATCH(LEFT(TRIM(AE$6),FIND("~",SUBSTITUTE(AE$6,"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178))*HLOOKUP(LEFT(TRIM(AE$6),FIND("~",SUBSTITUTE(AE$6," ","~",LEN(TRIM(AE$6))-LEN(SUBSTITUTE(TRIM(AE$6)," ",""))))-1)&amp;" Total",$B$6:$AH$427,ROW($A178)-5,FALSE))</f>
        <v>0</v>
      </c>
      <c r="AF178" s="11">
        <f ca="1">IF(AF$5&lt;&gt;"",HLOOKUP(AF$5,Functionalization!$G$6:$M$427,ROW($A178)-5,FALSE),IFERROR(INDEX(AF$391:AF$427,MATCH($F178,$B$391:$B$427,0))/VLOOKUP($F178,$B$391:$AH$427,MATCH(LEFT(TRIM(AF$6),FIND("~",SUBSTITUTE(AF$6,"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178))*HLOOKUP(LEFT(TRIM(AF$6),FIND("~",SUBSTITUTE(AF$6," ","~",LEN(TRIM(AF$6))-LEN(SUBSTITUTE(TRIM(AF$6)," ",""))))-1)&amp;" Total",$B$6:$AH$427,ROW($A178)-5,FALSE))</f>
        <v>0</v>
      </c>
      <c r="AG178" s="11">
        <f ca="1">IF(AG$5&lt;&gt;"",HLOOKUP(AG$5,Functionalization!$G$6:$M$427,ROW($A178)-5,FALSE),IFERROR(INDEX(AG$391:AG$427,MATCH($F178,$B$391:$B$427,0))/VLOOKUP($F178,$B$391:$AH$427,MATCH(LEFT(TRIM(AG$6),FIND("~",SUBSTITUTE(AG$6,"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178))*HLOOKUP(LEFT(TRIM(AG$6),FIND("~",SUBSTITUTE(AG$6," ","~",LEN(TRIM(AG$6))-LEN(SUBSTITUTE(TRIM(AG$6)," ",""))))-1)&amp;" Total",$B$6:$AH$427,ROW($A178)-5,FALSE))</f>
        <v>0</v>
      </c>
      <c r="AH178" s="11">
        <f ca="1">IF(AH$5&lt;&gt;"",HLOOKUP(AH$5,Functionalization!$G$6:$M$427,ROW($A178)-5,FALSE),IFERROR(INDEX(AH$391:AH$427,MATCH($F178,$B$391:$B$427,0))/VLOOKUP($F178,$B$391:$AH$427,MATCH(LEFT(TRIM(AH$6),FIND("~",SUBSTITUTE(AH$6,"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178))*HLOOKUP(LEFT(TRIM(AH$6),FIND("~",SUBSTITUTE(AH$6," ","~",LEN(TRIM(AH$6))-LEN(SUBSTITUTE(TRIM(AH$6)," ",""))))-1)&amp;" Total",$B$6:$AH$427,ROW($A178)-5,FALSE))</f>
        <v>0</v>
      </c>
      <c r="AJ178">
        <f ca="1">IFERROR(IF(SUMIF($G$6:$AH$6,AJ$6&amp;" Total",$G178:$AH178)-(SUMIF($G$6:$AH$6,AJ$6&amp;" "&amp;'Input-Func_Class'!$D$22,$G178:$AH178)+IFERROR(SUMIF($G$6:$AH$6,AJ$6&amp;" "&amp;'Input-Func_Class'!$E$22,$G178:$AH178),SUMIF($G$6:$AH$6,AJ$6&amp;" "&amp;'Input-Func_Class'!$B$24,$G178:$AH178))+SUMIF($G$6:$AH$6,AJ$6&amp;" "&amp;'Input-Func_Class'!$F$22,$G178:$AH178))&lt;Check_Limit,0,1),1)</f>
        <v>0</v>
      </c>
      <c r="AK178">
        <f ca="1">IFERROR(IF(SUMIF($G$6:$AH$6,AK$6&amp;" Total",$G178:$AH178)-(SUMIF($G$6:$AH$6,AK$6&amp;" "&amp;'Input-Func_Class'!$D$22,$G178:$AH178)+IFERROR(SUMIF($G$6:$AH$6,AK$6&amp;" "&amp;'Input-Func_Class'!$E$22,$G178:$AH178),SUMIF($G$6:$AH$6,AK$6&amp;" "&amp;'Input-Func_Class'!$B$24,$G178:$AH178))+SUMIF($G$6:$AH$6,AK$6&amp;" "&amp;'Input-Func_Class'!$F$22,$G178:$AH178))&lt;Check_Limit,0,1),1)</f>
        <v>0</v>
      </c>
      <c r="AL178">
        <f ca="1">IFERROR(IF(SUMIF($G$6:$AH$6,AL$6&amp;" Total",$G178:$AH178)-(SUMIF($G$6:$AH$6,AL$6&amp;" "&amp;'Input-Func_Class'!$D$22,$G178:$AH178)+IFERROR(SUMIF($G$6:$AH$6,AL$6&amp;" "&amp;'Input-Func_Class'!$E$22,$G178:$AH178),SUMIF($G$6:$AH$6,AL$6&amp;" "&amp;'Input-Func_Class'!$B$24,$G178:$AH178))+SUMIF($G$6:$AH$6,AL$6&amp;" "&amp;'Input-Func_Class'!$F$22,$G178:$AH178))&lt;Check_Limit,0,1),1)</f>
        <v>0</v>
      </c>
      <c r="AM178">
        <f ca="1">IFERROR(IF(SUMIF($G$6:$AH$6,AM$6&amp;" Total",$G178:$AH178)-(SUMIF($G$6:$AH$6,AM$6&amp;" "&amp;'Input-Func_Class'!$D$22,$G178:$AH178)+IFERROR(SUMIF($G$6:$AH$6,AM$6&amp;" "&amp;'Input-Func_Class'!$E$22,$G178:$AH178),SUMIF($G$6:$AH$6,AM$6&amp;" "&amp;'Input-Func_Class'!$B$24,$G178:$AH178))+SUMIF($G$6:$AH$6,AM$6&amp;" "&amp;'Input-Func_Class'!$F$22,$G178:$AH178))&lt;Check_Limit,0,1),1)</f>
        <v>0</v>
      </c>
      <c r="AN178">
        <f ca="1">IFERROR(IF(SUMIF($G$6:$AH$6,AN$6&amp;" Total",$G178:$AH178)-(SUMIF($G$6:$AH$6,AN$6&amp;" "&amp;'Input-Func_Class'!$D$22,$G178:$AH178)+IFERROR(SUMIF($G$6:$AH$6,AN$6&amp;" "&amp;'Input-Func_Class'!$E$22,$G178:$AH178),SUMIF($G$6:$AH$6,AN$6&amp;" "&amp;'Input-Func_Class'!$B$24,$G178:$AH178))+SUMIF($G$6:$AH$6,AN$6&amp;" "&amp;'Input-Func_Class'!$F$22,$G178:$AH178))&lt;Check_Limit,0,1),1)</f>
        <v>0</v>
      </c>
      <c r="AO178">
        <f ca="1">IFERROR(IF(SUMIF($G$6:$AH$6,AO$6&amp;" Total",$G178:$AH178)-(SUMIF($G$6:$AH$6,AO$6&amp;" "&amp;'Input-Func_Class'!$D$22,$G178:$AH178)+IFERROR(SUMIF($G$6:$AH$6,AO$6&amp;" "&amp;'Input-Func_Class'!$E$22,$G178:$AH178),SUMIF($G$6:$AH$6,AO$6&amp;" "&amp;'Input-Func_Class'!$B$24,$G178:$AH178))+SUMIF($G$6:$AH$6,AO$6&amp;" "&amp;'Input-Func_Class'!$F$22,$G178:$AH178))&lt;Check_Limit,0,1),1)</f>
        <v>0</v>
      </c>
      <c r="AP178">
        <f ca="1">IFERROR(IF(SUMIF($G$6:$AH$6,AP$6&amp;" Total",$G178:$AH178)-(SUMIF($G$6:$AH$6,AP$6&amp;" "&amp;'Input-Func_Class'!$D$22,$G178:$AH178)+IFERROR(SUMIF($G$6:$AH$6,AP$6&amp;" "&amp;'Input-Func_Class'!$E$22,$G178:$AH178),SUMIF($G$6:$AH$6,AP$6&amp;" "&amp;'Input-Func_Class'!$B$24,$G178:$AH178))+SUMIF($G$6:$AH$6,AP$6&amp;" "&amp;'Input-Func_Class'!$F$22,$G178:$AH178))&lt;Check_Limit,0,1),1)</f>
        <v>0</v>
      </c>
    </row>
    <row r="179" spans="1:42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>Functionalization!$D179</f>
        <v>178509.30048715053</v>
      </c>
      <c r="E179" s="11">
        <f t="shared" ca="1" si="15"/>
        <v>0</v>
      </c>
      <c r="F179" s="3" t="str">
        <f>IF($D179=0,"-",IF('Input-Accounts'!$E179&lt;&gt;0,'Input-Accounts'!$E179,'Input-Accounts'!$G179))</f>
        <v>COMMODITY</v>
      </c>
      <c r="G179" s="11">
        <f ca="1">IF(G$5&lt;&gt;"",HLOOKUP(G$5,Functionalization!$G$6:$M$427,ROW($A179)-5,FALSE),IFERROR(INDEX(G$391:G$427,MATCH($F179,$B$391:$B$427,0))/VLOOKUP($F179,$B$391:$AH$427,MATCH(LEFT(TRIM(G$6),FIND("~",SUBSTITUTE(G$6,"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179))*HLOOKUP(LEFT(TRIM(G$6),FIND("~",SUBSTITUTE(G$6," ","~",LEN(TRIM(G$6))-LEN(SUBSTITUTE(TRIM(G$6)," ",""))))-1)&amp;" Total",$B$6:$AH$427,ROW($A179)-5,FALSE))</f>
        <v>0</v>
      </c>
      <c r="H179" s="11">
        <f ca="1">IF(H$5&lt;&gt;"",HLOOKUP(H$5,Functionalization!$G$6:$M$427,ROW($A179)-5,FALSE),IFERROR(INDEX(H$391:H$427,MATCH($F179,$B$391:$B$427,0))/VLOOKUP($F179,$B$391:$AH$427,MATCH(LEFT(TRIM(H$6),FIND("~",SUBSTITUTE(H$6,"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179))*HLOOKUP(LEFT(TRIM(H$6),FIND("~",SUBSTITUTE(H$6," ","~",LEN(TRIM(H$6))-LEN(SUBSTITUTE(TRIM(H$6)," ",""))))-1)&amp;" Total",$B$6:$AH$427,ROW($A179)-5,FALSE))</f>
        <v>0</v>
      </c>
      <c r="I179" s="11">
        <f ca="1">IF(I$5&lt;&gt;"",HLOOKUP(I$5,Functionalization!$G$6:$M$427,ROW($A179)-5,FALSE),IFERROR(INDEX(I$391:I$427,MATCH($F179,$B$391:$B$427,0))/VLOOKUP($F179,$B$391:$AH$427,MATCH(LEFT(TRIM(I$6),FIND("~",SUBSTITUTE(I$6,"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179))*HLOOKUP(LEFT(TRIM(I$6),FIND("~",SUBSTITUTE(I$6," ","~",LEN(TRIM(I$6))-LEN(SUBSTITUTE(TRIM(I$6)," ",""))))-1)&amp;" Total",$B$6:$AH$427,ROW($A179)-5,FALSE))</f>
        <v>0</v>
      </c>
      <c r="J179" s="11">
        <f ca="1">IF(J$5&lt;&gt;"",HLOOKUP(J$5,Functionalization!$G$6:$M$427,ROW($A179)-5,FALSE),IFERROR(INDEX(J$391:J$427,MATCH($F179,$B$391:$B$427,0))/VLOOKUP($F179,$B$391:$AH$427,MATCH(LEFT(TRIM(J$6),FIND("~",SUBSTITUTE(J$6,"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179))*HLOOKUP(LEFT(TRIM(J$6),FIND("~",SUBSTITUTE(J$6," ","~",LEN(TRIM(J$6))-LEN(SUBSTITUTE(TRIM(J$6)," ",""))))-1)&amp;" Total",$B$6:$AH$427,ROW($A179)-5,FALSE))</f>
        <v>0</v>
      </c>
      <c r="K179" s="11">
        <f ca="1">IF(K$5&lt;&gt;"",HLOOKUP(K$5,Functionalization!$G$6:$M$427,ROW($A179)-5,FALSE),IFERROR(INDEX(K$391:K$427,MATCH($F179,$B$391:$B$427,0))/VLOOKUP($F179,$B$391:$AH$427,MATCH(LEFT(TRIM(K$6),FIND("~",SUBSTITUTE(K$6,"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179))*HLOOKUP(LEFT(TRIM(K$6),FIND("~",SUBSTITUTE(K$6," ","~",LEN(TRIM(K$6))-LEN(SUBSTITUTE(TRIM(K$6)," ",""))))-1)&amp;" Total",$B$6:$AH$427,ROW($A179)-5,FALSE))</f>
        <v>178509.30048715053</v>
      </c>
      <c r="L179" s="11">
        <f ca="1">IF(L$5&lt;&gt;"",HLOOKUP(L$5,Functionalization!$G$6:$M$427,ROW($A179)-5,FALSE),IFERROR(INDEX(L$391:L$427,MATCH($F179,$B$391:$B$427,0))/VLOOKUP($F179,$B$391:$AH$427,MATCH(LEFT(TRIM(L$6),FIND("~",SUBSTITUTE(L$6,"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179))*HLOOKUP(LEFT(TRIM(L$6),FIND("~",SUBSTITUTE(L$6," ","~",LEN(TRIM(L$6))-LEN(SUBSTITUTE(TRIM(L$6)," ",""))))-1)&amp;" Total",$B$6:$AH$427,ROW($A179)-5,FALSE))</f>
        <v>0</v>
      </c>
      <c r="M179" s="11">
        <f ca="1">IF(M$5&lt;&gt;"",HLOOKUP(M$5,Functionalization!$G$6:$M$427,ROW($A179)-5,FALSE),IFERROR(INDEX(M$391:M$427,MATCH($F179,$B$391:$B$427,0))/VLOOKUP($F179,$B$391:$AH$427,MATCH(LEFT(TRIM(M$6),FIND("~",SUBSTITUTE(M$6,"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179))*HLOOKUP(LEFT(TRIM(M$6),FIND("~",SUBSTITUTE(M$6," ","~",LEN(TRIM(M$6))-LEN(SUBSTITUTE(TRIM(M$6)," ",""))))-1)&amp;" Total",$B$6:$AH$427,ROW($A179)-5,FALSE))</f>
        <v>178509.30048715053</v>
      </c>
      <c r="N179" s="11">
        <f ca="1">IF(N$5&lt;&gt;"",HLOOKUP(N$5,Functionalization!$G$6:$M$427,ROW($A179)-5,FALSE),IFERROR(INDEX(N$391:N$427,MATCH($F179,$B$391:$B$427,0))/VLOOKUP($F179,$B$391:$AH$427,MATCH(LEFT(TRIM(N$6),FIND("~",SUBSTITUTE(N$6,"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179))*HLOOKUP(LEFT(TRIM(N$6),FIND("~",SUBSTITUTE(N$6," ","~",LEN(TRIM(N$6))-LEN(SUBSTITUTE(TRIM(N$6)," ",""))))-1)&amp;" Total",$B$6:$AH$427,ROW($A179)-5,FALSE))</f>
        <v>0</v>
      </c>
      <c r="O179" s="11">
        <f ca="1">IF(O$5&lt;&gt;"",HLOOKUP(O$5,Functionalization!$G$6:$M$427,ROW($A179)-5,FALSE),IFERROR(INDEX(O$391:O$427,MATCH($F179,$B$391:$B$427,0))/VLOOKUP($F179,$B$391:$AH$427,MATCH(LEFT(TRIM(O$6),FIND("~",SUBSTITUTE(O$6,"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179))*HLOOKUP(LEFT(TRIM(O$6),FIND("~",SUBSTITUTE(O$6," ","~",LEN(TRIM(O$6))-LEN(SUBSTITUTE(TRIM(O$6)," ",""))))-1)&amp;" Total",$B$6:$AH$427,ROW($A179)-5,FALSE))</f>
        <v>0</v>
      </c>
      <c r="P179" s="11">
        <f ca="1">IF(P$5&lt;&gt;"",HLOOKUP(P$5,Functionalization!$G$6:$M$427,ROW($A179)-5,FALSE),IFERROR(INDEX(P$391:P$427,MATCH($F179,$B$391:$B$427,0))/VLOOKUP($F179,$B$391:$AH$427,MATCH(LEFT(TRIM(P$6),FIND("~",SUBSTITUTE(P$6,"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179))*HLOOKUP(LEFT(TRIM(P$6),FIND("~",SUBSTITUTE(P$6," ","~",LEN(TRIM(P$6))-LEN(SUBSTITUTE(TRIM(P$6)," ",""))))-1)&amp;" Total",$B$6:$AH$427,ROW($A179)-5,FALSE))</f>
        <v>0</v>
      </c>
      <c r="Q179" s="11">
        <f ca="1">IF(Q$5&lt;&gt;"",HLOOKUP(Q$5,Functionalization!$G$6:$M$427,ROW($A179)-5,FALSE),IFERROR(INDEX(Q$391:Q$427,MATCH($F179,$B$391:$B$427,0))/VLOOKUP($F179,$B$391:$AH$427,MATCH(LEFT(TRIM(Q$6),FIND("~",SUBSTITUTE(Q$6,"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179))*HLOOKUP(LEFT(TRIM(Q$6),FIND("~",SUBSTITUTE(Q$6," ","~",LEN(TRIM(Q$6))-LEN(SUBSTITUTE(TRIM(Q$6)," ",""))))-1)&amp;" Total",$B$6:$AH$427,ROW($A179)-5,FALSE))</f>
        <v>0</v>
      </c>
      <c r="R179" s="11">
        <f ca="1">IF(R$5&lt;&gt;"",HLOOKUP(R$5,Functionalization!$G$6:$M$427,ROW($A179)-5,FALSE),IFERROR(INDEX(R$391:R$427,MATCH($F179,$B$391:$B$427,0))/VLOOKUP($F179,$B$391:$AH$427,MATCH(LEFT(TRIM(R$6),FIND("~",SUBSTITUTE(R$6,"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179))*HLOOKUP(LEFT(TRIM(R$6),FIND("~",SUBSTITUTE(R$6," ","~",LEN(TRIM(R$6))-LEN(SUBSTITUTE(TRIM(R$6)," ",""))))-1)&amp;" Total",$B$6:$AH$427,ROW($A179)-5,FALSE))</f>
        <v>0</v>
      </c>
      <c r="S179" s="11">
        <f ca="1">IF(S$5&lt;&gt;"",HLOOKUP(S$5,Functionalization!$G$6:$M$427,ROW($A179)-5,FALSE),IFERROR(INDEX(S$391:S$427,MATCH($F179,$B$391:$B$427,0))/VLOOKUP($F179,$B$391:$AH$427,MATCH(LEFT(TRIM(S$6),FIND("~",SUBSTITUTE(S$6,"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179))*HLOOKUP(LEFT(TRIM(S$6),FIND("~",SUBSTITUTE(S$6," ","~",LEN(TRIM(S$6))-LEN(SUBSTITUTE(TRIM(S$6)," ",""))))-1)&amp;" Total",$B$6:$AH$427,ROW($A179)-5,FALSE))</f>
        <v>0</v>
      </c>
      <c r="T179" s="11">
        <f ca="1">IF(T$5&lt;&gt;"",HLOOKUP(T$5,Functionalization!$G$6:$M$427,ROW($A179)-5,FALSE),IFERROR(INDEX(T$391:T$427,MATCH($F179,$B$391:$B$427,0))/VLOOKUP($F179,$B$391:$AH$427,MATCH(LEFT(TRIM(T$6),FIND("~",SUBSTITUTE(T$6,"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179))*HLOOKUP(LEFT(TRIM(T$6),FIND("~",SUBSTITUTE(T$6," ","~",LEN(TRIM(T$6))-LEN(SUBSTITUTE(TRIM(T$6)," ",""))))-1)&amp;" Total",$B$6:$AH$427,ROW($A179)-5,FALSE))</f>
        <v>0</v>
      </c>
      <c r="U179" s="11">
        <f ca="1">IF(U$5&lt;&gt;"",HLOOKUP(U$5,Functionalization!$G$6:$M$427,ROW($A179)-5,FALSE),IFERROR(INDEX(U$391:U$427,MATCH($F179,$B$391:$B$427,0))/VLOOKUP($F179,$B$391:$AH$427,MATCH(LEFT(TRIM(U$6),FIND("~",SUBSTITUTE(U$6,"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179))*HLOOKUP(LEFT(TRIM(U$6),FIND("~",SUBSTITUTE(U$6," ","~",LEN(TRIM(U$6))-LEN(SUBSTITUTE(TRIM(U$6)," ",""))))-1)&amp;" Total",$B$6:$AH$427,ROW($A179)-5,FALSE))</f>
        <v>0</v>
      </c>
      <c r="V179" s="11">
        <f ca="1">IF(V$5&lt;&gt;"",HLOOKUP(V$5,Functionalization!$G$6:$M$427,ROW($A179)-5,FALSE),IFERROR(INDEX(V$391:V$427,MATCH($F179,$B$391:$B$427,0))/VLOOKUP($F179,$B$391:$AH$427,MATCH(LEFT(TRIM(V$6),FIND("~",SUBSTITUTE(V$6,"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179))*HLOOKUP(LEFT(TRIM(V$6),FIND("~",SUBSTITUTE(V$6," ","~",LEN(TRIM(V$6))-LEN(SUBSTITUTE(TRIM(V$6)," ",""))))-1)&amp;" Total",$B$6:$AH$427,ROW($A179)-5,FALSE))</f>
        <v>0</v>
      </c>
      <c r="W179" s="11">
        <f ca="1">IF(W$5&lt;&gt;"",HLOOKUP(W$5,Functionalization!$G$6:$M$427,ROW($A179)-5,FALSE),IFERROR(INDEX(W$391:W$427,MATCH($F179,$B$391:$B$427,0))/VLOOKUP($F179,$B$391:$AH$427,MATCH(LEFT(TRIM(W$6),FIND("~",SUBSTITUTE(W$6,"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179))*HLOOKUP(LEFT(TRIM(W$6),FIND("~",SUBSTITUTE(W$6," ","~",LEN(TRIM(W$6))-LEN(SUBSTITUTE(TRIM(W$6)," ",""))))-1)&amp;" Total",$B$6:$AH$427,ROW($A179)-5,FALSE))</f>
        <v>0</v>
      </c>
      <c r="X179" s="11">
        <f ca="1">IF(X$5&lt;&gt;"",HLOOKUP(X$5,Functionalization!$G$6:$M$427,ROW($A179)-5,FALSE),IFERROR(INDEX(X$391:X$427,MATCH($F179,$B$391:$B$427,0))/VLOOKUP($F179,$B$391:$AH$427,MATCH(LEFT(TRIM(X$6),FIND("~",SUBSTITUTE(X$6,"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179))*HLOOKUP(LEFT(TRIM(X$6),FIND("~",SUBSTITUTE(X$6," ","~",LEN(TRIM(X$6))-LEN(SUBSTITUTE(TRIM(X$6)," ",""))))-1)&amp;" Total",$B$6:$AH$427,ROW($A179)-5,FALSE))</f>
        <v>0</v>
      </c>
      <c r="Y179" s="11">
        <f ca="1">IF(Y$5&lt;&gt;"",HLOOKUP(Y$5,Functionalization!$G$6:$M$427,ROW($A179)-5,FALSE),IFERROR(INDEX(Y$391:Y$427,MATCH($F179,$B$391:$B$427,0))/VLOOKUP($F179,$B$391:$AH$427,MATCH(LEFT(TRIM(Y$6),FIND("~",SUBSTITUTE(Y$6,"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179))*HLOOKUP(LEFT(TRIM(Y$6),FIND("~",SUBSTITUTE(Y$6," ","~",LEN(TRIM(Y$6))-LEN(SUBSTITUTE(TRIM(Y$6)," ",""))))-1)&amp;" Total",$B$6:$AH$427,ROW($A179)-5,FALSE))</f>
        <v>0</v>
      </c>
      <c r="Z179" s="11">
        <f ca="1">IF(Z$5&lt;&gt;"",HLOOKUP(Z$5,Functionalization!$G$6:$M$427,ROW($A179)-5,FALSE),IFERROR(INDEX(Z$391:Z$427,MATCH($F179,$B$391:$B$427,0))/VLOOKUP($F179,$B$391:$AH$427,MATCH(LEFT(TRIM(Z$6),FIND("~",SUBSTITUTE(Z$6,"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179))*HLOOKUP(LEFT(TRIM(Z$6),FIND("~",SUBSTITUTE(Z$6," ","~",LEN(TRIM(Z$6))-LEN(SUBSTITUTE(TRIM(Z$6)," ",""))))-1)&amp;" Total",$B$6:$AH$427,ROW($A179)-5,FALSE))</f>
        <v>0</v>
      </c>
      <c r="AA179" s="11">
        <f ca="1">IF(AA$5&lt;&gt;"",HLOOKUP(AA$5,Functionalization!$G$6:$M$427,ROW($A179)-5,FALSE),IFERROR(INDEX(AA$391:AA$427,MATCH($F179,$B$391:$B$427,0))/VLOOKUP($F179,$B$391:$AH$427,MATCH(LEFT(TRIM(AA$6),FIND("~",SUBSTITUTE(AA$6,"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179))*HLOOKUP(LEFT(TRIM(AA$6),FIND("~",SUBSTITUTE(AA$6," ","~",LEN(TRIM(AA$6))-LEN(SUBSTITUTE(TRIM(AA$6)," ",""))))-1)&amp;" Total",$B$6:$AH$427,ROW($A179)-5,FALSE))</f>
        <v>0</v>
      </c>
      <c r="AB179" s="11">
        <f ca="1">IF(AB$5&lt;&gt;"",HLOOKUP(AB$5,Functionalization!$G$6:$M$427,ROW($A179)-5,FALSE),IFERROR(INDEX(AB$391:AB$427,MATCH($F179,$B$391:$B$427,0))/VLOOKUP($F179,$B$391:$AH$427,MATCH(LEFT(TRIM(AB$6),FIND("~",SUBSTITUTE(AB$6,"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179))*HLOOKUP(LEFT(TRIM(AB$6),FIND("~",SUBSTITUTE(AB$6," ","~",LEN(TRIM(AB$6))-LEN(SUBSTITUTE(TRIM(AB$6)," ",""))))-1)&amp;" Total",$B$6:$AH$427,ROW($A179)-5,FALSE))</f>
        <v>0</v>
      </c>
      <c r="AC179" s="11">
        <f ca="1">IF(AC$5&lt;&gt;"",HLOOKUP(AC$5,Functionalization!$G$6:$M$427,ROW($A179)-5,FALSE),IFERROR(INDEX(AC$391:AC$427,MATCH($F179,$B$391:$B$427,0))/VLOOKUP($F179,$B$391:$AH$427,MATCH(LEFT(TRIM(AC$6),FIND("~",SUBSTITUTE(AC$6,"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179))*HLOOKUP(LEFT(TRIM(AC$6),FIND("~",SUBSTITUTE(AC$6," ","~",LEN(TRIM(AC$6))-LEN(SUBSTITUTE(TRIM(AC$6)," ",""))))-1)&amp;" Total",$B$6:$AH$427,ROW($A179)-5,FALSE))</f>
        <v>0</v>
      </c>
      <c r="AD179" s="11">
        <f ca="1">IF(AD$5&lt;&gt;"",HLOOKUP(AD$5,Functionalization!$G$6:$M$427,ROW($A179)-5,FALSE),IFERROR(INDEX(AD$391:AD$427,MATCH($F179,$B$391:$B$427,0))/VLOOKUP($F179,$B$391:$AH$427,MATCH(LEFT(TRIM(AD$6),FIND("~",SUBSTITUTE(AD$6,"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179))*HLOOKUP(LEFT(TRIM(AD$6),FIND("~",SUBSTITUTE(AD$6," ","~",LEN(TRIM(AD$6))-LEN(SUBSTITUTE(TRIM(AD$6)," ",""))))-1)&amp;" Total",$B$6:$AH$427,ROW($A179)-5,FALSE))</f>
        <v>0</v>
      </c>
      <c r="AE179" s="11">
        <f ca="1">IF(AE$5&lt;&gt;"",HLOOKUP(AE$5,Functionalization!$G$6:$M$427,ROW($A179)-5,FALSE),IFERROR(INDEX(AE$391:AE$427,MATCH($F179,$B$391:$B$427,0))/VLOOKUP($F179,$B$391:$AH$427,MATCH(LEFT(TRIM(AE$6),FIND("~",SUBSTITUTE(AE$6,"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179))*HLOOKUP(LEFT(TRIM(AE$6),FIND("~",SUBSTITUTE(AE$6," ","~",LEN(TRIM(AE$6))-LEN(SUBSTITUTE(TRIM(AE$6)," ",""))))-1)&amp;" Total",$B$6:$AH$427,ROW($A179)-5,FALSE))</f>
        <v>0</v>
      </c>
      <c r="AF179" s="11">
        <f ca="1">IF(AF$5&lt;&gt;"",HLOOKUP(AF$5,Functionalization!$G$6:$M$427,ROW($A179)-5,FALSE),IFERROR(INDEX(AF$391:AF$427,MATCH($F179,$B$391:$B$427,0))/VLOOKUP($F179,$B$391:$AH$427,MATCH(LEFT(TRIM(AF$6),FIND("~",SUBSTITUTE(AF$6,"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179))*HLOOKUP(LEFT(TRIM(AF$6),FIND("~",SUBSTITUTE(AF$6," ","~",LEN(TRIM(AF$6))-LEN(SUBSTITUTE(TRIM(AF$6)," ",""))))-1)&amp;" Total",$B$6:$AH$427,ROW($A179)-5,FALSE))</f>
        <v>0</v>
      </c>
      <c r="AG179" s="11">
        <f ca="1">IF(AG$5&lt;&gt;"",HLOOKUP(AG$5,Functionalization!$G$6:$M$427,ROW($A179)-5,FALSE),IFERROR(INDEX(AG$391:AG$427,MATCH($F179,$B$391:$B$427,0))/VLOOKUP($F179,$B$391:$AH$427,MATCH(LEFT(TRIM(AG$6),FIND("~",SUBSTITUTE(AG$6,"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179))*HLOOKUP(LEFT(TRIM(AG$6),FIND("~",SUBSTITUTE(AG$6," ","~",LEN(TRIM(AG$6))-LEN(SUBSTITUTE(TRIM(AG$6)," ",""))))-1)&amp;" Total",$B$6:$AH$427,ROW($A179)-5,FALSE))</f>
        <v>0</v>
      </c>
      <c r="AH179" s="11">
        <f ca="1">IF(AH$5&lt;&gt;"",HLOOKUP(AH$5,Functionalization!$G$6:$M$427,ROW($A179)-5,FALSE),IFERROR(INDEX(AH$391:AH$427,MATCH($F179,$B$391:$B$427,0))/VLOOKUP($F179,$B$391:$AH$427,MATCH(LEFT(TRIM(AH$6),FIND("~",SUBSTITUTE(AH$6,"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179))*HLOOKUP(LEFT(TRIM(AH$6),FIND("~",SUBSTITUTE(AH$6," ","~",LEN(TRIM(AH$6))-LEN(SUBSTITUTE(TRIM(AH$6)," ",""))))-1)&amp;" Total",$B$6:$AH$427,ROW($A179)-5,FALSE))</f>
        <v>0</v>
      </c>
      <c r="AJ179">
        <f ca="1">IFERROR(IF(SUMIF($G$6:$AH$6,AJ$6&amp;" Total",$G179:$AH179)-(SUMIF($G$6:$AH$6,AJ$6&amp;" "&amp;'Input-Func_Class'!$D$22,$G179:$AH179)+IFERROR(SUMIF($G$6:$AH$6,AJ$6&amp;" "&amp;'Input-Func_Class'!$E$22,$G179:$AH179),SUMIF($G$6:$AH$6,AJ$6&amp;" "&amp;'Input-Func_Class'!$B$24,$G179:$AH179))+SUMIF($G$6:$AH$6,AJ$6&amp;" "&amp;'Input-Func_Class'!$F$22,$G179:$AH179))&lt;Check_Limit,0,1),1)</f>
        <v>0</v>
      </c>
      <c r="AK179">
        <f ca="1">IFERROR(IF(SUMIF($G$6:$AH$6,AK$6&amp;" Total",$G179:$AH179)-(SUMIF($G$6:$AH$6,AK$6&amp;" "&amp;'Input-Func_Class'!$D$22,$G179:$AH179)+IFERROR(SUMIF($G$6:$AH$6,AK$6&amp;" "&amp;'Input-Func_Class'!$E$22,$G179:$AH179),SUMIF($G$6:$AH$6,AK$6&amp;" "&amp;'Input-Func_Class'!$B$24,$G179:$AH179))+SUMIF($G$6:$AH$6,AK$6&amp;" "&amp;'Input-Func_Class'!$F$22,$G179:$AH179))&lt;Check_Limit,0,1),1)</f>
        <v>0</v>
      </c>
      <c r="AL179">
        <f ca="1">IFERROR(IF(SUMIF($G$6:$AH$6,AL$6&amp;" Total",$G179:$AH179)-(SUMIF($G$6:$AH$6,AL$6&amp;" "&amp;'Input-Func_Class'!$D$22,$G179:$AH179)+IFERROR(SUMIF($G$6:$AH$6,AL$6&amp;" "&amp;'Input-Func_Class'!$E$22,$G179:$AH179),SUMIF($G$6:$AH$6,AL$6&amp;" "&amp;'Input-Func_Class'!$B$24,$G179:$AH179))+SUMIF($G$6:$AH$6,AL$6&amp;" "&amp;'Input-Func_Class'!$F$22,$G179:$AH179))&lt;Check_Limit,0,1),1)</f>
        <v>0</v>
      </c>
      <c r="AM179">
        <f ca="1">IFERROR(IF(SUMIF($G$6:$AH$6,AM$6&amp;" Total",$G179:$AH179)-(SUMIF($G$6:$AH$6,AM$6&amp;" "&amp;'Input-Func_Class'!$D$22,$G179:$AH179)+IFERROR(SUMIF($G$6:$AH$6,AM$6&amp;" "&amp;'Input-Func_Class'!$E$22,$G179:$AH179),SUMIF($G$6:$AH$6,AM$6&amp;" "&amp;'Input-Func_Class'!$B$24,$G179:$AH179))+SUMIF($G$6:$AH$6,AM$6&amp;" "&amp;'Input-Func_Class'!$F$22,$G179:$AH179))&lt;Check_Limit,0,1),1)</f>
        <v>0</v>
      </c>
      <c r="AN179">
        <f ca="1">IFERROR(IF(SUMIF($G$6:$AH$6,AN$6&amp;" Total",$G179:$AH179)-(SUMIF($G$6:$AH$6,AN$6&amp;" "&amp;'Input-Func_Class'!$D$22,$G179:$AH179)+IFERROR(SUMIF($G$6:$AH$6,AN$6&amp;" "&amp;'Input-Func_Class'!$E$22,$G179:$AH179),SUMIF($G$6:$AH$6,AN$6&amp;" "&amp;'Input-Func_Class'!$B$24,$G179:$AH179))+SUMIF($G$6:$AH$6,AN$6&amp;" "&amp;'Input-Func_Class'!$F$22,$G179:$AH179))&lt;Check_Limit,0,1),1)</f>
        <v>0</v>
      </c>
      <c r="AO179">
        <f ca="1">IFERROR(IF(SUMIF($G$6:$AH$6,AO$6&amp;" Total",$G179:$AH179)-(SUMIF($G$6:$AH$6,AO$6&amp;" "&amp;'Input-Func_Class'!$D$22,$G179:$AH179)+IFERROR(SUMIF($G$6:$AH$6,AO$6&amp;" "&amp;'Input-Func_Class'!$E$22,$G179:$AH179),SUMIF($G$6:$AH$6,AO$6&amp;" "&amp;'Input-Func_Class'!$B$24,$G179:$AH179))+SUMIF($G$6:$AH$6,AO$6&amp;" "&amp;'Input-Func_Class'!$F$22,$G179:$AH179))&lt;Check_Limit,0,1),1)</f>
        <v>0</v>
      </c>
      <c r="AP179">
        <f ca="1">IFERROR(IF(SUMIF($G$6:$AH$6,AP$6&amp;" Total",$G179:$AH179)-(SUMIF($G$6:$AH$6,AP$6&amp;" "&amp;'Input-Func_Class'!$D$22,$G179:$AH179)+IFERROR(SUMIF($G$6:$AH$6,AP$6&amp;" "&amp;'Input-Func_Class'!$E$22,$G179:$AH179),SUMIF($G$6:$AH$6,AP$6&amp;" "&amp;'Input-Func_Class'!$B$24,$G179:$AH179))+SUMIF($G$6:$AH$6,AP$6&amp;" "&amp;'Input-Func_Class'!$F$22,$G179:$AH179))&lt;Check_Limit,0,1),1)</f>
        <v>0</v>
      </c>
    </row>
    <row r="180" spans="1:42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>Functionalization!$D180</f>
        <v>37675.724072833546</v>
      </c>
      <c r="E180" s="11">
        <f t="shared" ca="1" si="15"/>
        <v>0</v>
      </c>
      <c r="F180" s="3" t="str">
        <f>IF($D180=0,"-",IF('Input-Accounts'!$E180&lt;&gt;0,'Input-Accounts'!$E180,'Input-Accounts'!$G180))</f>
        <v>COMMODITY</v>
      </c>
      <c r="G180" s="11">
        <f ca="1">IF(G$5&lt;&gt;"",HLOOKUP(G$5,Functionalization!$G$6:$M$427,ROW($A180)-5,FALSE),IFERROR(INDEX(G$391:G$427,MATCH($F180,$B$391:$B$427,0))/VLOOKUP($F180,$B$391:$AH$427,MATCH(LEFT(TRIM(G$6),FIND("~",SUBSTITUTE(G$6,"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180))*HLOOKUP(LEFT(TRIM(G$6),FIND("~",SUBSTITUTE(G$6," ","~",LEN(TRIM(G$6))-LEN(SUBSTITUTE(TRIM(G$6)," ",""))))-1)&amp;" Total",$B$6:$AH$427,ROW($A180)-5,FALSE))</f>
        <v>0</v>
      </c>
      <c r="H180" s="11">
        <f ca="1">IF(H$5&lt;&gt;"",HLOOKUP(H$5,Functionalization!$G$6:$M$427,ROW($A180)-5,FALSE),IFERROR(INDEX(H$391:H$427,MATCH($F180,$B$391:$B$427,0))/VLOOKUP($F180,$B$391:$AH$427,MATCH(LEFT(TRIM(H$6),FIND("~",SUBSTITUTE(H$6,"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180))*HLOOKUP(LEFT(TRIM(H$6),FIND("~",SUBSTITUTE(H$6," ","~",LEN(TRIM(H$6))-LEN(SUBSTITUTE(TRIM(H$6)," ",""))))-1)&amp;" Total",$B$6:$AH$427,ROW($A180)-5,FALSE))</f>
        <v>0</v>
      </c>
      <c r="I180" s="11">
        <f ca="1">IF(I$5&lt;&gt;"",HLOOKUP(I$5,Functionalization!$G$6:$M$427,ROW($A180)-5,FALSE),IFERROR(INDEX(I$391:I$427,MATCH($F180,$B$391:$B$427,0))/VLOOKUP($F180,$B$391:$AH$427,MATCH(LEFT(TRIM(I$6),FIND("~",SUBSTITUTE(I$6,"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180))*HLOOKUP(LEFT(TRIM(I$6),FIND("~",SUBSTITUTE(I$6," ","~",LEN(TRIM(I$6))-LEN(SUBSTITUTE(TRIM(I$6)," ",""))))-1)&amp;" Total",$B$6:$AH$427,ROW($A180)-5,FALSE))</f>
        <v>0</v>
      </c>
      <c r="J180" s="11">
        <f ca="1">IF(J$5&lt;&gt;"",HLOOKUP(J$5,Functionalization!$G$6:$M$427,ROW($A180)-5,FALSE),IFERROR(INDEX(J$391:J$427,MATCH($F180,$B$391:$B$427,0))/VLOOKUP($F180,$B$391:$AH$427,MATCH(LEFT(TRIM(J$6),FIND("~",SUBSTITUTE(J$6,"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180))*HLOOKUP(LEFT(TRIM(J$6),FIND("~",SUBSTITUTE(J$6," ","~",LEN(TRIM(J$6))-LEN(SUBSTITUTE(TRIM(J$6)," ",""))))-1)&amp;" Total",$B$6:$AH$427,ROW($A180)-5,FALSE))</f>
        <v>0</v>
      </c>
      <c r="K180" s="11">
        <f ca="1">IF(K$5&lt;&gt;"",HLOOKUP(K$5,Functionalization!$G$6:$M$427,ROW($A180)-5,FALSE),IFERROR(INDEX(K$391:K$427,MATCH($F180,$B$391:$B$427,0))/VLOOKUP($F180,$B$391:$AH$427,MATCH(LEFT(TRIM(K$6),FIND("~",SUBSTITUTE(K$6,"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180))*HLOOKUP(LEFT(TRIM(K$6),FIND("~",SUBSTITUTE(K$6," ","~",LEN(TRIM(K$6))-LEN(SUBSTITUTE(TRIM(K$6)," ",""))))-1)&amp;" Total",$B$6:$AH$427,ROW($A180)-5,FALSE))</f>
        <v>37675.724072833546</v>
      </c>
      <c r="L180" s="11">
        <f ca="1">IF(L$5&lt;&gt;"",HLOOKUP(L$5,Functionalization!$G$6:$M$427,ROW($A180)-5,FALSE),IFERROR(INDEX(L$391:L$427,MATCH($F180,$B$391:$B$427,0))/VLOOKUP($F180,$B$391:$AH$427,MATCH(LEFT(TRIM(L$6),FIND("~",SUBSTITUTE(L$6,"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180))*HLOOKUP(LEFT(TRIM(L$6),FIND("~",SUBSTITUTE(L$6," ","~",LEN(TRIM(L$6))-LEN(SUBSTITUTE(TRIM(L$6)," ",""))))-1)&amp;" Total",$B$6:$AH$427,ROW($A180)-5,FALSE))</f>
        <v>0</v>
      </c>
      <c r="M180" s="11">
        <f ca="1">IF(M$5&lt;&gt;"",HLOOKUP(M$5,Functionalization!$G$6:$M$427,ROW($A180)-5,FALSE),IFERROR(INDEX(M$391:M$427,MATCH($F180,$B$391:$B$427,0))/VLOOKUP($F180,$B$391:$AH$427,MATCH(LEFT(TRIM(M$6),FIND("~",SUBSTITUTE(M$6,"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180))*HLOOKUP(LEFT(TRIM(M$6),FIND("~",SUBSTITUTE(M$6," ","~",LEN(TRIM(M$6))-LEN(SUBSTITUTE(TRIM(M$6)," ",""))))-1)&amp;" Total",$B$6:$AH$427,ROW($A180)-5,FALSE))</f>
        <v>37675.724072833546</v>
      </c>
      <c r="N180" s="11">
        <f ca="1">IF(N$5&lt;&gt;"",HLOOKUP(N$5,Functionalization!$G$6:$M$427,ROW($A180)-5,FALSE),IFERROR(INDEX(N$391:N$427,MATCH($F180,$B$391:$B$427,0))/VLOOKUP($F180,$B$391:$AH$427,MATCH(LEFT(TRIM(N$6),FIND("~",SUBSTITUTE(N$6,"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180))*HLOOKUP(LEFT(TRIM(N$6),FIND("~",SUBSTITUTE(N$6," ","~",LEN(TRIM(N$6))-LEN(SUBSTITUTE(TRIM(N$6)," ",""))))-1)&amp;" Total",$B$6:$AH$427,ROW($A180)-5,FALSE))</f>
        <v>0</v>
      </c>
      <c r="O180" s="11">
        <f ca="1">IF(O$5&lt;&gt;"",HLOOKUP(O$5,Functionalization!$G$6:$M$427,ROW($A180)-5,FALSE),IFERROR(INDEX(O$391:O$427,MATCH($F180,$B$391:$B$427,0))/VLOOKUP($F180,$B$391:$AH$427,MATCH(LEFT(TRIM(O$6),FIND("~",SUBSTITUTE(O$6,"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180))*HLOOKUP(LEFT(TRIM(O$6),FIND("~",SUBSTITUTE(O$6," ","~",LEN(TRIM(O$6))-LEN(SUBSTITUTE(TRIM(O$6)," ",""))))-1)&amp;" Total",$B$6:$AH$427,ROW($A180)-5,FALSE))</f>
        <v>0</v>
      </c>
      <c r="P180" s="11">
        <f ca="1">IF(P$5&lt;&gt;"",HLOOKUP(P$5,Functionalization!$G$6:$M$427,ROW($A180)-5,FALSE),IFERROR(INDEX(P$391:P$427,MATCH($F180,$B$391:$B$427,0))/VLOOKUP($F180,$B$391:$AH$427,MATCH(LEFT(TRIM(P$6),FIND("~",SUBSTITUTE(P$6,"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180))*HLOOKUP(LEFT(TRIM(P$6),FIND("~",SUBSTITUTE(P$6," ","~",LEN(TRIM(P$6))-LEN(SUBSTITUTE(TRIM(P$6)," ",""))))-1)&amp;" Total",$B$6:$AH$427,ROW($A180)-5,FALSE))</f>
        <v>0</v>
      </c>
      <c r="Q180" s="11">
        <f ca="1">IF(Q$5&lt;&gt;"",HLOOKUP(Q$5,Functionalization!$G$6:$M$427,ROW($A180)-5,FALSE),IFERROR(INDEX(Q$391:Q$427,MATCH($F180,$B$391:$B$427,0))/VLOOKUP($F180,$B$391:$AH$427,MATCH(LEFT(TRIM(Q$6),FIND("~",SUBSTITUTE(Q$6,"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180))*HLOOKUP(LEFT(TRIM(Q$6),FIND("~",SUBSTITUTE(Q$6," ","~",LEN(TRIM(Q$6))-LEN(SUBSTITUTE(TRIM(Q$6)," ",""))))-1)&amp;" Total",$B$6:$AH$427,ROW($A180)-5,FALSE))</f>
        <v>0</v>
      </c>
      <c r="R180" s="11">
        <f ca="1">IF(R$5&lt;&gt;"",HLOOKUP(R$5,Functionalization!$G$6:$M$427,ROW($A180)-5,FALSE),IFERROR(INDEX(R$391:R$427,MATCH($F180,$B$391:$B$427,0))/VLOOKUP($F180,$B$391:$AH$427,MATCH(LEFT(TRIM(R$6),FIND("~",SUBSTITUTE(R$6,"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180))*HLOOKUP(LEFT(TRIM(R$6),FIND("~",SUBSTITUTE(R$6," ","~",LEN(TRIM(R$6))-LEN(SUBSTITUTE(TRIM(R$6)," ",""))))-1)&amp;" Total",$B$6:$AH$427,ROW($A180)-5,FALSE))</f>
        <v>0</v>
      </c>
      <c r="S180" s="11">
        <f ca="1">IF(S$5&lt;&gt;"",HLOOKUP(S$5,Functionalization!$G$6:$M$427,ROW($A180)-5,FALSE),IFERROR(INDEX(S$391:S$427,MATCH($F180,$B$391:$B$427,0))/VLOOKUP($F180,$B$391:$AH$427,MATCH(LEFT(TRIM(S$6),FIND("~",SUBSTITUTE(S$6,"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180))*HLOOKUP(LEFT(TRIM(S$6),FIND("~",SUBSTITUTE(S$6," ","~",LEN(TRIM(S$6))-LEN(SUBSTITUTE(TRIM(S$6)," ",""))))-1)&amp;" Total",$B$6:$AH$427,ROW($A180)-5,FALSE))</f>
        <v>0</v>
      </c>
      <c r="T180" s="11">
        <f ca="1">IF(T$5&lt;&gt;"",HLOOKUP(T$5,Functionalization!$G$6:$M$427,ROW($A180)-5,FALSE),IFERROR(INDEX(T$391:T$427,MATCH($F180,$B$391:$B$427,0))/VLOOKUP($F180,$B$391:$AH$427,MATCH(LEFT(TRIM(T$6),FIND("~",SUBSTITUTE(T$6,"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180))*HLOOKUP(LEFT(TRIM(T$6),FIND("~",SUBSTITUTE(T$6," ","~",LEN(TRIM(T$6))-LEN(SUBSTITUTE(TRIM(T$6)," ",""))))-1)&amp;" Total",$B$6:$AH$427,ROW($A180)-5,FALSE))</f>
        <v>0</v>
      </c>
      <c r="U180" s="11">
        <f ca="1">IF(U$5&lt;&gt;"",HLOOKUP(U$5,Functionalization!$G$6:$M$427,ROW($A180)-5,FALSE),IFERROR(INDEX(U$391:U$427,MATCH($F180,$B$391:$B$427,0))/VLOOKUP($F180,$B$391:$AH$427,MATCH(LEFT(TRIM(U$6),FIND("~",SUBSTITUTE(U$6,"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180))*HLOOKUP(LEFT(TRIM(U$6),FIND("~",SUBSTITUTE(U$6," ","~",LEN(TRIM(U$6))-LEN(SUBSTITUTE(TRIM(U$6)," ",""))))-1)&amp;" Total",$B$6:$AH$427,ROW($A180)-5,FALSE))</f>
        <v>0</v>
      </c>
      <c r="V180" s="11">
        <f ca="1">IF(V$5&lt;&gt;"",HLOOKUP(V$5,Functionalization!$G$6:$M$427,ROW($A180)-5,FALSE),IFERROR(INDEX(V$391:V$427,MATCH($F180,$B$391:$B$427,0))/VLOOKUP($F180,$B$391:$AH$427,MATCH(LEFT(TRIM(V$6),FIND("~",SUBSTITUTE(V$6,"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180))*HLOOKUP(LEFT(TRIM(V$6),FIND("~",SUBSTITUTE(V$6," ","~",LEN(TRIM(V$6))-LEN(SUBSTITUTE(TRIM(V$6)," ",""))))-1)&amp;" Total",$B$6:$AH$427,ROW($A180)-5,FALSE))</f>
        <v>0</v>
      </c>
      <c r="W180" s="11">
        <f ca="1">IF(W$5&lt;&gt;"",HLOOKUP(W$5,Functionalization!$G$6:$M$427,ROW($A180)-5,FALSE),IFERROR(INDEX(W$391:W$427,MATCH($F180,$B$391:$B$427,0))/VLOOKUP($F180,$B$391:$AH$427,MATCH(LEFT(TRIM(W$6),FIND("~",SUBSTITUTE(W$6,"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180))*HLOOKUP(LEFT(TRIM(W$6),FIND("~",SUBSTITUTE(W$6," ","~",LEN(TRIM(W$6))-LEN(SUBSTITUTE(TRIM(W$6)," ",""))))-1)&amp;" Total",$B$6:$AH$427,ROW($A180)-5,FALSE))</f>
        <v>0</v>
      </c>
      <c r="X180" s="11">
        <f ca="1">IF(X$5&lt;&gt;"",HLOOKUP(X$5,Functionalization!$G$6:$M$427,ROW($A180)-5,FALSE),IFERROR(INDEX(X$391:X$427,MATCH($F180,$B$391:$B$427,0))/VLOOKUP($F180,$B$391:$AH$427,MATCH(LEFT(TRIM(X$6),FIND("~",SUBSTITUTE(X$6,"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180))*HLOOKUP(LEFT(TRIM(X$6),FIND("~",SUBSTITUTE(X$6," ","~",LEN(TRIM(X$6))-LEN(SUBSTITUTE(TRIM(X$6)," ",""))))-1)&amp;" Total",$B$6:$AH$427,ROW($A180)-5,FALSE))</f>
        <v>0</v>
      </c>
      <c r="Y180" s="11">
        <f ca="1">IF(Y$5&lt;&gt;"",HLOOKUP(Y$5,Functionalization!$G$6:$M$427,ROW($A180)-5,FALSE),IFERROR(INDEX(Y$391:Y$427,MATCH($F180,$B$391:$B$427,0))/VLOOKUP($F180,$B$391:$AH$427,MATCH(LEFT(TRIM(Y$6),FIND("~",SUBSTITUTE(Y$6,"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180))*HLOOKUP(LEFT(TRIM(Y$6),FIND("~",SUBSTITUTE(Y$6," ","~",LEN(TRIM(Y$6))-LEN(SUBSTITUTE(TRIM(Y$6)," ",""))))-1)&amp;" Total",$B$6:$AH$427,ROW($A180)-5,FALSE))</f>
        <v>0</v>
      </c>
      <c r="Z180" s="11">
        <f ca="1">IF(Z$5&lt;&gt;"",HLOOKUP(Z$5,Functionalization!$G$6:$M$427,ROW($A180)-5,FALSE),IFERROR(INDEX(Z$391:Z$427,MATCH($F180,$B$391:$B$427,0))/VLOOKUP($F180,$B$391:$AH$427,MATCH(LEFT(TRIM(Z$6),FIND("~",SUBSTITUTE(Z$6,"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180))*HLOOKUP(LEFT(TRIM(Z$6),FIND("~",SUBSTITUTE(Z$6," ","~",LEN(TRIM(Z$6))-LEN(SUBSTITUTE(TRIM(Z$6)," ",""))))-1)&amp;" Total",$B$6:$AH$427,ROW($A180)-5,FALSE))</f>
        <v>0</v>
      </c>
      <c r="AA180" s="11">
        <f ca="1">IF(AA$5&lt;&gt;"",HLOOKUP(AA$5,Functionalization!$G$6:$M$427,ROW($A180)-5,FALSE),IFERROR(INDEX(AA$391:AA$427,MATCH($F180,$B$391:$B$427,0))/VLOOKUP($F180,$B$391:$AH$427,MATCH(LEFT(TRIM(AA$6),FIND("~",SUBSTITUTE(AA$6,"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180))*HLOOKUP(LEFT(TRIM(AA$6),FIND("~",SUBSTITUTE(AA$6," ","~",LEN(TRIM(AA$6))-LEN(SUBSTITUTE(TRIM(AA$6)," ",""))))-1)&amp;" Total",$B$6:$AH$427,ROW($A180)-5,FALSE))</f>
        <v>0</v>
      </c>
      <c r="AB180" s="11">
        <f ca="1">IF(AB$5&lt;&gt;"",HLOOKUP(AB$5,Functionalization!$G$6:$M$427,ROW($A180)-5,FALSE),IFERROR(INDEX(AB$391:AB$427,MATCH($F180,$B$391:$B$427,0))/VLOOKUP($F180,$B$391:$AH$427,MATCH(LEFT(TRIM(AB$6),FIND("~",SUBSTITUTE(AB$6,"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180))*HLOOKUP(LEFT(TRIM(AB$6),FIND("~",SUBSTITUTE(AB$6," ","~",LEN(TRIM(AB$6))-LEN(SUBSTITUTE(TRIM(AB$6)," ",""))))-1)&amp;" Total",$B$6:$AH$427,ROW($A180)-5,FALSE))</f>
        <v>0</v>
      </c>
      <c r="AC180" s="11">
        <f ca="1">IF(AC$5&lt;&gt;"",HLOOKUP(AC$5,Functionalization!$G$6:$M$427,ROW($A180)-5,FALSE),IFERROR(INDEX(AC$391:AC$427,MATCH($F180,$B$391:$B$427,0))/VLOOKUP($F180,$B$391:$AH$427,MATCH(LEFT(TRIM(AC$6),FIND("~",SUBSTITUTE(AC$6,"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180))*HLOOKUP(LEFT(TRIM(AC$6),FIND("~",SUBSTITUTE(AC$6," ","~",LEN(TRIM(AC$6))-LEN(SUBSTITUTE(TRIM(AC$6)," ",""))))-1)&amp;" Total",$B$6:$AH$427,ROW($A180)-5,FALSE))</f>
        <v>0</v>
      </c>
      <c r="AD180" s="11">
        <f ca="1">IF(AD$5&lt;&gt;"",HLOOKUP(AD$5,Functionalization!$G$6:$M$427,ROW($A180)-5,FALSE),IFERROR(INDEX(AD$391:AD$427,MATCH($F180,$B$391:$B$427,0))/VLOOKUP($F180,$B$391:$AH$427,MATCH(LEFT(TRIM(AD$6),FIND("~",SUBSTITUTE(AD$6,"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180))*HLOOKUP(LEFT(TRIM(AD$6),FIND("~",SUBSTITUTE(AD$6," ","~",LEN(TRIM(AD$6))-LEN(SUBSTITUTE(TRIM(AD$6)," ",""))))-1)&amp;" Total",$B$6:$AH$427,ROW($A180)-5,FALSE))</f>
        <v>0</v>
      </c>
      <c r="AE180" s="11">
        <f ca="1">IF(AE$5&lt;&gt;"",HLOOKUP(AE$5,Functionalization!$G$6:$M$427,ROW($A180)-5,FALSE),IFERROR(INDEX(AE$391:AE$427,MATCH($F180,$B$391:$B$427,0))/VLOOKUP($F180,$B$391:$AH$427,MATCH(LEFT(TRIM(AE$6),FIND("~",SUBSTITUTE(AE$6,"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180))*HLOOKUP(LEFT(TRIM(AE$6),FIND("~",SUBSTITUTE(AE$6," ","~",LEN(TRIM(AE$6))-LEN(SUBSTITUTE(TRIM(AE$6)," ",""))))-1)&amp;" Total",$B$6:$AH$427,ROW($A180)-5,FALSE))</f>
        <v>0</v>
      </c>
      <c r="AF180" s="11">
        <f ca="1">IF(AF$5&lt;&gt;"",HLOOKUP(AF$5,Functionalization!$G$6:$M$427,ROW($A180)-5,FALSE),IFERROR(INDEX(AF$391:AF$427,MATCH($F180,$B$391:$B$427,0))/VLOOKUP($F180,$B$391:$AH$427,MATCH(LEFT(TRIM(AF$6),FIND("~",SUBSTITUTE(AF$6,"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180))*HLOOKUP(LEFT(TRIM(AF$6),FIND("~",SUBSTITUTE(AF$6," ","~",LEN(TRIM(AF$6))-LEN(SUBSTITUTE(TRIM(AF$6)," ",""))))-1)&amp;" Total",$B$6:$AH$427,ROW($A180)-5,FALSE))</f>
        <v>0</v>
      </c>
      <c r="AG180" s="11">
        <f ca="1">IF(AG$5&lt;&gt;"",HLOOKUP(AG$5,Functionalization!$G$6:$M$427,ROW($A180)-5,FALSE),IFERROR(INDEX(AG$391:AG$427,MATCH($F180,$B$391:$B$427,0))/VLOOKUP($F180,$B$391:$AH$427,MATCH(LEFT(TRIM(AG$6),FIND("~",SUBSTITUTE(AG$6,"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180))*HLOOKUP(LEFT(TRIM(AG$6),FIND("~",SUBSTITUTE(AG$6," ","~",LEN(TRIM(AG$6))-LEN(SUBSTITUTE(TRIM(AG$6)," ",""))))-1)&amp;" Total",$B$6:$AH$427,ROW($A180)-5,FALSE))</f>
        <v>0</v>
      </c>
      <c r="AH180" s="11">
        <f ca="1">IF(AH$5&lt;&gt;"",HLOOKUP(AH$5,Functionalization!$G$6:$M$427,ROW($A180)-5,FALSE),IFERROR(INDEX(AH$391:AH$427,MATCH($F180,$B$391:$B$427,0))/VLOOKUP($F180,$B$391:$AH$427,MATCH(LEFT(TRIM(AH$6),FIND("~",SUBSTITUTE(AH$6,"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180))*HLOOKUP(LEFT(TRIM(AH$6),FIND("~",SUBSTITUTE(AH$6," ","~",LEN(TRIM(AH$6))-LEN(SUBSTITUTE(TRIM(AH$6)," ",""))))-1)&amp;" Total",$B$6:$AH$427,ROW($A180)-5,FALSE))</f>
        <v>0</v>
      </c>
      <c r="AJ180">
        <f ca="1">IFERROR(IF(SUMIF($G$6:$AH$6,AJ$6&amp;" Total",$G180:$AH180)-(SUMIF($G$6:$AH$6,AJ$6&amp;" "&amp;'Input-Func_Class'!$D$22,$G180:$AH180)+IFERROR(SUMIF($G$6:$AH$6,AJ$6&amp;" "&amp;'Input-Func_Class'!$E$22,$G180:$AH180),SUMIF($G$6:$AH$6,AJ$6&amp;" "&amp;'Input-Func_Class'!$B$24,$G180:$AH180))+SUMIF($G$6:$AH$6,AJ$6&amp;" "&amp;'Input-Func_Class'!$F$22,$G180:$AH180))&lt;Check_Limit,0,1),1)</f>
        <v>0</v>
      </c>
      <c r="AK180">
        <f ca="1">IFERROR(IF(SUMIF($G$6:$AH$6,AK$6&amp;" Total",$G180:$AH180)-(SUMIF($G$6:$AH$6,AK$6&amp;" "&amp;'Input-Func_Class'!$D$22,$G180:$AH180)+IFERROR(SUMIF($G$6:$AH$6,AK$6&amp;" "&amp;'Input-Func_Class'!$E$22,$G180:$AH180),SUMIF($G$6:$AH$6,AK$6&amp;" "&amp;'Input-Func_Class'!$B$24,$G180:$AH180))+SUMIF($G$6:$AH$6,AK$6&amp;" "&amp;'Input-Func_Class'!$F$22,$G180:$AH180))&lt;Check_Limit,0,1),1)</f>
        <v>0</v>
      </c>
      <c r="AL180">
        <f ca="1">IFERROR(IF(SUMIF($G$6:$AH$6,AL$6&amp;" Total",$G180:$AH180)-(SUMIF($G$6:$AH$6,AL$6&amp;" "&amp;'Input-Func_Class'!$D$22,$G180:$AH180)+IFERROR(SUMIF($G$6:$AH$6,AL$6&amp;" "&amp;'Input-Func_Class'!$E$22,$G180:$AH180),SUMIF($G$6:$AH$6,AL$6&amp;" "&amp;'Input-Func_Class'!$B$24,$G180:$AH180))+SUMIF($G$6:$AH$6,AL$6&amp;" "&amp;'Input-Func_Class'!$F$22,$G180:$AH180))&lt;Check_Limit,0,1),1)</f>
        <v>0</v>
      </c>
      <c r="AM180">
        <f ca="1">IFERROR(IF(SUMIF($G$6:$AH$6,AM$6&amp;" Total",$G180:$AH180)-(SUMIF($G$6:$AH$6,AM$6&amp;" "&amp;'Input-Func_Class'!$D$22,$G180:$AH180)+IFERROR(SUMIF($G$6:$AH$6,AM$6&amp;" "&amp;'Input-Func_Class'!$E$22,$G180:$AH180),SUMIF($G$6:$AH$6,AM$6&amp;" "&amp;'Input-Func_Class'!$B$24,$G180:$AH180))+SUMIF($G$6:$AH$6,AM$6&amp;" "&amp;'Input-Func_Class'!$F$22,$G180:$AH180))&lt;Check_Limit,0,1),1)</f>
        <v>0</v>
      </c>
      <c r="AN180">
        <f ca="1">IFERROR(IF(SUMIF($G$6:$AH$6,AN$6&amp;" Total",$G180:$AH180)-(SUMIF($G$6:$AH$6,AN$6&amp;" "&amp;'Input-Func_Class'!$D$22,$G180:$AH180)+IFERROR(SUMIF($G$6:$AH$6,AN$6&amp;" "&amp;'Input-Func_Class'!$E$22,$G180:$AH180),SUMIF($G$6:$AH$6,AN$6&amp;" "&amp;'Input-Func_Class'!$B$24,$G180:$AH180))+SUMIF($G$6:$AH$6,AN$6&amp;" "&amp;'Input-Func_Class'!$F$22,$G180:$AH180))&lt;Check_Limit,0,1),1)</f>
        <v>0</v>
      </c>
      <c r="AO180">
        <f ca="1">IFERROR(IF(SUMIF($G$6:$AH$6,AO$6&amp;" Total",$G180:$AH180)-(SUMIF($G$6:$AH$6,AO$6&amp;" "&amp;'Input-Func_Class'!$D$22,$G180:$AH180)+IFERROR(SUMIF($G$6:$AH$6,AO$6&amp;" "&amp;'Input-Func_Class'!$E$22,$G180:$AH180),SUMIF($G$6:$AH$6,AO$6&amp;" "&amp;'Input-Func_Class'!$B$24,$G180:$AH180))+SUMIF($G$6:$AH$6,AO$6&amp;" "&amp;'Input-Func_Class'!$F$22,$G180:$AH180))&lt;Check_Limit,0,1),1)</f>
        <v>0</v>
      </c>
      <c r="AP180">
        <f ca="1">IFERROR(IF(SUMIF($G$6:$AH$6,AP$6&amp;" Total",$G180:$AH180)-(SUMIF($G$6:$AH$6,AP$6&amp;" "&amp;'Input-Func_Class'!$D$22,$G180:$AH180)+IFERROR(SUMIF($G$6:$AH$6,AP$6&amp;" "&amp;'Input-Func_Class'!$E$22,$G180:$AH180),SUMIF($G$6:$AH$6,AP$6&amp;" "&amp;'Input-Func_Class'!$B$24,$G180:$AH180))+SUMIF($G$6:$AH$6,AP$6&amp;" "&amp;'Input-Func_Class'!$F$22,$G180:$AH180))&lt;Check_Limit,0,1),1)</f>
        <v>0</v>
      </c>
    </row>
    <row r="181" spans="1:42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>SUBTOTAL(9,D175:D180)</f>
        <v>6611102.4468803294</v>
      </c>
      <c r="E181" s="11">
        <f t="shared" ca="1" si="15"/>
        <v>0</v>
      </c>
      <c r="G181" s="111">
        <f t="shared" ref="G181:R181" ca="1" si="21">SUBTOTAL(9,G175:G180)</f>
        <v>0</v>
      </c>
      <c r="H181" s="111">
        <f t="shared" ca="1" si="21"/>
        <v>0</v>
      </c>
      <c r="I181" s="111">
        <f t="shared" ca="1" si="21"/>
        <v>0</v>
      </c>
      <c r="J181" s="111">
        <f t="shared" ca="1" si="21"/>
        <v>0</v>
      </c>
      <c r="K181" s="111">
        <f t="shared" ca="1" si="21"/>
        <v>6611102.4468803294</v>
      </c>
      <c r="L181" s="111">
        <f t="shared" ca="1" si="21"/>
        <v>0</v>
      </c>
      <c r="M181" s="111">
        <f t="shared" ca="1" si="21"/>
        <v>6611102.4468803294</v>
      </c>
      <c r="N181" s="111">
        <f t="shared" ca="1" si="21"/>
        <v>0</v>
      </c>
      <c r="O181" s="111">
        <f t="shared" ca="1" si="21"/>
        <v>0</v>
      </c>
      <c r="P181" s="111">
        <f t="shared" ca="1" si="21"/>
        <v>0</v>
      </c>
      <c r="Q181" s="111">
        <f t="shared" ca="1" si="21"/>
        <v>0</v>
      </c>
      <c r="R181" s="111">
        <f t="shared" ca="1" si="21"/>
        <v>0</v>
      </c>
      <c r="S181" s="111">
        <f t="shared" ref="S181:AH181" ca="1" si="22">SUBTOTAL(9,S175:S180)</f>
        <v>0</v>
      </c>
      <c r="T181" s="111">
        <f t="shared" ca="1" si="22"/>
        <v>0</v>
      </c>
      <c r="U181" s="111">
        <f t="shared" ca="1" si="22"/>
        <v>0</v>
      </c>
      <c r="V181" s="111">
        <f t="shared" ca="1" si="22"/>
        <v>0</v>
      </c>
      <c r="W181" s="111">
        <f t="shared" ca="1" si="22"/>
        <v>0</v>
      </c>
      <c r="X181" s="111">
        <f t="shared" ca="1" si="22"/>
        <v>0</v>
      </c>
      <c r="Y181" s="111">
        <f t="shared" ca="1" si="22"/>
        <v>0</v>
      </c>
      <c r="Z181" s="111">
        <f t="shared" ca="1" si="22"/>
        <v>0</v>
      </c>
      <c r="AA181" s="111">
        <f t="shared" ca="1" si="22"/>
        <v>0</v>
      </c>
      <c r="AB181" s="111">
        <f t="shared" ca="1" si="22"/>
        <v>0</v>
      </c>
      <c r="AC181" s="111">
        <f t="shared" ca="1" si="22"/>
        <v>0</v>
      </c>
      <c r="AD181" s="111">
        <f t="shared" ca="1" si="22"/>
        <v>0</v>
      </c>
      <c r="AE181" s="111">
        <f t="shared" ca="1" si="22"/>
        <v>0</v>
      </c>
      <c r="AF181" s="111">
        <f t="shared" ca="1" si="22"/>
        <v>0</v>
      </c>
      <c r="AG181" s="111">
        <f t="shared" ca="1" si="22"/>
        <v>0</v>
      </c>
      <c r="AH181" s="111">
        <f t="shared" ca="1" si="22"/>
        <v>0</v>
      </c>
      <c r="AJ181">
        <f ca="1">IFERROR(IF(SUMIF($G$6:$AH$6,AJ$6&amp;" Total",$G181:$AH181)-(SUMIF($G$6:$AH$6,AJ$6&amp;" "&amp;'Input-Func_Class'!$D$22,$G181:$AH181)+IFERROR(SUMIF($G$6:$AH$6,AJ$6&amp;" "&amp;'Input-Func_Class'!$E$22,$G181:$AH181),SUMIF($G$6:$AH$6,AJ$6&amp;" "&amp;'Input-Func_Class'!$B$24,$G181:$AH181))+SUMIF($G$6:$AH$6,AJ$6&amp;" "&amp;'Input-Func_Class'!$F$22,$G181:$AH181))&lt;Check_Limit,0,1),1)</f>
        <v>0</v>
      </c>
      <c r="AK181">
        <f ca="1">IFERROR(IF(SUMIF($G$6:$AH$6,AK$6&amp;" Total",$G181:$AH181)-(SUMIF($G$6:$AH$6,AK$6&amp;" "&amp;'Input-Func_Class'!$D$22,$G181:$AH181)+IFERROR(SUMIF($G$6:$AH$6,AK$6&amp;" "&amp;'Input-Func_Class'!$E$22,$G181:$AH181),SUMIF($G$6:$AH$6,AK$6&amp;" "&amp;'Input-Func_Class'!$B$24,$G181:$AH181))+SUMIF($G$6:$AH$6,AK$6&amp;" "&amp;'Input-Func_Class'!$F$22,$G181:$AH181))&lt;Check_Limit,0,1),1)</f>
        <v>0</v>
      </c>
      <c r="AL181">
        <f ca="1">IFERROR(IF(SUMIF($G$6:$AH$6,AL$6&amp;" Total",$G181:$AH181)-(SUMIF($G$6:$AH$6,AL$6&amp;" "&amp;'Input-Func_Class'!$D$22,$G181:$AH181)+IFERROR(SUMIF($G$6:$AH$6,AL$6&amp;" "&amp;'Input-Func_Class'!$E$22,$G181:$AH181),SUMIF($G$6:$AH$6,AL$6&amp;" "&amp;'Input-Func_Class'!$B$24,$G181:$AH181))+SUMIF($G$6:$AH$6,AL$6&amp;" "&amp;'Input-Func_Class'!$F$22,$G181:$AH181))&lt;Check_Limit,0,1),1)</f>
        <v>0</v>
      </c>
      <c r="AM181">
        <f ca="1">IFERROR(IF(SUMIF($G$6:$AH$6,AM$6&amp;" Total",$G181:$AH181)-(SUMIF($G$6:$AH$6,AM$6&amp;" "&amp;'Input-Func_Class'!$D$22,$G181:$AH181)+IFERROR(SUMIF($G$6:$AH$6,AM$6&amp;" "&amp;'Input-Func_Class'!$E$22,$G181:$AH181),SUMIF($G$6:$AH$6,AM$6&amp;" "&amp;'Input-Func_Class'!$B$24,$G181:$AH181))+SUMIF($G$6:$AH$6,AM$6&amp;" "&amp;'Input-Func_Class'!$F$22,$G181:$AH181))&lt;Check_Limit,0,1),1)</f>
        <v>0</v>
      </c>
      <c r="AN181">
        <f ca="1">IFERROR(IF(SUMIF($G$6:$AH$6,AN$6&amp;" Total",$G181:$AH181)-(SUMIF($G$6:$AH$6,AN$6&amp;" "&amp;'Input-Func_Class'!$D$22,$G181:$AH181)+IFERROR(SUMIF($G$6:$AH$6,AN$6&amp;" "&amp;'Input-Func_Class'!$E$22,$G181:$AH181),SUMIF($G$6:$AH$6,AN$6&amp;" "&amp;'Input-Func_Class'!$B$24,$G181:$AH181))+SUMIF($G$6:$AH$6,AN$6&amp;" "&amp;'Input-Func_Class'!$F$22,$G181:$AH181))&lt;Check_Limit,0,1),1)</f>
        <v>0</v>
      </c>
      <c r="AO181">
        <f ca="1">IFERROR(IF(SUMIF($G$6:$AH$6,AO$6&amp;" Total",$G181:$AH181)-(SUMIF($G$6:$AH$6,AO$6&amp;" "&amp;'Input-Func_Class'!$D$22,$G181:$AH181)+IFERROR(SUMIF($G$6:$AH$6,AO$6&amp;" "&amp;'Input-Func_Class'!$E$22,$G181:$AH181),SUMIF($G$6:$AH$6,AO$6&amp;" "&amp;'Input-Func_Class'!$B$24,$G181:$AH181))+SUMIF($G$6:$AH$6,AO$6&amp;" "&amp;'Input-Func_Class'!$F$22,$G181:$AH181))&lt;Check_Limit,0,1),1)</f>
        <v>0</v>
      </c>
      <c r="AP181">
        <f ca="1">IFERROR(IF(SUMIF($G$6:$AH$6,AP$6&amp;" Total",$G181:$AH181)-(SUMIF($G$6:$AH$6,AP$6&amp;" "&amp;'Input-Func_Class'!$D$22,$G181:$AH181)+IFERROR(SUMIF($G$6:$AH$6,AP$6&amp;" "&amp;'Input-Func_Class'!$E$22,$G181:$AH181),SUMIF($G$6:$AH$6,AP$6&amp;" "&amp;'Input-Func_Class'!$B$24,$G181:$AH181))+SUMIF($G$6:$AH$6,AP$6&amp;" "&amp;'Input-Func_Class'!$F$22,$G181:$AH181))&lt;Check_Limit,0,1),1)</f>
        <v>0</v>
      </c>
    </row>
    <row r="182" spans="1:42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>
        <f t="shared" si="15"/>
        <v>0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J182">
        <f>IFERROR(IF(SUMIF($G$6:$AH$6,AJ$6&amp;" Total",$G182:$AH182)-(SUMIF($G$6:$AH$6,AJ$6&amp;" "&amp;'Input-Func_Class'!$D$22,$G182:$AH182)+IFERROR(SUMIF($G$6:$AH$6,AJ$6&amp;" "&amp;'Input-Func_Class'!$E$22,$G182:$AH182),SUMIF($G$6:$AH$6,AJ$6&amp;" "&amp;'Input-Func_Class'!$B$24,$G182:$AH182))+SUMIF($G$6:$AH$6,AJ$6&amp;" "&amp;'Input-Func_Class'!$F$22,$G182:$AH182))&lt;Check_Limit,0,1),1)</f>
        <v>0</v>
      </c>
      <c r="AK182">
        <f>IFERROR(IF(SUMIF($G$6:$AH$6,AK$6&amp;" Total",$G182:$AH182)-(SUMIF($G$6:$AH$6,AK$6&amp;" "&amp;'Input-Func_Class'!$D$22,$G182:$AH182)+IFERROR(SUMIF($G$6:$AH$6,AK$6&amp;" "&amp;'Input-Func_Class'!$E$22,$G182:$AH182),SUMIF($G$6:$AH$6,AK$6&amp;" "&amp;'Input-Func_Class'!$B$24,$G182:$AH182))+SUMIF($G$6:$AH$6,AK$6&amp;" "&amp;'Input-Func_Class'!$F$22,$G182:$AH182))&lt;Check_Limit,0,1),1)</f>
        <v>0</v>
      </c>
      <c r="AL182">
        <f>IFERROR(IF(SUMIF($G$6:$AH$6,AL$6&amp;" Total",$G182:$AH182)-(SUMIF($G$6:$AH$6,AL$6&amp;" "&amp;'Input-Func_Class'!$D$22,$G182:$AH182)+IFERROR(SUMIF($G$6:$AH$6,AL$6&amp;" "&amp;'Input-Func_Class'!$E$22,$G182:$AH182),SUMIF($G$6:$AH$6,AL$6&amp;" "&amp;'Input-Func_Class'!$B$24,$G182:$AH182))+SUMIF($G$6:$AH$6,AL$6&amp;" "&amp;'Input-Func_Class'!$F$22,$G182:$AH182))&lt;Check_Limit,0,1),1)</f>
        <v>0</v>
      </c>
      <c r="AM182">
        <f>IFERROR(IF(SUMIF($G$6:$AH$6,AM$6&amp;" Total",$G182:$AH182)-(SUMIF($G$6:$AH$6,AM$6&amp;" "&amp;'Input-Func_Class'!$D$22,$G182:$AH182)+IFERROR(SUMIF($G$6:$AH$6,AM$6&amp;" "&amp;'Input-Func_Class'!$E$22,$G182:$AH182),SUMIF($G$6:$AH$6,AM$6&amp;" "&amp;'Input-Func_Class'!$B$24,$G182:$AH182))+SUMIF($G$6:$AH$6,AM$6&amp;" "&amp;'Input-Func_Class'!$F$22,$G182:$AH182))&lt;Check_Limit,0,1),1)</f>
        <v>0</v>
      </c>
      <c r="AN182">
        <f>IFERROR(IF(SUMIF($G$6:$AH$6,AN$6&amp;" Total",$G182:$AH182)-(SUMIF($G$6:$AH$6,AN$6&amp;" "&amp;'Input-Func_Class'!$D$22,$G182:$AH182)+IFERROR(SUMIF($G$6:$AH$6,AN$6&amp;" "&amp;'Input-Func_Class'!$E$22,$G182:$AH182),SUMIF($G$6:$AH$6,AN$6&amp;" "&amp;'Input-Func_Class'!$B$24,$G182:$AH182))+SUMIF($G$6:$AH$6,AN$6&amp;" "&amp;'Input-Func_Class'!$F$22,$G182:$AH182))&lt;Check_Limit,0,1),1)</f>
        <v>0</v>
      </c>
      <c r="AO182">
        <f>IFERROR(IF(SUMIF($G$6:$AH$6,AO$6&amp;" Total",$G182:$AH182)-(SUMIF($G$6:$AH$6,AO$6&amp;" "&amp;'Input-Func_Class'!$D$22,$G182:$AH182)+IFERROR(SUMIF($G$6:$AH$6,AO$6&amp;" "&amp;'Input-Func_Class'!$E$22,$G182:$AH182),SUMIF($G$6:$AH$6,AO$6&amp;" "&amp;'Input-Func_Class'!$B$24,$G182:$AH182))+SUMIF($G$6:$AH$6,AO$6&amp;" "&amp;'Input-Func_Class'!$F$22,$G182:$AH182))&lt;Check_Limit,0,1),1)</f>
        <v>0</v>
      </c>
      <c r="AP182">
        <f>IFERROR(IF(SUMIF($G$6:$AH$6,AP$6&amp;" Total",$G182:$AH182)-(SUMIF($G$6:$AH$6,AP$6&amp;" "&amp;'Input-Func_Class'!$D$22,$G182:$AH182)+IFERROR(SUMIF($G$6:$AH$6,AP$6&amp;" "&amp;'Input-Func_Class'!$E$22,$G182:$AH182),SUMIF($G$6:$AH$6,AP$6&amp;" "&amp;'Input-Func_Class'!$B$24,$G182:$AH182))+SUMIF($G$6:$AH$6,AP$6&amp;" "&amp;'Input-Func_Class'!$F$22,$G182:$AH182))&lt;Check_Limit,0,1),1)</f>
        <v>0</v>
      </c>
    </row>
    <row r="183" spans="1:42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>
        <f t="shared" si="15"/>
        <v>0</v>
      </c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J183">
        <f>IFERROR(IF(SUMIF($G$6:$AH$6,AJ$6&amp;" Total",$G183:$AH183)-(SUMIF($G$6:$AH$6,AJ$6&amp;" "&amp;'Input-Func_Class'!$D$22,$G183:$AH183)+IFERROR(SUMIF($G$6:$AH$6,AJ$6&amp;" "&amp;'Input-Func_Class'!$E$22,$G183:$AH183),SUMIF($G$6:$AH$6,AJ$6&amp;" "&amp;'Input-Func_Class'!$B$24,$G183:$AH183))+SUMIF($G$6:$AH$6,AJ$6&amp;" "&amp;'Input-Func_Class'!$F$22,$G183:$AH183))&lt;Check_Limit,0,1),1)</f>
        <v>0</v>
      </c>
      <c r="AK183">
        <f>IFERROR(IF(SUMIF($G$6:$AH$6,AK$6&amp;" Total",$G183:$AH183)-(SUMIF($G$6:$AH$6,AK$6&amp;" "&amp;'Input-Func_Class'!$D$22,$G183:$AH183)+IFERROR(SUMIF($G$6:$AH$6,AK$6&amp;" "&amp;'Input-Func_Class'!$E$22,$G183:$AH183),SUMIF($G$6:$AH$6,AK$6&amp;" "&amp;'Input-Func_Class'!$B$24,$G183:$AH183))+SUMIF($G$6:$AH$6,AK$6&amp;" "&amp;'Input-Func_Class'!$F$22,$G183:$AH183))&lt;Check_Limit,0,1),1)</f>
        <v>0</v>
      </c>
      <c r="AL183">
        <f>IFERROR(IF(SUMIF($G$6:$AH$6,AL$6&amp;" Total",$G183:$AH183)-(SUMIF($G$6:$AH$6,AL$6&amp;" "&amp;'Input-Func_Class'!$D$22,$G183:$AH183)+IFERROR(SUMIF($G$6:$AH$6,AL$6&amp;" "&amp;'Input-Func_Class'!$E$22,$G183:$AH183),SUMIF($G$6:$AH$6,AL$6&amp;" "&amp;'Input-Func_Class'!$B$24,$G183:$AH183))+SUMIF($G$6:$AH$6,AL$6&amp;" "&amp;'Input-Func_Class'!$F$22,$G183:$AH183))&lt;Check_Limit,0,1),1)</f>
        <v>0</v>
      </c>
      <c r="AM183">
        <f>IFERROR(IF(SUMIF($G$6:$AH$6,AM$6&amp;" Total",$G183:$AH183)-(SUMIF($G$6:$AH$6,AM$6&amp;" "&amp;'Input-Func_Class'!$D$22,$G183:$AH183)+IFERROR(SUMIF($G$6:$AH$6,AM$6&amp;" "&amp;'Input-Func_Class'!$E$22,$G183:$AH183),SUMIF($G$6:$AH$6,AM$6&amp;" "&amp;'Input-Func_Class'!$B$24,$G183:$AH183))+SUMIF($G$6:$AH$6,AM$6&amp;" "&amp;'Input-Func_Class'!$F$22,$G183:$AH183))&lt;Check_Limit,0,1),1)</f>
        <v>0</v>
      </c>
      <c r="AN183">
        <f>IFERROR(IF(SUMIF($G$6:$AH$6,AN$6&amp;" Total",$G183:$AH183)-(SUMIF($G$6:$AH$6,AN$6&amp;" "&amp;'Input-Func_Class'!$D$22,$G183:$AH183)+IFERROR(SUMIF($G$6:$AH$6,AN$6&amp;" "&amp;'Input-Func_Class'!$E$22,$G183:$AH183),SUMIF($G$6:$AH$6,AN$6&amp;" "&amp;'Input-Func_Class'!$B$24,$G183:$AH183))+SUMIF($G$6:$AH$6,AN$6&amp;" "&amp;'Input-Func_Class'!$F$22,$G183:$AH183))&lt;Check_Limit,0,1),1)</f>
        <v>0</v>
      </c>
      <c r="AO183">
        <f>IFERROR(IF(SUMIF($G$6:$AH$6,AO$6&amp;" Total",$G183:$AH183)-(SUMIF($G$6:$AH$6,AO$6&amp;" "&amp;'Input-Func_Class'!$D$22,$G183:$AH183)+IFERROR(SUMIF($G$6:$AH$6,AO$6&amp;" "&amp;'Input-Func_Class'!$E$22,$G183:$AH183),SUMIF($G$6:$AH$6,AO$6&amp;" "&amp;'Input-Func_Class'!$B$24,$G183:$AH183))+SUMIF($G$6:$AH$6,AO$6&amp;" "&amp;'Input-Func_Class'!$F$22,$G183:$AH183))&lt;Check_Limit,0,1),1)</f>
        <v>0</v>
      </c>
      <c r="AP183">
        <f>IFERROR(IF(SUMIF($G$6:$AH$6,AP$6&amp;" Total",$G183:$AH183)-(SUMIF($G$6:$AH$6,AP$6&amp;" "&amp;'Input-Func_Class'!$D$22,$G183:$AH183)+IFERROR(SUMIF($G$6:$AH$6,AP$6&amp;" "&amp;'Input-Func_Class'!$E$22,$G183:$AH183),SUMIF($G$6:$AH$6,AP$6&amp;" "&amp;'Input-Func_Class'!$B$24,$G183:$AH183))+SUMIF($G$6:$AH$6,AP$6&amp;" "&amp;'Input-Func_Class'!$F$22,$G183:$AH183))&lt;Check_Limit,0,1),1)</f>
        <v>0</v>
      </c>
    </row>
    <row r="184" spans="1:42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>Functionalization!$D184</f>
        <v>505919390.35720599</v>
      </c>
      <c r="E184" s="11">
        <f t="shared" ca="1" si="15"/>
        <v>0</v>
      </c>
      <c r="F184" s="3" t="str">
        <f>IF($D184=0,"-",IF('Input-Accounts'!$E184&lt;&gt;0,'Input-Accounts'!$E184,'Input-Accounts'!$G184))</f>
        <v>COMMODITY</v>
      </c>
      <c r="G184" s="11">
        <f ca="1">IF(G$5&lt;&gt;"",HLOOKUP(G$5,Functionalization!$G$6:$M$427,ROW($A184)-5,FALSE),IFERROR(INDEX(G$391:G$427,MATCH($F184,$B$391:$B$427,0))/VLOOKUP($F184,$B$391:$AH$427,MATCH(LEFT(TRIM(G$6),FIND("~",SUBSTITUTE(G$6,"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184))*HLOOKUP(LEFT(TRIM(G$6),FIND("~",SUBSTITUTE(G$6," ","~",LEN(TRIM(G$6))-LEN(SUBSTITUTE(TRIM(G$6)," ",""))))-1)&amp;" Total",$B$6:$AH$427,ROW($A184)-5,FALSE))</f>
        <v>505919390.35720599</v>
      </c>
      <c r="H184" s="11">
        <f ca="1">IF(H$5&lt;&gt;"",HLOOKUP(H$5,Functionalization!$G$6:$M$427,ROW($A184)-5,FALSE),IFERROR(INDEX(H$391:H$427,MATCH($F184,$B$391:$B$427,0))/VLOOKUP($F184,$B$391:$AH$427,MATCH(LEFT(TRIM(H$6),FIND("~",SUBSTITUTE(H$6,"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184))*HLOOKUP(LEFT(TRIM(H$6),FIND("~",SUBSTITUTE(H$6," ","~",LEN(TRIM(H$6))-LEN(SUBSTITUTE(TRIM(H$6)," ",""))))-1)&amp;" Total",$B$6:$AH$427,ROW($A184)-5,FALSE))</f>
        <v>0</v>
      </c>
      <c r="I184" s="11">
        <f ca="1">IF(I$5&lt;&gt;"",HLOOKUP(I$5,Functionalization!$G$6:$M$427,ROW($A184)-5,FALSE),IFERROR(INDEX(I$391:I$427,MATCH($F184,$B$391:$B$427,0))/VLOOKUP($F184,$B$391:$AH$427,MATCH(LEFT(TRIM(I$6),FIND("~",SUBSTITUTE(I$6,"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184))*HLOOKUP(LEFT(TRIM(I$6),FIND("~",SUBSTITUTE(I$6," ","~",LEN(TRIM(I$6))-LEN(SUBSTITUTE(TRIM(I$6)," ",""))))-1)&amp;" Total",$B$6:$AH$427,ROW($A184)-5,FALSE))</f>
        <v>505919390.35720599</v>
      </c>
      <c r="J184" s="11">
        <f ca="1">IF(J$5&lt;&gt;"",HLOOKUP(J$5,Functionalization!$G$6:$M$427,ROW($A184)-5,FALSE),IFERROR(INDEX(J$391:J$427,MATCH($F184,$B$391:$B$427,0))/VLOOKUP($F184,$B$391:$AH$427,MATCH(LEFT(TRIM(J$6),FIND("~",SUBSTITUTE(J$6,"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184))*HLOOKUP(LEFT(TRIM(J$6),FIND("~",SUBSTITUTE(J$6," ","~",LEN(TRIM(J$6))-LEN(SUBSTITUTE(TRIM(J$6)," ",""))))-1)&amp;" Total",$B$6:$AH$427,ROW($A184)-5,FALSE))</f>
        <v>0</v>
      </c>
      <c r="K184" s="11">
        <f ca="1">IF(K$5&lt;&gt;"",HLOOKUP(K$5,Functionalization!$G$6:$M$427,ROW($A184)-5,FALSE),IFERROR(INDEX(K$391:K$427,MATCH($F184,$B$391:$B$427,0))/VLOOKUP($F184,$B$391:$AH$427,MATCH(LEFT(TRIM(K$6),FIND("~",SUBSTITUTE(K$6,"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184))*HLOOKUP(LEFT(TRIM(K$6),FIND("~",SUBSTITUTE(K$6," ","~",LEN(TRIM(K$6))-LEN(SUBSTITUTE(TRIM(K$6)," ",""))))-1)&amp;" Total",$B$6:$AH$427,ROW($A184)-5,FALSE))</f>
        <v>0</v>
      </c>
      <c r="L184" s="11">
        <f ca="1">IF(L$5&lt;&gt;"",HLOOKUP(L$5,Functionalization!$G$6:$M$427,ROW($A184)-5,FALSE),IFERROR(INDEX(L$391:L$427,MATCH($F184,$B$391:$B$427,0))/VLOOKUP($F184,$B$391:$AH$427,MATCH(LEFT(TRIM(L$6),FIND("~",SUBSTITUTE(L$6,"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184))*HLOOKUP(LEFT(TRIM(L$6),FIND("~",SUBSTITUTE(L$6," ","~",LEN(TRIM(L$6))-LEN(SUBSTITUTE(TRIM(L$6)," ",""))))-1)&amp;" Total",$B$6:$AH$427,ROW($A184)-5,FALSE))</f>
        <v>0</v>
      </c>
      <c r="M184" s="11">
        <f ca="1">IF(M$5&lt;&gt;"",HLOOKUP(M$5,Functionalization!$G$6:$M$427,ROW($A184)-5,FALSE),IFERROR(INDEX(M$391:M$427,MATCH($F184,$B$391:$B$427,0))/VLOOKUP($F184,$B$391:$AH$427,MATCH(LEFT(TRIM(M$6),FIND("~",SUBSTITUTE(M$6,"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184))*HLOOKUP(LEFT(TRIM(M$6),FIND("~",SUBSTITUTE(M$6," ","~",LEN(TRIM(M$6))-LEN(SUBSTITUTE(TRIM(M$6)," ",""))))-1)&amp;" Total",$B$6:$AH$427,ROW($A184)-5,FALSE))</f>
        <v>0</v>
      </c>
      <c r="N184" s="11">
        <f ca="1">IF(N$5&lt;&gt;"",HLOOKUP(N$5,Functionalization!$G$6:$M$427,ROW($A184)-5,FALSE),IFERROR(INDEX(N$391:N$427,MATCH($F184,$B$391:$B$427,0))/VLOOKUP($F184,$B$391:$AH$427,MATCH(LEFT(TRIM(N$6),FIND("~",SUBSTITUTE(N$6,"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184))*HLOOKUP(LEFT(TRIM(N$6),FIND("~",SUBSTITUTE(N$6," ","~",LEN(TRIM(N$6))-LEN(SUBSTITUTE(TRIM(N$6)," ",""))))-1)&amp;" Total",$B$6:$AH$427,ROW($A184)-5,FALSE))</f>
        <v>0</v>
      </c>
      <c r="O184" s="11">
        <f ca="1">IF(O$5&lt;&gt;"",HLOOKUP(O$5,Functionalization!$G$6:$M$427,ROW($A184)-5,FALSE),IFERROR(INDEX(O$391:O$427,MATCH($F184,$B$391:$B$427,0))/VLOOKUP($F184,$B$391:$AH$427,MATCH(LEFT(TRIM(O$6),FIND("~",SUBSTITUTE(O$6,"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184))*HLOOKUP(LEFT(TRIM(O$6),FIND("~",SUBSTITUTE(O$6," ","~",LEN(TRIM(O$6))-LEN(SUBSTITUTE(TRIM(O$6)," ",""))))-1)&amp;" Total",$B$6:$AH$427,ROW($A184)-5,FALSE))</f>
        <v>0</v>
      </c>
      <c r="P184" s="11">
        <f ca="1">IF(P$5&lt;&gt;"",HLOOKUP(P$5,Functionalization!$G$6:$M$427,ROW($A184)-5,FALSE),IFERROR(INDEX(P$391:P$427,MATCH($F184,$B$391:$B$427,0))/VLOOKUP($F184,$B$391:$AH$427,MATCH(LEFT(TRIM(P$6),FIND("~",SUBSTITUTE(P$6,"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184))*HLOOKUP(LEFT(TRIM(P$6),FIND("~",SUBSTITUTE(P$6," ","~",LEN(TRIM(P$6))-LEN(SUBSTITUTE(TRIM(P$6)," ",""))))-1)&amp;" Total",$B$6:$AH$427,ROW($A184)-5,FALSE))</f>
        <v>0</v>
      </c>
      <c r="Q184" s="11">
        <f ca="1">IF(Q$5&lt;&gt;"",HLOOKUP(Q$5,Functionalization!$G$6:$M$427,ROW($A184)-5,FALSE),IFERROR(INDEX(Q$391:Q$427,MATCH($F184,$B$391:$B$427,0))/VLOOKUP($F184,$B$391:$AH$427,MATCH(LEFT(TRIM(Q$6),FIND("~",SUBSTITUTE(Q$6,"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184))*HLOOKUP(LEFT(TRIM(Q$6),FIND("~",SUBSTITUTE(Q$6," ","~",LEN(TRIM(Q$6))-LEN(SUBSTITUTE(TRIM(Q$6)," ",""))))-1)&amp;" Total",$B$6:$AH$427,ROW($A184)-5,FALSE))</f>
        <v>0</v>
      </c>
      <c r="R184" s="11">
        <f ca="1">IF(R$5&lt;&gt;"",HLOOKUP(R$5,Functionalization!$G$6:$M$427,ROW($A184)-5,FALSE),IFERROR(INDEX(R$391:R$427,MATCH($F184,$B$391:$B$427,0))/VLOOKUP($F184,$B$391:$AH$427,MATCH(LEFT(TRIM(R$6),FIND("~",SUBSTITUTE(R$6,"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184))*HLOOKUP(LEFT(TRIM(R$6),FIND("~",SUBSTITUTE(R$6," ","~",LEN(TRIM(R$6))-LEN(SUBSTITUTE(TRIM(R$6)," ",""))))-1)&amp;" Total",$B$6:$AH$427,ROW($A184)-5,FALSE))</f>
        <v>0</v>
      </c>
      <c r="S184" s="11">
        <f ca="1">IF(S$5&lt;&gt;"",HLOOKUP(S$5,Functionalization!$G$6:$M$427,ROW($A184)-5,FALSE),IFERROR(INDEX(S$391:S$427,MATCH($F184,$B$391:$B$427,0))/VLOOKUP($F184,$B$391:$AH$427,MATCH(LEFT(TRIM(S$6),FIND("~",SUBSTITUTE(S$6,"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184))*HLOOKUP(LEFT(TRIM(S$6),FIND("~",SUBSTITUTE(S$6," ","~",LEN(TRIM(S$6))-LEN(SUBSTITUTE(TRIM(S$6)," ",""))))-1)&amp;" Total",$B$6:$AH$427,ROW($A184)-5,FALSE))</f>
        <v>0</v>
      </c>
      <c r="T184" s="11">
        <f ca="1">IF(T$5&lt;&gt;"",HLOOKUP(T$5,Functionalization!$G$6:$M$427,ROW($A184)-5,FALSE),IFERROR(INDEX(T$391:T$427,MATCH($F184,$B$391:$B$427,0))/VLOOKUP($F184,$B$391:$AH$427,MATCH(LEFT(TRIM(T$6),FIND("~",SUBSTITUTE(T$6,"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184))*HLOOKUP(LEFT(TRIM(T$6),FIND("~",SUBSTITUTE(T$6," ","~",LEN(TRIM(T$6))-LEN(SUBSTITUTE(TRIM(T$6)," ",""))))-1)&amp;" Total",$B$6:$AH$427,ROW($A184)-5,FALSE))</f>
        <v>0</v>
      </c>
      <c r="U184" s="11">
        <f ca="1">IF(U$5&lt;&gt;"",HLOOKUP(U$5,Functionalization!$G$6:$M$427,ROW($A184)-5,FALSE),IFERROR(INDEX(U$391:U$427,MATCH($F184,$B$391:$B$427,0))/VLOOKUP($F184,$B$391:$AH$427,MATCH(LEFT(TRIM(U$6),FIND("~",SUBSTITUTE(U$6,"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184))*HLOOKUP(LEFT(TRIM(U$6),FIND("~",SUBSTITUTE(U$6," ","~",LEN(TRIM(U$6))-LEN(SUBSTITUTE(TRIM(U$6)," ",""))))-1)&amp;" Total",$B$6:$AH$427,ROW($A184)-5,FALSE))</f>
        <v>0</v>
      </c>
      <c r="V184" s="11">
        <f ca="1">IF(V$5&lt;&gt;"",HLOOKUP(V$5,Functionalization!$G$6:$M$427,ROW($A184)-5,FALSE),IFERROR(INDEX(V$391:V$427,MATCH($F184,$B$391:$B$427,0))/VLOOKUP($F184,$B$391:$AH$427,MATCH(LEFT(TRIM(V$6),FIND("~",SUBSTITUTE(V$6,"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184))*HLOOKUP(LEFT(TRIM(V$6),FIND("~",SUBSTITUTE(V$6," ","~",LEN(TRIM(V$6))-LEN(SUBSTITUTE(TRIM(V$6)," ",""))))-1)&amp;" Total",$B$6:$AH$427,ROW($A184)-5,FALSE))</f>
        <v>0</v>
      </c>
      <c r="W184" s="11">
        <f ca="1">IF(W$5&lt;&gt;"",HLOOKUP(W$5,Functionalization!$G$6:$M$427,ROW($A184)-5,FALSE),IFERROR(INDEX(W$391:W$427,MATCH($F184,$B$391:$B$427,0))/VLOOKUP($F184,$B$391:$AH$427,MATCH(LEFT(TRIM(W$6),FIND("~",SUBSTITUTE(W$6,"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184))*HLOOKUP(LEFT(TRIM(W$6),FIND("~",SUBSTITUTE(W$6," ","~",LEN(TRIM(W$6))-LEN(SUBSTITUTE(TRIM(W$6)," ",""))))-1)&amp;" Total",$B$6:$AH$427,ROW($A184)-5,FALSE))</f>
        <v>0</v>
      </c>
      <c r="X184" s="11">
        <f ca="1">IF(X$5&lt;&gt;"",HLOOKUP(X$5,Functionalization!$G$6:$M$427,ROW($A184)-5,FALSE),IFERROR(INDEX(X$391:X$427,MATCH($F184,$B$391:$B$427,0))/VLOOKUP($F184,$B$391:$AH$427,MATCH(LEFT(TRIM(X$6),FIND("~",SUBSTITUTE(X$6,"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184))*HLOOKUP(LEFT(TRIM(X$6),FIND("~",SUBSTITUTE(X$6," ","~",LEN(TRIM(X$6))-LEN(SUBSTITUTE(TRIM(X$6)," ",""))))-1)&amp;" Total",$B$6:$AH$427,ROW($A184)-5,FALSE))</f>
        <v>0</v>
      </c>
      <c r="Y184" s="11">
        <f ca="1">IF(Y$5&lt;&gt;"",HLOOKUP(Y$5,Functionalization!$G$6:$M$427,ROW($A184)-5,FALSE),IFERROR(INDEX(Y$391:Y$427,MATCH($F184,$B$391:$B$427,0))/VLOOKUP($F184,$B$391:$AH$427,MATCH(LEFT(TRIM(Y$6),FIND("~",SUBSTITUTE(Y$6,"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184))*HLOOKUP(LEFT(TRIM(Y$6),FIND("~",SUBSTITUTE(Y$6," ","~",LEN(TRIM(Y$6))-LEN(SUBSTITUTE(TRIM(Y$6)," ",""))))-1)&amp;" Total",$B$6:$AH$427,ROW($A184)-5,FALSE))</f>
        <v>0</v>
      </c>
      <c r="Z184" s="11">
        <f ca="1">IF(Z$5&lt;&gt;"",HLOOKUP(Z$5,Functionalization!$G$6:$M$427,ROW($A184)-5,FALSE),IFERROR(INDEX(Z$391:Z$427,MATCH($F184,$B$391:$B$427,0))/VLOOKUP($F184,$B$391:$AH$427,MATCH(LEFT(TRIM(Z$6),FIND("~",SUBSTITUTE(Z$6,"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184))*HLOOKUP(LEFT(TRIM(Z$6),FIND("~",SUBSTITUTE(Z$6," ","~",LEN(TRIM(Z$6))-LEN(SUBSTITUTE(TRIM(Z$6)," ",""))))-1)&amp;" Total",$B$6:$AH$427,ROW($A184)-5,FALSE))</f>
        <v>0</v>
      </c>
      <c r="AA184" s="11">
        <f ca="1">IF(AA$5&lt;&gt;"",HLOOKUP(AA$5,Functionalization!$G$6:$M$427,ROW($A184)-5,FALSE),IFERROR(INDEX(AA$391:AA$427,MATCH($F184,$B$391:$B$427,0))/VLOOKUP($F184,$B$391:$AH$427,MATCH(LEFT(TRIM(AA$6),FIND("~",SUBSTITUTE(AA$6,"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184))*HLOOKUP(LEFT(TRIM(AA$6),FIND("~",SUBSTITUTE(AA$6," ","~",LEN(TRIM(AA$6))-LEN(SUBSTITUTE(TRIM(AA$6)," ",""))))-1)&amp;" Total",$B$6:$AH$427,ROW($A184)-5,FALSE))</f>
        <v>0</v>
      </c>
      <c r="AB184" s="11">
        <f ca="1">IF(AB$5&lt;&gt;"",HLOOKUP(AB$5,Functionalization!$G$6:$M$427,ROW($A184)-5,FALSE),IFERROR(INDEX(AB$391:AB$427,MATCH($F184,$B$391:$B$427,0))/VLOOKUP($F184,$B$391:$AH$427,MATCH(LEFT(TRIM(AB$6),FIND("~",SUBSTITUTE(AB$6,"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184))*HLOOKUP(LEFT(TRIM(AB$6),FIND("~",SUBSTITUTE(AB$6," ","~",LEN(TRIM(AB$6))-LEN(SUBSTITUTE(TRIM(AB$6)," ",""))))-1)&amp;" Total",$B$6:$AH$427,ROW($A184)-5,FALSE))</f>
        <v>0</v>
      </c>
      <c r="AC184" s="11">
        <f ca="1">IF(AC$5&lt;&gt;"",HLOOKUP(AC$5,Functionalization!$G$6:$M$427,ROW($A184)-5,FALSE),IFERROR(INDEX(AC$391:AC$427,MATCH($F184,$B$391:$B$427,0))/VLOOKUP($F184,$B$391:$AH$427,MATCH(LEFT(TRIM(AC$6),FIND("~",SUBSTITUTE(AC$6,"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184))*HLOOKUP(LEFT(TRIM(AC$6),FIND("~",SUBSTITUTE(AC$6," ","~",LEN(TRIM(AC$6))-LEN(SUBSTITUTE(TRIM(AC$6)," ",""))))-1)&amp;" Total",$B$6:$AH$427,ROW($A184)-5,FALSE))</f>
        <v>0</v>
      </c>
      <c r="AD184" s="11">
        <f ca="1">IF(AD$5&lt;&gt;"",HLOOKUP(AD$5,Functionalization!$G$6:$M$427,ROW($A184)-5,FALSE),IFERROR(INDEX(AD$391:AD$427,MATCH($F184,$B$391:$B$427,0))/VLOOKUP($F184,$B$391:$AH$427,MATCH(LEFT(TRIM(AD$6),FIND("~",SUBSTITUTE(AD$6,"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184))*HLOOKUP(LEFT(TRIM(AD$6),FIND("~",SUBSTITUTE(AD$6," ","~",LEN(TRIM(AD$6))-LEN(SUBSTITUTE(TRIM(AD$6)," ",""))))-1)&amp;" Total",$B$6:$AH$427,ROW($A184)-5,FALSE))</f>
        <v>0</v>
      </c>
      <c r="AE184" s="11">
        <f ca="1">IF(AE$5&lt;&gt;"",HLOOKUP(AE$5,Functionalization!$G$6:$M$427,ROW($A184)-5,FALSE),IFERROR(INDEX(AE$391:AE$427,MATCH($F184,$B$391:$B$427,0))/VLOOKUP($F184,$B$391:$AH$427,MATCH(LEFT(TRIM(AE$6),FIND("~",SUBSTITUTE(AE$6,"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184))*HLOOKUP(LEFT(TRIM(AE$6),FIND("~",SUBSTITUTE(AE$6," ","~",LEN(TRIM(AE$6))-LEN(SUBSTITUTE(TRIM(AE$6)," ",""))))-1)&amp;" Total",$B$6:$AH$427,ROW($A184)-5,FALSE))</f>
        <v>0</v>
      </c>
      <c r="AF184" s="11">
        <f ca="1">IF(AF$5&lt;&gt;"",HLOOKUP(AF$5,Functionalization!$G$6:$M$427,ROW($A184)-5,FALSE),IFERROR(INDEX(AF$391:AF$427,MATCH($F184,$B$391:$B$427,0))/VLOOKUP($F184,$B$391:$AH$427,MATCH(LEFT(TRIM(AF$6),FIND("~",SUBSTITUTE(AF$6,"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184))*HLOOKUP(LEFT(TRIM(AF$6),FIND("~",SUBSTITUTE(AF$6," ","~",LEN(TRIM(AF$6))-LEN(SUBSTITUTE(TRIM(AF$6)," ",""))))-1)&amp;" Total",$B$6:$AH$427,ROW($A184)-5,FALSE))</f>
        <v>0</v>
      </c>
      <c r="AG184" s="11">
        <f ca="1">IF(AG$5&lt;&gt;"",HLOOKUP(AG$5,Functionalization!$G$6:$M$427,ROW($A184)-5,FALSE),IFERROR(INDEX(AG$391:AG$427,MATCH($F184,$B$391:$B$427,0))/VLOOKUP($F184,$B$391:$AH$427,MATCH(LEFT(TRIM(AG$6),FIND("~",SUBSTITUTE(AG$6,"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184))*HLOOKUP(LEFT(TRIM(AG$6),FIND("~",SUBSTITUTE(AG$6," ","~",LEN(TRIM(AG$6))-LEN(SUBSTITUTE(TRIM(AG$6)," ",""))))-1)&amp;" Total",$B$6:$AH$427,ROW($A184)-5,FALSE))</f>
        <v>0</v>
      </c>
      <c r="AH184" s="11">
        <f ca="1">IF(AH$5&lt;&gt;"",HLOOKUP(AH$5,Functionalization!$G$6:$M$427,ROW($A184)-5,FALSE),IFERROR(INDEX(AH$391:AH$427,MATCH($F184,$B$391:$B$427,0))/VLOOKUP($F184,$B$391:$AH$427,MATCH(LEFT(TRIM(AH$6),FIND("~",SUBSTITUTE(AH$6,"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184))*HLOOKUP(LEFT(TRIM(AH$6),FIND("~",SUBSTITUTE(AH$6," ","~",LEN(TRIM(AH$6))-LEN(SUBSTITUTE(TRIM(AH$6)," ",""))))-1)&amp;" Total",$B$6:$AH$427,ROW($A184)-5,FALSE))</f>
        <v>0</v>
      </c>
      <c r="AJ184">
        <f ca="1">IFERROR(IF(SUMIF($G$6:$AH$6,AJ$6&amp;" Total",$G184:$AH184)-(SUMIF($G$6:$AH$6,AJ$6&amp;" "&amp;'Input-Func_Class'!$D$22,$G184:$AH184)+IFERROR(SUMIF($G$6:$AH$6,AJ$6&amp;" "&amp;'Input-Func_Class'!$E$22,$G184:$AH184),SUMIF($G$6:$AH$6,AJ$6&amp;" "&amp;'Input-Func_Class'!$B$24,$G184:$AH184))+SUMIF($G$6:$AH$6,AJ$6&amp;" "&amp;'Input-Func_Class'!$F$22,$G184:$AH184))&lt;Check_Limit,0,1),1)</f>
        <v>0</v>
      </c>
      <c r="AK184">
        <f ca="1">IFERROR(IF(SUMIF($G$6:$AH$6,AK$6&amp;" Total",$G184:$AH184)-(SUMIF($G$6:$AH$6,AK$6&amp;" "&amp;'Input-Func_Class'!$D$22,$G184:$AH184)+IFERROR(SUMIF($G$6:$AH$6,AK$6&amp;" "&amp;'Input-Func_Class'!$E$22,$G184:$AH184),SUMIF($G$6:$AH$6,AK$6&amp;" "&amp;'Input-Func_Class'!$B$24,$G184:$AH184))+SUMIF($G$6:$AH$6,AK$6&amp;" "&amp;'Input-Func_Class'!$F$22,$G184:$AH184))&lt;Check_Limit,0,1),1)</f>
        <v>0</v>
      </c>
      <c r="AL184">
        <f ca="1">IFERROR(IF(SUMIF($G$6:$AH$6,AL$6&amp;" Total",$G184:$AH184)-(SUMIF($G$6:$AH$6,AL$6&amp;" "&amp;'Input-Func_Class'!$D$22,$G184:$AH184)+IFERROR(SUMIF($G$6:$AH$6,AL$6&amp;" "&amp;'Input-Func_Class'!$E$22,$G184:$AH184),SUMIF($G$6:$AH$6,AL$6&amp;" "&amp;'Input-Func_Class'!$B$24,$G184:$AH184))+SUMIF($G$6:$AH$6,AL$6&amp;" "&amp;'Input-Func_Class'!$F$22,$G184:$AH184))&lt;Check_Limit,0,1),1)</f>
        <v>0</v>
      </c>
      <c r="AM184">
        <f ca="1">IFERROR(IF(SUMIF($G$6:$AH$6,AM$6&amp;" Total",$G184:$AH184)-(SUMIF($G$6:$AH$6,AM$6&amp;" "&amp;'Input-Func_Class'!$D$22,$G184:$AH184)+IFERROR(SUMIF($G$6:$AH$6,AM$6&amp;" "&amp;'Input-Func_Class'!$E$22,$G184:$AH184),SUMIF($G$6:$AH$6,AM$6&amp;" "&amp;'Input-Func_Class'!$B$24,$G184:$AH184))+SUMIF($G$6:$AH$6,AM$6&amp;" "&amp;'Input-Func_Class'!$F$22,$G184:$AH184))&lt;Check_Limit,0,1),1)</f>
        <v>0</v>
      </c>
      <c r="AN184">
        <f ca="1">IFERROR(IF(SUMIF($G$6:$AH$6,AN$6&amp;" Total",$G184:$AH184)-(SUMIF($G$6:$AH$6,AN$6&amp;" "&amp;'Input-Func_Class'!$D$22,$G184:$AH184)+IFERROR(SUMIF($G$6:$AH$6,AN$6&amp;" "&amp;'Input-Func_Class'!$E$22,$G184:$AH184),SUMIF($G$6:$AH$6,AN$6&amp;" "&amp;'Input-Func_Class'!$B$24,$G184:$AH184))+SUMIF($G$6:$AH$6,AN$6&amp;" "&amp;'Input-Func_Class'!$F$22,$G184:$AH184))&lt;Check_Limit,0,1),1)</f>
        <v>0</v>
      </c>
      <c r="AO184">
        <f ca="1">IFERROR(IF(SUMIF($G$6:$AH$6,AO$6&amp;" Total",$G184:$AH184)-(SUMIF($G$6:$AH$6,AO$6&amp;" "&amp;'Input-Func_Class'!$D$22,$G184:$AH184)+IFERROR(SUMIF($G$6:$AH$6,AO$6&amp;" "&amp;'Input-Func_Class'!$E$22,$G184:$AH184),SUMIF($G$6:$AH$6,AO$6&amp;" "&amp;'Input-Func_Class'!$B$24,$G184:$AH184))+SUMIF($G$6:$AH$6,AO$6&amp;" "&amp;'Input-Func_Class'!$F$22,$G184:$AH184))&lt;Check_Limit,0,1),1)</f>
        <v>0</v>
      </c>
      <c r="AP184">
        <f ca="1">IFERROR(IF(SUMIF($G$6:$AH$6,AP$6&amp;" Total",$G184:$AH184)-(SUMIF($G$6:$AH$6,AP$6&amp;" "&amp;'Input-Func_Class'!$D$22,$G184:$AH184)+IFERROR(SUMIF($G$6:$AH$6,AP$6&amp;" "&amp;'Input-Func_Class'!$E$22,$G184:$AH184),SUMIF($G$6:$AH$6,AP$6&amp;" "&amp;'Input-Func_Class'!$B$24,$G184:$AH184))+SUMIF($G$6:$AH$6,AP$6&amp;" "&amp;'Input-Func_Class'!$F$22,$G184:$AH184))&lt;Check_Limit,0,1),1)</f>
        <v>0</v>
      </c>
    </row>
    <row r="185" spans="1:42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>Functionalization!$D185</f>
        <v>-2490289.6673364602</v>
      </c>
      <c r="E185" s="11">
        <f t="shared" ca="1" si="15"/>
        <v>0</v>
      </c>
      <c r="F185" s="3" t="str">
        <f>IF($D185=0,"-",IF('Input-Accounts'!$E185&lt;&gt;0,'Input-Accounts'!$E185,'Input-Accounts'!$G185))</f>
        <v>COMMODITY</v>
      </c>
      <c r="G185" s="11">
        <f ca="1">IF(G$5&lt;&gt;"",HLOOKUP(G$5,Functionalization!$G$6:$M$427,ROW($A185)-5,FALSE),IFERROR(INDEX(G$391:G$427,MATCH($F185,$B$391:$B$427,0))/VLOOKUP($F185,$B$391:$AH$427,MATCH(LEFT(TRIM(G$6),FIND("~",SUBSTITUTE(G$6,"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185))*HLOOKUP(LEFT(TRIM(G$6),FIND("~",SUBSTITUTE(G$6," ","~",LEN(TRIM(G$6))-LEN(SUBSTITUTE(TRIM(G$6)," ",""))))-1)&amp;" Total",$B$6:$AH$427,ROW($A185)-5,FALSE))</f>
        <v>-2490289.6673364602</v>
      </c>
      <c r="H185" s="11">
        <f ca="1">IF(H$5&lt;&gt;"",HLOOKUP(H$5,Functionalization!$G$6:$M$427,ROW($A185)-5,FALSE),IFERROR(INDEX(H$391:H$427,MATCH($F185,$B$391:$B$427,0))/VLOOKUP($F185,$B$391:$AH$427,MATCH(LEFT(TRIM(H$6),FIND("~",SUBSTITUTE(H$6,"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185))*HLOOKUP(LEFT(TRIM(H$6),FIND("~",SUBSTITUTE(H$6," ","~",LEN(TRIM(H$6))-LEN(SUBSTITUTE(TRIM(H$6)," ",""))))-1)&amp;" Total",$B$6:$AH$427,ROW($A185)-5,FALSE))</f>
        <v>0</v>
      </c>
      <c r="I185" s="11">
        <f ca="1">IF(I$5&lt;&gt;"",HLOOKUP(I$5,Functionalization!$G$6:$M$427,ROW($A185)-5,FALSE),IFERROR(INDEX(I$391:I$427,MATCH($F185,$B$391:$B$427,0))/VLOOKUP($F185,$B$391:$AH$427,MATCH(LEFT(TRIM(I$6),FIND("~",SUBSTITUTE(I$6,"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185))*HLOOKUP(LEFT(TRIM(I$6),FIND("~",SUBSTITUTE(I$6," ","~",LEN(TRIM(I$6))-LEN(SUBSTITUTE(TRIM(I$6)," ",""))))-1)&amp;" Total",$B$6:$AH$427,ROW($A185)-5,FALSE))</f>
        <v>-2490289.6673364602</v>
      </c>
      <c r="J185" s="11">
        <f ca="1">IF(J$5&lt;&gt;"",HLOOKUP(J$5,Functionalization!$G$6:$M$427,ROW($A185)-5,FALSE),IFERROR(INDEX(J$391:J$427,MATCH($F185,$B$391:$B$427,0))/VLOOKUP($F185,$B$391:$AH$427,MATCH(LEFT(TRIM(J$6),FIND("~",SUBSTITUTE(J$6,"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185))*HLOOKUP(LEFT(TRIM(J$6),FIND("~",SUBSTITUTE(J$6," ","~",LEN(TRIM(J$6))-LEN(SUBSTITUTE(TRIM(J$6)," ",""))))-1)&amp;" Total",$B$6:$AH$427,ROW($A185)-5,FALSE))</f>
        <v>0</v>
      </c>
      <c r="K185" s="11">
        <f ca="1">IF(K$5&lt;&gt;"",HLOOKUP(K$5,Functionalization!$G$6:$M$427,ROW($A185)-5,FALSE),IFERROR(INDEX(K$391:K$427,MATCH($F185,$B$391:$B$427,0))/VLOOKUP($F185,$B$391:$AH$427,MATCH(LEFT(TRIM(K$6),FIND("~",SUBSTITUTE(K$6,"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185))*HLOOKUP(LEFT(TRIM(K$6),FIND("~",SUBSTITUTE(K$6," ","~",LEN(TRIM(K$6))-LEN(SUBSTITUTE(TRIM(K$6)," ",""))))-1)&amp;" Total",$B$6:$AH$427,ROW($A185)-5,FALSE))</f>
        <v>0</v>
      </c>
      <c r="L185" s="11">
        <f ca="1">IF(L$5&lt;&gt;"",HLOOKUP(L$5,Functionalization!$G$6:$M$427,ROW($A185)-5,FALSE),IFERROR(INDEX(L$391:L$427,MATCH($F185,$B$391:$B$427,0))/VLOOKUP($F185,$B$391:$AH$427,MATCH(LEFT(TRIM(L$6),FIND("~",SUBSTITUTE(L$6,"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185))*HLOOKUP(LEFT(TRIM(L$6),FIND("~",SUBSTITUTE(L$6," ","~",LEN(TRIM(L$6))-LEN(SUBSTITUTE(TRIM(L$6)," ",""))))-1)&amp;" Total",$B$6:$AH$427,ROW($A185)-5,FALSE))</f>
        <v>0</v>
      </c>
      <c r="M185" s="11">
        <f ca="1">IF(M$5&lt;&gt;"",HLOOKUP(M$5,Functionalization!$G$6:$M$427,ROW($A185)-5,FALSE),IFERROR(INDEX(M$391:M$427,MATCH($F185,$B$391:$B$427,0))/VLOOKUP($F185,$B$391:$AH$427,MATCH(LEFT(TRIM(M$6),FIND("~",SUBSTITUTE(M$6,"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185))*HLOOKUP(LEFT(TRIM(M$6),FIND("~",SUBSTITUTE(M$6," ","~",LEN(TRIM(M$6))-LEN(SUBSTITUTE(TRIM(M$6)," ",""))))-1)&amp;" Total",$B$6:$AH$427,ROW($A185)-5,FALSE))</f>
        <v>0</v>
      </c>
      <c r="N185" s="11">
        <f ca="1">IF(N$5&lt;&gt;"",HLOOKUP(N$5,Functionalization!$G$6:$M$427,ROW($A185)-5,FALSE),IFERROR(INDEX(N$391:N$427,MATCH($F185,$B$391:$B$427,0))/VLOOKUP($F185,$B$391:$AH$427,MATCH(LEFT(TRIM(N$6),FIND("~",SUBSTITUTE(N$6,"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185))*HLOOKUP(LEFT(TRIM(N$6),FIND("~",SUBSTITUTE(N$6," ","~",LEN(TRIM(N$6))-LEN(SUBSTITUTE(TRIM(N$6)," ",""))))-1)&amp;" Total",$B$6:$AH$427,ROW($A185)-5,FALSE))</f>
        <v>0</v>
      </c>
      <c r="O185" s="11">
        <f ca="1">IF(O$5&lt;&gt;"",HLOOKUP(O$5,Functionalization!$G$6:$M$427,ROW($A185)-5,FALSE),IFERROR(INDEX(O$391:O$427,MATCH($F185,$B$391:$B$427,0))/VLOOKUP($F185,$B$391:$AH$427,MATCH(LEFT(TRIM(O$6),FIND("~",SUBSTITUTE(O$6,"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185))*HLOOKUP(LEFT(TRIM(O$6),FIND("~",SUBSTITUTE(O$6," ","~",LEN(TRIM(O$6))-LEN(SUBSTITUTE(TRIM(O$6)," ",""))))-1)&amp;" Total",$B$6:$AH$427,ROW($A185)-5,FALSE))</f>
        <v>0</v>
      </c>
      <c r="P185" s="11">
        <f ca="1">IF(P$5&lt;&gt;"",HLOOKUP(P$5,Functionalization!$G$6:$M$427,ROW($A185)-5,FALSE),IFERROR(INDEX(P$391:P$427,MATCH($F185,$B$391:$B$427,0))/VLOOKUP($F185,$B$391:$AH$427,MATCH(LEFT(TRIM(P$6),FIND("~",SUBSTITUTE(P$6,"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185))*HLOOKUP(LEFT(TRIM(P$6),FIND("~",SUBSTITUTE(P$6," ","~",LEN(TRIM(P$6))-LEN(SUBSTITUTE(TRIM(P$6)," ",""))))-1)&amp;" Total",$B$6:$AH$427,ROW($A185)-5,FALSE))</f>
        <v>0</v>
      </c>
      <c r="Q185" s="11">
        <f ca="1">IF(Q$5&lt;&gt;"",HLOOKUP(Q$5,Functionalization!$G$6:$M$427,ROW($A185)-5,FALSE),IFERROR(INDEX(Q$391:Q$427,MATCH($F185,$B$391:$B$427,0))/VLOOKUP($F185,$B$391:$AH$427,MATCH(LEFT(TRIM(Q$6),FIND("~",SUBSTITUTE(Q$6,"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185))*HLOOKUP(LEFT(TRIM(Q$6),FIND("~",SUBSTITUTE(Q$6," ","~",LEN(TRIM(Q$6))-LEN(SUBSTITUTE(TRIM(Q$6)," ",""))))-1)&amp;" Total",$B$6:$AH$427,ROW($A185)-5,FALSE))</f>
        <v>0</v>
      </c>
      <c r="R185" s="11">
        <f ca="1">IF(R$5&lt;&gt;"",HLOOKUP(R$5,Functionalization!$G$6:$M$427,ROW($A185)-5,FALSE),IFERROR(INDEX(R$391:R$427,MATCH($F185,$B$391:$B$427,0))/VLOOKUP($F185,$B$391:$AH$427,MATCH(LEFT(TRIM(R$6),FIND("~",SUBSTITUTE(R$6,"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185))*HLOOKUP(LEFT(TRIM(R$6),FIND("~",SUBSTITUTE(R$6," ","~",LEN(TRIM(R$6))-LEN(SUBSTITUTE(TRIM(R$6)," ",""))))-1)&amp;" Total",$B$6:$AH$427,ROW($A185)-5,FALSE))</f>
        <v>0</v>
      </c>
      <c r="S185" s="11">
        <f ca="1">IF(S$5&lt;&gt;"",HLOOKUP(S$5,Functionalization!$G$6:$M$427,ROW($A185)-5,FALSE),IFERROR(INDEX(S$391:S$427,MATCH($F185,$B$391:$B$427,0))/VLOOKUP($F185,$B$391:$AH$427,MATCH(LEFT(TRIM(S$6),FIND("~",SUBSTITUTE(S$6,"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185))*HLOOKUP(LEFT(TRIM(S$6),FIND("~",SUBSTITUTE(S$6," ","~",LEN(TRIM(S$6))-LEN(SUBSTITUTE(TRIM(S$6)," ",""))))-1)&amp;" Total",$B$6:$AH$427,ROW($A185)-5,FALSE))</f>
        <v>0</v>
      </c>
      <c r="T185" s="11">
        <f ca="1">IF(T$5&lt;&gt;"",HLOOKUP(T$5,Functionalization!$G$6:$M$427,ROW($A185)-5,FALSE),IFERROR(INDEX(T$391:T$427,MATCH($F185,$B$391:$B$427,0))/VLOOKUP($F185,$B$391:$AH$427,MATCH(LEFT(TRIM(T$6),FIND("~",SUBSTITUTE(T$6,"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185))*HLOOKUP(LEFT(TRIM(T$6),FIND("~",SUBSTITUTE(T$6," ","~",LEN(TRIM(T$6))-LEN(SUBSTITUTE(TRIM(T$6)," ",""))))-1)&amp;" Total",$B$6:$AH$427,ROW($A185)-5,FALSE))</f>
        <v>0</v>
      </c>
      <c r="U185" s="11">
        <f ca="1">IF(U$5&lt;&gt;"",HLOOKUP(U$5,Functionalization!$G$6:$M$427,ROW($A185)-5,FALSE),IFERROR(INDEX(U$391:U$427,MATCH($F185,$B$391:$B$427,0))/VLOOKUP($F185,$B$391:$AH$427,MATCH(LEFT(TRIM(U$6),FIND("~",SUBSTITUTE(U$6,"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185))*HLOOKUP(LEFT(TRIM(U$6),FIND("~",SUBSTITUTE(U$6," ","~",LEN(TRIM(U$6))-LEN(SUBSTITUTE(TRIM(U$6)," ",""))))-1)&amp;" Total",$B$6:$AH$427,ROW($A185)-5,FALSE))</f>
        <v>0</v>
      </c>
      <c r="V185" s="11">
        <f ca="1">IF(V$5&lt;&gt;"",HLOOKUP(V$5,Functionalization!$G$6:$M$427,ROW($A185)-5,FALSE),IFERROR(INDEX(V$391:V$427,MATCH($F185,$B$391:$B$427,0))/VLOOKUP($F185,$B$391:$AH$427,MATCH(LEFT(TRIM(V$6),FIND("~",SUBSTITUTE(V$6,"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185))*HLOOKUP(LEFT(TRIM(V$6),FIND("~",SUBSTITUTE(V$6," ","~",LEN(TRIM(V$6))-LEN(SUBSTITUTE(TRIM(V$6)," ",""))))-1)&amp;" Total",$B$6:$AH$427,ROW($A185)-5,FALSE))</f>
        <v>0</v>
      </c>
      <c r="W185" s="11">
        <f ca="1">IF(W$5&lt;&gt;"",HLOOKUP(W$5,Functionalization!$G$6:$M$427,ROW($A185)-5,FALSE),IFERROR(INDEX(W$391:W$427,MATCH($F185,$B$391:$B$427,0))/VLOOKUP($F185,$B$391:$AH$427,MATCH(LEFT(TRIM(W$6),FIND("~",SUBSTITUTE(W$6,"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185))*HLOOKUP(LEFT(TRIM(W$6),FIND("~",SUBSTITUTE(W$6," ","~",LEN(TRIM(W$6))-LEN(SUBSTITUTE(TRIM(W$6)," ",""))))-1)&amp;" Total",$B$6:$AH$427,ROW($A185)-5,FALSE))</f>
        <v>0</v>
      </c>
      <c r="X185" s="11">
        <f ca="1">IF(X$5&lt;&gt;"",HLOOKUP(X$5,Functionalization!$G$6:$M$427,ROW($A185)-5,FALSE),IFERROR(INDEX(X$391:X$427,MATCH($F185,$B$391:$B$427,0))/VLOOKUP($F185,$B$391:$AH$427,MATCH(LEFT(TRIM(X$6),FIND("~",SUBSTITUTE(X$6,"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185))*HLOOKUP(LEFT(TRIM(X$6),FIND("~",SUBSTITUTE(X$6," ","~",LEN(TRIM(X$6))-LEN(SUBSTITUTE(TRIM(X$6)," ",""))))-1)&amp;" Total",$B$6:$AH$427,ROW($A185)-5,FALSE))</f>
        <v>0</v>
      </c>
      <c r="Y185" s="11">
        <f ca="1">IF(Y$5&lt;&gt;"",HLOOKUP(Y$5,Functionalization!$G$6:$M$427,ROW($A185)-5,FALSE),IFERROR(INDEX(Y$391:Y$427,MATCH($F185,$B$391:$B$427,0))/VLOOKUP($F185,$B$391:$AH$427,MATCH(LEFT(TRIM(Y$6),FIND("~",SUBSTITUTE(Y$6,"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185))*HLOOKUP(LEFT(TRIM(Y$6),FIND("~",SUBSTITUTE(Y$6," ","~",LEN(TRIM(Y$6))-LEN(SUBSTITUTE(TRIM(Y$6)," ",""))))-1)&amp;" Total",$B$6:$AH$427,ROW($A185)-5,FALSE))</f>
        <v>0</v>
      </c>
      <c r="Z185" s="11">
        <f ca="1">IF(Z$5&lt;&gt;"",HLOOKUP(Z$5,Functionalization!$G$6:$M$427,ROW($A185)-5,FALSE),IFERROR(INDEX(Z$391:Z$427,MATCH($F185,$B$391:$B$427,0))/VLOOKUP($F185,$B$391:$AH$427,MATCH(LEFT(TRIM(Z$6),FIND("~",SUBSTITUTE(Z$6,"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185))*HLOOKUP(LEFT(TRIM(Z$6),FIND("~",SUBSTITUTE(Z$6," ","~",LEN(TRIM(Z$6))-LEN(SUBSTITUTE(TRIM(Z$6)," ",""))))-1)&amp;" Total",$B$6:$AH$427,ROW($A185)-5,FALSE))</f>
        <v>0</v>
      </c>
      <c r="AA185" s="11">
        <f ca="1">IF(AA$5&lt;&gt;"",HLOOKUP(AA$5,Functionalization!$G$6:$M$427,ROW($A185)-5,FALSE),IFERROR(INDEX(AA$391:AA$427,MATCH($F185,$B$391:$B$427,0))/VLOOKUP($F185,$B$391:$AH$427,MATCH(LEFT(TRIM(AA$6),FIND("~",SUBSTITUTE(AA$6,"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185))*HLOOKUP(LEFT(TRIM(AA$6),FIND("~",SUBSTITUTE(AA$6," ","~",LEN(TRIM(AA$6))-LEN(SUBSTITUTE(TRIM(AA$6)," ",""))))-1)&amp;" Total",$B$6:$AH$427,ROW($A185)-5,FALSE))</f>
        <v>0</v>
      </c>
      <c r="AB185" s="11">
        <f ca="1">IF(AB$5&lt;&gt;"",HLOOKUP(AB$5,Functionalization!$G$6:$M$427,ROW($A185)-5,FALSE),IFERROR(INDEX(AB$391:AB$427,MATCH($F185,$B$391:$B$427,0))/VLOOKUP($F185,$B$391:$AH$427,MATCH(LEFT(TRIM(AB$6),FIND("~",SUBSTITUTE(AB$6,"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185))*HLOOKUP(LEFT(TRIM(AB$6),FIND("~",SUBSTITUTE(AB$6," ","~",LEN(TRIM(AB$6))-LEN(SUBSTITUTE(TRIM(AB$6)," ",""))))-1)&amp;" Total",$B$6:$AH$427,ROW($A185)-5,FALSE))</f>
        <v>0</v>
      </c>
      <c r="AC185" s="11">
        <f ca="1">IF(AC$5&lt;&gt;"",HLOOKUP(AC$5,Functionalization!$G$6:$M$427,ROW($A185)-5,FALSE),IFERROR(INDEX(AC$391:AC$427,MATCH($F185,$B$391:$B$427,0))/VLOOKUP($F185,$B$391:$AH$427,MATCH(LEFT(TRIM(AC$6),FIND("~",SUBSTITUTE(AC$6,"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185))*HLOOKUP(LEFT(TRIM(AC$6),FIND("~",SUBSTITUTE(AC$6," ","~",LEN(TRIM(AC$6))-LEN(SUBSTITUTE(TRIM(AC$6)," ",""))))-1)&amp;" Total",$B$6:$AH$427,ROW($A185)-5,FALSE))</f>
        <v>0</v>
      </c>
      <c r="AD185" s="11">
        <f ca="1">IF(AD$5&lt;&gt;"",HLOOKUP(AD$5,Functionalization!$G$6:$M$427,ROW($A185)-5,FALSE),IFERROR(INDEX(AD$391:AD$427,MATCH($F185,$B$391:$B$427,0))/VLOOKUP($F185,$B$391:$AH$427,MATCH(LEFT(TRIM(AD$6),FIND("~",SUBSTITUTE(AD$6,"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185))*HLOOKUP(LEFT(TRIM(AD$6),FIND("~",SUBSTITUTE(AD$6," ","~",LEN(TRIM(AD$6))-LEN(SUBSTITUTE(TRIM(AD$6)," ",""))))-1)&amp;" Total",$B$6:$AH$427,ROW($A185)-5,FALSE))</f>
        <v>0</v>
      </c>
      <c r="AE185" s="11">
        <f ca="1">IF(AE$5&lt;&gt;"",HLOOKUP(AE$5,Functionalization!$G$6:$M$427,ROW($A185)-5,FALSE),IFERROR(INDEX(AE$391:AE$427,MATCH($F185,$B$391:$B$427,0))/VLOOKUP($F185,$B$391:$AH$427,MATCH(LEFT(TRIM(AE$6),FIND("~",SUBSTITUTE(AE$6,"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185))*HLOOKUP(LEFT(TRIM(AE$6),FIND("~",SUBSTITUTE(AE$6," ","~",LEN(TRIM(AE$6))-LEN(SUBSTITUTE(TRIM(AE$6)," ",""))))-1)&amp;" Total",$B$6:$AH$427,ROW($A185)-5,FALSE))</f>
        <v>0</v>
      </c>
      <c r="AF185" s="11">
        <f ca="1">IF(AF$5&lt;&gt;"",HLOOKUP(AF$5,Functionalization!$G$6:$M$427,ROW($A185)-5,FALSE),IFERROR(INDEX(AF$391:AF$427,MATCH($F185,$B$391:$B$427,0))/VLOOKUP($F185,$B$391:$AH$427,MATCH(LEFT(TRIM(AF$6),FIND("~",SUBSTITUTE(AF$6,"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185))*HLOOKUP(LEFT(TRIM(AF$6),FIND("~",SUBSTITUTE(AF$6," ","~",LEN(TRIM(AF$6))-LEN(SUBSTITUTE(TRIM(AF$6)," ",""))))-1)&amp;" Total",$B$6:$AH$427,ROW($A185)-5,FALSE))</f>
        <v>0</v>
      </c>
      <c r="AG185" s="11">
        <f ca="1">IF(AG$5&lt;&gt;"",HLOOKUP(AG$5,Functionalization!$G$6:$M$427,ROW($A185)-5,FALSE),IFERROR(INDEX(AG$391:AG$427,MATCH($F185,$B$391:$B$427,0))/VLOOKUP($F185,$B$391:$AH$427,MATCH(LEFT(TRIM(AG$6),FIND("~",SUBSTITUTE(AG$6,"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185))*HLOOKUP(LEFT(TRIM(AG$6),FIND("~",SUBSTITUTE(AG$6," ","~",LEN(TRIM(AG$6))-LEN(SUBSTITUTE(TRIM(AG$6)," ",""))))-1)&amp;" Total",$B$6:$AH$427,ROW($A185)-5,FALSE))</f>
        <v>0</v>
      </c>
      <c r="AH185" s="11">
        <f ca="1">IF(AH$5&lt;&gt;"",HLOOKUP(AH$5,Functionalization!$G$6:$M$427,ROW($A185)-5,FALSE),IFERROR(INDEX(AH$391:AH$427,MATCH($F185,$B$391:$B$427,0))/VLOOKUP($F185,$B$391:$AH$427,MATCH(LEFT(TRIM(AH$6),FIND("~",SUBSTITUTE(AH$6,"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185))*HLOOKUP(LEFT(TRIM(AH$6),FIND("~",SUBSTITUTE(AH$6," ","~",LEN(TRIM(AH$6))-LEN(SUBSTITUTE(TRIM(AH$6)," ",""))))-1)&amp;" Total",$B$6:$AH$427,ROW($A185)-5,FALSE))</f>
        <v>0</v>
      </c>
      <c r="AJ185">
        <f ca="1">IFERROR(IF(SUMIF($G$6:$AH$6,AJ$6&amp;" Total",$G185:$AH185)-(SUMIF($G$6:$AH$6,AJ$6&amp;" "&amp;'Input-Func_Class'!$D$22,$G185:$AH185)+IFERROR(SUMIF($G$6:$AH$6,AJ$6&amp;" "&amp;'Input-Func_Class'!$E$22,$G185:$AH185),SUMIF($G$6:$AH$6,AJ$6&amp;" "&amp;'Input-Func_Class'!$B$24,$G185:$AH185))+SUMIF($G$6:$AH$6,AJ$6&amp;" "&amp;'Input-Func_Class'!$F$22,$G185:$AH185))&lt;Check_Limit,0,1),1)</f>
        <v>0</v>
      </c>
      <c r="AK185">
        <f ca="1">IFERROR(IF(SUMIF($G$6:$AH$6,AK$6&amp;" Total",$G185:$AH185)-(SUMIF($G$6:$AH$6,AK$6&amp;" "&amp;'Input-Func_Class'!$D$22,$G185:$AH185)+IFERROR(SUMIF($G$6:$AH$6,AK$6&amp;" "&amp;'Input-Func_Class'!$E$22,$G185:$AH185),SUMIF($G$6:$AH$6,AK$6&amp;" "&amp;'Input-Func_Class'!$B$24,$G185:$AH185))+SUMIF($G$6:$AH$6,AK$6&amp;" "&amp;'Input-Func_Class'!$F$22,$G185:$AH185))&lt;Check_Limit,0,1),1)</f>
        <v>0</v>
      </c>
      <c r="AL185">
        <f ca="1">IFERROR(IF(SUMIF($G$6:$AH$6,AL$6&amp;" Total",$G185:$AH185)-(SUMIF($G$6:$AH$6,AL$6&amp;" "&amp;'Input-Func_Class'!$D$22,$G185:$AH185)+IFERROR(SUMIF($G$6:$AH$6,AL$6&amp;" "&amp;'Input-Func_Class'!$E$22,$G185:$AH185),SUMIF($G$6:$AH$6,AL$6&amp;" "&amp;'Input-Func_Class'!$B$24,$G185:$AH185))+SUMIF($G$6:$AH$6,AL$6&amp;" "&amp;'Input-Func_Class'!$F$22,$G185:$AH185))&lt;Check_Limit,0,1),1)</f>
        <v>0</v>
      </c>
      <c r="AM185">
        <f ca="1">IFERROR(IF(SUMIF($G$6:$AH$6,AM$6&amp;" Total",$G185:$AH185)-(SUMIF($G$6:$AH$6,AM$6&amp;" "&amp;'Input-Func_Class'!$D$22,$G185:$AH185)+IFERROR(SUMIF($G$6:$AH$6,AM$6&amp;" "&amp;'Input-Func_Class'!$E$22,$G185:$AH185),SUMIF($G$6:$AH$6,AM$6&amp;" "&amp;'Input-Func_Class'!$B$24,$G185:$AH185))+SUMIF($G$6:$AH$6,AM$6&amp;" "&amp;'Input-Func_Class'!$F$22,$G185:$AH185))&lt;Check_Limit,0,1),1)</f>
        <v>0</v>
      </c>
      <c r="AN185">
        <f ca="1">IFERROR(IF(SUMIF($G$6:$AH$6,AN$6&amp;" Total",$G185:$AH185)-(SUMIF($G$6:$AH$6,AN$6&amp;" "&amp;'Input-Func_Class'!$D$22,$G185:$AH185)+IFERROR(SUMIF($G$6:$AH$6,AN$6&amp;" "&amp;'Input-Func_Class'!$E$22,$G185:$AH185),SUMIF($G$6:$AH$6,AN$6&amp;" "&amp;'Input-Func_Class'!$B$24,$G185:$AH185))+SUMIF($G$6:$AH$6,AN$6&amp;" "&amp;'Input-Func_Class'!$F$22,$G185:$AH185))&lt;Check_Limit,0,1),1)</f>
        <v>0</v>
      </c>
      <c r="AO185">
        <f ca="1">IFERROR(IF(SUMIF($G$6:$AH$6,AO$6&amp;" Total",$G185:$AH185)-(SUMIF($G$6:$AH$6,AO$6&amp;" "&amp;'Input-Func_Class'!$D$22,$G185:$AH185)+IFERROR(SUMIF($G$6:$AH$6,AO$6&amp;" "&amp;'Input-Func_Class'!$E$22,$G185:$AH185),SUMIF($G$6:$AH$6,AO$6&amp;" "&amp;'Input-Func_Class'!$B$24,$G185:$AH185))+SUMIF($G$6:$AH$6,AO$6&amp;" "&amp;'Input-Func_Class'!$F$22,$G185:$AH185))&lt;Check_Limit,0,1),1)</f>
        <v>0</v>
      </c>
      <c r="AP185">
        <f ca="1">IFERROR(IF(SUMIF($G$6:$AH$6,AP$6&amp;" Total",$G185:$AH185)-(SUMIF($G$6:$AH$6,AP$6&amp;" "&amp;'Input-Func_Class'!$D$22,$G185:$AH185)+IFERROR(SUMIF($G$6:$AH$6,AP$6&amp;" "&amp;'Input-Func_Class'!$E$22,$G185:$AH185),SUMIF($G$6:$AH$6,AP$6&amp;" "&amp;'Input-Func_Class'!$B$24,$G185:$AH185))+SUMIF($G$6:$AH$6,AP$6&amp;" "&amp;'Input-Func_Class'!$F$22,$G185:$AH185))&lt;Check_Limit,0,1),1)</f>
        <v>0</v>
      </c>
    </row>
    <row r="186" spans="1:42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>Functionalization!$D186</f>
        <v>-782841.89113158116</v>
      </c>
      <c r="E186" s="11">
        <f t="shared" ca="1" si="15"/>
        <v>0</v>
      </c>
      <c r="F186" s="3" t="str">
        <f>IF($D186=0,"-",IF('Input-Accounts'!$E186&lt;&gt;0,'Input-Accounts'!$E186,'Input-Accounts'!$G186))</f>
        <v>COMMODITY</v>
      </c>
      <c r="G186" s="11">
        <f ca="1">IF(G$5&lt;&gt;"",HLOOKUP(G$5,Functionalization!$G$6:$M$427,ROW($A186)-5,FALSE),IFERROR(INDEX(G$391:G$427,MATCH($F186,$B$391:$B$427,0))/VLOOKUP($F186,$B$391:$AH$427,MATCH(LEFT(TRIM(G$6),FIND("~",SUBSTITUTE(G$6,"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186))*HLOOKUP(LEFT(TRIM(G$6),FIND("~",SUBSTITUTE(G$6," ","~",LEN(TRIM(G$6))-LEN(SUBSTITUTE(TRIM(G$6)," ",""))))-1)&amp;" Total",$B$6:$AH$427,ROW($A186)-5,FALSE))</f>
        <v>-782841.89113158116</v>
      </c>
      <c r="H186" s="11">
        <f ca="1">IF(H$5&lt;&gt;"",HLOOKUP(H$5,Functionalization!$G$6:$M$427,ROW($A186)-5,FALSE),IFERROR(INDEX(H$391:H$427,MATCH($F186,$B$391:$B$427,0))/VLOOKUP($F186,$B$391:$AH$427,MATCH(LEFT(TRIM(H$6),FIND("~",SUBSTITUTE(H$6,"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186))*HLOOKUP(LEFT(TRIM(H$6),FIND("~",SUBSTITUTE(H$6," ","~",LEN(TRIM(H$6))-LEN(SUBSTITUTE(TRIM(H$6)," ",""))))-1)&amp;" Total",$B$6:$AH$427,ROW($A186)-5,FALSE))</f>
        <v>0</v>
      </c>
      <c r="I186" s="11">
        <f ca="1">IF(I$5&lt;&gt;"",HLOOKUP(I$5,Functionalization!$G$6:$M$427,ROW($A186)-5,FALSE),IFERROR(INDEX(I$391:I$427,MATCH($F186,$B$391:$B$427,0))/VLOOKUP($F186,$B$391:$AH$427,MATCH(LEFT(TRIM(I$6),FIND("~",SUBSTITUTE(I$6,"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186))*HLOOKUP(LEFT(TRIM(I$6),FIND("~",SUBSTITUTE(I$6," ","~",LEN(TRIM(I$6))-LEN(SUBSTITUTE(TRIM(I$6)," ",""))))-1)&amp;" Total",$B$6:$AH$427,ROW($A186)-5,FALSE))</f>
        <v>-782841.89113158116</v>
      </c>
      <c r="J186" s="11">
        <f ca="1">IF(J$5&lt;&gt;"",HLOOKUP(J$5,Functionalization!$G$6:$M$427,ROW($A186)-5,FALSE),IFERROR(INDEX(J$391:J$427,MATCH($F186,$B$391:$B$427,0))/VLOOKUP($F186,$B$391:$AH$427,MATCH(LEFT(TRIM(J$6),FIND("~",SUBSTITUTE(J$6,"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186))*HLOOKUP(LEFT(TRIM(J$6),FIND("~",SUBSTITUTE(J$6," ","~",LEN(TRIM(J$6))-LEN(SUBSTITUTE(TRIM(J$6)," ",""))))-1)&amp;" Total",$B$6:$AH$427,ROW($A186)-5,FALSE))</f>
        <v>0</v>
      </c>
      <c r="K186" s="11">
        <f ca="1">IF(K$5&lt;&gt;"",HLOOKUP(K$5,Functionalization!$G$6:$M$427,ROW($A186)-5,FALSE),IFERROR(INDEX(K$391:K$427,MATCH($F186,$B$391:$B$427,0))/VLOOKUP($F186,$B$391:$AH$427,MATCH(LEFT(TRIM(K$6),FIND("~",SUBSTITUTE(K$6,"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186))*HLOOKUP(LEFT(TRIM(K$6),FIND("~",SUBSTITUTE(K$6," ","~",LEN(TRIM(K$6))-LEN(SUBSTITUTE(TRIM(K$6)," ",""))))-1)&amp;" Total",$B$6:$AH$427,ROW($A186)-5,FALSE))</f>
        <v>0</v>
      </c>
      <c r="L186" s="11">
        <f ca="1">IF(L$5&lt;&gt;"",HLOOKUP(L$5,Functionalization!$G$6:$M$427,ROW($A186)-5,FALSE),IFERROR(INDEX(L$391:L$427,MATCH($F186,$B$391:$B$427,0))/VLOOKUP($F186,$B$391:$AH$427,MATCH(LEFT(TRIM(L$6),FIND("~",SUBSTITUTE(L$6,"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186))*HLOOKUP(LEFT(TRIM(L$6),FIND("~",SUBSTITUTE(L$6," ","~",LEN(TRIM(L$6))-LEN(SUBSTITUTE(TRIM(L$6)," ",""))))-1)&amp;" Total",$B$6:$AH$427,ROW($A186)-5,FALSE))</f>
        <v>0</v>
      </c>
      <c r="M186" s="11">
        <f ca="1">IF(M$5&lt;&gt;"",HLOOKUP(M$5,Functionalization!$G$6:$M$427,ROW($A186)-5,FALSE),IFERROR(INDEX(M$391:M$427,MATCH($F186,$B$391:$B$427,0))/VLOOKUP($F186,$B$391:$AH$427,MATCH(LEFT(TRIM(M$6),FIND("~",SUBSTITUTE(M$6,"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186))*HLOOKUP(LEFT(TRIM(M$6),FIND("~",SUBSTITUTE(M$6," ","~",LEN(TRIM(M$6))-LEN(SUBSTITUTE(TRIM(M$6)," ",""))))-1)&amp;" Total",$B$6:$AH$427,ROW($A186)-5,FALSE))</f>
        <v>0</v>
      </c>
      <c r="N186" s="11">
        <f ca="1">IF(N$5&lt;&gt;"",HLOOKUP(N$5,Functionalization!$G$6:$M$427,ROW($A186)-5,FALSE),IFERROR(INDEX(N$391:N$427,MATCH($F186,$B$391:$B$427,0))/VLOOKUP($F186,$B$391:$AH$427,MATCH(LEFT(TRIM(N$6),FIND("~",SUBSTITUTE(N$6,"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186))*HLOOKUP(LEFT(TRIM(N$6),FIND("~",SUBSTITUTE(N$6," ","~",LEN(TRIM(N$6))-LEN(SUBSTITUTE(TRIM(N$6)," ",""))))-1)&amp;" Total",$B$6:$AH$427,ROW($A186)-5,FALSE))</f>
        <v>0</v>
      </c>
      <c r="O186" s="11">
        <f ca="1">IF(O$5&lt;&gt;"",HLOOKUP(O$5,Functionalization!$G$6:$M$427,ROW($A186)-5,FALSE),IFERROR(INDEX(O$391:O$427,MATCH($F186,$B$391:$B$427,0))/VLOOKUP($F186,$B$391:$AH$427,MATCH(LEFT(TRIM(O$6),FIND("~",SUBSTITUTE(O$6,"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186))*HLOOKUP(LEFT(TRIM(O$6),FIND("~",SUBSTITUTE(O$6," ","~",LEN(TRIM(O$6))-LEN(SUBSTITUTE(TRIM(O$6)," ",""))))-1)&amp;" Total",$B$6:$AH$427,ROW($A186)-5,FALSE))</f>
        <v>0</v>
      </c>
      <c r="P186" s="11">
        <f ca="1">IF(P$5&lt;&gt;"",HLOOKUP(P$5,Functionalization!$G$6:$M$427,ROW($A186)-5,FALSE),IFERROR(INDEX(P$391:P$427,MATCH($F186,$B$391:$B$427,0))/VLOOKUP($F186,$B$391:$AH$427,MATCH(LEFT(TRIM(P$6),FIND("~",SUBSTITUTE(P$6,"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186))*HLOOKUP(LEFT(TRIM(P$6),FIND("~",SUBSTITUTE(P$6," ","~",LEN(TRIM(P$6))-LEN(SUBSTITUTE(TRIM(P$6)," ",""))))-1)&amp;" Total",$B$6:$AH$427,ROW($A186)-5,FALSE))</f>
        <v>0</v>
      </c>
      <c r="Q186" s="11">
        <f ca="1">IF(Q$5&lt;&gt;"",HLOOKUP(Q$5,Functionalization!$G$6:$M$427,ROW($A186)-5,FALSE),IFERROR(INDEX(Q$391:Q$427,MATCH($F186,$B$391:$B$427,0))/VLOOKUP($F186,$B$391:$AH$427,MATCH(LEFT(TRIM(Q$6),FIND("~",SUBSTITUTE(Q$6,"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186))*HLOOKUP(LEFT(TRIM(Q$6),FIND("~",SUBSTITUTE(Q$6," ","~",LEN(TRIM(Q$6))-LEN(SUBSTITUTE(TRIM(Q$6)," ",""))))-1)&amp;" Total",$B$6:$AH$427,ROW($A186)-5,FALSE))</f>
        <v>0</v>
      </c>
      <c r="R186" s="11">
        <f ca="1">IF(R$5&lt;&gt;"",HLOOKUP(R$5,Functionalization!$G$6:$M$427,ROW($A186)-5,FALSE),IFERROR(INDEX(R$391:R$427,MATCH($F186,$B$391:$B$427,0))/VLOOKUP($F186,$B$391:$AH$427,MATCH(LEFT(TRIM(R$6),FIND("~",SUBSTITUTE(R$6,"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186))*HLOOKUP(LEFT(TRIM(R$6),FIND("~",SUBSTITUTE(R$6," ","~",LEN(TRIM(R$6))-LEN(SUBSTITUTE(TRIM(R$6)," ",""))))-1)&amp;" Total",$B$6:$AH$427,ROW($A186)-5,FALSE))</f>
        <v>0</v>
      </c>
      <c r="S186" s="11">
        <f ca="1">IF(S$5&lt;&gt;"",HLOOKUP(S$5,Functionalization!$G$6:$M$427,ROW($A186)-5,FALSE),IFERROR(INDEX(S$391:S$427,MATCH($F186,$B$391:$B$427,0))/VLOOKUP($F186,$B$391:$AH$427,MATCH(LEFT(TRIM(S$6),FIND("~",SUBSTITUTE(S$6,"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186))*HLOOKUP(LEFT(TRIM(S$6),FIND("~",SUBSTITUTE(S$6," ","~",LEN(TRIM(S$6))-LEN(SUBSTITUTE(TRIM(S$6)," ",""))))-1)&amp;" Total",$B$6:$AH$427,ROW($A186)-5,FALSE))</f>
        <v>0</v>
      </c>
      <c r="T186" s="11">
        <f ca="1">IF(T$5&lt;&gt;"",HLOOKUP(T$5,Functionalization!$G$6:$M$427,ROW($A186)-5,FALSE),IFERROR(INDEX(T$391:T$427,MATCH($F186,$B$391:$B$427,0))/VLOOKUP($F186,$B$391:$AH$427,MATCH(LEFT(TRIM(T$6),FIND("~",SUBSTITUTE(T$6,"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186))*HLOOKUP(LEFT(TRIM(T$6),FIND("~",SUBSTITUTE(T$6," ","~",LEN(TRIM(T$6))-LEN(SUBSTITUTE(TRIM(T$6)," ",""))))-1)&amp;" Total",$B$6:$AH$427,ROW($A186)-5,FALSE))</f>
        <v>0</v>
      </c>
      <c r="U186" s="11">
        <f ca="1">IF(U$5&lt;&gt;"",HLOOKUP(U$5,Functionalization!$G$6:$M$427,ROW($A186)-5,FALSE),IFERROR(INDEX(U$391:U$427,MATCH($F186,$B$391:$B$427,0))/VLOOKUP($F186,$B$391:$AH$427,MATCH(LEFT(TRIM(U$6),FIND("~",SUBSTITUTE(U$6,"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186))*HLOOKUP(LEFT(TRIM(U$6),FIND("~",SUBSTITUTE(U$6," ","~",LEN(TRIM(U$6))-LEN(SUBSTITUTE(TRIM(U$6)," ",""))))-1)&amp;" Total",$B$6:$AH$427,ROW($A186)-5,FALSE))</f>
        <v>0</v>
      </c>
      <c r="V186" s="11">
        <f ca="1">IF(V$5&lt;&gt;"",HLOOKUP(V$5,Functionalization!$G$6:$M$427,ROW($A186)-5,FALSE),IFERROR(INDEX(V$391:V$427,MATCH($F186,$B$391:$B$427,0))/VLOOKUP($F186,$B$391:$AH$427,MATCH(LEFT(TRIM(V$6),FIND("~",SUBSTITUTE(V$6,"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186))*HLOOKUP(LEFT(TRIM(V$6),FIND("~",SUBSTITUTE(V$6," ","~",LEN(TRIM(V$6))-LEN(SUBSTITUTE(TRIM(V$6)," ",""))))-1)&amp;" Total",$B$6:$AH$427,ROW($A186)-5,FALSE))</f>
        <v>0</v>
      </c>
      <c r="W186" s="11">
        <f ca="1">IF(W$5&lt;&gt;"",HLOOKUP(W$5,Functionalization!$G$6:$M$427,ROW($A186)-5,FALSE),IFERROR(INDEX(W$391:W$427,MATCH($F186,$B$391:$B$427,0))/VLOOKUP($F186,$B$391:$AH$427,MATCH(LEFT(TRIM(W$6),FIND("~",SUBSTITUTE(W$6,"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186))*HLOOKUP(LEFT(TRIM(W$6),FIND("~",SUBSTITUTE(W$6," ","~",LEN(TRIM(W$6))-LEN(SUBSTITUTE(TRIM(W$6)," ",""))))-1)&amp;" Total",$B$6:$AH$427,ROW($A186)-5,FALSE))</f>
        <v>0</v>
      </c>
      <c r="X186" s="11">
        <f ca="1">IF(X$5&lt;&gt;"",HLOOKUP(X$5,Functionalization!$G$6:$M$427,ROW($A186)-5,FALSE),IFERROR(INDEX(X$391:X$427,MATCH($F186,$B$391:$B$427,0))/VLOOKUP($F186,$B$391:$AH$427,MATCH(LEFT(TRIM(X$6),FIND("~",SUBSTITUTE(X$6,"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186))*HLOOKUP(LEFT(TRIM(X$6),FIND("~",SUBSTITUTE(X$6," ","~",LEN(TRIM(X$6))-LEN(SUBSTITUTE(TRIM(X$6)," ",""))))-1)&amp;" Total",$B$6:$AH$427,ROW($A186)-5,FALSE))</f>
        <v>0</v>
      </c>
      <c r="Y186" s="11">
        <f ca="1">IF(Y$5&lt;&gt;"",HLOOKUP(Y$5,Functionalization!$G$6:$M$427,ROW($A186)-5,FALSE),IFERROR(INDEX(Y$391:Y$427,MATCH($F186,$B$391:$B$427,0))/VLOOKUP($F186,$B$391:$AH$427,MATCH(LEFT(TRIM(Y$6),FIND("~",SUBSTITUTE(Y$6,"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186))*HLOOKUP(LEFT(TRIM(Y$6),FIND("~",SUBSTITUTE(Y$6," ","~",LEN(TRIM(Y$6))-LEN(SUBSTITUTE(TRIM(Y$6)," ",""))))-1)&amp;" Total",$B$6:$AH$427,ROW($A186)-5,FALSE))</f>
        <v>0</v>
      </c>
      <c r="Z186" s="11">
        <f ca="1">IF(Z$5&lt;&gt;"",HLOOKUP(Z$5,Functionalization!$G$6:$M$427,ROW($A186)-5,FALSE),IFERROR(INDEX(Z$391:Z$427,MATCH($F186,$B$391:$B$427,0))/VLOOKUP($F186,$B$391:$AH$427,MATCH(LEFT(TRIM(Z$6),FIND("~",SUBSTITUTE(Z$6,"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186))*HLOOKUP(LEFT(TRIM(Z$6),FIND("~",SUBSTITUTE(Z$6," ","~",LEN(TRIM(Z$6))-LEN(SUBSTITUTE(TRIM(Z$6)," ",""))))-1)&amp;" Total",$B$6:$AH$427,ROW($A186)-5,FALSE))</f>
        <v>0</v>
      </c>
      <c r="AA186" s="11">
        <f ca="1">IF(AA$5&lt;&gt;"",HLOOKUP(AA$5,Functionalization!$G$6:$M$427,ROW($A186)-5,FALSE),IFERROR(INDEX(AA$391:AA$427,MATCH($F186,$B$391:$B$427,0))/VLOOKUP($F186,$B$391:$AH$427,MATCH(LEFT(TRIM(AA$6),FIND("~",SUBSTITUTE(AA$6,"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186))*HLOOKUP(LEFT(TRIM(AA$6),FIND("~",SUBSTITUTE(AA$6," ","~",LEN(TRIM(AA$6))-LEN(SUBSTITUTE(TRIM(AA$6)," ",""))))-1)&amp;" Total",$B$6:$AH$427,ROW($A186)-5,FALSE))</f>
        <v>0</v>
      </c>
      <c r="AB186" s="11">
        <f ca="1">IF(AB$5&lt;&gt;"",HLOOKUP(AB$5,Functionalization!$G$6:$M$427,ROW($A186)-5,FALSE),IFERROR(INDEX(AB$391:AB$427,MATCH($F186,$B$391:$B$427,0))/VLOOKUP($F186,$B$391:$AH$427,MATCH(LEFT(TRIM(AB$6),FIND("~",SUBSTITUTE(AB$6,"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186))*HLOOKUP(LEFT(TRIM(AB$6),FIND("~",SUBSTITUTE(AB$6," ","~",LEN(TRIM(AB$6))-LEN(SUBSTITUTE(TRIM(AB$6)," ",""))))-1)&amp;" Total",$B$6:$AH$427,ROW($A186)-5,FALSE))</f>
        <v>0</v>
      </c>
      <c r="AC186" s="11">
        <f ca="1">IF(AC$5&lt;&gt;"",HLOOKUP(AC$5,Functionalization!$G$6:$M$427,ROW($A186)-5,FALSE),IFERROR(INDEX(AC$391:AC$427,MATCH($F186,$B$391:$B$427,0))/VLOOKUP($F186,$B$391:$AH$427,MATCH(LEFT(TRIM(AC$6),FIND("~",SUBSTITUTE(AC$6,"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186))*HLOOKUP(LEFT(TRIM(AC$6),FIND("~",SUBSTITUTE(AC$6," ","~",LEN(TRIM(AC$6))-LEN(SUBSTITUTE(TRIM(AC$6)," ",""))))-1)&amp;" Total",$B$6:$AH$427,ROW($A186)-5,FALSE))</f>
        <v>0</v>
      </c>
      <c r="AD186" s="11">
        <f ca="1">IF(AD$5&lt;&gt;"",HLOOKUP(AD$5,Functionalization!$G$6:$M$427,ROW($A186)-5,FALSE),IFERROR(INDEX(AD$391:AD$427,MATCH($F186,$B$391:$B$427,0))/VLOOKUP($F186,$B$391:$AH$427,MATCH(LEFT(TRIM(AD$6),FIND("~",SUBSTITUTE(AD$6,"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186))*HLOOKUP(LEFT(TRIM(AD$6),FIND("~",SUBSTITUTE(AD$6," ","~",LEN(TRIM(AD$6))-LEN(SUBSTITUTE(TRIM(AD$6)," ",""))))-1)&amp;" Total",$B$6:$AH$427,ROW($A186)-5,FALSE))</f>
        <v>0</v>
      </c>
      <c r="AE186" s="11">
        <f ca="1">IF(AE$5&lt;&gt;"",HLOOKUP(AE$5,Functionalization!$G$6:$M$427,ROW($A186)-5,FALSE),IFERROR(INDEX(AE$391:AE$427,MATCH($F186,$B$391:$B$427,0))/VLOOKUP($F186,$B$391:$AH$427,MATCH(LEFT(TRIM(AE$6),FIND("~",SUBSTITUTE(AE$6,"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186))*HLOOKUP(LEFT(TRIM(AE$6),FIND("~",SUBSTITUTE(AE$6," ","~",LEN(TRIM(AE$6))-LEN(SUBSTITUTE(TRIM(AE$6)," ",""))))-1)&amp;" Total",$B$6:$AH$427,ROW($A186)-5,FALSE))</f>
        <v>0</v>
      </c>
      <c r="AF186" s="11">
        <f ca="1">IF(AF$5&lt;&gt;"",HLOOKUP(AF$5,Functionalization!$G$6:$M$427,ROW($A186)-5,FALSE),IFERROR(INDEX(AF$391:AF$427,MATCH($F186,$B$391:$B$427,0))/VLOOKUP($F186,$B$391:$AH$427,MATCH(LEFT(TRIM(AF$6),FIND("~",SUBSTITUTE(AF$6,"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186))*HLOOKUP(LEFT(TRIM(AF$6),FIND("~",SUBSTITUTE(AF$6," ","~",LEN(TRIM(AF$6))-LEN(SUBSTITUTE(TRIM(AF$6)," ",""))))-1)&amp;" Total",$B$6:$AH$427,ROW($A186)-5,FALSE))</f>
        <v>0</v>
      </c>
      <c r="AG186" s="11">
        <f ca="1">IF(AG$5&lt;&gt;"",HLOOKUP(AG$5,Functionalization!$G$6:$M$427,ROW($A186)-5,FALSE),IFERROR(INDEX(AG$391:AG$427,MATCH($F186,$B$391:$B$427,0))/VLOOKUP($F186,$B$391:$AH$427,MATCH(LEFT(TRIM(AG$6),FIND("~",SUBSTITUTE(AG$6,"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186))*HLOOKUP(LEFT(TRIM(AG$6),FIND("~",SUBSTITUTE(AG$6," ","~",LEN(TRIM(AG$6))-LEN(SUBSTITUTE(TRIM(AG$6)," ",""))))-1)&amp;" Total",$B$6:$AH$427,ROW($A186)-5,FALSE))</f>
        <v>0</v>
      </c>
      <c r="AH186" s="11">
        <f ca="1">IF(AH$5&lt;&gt;"",HLOOKUP(AH$5,Functionalization!$G$6:$M$427,ROW($A186)-5,FALSE),IFERROR(INDEX(AH$391:AH$427,MATCH($F186,$B$391:$B$427,0))/VLOOKUP($F186,$B$391:$AH$427,MATCH(LEFT(TRIM(AH$6),FIND("~",SUBSTITUTE(AH$6,"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186))*HLOOKUP(LEFT(TRIM(AH$6),FIND("~",SUBSTITUTE(AH$6," ","~",LEN(TRIM(AH$6))-LEN(SUBSTITUTE(TRIM(AH$6)," ",""))))-1)&amp;" Total",$B$6:$AH$427,ROW($A186)-5,FALSE))</f>
        <v>0</v>
      </c>
      <c r="AJ186">
        <f ca="1">IFERROR(IF(SUMIF($G$6:$AH$6,AJ$6&amp;" Total",$G186:$AH186)-(SUMIF($G$6:$AH$6,AJ$6&amp;" "&amp;'Input-Func_Class'!$D$22,$G186:$AH186)+IFERROR(SUMIF($G$6:$AH$6,AJ$6&amp;" "&amp;'Input-Func_Class'!$E$22,$G186:$AH186),SUMIF($G$6:$AH$6,AJ$6&amp;" "&amp;'Input-Func_Class'!$B$24,$G186:$AH186))+SUMIF($G$6:$AH$6,AJ$6&amp;" "&amp;'Input-Func_Class'!$F$22,$G186:$AH186))&lt;Check_Limit,0,1),1)</f>
        <v>0</v>
      </c>
      <c r="AK186">
        <f ca="1">IFERROR(IF(SUMIF($G$6:$AH$6,AK$6&amp;" Total",$G186:$AH186)-(SUMIF($G$6:$AH$6,AK$6&amp;" "&amp;'Input-Func_Class'!$D$22,$G186:$AH186)+IFERROR(SUMIF($G$6:$AH$6,AK$6&amp;" "&amp;'Input-Func_Class'!$E$22,$G186:$AH186),SUMIF($G$6:$AH$6,AK$6&amp;" "&amp;'Input-Func_Class'!$B$24,$G186:$AH186))+SUMIF($G$6:$AH$6,AK$6&amp;" "&amp;'Input-Func_Class'!$F$22,$G186:$AH186))&lt;Check_Limit,0,1),1)</f>
        <v>0</v>
      </c>
      <c r="AL186">
        <f ca="1">IFERROR(IF(SUMIF($G$6:$AH$6,AL$6&amp;" Total",$G186:$AH186)-(SUMIF($G$6:$AH$6,AL$6&amp;" "&amp;'Input-Func_Class'!$D$22,$G186:$AH186)+IFERROR(SUMIF($G$6:$AH$6,AL$6&amp;" "&amp;'Input-Func_Class'!$E$22,$G186:$AH186),SUMIF($G$6:$AH$6,AL$6&amp;" "&amp;'Input-Func_Class'!$B$24,$G186:$AH186))+SUMIF($G$6:$AH$6,AL$6&amp;" "&amp;'Input-Func_Class'!$F$22,$G186:$AH186))&lt;Check_Limit,0,1),1)</f>
        <v>0</v>
      </c>
      <c r="AM186">
        <f ca="1">IFERROR(IF(SUMIF($G$6:$AH$6,AM$6&amp;" Total",$G186:$AH186)-(SUMIF($G$6:$AH$6,AM$6&amp;" "&amp;'Input-Func_Class'!$D$22,$G186:$AH186)+IFERROR(SUMIF($G$6:$AH$6,AM$6&amp;" "&amp;'Input-Func_Class'!$E$22,$G186:$AH186),SUMIF($G$6:$AH$6,AM$6&amp;" "&amp;'Input-Func_Class'!$B$24,$G186:$AH186))+SUMIF($G$6:$AH$6,AM$6&amp;" "&amp;'Input-Func_Class'!$F$22,$G186:$AH186))&lt;Check_Limit,0,1),1)</f>
        <v>0</v>
      </c>
      <c r="AN186">
        <f ca="1">IFERROR(IF(SUMIF($G$6:$AH$6,AN$6&amp;" Total",$G186:$AH186)-(SUMIF($G$6:$AH$6,AN$6&amp;" "&amp;'Input-Func_Class'!$D$22,$G186:$AH186)+IFERROR(SUMIF($G$6:$AH$6,AN$6&amp;" "&amp;'Input-Func_Class'!$E$22,$G186:$AH186),SUMIF($G$6:$AH$6,AN$6&amp;" "&amp;'Input-Func_Class'!$B$24,$G186:$AH186))+SUMIF($G$6:$AH$6,AN$6&amp;" "&amp;'Input-Func_Class'!$F$22,$G186:$AH186))&lt;Check_Limit,0,1),1)</f>
        <v>0</v>
      </c>
      <c r="AO186">
        <f ca="1">IFERROR(IF(SUMIF($G$6:$AH$6,AO$6&amp;" Total",$G186:$AH186)-(SUMIF($G$6:$AH$6,AO$6&amp;" "&amp;'Input-Func_Class'!$D$22,$G186:$AH186)+IFERROR(SUMIF($G$6:$AH$6,AO$6&amp;" "&amp;'Input-Func_Class'!$E$22,$G186:$AH186),SUMIF($G$6:$AH$6,AO$6&amp;" "&amp;'Input-Func_Class'!$B$24,$G186:$AH186))+SUMIF($G$6:$AH$6,AO$6&amp;" "&amp;'Input-Func_Class'!$F$22,$G186:$AH186))&lt;Check_Limit,0,1),1)</f>
        <v>0</v>
      </c>
      <c r="AP186">
        <f ca="1">IFERROR(IF(SUMIF($G$6:$AH$6,AP$6&amp;" Total",$G186:$AH186)-(SUMIF($G$6:$AH$6,AP$6&amp;" "&amp;'Input-Func_Class'!$D$22,$G186:$AH186)+IFERROR(SUMIF($G$6:$AH$6,AP$6&amp;" "&amp;'Input-Func_Class'!$E$22,$G186:$AH186),SUMIF($G$6:$AH$6,AP$6&amp;" "&amp;'Input-Func_Class'!$B$24,$G186:$AH186))+SUMIF($G$6:$AH$6,AP$6&amp;" "&amp;'Input-Func_Class'!$F$22,$G186:$AH186))&lt;Check_Limit,0,1),1)</f>
        <v>0</v>
      </c>
    </row>
    <row r="187" spans="1:42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>Functionalization!$D187</f>
        <v>1459974.6416537324</v>
      </c>
      <c r="E187" s="11">
        <f t="shared" ca="1" si="15"/>
        <v>0</v>
      </c>
      <c r="F187" s="3" t="str">
        <f>IF($D187=0,"-",IF('Input-Accounts'!$E187&lt;&gt;0,'Input-Accounts'!$E187,'Input-Accounts'!$G187))</f>
        <v>COMMODITY</v>
      </c>
      <c r="G187" s="11">
        <f ca="1">IF(G$5&lt;&gt;"",HLOOKUP(G$5,Functionalization!$G$6:$M$427,ROW($A187)-5,FALSE),IFERROR(INDEX(G$391:G$427,MATCH($F187,$B$391:$B$427,0))/VLOOKUP($F187,$B$391:$AH$427,MATCH(LEFT(TRIM(G$6),FIND("~",SUBSTITUTE(G$6,"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187))*HLOOKUP(LEFT(TRIM(G$6),FIND("~",SUBSTITUTE(G$6," ","~",LEN(TRIM(G$6))-LEN(SUBSTITUTE(TRIM(G$6)," ",""))))-1)&amp;" Total",$B$6:$AH$427,ROW($A187)-5,FALSE))</f>
        <v>1459974.6416537324</v>
      </c>
      <c r="H187" s="11">
        <f ca="1">IF(H$5&lt;&gt;"",HLOOKUP(H$5,Functionalization!$G$6:$M$427,ROW($A187)-5,FALSE),IFERROR(INDEX(H$391:H$427,MATCH($F187,$B$391:$B$427,0))/VLOOKUP($F187,$B$391:$AH$427,MATCH(LEFT(TRIM(H$6),FIND("~",SUBSTITUTE(H$6,"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187))*HLOOKUP(LEFT(TRIM(H$6),FIND("~",SUBSTITUTE(H$6," ","~",LEN(TRIM(H$6))-LEN(SUBSTITUTE(TRIM(H$6)," ",""))))-1)&amp;" Total",$B$6:$AH$427,ROW($A187)-5,FALSE))</f>
        <v>0</v>
      </c>
      <c r="I187" s="11">
        <f ca="1">IF(I$5&lt;&gt;"",HLOOKUP(I$5,Functionalization!$G$6:$M$427,ROW($A187)-5,FALSE),IFERROR(INDEX(I$391:I$427,MATCH($F187,$B$391:$B$427,0))/VLOOKUP($F187,$B$391:$AH$427,MATCH(LEFT(TRIM(I$6),FIND("~",SUBSTITUTE(I$6,"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187))*HLOOKUP(LEFT(TRIM(I$6),FIND("~",SUBSTITUTE(I$6," ","~",LEN(TRIM(I$6))-LEN(SUBSTITUTE(TRIM(I$6)," ",""))))-1)&amp;" Total",$B$6:$AH$427,ROW($A187)-5,FALSE))</f>
        <v>1459974.6416537324</v>
      </c>
      <c r="J187" s="11">
        <f ca="1">IF(J$5&lt;&gt;"",HLOOKUP(J$5,Functionalization!$G$6:$M$427,ROW($A187)-5,FALSE),IFERROR(INDEX(J$391:J$427,MATCH($F187,$B$391:$B$427,0))/VLOOKUP($F187,$B$391:$AH$427,MATCH(LEFT(TRIM(J$6),FIND("~",SUBSTITUTE(J$6,"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187))*HLOOKUP(LEFT(TRIM(J$6),FIND("~",SUBSTITUTE(J$6," ","~",LEN(TRIM(J$6))-LEN(SUBSTITUTE(TRIM(J$6)," ",""))))-1)&amp;" Total",$B$6:$AH$427,ROW($A187)-5,FALSE))</f>
        <v>0</v>
      </c>
      <c r="K187" s="11">
        <f ca="1">IF(K$5&lt;&gt;"",HLOOKUP(K$5,Functionalization!$G$6:$M$427,ROW($A187)-5,FALSE),IFERROR(INDEX(K$391:K$427,MATCH($F187,$B$391:$B$427,0))/VLOOKUP($F187,$B$391:$AH$427,MATCH(LEFT(TRIM(K$6),FIND("~",SUBSTITUTE(K$6,"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187))*HLOOKUP(LEFT(TRIM(K$6),FIND("~",SUBSTITUTE(K$6," ","~",LEN(TRIM(K$6))-LEN(SUBSTITUTE(TRIM(K$6)," ",""))))-1)&amp;" Total",$B$6:$AH$427,ROW($A187)-5,FALSE))</f>
        <v>0</v>
      </c>
      <c r="L187" s="11">
        <f ca="1">IF(L$5&lt;&gt;"",HLOOKUP(L$5,Functionalization!$G$6:$M$427,ROW($A187)-5,FALSE),IFERROR(INDEX(L$391:L$427,MATCH($F187,$B$391:$B$427,0))/VLOOKUP($F187,$B$391:$AH$427,MATCH(LEFT(TRIM(L$6),FIND("~",SUBSTITUTE(L$6,"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187))*HLOOKUP(LEFT(TRIM(L$6),FIND("~",SUBSTITUTE(L$6," ","~",LEN(TRIM(L$6))-LEN(SUBSTITUTE(TRIM(L$6)," ",""))))-1)&amp;" Total",$B$6:$AH$427,ROW($A187)-5,FALSE))</f>
        <v>0</v>
      </c>
      <c r="M187" s="11">
        <f ca="1">IF(M$5&lt;&gt;"",HLOOKUP(M$5,Functionalization!$G$6:$M$427,ROW($A187)-5,FALSE),IFERROR(INDEX(M$391:M$427,MATCH($F187,$B$391:$B$427,0))/VLOOKUP($F187,$B$391:$AH$427,MATCH(LEFT(TRIM(M$6),FIND("~",SUBSTITUTE(M$6,"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187))*HLOOKUP(LEFT(TRIM(M$6),FIND("~",SUBSTITUTE(M$6," ","~",LEN(TRIM(M$6))-LEN(SUBSTITUTE(TRIM(M$6)," ",""))))-1)&amp;" Total",$B$6:$AH$427,ROW($A187)-5,FALSE))</f>
        <v>0</v>
      </c>
      <c r="N187" s="11">
        <f ca="1">IF(N$5&lt;&gt;"",HLOOKUP(N$5,Functionalization!$G$6:$M$427,ROW($A187)-5,FALSE),IFERROR(INDEX(N$391:N$427,MATCH($F187,$B$391:$B$427,0))/VLOOKUP($F187,$B$391:$AH$427,MATCH(LEFT(TRIM(N$6),FIND("~",SUBSTITUTE(N$6,"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187))*HLOOKUP(LEFT(TRIM(N$6),FIND("~",SUBSTITUTE(N$6," ","~",LEN(TRIM(N$6))-LEN(SUBSTITUTE(TRIM(N$6)," ",""))))-1)&amp;" Total",$B$6:$AH$427,ROW($A187)-5,FALSE))</f>
        <v>0</v>
      </c>
      <c r="O187" s="11">
        <f ca="1">IF(O$5&lt;&gt;"",HLOOKUP(O$5,Functionalization!$G$6:$M$427,ROW($A187)-5,FALSE),IFERROR(INDEX(O$391:O$427,MATCH($F187,$B$391:$B$427,0))/VLOOKUP($F187,$B$391:$AH$427,MATCH(LEFT(TRIM(O$6),FIND("~",SUBSTITUTE(O$6,"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187))*HLOOKUP(LEFT(TRIM(O$6),FIND("~",SUBSTITUTE(O$6," ","~",LEN(TRIM(O$6))-LEN(SUBSTITUTE(TRIM(O$6)," ",""))))-1)&amp;" Total",$B$6:$AH$427,ROW($A187)-5,FALSE))</f>
        <v>0</v>
      </c>
      <c r="P187" s="11">
        <f ca="1">IF(P$5&lt;&gt;"",HLOOKUP(P$5,Functionalization!$G$6:$M$427,ROW($A187)-5,FALSE),IFERROR(INDEX(P$391:P$427,MATCH($F187,$B$391:$B$427,0))/VLOOKUP($F187,$B$391:$AH$427,MATCH(LEFT(TRIM(P$6),FIND("~",SUBSTITUTE(P$6,"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187))*HLOOKUP(LEFT(TRIM(P$6),FIND("~",SUBSTITUTE(P$6," ","~",LEN(TRIM(P$6))-LEN(SUBSTITUTE(TRIM(P$6)," ",""))))-1)&amp;" Total",$B$6:$AH$427,ROW($A187)-5,FALSE))</f>
        <v>0</v>
      </c>
      <c r="Q187" s="11">
        <f ca="1">IF(Q$5&lt;&gt;"",HLOOKUP(Q$5,Functionalization!$G$6:$M$427,ROW($A187)-5,FALSE),IFERROR(INDEX(Q$391:Q$427,MATCH($F187,$B$391:$B$427,0))/VLOOKUP($F187,$B$391:$AH$427,MATCH(LEFT(TRIM(Q$6),FIND("~",SUBSTITUTE(Q$6,"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187))*HLOOKUP(LEFT(TRIM(Q$6),FIND("~",SUBSTITUTE(Q$6," ","~",LEN(TRIM(Q$6))-LEN(SUBSTITUTE(TRIM(Q$6)," ",""))))-1)&amp;" Total",$B$6:$AH$427,ROW($A187)-5,FALSE))</f>
        <v>0</v>
      </c>
      <c r="R187" s="11">
        <f ca="1">IF(R$5&lt;&gt;"",HLOOKUP(R$5,Functionalization!$G$6:$M$427,ROW($A187)-5,FALSE),IFERROR(INDEX(R$391:R$427,MATCH($F187,$B$391:$B$427,0))/VLOOKUP($F187,$B$391:$AH$427,MATCH(LEFT(TRIM(R$6),FIND("~",SUBSTITUTE(R$6,"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187))*HLOOKUP(LEFT(TRIM(R$6),FIND("~",SUBSTITUTE(R$6," ","~",LEN(TRIM(R$6))-LEN(SUBSTITUTE(TRIM(R$6)," ",""))))-1)&amp;" Total",$B$6:$AH$427,ROW($A187)-5,FALSE))</f>
        <v>0</v>
      </c>
      <c r="S187" s="11">
        <f ca="1">IF(S$5&lt;&gt;"",HLOOKUP(S$5,Functionalization!$G$6:$M$427,ROW($A187)-5,FALSE),IFERROR(INDEX(S$391:S$427,MATCH($F187,$B$391:$B$427,0))/VLOOKUP($F187,$B$391:$AH$427,MATCH(LEFT(TRIM(S$6),FIND("~",SUBSTITUTE(S$6,"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187))*HLOOKUP(LEFT(TRIM(S$6),FIND("~",SUBSTITUTE(S$6," ","~",LEN(TRIM(S$6))-LEN(SUBSTITUTE(TRIM(S$6)," ",""))))-1)&amp;" Total",$B$6:$AH$427,ROW($A187)-5,FALSE))</f>
        <v>0</v>
      </c>
      <c r="T187" s="11">
        <f ca="1">IF(T$5&lt;&gt;"",HLOOKUP(T$5,Functionalization!$G$6:$M$427,ROW($A187)-5,FALSE),IFERROR(INDEX(T$391:T$427,MATCH($F187,$B$391:$B$427,0))/VLOOKUP($F187,$B$391:$AH$427,MATCH(LEFT(TRIM(T$6),FIND("~",SUBSTITUTE(T$6,"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187))*HLOOKUP(LEFT(TRIM(T$6),FIND("~",SUBSTITUTE(T$6," ","~",LEN(TRIM(T$6))-LEN(SUBSTITUTE(TRIM(T$6)," ",""))))-1)&amp;" Total",$B$6:$AH$427,ROW($A187)-5,FALSE))</f>
        <v>0</v>
      </c>
      <c r="U187" s="11">
        <f ca="1">IF(U$5&lt;&gt;"",HLOOKUP(U$5,Functionalization!$G$6:$M$427,ROW($A187)-5,FALSE),IFERROR(INDEX(U$391:U$427,MATCH($F187,$B$391:$B$427,0))/VLOOKUP($F187,$B$391:$AH$427,MATCH(LEFT(TRIM(U$6),FIND("~",SUBSTITUTE(U$6,"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187))*HLOOKUP(LEFT(TRIM(U$6),FIND("~",SUBSTITUTE(U$6," ","~",LEN(TRIM(U$6))-LEN(SUBSTITUTE(TRIM(U$6)," ",""))))-1)&amp;" Total",$B$6:$AH$427,ROW($A187)-5,FALSE))</f>
        <v>0</v>
      </c>
      <c r="V187" s="11">
        <f ca="1">IF(V$5&lt;&gt;"",HLOOKUP(V$5,Functionalization!$G$6:$M$427,ROW($A187)-5,FALSE),IFERROR(INDEX(V$391:V$427,MATCH($F187,$B$391:$B$427,0))/VLOOKUP($F187,$B$391:$AH$427,MATCH(LEFT(TRIM(V$6),FIND("~",SUBSTITUTE(V$6,"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187))*HLOOKUP(LEFT(TRIM(V$6),FIND("~",SUBSTITUTE(V$6," ","~",LEN(TRIM(V$6))-LEN(SUBSTITUTE(TRIM(V$6)," ",""))))-1)&amp;" Total",$B$6:$AH$427,ROW($A187)-5,FALSE))</f>
        <v>0</v>
      </c>
      <c r="W187" s="11">
        <f ca="1">IF(W$5&lt;&gt;"",HLOOKUP(W$5,Functionalization!$G$6:$M$427,ROW($A187)-5,FALSE),IFERROR(INDEX(W$391:W$427,MATCH($F187,$B$391:$B$427,0))/VLOOKUP($F187,$B$391:$AH$427,MATCH(LEFT(TRIM(W$6),FIND("~",SUBSTITUTE(W$6,"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187))*HLOOKUP(LEFT(TRIM(W$6),FIND("~",SUBSTITUTE(W$6," ","~",LEN(TRIM(W$6))-LEN(SUBSTITUTE(TRIM(W$6)," ",""))))-1)&amp;" Total",$B$6:$AH$427,ROW($A187)-5,FALSE))</f>
        <v>0</v>
      </c>
      <c r="X187" s="11">
        <f ca="1">IF(X$5&lt;&gt;"",HLOOKUP(X$5,Functionalization!$G$6:$M$427,ROW($A187)-5,FALSE),IFERROR(INDEX(X$391:X$427,MATCH($F187,$B$391:$B$427,0))/VLOOKUP($F187,$B$391:$AH$427,MATCH(LEFT(TRIM(X$6),FIND("~",SUBSTITUTE(X$6,"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187))*HLOOKUP(LEFT(TRIM(X$6),FIND("~",SUBSTITUTE(X$6," ","~",LEN(TRIM(X$6))-LEN(SUBSTITUTE(TRIM(X$6)," ",""))))-1)&amp;" Total",$B$6:$AH$427,ROW($A187)-5,FALSE))</f>
        <v>0</v>
      </c>
      <c r="Y187" s="11">
        <f ca="1">IF(Y$5&lt;&gt;"",HLOOKUP(Y$5,Functionalization!$G$6:$M$427,ROW($A187)-5,FALSE),IFERROR(INDEX(Y$391:Y$427,MATCH($F187,$B$391:$B$427,0))/VLOOKUP($F187,$B$391:$AH$427,MATCH(LEFT(TRIM(Y$6),FIND("~",SUBSTITUTE(Y$6,"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187))*HLOOKUP(LEFT(TRIM(Y$6),FIND("~",SUBSTITUTE(Y$6," ","~",LEN(TRIM(Y$6))-LEN(SUBSTITUTE(TRIM(Y$6)," ",""))))-1)&amp;" Total",$B$6:$AH$427,ROW($A187)-5,FALSE))</f>
        <v>0</v>
      </c>
      <c r="Z187" s="11">
        <f ca="1">IF(Z$5&lt;&gt;"",HLOOKUP(Z$5,Functionalization!$G$6:$M$427,ROW($A187)-5,FALSE),IFERROR(INDEX(Z$391:Z$427,MATCH($F187,$B$391:$B$427,0))/VLOOKUP($F187,$B$391:$AH$427,MATCH(LEFT(TRIM(Z$6),FIND("~",SUBSTITUTE(Z$6,"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187))*HLOOKUP(LEFT(TRIM(Z$6),FIND("~",SUBSTITUTE(Z$6," ","~",LEN(TRIM(Z$6))-LEN(SUBSTITUTE(TRIM(Z$6)," ",""))))-1)&amp;" Total",$B$6:$AH$427,ROW($A187)-5,FALSE))</f>
        <v>0</v>
      </c>
      <c r="AA187" s="11">
        <f ca="1">IF(AA$5&lt;&gt;"",HLOOKUP(AA$5,Functionalization!$G$6:$M$427,ROW($A187)-5,FALSE),IFERROR(INDEX(AA$391:AA$427,MATCH($F187,$B$391:$B$427,0))/VLOOKUP($F187,$B$391:$AH$427,MATCH(LEFT(TRIM(AA$6),FIND("~",SUBSTITUTE(AA$6,"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187))*HLOOKUP(LEFT(TRIM(AA$6),FIND("~",SUBSTITUTE(AA$6," ","~",LEN(TRIM(AA$6))-LEN(SUBSTITUTE(TRIM(AA$6)," ",""))))-1)&amp;" Total",$B$6:$AH$427,ROW($A187)-5,FALSE))</f>
        <v>0</v>
      </c>
      <c r="AB187" s="11">
        <f ca="1">IF(AB$5&lt;&gt;"",HLOOKUP(AB$5,Functionalization!$G$6:$M$427,ROW($A187)-5,FALSE),IFERROR(INDEX(AB$391:AB$427,MATCH($F187,$B$391:$B$427,0))/VLOOKUP($F187,$B$391:$AH$427,MATCH(LEFT(TRIM(AB$6),FIND("~",SUBSTITUTE(AB$6,"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187))*HLOOKUP(LEFT(TRIM(AB$6),FIND("~",SUBSTITUTE(AB$6," ","~",LEN(TRIM(AB$6))-LEN(SUBSTITUTE(TRIM(AB$6)," ",""))))-1)&amp;" Total",$B$6:$AH$427,ROW($A187)-5,FALSE))</f>
        <v>0</v>
      </c>
      <c r="AC187" s="11">
        <f ca="1">IF(AC$5&lt;&gt;"",HLOOKUP(AC$5,Functionalization!$G$6:$M$427,ROW($A187)-5,FALSE),IFERROR(INDEX(AC$391:AC$427,MATCH($F187,$B$391:$B$427,0))/VLOOKUP($F187,$B$391:$AH$427,MATCH(LEFT(TRIM(AC$6),FIND("~",SUBSTITUTE(AC$6,"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187))*HLOOKUP(LEFT(TRIM(AC$6),FIND("~",SUBSTITUTE(AC$6," ","~",LEN(TRIM(AC$6))-LEN(SUBSTITUTE(TRIM(AC$6)," ",""))))-1)&amp;" Total",$B$6:$AH$427,ROW($A187)-5,FALSE))</f>
        <v>0</v>
      </c>
      <c r="AD187" s="11">
        <f ca="1">IF(AD$5&lt;&gt;"",HLOOKUP(AD$5,Functionalization!$G$6:$M$427,ROW($A187)-5,FALSE),IFERROR(INDEX(AD$391:AD$427,MATCH($F187,$B$391:$B$427,0))/VLOOKUP($F187,$B$391:$AH$427,MATCH(LEFT(TRIM(AD$6),FIND("~",SUBSTITUTE(AD$6,"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187))*HLOOKUP(LEFT(TRIM(AD$6),FIND("~",SUBSTITUTE(AD$6," ","~",LEN(TRIM(AD$6))-LEN(SUBSTITUTE(TRIM(AD$6)," ",""))))-1)&amp;" Total",$B$6:$AH$427,ROW($A187)-5,FALSE))</f>
        <v>0</v>
      </c>
      <c r="AE187" s="11">
        <f ca="1">IF(AE$5&lt;&gt;"",HLOOKUP(AE$5,Functionalization!$G$6:$M$427,ROW($A187)-5,FALSE),IFERROR(INDEX(AE$391:AE$427,MATCH($F187,$B$391:$B$427,0))/VLOOKUP($F187,$B$391:$AH$427,MATCH(LEFT(TRIM(AE$6),FIND("~",SUBSTITUTE(AE$6,"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187))*HLOOKUP(LEFT(TRIM(AE$6),FIND("~",SUBSTITUTE(AE$6," ","~",LEN(TRIM(AE$6))-LEN(SUBSTITUTE(TRIM(AE$6)," ",""))))-1)&amp;" Total",$B$6:$AH$427,ROW($A187)-5,FALSE))</f>
        <v>0</v>
      </c>
      <c r="AF187" s="11">
        <f ca="1">IF(AF$5&lt;&gt;"",HLOOKUP(AF$5,Functionalization!$G$6:$M$427,ROW($A187)-5,FALSE),IFERROR(INDEX(AF$391:AF$427,MATCH($F187,$B$391:$B$427,0))/VLOOKUP($F187,$B$391:$AH$427,MATCH(LEFT(TRIM(AF$6),FIND("~",SUBSTITUTE(AF$6,"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187))*HLOOKUP(LEFT(TRIM(AF$6),FIND("~",SUBSTITUTE(AF$6," ","~",LEN(TRIM(AF$6))-LEN(SUBSTITUTE(TRIM(AF$6)," ",""))))-1)&amp;" Total",$B$6:$AH$427,ROW($A187)-5,FALSE))</f>
        <v>0</v>
      </c>
      <c r="AG187" s="11">
        <f ca="1">IF(AG$5&lt;&gt;"",HLOOKUP(AG$5,Functionalization!$G$6:$M$427,ROW($A187)-5,FALSE),IFERROR(INDEX(AG$391:AG$427,MATCH($F187,$B$391:$B$427,0))/VLOOKUP($F187,$B$391:$AH$427,MATCH(LEFT(TRIM(AG$6),FIND("~",SUBSTITUTE(AG$6,"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187))*HLOOKUP(LEFT(TRIM(AG$6),FIND("~",SUBSTITUTE(AG$6," ","~",LEN(TRIM(AG$6))-LEN(SUBSTITUTE(TRIM(AG$6)," ",""))))-1)&amp;" Total",$B$6:$AH$427,ROW($A187)-5,FALSE))</f>
        <v>0</v>
      </c>
      <c r="AH187" s="11">
        <f ca="1">IF(AH$5&lt;&gt;"",HLOOKUP(AH$5,Functionalization!$G$6:$M$427,ROW($A187)-5,FALSE),IFERROR(INDEX(AH$391:AH$427,MATCH($F187,$B$391:$B$427,0))/VLOOKUP($F187,$B$391:$AH$427,MATCH(LEFT(TRIM(AH$6),FIND("~",SUBSTITUTE(AH$6,"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187))*HLOOKUP(LEFT(TRIM(AH$6),FIND("~",SUBSTITUTE(AH$6," ","~",LEN(TRIM(AH$6))-LEN(SUBSTITUTE(TRIM(AH$6)," ",""))))-1)&amp;" Total",$B$6:$AH$427,ROW($A187)-5,FALSE))</f>
        <v>0</v>
      </c>
      <c r="AJ187">
        <f ca="1">IFERROR(IF(SUMIF($G$6:$AH$6,AJ$6&amp;" Total",$G187:$AH187)-(SUMIF($G$6:$AH$6,AJ$6&amp;" "&amp;'Input-Func_Class'!$D$22,$G187:$AH187)+IFERROR(SUMIF($G$6:$AH$6,AJ$6&amp;" "&amp;'Input-Func_Class'!$E$22,$G187:$AH187),SUMIF($G$6:$AH$6,AJ$6&amp;" "&amp;'Input-Func_Class'!$B$24,$G187:$AH187))+SUMIF($G$6:$AH$6,AJ$6&amp;" "&amp;'Input-Func_Class'!$F$22,$G187:$AH187))&lt;Check_Limit,0,1),1)</f>
        <v>0</v>
      </c>
      <c r="AK187">
        <f ca="1">IFERROR(IF(SUMIF($G$6:$AH$6,AK$6&amp;" Total",$G187:$AH187)-(SUMIF($G$6:$AH$6,AK$6&amp;" "&amp;'Input-Func_Class'!$D$22,$G187:$AH187)+IFERROR(SUMIF($G$6:$AH$6,AK$6&amp;" "&amp;'Input-Func_Class'!$E$22,$G187:$AH187),SUMIF($G$6:$AH$6,AK$6&amp;" "&amp;'Input-Func_Class'!$B$24,$G187:$AH187))+SUMIF($G$6:$AH$6,AK$6&amp;" "&amp;'Input-Func_Class'!$F$22,$G187:$AH187))&lt;Check_Limit,0,1),1)</f>
        <v>0</v>
      </c>
      <c r="AL187">
        <f ca="1">IFERROR(IF(SUMIF($G$6:$AH$6,AL$6&amp;" Total",$G187:$AH187)-(SUMIF($G$6:$AH$6,AL$6&amp;" "&amp;'Input-Func_Class'!$D$22,$G187:$AH187)+IFERROR(SUMIF($G$6:$AH$6,AL$6&amp;" "&amp;'Input-Func_Class'!$E$22,$G187:$AH187),SUMIF($G$6:$AH$6,AL$6&amp;" "&amp;'Input-Func_Class'!$B$24,$G187:$AH187))+SUMIF($G$6:$AH$6,AL$6&amp;" "&amp;'Input-Func_Class'!$F$22,$G187:$AH187))&lt;Check_Limit,0,1),1)</f>
        <v>0</v>
      </c>
      <c r="AM187">
        <f ca="1">IFERROR(IF(SUMIF($G$6:$AH$6,AM$6&amp;" Total",$G187:$AH187)-(SUMIF($G$6:$AH$6,AM$6&amp;" "&amp;'Input-Func_Class'!$D$22,$G187:$AH187)+IFERROR(SUMIF($G$6:$AH$6,AM$6&amp;" "&amp;'Input-Func_Class'!$E$22,$G187:$AH187),SUMIF($G$6:$AH$6,AM$6&amp;" "&amp;'Input-Func_Class'!$B$24,$G187:$AH187))+SUMIF($G$6:$AH$6,AM$6&amp;" "&amp;'Input-Func_Class'!$F$22,$G187:$AH187))&lt;Check_Limit,0,1),1)</f>
        <v>0</v>
      </c>
      <c r="AN187">
        <f ca="1">IFERROR(IF(SUMIF($G$6:$AH$6,AN$6&amp;" Total",$G187:$AH187)-(SUMIF($G$6:$AH$6,AN$6&amp;" "&amp;'Input-Func_Class'!$D$22,$G187:$AH187)+IFERROR(SUMIF($G$6:$AH$6,AN$6&amp;" "&amp;'Input-Func_Class'!$E$22,$G187:$AH187),SUMIF($G$6:$AH$6,AN$6&amp;" "&amp;'Input-Func_Class'!$B$24,$G187:$AH187))+SUMIF($G$6:$AH$6,AN$6&amp;" "&amp;'Input-Func_Class'!$F$22,$G187:$AH187))&lt;Check_Limit,0,1),1)</f>
        <v>0</v>
      </c>
      <c r="AO187">
        <f ca="1">IFERROR(IF(SUMIF($G$6:$AH$6,AO$6&amp;" Total",$G187:$AH187)-(SUMIF($G$6:$AH$6,AO$6&amp;" "&amp;'Input-Func_Class'!$D$22,$G187:$AH187)+IFERROR(SUMIF($G$6:$AH$6,AO$6&amp;" "&amp;'Input-Func_Class'!$E$22,$G187:$AH187),SUMIF($G$6:$AH$6,AO$6&amp;" "&amp;'Input-Func_Class'!$B$24,$G187:$AH187))+SUMIF($G$6:$AH$6,AO$6&amp;" "&amp;'Input-Func_Class'!$F$22,$G187:$AH187))&lt;Check_Limit,0,1),1)</f>
        <v>0</v>
      </c>
      <c r="AP187">
        <f ca="1">IFERROR(IF(SUMIF($G$6:$AH$6,AP$6&amp;" Total",$G187:$AH187)-(SUMIF($G$6:$AH$6,AP$6&amp;" "&amp;'Input-Func_Class'!$D$22,$G187:$AH187)+IFERROR(SUMIF($G$6:$AH$6,AP$6&amp;" "&amp;'Input-Func_Class'!$E$22,$G187:$AH187),SUMIF($G$6:$AH$6,AP$6&amp;" "&amp;'Input-Func_Class'!$B$24,$G187:$AH187))+SUMIF($G$6:$AH$6,AP$6&amp;" "&amp;'Input-Func_Class'!$F$22,$G187:$AH187))&lt;Check_Limit,0,1),1)</f>
        <v>0</v>
      </c>
    </row>
    <row r="188" spans="1:42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>SUBTOTAL(9,D184:D187)</f>
        <v>504106233.44039166</v>
      </c>
      <c r="E188" s="11">
        <f t="shared" ca="1" si="15"/>
        <v>0</v>
      </c>
      <c r="G188" s="111">
        <f t="shared" ref="G188:AH188" ca="1" si="23">SUBTOTAL(9,G184:G187)</f>
        <v>504106233.44039166</v>
      </c>
      <c r="H188" s="111">
        <f t="shared" ca="1" si="23"/>
        <v>0</v>
      </c>
      <c r="I188" s="111">
        <f t="shared" ca="1" si="23"/>
        <v>504106233.44039166</v>
      </c>
      <c r="J188" s="111">
        <f t="shared" ca="1" si="23"/>
        <v>0</v>
      </c>
      <c r="K188" s="111">
        <f t="shared" ca="1" si="23"/>
        <v>0</v>
      </c>
      <c r="L188" s="111">
        <f t="shared" ca="1" si="23"/>
        <v>0</v>
      </c>
      <c r="M188" s="111">
        <f t="shared" ca="1" si="23"/>
        <v>0</v>
      </c>
      <c r="N188" s="111">
        <f t="shared" ca="1" si="23"/>
        <v>0</v>
      </c>
      <c r="O188" s="111">
        <f t="shared" ca="1" si="23"/>
        <v>0</v>
      </c>
      <c r="P188" s="111">
        <f t="shared" ca="1" si="23"/>
        <v>0</v>
      </c>
      <c r="Q188" s="111">
        <f t="shared" ca="1" si="23"/>
        <v>0</v>
      </c>
      <c r="R188" s="111">
        <f t="shared" ca="1" si="23"/>
        <v>0</v>
      </c>
      <c r="S188" s="111">
        <f t="shared" ca="1" si="23"/>
        <v>0</v>
      </c>
      <c r="T188" s="111">
        <f t="shared" ca="1" si="23"/>
        <v>0</v>
      </c>
      <c r="U188" s="111">
        <f t="shared" ca="1" si="23"/>
        <v>0</v>
      </c>
      <c r="V188" s="111">
        <f t="shared" ca="1" si="23"/>
        <v>0</v>
      </c>
      <c r="W188" s="111">
        <f t="shared" ca="1" si="23"/>
        <v>0</v>
      </c>
      <c r="X188" s="111">
        <f t="shared" ca="1" si="23"/>
        <v>0</v>
      </c>
      <c r="Y188" s="111">
        <f t="shared" ca="1" si="23"/>
        <v>0</v>
      </c>
      <c r="Z188" s="111">
        <f t="shared" ca="1" si="23"/>
        <v>0</v>
      </c>
      <c r="AA188" s="111">
        <f t="shared" ca="1" si="23"/>
        <v>0</v>
      </c>
      <c r="AB188" s="111">
        <f t="shared" ca="1" si="23"/>
        <v>0</v>
      </c>
      <c r="AC188" s="111">
        <f t="shared" ca="1" si="23"/>
        <v>0</v>
      </c>
      <c r="AD188" s="111">
        <f t="shared" ca="1" si="23"/>
        <v>0</v>
      </c>
      <c r="AE188" s="111">
        <f t="shared" ca="1" si="23"/>
        <v>0</v>
      </c>
      <c r="AF188" s="111">
        <f t="shared" ca="1" si="23"/>
        <v>0</v>
      </c>
      <c r="AG188" s="111">
        <f t="shared" ca="1" si="23"/>
        <v>0</v>
      </c>
      <c r="AH188" s="111">
        <f t="shared" ca="1" si="23"/>
        <v>0</v>
      </c>
      <c r="AJ188">
        <f ca="1">IFERROR(IF(SUMIF($G$6:$AH$6,AJ$6&amp;" Total",$G188:$AH188)-(SUMIF($G$6:$AH$6,AJ$6&amp;" "&amp;'Input-Func_Class'!$D$22,$G188:$AH188)+IFERROR(SUMIF($G$6:$AH$6,AJ$6&amp;" "&amp;'Input-Func_Class'!$E$22,$G188:$AH188),SUMIF($G$6:$AH$6,AJ$6&amp;" "&amp;'Input-Func_Class'!$B$24,$G188:$AH188))+SUMIF($G$6:$AH$6,AJ$6&amp;" "&amp;'Input-Func_Class'!$F$22,$G188:$AH188))&lt;Check_Limit,0,1),1)</f>
        <v>0</v>
      </c>
      <c r="AK188">
        <f ca="1">IFERROR(IF(SUMIF($G$6:$AH$6,AK$6&amp;" Total",$G188:$AH188)-(SUMIF($G$6:$AH$6,AK$6&amp;" "&amp;'Input-Func_Class'!$D$22,$G188:$AH188)+IFERROR(SUMIF($G$6:$AH$6,AK$6&amp;" "&amp;'Input-Func_Class'!$E$22,$G188:$AH188),SUMIF($G$6:$AH$6,AK$6&amp;" "&amp;'Input-Func_Class'!$B$24,$G188:$AH188))+SUMIF($G$6:$AH$6,AK$6&amp;" "&amp;'Input-Func_Class'!$F$22,$G188:$AH188))&lt;Check_Limit,0,1),1)</f>
        <v>0</v>
      </c>
      <c r="AL188">
        <f ca="1">IFERROR(IF(SUMIF($G$6:$AH$6,AL$6&amp;" Total",$G188:$AH188)-(SUMIF($G$6:$AH$6,AL$6&amp;" "&amp;'Input-Func_Class'!$D$22,$G188:$AH188)+IFERROR(SUMIF($G$6:$AH$6,AL$6&amp;" "&amp;'Input-Func_Class'!$E$22,$G188:$AH188),SUMIF($G$6:$AH$6,AL$6&amp;" "&amp;'Input-Func_Class'!$B$24,$G188:$AH188))+SUMIF($G$6:$AH$6,AL$6&amp;" "&amp;'Input-Func_Class'!$F$22,$G188:$AH188))&lt;Check_Limit,0,1),1)</f>
        <v>0</v>
      </c>
      <c r="AM188">
        <f ca="1">IFERROR(IF(SUMIF($G$6:$AH$6,AM$6&amp;" Total",$G188:$AH188)-(SUMIF($G$6:$AH$6,AM$6&amp;" "&amp;'Input-Func_Class'!$D$22,$G188:$AH188)+IFERROR(SUMIF($G$6:$AH$6,AM$6&amp;" "&amp;'Input-Func_Class'!$E$22,$G188:$AH188),SUMIF($G$6:$AH$6,AM$6&amp;" "&amp;'Input-Func_Class'!$B$24,$G188:$AH188))+SUMIF($G$6:$AH$6,AM$6&amp;" "&amp;'Input-Func_Class'!$F$22,$G188:$AH188))&lt;Check_Limit,0,1),1)</f>
        <v>0</v>
      </c>
      <c r="AN188">
        <f ca="1">IFERROR(IF(SUMIF($G$6:$AH$6,AN$6&amp;" Total",$G188:$AH188)-(SUMIF($G$6:$AH$6,AN$6&amp;" "&amp;'Input-Func_Class'!$D$22,$G188:$AH188)+IFERROR(SUMIF($G$6:$AH$6,AN$6&amp;" "&amp;'Input-Func_Class'!$E$22,$G188:$AH188),SUMIF($G$6:$AH$6,AN$6&amp;" "&amp;'Input-Func_Class'!$B$24,$G188:$AH188))+SUMIF($G$6:$AH$6,AN$6&amp;" "&amp;'Input-Func_Class'!$F$22,$G188:$AH188))&lt;Check_Limit,0,1),1)</f>
        <v>0</v>
      </c>
      <c r="AO188">
        <f ca="1">IFERROR(IF(SUMIF($G$6:$AH$6,AO$6&amp;" Total",$G188:$AH188)-(SUMIF($G$6:$AH$6,AO$6&amp;" "&amp;'Input-Func_Class'!$D$22,$G188:$AH188)+IFERROR(SUMIF($G$6:$AH$6,AO$6&amp;" "&amp;'Input-Func_Class'!$E$22,$G188:$AH188),SUMIF($G$6:$AH$6,AO$6&amp;" "&amp;'Input-Func_Class'!$B$24,$G188:$AH188))+SUMIF($G$6:$AH$6,AO$6&amp;" "&amp;'Input-Func_Class'!$F$22,$G188:$AH188))&lt;Check_Limit,0,1),1)</f>
        <v>0</v>
      </c>
      <c r="AP188">
        <f ca="1">IFERROR(IF(SUMIF($G$6:$AH$6,AP$6&amp;" Total",$G188:$AH188)-(SUMIF($G$6:$AH$6,AP$6&amp;" "&amp;'Input-Func_Class'!$D$22,$G188:$AH188)+IFERROR(SUMIF($G$6:$AH$6,AP$6&amp;" "&amp;'Input-Func_Class'!$E$22,$G188:$AH188),SUMIF($G$6:$AH$6,AP$6&amp;" "&amp;'Input-Func_Class'!$B$24,$G188:$AH188))+SUMIF($G$6:$AH$6,AP$6&amp;" "&amp;'Input-Func_Class'!$F$22,$G188:$AH188))&lt;Check_Limit,0,1),1)</f>
        <v>0</v>
      </c>
    </row>
    <row r="189" spans="1:42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>
        <f t="shared" si="15"/>
        <v>0</v>
      </c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J189">
        <f>IFERROR(IF(SUMIF($G$6:$AH$6,AJ$6&amp;" Total",$G189:$AH189)-(SUMIF($G$6:$AH$6,AJ$6&amp;" "&amp;'Input-Func_Class'!$D$22,$G189:$AH189)+IFERROR(SUMIF($G$6:$AH$6,AJ$6&amp;" "&amp;'Input-Func_Class'!$E$22,$G189:$AH189),SUMIF($G$6:$AH$6,AJ$6&amp;" "&amp;'Input-Func_Class'!$B$24,$G189:$AH189))+SUMIF($G$6:$AH$6,AJ$6&amp;" "&amp;'Input-Func_Class'!$F$22,$G189:$AH189))&lt;Check_Limit,0,1),1)</f>
        <v>0</v>
      </c>
      <c r="AK189">
        <f>IFERROR(IF(SUMIF($G$6:$AH$6,AK$6&amp;" Total",$G189:$AH189)-(SUMIF($G$6:$AH$6,AK$6&amp;" "&amp;'Input-Func_Class'!$D$22,$G189:$AH189)+IFERROR(SUMIF($G$6:$AH$6,AK$6&amp;" "&amp;'Input-Func_Class'!$E$22,$G189:$AH189),SUMIF($G$6:$AH$6,AK$6&amp;" "&amp;'Input-Func_Class'!$B$24,$G189:$AH189))+SUMIF($G$6:$AH$6,AK$6&amp;" "&amp;'Input-Func_Class'!$F$22,$G189:$AH189))&lt;Check_Limit,0,1),1)</f>
        <v>0</v>
      </c>
      <c r="AL189">
        <f>IFERROR(IF(SUMIF($G$6:$AH$6,AL$6&amp;" Total",$G189:$AH189)-(SUMIF($G$6:$AH$6,AL$6&amp;" "&amp;'Input-Func_Class'!$D$22,$G189:$AH189)+IFERROR(SUMIF($G$6:$AH$6,AL$6&amp;" "&amp;'Input-Func_Class'!$E$22,$G189:$AH189),SUMIF($G$6:$AH$6,AL$6&amp;" "&amp;'Input-Func_Class'!$B$24,$G189:$AH189))+SUMIF($G$6:$AH$6,AL$6&amp;" "&amp;'Input-Func_Class'!$F$22,$G189:$AH189))&lt;Check_Limit,0,1),1)</f>
        <v>0</v>
      </c>
      <c r="AM189">
        <f>IFERROR(IF(SUMIF($G$6:$AH$6,AM$6&amp;" Total",$G189:$AH189)-(SUMIF($G$6:$AH$6,AM$6&amp;" "&amp;'Input-Func_Class'!$D$22,$G189:$AH189)+IFERROR(SUMIF($G$6:$AH$6,AM$6&amp;" "&amp;'Input-Func_Class'!$E$22,$G189:$AH189),SUMIF($G$6:$AH$6,AM$6&amp;" "&amp;'Input-Func_Class'!$B$24,$G189:$AH189))+SUMIF($G$6:$AH$6,AM$6&amp;" "&amp;'Input-Func_Class'!$F$22,$G189:$AH189))&lt;Check_Limit,0,1),1)</f>
        <v>0</v>
      </c>
      <c r="AN189">
        <f>IFERROR(IF(SUMIF($G$6:$AH$6,AN$6&amp;" Total",$G189:$AH189)-(SUMIF($G$6:$AH$6,AN$6&amp;" "&amp;'Input-Func_Class'!$D$22,$G189:$AH189)+IFERROR(SUMIF($G$6:$AH$6,AN$6&amp;" "&amp;'Input-Func_Class'!$E$22,$G189:$AH189),SUMIF($G$6:$AH$6,AN$6&amp;" "&amp;'Input-Func_Class'!$B$24,$G189:$AH189))+SUMIF($G$6:$AH$6,AN$6&amp;" "&amp;'Input-Func_Class'!$F$22,$G189:$AH189))&lt;Check_Limit,0,1),1)</f>
        <v>0</v>
      </c>
      <c r="AO189">
        <f>IFERROR(IF(SUMIF($G$6:$AH$6,AO$6&amp;" Total",$G189:$AH189)-(SUMIF($G$6:$AH$6,AO$6&amp;" "&amp;'Input-Func_Class'!$D$22,$G189:$AH189)+IFERROR(SUMIF($G$6:$AH$6,AO$6&amp;" "&amp;'Input-Func_Class'!$E$22,$G189:$AH189),SUMIF($G$6:$AH$6,AO$6&amp;" "&amp;'Input-Func_Class'!$B$24,$G189:$AH189))+SUMIF($G$6:$AH$6,AO$6&amp;" "&amp;'Input-Func_Class'!$F$22,$G189:$AH189))&lt;Check_Limit,0,1),1)</f>
        <v>0</v>
      </c>
      <c r="AP189">
        <f>IFERROR(IF(SUMIF($G$6:$AH$6,AP$6&amp;" Total",$G189:$AH189)-(SUMIF($G$6:$AH$6,AP$6&amp;" "&amp;'Input-Func_Class'!$D$22,$G189:$AH189)+IFERROR(SUMIF($G$6:$AH$6,AP$6&amp;" "&amp;'Input-Func_Class'!$E$22,$G189:$AH189),SUMIF($G$6:$AH$6,AP$6&amp;" "&amp;'Input-Func_Class'!$B$24,$G189:$AH189))+SUMIF($G$6:$AH$6,AP$6&amp;" "&amp;'Input-Func_Class'!$F$22,$G189:$AH189))&lt;Check_Limit,0,1),1)</f>
        <v>0</v>
      </c>
    </row>
    <row r="190" spans="1:42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>
        <f t="shared" si="15"/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J190">
        <f>IFERROR(IF(SUMIF($G$6:$AH$6,AJ$6&amp;" Total",$G190:$AH190)-(SUMIF($G$6:$AH$6,AJ$6&amp;" "&amp;'Input-Func_Class'!$D$22,$G190:$AH190)+IFERROR(SUMIF($G$6:$AH$6,AJ$6&amp;" "&amp;'Input-Func_Class'!$E$22,$G190:$AH190),SUMIF($G$6:$AH$6,AJ$6&amp;" "&amp;'Input-Func_Class'!$B$24,$G190:$AH190))+SUMIF($G$6:$AH$6,AJ$6&amp;" "&amp;'Input-Func_Class'!$F$22,$G190:$AH190))&lt;Check_Limit,0,1),1)</f>
        <v>0</v>
      </c>
      <c r="AK190">
        <f>IFERROR(IF(SUMIF($G$6:$AH$6,AK$6&amp;" Total",$G190:$AH190)-(SUMIF($G$6:$AH$6,AK$6&amp;" "&amp;'Input-Func_Class'!$D$22,$G190:$AH190)+IFERROR(SUMIF($G$6:$AH$6,AK$6&amp;" "&amp;'Input-Func_Class'!$E$22,$G190:$AH190),SUMIF($G$6:$AH$6,AK$6&amp;" "&amp;'Input-Func_Class'!$B$24,$G190:$AH190))+SUMIF($G$6:$AH$6,AK$6&amp;" "&amp;'Input-Func_Class'!$F$22,$G190:$AH190))&lt;Check_Limit,0,1),1)</f>
        <v>0</v>
      </c>
      <c r="AL190">
        <f>IFERROR(IF(SUMIF($G$6:$AH$6,AL$6&amp;" Total",$G190:$AH190)-(SUMIF($G$6:$AH$6,AL$6&amp;" "&amp;'Input-Func_Class'!$D$22,$G190:$AH190)+IFERROR(SUMIF($G$6:$AH$6,AL$6&amp;" "&amp;'Input-Func_Class'!$E$22,$G190:$AH190),SUMIF($G$6:$AH$6,AL$6&amp;" "&amp;'Input-Func_Class'!$B$24,$G190:$AH190))+SUMIF($G$6:$AH$6,AL$6&amp;" "&amp;'Input-Func_Class'!$F$22,$G190:$AH190))&lt;Check_Limit,0,1),1)</f>
        <v>0</v>
      </c>
      <c r="AM190">
        <f>IFERROR(IF(SUMIF($G$6:$AH$6,AM$6&amp;" Total",$G190:$AH190)-(SUMIF($G$6:$AH$6,AM$6&amp;" "&amp;'Input-Func_Class'!$D$22,$G190:$AH190)+IFERROR(SUMIF($G$6:$AH$6,AM$6&amp;" "&amp;'Input-Func_Class'!$E$22,$G190:$AH190),SUMIF($G$6:$AH$6,AM$6&amp;" "&amp;'Input-Func_Class'!$B$24,$G190:$AH190))+SUMIF($G$6:$AH$6,AM$6&amp;" "&amp;'Input-Func_Class'!$F$22,$G190:$AH190))&lt;Check_Limit,0,1),1)</f>
        <v>0</v>
      </c>
      <c r="AN190">
        <f>IFERROR(IF(SUMIF($G$6:$AH$6,AN$6&amp;" Total",$G190:$AH190)-(SUMIF($G$6:$AH$6,AN$6&amp;" "&amp;'Input-Func_Class'!$D$22,$G190:$AH190)+IFERROR(SUMIF($G$6:$AH$6,AN$6&amp;" "&amp;'Input-Func_Class'!$E$22,$G190:$AH190),SUMIF($G$6:$AH$6,AN$6&amp;" "&amp;'Input-Func_Class'!$B$24,$G190:$AH190))+SUMIF($G$6:$AH$6,AN$6&amp;" "&amp;'Input-Func_Class'!$F$22,$G190:$AH190))&lt;Check_Limit,0,1),1)</f>
        <v>0</v>
      </c>
      <c r="AO190">
        <f>IFERROR(IF(SUMIF($G$6:$AH$6,AO$6&amp;" Total",$G190:$AH190)-(SUMIF($G$6:$AH$6,AO$6&amp;" "&amp;'Input-Func_Class'!$D$22,$G190:$AH190)+IFERROR(SUMIF($G$6:$AH$6,AO$6&amp;" "&amp;'Input-Func_Class'!$E$22,$G190:$AH190),SUMIF($G$6:$AH$6,AO$6&amp;" "&amp;'Input-Func_Class'!$B$24,$G190:$AH190))+SUMIF($G$6:$AH$6,AO$6&amp;" "&amp;'Input-Func_Class'!$F$22,$G190:$AH190))&lt;Check_Limit,0,1),1)</f>
        <v>0</v>
      </c>
      <c r="AP190">
        <f>IFERROR(IF(SUMIF($G$6:$AH$6,AP$6&amp;" Total",$G190:$AH190)-(SUMIF($G$6:$AH$6,AP$6&amp;" "&amp;'Input-Func_Class'!$D$22,$G190:$AH190)+IFERROR(SUMIF($G$6:$AH$6,AP$6&amp;" "&amp;'Input-Func_Class'!$E$22,$G190:$AH190),SUMIF($G$6:$AH$6,AP$6&amp;" "&amp;'Input-Func_Class'!$B$24,$G190:$AH190))+SUMIF($G$6:$AH$6,AP$6&amp;" "&amp;'Input-Func_Class'!$F$22,$G190:$AH190))&lt;Check_Limit,0,1),1)</f>
        <v>0</v>
      </c>
    </row>
    <row r="191" spans="1:42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>Functionalization!$D191</f>
        <v>28019.317139885257</v>
      </c>
      <c r="E191" s="11">
        <f t="shared" ca="1" si="15"/>
        <v>0</v>
      </c>
      <c r="F191" s="3" t="str">
        <f>IF($D191=0,"-",IF('Input-Accounts'!$E191&lt;&gt;0,'Input-Accounts'!$E191,'Input-Accounts'!$G191))</f>
        <v>INT_STORPT</v>
      </c>
      <c r="G191" s="11">
        <f ca="1">IF(G$5&lt;&gt;"",HLOOKUP(G$5,Functionalization!$G$6:$M$427,ROW($A191)-5,FALSE),IFERROR(INDEX(G$391:G$427,MATCH($F191,$B$391:$B$427,0))/VLOOKUP($F191,$B$391:$AH$427,MATCH(LEFT(TRIM(G$6),FIND("~",SUBSTITUTE(G$6,"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191))*HLOOKUP(LEFT(TRIM(G$6),FIND("~",SUBSTITUTE(G$6," ","~",LEN(TRIM(G$6))-LEN(SUBSTITUTE(TRIM(G$6)," ",""))))-1)&amp;" Total",$B$6:$AH$427,ROW($A191)-5,FALSE))</f>
        <v>0</v>
      </c>
      <c r="H191" s="11">
        <f ca="1">IF(H$5&lt;&gt;"",HLOOKUP(H$5,Functionalization!$G$6:$M$427,ROW($A191)-5,FALSE),IFERROR(INDEX(H$391:H$427,MATCH($F191,$B$391:$B$427,0))/VLOOKUP($F191,$B$391:$AH$427,MATCH(LEFT(TRIM(H$6),FIND("~",SUBSTITUTE(H$6,"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191))*HLOOKUP(LEFT(TRIM(H$6),FIND("~",SUBSTITUTE(H$6," ","~",LEN(TRIM(H$6))-LEN(SUBSTITUTE(TRIM(H$6)," ",""))))-1)&amp;" Total",$B$6:$AH$427,ROW($A191)-5,FALSE))</f>
        <v>0</v>
      </c>
      <c r="I191" s="11">
        <f ca="1">IF(I$5&lt;&gt;"",HLOOKUP(I$5,Functionalization!$G$6:$M$427,ROW($A191)-5,FALSE),IFERROR(INDEX(I$391:I$427,MATCH($F191,$B$391:$B$427,0))/VLOOKUP($F191,$B$391:$AH$427,MATCH(LEFT(TRIM(I$6),FIND("~",SUBSTITUTE(I$6,"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191))*HLOOKUP(LEFT(TRIM(I$6),FIND("~",SUBSTITUTE(I$6," ","~",LEN(TRIM(I$6))-LEN(SUBSTITUTE(TRIM(I$6)," ",""))))-1)&amp;" Total",$B$6:$AH$427,ROW($A191)-5,FALSE))</f>
        <v>0</v>
      </c>
      <c r="J191" s="11">
        <f ca="1">IF(J$5&lt;&gt;"",HLOOKUP(J$5,Functionalization!$G$6:$M$427,ROW($A191)-5,FALSE),IFERROR(INDEX(J$391:J$427,MATCH($F191,$B$391:$B$427,0))/VLOOKUP($F191,$B$391:$AH$427,MATCH(LEFT(TRIM(J$6),FIND("~",SUBSTITUTE(J$6,"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191))*HLOOKUP(LEFT(TRIM(J$6),FIND("~",SUBSTITUTE(J$6," ","~",LEN(TRIM(J$6))-LEN(SUBSTITUTE(TRIM(J$6)," ",""))))-1)&amp;" Total",$B$6:$AH$427,ROW($A191)-5,FALSE))</f>
        <v>0</v>
      </c>
      <c r="K191" s="11">
        <f ca="1">IF(K$5&lt;&gt;"",HLOOKUP(K$5,Functionalization!$G$6:$M$427,ROW($A191)-5,FALSE),IFERROR(INDEX(K$391:K$427,MATCH($F191,$B$391:$B$427,0))/VLOOKUP($F191,$B$391:$AH$427,MATCH(LEFT(TRIM(K$6),FIND("~",SUBSTITUTE(K$6,"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191))*HLOOKUP(LEFT(TRIM(K$6),FIND("~",SUBSTITUTE(K$6," ","~",LEN(TRIM(K$6))-LEN(SUBSTITUTE(TRIM(K$6)," ",""))))-1)&amp;" Total",$B$6:$AH$427,ROW($A191)-5,FALSE))</f>
        <v>0</v>
      </c>
      <c r="L191" s="11">
        <f ca="1">IF(L$5&lt;&gt;"",HLOOKUP(L$5,Functionalization!$G$6:$M$427,ROW($A191)-5,FALSE),IFERROR(INDEX(L$391:L$427,MATCH($F191,$B$391:$B$427,0))/VLOOKUP($F191,$B$391:$AH$427,MATCH(LEFT(TRIM(L$6),FIND("~",SUBSTITUTE(L$6,"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191))*HLOOKUP(LEFT(TRIM(L$6),FIND("~",SUBSTITUTE(L$6," ","~",LEN(TRIM(L$6))-LEN(SUBSTITUTE(TRIM(L$6)," ",""))))-1)&amp;" Total",$B$6:$AH$427,ROW($A191)-5,FALSE))</f>
        <v>0</v>
      </c>
      <c r="M191" s="11">
        <f ca="1">IF(M$5&lt;&gt;"",HLOOKUP(M$5,Functionalization!$G$6:$M$427,ROW($A191)-5,FALSE),IFERROR(INDEX(M$391:M$427,MATCH($F191,$B$391:$B$427,0))/VLOOKUP($F191,$B$391:$AH$427,MATCH(LEFT(TRIM(M$6),FIND("~",SUBSTITUTE(M$6,"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191))*HLOOKUP(LEFT(TRIM(M$6),FIND("~",SUBSTITUTE(M$6," ","~",LEN(TRIM(M$6))-LEN(SUBSTITUTE(TRIM(M$6)," ",""))))-1)&amp;" Total",$B$6:$AH$427,ROW($A191)-5,FALSE))</f>
        <v>0</v>
      </c>
      <c r="N191" s="11">
        <f ca="1">IF(N$5&lt;&gt;"",HLOOKUP(N$5,Functionalization!$G$6:$M$427,ROW($A191)-5,FALSE),IFERROR(INDEX(N$391:N$427,MATCH($F191,$B$391:$B$427,0))/VLOOKUP($F191,$B$391:$AH$427,MATCH(LEFT(TRIM(N$6),FIND("~",SUBSTITUTE(N$6,"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191))*HLOOKUP(LEFT(TRIM(N$6),FIND("~",SUBSTITUTE(N$6," ","~",LEN(TRIM(N$6))-LEN(SUBSTITUTE(TRIM(N$6)," ",""))))-1)&amp;" Total",$B$6:$AH$427,ROW($A191)-5,FALSE))</f>
        <v>0</v>
      </c>
      <c r="O191" s="11">
        <f ca="1">IF(O$5&lt;&gt;"",HLOOKUP(O$5,Functionalization!$G$6:$M$427,ROW($A191)-5,FALSE),IFERROR(INDEX(O$391:O$427,MATCH($F191,$B$391:$B$427,0))/VLOOKUP($F191,$B$391:$AH$427,MATCH(LEFT(TRIM(O$6),FIND("~",SUBSTITUTE(O$6,"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191))*HLOOKUP(LEFT(TRIM(O$6),FIND("~",SUBSTITUTE(O$6," ","~",LEN(TRIM(O$6))-LEN(SUBSTITUTE(TRIM(O$6)," ",""))))-1)&amp;" Total",$B$6:$AH$427,ROW($A191)-5,FALSE))</f>
        <v>28019.317139885257</v>
      </c>
      <c r="P191" s="11">
        <f ca="1">IF(P$5&lt;&gt;"",HLOOKUP(P$5,Functionalization!$G$6:$M$427,ROW($A191)-5,FALSE),IFERROR(INDEX(P$391:P$427,MATCH($F191,$B$391:$B$427,0))/VLOOKUP($F191,$B$391:$AH$427,MATCH(LEFT(TRIM(P$6),FIND("~",SUBSTITUTE(P$6,"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191))*HLOOKUP(LEFT(TRIM(P$6),FIND("~",SUBSTITUTE(P$6," ","~",LEN(TRIM(P$6))-LEN(SUBSTITUTE(TRIM(P$6)," ",""))))-1)&amp;" Total",$B$6:$AH$427,ROW($A191)-5,FALSE))</f>
        <v>28019.317139885257</v>
      </c>
      <c r="Q191" s="11">
        <f ca="1">IF(Q$5&lt;&gt;"",HLOOKUP(Q$5,Functionalization!$G$6:$M$427,ROW($A191)-5,FALSE),IFERROR(INDEX(Q$391:Q$427,MATCH($F191,$B$391:$B$427,0))/VLOOKUP($F191,$B$391:$AH$427,MATCH(LEFT(TRIM(Q$6),FIND("~",SUBSTITUTE(Q$6,"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191))*HLOOKUP(LEFT(TRIM(Q$6),FIND("~",SUBSTITUTE(Q$6," ","~",LEN(TRIM(Q$6))-LEN(SUBSTITUTE(TRIM(Q$6)," ",""))))-1)&amp;" Total",$B$6:$AH$427,ROW($A191)-5,FALSE))</f>
        <v>0</v>
      </c>
      <c r="R191" s="11">
        <f ca="1">IF(R$5&lt;&gt;"",HLOOKUP(R$5,Functionalization!$G$6:$M$427,ROW($A191)-5,FALSE),IFERROR(INDEX(R$391:R$427,MATCH($F191,$B$391:$B$427,0))/VLOOKUP($F191,$B$391:$AH$427,MATCH(LEFT(TRIM(R$6),FIND("~",SUBSTITUTE(R$6,"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191))*HLOOKUP(LEFT(TRIM(R$6),FIND("~",SUBSTITUTE(R$6," ","~",LEN(TRIM(R$6))-LEN(SUBSTITUTE(TRIM(R$6)," ",""))))-1)&amp;" Total",$B$6:$AH$427,ROW($A191)-5,FALSE))</f>
        <v>0</v>
      </c>
      <c r="S191" s="11">
        <f ca="1">IF(S$5&lt;&gt;"",HLOOKUP(S$5,Functionalization!$G$6:$M$427,ROW($A191)-5,FALSE),IFERROR(INDEX(S$391:S$427,MATCH($F191,$B$391:$B$427,0))/VLOOKUP($F191,$B$391:$AH$427,MATCH(LEFT(TRIM(S$6),FIND("~",SUBSTITUTE(S$6,"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191))*HLOOKUP(LEFT(TRIM(S$6),FIND("~",SUBSTITUTE(S$6," ","~",LEN(TRIM(S$6))-LEN(SUBSTITUTE(TRIM(S$6)," ",""))))-1)&amp;" Total",$B$6:$AH$427,ROW($A191)-5,FALSE))</f>
        <v>0</v>
      </c>
      <c r="T191" s="11">
        <f ca="1">IF(T$5&lt;&gt;"",HLOOKUP(T$5,Functionalization!$G$6:$M$427,ROW($A191)-5,FALSE),IFERROR(INDEX(T$391:T$427,MATCH($F191,$B$391:$B$427,0))/VLOOKUP($F191,$B$391:$AH$427,MATCH(LEFT(TRIM(T$6),FIND("~",SUBSTITUTE(T$6,"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191))*HLOOKUP(LEFT(TRIM(T$6),FIND("~",SUBSTITUTE(T$6," ","~",LEN(TRIM(T$6))-LEN(SUBSTITUTE(TRIM(T$6)," ",""))))-1)&amp;" Total",$B$6:$AH$427,ROW($A191)-5,FALSE))</f>
        <v>0</v>
      </c>
      <c r="U191" s="11">
        <f ca="1">IF(U$5&lt;&gt;"",HLOOKUP(U$5,Functionalization!$G$6:$M$427,ROW($A191)-5,FALSE),IFERROR(INDEX(U$391:U$427,MATCH($F191,$B$391:$B$427,0))/VLOOKUP($F191,$B$391:$AH$427,MATCH(LEFT(TRIM(U$6),FIND("~",SUBSTITUTE(U$6,"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191))*HLOOKUP(LEFT(TRIM(U$6),FIND("~",SUBSTITUTE(U$6," ","~",LEN(TRIM(U$6))-LEN(SUBSTITUTE(TRIM(U$6)," ",""))))-1)&amp;" Total",$B$6:$AH$427,ROW($A191)-5,FALSE))</f>
        <v>0</v>
      </c>
      <c r="V191" s="11">
        <f ca="1">IF(V$5&lt;&gt;"",HLOOKUP(V$5,Functionalization!$G$6:$M$427,ROW($A191)-5,FALSE),IFERROR(INDEX(V$391:V$427,MATCH($F191,$B$391:$B$427,0))/VLOOKUP($F191,$B$391:$AH$427,MATCH(LEFT(TRIM(V$6),FIND("~",SUBSTITUTE(V$6,"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191))*HLOOKUP(LEFT(TRIM(V$6),FIND("~",SUBSTITUTE(V$6," ","~",LEN(TRIM(V$6))-LEN(SUBSTITUTE(TRIM(V$6)," ",""))))-1)&amp;" Total",$B$6:$AH$427,ROW($A191)-5,FALSE))</f>
        <v>0</v>
      </c>
      <c r="W191" s="11">
        <f ca="1">IF(W$5&lt;&gt;"",HLOOKUP(W$5,Functionalization!$G$6:$M$427,ROW($A191)-5,FALSE),IFERROR(INDEX(W$391:W$427,MATCH($F191,$B$391:$B$427,0))/VLOOKUP($F191,$B$391:$AH$427,MATCH(LEFT(TRIM(W$6),FIND("~",SUBSTITUTE(W$6,"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191))*HLOOKUP(LEFT(TRIM(W$6),FIND("~",SUBSTITUTE(W$6," ","~",LEN(TRIM(W$6))-LEN(SUBSTITUTE(TRIM(W$6)," ",""))))-1)&amp;" Total",$B$6:$AH$427,ROW($A191)-5,FALSE))</f>
        <v>0</v>
      </c>
      <c r="X191" s="11">
        <f ca="1">IF(X$5&lt;&gt;"",HLOOKUP(X$5,Functionalization!$G$6:$M$427,ROW($A191)-5,FALSE),IFERROR(INDEX(X$391:X$427,MATCH($F191,$B$391:$B$427,0))/VLOOKUP($F191,$B$391:$AH$427,MATCH(LEFT(TRIM(X$6),FIND("~",SUBSTITUTE(X$6,"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191))*HLOOKUP(LEFT(TRIM(X$6),FIND("~",SUBSTITUTE(X$6," ","~",LEN(TRIM(X$6))-LEN(SUBSTITUTE(TRIM(X$6)," ",""))))-1)&amp;" Total",$B$6:$AH$427,ROW($A191)-5,FALSE))</f>
        <v>0</v>
      </c>
      <c r="Y191" s="11">
        <f ca="1">IF(Y$5&lt;&gt;"",HLOOKUP(Y$5,Functionalization!$G$6:$M$427,ROW($A191)-5,FALSE),IFERROR(INDEX(Y$391:Y$427,MATCH($F191,$B$391:$B$427,0))/VLOOKUP($F191,$B$391:$AH$427,MATCH(LEFT(TRIM(Y$6),FIND("~",SUBSTITUTE(Y$6,"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191))*HLOOKUP(LEFT(TRIM(Y$6),FIND("~",SUBSTITUTE(Y$6," ","~",LEN(TRIM(Y$6))-LEN(SUBSTITUTE(TRIM(Y$6)," ",""))))-1)&amp;" Total",$B$6:$AH$427,ROW($A191)-5,FALSE))</f>
        <v>0</v>
      </c>
      <c r="Z191" s="11">
        <f ca="1">IF(Z$5&lt;&gt;"",HLOOKUP(Z$5,Functionalization!$G$6:$M$427,ROW($A191)-5,FALSE),IFERROR(INDEX(Z$391:Z$427,MATCH($F191,$B$391:$B$427,0))/VLOOKUP($F191,$B$391:$AH$427,MATCH(LEFT(TRIM(Z$6),FIND("~",SUBSTITUTE(Z$6,"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191))*HLOOKUP(LEFT(TRIM(Z$6),FIND("~",SUBSTITUTE(Z$6," ","~",LEN(TRIM(Z$6))-LEN(SUBSTITUTE(TRIM(Z$6)," ",""))))-1)&amp;" Total",$B$6:$AH$427,ROW($A191)-5,FALSE))</f>
        <v>0</v>
      </c>
      <c r="AA191" s="11">
        <f ca="1">IF(AA$5&lt;&gt;"",HLOOKUP(AA$5,Functionalization!$G$6:$M$427,ROW($A191)-5,FALSE),IFERROR(INDEX(AA$391:AA$427,MATCH($F191,$B$391:$B$427,0))/VLOOKUP($F191,$B$391:$AH$427,MATCH(LEFT(TRIM(AA$6),FIND("~",SUBSTITUTE(AA$6,"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191))*HLOOKUP(LEFT(TRIM(AA$6),FIND("~",SUBSTITUTE(AA$6," ","~",LEN(TRIM(AA$6))-LEN(SUBSTITUTE(TRIM(AA$6)," ",""))))-1)&amp;" Total",$B$6:$AH$427,ROW($A191)-5,FALSE))</f>
        <v>0</v>
      </c>
      <c r="AB191" s="11">
        <f ca="1">IF(AB$5&lt;&gt;"",HLOOKUP(AB$5,Functionalization!$G$6:$M$427,ROW($A191)-5,FALSE),IFERROR(INDEX(AB$391:AB$427,MATCH($F191,$B$391:$B$427,0))/VLOOKUP($F191,$B$391:$AH$427,MATCH(LEFT(TRIM(AB$6),FIND("~",SUBSTITUTE(AB$6,"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191))*HLOOKUP(LEFT(TRIM(AB$6),FIND("~",SUBSTITUTE(AB$6," ","~",LEN(TRIM(AB$6))-LEN(SUBSTITUTE(TRIM(AB$6)," ",""))))-1)&amp;" Total",$B$6:$AH$427,ROW($A191)-5,FALSE))</f>
        <v>0</v>
      </c>
      <c r="AC191" s="11">
        <f ca="1">IF(AC$5&lt;&gt;"",HLOOKUP(AC$5,Functionalization!$G$6:$M$427,ROW($A191)-5,FALSE),IFERROR(INDEX(AC$391:AC$427,MATCH($F191,$B$391:$B$427,0))/VLOOKUP($F191,$B$391:$AH$427,MATCH(LEFT(TRIM(AC$6),FIND("~",SUBSTITUTE(AC$6,"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191))*HLOOKUP(LEFT(TRIM(AC$6),FIND("~",SUBSTITUTE(AC$6," ","~",LEN(TRIM(AC$6))-LEN(SUBSTITUTE(TRIM(AC$6)," ",""))))-1)&amp;" Total",$B$6:$AH$427,ROW($A191)-5,FALSE))</f>
        <v>0</v>
      </c>
      <c r="AD191" s="11">
        <f ca="1">IF(AD$5&lt;&gt;"",HLOOKUP(AD$5,Functionalization!$G$6:$M$427,ROW($A191)-5,FALSE),IFERROR(INDEX(AD$391:AD$427,MATCH($F191,$B$391:$B$427,0))/VLOOKUP($F191,$B$391:$AH$427,MATCH(LEFT(TRIM(AD$6),FIND("~",SUBSTITUTE(AD$6,"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191))*HLOOKUP(LEFT(TRIM(AD$6),FIND("~",SUBSTITUTE(AD$6," ","~",LEN(TRIM(AD$6))-LEN(SUBSTITUTE(TRIM(AD$6)," ",""))))-1)&amp;" Total",$B$6:$AH$427,ROW($A191)-5,FALSE))</f>
        <v>0</v>
      </c>
      <c r="AE191" s="11">
        <f ca="1">IF(AE$5&lt;&gt;"",HLOOKUP(AE$5,Functionalization!$G$6:$M$427,ROW($A191)-5,FALSE),IFERROR(INDEX(AE$391:AE$427,MATCH($F191,$B$391:$B$427,0))/VLOOKUP($F191,$B$391:$AH$427,MATCH(LEFT(TRIM(AE$6),FIND("~",SUBSTITUTE(AE$6,"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191))*HLOOKUP(LEFT(TRIM(AE$6),FIND("~",SUBSTITUTE(AE$6," ","~",LEN(TRIM(AE$6))-LEN(SUBSTITUTE(TRIM(AE$6)," ",""))))-1)&amp;" Total",$B$6:$AH$427,ROW($A191)-5,FALSE))</f>
        <v>0</v>
      </c>
      <c r="AF191" s="11">
        <f ca="1">IF(AF$5&lt;&gt;"",HLOOKUP(AF$5,Functionalization!$G$6:$M$427,ROW($A191)-5,FALSE),IFERROR(INDEX(AF$391:AF$427,MATCH($F191,$B$391:$B$427,0))/VLOOKUP($F191,$B$391:$AH$427,MATCH(LEFT(TRIM(AF$6),FIND("~",SUBSTITUTE(AF$6,"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191))*HLOOKUP(LEFT(TRIM(AF$6),FIND("~",SUBSTITUTE(AF$6," ","~",LEN(TRIM(AF$6))-LEN(SUBSTITUTE(TRIM(AF$6)," ",""))))-1)&amp;" Total",$B$6:$AH$427,ROW($A191)-5,FALSE))</f>
        <v>0</v>
      </c>
      <c r="AG191" s="11">
        <f ca="1">IF(AG$5&lt;&gt;"",HLOOKUP(AG$5,Functionalization!$G$6:$M$427,ROW($A191)-5,FALSE),IFERROR(INDEX(AG$391:AG$427,MATCH($F191,$B$391:$B$427,0))/VLOOKUP($F191,$B$391:$AH$427,MATCH(LEFT(TRIM(AG$6),FIND("~",SUBSTITUTE(AG$6,"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191))*HLOOKUP(LEFT(TRIM(AG$6),FIND("~",SUBSTITUTE(AG$6," ","~",LEN(TRIM(AG$6))-LEN(SUBSTITUTE(TRIM(AG$6)," ",""))))-1)&amp;" Total",$B$6:$AH$427,ROW($A191)-5,FALSE))</f>
        <v>0</v>
      </c>
      <c r="AH191" s="11">
        <f ca="1">IF(AH$5&lt;&gt;"",HLOOKUP(AH$5,Functionalization!$G$6:$M$427,ROW($A191)-5,FALSE),IFERROR(INDEX(AH$391:AH$427,MATCH($F191,$B$391:$B$427,0))/VLOOKUP($F191,$B$391:$AH$427,MATCH(LEFT(TRIM(AH$6),FIND("~",SUBSTITUTE(AH$6,"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191))*HLOOKUP(LEFT(TRIM(AH$6),FIND("~",SUBSTITUTE(AH$6," ","~",LEN(TRIM(AH$6))-LEN(SUBSTITUTE(TRIM(AH$6)," ",""))))-1)&amp;" Total",$B$6:$AH$427,ROW($A191)-5,FALSE))</f>
        <v>0</v>
      </c>
      <c r="AJ191">
        <f ca="1">IFERROR(IF(SUMIF($G$6:$AH$6,AJ$6&amp;" Total",$G191:$AH191)-(SUMIF($G$6:$AH$6,AJ$6&amp;" "&amp;'Input-Func_Class'!$D$22,$G191:$AH191)+IFERROR(SUMIF($G$6:$AH$6,AJ$6&amp;" "&amp;'Input-Func_Class'!$E$22,$G191:$AH191),SUMIF($G$6:$AH$6,AJ$6&amp;" "&amp;'Input-Func_Class'!$B$24,$G191:$AH191))+SUMIF($G$6:$AH$6,AJ$6&amp;" "&amp;'Input-Func_Class'!$F$22,$G191:$AH191))&lt;Check_Limit,0,1),1)</f>
        <v>0</v>
      </c>
      <c r="AK191">
        <f ca="1">IFERROR(IF(SUMIF($G$6:$AH$6,AK$6&amp;" Total",$G191:$AH191)-(SUMIF($G$6:$AH$6,AK$6&amp;" "&amp;'Input-Func_Class'!$D$22,$G191:$AH191)+IFERROR(SUMIF($G$6:$AH$6,AK$6&amp;" "&amp;'Input-Func_Class'!$E$22,$G191:$AH191),SUMIF($G$6:$AH$6,AK$6&amp;" "&amp;'Input-Func_Class'!$B$24,$G191:$AH191))+SUMIF($G$6:$AH$6,AK$6&amp;" "&amp;'Input-Func_Class'!$F$22,$G191:$AH191))&lt;Check_Limit,0,1),1)</f>
        <v>0</v>
      </c>
      <c r="AL191">
        <f ca="1">IFERROR(IF(SUMIF($G$6:$AH$6,AL$6&amp;" Total",$G191:$AH191)-(SUMIF($G$6:$AH$6,AL$6&amp;" "&amp;'Input-Func_Class'!$D$22,$G191:$AH191)+IFERROR(SUMIF($G$6:$AH$6,AL$6&amp;" "&amp;'Input-Func_Class'!$E$22,$G191:$AH191),SUMIF($G$6:$AH$6,AL$6&amp;" "&amp;'Input-Func_Class'!$B$24,$G191:$AH191))+SUMIF($G$6:$AH$6,AL$6&amp;" "&amp;'Input-Func_Class'!$F$22,$G191:$AH191))&lt;Check_Limit,0,1),1)</f>
        <v>0</v>
      </c>
      <c r="AM191">
        <f ca="1">IFERROR(IF(SUMIF($G$6:$AH$6,AM$6&amp;" Total",$G191:$AH191)-(SUMIF($G$6:$AH$6,AM$6&amp;" "&amp;'Input-Func_Class'!$D$22,$G191:$AH191)+IFERROR(SUMIF($G$6:$AH$6,AM$6&amp;" "&amp;'Input-Func_Class'!$E$22,$G191:$AH191),SUMIF($G$6:$AH$6,AM$6&amp;" "&amp;'Input-Func_Class'!$B$24,$G191:$AH191))+SUMIF($G$6:$AH$6,AM$6&amp;" "&amp;'Input-Func_Class'!$F$22,$G191:$AH191))&lt;Check_Limit,0,1),1)</f>
        <v>0</v>
      </c>
      <c r="AN191">
        <f ca="1">IFERROR(IF(SUMIF($G$6:$AH$6,AN$6&amp;" Total",$G191:$AH191)-(SUMIF($G$6:$AH$6,AN$6&amp;" "&amp;'Input-Func_Class'!$D$22,$G191:$AH191)+IFERROR(SUMIF($G$6:$AH$6,AN$6&amp;" "&amp;'Input-Func_Class'!$E$22,$G191:$AH191),SUMIF($G$6:$AH$6,AN$6&amp;" "&amp;'Input-Func_Class'!$B$24,$G191:$AH191))+SUMIF($G$6:$AH$6,AN$6&amp;" "&amp;'Input-Func_Class'!$F$22,$G191:$AH191))&lt;Check_Limit,0,1),1)</f>
        <v>0</v>
      </c>
      <c r="AO191">
        <f ca="1">IFERROR(IF(SUMIF($G$6:$AH$6,AO$6&amp;" Total",$G191:$AH191)-(SUMIF($G$6:$AH$6,AO$6&amp;" "&amp;'Input-Func_Class'!$D$22,$G191:$AH191)+IFERROR(SUMIF($G$6:$AH$6,AO$6&amp;" "&amp;'Input-Func_Class'!$E$22,$G191:$AH191),SUMIF($G$6:$AH$6,AO$6&amp;" "&amp;'Input-Func_Class'!$B$24,$G191:$AH191))+SUMIF($G$6:$AH$6,AO$6&amp;" "&amp;'Input-Func_Class'!$F$22,$G191:$AH191))&lt;Check_Limit,0,1),1)</f>
        <v>0</v>
      </c>
      <c r="AP191">
        <f ca="1">IFERROR(IF(SUMIF($G$6:$AH$6,AP$6&amp;" Total",$G191:$AH191)-(SUMIF($G$6:$AH$6,AP$6&amp;" "&amp;'Input-Func_Class'!$D$22,$G191:$AH191)+IFERROR(SUMIF($G$6:$AH$6,AP$6&amp;" "&amp;'Input-Func_Class'!$E$22,$G191:$AH191),SUMIF($G$6:$AH$6,AP$6&amp;" "&amp;'Input-Func_Class'!$B$24,$G191:$AH191))+SUMIF($G$6:$AH$6,AP$6&amp;" "&amp;'Input-Func_Class'!$F$22,$G191:$AH191))&lt;Check_Limit,0,1),1)</f>
        <v>0</v>
      </c>
    </row>
    <row r="192" spans="1:42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>Functionalization!$D192</f>
        <v>8178.933016440752</v>
      </c>
      <c r="E192" s="11">
        <f t="shared" ca="1" si="15"/>
        <v>0</v>
      </c>
      <c r="F192" s="3" t="str">
        <f>IF($D192=0,"-",IF('Input-Accounts'!$E192&lt;&gt;0,'Input-Accounts'!$E192,'Input-Accounts'!$G192))</f>
        <v>INT_STORPT</v>
      </c>
      <c r="G192" s="11">
        <f ca="1">IF(G$5&lt;&gt;"",HLOOKUP(G$5,Functionalization!$G$6:$M$427,ROW($A192)-5,FALSE),IFERROR(INDEX(G$391:G$427,MATCH($F192,$B$391:$B$427,0))/VLOOKUP($F192,$B$391:$AH$427,MATCH(LEFT(TRIM(G$6),FIND("~",SUBSTITUTE(G$6,"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192))*HLOOKUP(LEFT(TRIM(G$6),FIND("~",SUBSTITUTE(G$6," ","~",LEN(TRIM(G$6))-LEN(SUBSTITUTE(TRIM(G$6)," ",""))))-1)&amp;" Total",$B$6:$AH$427,ROW($A192)-5,FALSE))</f>
        <v>0</v>
      </c>
      <c r="H192" s="11">
        <f ca="1">IF(H$5&lt;&gt;"",HLOOKUP(H$5,Functionalization!$G$6:$M$427,ROW($A192)-5,FALSE),IFERROR(INDEX(H$391:H$427,MATCH($F192,$B$391:$B$427,0))/VLOOKUP($F192,$B$391:$AH$427,MATCH(LEFT(TRIM(H$6),FIND("~",SUBSTITUTE(H$6,"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192))*HLOOKUP(LEFT(TRIM(H$6),FIND("~",SUBSTITUTE(H$6," ","~",LEN(TRIM(H$6))-LEN(SUBSTITUTE(TRIM(H$6)," ",""))))-1)&amp;" Total",$B$6:$AH$427,ROW($A192)-5,FALSE))</f>
        <v>0</v>
      </c>
      <c r="I192" s="11">
        <f ca="1">IF(I$5&lt;&gt;"",HLOOKUP(I$5,Functionalization!$G$6:$M$427,ROW($A192)-5,FALSE),IFERROR(INDEX(I$391:I$427,MATCH($F192,$B$391:$B$427,0))/VLOOKUP($F192,$B$391:$AH$427,MATCH(LEFT(TRIM(I$6),FIND("~",SUBSTITUTE(I$6,"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192))*HLOOKUP(LEFT(TRIM(I$6),FIND("~",SUBSTITUTE(I$6," ","~",LEN(TRIM(I$6))-LEN(SUBSTITUTE(TRIM(I$6)," ",""))))-1)&amp;" Total",$B$6:$AH$427,ROW($A192)-5,FALSE))</f>
        <v>0</v>
      </c>
      <c r="J192" s="11">
        <f ca="1">IF(J$5&lt;&gt;"",HLOOKUP(J$5,Functionalization!$G$6:$M$427,ROW($A192)-5,FALSE),IFERROR(INDEX(J$391:J$427,MATCH($F192,$B$391:$B$427,0))/VLOOKUP($F192,$B$391:$AH$427,MATCH(LEFT(TRIM(J$6),FIND("~",SUBSTITUTE(J$6,"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192))*HLOOKUP(LEFT(TRIM(J$6),FIND("~",SUBSTITUTE(J$6," ","~",LEN(TRIM(J$6))-LEN(SUBSTITUTE(TRIM(J$6)," ",""))))-1)&amp;" Total",$B$6:$AH$427,ROW($A192)-5,FALSE))</f>
        <v>0</v>
      </c>
      <c r="K192" s="11">
        <f ca="1">IF(K$5&lt;&gt;"",HLOOKUP(K$5,Functionalization!$G$6:$M$427,ROW($A192)-5,FALSE),IFERROR(INDEX(K$391:K$427,MATCH($F192,$B$391:$B$427,0))/VLOOKUP($F192,$B$391:$AH$427,MATCH(LEFT(TRIM(K$6),FIND("~",SUBSTITUTE(K$6,"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192))*HLOOKUP(LEFT(TRIM(K$6),FIND("~",SUBSTITUTE(K$6," ","~",LEN(TRIM(K$6))-LEN(SUBSTITUTE(TRIM(K$6)," ",""))))-1)&amp;" Total",$B$6:$AH$427,ROW($A192)-5,FALSE))</f>
        <v>0</v>
      </c>
      <c r="L192" s="11">
        <f ca="1">IF(L$5&lt;&gt;"",HLOOKUP(L$5,Functionalization!$G$6:$M$427,ROW($A192)-5,FALSE),IFERROR(INDEX(L$391:L$427,MATCH($F192,$B$391:$B$427,0))/VLOOKUP($F192,$B$391:$AH$427,MATCH(LEFT(TRIM(L$6),FIND("~",SUBSTITUTE(L$6,"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192))*HLOOKUP(LEFT(TRIM(L$6),FIND("~",SUBSTITUTE(L$6," ","~",LEN(TRIM(L$6))-LEN(SUBSTITUTE(TRIM(L$6)," ",""))))-1)&amp;" Total",$B$6:$AH$427,ROW($A192)-5,FALSE))</f>
        <v>0</v>
      </c>
      <c r="M192" s="11">
        <f ca="1">IF(M$5&lt;&gt;"",HLOOKUP(M$5,Functionalization!$G$6:$M$427,ROW($A192)-5,FALSE),IFERROR(INDEX(M$391:M$427,MATCH($F192,$B$391:$B$427,0))/VLOOKUP($F192,$B$391:$AH$427,MATCH(LEFT(TRIM(M$6),FIND("~",SUBSTITUTE(M$6,"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192))*HLOOKUP(LEFT(TRIM(M$6),FIND("~",SUBSTITUTE(M$6," ","~",LEN(TRIM(M$6))-LEN(SUBSTITUTE(TRIM(M$6)," ",""))))-1)&amp;" Total",$B$6:$AH$427,ROW($A192)-5,FALSE))</f>
        <v>0</v>
      </c>
      <c r="N192" s="11">
        <f ca="1">IF(N$5&lt;&gt;"",HLOOKUP(N$5,Functionalization!$G$6:$M$427,ROW($A192)-5,FALSE),IFERROR(INDEX(N$391:N$427,MATCH($F192,$B$391:$B$427,0))/VLOOKUP($F192,$B$391:$AH$427,MATCH(LEFT(TRIM(N$6),FIND("~",SUBSTITUTE(N$6,"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192))*HLOOKUP(LEFT(TRIM(N$6),FIND("~",SUBSTITUTE(N$6," ","~",LEN(TRIM(N$6))-LEN(SUBSTITUTE(TRIM(N$6)," ",""))))-1)&amp;" Total",$B$6:$AH$427,ROW($A192)-5,FALSE))</f>
        <v>0</v>
      </c>
      <c r="O192" s="11">
        <f ca="1">IF(O$5&lt;&gt;"",HLOOKUP(O$5,Functionalization!$G$6:$M$427,ROW($A192)-5,FALSE),IFERROR(INDEX(O$391:O$427,MATCH($F192,$B$391:$B$427,0))/VLOOKUP($F192,$B$391:$AH$427,MATCH(LEFT(TRIM(O$6),FIND("~",SUBSTITUTE(O$6,"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192))*HLOOKUP(LEFT(TRIM(O$6),FIND("~",SUBSTITUTE(O$6," ","~",LEN(TRIM(O$6))-LEN(SUBSTITUTE(TRIM(O$6)," ",""))))-1)&amp;" Total",$B$6:$AH$427,ROW($A192)-5,FALSE))</f>
        <v>8178.933016440752</v>
      </c>
      <c r="P192" s="11">
        <f ca="1">IF(P$5&lt;&gt;"",HLOOKUP(P$5,Functionalization!$G$6:$M$427,ROW($A192)-5,FALSE),IFERROR(INDEX(P$391:P$427,MATCH($F192,$B$391:$B$427,0))/VLOOKUP($F192,$B$391:$AH$427,MATCH(LEFT(TRIM(P$6),FIND("~",SUBSTITUTE(P$6,"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192))*HLOOKUP(LEFT(TRIM(P$6),FIND("~",SUBSTITUTE(P$6," ","~",LEN(TRIM(P$6))-LEN(SUBSTITUTE(TRIM(P$6)," ",""))))-1)&amp;" Total",$B$6:$AH$427,ROW($A192)-5,FALSE))</f>
        <v>8178.933016440752</v>
      </c>
      <c r="Q192" s="11">
        <f ca="1">IF(Q$5&lt;&gt;"",HLOOKUP(Q$5,Functionalization!$G$6:$M$427,ROW($A192)-5,FALSE),IFERROR(INDEX(Q$391:Q$427,MATCH($F192,$B$391:$B$427,0))/VLOOKUP($F192,$B$391:$AH$427,MATCH(LEFT(TRIM(Q$6),FIND("~",SUBSTITUTE(Q$6,"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192))*HLOOKUP(LEFT(TRIM(Q$6),FIND("~",SUBSTITUTE(Q$6," ","~",LEN(TRIM(Q$6))-LEN(SUBSTITUTE(TRIM(Q$6)," ",""))))-1)&amp;" Total",$B$6:$AH$427,ROW($A192)-5,FALSE))</f>
        <v>0</v>
      </c>
      <c r="R192" s="11">
        <f ca="1">IF(R$5&lt;&gt;"",HLOOKUP(R$5,Functionalization!$G$6:$M$427,ROW($A192)-5,FALSE),IFERROR(INDEX(R$391:R$427,MATCH($F192,$B$391:$B$427,0))/VLOOKUP($F192,$B$391:$AH$427,MATCH(LEFT(TRIM(R$6),FIND("~",SUBSTITUTE(R$6,"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192))*HLOOKUP(LEFT(TRIM(R$6),FIND("~",SUBSTITUTE(R$6," ","~",LEN(TRIM(R$6))-LEN(SUBSTITUTE(TRIM(R$6)," ",""))))-1)&amp;" Total",$B$6:$AH$427,ROW($A192)-5,FALSE))</f>
        <v>0</v>
      </c>
      <c r="S192" s="11">
        <f ca="1">IF(S$5&lt;&gt;"",HLOOKUP(S$5,Functionalization!$G$6:$M$427,ROW($A192)-5,FALSE),IFERROR(INDEX(S$391:S$427,MATCH($F192,$B$391:$B$427,0))/VLOOKUP($F192,$B$391:$AH$427,MATCH(LEFT(TRIM(S$6),FIND("~",SUBSTITUTE(S$6,"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192))*HLOOKUP(LEFT(TRIM(S$6),FIND("~",SUBSTITUTE(S$6," ","~",LEN(TRIM(S$6))-LEN(SUBSTITUTE(TRIM(S$6)," ",""))))-1)&amp;" Total",$B$6:$AH$427,ROW($A192)-5,FALSE))</f>
        <v>0</v>
      </c>
      <c r="T192" s="11">
        <f ca="1">IF(T$5&lt;&gt;"",HLOOKUP(T$5,Functionalization!$G$6:$M$427,ROW($A192)-5,FALSE),IFERROR(INDEX(T$391:T$427,MATCH($F192,$B$391:$B$427,0))/VLOOKUP($F192,$B$391:$AH$427,MATCH(LEFT(TRIM(T$6),FIND("~",SUBSTITUTE(T$6,"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192))*HLOOKUP(LEFT(TRIM(T$6),FIND("~",SUBSTITUTE(T$6," ","~",LEN(TRIM(T$6))-LEN(SUBSTITUTE(TRIM(T$6)," ",""))))-1)&amp;" Total",$B$6:$AH$427,ROW($A192)-5,FALSE))</f>
        <v>0</v>
      </c>
      <c r="U192" s="11">
        <f ca="1">IF(U$5&lt;&gt;"",HLOOKUP(U$5,Functionalization!$G$6:$M$427,ROW($A192)-5,FALSE),IFERROR(INDEX(U$391:U$427,MATCH($F192,$B$391:$B$427,0))/VLOOKUP($F192,$B$391:$AH$427,MATCH(LEFT(TRIM(U$6),FIND("~",SUBSTITUTE(U$6,"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192))*HLOOKUP(LEFT(TRIM(U$6),FIND("~",SUBSTITUTE(U$6," ","~",LEN(TRIM(U$6))-LEN(SUBSTITUTE(TRIM(U$6)," ",""))))-1)&amp;" Total",$B$6:$AH$427,ROW($A192)-5,FALSE))</f>
        <v>0</v>
      </c>
      <c r="V192" s="11">
        <f ca="1">IF(V$5&lt;&gt;"",HLOOKUP(V$5,Functionalization!$G$6:$M$427,ROW($A192)-5,FALSE),IFERROR(INDEX(V$391:V$427,MATCH($F192,$B$391:$B$427,0))/VLOOKUP($F192,$B$391:$AH$427,MATCH(LEFT(TRIM(V$6),FIND("~",SUBSTITUTE(V$6,"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192))*HLOOKUP(LEFT(TRIM(V$6),FIND("~",SUBSTITUTE(V$6," ","~",LEN(TRIM(V$6))-LEN(SUBSTITUTE(TRIM(V$6)," ",""))))-1)&amp;" Total",$B$6:$AH$427,ROW($A192)-5,FALSE))</f>
        <v>0</v>
      </c>
      <c r="W192" s="11">
        <f ca="1">IF(W$5&lt;&gt;"",HLOOKUP(W$5,Functionalization!$G$6:$M$427,ROW($A192)-5,FALSE),IFERROR(INDEX(W$391:W$427,MATCH($F192,$B$391:$B$427,0))/VLOOKUP($F192,$B$391:$AH$427,MATCH(LEFT(TRIM(W$6),FIND("~",SUBSTITUTE(W$6,"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192))*HLOOKUP(LEFT(TRIM(W$6),FIND("~",SUBSTITUTE(W$6," ","~",LEN(TRIM(W$6))-LEN(SUBSTITUTE(TRIM(W$6)," ",""))))-1)&amp;" Total",$B$6:$AH$427,ROW($A192)-5,FALSE))</f>
        <v>0</v>
      </c>
      <c r="X192" s="11">
        <f ca="1">IF(X$5&lt;&gt;"",HLOOKUP(X$5,Functionalization!$G$6:$M$427,ROW($A192)-5,FALSE),IFERROR(INDEX(X$391:X$427,MATCH($F192,$B$391:$B$427,0))/VLOOKUP($F192,$B$391:$AH$427,MATCH(LEFT(TRIM(X$6),FIND("~",SUBSTITUTE(X$6,"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192))*HLOOKUP(LEFT(TRIM(X$6),FIND("~",SUBSTITUTE(X$6," ","~",LEN(TRIM(X$6))-LEN(SUBSTITUTE(TRIM(X$6)," ",""))))-1)&amp;" Total",$B$6:$AH$427,ROW($A192)-5,FALSE))</f>
        <v>0</v>
      </c>
      <c r="Y192" s="11">
        <f ca="1">IF(Y$5&lt;&gt;"",HLOOKUP(Y$5,Functionalization!$G$6:$M$427,ROW($A192)-5,FALSE),IFERROR(INDEX(Y$391:Y$427,MATCH($F192,$B$391:$B$427,0))/VLOOKUP($F192,$B$391:$AH$427,MATCH(LEFT(TRIM(Y$6),FIND("~",SUBSTITUTE(Y$6,"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192))*HLOOKUP(LEFT(TRIM(Y$6),FIND("~",SUBSTITUTE(Y$6," ","~",LEN(TRIM(Y$6))-LEN(SUBSTITUTE(TRIM(Y$6)," ",""))))-1)&amp;" Total",$B$6:$AH$427,ROW($A192)-5,FALSE))</f>
        <v>0</v>
      </c>
      <c r="Z192" s="11">
        <f ca="1">IF(Z$5&lt;&gt;"",HLOOKUP(Z$5,Functionalization!$G$6:$M$427,ROW($A192)-5,FALSE),IFERROR(INDEX(Z$391:Z$427,MATCH($F192,$B$391:$B$427,0))/VLOOKUP($F192,$B$391:$AH$427,MATCH(LEFT(TRIM(Z$6),FIND("~",SUBSTITUTE(Z$6,"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192))*HLOOKUP(LEFT(TRIM(Z$6),FIND("~",SUBSTITUTE(Z$6," ","~",LEN(TRIM(Z$6))-LEN(SUBSTITUTE(TRIM(Z$6)," ",""))))-1)&amp;" Total",$B$6:$AH$427,ROW($A192)-5,FALSE))</f>
        <v>0</v>
      </c>
      <c r="AA192" s="11">
        <f ca="1">IF(AA$5&lt;&gt;"",HLOOKUP(AA$5,Functionalization!$G$6:$M$427,ROW($A192)-5,FALSE),IFERROR(INDEX(AA$391:AA$427,MATCH($F192,$B$391:$B$427,0))/VLOOKUP($F192,$B$391:$AH$427,MATCH(LEFT(TRIM(AA$6),FIND("~",SUBSTITUTE(AA$6,"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192))*HLOOKUP(LEFT(TRIM(AA$6),FIND("~",SUBSTITUTE(AA$6," ","~",LEN(TRIM(AA$6))-LEN(SUBSTITUTE(TRIM(AA$6)," ",""))))-1)&amp;" Total",$B$6:$AH$427,ROW($A192)-5,FALSE))</f>
        <v>0</v>
      </c>
      <c r="AB192" s="11">
        <f ca="1">IF(AB$5&lt;&gt;"",HLOOKUP(AB$5,Functionalization!$G$6:$M$427,ROW($A192)-5,FALSE),IFERROR(INDEX(AB$391:AB$427,MATCH($F192,$B$391:$B$427,0))/VLOOKUP($F192,$B$391:$AH$427,MATCH(LEFT(TRIM(AB$6),FIND("~",SUBSTITUTE(AB$6,"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192))*HLOOKUP(LEFT(TRIM(AB$6),FIND("~",SUBSTITUTE(AB$6," ","~",LEN(TRIM(AB$6))-LEN(SUBSTITUTE(TRIM(AB$6)," ",""))))-1)&amp;" Total",$B$6:$AH$427,ROW($A192)-5,FALSE))</f>
        <v>0</v>
      </c>
      <c r="AC192" s="11">
        <f ca="1">IF(AC$5&lt;&gt;"",HLOOKUP(AC$5,Functionalization!$G$6:$M$427,ROW($A192)-5,FALSE),IFERROR(INDEX(AC$391:AC$427,MATCH($F192,$B$391:$B$427,0))/VLOOKUP($F192,$B$391:$AH$427,MATCH(LEFT(TRIM(AC$6),FIND("~",SUBSTITUTE(AC$6,"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192))*HLOOKUP(LEFT(TRIM(AC$6),FIND("~",SUBSTITUTE(AC$6," ","~",LEN(TRIM(AC$6))-LEN(SUBSTITUTE(TRIM(AC$6)," ",""))))-1)&amp;" Total",$B$6:$AH$427,ROW($A192)-5,FALSE))</f>
        <v>0</v>
      </c>
      <c r="AD192" s="11">
        <f ca="1">IF(AD$5&lt;&gt;"",HLOOKUP(AD$5,Functionalization!$G$6:$M$427,ROW($A192)-5,FALSE),IFERROR(INDEX(AD$391:AD$427,MATCH($F192,$B$391:$B$427,0))/VLOOKUP($F192,$B$391:$AH$427,MATCH(LEFT(TRIM(AD$6),FIND("~",SUBSTITUTE(AD$6,"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192))*HLOOKUP(LEFT(TRIM(AD$6),FIND("~",SUBSTITUTE(AD$6," ","~",LEN(TRIM(AD$6))-LEN(SUBSTITUTE(TRIM(AD$6)," ",""))))-1)&amp;" Total",$B$6:$AH$427,ROW($A192)-5,FALSE))</f>
        <v>0</v>
      </c>
      <c r="AE192" s="11">
        <f ca="1">IF(AE$5&lt;&gt;"",HLOOKUP(AE$5,Functionalization!$G$6:$M$427,ROW($A192)-5,FALSE),IFERROR(INDEX(AE$391:AE$427,MATCH($F192,$B$391:$B$427,0))/VLOOKUP($F192,$B$391:$AH$427,MATCH(LEFT(TRIM(AE$6),FIND("~",SUBSTITUTE(AE$6,"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192))*HLOOKUP(LEFT(TRIM(AE$6),FIND("~",SUBSTITUTE(AE$6," ","~",LEN(TRIM(AE$6))-LEN(SUBSTITUTE(TRIM(AE$6)," ",""))))-1)&amp;" Total",$B$6:$AH$427,ROW($A192)-5,FALSE))</f>
        <v>0</v>
      </c>
      <c r="AF192" s="11">
        <f ca="1">IF(AF$5&lt;&gt;"",HLOOKUP(AF$5,Functionalization!$G$6:$M$427,ROW($A192)-5,FALSE),IFERROR(INDEX(AF$391:AF$427,MATCH($F192,$B$391:$B$427,0))/VLOOKUP($F192,$B$391:$AH$427,MATCH(LEFT(TRIM(AF$6),FIND("~",SUBSTITUTE(AF$6,"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192))*HLOOKUP(LEFT(TRIM(AF$6),FIND("~",SUBSTITUTE(AF$6," ","~",LEN(TRIM(AF$6))-LEN(SUBSTITUTE(TRIM(AF$6)," ",""))))-1)&amp;" Total",$B$6:$AH$427,ROW($A192)-5,FALSE))</f>
        <v>0</v>
      </c>
      <c r="AG192" s="11">
        <f ca="1">IF(AG$5&lt;&gt;"",HLOOKUP(AG$5,Functionalization!$G$6:$M$427,ROW($A192)-5,FALSE),IFERROR(INDEX(AG$391:AG$427,MATCH($F192,$B$391:$B$427,0))/VLOOKUP($F192,$B$391:$AH$427,MATCH(LEFT(TRIM(AG$6),FIND("~",SUBSTITUTE(AG$6,"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192))*HLOOKUP(LEFT(TRIM(AG$6),FIND("~",SUBSTITUTE(AG$6," ","~",LEN(TRIM(AG$6))-LEN(SUBSTITUTE(TRIM(AG$6)," ",""))))-1)&amp;" Total",$B$6:$AH$427,ROW($A192)-5,FALSE))</f>
        <v>0</v>
      </c>
      <c r="AH192" s="11">
        <f ca="1">IF(AH$5&lt;&gt;"",HLOOKUP(AH$5,Functionalization!$G$6:$M$427,ROW($A192)-5,FALSE),IFERROR(INDEX(AH$391:AH$427,MATCH($F192,$B$391:$B$427,0))/VLOOKUP($F192,$B$391:$AH$427,MATCH(LEFT(TRIM(AH$6),FIND("~",SUBSTITUTE(AH$6,"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192))*HLOOKUP(LEFT(TRIM(AH$6),FIND("~",SUBSTITUTE(AH$6," ","~",LEN(TRIM(AH$6))-LEN(SUBSTITUTE(TRIM(AH$6)," ",""))))-1)&amp;" Total",$B$6:$AH$427,ROW($A192)-5,FALSE))</f>
        <v>0</v>
      </c>
      <c r="AJ192">
        <f ca="1">IFERROR(IF(SUMIF($G$6:$AH$6,AJ$6&amp;" Total",$G192:$AH192)-(SUMIF($G$6:$AH$6,AJ$6&amp;" "&amp;'Input-Func_Class'!$D$22,$G192:$AH192)+IFERROR(SUMIF($G$6:$AH$6,AJ$6&amp;" "&amp;'Input-Func_Class'!$E$22,$G192:$AH192),SUMIF($G$6:$AH$6,AJ$6&amp;" "&amp;'Input-Func_Class'!$B$24,$G192:$AH192))+SUMIF($G$6:$AH$6,AJ$6&amp;" "&amp;'Input-Func_Class'!$F$22,$G192:$AH192))&lt;Check_Limit,0,1),1)</f>
        <v>0</v>
      </c>
      <c r="AK192">
        <f ca="1">IFERROR(IF(SUMIF($G$6:$AH$6,AK$6&amp;" Total",$G192:$AH192)-(SUMIF($G$6:$AH$6,AK$6&amp;" "&amp;'Input-Func_Class'!$D$22,$G192:$AH192)+IFERROR(SUMIF($G$6:$AH$6,AK$6&amp;" "&amp;'Input-Func_Class'!$E$22,$G192:$AH192),SUMIF($G$6:$AH$6,AK$6&amp;" "&amp;'Input-Func_Class'!$B$24,$G192:$AH192))+SUMIF($G$6:$AH$6,AK$6&amp;" "&amp;'Input-Func_Class'!$F$22,$G192:$AH192))&lt;Check_Limit,0,1),1)</f>
        <v>0</v>
      </c>
      <c r="AL192">
        <f ca="1">IFERROR(IF(SUMIF($G$6:$AH$6,AL$6&amp;" Total",$G192:$AH192)-(SUMIF($G$6:$AH$6,AL$6&amp;" "&amp;'Input-Func_Class'!$D$22,$G192:$AH192)+IFERROR(SUMIF($G$6:$AH$6,AL$6&amp;" "&amp;'Input-Func_Class'!$E$22,$G192:$AH192),SUMIF($G$6:$AH$6,AL$6&amp;" "&amp;'Input-Func_Class'!$B$24,$G192:$AH192))+SUMIF($G$6:$AH$6,AL$6&amp;" "&amp;'Input-Func_Class'!$F$22,$G192:$AH192))&lt;Check_Limit,0,1),1)</f>
        <v>0</v>
      </c>
      <c r="AM192">
        <f ca="1">IFERROR(IF(SUMIF($G$6:$AH$6,AM$6&amp;" Total",$G192:$AH192)-(SUMIF($G$6:$AH$6,AM$6&amp;" "&amp;'Input-Func_Class'!$D$22,$G192:$AH192)+IFERROR(SUMIF($G$6:$AH$6,AM$6&amp;" "&amp;'Input-Func_Class'!$E$22,$G192:$AH192),SUMIF($G$6:$AH$6,AM$6&amp;" "&amp;'Input-Func_Class'!$B$24,$G192:$AH192))+SUMIF($G$6:$AH$6,AM$6&amp;" "&amp;'Input-Func_Class'!$F$22,$G192:$AH192))&lt;Check_Limit,0,1),1)</f>
        <v>0</v>
      </c>
      <c r="AN192">
        <f ca="1">IFERROR(IF(SUMIF($G$6:$AH$6,AN$6&amp;" Total",$G192:$AH192)-(SUMIF($G$6:$AH$6,AN$6&amp;" "&amp;'Input-Func_Class'!$D$22,$G192:$AH192)+IFERROR(SUMIF($G$6:$AH$6,AN$6&amp;" "&amp;'Input-Func_Class'!$E$22,$G192:$AH192),SUMIF($G$6:$AH$6,AN$6&amp;" "&amp;'Input-Func_Class'!$B$24,$G192:$AH192))+SUMIF($G$6:$AH$6,AN$6&amp;" "&amp;'Input-Func_Class'!$F$22,$G192:$AH192))&lt;Check_Limit,0,1),1)</f>
        <v>0</v>
      </c>
      <c r="AO192">
        <f ca="1">IFERROR(IF(SUMIF($G$6:$AH$6,AO$6&amp;" Total",$G192:$AH192)-(SUMIF($G$6:$AH$6,AO$6&amp;" "&amp;'Input-Func_Class'!$D$22,$G192:$AH192)+IFERROR(SUMIF($G$6:$AH$6,AO$6&amp;" "&amp;'Input-Func_Class'!$E$22,$G192:$AH192),SUMIF($G$6:$AH$6,AO$6&amp;" "&amp;'Input-Func_Class'!$B$24,$G192:$AH192))+SUMIF($G$6:$AH$6,AO$6&amp;" "&amp;'Input-Func_Class'!$F$22,$G192:$AH192))&lt;Check_Limit,0,1),1)</f>
        <v>0</v>
      </c>
      <c r="AP192">
        <f ca="1">IFERROR(IF(SUMIF($G$6:$AH$6,AP$6&amp;" Total",$G192:$AH192)-(SUMIF($G$6:$AH$6,AP$6&amp;" "&amp;'Input-Func_Class'!$D$22,$G192:$AH192)+IFERROR(SUMIF($G$6:$AH$6,AP$6&amp;" "&amp;'Input-Func_Class'!$E$22,$G192:$AH192),SUMIF($G$6:$AH$6,AP$6&amp;" "&amp;'Input-Func_Class'!$B$24,$G192:$AH192))+SUMIF($G$6:$AH$6,AP$6&amp;" "&amp;'Input-Func_Class'!$F$22,$G192:$AH192))&lt;Check_Limit,0,1),1)</f>
        <v>0</v>
      </c>
    </row>
    <row r="193" spans="1:42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>Functionalization!$D193</f>
        <v>1679114.9600971316</v>
      </c>
      <c r="E193" s="11">
        <f t="shared" ca="1" si="15"/>
        <v>0</v>
      </c>
      <c r="F193" s="3" t="str">
        <f>IF($D193=0,"-",IF('Input-Accounts'!$E193&lt;&gt;0,'Input-Accounts'!$E193,'Input-Accounts'!$G193))</f>
        <v>INT_STORPT</v>
      </c>
      <c r="G193" s="11">
        <f ca="1">IF(G$5&lt;&gt;"",HLOOKUP(G$5,Functionalization!$G$6:$M$427,ROW($A193)-5,FALSE),IFERROR(INDEX(G$391:G$427,MATCH($F193,$B$391:$B$427,0))/VLOOKUP($F193,$B$391:$AH$427,MATCH(LEFT(TRIM(G$6),FIND("~",SUBSTITUTE(G$6,"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193))*HLOOKUP(LEFT(TRIM(G$6),FIND("~",SUBSTITUTE(G$6," ","~",LEN(TRIM(G$6))-LEN(SUBSTITUTE(TRIM(G$6)," ",""))))-1)&amp;" Total",$B$6:$AH$427,ROW($A193)-5,FALSE))</f>
        <v>0</v>
      </c>
      <c r="H193" s="11">
        <f ca="1">IF(H$5&lt;&gt;"",HLOOKUP(H$5,Functionalization!$G$6:$M$427,ROW($A193)-5,FALSE),IFERROR(INDEX(H$391:H$427,MATCH($F193,$B$391:$B$427,0))/VLOOKUP($F193,$B$391:$AH$427,MATCH(LEFT(TRIM(H$6),FIND("~",SUBSTITUTE(H$6,"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193))*HLOOKUP(LEFT(TRIM(H$6),FIND("~",SUBSTITUTE(H$6," ","~",LEN(TRIM(H$6))-LEN(SUBSTITUTE(TRIM(H$6)," ",""))))-1)&amp;" Total",$B$6:$AH$427,ROW($A193)-5,FALSE))</f>
        <v>0</v>
      </c>
      <c r="I193" s="11">
        <f ca="1">IF(I$5&lt;&gt;"",HLOOKUP(I$5,Functionalization!$G$6:$M$427,ROW($A193)-5,FALSE),IFERROR(INDEX(I$391:I$427,MATCH($F193,$B$391:$B$427,0))/VLOOKUP($F193,$B$391:$AH$427,MATCH(LEFT(TRIM(I$6),FIND("~",SUBSTITUTE(I$6,"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193))*HLOOKUP(LEFT(TRIM(I$6),FIND("~",SUBSTITUTE(I$6," ","~",LEN(TRIM(I$6))-LEN(SUBSTITUTE(TRIM(I$6)," ",""))))-1)&amp;" Total",$B$6:$AH$427,ROW($A193)-5,FALSE))</f>
        <v>0</v>
      </c>
      <c r="J193" s="11">
        <f ca="1">IF(J$5&lt;&gt;"",HLOOKUP(J$5,Functionalization!$G$6:$M$427,ROW($A193)-5,FALSE),IFERROR(INDEX(J$391:J$427,MATCH($F193,$B$391:$B$427,0))/VLOOKUP($F193,$B$391:$AH$427,MATCH(LEFT(TRIM(J$6),FIND("~",SUBSTITUTE(J$6,"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193))*HLOOKUP(LEFT(TRIM(J$6),FIND("~",SUBSTITUTE(J$6," ","~",LEN(TRIM(J$6))-LEN(SUBSTITUTE(TRIM(J$6)," ",""))))-1)&amp;" Total",$B$6:$AH$427,ROW($A193)-5,FALSE))</f>
        <v>0</v>
      </c>
      <c r="K193" s="11">
        <f ca="1">IF(K$5&lt;&gt;"",HLOOKUP(K$5,Functionalization!$G$6:$M$427,ROW($A193)-5,FALSE),IFERROR(INDEX(K$391:K$427,MATCH($F193,$B$391:$B$427,0))/VLOOKUP($F193,$B$391:$AH$427,MATCH(LEFT(TRIM(K$6),FIND("~",SUBSTITUTE(K$6,"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193))*HLOOKUP(LEFT(TRIM(K$6),FIND("~",SUBSTITUTE(K$6," ","~",LEN(TRIM(K$6))-LEN(SUBSTITUTE(TRIM(K$6)," ",""))))-1)&amp;" Total",$B$6:$AH$427,ROW($A193)-5,FALSE))</f>
        <v>0</v>
      </c>
      <c r="L193" s="11">
        <f ca="1">IF(L$5&lt;&gt;"",HLOOKUP(L$5,Functionalization!$G$6:$M$427,ROW($A193)-5,FALSE),IFERROR(INDEX(L$391:L$427,MATCH($F193,$B$391:$B$427,0))/VLOOKUP($F193,$B$391:$AH$427,MATCH(LEFT(TRIM(L$6),FIND("~",SUBSTITUTE(L$6,"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193))*HLOOKUP(LEFT(TRIM(L$6),FIND("~",SUBSTITUTE(L$6," ","~",LEN(TRIM(L$6))-LEN(SUBSTITUTE(TRIM(L$6)," ",""))))-1)&amp;" Total",$B$6:$AH$427,ROW($A193)-5,FALSE))</f>
        <v>0</v>
      </c>
      <c r="M193" s="11">
        <f ca="1">IF(M$5&lt;&gt;"",HLOOKUP(M$5,Functionalization!$G$6:$M$427,ROW($A193)-5,FALSE),IFERROR(INDEX(M$391:M$427,MATCH($F193,$B$391:$B$427,0))/VLOOKUP($F193,$B$391:$AH$427,MATCH(LEFT(TRIM(M$6),FIND("~",SUBSTITUTE(M$6,"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193))*HLOOKUP(LEFT(TRIM(M$6),FIND("~",SUBSTITUTE(M$6," ","~",LEN(TRIM(M$6))-LEN(SUBSTITUTE(TRIM(M$6)," ",""))))-1)&amp;" Total",$B$6:$AH$427,ROW($A193)-5,FALSE))</f>
        <v>0</v>
      </c>
      <c r="N193" s="11">
        <f ca="1">IF(N$5&lt;&gt;"",HLOOKUP(N$5,Functionalization!$G$6:$M$427,ROW($A193)-5,FALSE),IFERROR(INDEX(N$391:N$427,MATCH($F193,$B$391:$B$427,0))/VLOOKUP($F193,$B$391:$AH$427,MATCH(LEFT(TRIM(N$6),FIND("~",SUBSTITUTE(N$6,"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193))*HLOOKUP(LEFT(TRIM(N$6),FIND("~",SUBSTITUTE(N$6," ","~",LEN(TRIM(N$6))-LEN(SUBSTITUTE(TRIM(N$6)," ",""))))-1)&amp;" Total",$B$6:$AH$427,ROW($A193)-5,FALSE))</f>
        <v>0</v>
      </c>
      <c r="O193" s="11">
        <f ca="1">IF(O$5&lt;&gt;"",HLOOKUP(O$5,Functionalization!$G$6:$M$427,ROW($A193)-5,FALSE),IFERROR(INDEX(O$391:O$427,MATCH($F193,$B$391:$B$427,0))/VLOOKUP($F193,$B$391:$AH$427,MATCH(LEFT(TRIM(O$6),FIND("~",SUBSTITUTE(O$6,"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193))*HLOOKUP(LEFT(TRIM(O$6),FIND("~",SUBSTITUTE(O$6," ","~",LEN(TRIM(O$6))-LEN(SUBSTITUTE(TRIM(O$6)," ",""))))-1)&amp;" Total",$B$6:$AH$427,ROW($A193)-5,FALSE))</f>
        <v>1679114.9600971316</v>
      </c>
      <c r="P193" s="11">
        <f ca="1">IF(P$5&lt;&gt;"",HLOOKUP(P$5,Functionalization!$G$6:$M$427,ROW($A193)-5,FALSE),IFERROR(INDEX(P$391:P$427,MATCH($F193,$B$391:$B$427,0))/VLOOKUP($F193,$B$391:$AH$427,MATCH(LEFT(TRIM(P$6),FIND("~",SUBSTITUTE(P$6,"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193))*HLOOKUP(LEFT(TRIM(P$6),FIND("~",SUBSTITUTE(P$6," ","~",LEN(TRIM(P$6))-LEN(SUBSTITUTE(TRIM(P$6)," ",""))))-1)&amp;" Total",$B$6:$AH$427,ROW($A193)-5,FALSE))</f>
        <v>1679114.9600971316</v>
      </c>
      <c r="Q193" s="11">
        <f ca="1">IF(Q$5&lt;&gt;"",HLOOKUP(Q$5,Functionalization!$G$6:$M$427,ROW($A193)-5,FALSE),IFERROR(INDEX(Q$391:Q$427,MATCH($F193,$B$391:$B$427,0))/VLOOKUP($F193,$B$391:$AH$427,MATCH(LEFT(TRIM(Q$6),FIND("~",SUBSTITUTE(Q$6,"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193))*HLOOKUP(LEFT(TRIM(Q$6),FIND("~",SUBSTITUTE(Q$6," ","~",LEN(TRIM(Q$6))-LEN(SUBSTITUTE(TRIM(Q$6)," ",""))))-1)&amp;" Total",$B$6:$AH$427,ROW($A193)-5,FALSE))</f>
        <v>0</v>
      </c>
      <c r="R193" s="11">
        <f ca="1">IF(R$5&lt;&gt;"",HLOOKUP(R$5,Functionalization!$G$6:$M$427,ROW($A193)-5,FALSE),IFERROR(INDEX(R$391:R$427,MATCH($F193,$B$391:$B$427,0))/VLOOKUP($F193,$B$391:$AH$427,MATCH(LEFT(TRIM(R$6),FIND("~",SUBSTITUTE(R$6,"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193))*HLOOKUP(LEFT(TRIM(R$6),FIND("~",SUBSTITUTE(R$6," ","~",LEN(TRIM(R$6))-LEN(SUBSTITUTE(TRIM(R$6)," ",""))))-1)&amp;" Total",$B$6:$AH$427,ROW($A193)-5,FALSE))</f>
        <v>0</v>
      </c>
      <c r="S193" s="11">
        <f ca="1">IF(S$5&lt;&gt;"",HLOOKUP(S$5,Functionalization!$G$6:$M$427,ROW($A193)-5,FALSE),IFERROR(INDEX(S$391:S$427,MATCH($F193,$B$391:$B$427,0))/VLOOKUP($F193,$B$391:$AH$427,MATCH(LEFT(TRIM(S$6),FIND("~",SUBSTITUTE(S$6,"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193))*HLOOKUP(LEFT(TRIM(S$6),FIND("~",SUBSTITUTE(S$6," ","~",LEN(TRIM(S$6))-LEN(SUBSTITUTE(TRIM(S$6)," ",""))))-1)&amp;" Total",$B$6:$AH$427,ROW($A193)-5,FALSE))</f>
        <v>0</v>
      </c>
      <c r="T193" s="11">
        <f ca="1">IF(T$5&lt;&gt;"",HLOOKUP(T$5,Functionalization!$G$6:$M$427,ROW($A193)-5,FALSE),IFERROR(INDEX(T$391:T$427,MATCH($F193,$B$391:$B$427,0))/VLOOKUP($F193,$B$391:$AH$427,MATCH(LEFT(TRIM(T$6),FIND("~",SUBSTITUTE(T$6,"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193))*HLOOKUP(LEFT(TRIM(T$6),FIND("~",SUBSTITUTE(T$6," ","~",LEN(TRIM(T$6))-LEN(SUBSTITUTE(TRIM(T$6)," ",""))))-1)&amp;" Total",$B$6:$AH$427,ROW($A193)-5,FALSE))</f>
        <v>0</v>
      </c>
      <c r="U193" s="11">
        <f ca="1">IF(U$5&lt;&gt;"",HLOOKUP(U$5,Functionalization!$G$6:$M$427,ROW($A193)-5,FALSE),IFERROR(INDEX(U$391:U$427,MATCH($F193,$B$391:$B$427,0))/VLOOKUP($F193,$B$391:$AH$427,MATCH(LEFT(TRIM(U$6),FIND("~",SUBSTITUTE(U$6,"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193))*HLOOKUP(LEFT(TRIM(U$6),FIND("~",SUBSTITUTE(U$6," ","~",LEN(TRIM(U$6))-LEN(SUBSTITUTE(TRIM(U$6)," ",""))))-1)&amp;" Total",$B$6:$AH$427,ROW($A193)-5,FALSE))</f>
        <v>0</v>
      </c>
      <c r="V193" s="11">
        <f ca="1">IF(V$5&lt;&gt;"",HLOOKUP(V$5,Functionalization!$G$6:$M$427,ROW($A193)-5,FALSE),IFERROR(INDEX(V$391:V$427,MATCH($F193,$B$391:$B$427,0))/VLOOKUP($F193,$B$391:$AH$427,MATCH(LEFT(TRIM(V$6),FIND("~",SUBSTITUTE(V$6,"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193))*HLOOKUP(LEFT(TRIM(V$6),FIND("~",SUBSTITUTE(V$6," ","~",LEN(TRIM(V$6))-LEN(SUBSTITUTE(TRIM(V$6)," ",""))))-1)&amp;" Total",$B$6:$AH$427,ROW($A193)-5,FALSE))</f>
        <v>0</v>
      </c>
      <c r="W193" s="11">
        <f ca="1">IF(W$5&lt;&gt;"",HLOOKUP(W$5,Functionalization!$G$6:$M$427,ROW($A193)-5,FALSE),IFERROR(INDEX(W$391:W$427,MATCH($F193,$B$391:$B$427,0))/VLOOKUP($F193,$B$391:$AH$427,MATCH(LEFT(TRIM(W$6),FIND("~",SUBSTITUTE(W$6,"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193))*HLOOKUP(LEFT(TRIM(W$6),FIND("~",SUBSTITUTE(W$6," ","~",LEN(TRIM(W$6))-LEN(SUBSTITUTE(TRIM(W$6)," ",""))))-1)&amp;" Total",$B$6:$AH$427,ROW($A193)-5,FALSE))</f>
        <v>0</v>
      </c>
      <c r="X193" s="11">
        <f ca="1">IF(X$5&lt;&gt;"",HLOOKUP(X$5,Functionalization!$G$6:$M$427,ROW($A193)-5,FALSE),IFERROR(INDEX(X$391:X$427,MATCH($F193,$B$391:$B$427,0))/VLOOKUP($F193,$B$391:$AH$427,MATCH(LEFT(TRIM(X$6),FIND("~",SUBSTITUTE(X$6,"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193))*HLOOKUP(LEFT(TRIM(X$6),FIND("~",SUBSTITUTE(X$6," ","~",LEN(TRIM(X$6))-LEN(SUBSTITUTE(TRIM(X$6)," ",""))))-1)&amp;" Total",$B$6:$AH$427,ROW($A193)-5,FALSE))</f>
        <v>0</v>
      </c>
      <c r="Y193" s="11">
        <f ca="1">IF(Y$5&lt;&gt;"",HLOOKUP(Y$5,Functionalization!$G$6:$M$427,ROW($A193)-5,FALSE),IFERROR(INDEX(Y$391:Y$427,MATCH($F193,$B$391:$B$427,0))/VLOOKUP($F193,$B$391:$AH$427,MATCH(LEFT(TRIM(Y$6),FIND("~",SUBSTITUTE(Y$6,"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193))*HLOOKUP(LEFT(TRIM(Y$6),FIND("~",SUBSTITUTE(Y$6," ","~",LEN(TRIM(Y$6))-LEN(SUBSTITUTE(TRIM(Y$6)," ",""))))-1)&amp;" Total",$B$6:$AH$427,ROW($A193)-5,FALSE))</f>
        <v>0</v>
      </c>
      <c r="Z193" s="11">
        <f ca="1">IF(Z$5&lt;&gt;"",HLOOKUP(Z$5,Functionalization!$G$6:$M$427,ROW($A193)-5,FALSE),IFERROR(INDEX(Z$391:Z$427,MATCH($F193,$B$391:$B$427,0))/VLOOKUP($F193,$B$391:$AH$427,MATCH(LEFT(TRIM(Z$6),FIND("~",SUBSTITUTE(Z$6,"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193))*HLOOKUP(LEFT(TRIM(Z$6),FIND("~",SUBSTITUTE(Z$6," ","~",LEN(TRIM(Z$6))-LEN(SUBSTITUTE(TRIM(Z$6)," ",""))))-1)&amp;" Total",$B$6:$AH$427,ROW($A193)-5,FALSE))</f>
        <v>0</v>
      </c>
      <c r="AA193" s="11">
        <f ca="1">IF(AA$5&lt;&gt;"",HLOOKUP(AA$5,Functionalization!$G$6:$M$427,ROW($A193)-5,FALSE),IFERROR(INDEX(AA$391:AA$427,MATCH($F193,$B$391:$B$427,0))/VLOOKUP($F193,$B$391:$AH$427,MATCH(LEFT(TRIM(AA$6),FIND("~",SUBSTITUTE(AA$6,"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193))*HLOOKUP(LEFT(TRIM(AA$6),FIND("~",SUBSTITUTE(AA$6," ","~",LEN(TRIM(AA$6))-LEN(SUBSTITUTE(TRIM(AA$6)," ",""))))-1)&amp;" Total",$B$6:$AH$427,ROW($A193)-5,FALSE))</f>
        <v>0</v>
      </c>
      <c r="AB193" s="11">
        <f ca="1">IF(AB$5&lt;&gt;"",HLOOKUP(AB$5,Functionalization!$G$6:$M$427,ROW($A193)-5,FALSE),IFERROR(INDEX(AB$391:AB$427,MATCH($F193,$B$391:$B$427,0))/VLOOKUP($F193,$B$391:$AH$427,MATCH(LEFT(TRIM(AB$6),FIND("~",SUBSTITUTE(AB$6,"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193))*HLOOKUP(LEFT(TRIM(AB$6),FIND("~",SUBSTITUTE(AB$6," ","~",LEN(TRIM(AB$6))-LEN(SUBSTITUTE(TRIM(AB$6)," ",""))))-1)&amp;" Total",$B$6:$AH$427,ROW($A193)-5,FALSE))</f>
        <v>0</v>
      </c>
      <c r="AC193" s="11">
        <f ca="1">IF(AC$5&lt;&gt;"",HLOOKUP(AC$5,Functionalization!$G$6:$M$427,ROW($A193)-5,FALSE),IFERROR(INDEX(AC$391:AC$427,MATCH($F193,$B$391:$B$427,0))/VLOOKUP($F193,$B$391:$AH$427,MATCH(LEFT(TRIM(AC$6),FIND("~",SUBSTITUTE(AC$6,"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193))*HLOOKUP(LEFT(TRIM(AC$6),FIND("~",SUBSTITUTE(AC$6," ","~",LEN(TRIM(AC$6))-LEN(SUBSTITUTE(TRIM(AC$6)," ",""))))-1)&amp;" Total",$B$6:$AH$427,ROW($A193)-5,FALSE))</f>
        <v>0</v>
      </c>
      <c r="AD193" s="11">
        <f ca="1">IF(AD$5&lt;&gt;"",HLOOKUP(AD$5,Functionalization!$G$6:$M$427,ROW($A193)-5,FALSE),IFERROR(INDEX(AD$391:AD$427,MATCH($F193,$B$391:$B$427,0))/VLOOKUP($F193,$B$391:$AH$427,MATCH(LEFT(TRIM(AD$6),FIND("~",SUBSTITUTE(AD$6,"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193))*HLOOKUP(LEFT(TRIM(AD$6),FIND("~",SUBSTITUTE(AD$6," ","~",LEN(TRIM(AD$6))-LEN(SUBSTITUTE(TRIM(AD$6)," ",""))))-1)&amp;" Total",$B$6:$AH$427,ROW($A193)-5,FALSE))</f>
        <v>0</v>
      </c>
      <c r="AE193" s="11">
        <f ca="1">IF(AE$5&lt;&gt;"",HLOOKUP(AE$5,Functionalization!$G$6:$M$427,ROW($A193)-5,FALSE),IFERROR(INDEX(AE$391:AE$427,MATCH($F193,$B$391:$B$427,0))/VLOOKUP($F193,$B$391:$AH$427,MATCH(LEFT(TRIM(AE$6),FIND("~",SUBSTITUTE(AE$6,"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193))*HLOOKUP(LEFT(TRIM(AE$6),FIND("~",SUBSTITUTE(AE$6," ","~",LEN(TRIM(AE$6))-LEN(SUBSTITUTE(TRIM(AE$6)," ",""))))-1)&amp;" Total",$B$6:$AH$427,ROW($A193)-5,FALSE))</f>
        <v>0</v>
      </c>
      <c r="AF193" s="11">
        <f ca="1">IF(AF$5&lt;&gt;"",HLOOKUP(AF$5,Functionalization!$G$6:$M$427,ROW($A193)-5,FALSE),IFERROR(INDEX(AF$391:AF$427,MATCH($F193,$B$391:$B$427,0))/VLOOKUP($F193,$B$391:$AH$427,MATCH(LEFT(TRIM(AF$6),FIND("~",SUBSTITUTE(AF$6,"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193))*HLOOKUP(LEFT(TRIM(AF$6),FIND("~",SUBSTITUTE(AF$6," ","~",LEN(TRIM(AF$6))-LEN(SUBSTITUTE(TRIM(AF$6)," ",""))))-1)&amp;" Total",$B$6:$AH$427,ROW($A193)-5,FALSE))</f>
        <v>0</v>
      </c>
      <c r="AG193" s="11">
        <f ca="1">IF(AG$5&lt;&gt;"",HLOOKUP(AG$5,Functionalization!$G$6:$M$427,ROW($A193)-5,FALSE),IFERROR(INDEX(AG$391:AG$427,MATCH($F193,$B$391:$B$427,0))/VLOOKUP($F193,$B$391:$AH$427,MATCH(LEFT(TRIM(AG$6),FIND("~",SUBSTITUTE(AG$6,"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193))*HLOOKUP(LEFT(TRIM(AG$6),FIND("~",SUBSTITUTE(AG$6," ","~",LEN(TRIM(AG$6))-LEN(SUBSTITUTE(TRIM(AG$6)," ",""))))-1)&amp;" Total",$B$6:$AH$427,ROW($A193)-5,FALSE))</f>
        <v>0</v>
      </c>
      <c r="AH193" s="11">
        <f ca="1">IF(AH$5&lt;&gt;"",HLOOKUP(AH$5,Functionalization!$G$6:$M$427,ROW($A193)-5,FALSE),IFERROR(INDEX(AH$391:AH$427,MATCH($F193,$B$391:$B$427,0))/VLOOKUP($F193,$B$391:$AH$427,MATCH(LEFT(TRIM(AH$6),FIND("~",SUBSTITUTE(AH$6,"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193))*HLOOKUP(LEFT(TRIM(AH$6),FIND("~",SUBSTITUTE(AH$6," ","~",LEN(TRIM(AH$6))-LEN(SUBSTITUTE(TRIM(AH$6)," ",""))))-1)&amp;" Total",$B$6:$AH$427,ROW($A193)-5,FALSE))</f>
        <v>0</v>
      </c>
      <c r="AJ193">
        <f ca="1">IFERROR(IF(SUMIF($G$6:$AH$6,AJ$6&amp;" Total",$G193:$AH193)-(SUMIF($G$6:$AH$6,AJ$6&amp;" "&amp;'Input-Func_Class'!$D$22,$G193:$AH193)+IFERROR(SUMIF($G$6:$AH$6,AJ$6&amp;" "&amp;'Input-Func_Class'!$E$22,$G193:$AH193),SUMIF($G$6:$AH$6,AJ$6&amp;" "&amp;'Input-Func_Class'!$B$24,$G193:$AH193))+SUMIF($G$6:$AH$6,AJ$6&amp;" "&amp;'Input-Func_Class'!$F$22,$G193:$AH193))&lt;Check_Limit,0,1),1)</f>
        <v>0</v>
      </c>
      <c r="AK193">
        <f ca="1">IFERROR(IF(SUMIF($G$6:$AH$6,AK$6&amp;" Total",$G193:$AH193)-(SUMIF($G$6:$AH$6,AK$6&amp;" "&amp;'Input-Func_Class'!$D$22,$G193:$AH193)+IFERROR(SUMIF($G$6:$AH$6,AK$6&amp;" "&amp;'Input-Func_Class'!$E$22,$G193:$AH193),SUMIF($G$6:$AH$6,AK$6&amp;" "&amp;'Input-Func_Class'!$B$24,$G193:$AH193))+SUMIF($G$6:$AH$6,AK$6&amp;" "&amp;'Input-Func_Class'!$F$22,$G193:$AH193))&lt;Check_Limit,0,1),1)</f>
        <v>0</v>
      </c>
      <c r="AL193">
        <f ca="1">IFERROR(IF(SUMIF($G$6:$AH$6,AL$6&amp;" Total",$G193:$AH193)-(SUMIF($G$6:$AH$6,AL$6&amp;" "&amp;'Input-Func_Class'!$D$22,$G193:$AH193)+IFERROR(SUMIF($G$6:$AH$6,AL$6&amp;" "&amp;'Input-Func_Class'!$E$22,$G193:$AH193),SUMIF($G$6:$AH$6,AL$6&amp;" "&amp;'Input-Func_Class'!$B$24,$G193:$AH193))+SUMIF($G$6:$AH$6,AL$6&amp;" "&amp;'Input-Func_Class'!$F$22,$G193:$AH193))&lt;Check_Limit,0,1),1)</f>
        <v>0</v>
      </c>
      <c r="AM193">
        <f ca="1">IFERROR(IF(SUMIF($G$6:$AH$6,AM$6&amp;" Total",$G193:$AH193)-(SUMIF($G$6:$AH$6,AM$6&amp;" "&amp;'Input-Func_Class'!$D$22,$G193:$AH193)+IFERROR(SUMIF($G$6:$AH$6,AM$6&amp;" "&amp;'Input-Func_Class'!$E$22,$G193:$AH193),SUMIF($G$6:$AH$6,AM$6&amp;" "&amp;'Input-Func_Class'!$B$24,$G193:$AH193))+SUMIF($G$6:$AH$6,AM$6&amp;" "&amp;'Input-Func_Class'!$F$22,$G193:$AH193))&lt;Check_Limit,0,1),1)</f>
        <v>0</v>
      </c>
      <c r="AN193">
        <f ca="1">IFERROR(IF(SUMIF($G$6:$AH$6,AN$6&amp;" Total",$G193:$AH193)-(SUMIF($G$6:$AH$6,AN$6&amp;" "&amp;'Input-Func_Class'!$D$22,$G193:$AH193)+IFERROR(SUMIF($G$6:$AH$6,AN$6&amp;" "&amp;'Input-Func_Class'!$E$22,$G193:$AH193),SUMIF($G$6:$AH$6,AN$6&amp;" "&amp;'Input-Func_Class'!$B$24,$G193:$AH193))+SUMIF($G$6:$AH$6,AN$6&amp;" "&amp;'Input-Func_Class'!$F$22,$G193:$AH193))&lt;Check_Limit,0,1),1)</f>
        <v>0</v>
      </c>
      <c r="AO193">
        <f ca="1">IFERROR(IF(SUMIF($G$6:$AH$6,AO$6&amp;" Total",$G193:$AH193)-(SUMIF($G$6:$AH$6,AO$6&amp;" "&amp;'Input-Func_Class'!$D$22,$G193:$AH193)+IFERROR(SUMIF($G$6:$AH$6,AO$6&amp;" "&amp;'Input-Func_Class'!$E$22,$G193:$AH193),SUMIF($G$6:$AH$6,AO$6&amp;" "&amp;'Input-Func_Class'!$B$24,$G193:$AH193))+SUMIF($G$6:$AH$6,AO$6&amp;" "&amp;'Input-Func_Class'!$F$22,$G193:$AH193))&lt;Check_Limit,0,1),1)</f>
        <v>0</v>
      </c>
      <c r="AP193">
        <f ca="1">IFERROR(IF(SUMIF($G$6:$AH$6,AP$6&amp;" Total",$G193:$AH193)-(SUMIF($G$6:$AH$6,AP$6&amp;" "&amp;'Input-Func_Class'!$D$22,$G193:$AH193)+IFERROR(SUMIF($G$6:$AH$6,AP$6&amp;" "&amp;'Input-Func_Class'!$E$22,$G193:$AH193),SUMIF($G$6:$AH$6,AP$6&amp;" "&amp;'Input-Func_Class'!$B$24,$G193:$AH193))+SUMIF($G$6:$AH$6,AP$6&amp;" "&amp;'Input-Func_Class'!$F$22,$G193:$AH193))&lt;Check_Limit,0,1),1)</f>
        <v>0</v>
      </c>
    </row>
    <row r="194" spans="1:42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>Functionalization!$D194</f>
        <v>336049.49882370874</v>
      </c>
      <c r="E194" s="11">
        <f t="shared" ca="1" si="15"/>
        <v>0</v>
      </c>
      <c r="F194" s="3" t="str">
        <f>IF($D194=0,"-",IF('Input-Accounts'!$E194&lt;&gt;0,'Input-Accounts'!$E194,'Input-Accounts'!$G194))</f>
        <v>INT_STORPT</v>
      </c>
      <c r="G194" s="11">
        <f ca="1">IF(G$5&lt;&gt;"",HLOOKUP(G$5,Functionalization!$G$6:$M$427,ROW($A194)-5,FALSE),IFERROR(INDEX(G$391:G$427,MATCH($F194,$B$391:$B$427,0))/VLOOKUP($F194,$B$391:$AH$427,MATCH(LEFT(TRIM(G$6),FIND("~",SUBSTITUTE(G$6,"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194))*HLOOKUP(LEFT(TRIM(G$6),FIND("~",SUBSTITUTE(G$6," ","~",LEN(TRIM(G$6))-LEN(SUBSTITUTE(TRIM(G$6)," ",""))))-1)&amp;" Total",$B$6:$AH$427,ROW($A194)-5,FALSE))</f>
        <v>0</v>
      </c>
      <c r="H194" s="11">
        <f ca="1">IF(H$5&lt;&gt;"",HLOOKUP(H$5,Functionalization!$G$6:$M$427,ROW($A194)-5,FALSE),IFERROR(INDEX(H$391:H$427,MATCH($F194,$B$391:$B$427,0))/VLOOKUP($F194,$B$391:$AH$427,MATCH(LEFT(TRIM(H$6),FIND("~",SUBSTITUTE(H$6,"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194))*HLOOKUP(LEFT(TRIM(H$6),FIND("~",SUBSTITUTE(H$6," ","~",LEN(TRIM(H$6))-LEN(SUBSTITUTE(TRIM(H$6)," ",""))))-1)&amp;" Total",$B$6:$AH$427,ROW($A194)-5,FALSE))</f>
        <v>0</v>
      </c>
      <c r="I194" s="11">
        <f ca="1">IF(I$5&lt;&gt;"",HLOOKUP(I$5,Functionalization!$G$6:$M$427,ROW($A194)-5,FALSE),IFERROR(INDEX(I$391:I$427,MATCH($F194,$B$391:$B$427,0))/VLOOKUP($F194,$B$391:$AH$427,MATCH(LEFT(TRIM(I$6),FIND("~",SUBSTITUTE(I$6,"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194))*HLOOKUP(LEFT(TRIM(I$6),FIND("~",SUBSTITUTE(I$6," ","~",LEN(TRIM(I$6))-LEN(SUBSTITUTE(TRIM(I$6)," ",""))))-1)&amp;" Total",$B$6:$AH$427,ROW($A194)-5,FALSE))</f>
        <v>0</v>
      </c>
      <c r="J194" s="11">
        <f ca="1">IF(J$5&lt;&gt;"",HLOOKUP(J$5,Functionalization!$G$6:$M$427,ROW($A194)-5,FALSE),IFERROR(INDEX(J$391:J$427,MATCH($F194,$B$391:$B$427,0))/VLOOKUP($F194,$B$391:$AH$427,MATCH(LEFT(TRIM(J$6),FIND("~",SUBSTITUTE(J$6,"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194))*HLOOKUP(LEFT(TRIM(J$6),FIND("~",SUBSTITUTE(J$6," ","~",LEN(TRIM(J$6))-LEN(SUBSTITUTE(TRIM(J$6)," ",""))))-1)&amp;" Total",$B$6:$AH$427,ROW($A194)-5,FALSE))</f>
        <v>0</v>
      </c>
      <c r="K194" s="11">
        <f ca="1">IF(K$5&lt;&gt;"",HLOOKUP(K$5,Functionalization!$G$6:$M$427,ROW($A194)-5,FALSE),IFERROR(INDEX(K$391:K$427,MATCH($F194,$B$391:$B$427,0))/VLOOKUP($F194,$B$391:$AH$427,MATCH(LEFT(TRIM(K$6),FIND("~",SUBSTITUTE(K$6,"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194))*HLOOKUP(LEFT(TRIM(K$6),FIND("~",SUBSTITUTE(K$6," ","~",LEN(TRIM(K$6))-LEN(SUBSTITUTE(TRIM(K$6)," ",""))))-1)&amp;" Total",$B$6:$AH$427,ROW($A194)-5,FALSE))</f>
        <v>0</v>
      </c>
      <c r="L194" s="11">
        <f ca="1">IF(L$5&lt;&gt;"",HLOOKUP(L$5,Functionalization!$G$6:$M$427,ROW($A194)-5,FALSE),IFERROR(INDEX(L$391:L$427,MATCH($F194,$B$391:$B$427,0))/VLOOKUP($F194,$B$391:$AH$427,MATCH(LEFT(TRIM(L$6),FIND("~",SUBSTITUTE(L$6,"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194))*HLOOKUP(LEFT(TRIM(L$6),FIND("~",SUBSTITUTE(L$6," ","~",LEN(TRIM(L$6))-LEN(SUBSTITUTE(TRIM(L$6)," ",""))))-1)&amp;" Total",$B$6:$AH$427,ROW($A194)-5,FALSE))</f>
        <v>0</v>
      </c>
      <c r="M194" s="11">
        <f ca="1">IF(M$5&lt;&gt;"",HLOOKUP(M$5,Functionalization!$G$6:$M$427,ROW($A194)-5,FALSE),IFERROR(INDEX(M$391:M$427,MATCH($F194,$B$391:$B$427,0))/VLOOKUP($F194,$B$391:$AH$427,MATCH(LEFT(TRIM(M$6),FIND("~",SUBSTITUTE(M$6,"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194))*HLOOKUP(LEFT(TRIM(M$6),FIND("~",SUBSTITUTE(M$6," ","~",LEN(TRIM(M$6))-LEN(SUBSTITUTE(TRIM(M$6)," ",""))))-1)&amp;" Total",$B$6:$AH$427,ROW($A194)-5,FALSE))</f>
        <v>0</v>
      </c>
      <c r="N194" s="11">
        <f ca="1">IF(N$5&lt;&gt;"",HLOOKUP(N$5,Functionalization!$G$6:$M$427,ROW($A194)-5,FALSE),IFERROR(INDEX(N$391:N$427,MATCH($F194,$B$391:$B$427,0))/VLOOKUP($F194,$B$391:$AH$427,MATCH(LEFT(TRIM(N$6),FIND("~",SUBSTITUTE(N$6,"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194))*HLOOKUP(LEFT(TRIM(N$6),FIND("~",SUBSTITUTE(N$6," ","~",LEN(TRIM(N$6))-LEN(SUBSTITUTE(TRIM(N$6)," ",""))))-1)&amp;" Total",$B$6:$AH$427,ROW($A194)-5,FALSE))</f>
        <v>0</v>
      </c>
      <c r="O194" s="11">
        <f ca="1">IF(O$5&lt;&gt;"",HLOOKUP(O$5,Functionalization!$G$6:$M$427,ROW($A194)-5,FALSE),IFERROR(INDEX(O$391:O$427,MATCH($F194,$B$391:$B$427,0))/VLOOKUP($F194,$B$391:$AH$427,MATCH(LEFT(TRIM(O$6),FIND("~",SUBSTITUTE(O$6,"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194))*HLOOKUP(LEFT(TRIM(O$6),FIND("~",SUBSTITUTE(O$6," ","~",LEN(TRIM(O$6))-LEN(SUBSTITUTE(TRIM(O$6)," ",""))))-1)&amp;" Total",$B$6:$AH$427,ROW($A194)-5,FALSE))</f>
        <v>336049.49882370874</v>
      </c>
      <c r="P194" s="11">
        <f ca="1">IF(P$5&lt;&gt;"",HLOOKUP(P$5,Functionalization!$G$6:$M$427,ROW($A194)-5,FALSE),IFERROR(INDEX(P$391:P$427,MATCH($F194,$B$391:$B$427,0))/VLOOKUP($F194,$B$391:$AH$427,MATCH(LEFT(TRIM(P$6),FIND("~",SUBSTITUTE(P$6,"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194))*HLOOKUP(LEFT(TRIM(P$6),FIND("~",SUBSTITUTE(P$6," ","~",LEN(TRIM(P$6))-LEN(SUBSTITUTE(TRIM(P$6)," ",""))))-1)&amp;" Total",$B$6:$AH$427,ROW($A194)-5,FALSE))</f>
        <v>336049.49882370874</v>
      </c>
      <c r="Q194" s="11">
        <f ca="1">IF(Q$5&lt;&gt;"",HLOOKUP(Q$5,Functionalization!$G$6:$M$427,ROW($A194)-5,FALSE),IFERROR(INDEX(Q$391:Q$427,MATCH($F194,$B$391:$B$427,0))/VLOOKUP($F194,$B$391:$AH$427,MATCH(LEFT(TRIM(Q$6),FIND("~",SUBSTITUTE(Q$6,"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194))*HLOOKUP(LEFT(TRIM(Q$6),FIND("~",SUBSTITUTE(Q$6," ","~",LEN(TRIM(Q$6))-LEN(SUBSTITUTE(TRIM(Q$6)," ",""))))-1)&amp;" Total",$B$6:$AH$427,ROW($A194)-5,FALSE))</f>
        <v>0</v>
      </c>
      <c r="R194" s="11">
        <f ca="1">IF(R$5&lt;&gt;"",HLOOKUP(R$5,Functionalization!$G$6:$M$427,ROW($A194)-5,FALSE),IFERROR(INDEX(R$391:R$427,MATCH($F194,$B$391:$B$427,0))/VLOOKUP($F194,$B$391:$AH$427,MATCH(LEFT(TRIM(R$6),FIND("~",SUBSTITUTE(R$6,"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194))*HLOOKUP(LEFT(TRIM(R$6),FIND("~",SUBSTITUTE(R$6," ","~",LEN(TRIM(R$6))-LEN(SUBSTITUTE(TRIM(R$6)," ",""))))-1)&amp;" Total",$B$6:$AH$427,ROW($A194)-5,FALSE))</f>
        <v>0</v>
      </c>
      <c r="S194" s="11">
        <f ca="1">IF(S$5&lt;&gt;"",HLOOKUP(S$5,Functionalization!$G$6:$M$427,ROW($A194)-5,FALSE),IFERROR(INDEX(S$391:S$427,MATCH($F194,$B$391:$B$427,0))/VLOOKUP($F194,$B$391:$AH$427,MATCH(LEFT(TRIM(S$6),FIND("~",SUBSTITUTE(S$6,"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194))*HLOOKUP(LEFT(TRIM(S$6),FIND("~",SUBSTITUTE(S$6," ","~",LEN(TRIM(S$6))-LEN(SUBSTITUTE(TRIM(S$6)," ",""))))-1)&amp;" Total",$B$6:$AH$427,ROW($A194)-5,FALSE))</f>
        <v>0</v>
      </c>
      <c r="T194" s="11">
        <f ca="1">IF(T$5&lt;&gt;"",HLOOKUP(T$5,Functionalization!$G$6:$M$427,ROW($A194)-5,FALSE),IFERROR(INDEX(T$391:T$427,MATCH($F194,$B$391:$B$427,0))/VLOOKUP($F194,$B$391:$AH$427,MATCH(LEFT(TRIM(T$6),FIND("~",SUBSTITUTE(T$6,"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194))*HLOOKUP(LEFT(TRIM(T$6),FIND("~",SUBSTITUTE(T$6," ","~",LEN(TRIM(T$6))-LEN(SUBSTITUTE(TRIM(T$6)," ",""))))-1)&amp;" Total",$B$6:$AH$427,ROW($A194)-5,FALSE))</f>
        <v>0</v>
      </c>
      <c r="U194" s="11">
        <f ca="1">IF(U$5&lt;&gt;"",HLOOKUP(U$5,Functionalization!$G$6:$M$427,ROW($A194)-5,FALSE),IFERROR(INDEX(U$391:U$427,MATCH($F194,$B$391:$B$427,0))/VLOOKUP($F194,$B$391:$AH$427,MATCH(LEFT(TRIM(U$6),FIND("~",SUBSTITUTE(U$6,"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194))*HLOOKUP(LEFT(TRIM(U$6),FIND("~",SUBSTITUTE(U$6," ","~",LEN(TRIM(U$6))-LEN(SUBSTITUTE(TRIM(U$6)," ",""))))-1)&amp;" Total",$B$6:$AH$427,ROW($A194)-5,FALSE))</f>
        <v>0</v>
      </c>
      <c r="V194" s="11">
        <f ca="1">IF(V$5&lt;&gt;"",HLOOKUP(V$5,Functionalization!$G$6:$M$427,ROW($A194)-5,FALSE),IFERROR(INDEX(V$391:V$427,MATCH($F194,$B$391:$B$427,0))/VLOOKUP($F194,$B$391:$AH$427,MATCH(LEFT(TRIM(V$6),FIND("~",SUBSTITUTE(V$6,"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194))*HLOOKUP(LEFT(TRIM(V$6),FIND("~",SUBSTITUTE(V$6," ","~",LEN(TRIM(V$6))-LEN(SUBSTITUTE(TRIM(V$6)," ",""))))-1)&amp;" Total",$B$6:$AH$427,ROW($A194)-5,FALSE))</f>
        <v>0</v>
      </c>
      <c r="W194" s="11">
        <f ca="1">IF(W$5&lt;&gt;"",HLOOKUP(W$5,Functionalization!$G$6:$M$427,ROW($A194)-5,FALSE),IFERROR(INDEX(W$391:W$427,MATCH($F194,$B$391:$B$427,0))/VLOOKUP($F194,$B$391:$AH$427,MATCH(LEFT(TRIM(W$6),FIND("~",SUBSTITUTE(W$6,"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194))*HLOOKUP(LEFT(TRIM(W$6),FIND("~",SUBSTITUTE(W$6," ","~",LEN(TRIM(W$6))-LEN(SUBSTITUTE(TRIM(W$6)," ",""))))-1)&amp;" Total",$B$6:$AH$427,ROW($A194)-5,FALSE))</f>
        <v>0</v>
      </c>
      <c r="X194" s="11">
        <f ca="1">IF(X$5&lt;&gt;"",HLOOKUP(X$5,Functionalization!$G$6:$M$427,ROW($A194)-5,FALSE),IFERROR(INDEX(X$391:X$427,MATCH($F194,$B$391:$B$427,0))/VLOOKUP($F194,$B$391:$AH$427,MATCH(LEFT(TRIM(X$6),FIND("~",SUBSTITUTE(X$6,"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194))*HLOOKUP(LEFT(TRIM(X$6),FIND("~",SUBSTITUTE(X$6," ","~",LEN(TRIM(X$6))-LEN(SUBSTITUTE(TRIM(X$6)," ",""))))-1)&amp;" Total",$B$6:$AH$427,ROW($A194)-5,FALSE))</f>
        <v>0</v>
      </c>
      <c r="Y194" s="11">
        <f ca="1">IF(Y$5&lt;&gt;"",HLOOKUP(Y$5,Functionalization!$G$6:$M$427,ROW($A194)-5,FALSE),IFERROR(INDEX(Y$391:Y$427,MATCH($F194,$B$391:$B$427,0))/VLOOKUP($F194,$B$391:$AH$427,MATCH(LEFT(TRIM(Y$6),FIND("~",SUBSTITUTE(Y$6,"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194))*HLOOKUP(LEFT(TRIM(Y$6),FIND("~",SUBSTITUTE(Y$6," ","~",LEN(TRIM(Y$6))-LEN(SUBSTITUTE(TRIM(Y$6)," ",""))))-1)&amp;" Total",$B$6:$AH$427,ROW($A194)-5,FALSE))</f>
        <v>0</v>
      </c>
      <c r="Z194" s="11">
        <f ca="1">IF(Z$5&lt;&gt;"",HLOOKUP(Z$5,Functionalization!$G$6:$M$427,ROW($A194)-5,FALSE),IFERROR(INDEX(Z$391:Z$427,MATCH($F194,$B$391:$B$427,0))/VLOOKUP($F194,$B$391:$AH$427,MATCH(LEFT(TRIM(Z$6),FIND("~",SUBSTITUTE(Z$6,"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194))*HLOOKUP(LEFT(TRIM(Z$6),FIND("~",SUBSTITUTE(Z$6," ","~",LEN(TRIM(Z$6))-LEN(SUBSTITUTE(TRIM(Z$6)," ",""))))-1)&amp;" Total",$B$6:$AH$427,ROW($A194)-5,FALSE))</f>
        <v>0</v>
      </c>
      <c r="AA194" s="11">
        <f ca="1">IF(AA$5&lt;&gt;"",HLOOKUP(AA$5,Functionalization!$G$6:$M$427,ROW($A194)-5,FALSE),IFERROR(INDEX(AA$391:AA$427,MATCH($F194,$B$391:$B$427,0))/VLOOKUP($F194,$B$391:$AH$427,MATCH(LEFT(TRIM(AA$6),FIND("~",SUBSTITUTE(AA$6,"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194))*HLOOKUP(LEFT(TRIM(AA$6),FIND("~",SUBSTITUTE(AA$6," ","~",LEN(TRIM(AA$6))-LEN(SUBSTITUTE(TRIM(AA$6)," ",""))))-1)&amp;" Total",$B$6:$AH$427,ROW($A194)-5,FALSE))</f>
        <v>0</v>
      </c>
      <c r="AB194" s="11">
        <f ca="1">IF(AB$5&lt;&gt;"",HLOOKUP(AB$5,Functionalization!$G$6:$M$427,ROW($A194)-5,FALSE),IFERROR(INDEX(AB$391:AB$427,MATCH($F194,$B$391:$B$427,0))/VLOOKUP($F194,$B$391:$AH$427,MATCH(LEFT(TRIM(AB$6),FIND("~",SUBSTITUTE(AB$6,"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194))*HLOOKUP(LEFT(TRIM(AB$6),FIND("~",SUBSTITUTE(AB$6," ","~",LEN(TRIM(AB$6))-LEN(SUBSTITUTE(TRIM(AB$6)," ",""))))-1)&amp;" Total",$B$6:$AH$427,ROW($A194)-5,FALSE))</f>
        <v>0</v>
      </c>
      <c r="AC194" s="11">
        <f ca="1">IF(AC$5&lt;&gt;"",HLOOKUP(AC$5,Functionalization!$G$6:$M$427,ROW($A194)-5,FALSE),IFERROR(INDEX(AC$391:AC$427,MATCH($F194,$B$391:$B$427,0))/VLOOKUP($F194,$B$391:$AH$427,MATCH(LEFT(TRIM(AC$6),FIND("~",SUBSTITUTE(AC$6,"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194))*HLOOKUP(LEFT(TRIM(AC$6),FIND("~",SUBSTITUTE(AC$6," ","~",LEN(TRIM(AC$6))-LEN(SUBSTITUTE(TRIM(AC$6)," ",""))))-1)&amp;" Total",$B$6:$AH$427,ROW($A194)-5,FALSE))</f>
        <v>0</v>
      </c>
      <c r="AD194" s="11">
        <f ca="1">IF(AD$5&lt;&gt;"",HLOOKUP(AD$5,Functionalization!$G$6:$M$427,ROW($A194)-5,FALSE),IFERROR(INDEX(AD$391:AD$427,MATCH($F194,$B$391:$B$427,0))/VLOOKUP($F194,$B$391:$AH$427,MATCH(LEFT(TRIM(AD$6),FIND("~",SUBSTITUTE(AD$6,"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194))*HLOOKUP(LEFT(TRIM(AD$6),FIND("~",SUBSTITUTE(AD$6," ","~",LEN(TRIM(AD$6))-LEN(SUBSTITUTE(TRIM(AD$6)," ",""))))-1)&amp;" Total",$B$6:$AH$427,ROW($A194)-5,FALSE))</f>
        <v>0</v>
      </c>
      <c r="AE194" s="11">
        <f ca="1">IF(AE$5&lt;&gt;"",HLOOKUP(AE$5,Functionalization!$G$6:$M$427,ROW($A194)-5,FALSE),IFERROR(INDEX(AE$391:AE$427,MATCH($F194,$B$391:$B$427,0))/VLOOKUP($F194,$B$391:$AH$427,MATCH(LEFT(TRIM(AE$6),FIND("~",SUBSTITUTE(AE$6,"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194))*HLOOKUP(LEFT(TRIM(AE$6),FIND("~",SUBSTITUTE(AE$6," ","~",LEN(TRIM(AE$6))-LEN(SUBSTITUTE(TRIM(AE$6)," ",""))))-1)&amp;" Total",$B$6:$AH$427,ROW($A194)-5,FALSE))</f>
        <v>0</v>
      </c>
      <c r="AF194" s="11">
        <f ca="1">IF(AF$5&lt;&gt;"",HLOOKUP(AF$5,Functionalization!$G$6:$M$427,ROW($A194)-5,FALSE),IFERROR(INDEX(AF$391:AF$427,MATCH($F194,$B$391:$B$427,0))/VLOOKUP($F194,$B$391:$AH$427,MATCH(LEFT(TRIM(AF$6),FIND("~",SUBSTITUTE(AF$6,"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194))*HLOOKUP(LEFT(TRIM(AF$6),FIND("~",SUBSTITUTE(AF$6," ","~",LEN(TRIM(AF$6))-LEN(SUBSTITUTE(TRIM(AF$6)," ",""))))-1)&amp;" Total",$B$6:$AH$427,ROW($A194)-5,FALSE))</f>
        <v>0</v>
      </c>
      <c r="AG194" s="11">
        <f ca="1">IF(AG$5&lt;&gt;"",HLOOKUP(AG$5,Functionalization!$G$6:$M$427,ROW($A194)-5,FALSE),IFERROR(INDEX(AG$391:AG$427,MATCH($F194,$B$391:$B$427,0))/VLOOKUP($F194,$B$391:$AH$427,MATCH(LEFT(TRIM(AG$6),FIND("~",SUBSTITUTE(AG$6,"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194))*HLOOKUP(LEFT(TRIM(AG$6),FIND("~",SUBSTITUTE(AG$6," ","~",LEN(TRIM(AG$6))-LEN(SUBSTITUTE(TRIM(AG$6)," ",""))))-1)&amp;" Total",$B$6:$AH$427,ROW($A194)-5,FALSE))</f>
        <v>0</v>
      </c>
      <c r="AH194" s="11">
        <f ca="1">IF(AH$5&lt;&gt;"",HLOOKUP(AH$5,Functionalization!$G$6:$M$427,ROW($A194)-5,FALSE),IFERROR(INDEX(AH$391:AH$427,MATCH($F194,$B$391:$B$427,0))/VLOOKUP($F194,$B$391:$AH$427,MATCH(LEFT(TRIM(AH$6),FIND("~",SUBSTITUTE(AH$6,"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194))*HLOOKUP(LEFT(TRIM(AH$6),FIND("~",SUBSTITUTE(AH$6," ","~",LEN(TRIM(AH$6))-LEN(SUBSTITUTE(TRIM(AH$6)," ",""))))-1)&amp;" Total",$B$6:$AH$427,ROW($A194)-5,FALSE))</f>
        <v>0</v>
      </c>
      <c r="AJ194">
        <f ca="1">IFERROR(IF(SUMIF($G$6:$AH$6,AJ$6&amp;" Total",$G194:$AH194)-(SUMIF($G$6:$AH$6,AJ$6&amp;" "&amp;'Input-Func_Class'!$D$22,$G194:$AH194)+IFERROR(SUMIF($G$6:$AH$6,AJ$6&amp;" "&amp;'Input-Func_Class'!$E$22,$G194:$AH194),SUMIF($G$6:$AH$6,AJ$6&amp;" "&amp;'Input-Func_Class'!$B$24,$G194:$AH194))+SUMIF($G$6:$AH$6,AJ$6&amp;" "&amp;'Input-Func_Class'!$F$22,$G194:$AH194))&lt;Check_Limit,0,1),1)</f>
        <v>0</v>
      </c>
      <c r="AK194">
        <f ca="1">IFERROR(IF(SUMIF($G$6:$AH$6,AK$6&amp;" Total",$G194:$AH194)-(SUMIF($G$6:$AH$6,AK$6&amp;" "&amp;'Input-Func_Class'!$D$22,$G194:$AH194)+IFERROR(SUMIF($G$6:$AH$6,AK$6&amp;" "&amp;'Input-Func_Class'!$E$22,$G194:$AH194),SUMIF($G$6:$AH$6,AK$6&amp;" "&amp;'Input-Func_Class'!$B$24,$G194:$AH194))+SUMIF($G$6:$AH$6,AK$6&amp;" "&amp;'Input-Func_Class'!$F$22,$G194:$AH194))&lt;Check_Limit,0,1),1)</f>
        <v>0</v>
      </c>
      <c r="AL194">
        <f ca="1">IFERROR(IF(SUMIF($G$6:$AH$6,AL$6&amp;" Total",$G194:$AH194)-(SUMIF($G$6:$AH$6,AL$6&amp;" "&amp;'Input-Func_Class'!$D$22,$G194:$AH194)+IFERROR(SUMIF($G$6:$AH$6,AL$6&amp;" "&amp;'Input-Func_Class'!$E$22,$G194:$AH194),SUMIF($G$6:$AH$6,AL$6&amp;" "&amp;'Input-Func_Class'!$B$24,$G194:$AH194))+SUMIF($G$6:$AH$6,AL$6&amp;" "&amp;'Input-Func_Class'!$F$22,$G194:$AH194))&lt;Check_Limit,0,1),1)</f>
        <v>0</v>
      </c>
      <c r="AM194">
        <f ca="1">IFERROR(IF(SUMIF($G$6:$AH$6,AM$6&amp;" Total",$G194:$AH194)-(SUMIF($G$6:$AH$6,AM$6&amp;" "&amp;'Input-Func_Class'!$D$22,$G194:$AH194)+IFERROR(SUMIF($G$6:$AH$6,AM$6&amp;" "&amp;'Input-Func_Class'!$E$22,$G194:$AH194),SUMIF($G$6:$AH$6,AM$6&amp;" "&amp;'Input-Func_Class'!$B$24,$G194:$AH194))+SUMIF($G$6:$AH$6,AM$6&amp;" "&amp;'Input-Func_Class'!$F$22,$G194:$AH194))&lt;Check_Limit,0,1),1)</f>
        <v>0</v>
      </c>
      <c r="AN194">
        <f ca="1">IFERROR(IF(SUMIF($G$6:$AH$6,AN$6&amp;" Total",$G194:$AH194)-(SUMIF($G$6:$AH$6,AN$6&amp;" "&amp;'Input-Func_Class'!$D$22,$G194:$AH194)+IFERROR(SUMIF($G$6:$AH$6,AN$6&amp;" "&amp;'Input-Func_Class'!$E$22,$G194:$AH194),SUMIF($G$6:$AH$6,AN$6&amp;" "&amp;'Input-Func_Class'!$B$24,$G194:$AH194))+SUMIF($G$6:$AH$6,AN$6&amp;" "&amp;'Input-Func_Class'!$F$22,$G194:$AH194))&lt;Check_Limit,0,1),1)</f>
        <v>0</v>
      </c>
      <c r="AO194">
        <f ca="1">IFERROR(IF(SUMIF($G$6:$AH$6,AO$6&amp;" Total",$G194:$AH194)-(SUMIF($G$6:$AH$6,AO$6&amp;" "&amp;'Input-Func_Class'!$D$22,$G194:$AH194)+IFERROR(SUMIF($G$6:$AH$6,AO$6&amp;" "&amp;'Input-Func_Class'!$E$22,$G194:$AH194),SUMIF($G$6:$AH$6,AO$6&amp;" "&amp;'Input-Func_Class'!$B$24,$G194:$AH194))+SUMIF($G$6:$AH$6,AO$6&amp;" "&amp;'Input-Func_Class'!$F$22,$G194:$AH194))&lt;Check_Limit,0,1),1)</f>
        <v>0</v>
      </c>
      <c r="AP194">
        <f ca="1">IFERROR(IF(SUMIF($G$6:$AH$6,AP$6&amp;" Total",$G194:$AH194)-(SUMIF($G$6:$AH$6,AP$6&amp;" "&amp;'Input-Func_Class'!$D$22,$G194:$AH194)+IFERROR(SUMIF($G$6:$AH$6,AP$6&amp;" "&amp;'Input-Func_Class'!$E$22,$G194:$AH194),SUMIF($G$6:$AH$6,AP$6&amp;" "&amp;'Input-Func_Class'!$B$24,$G194:$AH194))+SUMIF($G$6:$AH$6,AP$6&amp;" "&amp;'Input-Func_Class'!$F$22,$G194:$AH194))&lt;Check_Limit,0,1),1)</f>
        <v>0</v>
      </c>
    </row>
    <row r="195" spans="1:42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>Functionalization!$D195</f>
        <v>1722.4185420222641</v>
      </c>
      <c r="E195" s="11">
        <f t="shared" ca="1" si="15"/>
        <v>0</v>
      </c>
      <c r="F195" s="3" t="str">
        <f>IF($D195=0,"-",IF('Input-Accounts'!$E195&lt;&gt;0,'Input-Accounts'!$E195,'Input-Accounts'!$G195))</f>
        <v>INT_STORPT</v>
      </c>
      <c r="G195" s="11">
        <f ca="1">IF(G$5&lt;&gt;"",HLOOKUP(G$5,Functionalization!$G$6:$M$427,ROW($A195)-5,FALSE),IFERROR(INDEX(G$391:G$427,MATCH($F195,$B$391:$B$427,0))/VLOOKUP($F195,$B$391:$AH$427,MATCH(LEFT(TRIM(G$6),FIND("~",SUBSTITUTE(G$6,"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195))*HLOOKUP(LEFT(TRIM(G$6),FIND("~",SUBSTITUTE(G$6," ","~",LEN(TRIM(G$6))-LEN(SUBSTITUTE(TRIM(G$6)," ",""))))-1)&amp;" Total",$B$6:$AH$427,ROW($A195)-5,FALSE))</f>
        <v>0</v>
      </c>
      <c r="H195" s="11">
        <f ca="1">IF(H$5&lt;&gt;"",HLOOKUP(H$5,Functionalization!$G$6:$M$427,ROW($A195)-5,FALSE),IFERROR(INDEX(H$391:H$427,MATCH($F195,$B$391:$B$427,0))/VLOOKUP($F195,$B$391:$AH$427,MATCH(LEFT(TRIM(H$6),FIND("~",SUBSTITUTE(H$6,"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195))*HLOOKUP(LEFT(TRIM(H$6),FIND("~",SUBSTITUTE(H$6," ","~",LEN(TRIM(H$6))-LEN(SUBSTITUTE(TRIM(H$6)," ",""))))-1)&amp;" Total",$B$6:$AH$427,ROW($A195)-5,FALSE))</f>
        <v>0</v>
      </c>
      <c r="I195" s="11">
        <f ca="1">IF(I$5&lt;&gt;"",HLOOKUP(I$5,Functionalization!$G$6:$M$427,ROW($A195)-5,FALSE),IFERROR(INDEX(I$391:I$427,MATCH($F195,$B$391:$B$427,0))/VLOOKUP($F195,$B$391:$AH$427,MATCH(LEFT(TRIM(I$6),FIND("~",SUBSTITUTE(I$6,"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195))*HLOOKUP(LEFT(TRIM(I$6),FIND("~",SUBSTITUTE(I$6," ","~",LEN(TRIM(I$6))-LEN(SUBSTITUTE(TRIM(I$6)," ",""))))-1)&amp;" Total",$B$6:$AH$427,ROW($A195)-5,FALSE))</f>
        <v>0</v>
      </c>
      <c r="J195" s="11">
        <f ca="1">IF(J$5&lt;&gt;"",HLOOKUP(J$5,Functionalization!$G$6:$M$427,ROW($A195)-5,FALSE),IFERROR(INDEX(J$391:J$427,MATCH($F195,$B$391:$B$427,0))/VLOOKUP($F195,$B$391:$AH$427,MATCH(LEFT(TRIM(J$6),FIND("~",SUBSTITUTE(J$6,"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195))*HLOOKUP(LEFT(TRIM(J$6),FIND("~",SUBSTITUTE(J$6," ","~",LEN(TRIM(J$6))-LEN(SUBSTITUTE(TRIM(J$6)," ",""))))-1)&amp;" Total",$B$6:$AH$427,ROW($A195)-5,FALSE))</f>
        <v>0</v>
      </c>
      <c r="K195" s="11">
        <f ca="1">IF(K$5&lt;&gt;"",HLOOKUP(K$5,Functionalization!$G$6:$M$427,ROW($A195)-5,FALSE),IFERROR(INDEX(K$391:K$427,MATCH($F195,$B$391:$B$427,0))/VLOOKUP($F195,$B$391:$AH$427,MATCH(LEFT(TRIM(K$6),FIND("~",SUBSTITUTE(K$6,"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195))*HLOOKUP(LEFT(TRIM(K$6),FIND("~",SUBSTITUTE(K$6," ","~",LEN(TRIM(K$6))-LEN(SUBSTITUTE(TRIM(K$6)," ",""))))-1)&amp;" Total",$B$6:$AH$427,ROW($A195)-5,FALSE))</f>
        <v>0</v>
      </c>
      <c r="L195" s="11">
        <f ca="1">IF(L$5&lt;&gt;"",HLOOKUP(L$5,Functionalization!$G$6:$M$427,ROW($A195)-5,FALSE),IFERROR(INDEX(L$391:L$427,MATCH($F195,$B$391:$B$427,0))/VLOOKUP($F195,$B$391:$AH$427,MATCH(LEFT(TRIM(L$6),FIND("~",SUBSTITUTE(L$6,"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195))*HLOOKUP(LEFT(TRIM(L$6),FIND("~",SUBSTITUTE(L$6," ","~",LEN(TRIM(L$6))-LEN(SUBSTITUTE(TRIM(L$6)," ",""))))-1)&amp;" Total",$B$6:$AH$427,ROW($A195)-5,FALSE))</f>
        <v>0</v>
      </c>
      <c r="M195" s="11">
        <f ca="1">IF(M$5&lt;&gt;"",HLOOKUP(M$5,Functionalization!$G$6:$M$427,ROW($A195)-5,FALSE),IFERROR(INDEX(M$391:M$427,MATCH($F195,$B$391:$B$427,0))/VLOOKUP($F195,$B$391:$AH$427,MATCH(LEFT(TRIM(M$6),FIND("~",SUBSTITUTE(M$6,"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195))*HLOOKUP(LEFT(TRIM(M$6),FIND("~",SUBSTITUTE(M$6," ","~",LEN(TRIM(M$6))-LEN(SUBSTITUTE(TRIM(M$6)," ",""))))-1)&amp;" Total",$B$6:$AH$427,ROW($A195)-5,FALSE))</f>
        <v>0</v>
      </c>
      <c r="N195" s="11">
        <f ca="1">IF(N$5&lt;&gt;"",HLOOKUP(N$5,Functionalization!$G$6:$M$427,ROW($A195)-5,FALSE),IFERROR(INDEX(N$391:N$427,MATCH($F195,$B$391:$B$427,0))/VLOOKUP($F195,$B$391:$AH$427,MATCH(LEFT(TRIM(N$6),FIND("~",SUBSTITUTE(N$6,"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195))*HLOOKUP(LEFT(TRIM(N$6),FIND("~",SUBSTITUTE(N$6," ","~",LEN(TRIM(N$6))-LEN(SUBSTITUTE(TRIM(N$6)," ",""))))-1)&amp;" Total",$B$6:$AH$427,ROW($A195)-5,FALSE))</f>
        <v>0</v>
      </c>
      <c r="O195" s="11">
        <f ca="1">IF(O$5&lt;&gt;"",HLOOKUP(O$5,Functionalization!$G$6:$M$427,ROW($A195)-5,FALSE),IFERROR(INDEX(O$391:O$427,MATCH($F195,$B$391:$B$427,0))/VLOOKUP($F195,$B$391:$AH$427,MATCH(LEFT(TRIM(O$6),FIND("~",SUBSTITUTE(O$6,"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195))*HLOOKUP(LEFT(TRIM(O$6),FIND("~",SUBSTITUTE(O$6," ","~",LEN(TRIM(O$6))-LEN(SUBSTITUTE(TRIM(O$6)," ",""))))-1)&amp;" Total",$B$6:$AH$427,ROW($A195)-5,FALSE))</f>
        <v>1722.4185420222641</v>
      </c>
      <c r="P195" s="11">
        <f ca="1">IF(P$5&lt;&gt;"",HLOOKUP(P$5,Functionalization!$G$6:$M$427,ROW($A195)-5,FALSE),IFERROR(INDEX(P$391:P$427,MATCH($F195,$B$391:$B$427,0))/VLOOKUP($F195,$B$391:$AH$427,MATCH(LEFT(TRIM(P$6),FIND("~",SUBSTITUTE(P$6,"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195))*HLOOKUP(LEFT(TRIM(P$6),FIND("~",SUBSTITUTE(P$6," ","~",LEN(TRIM(P$6))-LEN(SUBSTITUTE(TRIM(P$6)," ",""))))-1)&amp;" Total",$B$6:$AH$427,ROW($A195)-5,FALSE))</f>
        <v>1722.4185420222641</v>
      </c>
      <c r="Q195" s="11">
        <f ca="1">IF(Q$5&lt;&gt;"",HLOOKUP(Q$5,Functionalization!$G$6:$M$427,ROW($A195)-5,FALSE),IFERROR(INDEX(Q$391:Q$427,MATCH($F195,$B$391:$B$427,0))/VLOOKUP($F195,$B$391:$AH$427,MATCH(LEFT(TRIM(Q$6),FIND("~",SUBSTITUTE(Q$6,"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195))*HLOOKUP(LEFT(TRIM(Q$6),FIND("~",SUBSTITUTE(Q$6," ","~",LEN(TRIM(Q$6))-LEN(SUBSTITUTE(TRIM(Q$6)," ",""))))-1)&amp;" Total",$B$6:$AH$427,ROW($A195)-5,FALSE))</f>
        <v>0</v>
      </c>
      <c r="R195" s="11">
        <f ca="1">IF(R$5&lt;&gt;"",HLOOKUP(R$5,Functionalization!$G$6:$M$427,ROW($A195)-5,FALSE),IFERROR(INDEX(R$391:R$427,MATCH($F195,$B$391:$B$427,0))/VLOOKUP($F195,$B$391:$AH$427,MATCH(LEFT(TRIM(R$6),FIND("~",SUBSTITUTE(R$6,"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195))*HLOOKUP(LEFT(TRIM(R$6),FIND("~",SUBSTITUTE(R$6," ","~",LEN(TRIM(R$6))-LEN(SUBSTITUTE(TRIM(R$6)," ",""))))-1)&amp;" Total",$B$6:$AH$427,ROW($A195)-5,FALSE))</f>
        <v>0</v>
      </c>
      <c r="S195" s="11">
        <f ca="1">IF(S$5&lt;&gt;"",HLOOKUP(S$5,Functionalization!$G$6:$M$427,ROW($A195)-5,FALSE),IFERROR(INDEX(S$391:S$427,MATCH($F195,$B$391:$B$427,0))/VLOOKUP($F195,$B$391:$AH$427,MATCH(LEFT(TRIM(S$6),FIND("~",SUBSTITUTE(S$6,"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195))*HLOOKUP(LEFT(TRIM(S$6),FIND("~",SUBSTITUTE(S$6," ","~",LEN(TRIM(S$6))-LEN(SUBSTITUTE(TRIM(S$6)," ",""))))-1)&amp;" Total",$B$6:$AH$427,ROW($A195)-5,FALSE))</f>
        <v>0</v>
      </c>
      <c r="T195" s="11">
        <f ca="1">IF(T$5&lt;&gt;"",HLOOKUP(T$5,Functionalization!$G$6:$M$427,ROW($A195)-5,FALSE),IFERROR(INDEX(T$391:T$427,MATCH($F195,$B$391:$B$427,0))/VLOOKUP($F195,$B$391:$AH$427,MATCH(LEFT(TRIM(T$6),FIND("~",SUBSTITUTE(T$6,"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195))*HLOOKUP(LEFT(TRIM(T$6),FIND("~",SUBSTITUTE(T$6," ","~",LEN(TRIM(T$6))-LEN(SUBSTITUTE(TRIM(T$6)," ",""))))-1)&amp;" Total",$B$6:$AH$427,ROW($A195)-5,FALSE))</f>
        <v>0</v>
      </c>
      <c r="U195" s="11">
        <f ca="1">IF(U$5&lt;&gt;"",HLOOKUP(U$5,Functionalization!$G$6:$M$427,ROW($A195)-5,FALSE),IFERROR(INDEX(U$391:U$427,MATCH($F195,$B$391:$B$427,0))/VLOOKUP($F195,$B$391:$AH$427,MATCH(LEFT(TRIM(U$6),FIND("~",SUBSTITUTE(U$6,"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195))*HLOOKUP(LEFT(TRIM(U$6),FIND("~",SUBSTITUTE(U$6," ","~",LEN(TRIM(U$6))-LEN(SUBSTITUTE(TRIM(U$6)," ",""))))-1)&amp;" Total",$B$6:$AH$427,ROW($A195)-5,FALSE))</f>
        <v>0</v>
      </c>
      <c r="V195" s="11">
        <f ca="1">IF(V$5&lt;&gt;"",HLOOKUP(V$5,Functionalization!$G$6:$M$427,ROW($A195)-5,FALSE),IFERROR(INDEX(V$391:V$427,MATCH($F195,$B$391:$B$427,0))/VLOOKUP($F195,$B$391:$AH$427,MATCH(LEFT(TRIM(V$6),FIND("~",SUBSTITUTE(V$6,"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195))*HLOOKUP(LEFT(TRIM(V$6),FIND("~",SUBSTITUTE(V$6," ","~",LEN(TRIM(V$6))-LEN(SUBSTITUTE(TRIM(V$6)," ",""))))-1)&amp;" Total",$B$6:$AH$427,ROW($A195)-5,FALSE))</f>
        <v>0</v>
      </c>
      <c r="W195" s="11">
        <f ca="1">IF(W$5&lt;&gt;"",HLOOKUP(W$5,Functionalization!$G$6:$M$427,ROW($A195)-5,FALSE),IFERROR(INDEX(W$391:W$427,MATCH($F195,$B$391:$B$427,0))/VLOOKUP($F195,$B$391:$AH$427,MATCH(LEFT(TRIM(W$6),FIND("~",SUBSTITUTE(W$6,"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195))*HLOOKUP(LEFT(TRIM(W$6),FIND("~",SUBSTITUTE(W$6," ","~",LEN(TRIM(W$6))-LEN(SUBSTITUTE(TRIM(W$6)," ",""))))-1)&amp;" Total",$B$6:$AH$427,ROW($A195)-5,FALSE))</f>
        <v>0</v>
      </c>
      <c r="X195" s="11">
        <f ca="1">IF(X$5&lt;&gt;"",HLOOKUP(X$5,Functionalization!$G$6:$M$427,ROW($A195)-5,FALSE),IFERROR(INDEX(X$391:X$427,MATCH($F195,$B$391:$B$427,0))/VLOOKUP($F195,$B$391:$AH$427,MATCH(LEFT(TRIM(X$6),FIND("~",SUBSTITUTE(X$6,"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195))*HLOOKUP(LEFT(TRIM(X$6),FIND("~",SUBSTITUTE(X$6," ","~",LEN(TRIM(X$6))-LEN(SUBSTITUTE(TRIM(X$6)," ",""))))-1)&amp;" Total",$B$6:$AH$427,ROW($A195)-5,FALSE))</f>
        <v>0</v>
      </c>
      <c r="Y195" s="11">
        <f ca="1">IF(Y$5&lt;&gt;"",HLOOKUP(Y$5,Functionalization!$G$6:$M$427,ROW($A195)-5,FALSE),IFERROR(INDEX(Y$391:Y$427,MATCH($F195,$B$391:$B$427,0))/VLOOKUP($F195,$B$391:$AH$427,MATCH(LEFT(TRIM(Y$6),FIND("~",SUBSTITUTE(Y$6,"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195))*HLOOKUP(LEFT(TRIM(Y$6),FIND("~",SUBSTITUTE(Y$6," ","~",LEN(TRIM(Y$6))-LEN(SUBSTITUTE(TRIM(Y$6)," ",""))))-1)&amp;" Total",$B$6:$AH$427,ROW($A195)-5,FALSE))</f>
        <v>0</v>
      </c>
      <c r="Z195" s="11">
        <f ca="1">IF(Z$5&lt;&gt;"",HLOOKUP(Z$5,Functionalization!$G$6:$M$427,ROW($A195)-5,FALSE),IFERROR(INDEX(Z$391:Z$427,MATCH($F195,$B$391:$B$427,0))/VLOOKUP($F195,$B$391:$AH$427,MATCH(LEFT(TRIM(Z$6),FIND("~",SUBSTITUTE(Z$6,"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195))*HLOOKUP(LEFT(TRIM(Z$6),FIND("~",SUBSTITUTE(Z$6," ","~",LEN(TRIM(Z$6))-LEN(SUBSTITUTE(TRIM(Z$6)," ",""))))-1)&amp;" Total",$B$6:$AH$427,ROW($A195)-5,FALSE))</f>
        <v>0</v>
      </c>
      <c r="AA195" s="11">
        <f ca="1">IF(AA$5&lt;&gt;"",HLOOKUP(AA$5,Functionalization!$G$6:$M$427,ROW($A195)-5,FALSE),IFERROR(INDEX(AA$391:AA$427,MATCH($F195,$B$391:$B$427,0))/VLOOKUP($F195,$B$391:$AH$427,MATCH(LEFT(TRIM(AA$6),FIND("~",SUBSTITUTE(AA$6,"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195))*HLOOKUP(LEFT(TRIM(AA$6),FIND("~",SUBSTITUTE(AA$6," ","~",LEN(TRIM(AA$6))-LEN(SUBSTITUTE(TRIM(AA$6)," ",""))))-1)&amp;" Total",$B$6:$AH$427,ROW($A195)-5,FALSE))</f>
        <v>0</v>
      </c>
      <c r="AB195" s="11">
        <f ca="1">IF(AB$5&lt;&gt;"",HLOOKUP(AB$5,Functionalization!$G$6:$M$427,ROW($A195)-5,FALSE),IFERROR(INDEX(AB$391:AB$427,MATCH($F195,$B$391:$B$427,0))/VLOOKUP($F195,$B$391:$AH$427,MATCH(LEFT(TRIM(AB$6),FIND("~",SUBSTITUTE(AB$6,"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195))*HLOOKUP(LEFT(TRIM(AB$6),FIND("~",SUBSTITUTE(AB$6," ","~",LEN(TRIM(AB$6))-LEN(SUBSTITUTE(TRIM(AB$6)," ",""))))-1)&amp;" Total",$B$6:$AH$427,ROW($A195)-5,FALSE))</f>
        <v>0</v>
      </c>
      <c r="AC195" s="11">
        <f ca="1">IF(AC$5&lt;&gt;"",HLOOKUP(AC$5,Functionalization!$G$6:$M$427,ROW($A195)-5,FALSE),IFERROR(INDEX(AC$391:AC$427,MATCH($F195,$B$391:$B$427,0))/VLOOKUP($F195,$B$391:$AH$427,MATCH(LEFT(TRIM(AC$6),FIND("~",SUBSTITUTE(AC$6,"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195))*HLOOKUP(LEFT(TRIM(AC$6),FIND("~",SUBSTITUTE(AC$6," ","~",LEN(TRIM(AC$6))-LEN(SUBSTITUTE(TRIM(AC$6)," ",""))))-1)&amp;" Total",$B$6:$AH$427,ROW($A195)-5,FALSE))</f>
        <v>0</v>
      </c>
      <c r="AD195" s="11">
        <f ca="1">IF(AD$5&lt;&gt;"",HLOOKUP(AD$5,Functionalization!$G$6:$M$427,ROW($A195)-5,FALSE),IFERROR(INDEX(AD$391:AD$427,MATCH($F195,$B$391:$B$427,0))/VLOOKUP($F195,$B$391:$AH$427,MATCH(LEFT(TRIM(AD$6),FIND("~",SUBSTITUTE(AD$6,"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195))*HLOOKUP(LEFT(TRIM(AD$6),FIND("~",SUBSTITUTE(AD$6," ","~",LEN(TRIM(AD$6))-LEN(SUBSTITUTE(TRIM(AD$6)," ",""))))-1)&amp;" Total",$B$6:$AH$427,ROW($A195)-5,FALSE))</f>
        <v>0</v>
      </c>
      <c r="AE195" s="11">
        <f ca="1">IF(AE$5&lt;&gt;"",HLOOKUP(AE$5,Functionalization!$G$6:$M$427,ROW($A195)-5,FALSE),IFERROR(INDEX(AE$391:AE$427,MATCH($F195,$B$391:$B$427,0))/VLOOKUP($F195,$B$391:$AH$427,MATCH(LEFT(TRIM(AE$6),FIND("~",SUBSTITUTE(AE$6,"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195))*HLOOKUP(LEFT(TRIM(AE$6),FIND("~",SUBSTITUTE(AE$6," ","~",LEN(TRIM(AE$6))-LEN(SUBSTITUTE(TRIM(AE$6)," ",""))))-1)&amp;" Total",$B$6:$AH$427,ROW($A195)-5,FALSE))</f>
        <v>0</v>
      </c>
      <c r="AF195" s="11">
        <f ca="1">IF(AF$5&lt;&gt;"",HLOOKUP(AF$5,Functionalization!$G$6:$M$427,ROW($A195)-5,FALSE),IFERROR(INDEX(AF$391:AF$427,MATCH($F195,$B$391:$B$427,0))/VLOOKUP($F195,$B$391:$AH$427,MATCH(LEFT(TRIM(AF$6),FIND("~",SUBSTITUTE(AF$6,"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195))*HLOOKUP(LEFT(TRIM(AF$6),FIND("~",SUBSTITUTE(AF$6," ","~",LEN(TRIM(AF$6))-LEN(SUBSTITUTE(TRIM(AF$6)," ",""))))-1)&amp;" Total",$B$6:$AH$427,ROW($A195)-5,FALSE))</f>
        <v>0</v>
      </c>
      <c r="AG195" s="11">
        <f ca="1">IF(AG$5&lt;&gt;"",HLOOKUP(AG$5,Functionalization!$G$6:$M$427,ROW($A195)-5,FALSE),IFERROR(INDEX(AG$391:AG$427,MATCH($F195,$B$391:$B$427,0))/VLOOKUP($F195,$B$391:$AH$427,MATCH(LEFT(TRIM(AG$6),FIND("~",SUBSTITUTE(AG$6,"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195))*HLOOKUP(LEFT(TRIM(AG$6),FIND("~",SUBSTITUTE(AG$6," ","~",LEN(TRIM(AG$6))-LEN(SUBSTITUTE(TRIM(AG$6)," ",""))))-1)&amp;" Total",$B$6:$AH$427,ROW($A195)-5,FALSE))</f>
        <v>0</v>
      </c>
      <c r="AH195" s="11">
        <f ca="1">IF(AH$5&lt;&gt;"",HLOOKUP(AH$5,Functionalization!$G$6:$M$427,ROW($A195)-5,FALSE),IFERROR(INDEX(AH$391:AH$427,MATCH($F195,$B$391:$B$427,0))/VLOOKUP($F195,$B$391:$AH$427,MATCH(LEFT(TRIM(AH$6),FIND("~",SUBSTITUTE(AH$6,"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195))*HLOOKUP(LEFT(TRIM(AH$6),FIND("~",SUBSTITUTE(AH$6," ","~",LEN(TRIM(AH$6))-LEN(SUBSTITUTE(TRIM(AH$6)," ",""))))-1)&amp;" Total",$B$6:$AH$427,ROW($A195)-5,FALSE))</f>
        <v>0</v>
      </c>
      <c r="AJ195">
        <f ca="1">IFERROR(IF(SUMIF($G$6:$AH$6,AJ$6&amp;" Total",$G195:$AH195)-(SUMIF($G$6:$AH$6,AJ$6&amp;" "&amp;'Input-Func_Class'!$D$22,$G195:$AH195)+IFERROR(SUMIF($G$6:$AH$6,AJ$6&amp;" "&amp;'Input-Func_Class'!$E$22,$G195:$AH195),SUMIF($G$6:$AH$6,AJ$6&amp;" "&amp;'Input-Func_Class'!$B$24,$G195:$AH195))+SUMIF($G$6:$AH$6,AJ$6&amp;" "&amp;'Input-Func_Class'!$F$22,$G195:$AH195))&lt;Check_Limit,0,1),1)</f>
        <v>0</v>
      </c>
      <c r="AK195">
        <f ca="1">IFERROR(IF(SUMIF($G$6:$AH$6,AK$6&amp;" Total",$G195:$AH195)-(SUMIF($G$6:$AH$6,AK$6&amp;" "&amp;'Input-Func_Class'!$D$22,$G195:$AH195)+IFERROR(SUMIF($G$6:$AH$6,AK$6&amp;" "&amp;'Input-Func_Class'!$E$22,$G195:$AH195),SUMIF($G$6:$AH$6,AK$6&amp;" "&amp;'Input-Func_Class'!$B$24,$G195:$AH195))+SUMIF($G$6:$AH$6,AK$6&amp;" "&amp;'Input-Func_Class'!$F$22,$G195:$AH195))&lt;Check_Limit,0,1),1)</f>
        <v>0</v>
      </c>
      <c r="AL195">
        <f ca="1">IFERROR(IF(SUMIF($G$6:$AH$6,AL$6&amp;" Total",$G195:$AH195)-(SUMIF($G$6:$AH$6,AL$6&amp;" "&amp;'Input-Func_Class'!$D$22,$G195:$AH195)+IFERROR(SUMIF($G$6:$AH$6,AL$6&amp;" "&amp;'Input-Func_Class'!$E$22,$G195:$AH195),SUMIF($G$6:$AH$6,AL$6&amp;" "&amp;'Input-Func_Class'!$B$24,$G195:$AH195))+SUMIF($G$6:$AH$6,AL$6&amp;" "&amp;'Input-Func_Class'!$F$22,$G195:$AH195))&lt;Check_Limit,0,1),1)</f>
        <v>0</v>
      </c>
      <c r="AM195">
        <f ca="1">IFERROR(IF(SUMIF($G$6:$AH$6,AM$6&amp;" Total",$G195:$AH195)-(SUMIF($G$6:$AH$6,AM$6&amp;" "&amp;'Input-Func_Class'!$D$22,$G195:$AH195)+IFERROR(SUMIF($G$6:$AH$6,AM$6&amp;" "&amp;'Input-Func_Class'!$E$22,$G195:$AH195),SUMIF($G$6:$AH$6,AM$6&amp;" "&amp;'Input-Func_Class'!$B$24,$G195:$AH195))+SUMIF($G$6:$AH$6,AM$6&amp;" "&amp;'Input-Func_Class'!$F$22,$G195:$AH195))&lt;Check_Limit,0,1),1)</f>
        <v>0</v>
      </c>
      <c r="AN195">
        <f ca="1">IFERROR(IF(SUMIF($G$6:$AH$6,AN$6&amp;" Total",$G195:$AH195)-(SUMIF($G$6:$AH$6,AN$6&amp;" "&amp;'Input-Func_Class'!$D$22,$G195:$AH195)+IFERROR(SUMIF($G$6:$AH$6,AN$6&amp;" "&amp;'Input-Func_Class'!$E$22,$G195:$AH195),SUMIF($G$6:$AH$6,AN$6&amp;" "&amp;'Input-Func_Class'!$B$24,$G195:$AH195))+SUMIF($G$6:$AH$6,AN$6&amp;" "&amp;'Input-Func_Class'!$F$22,$G195:$AH195))&lt;Check_Limit,0,1),1)</f>
        <v>0</v>
      </c>
      <c r="AO195">
        <f ca="1">IFERROR(IF(SUMIF($G$6:$AH$6,AO$6&amp;" Total",$G195:$AH195)-(SUMIF($G$6:$AH$6,AO$6&amp;" "&amp;'Input-Func_Class'!$D$22,$G195:$AH195)+IFERROR(SUMIF($G$6:$AH$6,AO$6&amp;" "&amp;'Input-Func_Class'!$E$22,$G195:$AH195),SUMIF($G$6:$AH$6,AO$6&amp;" "&amp;'Input-Func_Class'!$B$24,$G195:$AH195))+SUMIF($G$6:$AH$6,AO$6&amp;" "&amp;'Input-Func_Class'!$F$22,$G195:$AH195))&lt;Check_Limit,0,1),1)</f>
        <v>0</v>
      </c>
      <c r="AP195">
        <f ca="1">IFERROR(IF(SUMIF($G$6:$AH$6,AP$6&amp;" Total",$G195:$AH195)-(SUMIF($G$6:$AH$6,AP$6&amp;" "&amp;'Input-Func_Class'!$D$22,$G195:$AH195)+IFERROR(SUMIF($G$6:$AH$6,AP$6&amp;" "&amp;'Input-Func_Class'!$E$22,$G195:$AH195),SUMIF($G$6:$AH$6,AP$6&amp;" "&amp;'Input-Func_Class'!$B$24,$G195:$AH195))+SUMIF($G$6:$AH$6,AP$6&amp;" "&amp;'Input-Func_Class'!$F$22,$G195:$AH195))&lt;Check_Limit,0,1),1)</f>
        <v>0</v>
      </c>
    </row>
    <row r="196" spans="1:42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>Functionalization!$D196</f>
        <v>403.49470666972036</v>
      </c>
      <c r="E196" s="11">
        <f t="shared" ca="1" si="15"/>
        <v>0</v>
      </c>
      <c r="F196" s="3" t="str">
        <f>IF($D196=0,"-",IF('Input-Accounts'!$E196&lt;&gt;0,'Input-Accounts'!$E196,'Input-Accounts'!$G196))</f>
        <v>INT_STORPT</v>
      </c>
      <c r="G196" s="11">
        <f ca="1">IF(G$5&lt;&gt;"",HLOOKUP(G$5,Functionalization!$G$6:$M$427,ROW($A196)-5,FALSE),IFERROR(INDEX(G$391:G$427,MATCH($F196,$B$391:$B$427,0))/VLOOKUP($F196,$B$391:$AH$427,MATCH(LEFT(TRIM(G$6),FIND("~",SUBSTITUTE(G$6,"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196))*HLOOKUP(LEFT(TRIM(G$6),FIND("~",SUBSTITUTE(G$6," ","~",LEN(TRIM(G$6))-LEN(SUBSTITUTE(TRIM(G$6)," ",""))))-1)&amp;" Total",$B$6:$AH$427,ROW($A196)-5,FALSE))</f>
        <v>0</v>
      </c>
      <c r="H196" s="11">
        <f ca="1">IF(H$5&lt;&gt;"",HLOOKUP(H$5,Functionalization!$G$6:$M$427,ROW($A196)-5,FALSE),IFERROR(INDEX(H$391:H$427,MATCH($F196,$B$391:$B$427,0))/VLOOKUP($F196,$B$391:$AH$427,MATCH(LEFT(TRIM(H$6),FIND("~",SUBSTITUTE(H$6,"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196))*HLOOKUP(LEFT(TRIM(H$6),FIND("~",SUBSTITUTE(H$6," ","~",LEN(TRIM(H$6))-LEN(SUBSTITUTE(TRIM(H$6)," ",""))))-1)&amp;" Total",$B$6:$AH$427,ROW($A196)-5,FALSE))</f>
        <v>0</v>
      </c>
      <c r="I196" s="11">
        <f ca="1">IF(I$5&lt;&gt;"",HLOOKUP(I$5,Functionalization!$G$6:$M$427,ROW($A196)-5,FALSE),IFERROR(INDEX(I$391:I$427,MATCH($F196,$B$391:$B$427,0))/VLOOKUP($F196,$B$391:$AH$427,MATCH(LEFT(TRIM(I$6),FIND("~",SUBSTITUTE(I$6,"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196))*HLOOKUP(LEFT(TRIM(I$6),FIND("~",SUBSTITUTE(I$6," ","~",LEN(TRIM(I$6))-LEN(SUBSTITUTE(TRIM(I$6)," ",""))))-1)&amp;" Total",$B$6:$AH$427,ROW($A196)-5,FALSE))</f>
        <v>0</v>
      </c>
      <c r="J196" s="11">
        <f ca="1">IF(J$5&lt;&gt;"",HLOOKUP(J$5,Functionalization!$G$6:$M$427,ROW($A196)-5,FALSE),IFERROR(INDEX(J$391:J$427,MATCH($F196,$B$391:$B$427,0))/VLOOKUP($F196,$B$391:$AH$427,MATCH(LEFT(TRIM(J$6),FIND("~",SUBSTITUTE(J$6,"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196))*HLOOKUP(LEFT(TRIM(J$6),FIND("~",SUBSTITUTE(J$6," ","~",LEN(TRIM(J$6))-LEN(SUBSTITUTE(TRIM(J$6)," ",""))))-1)&amp;" Total",$B$6:$AH$427,ROW($A196)-5,FALSE))</f>
        <v>0</v>
      </c>
      <c r="K196" s="11">
        <f ca="1">IF(K$5&lt;&gt;"",HLOOKUP(K$5,Functionalization!$G$6:$M$427,ROW($A196)-5,FALSE),IFERROR(INDEX(K$391:K$427,MATCH($F196,$B$391:$B$427,0))/VLOOKUP($F196,$B$391:$AH$427,MATCH(LEFT(TRIM(K$6),FIND("~",SUBSTITUTE(K$6,"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196))*HLOOKUP(LEFT(TRIM(K$6),FIND("~",SUBSTITUTE(K$6," ","~",LEN(TRIM(K$6))-LEN(SUBSTITUTE(TRIM(K$6)," ",""))))-1)&amp;" Total",$B$6:$AH$427,ROW($A196)-5,FALSE))</f>
        <v>0</v>
      </c>
      <c r="L196" s="11">
        <f ca="1">IF(L$5&lt;&gt;"",HLOOKUP(L$5,Functionalization!$G$6:$M$427,ROW($A196)-5,FALSE),IFERROR(INDEX(L$391:L$427,MATCH($F196,$B$391:$B$427,0))/VLOOKUP($F196,$B$391:$AH$427,MATCH(LEFT(TRIM(L$6),FIND("~",SUBSTITUTE(L$6,"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196))*HLOOKUP(LEFT(TRIM(L$6),FIND("~",SUBSTITUTE(L$6," ","~",LEN(TRIM(L$6))-LEN(SUBSTITUTE(TRIM(L$6)," ",""))))-1)&amp;" Total",$B$6:$AH$427,ROW($A196)-5,FALSE))</f>
        <v>0</v>
      </c>
      <c r="M196" s="11">
        <f ca="1">IF(M$5&lt;&gt;"",HLOOKUP(M$5,Functionalization!$G$6:$M$427,ROW($A196)-5,FALSE),IFERROR(INDEX(M$391:M$427,MATCH($F196,$B$391:$B$427,0))/VLOOKUP($F196,$B$391:$AH$427,MATCH(LEFT(TRIM(M$6),FIND("~",SUBSTITUTE(M$6,"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196))*HLOOKUP(LEFT(TRIM(M$6),FIND("~",SUBSTITUTE(M$6," ","~",LEN(TRIM(M$6))-LEN(SUBSTITUTE(TRIM(M$6)," ",""))))-1)&amp;" Total",$B$6:$AH$427,ROW($A196)-5,FALSE))</f>
        <v>0</v>
      </c>
      <c r="N196" s="11">
        <f ca="1">IF(N$5&lt;&gt;"",HLOOKUP(N$5,Functionalization!$G$6:$M$427,ROW($A196)-5,FALSE),IFERROR(INDEX(N$391:N$427,MATCH($F196,$B$391:$B$427,0))/VLOOKUP($F196,$B$391:$AH$427,MATCH(LEFT(TRIM(N$6),FIND("~",SUBSTITUTE(N$6,"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196))*HLOOKUP(LEFT(TRIM(N$6),FIND("~",SUBSTITUTE(N$6," ","~",LEN(TRIM(N$6))-LEN(SUBSTITUTE(TRIM(N$6)," ",""))))-1)&amp;" Total",$B$6:$AH$427,ROW($A196)-5,FALSE))</f>
        <v>0</v>
      </c>
      <c r="O196" s="11">
        <f ca="1">IF(O$5&lt;&gt;"",HLOOKUP(O$5,Functionalization!$G$6:$M$427,ROW($A196)-5,FALSE),IFERROR(INDEX(O$391:O$427,MATCH($F196,$B$391:$B$427,0))/VLOOKUP($F196,$B$391:$AH$427,MATCH(LEFT(TRIM(O$6),FIND("~",SUBSTITUTE(O$6,"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196))*HLOOKUP(LEFT(TRIM(O$6),FIND("~",SUBSTITUTE(O$6," ","~",LEN(TRIM(O$6))-LEN(SUBSTITUTE(TRIM(O$6)," ",""))))-1)&amp;" Total",$B$6:$AH$427,ROW($A196)-5,FALSE))</f>
        <v>403.49470666972036</v>
      </c>
      <c r="P196" s="11">
        <f ca="1">IF(P$5&lt;&gt;"",HLOOKUP(P$5,Functionalization!$G$6:$M$427,ROW($A196)-5,FALSE),IFERROR(INDEX(P$391:P$427,MATCH($F196,$B$391:$B$427,0))/VLOOKUP($F196,$B$391:$AH$427,MATCH(LEFT(TRIM(P$6),FIND("~",SUBSTITUTE(P$6,"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196))*HLOOKUP(LEFT(TRIM(P$6),FIND("~",SUBSTITUTE(P$6," ","~",LEN(TRIM(P$6))-LEN(SUBSTITUTE(TRIM(P$6)," ",""))))-1)&amp;" Total",$B$6:$AH$427,ROW($A196)-5,FALSE))</f>
        <v>403.49470666972036</v>
      </c>
      <c r="Q196" s="11">
        <f ca="1">IF(Q$5&lt;&gt;"",HLOOKUP(Q$5,Functionalization!$G$6:$M$427,ROW($A196)-5,FALSE),IFERROR(INDEX(Q$391:Q$427,MATCH($F196,$B$391:$B$427,0))/VLOOKUP($F196,$B$391:$AH$427,MATCH(LEFT(TRIM(Q$6),FIND("~",SUBSTITUTE(Q$6,"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196))*HLOOKUP(LEFT(TRIM(Q$6),FIND("~",SUBSTITUTE(Q$6," ","~",LEN(TRIM(Q$6))-LEN(SUBSTITUTE(TRIM(Q$6)," ",""))))-1)&amp;" Total",$B$6:$AH$427,ROW($A196)-5,FALSE))</f>
        <v>0</v>
      </c>
      <c r="R196" s="11">
        <f ca="1">IF(R$5&lt;&gt;"",HLOOKUP(R$5,Functionalization!$G$6:$M$427,ROW($A196)-5,FALSE),IFERROR(INDEX(R$391:R$427,MATCH($F196,$B$391:$B$427,0))/VLOOKUP($F196,$B$391:$AH$427,MATCH(LEFT(TRIM(R$6),FIND("~",SUBSTITUTE(R$6,"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196))*HLOOKUP(LEFT(TRIM(R$6),FIND("~",SUBSTITUTE(R$6," ","~",LEN(TRIM(R$6))-LEN(SUBSTITUTE(TRIM(R$6)," ",""))))-1)&amp;" Total",$B$6:$AH$427,ROW($A196)-5,FALSE))</f>
        <v>0</v>
      </c>
      <c r="S196" s="11">
        <f ca="1">IF(S$5&lt;&gt;"",HLOOKUP(S$5,Functionalization!$G$6:$M$427,ROW($A196)-5,FALSE),IFERROR(INDEX(S$391:S$427,MATCH($F196,$B$391:$B$427,0))/VLOOKUP($F196,$B$391:$AH$427,MATCH(LEFT(TRIM(S$6),FIND("~",SUBSTITUTE(S$6,"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196))*HLOOKUP(LEFT(TRIM(S$6),FIND("~",SUBSTITUTE(S$6," ","~",LEN(TRIM(S$6))-LEN(SUBSTITUTE(TRIM(S$6)," ",""))))-1)&amp;" Total",$B$6:$AH$427,ROW($A196)-5,FALSE))</f>
        <v>0</v>
      </c>
      <c r="T196" s="11">
        <f ca="1">IF(T$5&lt;&gt;"",HLOOKUP(T$5,Functionalization!$G$6:$M$427,ROW($A196)-5,FALSE),IFERROR(INDEX(T$391:T$427,MATCH($F196,$B$391:$B$427,0))/VLOOKUP($F196,$B$391:$AH$427,MATCH(LEFT(TRIM(T$6),FIND("~",SUBSTITUTE(T$6,"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196))*HLOOKUP(LEFT(TRIM(T$6),FIND("~",SUBSTITUTE(T$6," ","~",LEN(TRIM(T$6))-LEN(SUBSTITUTE(TRIM(T$6)," ",""))))-1)&amp;" Total",$B$6:$AH$427,ROW($A196)-5,FALSE))</f>
        <v>0</v>
      </c>
      <c r="U196" s="11">
        <f ca="1">IF(U$5&lt;&gt;"",HLOOKUP(U$5,Functionalization!$G$6:$M$427,ROW($A196)-5,FALSE),IFERROR(INDEX(U$391:U$427,MATCH($F196,$B$391:$B$427,0))/VLOOKUP($F196,$B$391:$AH$427,MATCH(LEFT(TRIM(U$6),FIND("~",SUBSTITUTE(U$6,"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196))*HLOOKUP(LEFT(TRIM(U$6),FIND("~",SUBSTITUTE(U$6," ","~",LEN(TRIM(U$6))-LEN(SUBSTITUTE(TRIM(U$6)," ",""))))-1)&amp;" Total",$B$6:$AH$427,ROW($A196)-5,FALSE))</f>
        <v>0</v>
      </c>
      <c r="V196" s="11">
        <f ca="1">IF(V$5&lt;&gt;"",HLOOKUP(V$5,Functionalization!$G$6:$M$427,ROW($A196)-5,FALSE),IFERROR(INDEX(V$391:V$427,MATCH($F196,$B$391:$B$427,0))/VLOOKUP($F196,$B$391:$AH$427,MATCH(LEFT(TRIM(V$6),FIND("~",SUBSTITUTE(V$6,"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196))*HLOOKUP(LEFT(TRIM(V$6),FIND("~",SUBSTITUTE(V$6," ","~",LEN(TRIM(V$6))-LEN(SUBSTITUTE(TRIM(V$6)," ",""))))-1)&amp;" Total",$B$6:$AH$427,ROW($A196)-5,FALSE))</f>
        <v>0</v>
      </c>
      <c r="W196" s="11">
        <f ca="1">IF(W$5&lt;&gt;"",HLOOKUP(W$5,Functionalization!$G$6:$M$427,ROW($A196)-5,FALSE),IFERROR(INDEX(W$391:W$427,MATCH($F196,$B$391:$B$427,0))/VLOOKUP($F196,$B$391:$AH$427,MATCH(LEFT(TRIM(W$6),FIND("~",SUBSTITUTE(W$6,"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196))*HLOOKUP(LEFT(TRIM(W$6),FIND("~",SUBSTITUTE(W$6," ","~",LEN(TRIM(W$6))-LEN(SUBSTITUTE(TRIM(W$6)," ",""))))-1)&amp;" Total",$B$6:$AH$427,ROW($A196)-5,FALSE))</f>
        <v>0</v>
      </c>
      <c r="X196" s="11">
        <f ca="1">IF(X$5&lt;&gt;"",HLOOKUP(X$5,Functionalization!$G$6:$M$427,ROW($A196)-5,FALSE),IFERROR(INDEX(X$391:X$427,MATCH($F196,$B$391:$B$427,0))/VLOOKUP($F196,$B$391:$AH$427,MATCH(LEFT(TRIM(X$6),FIND("~",SUBSTITUTE(X$6,"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196))*HLOOKUP(LEFT(TRIM(X$6),FIND("~",SUBSTITUTE(X$6," ","~",LEN(TRIM(X$6))-LEN(SUBSTITUTE(TRIM(X$6)," ",""))))-1)&amp;" Total",$B$6:$AH$427,ROW($A196)-5,FALSE))</f>
        <v>0</v>
      </c>
      <c r="Y196" s="11">
        <f ca="1">IF(Y$5&lt;&gt;"",HLOOKUP(Y$5,Functionalization!$G$6:$M$427,ROW($A196)-5,FALSE),IFERROR(INDEX(Y$391:Y$427,MATCH($F196,$B$391:$B$427,0))/VLOOKUP($F196,$B$391:$AH$427,MATCH(LEFT(TRIM(Y$6),FIND("~",SUBSTITUTE(Y$6,"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196))*HLOOKUP(LEFT(TRIM(Y$6),FIND("~",SUBSTITUTE(Y$6," ","~",LEN(TRIM(Y$6))-LEN(SUBSTITUTE(TRIM(Y$6)," ",""))))-1)&amp;" Total",$B$6:$AH$427,ROW($A196)-5,FALSE))</f>
        <v>0</v>
      </c>
      <c r="Z196" s="11">
        <f ca="1">IF(Z$5&lt;&gt;"",HLOOKUP(Z$5,Functionalization!$G$6:$M$427,ROW($A196)-5,FALSE),IFERROR(INDEX(Z$391:Z$427,MATCH($F196,$B$391:$B$427,0))/VLOOKUP($F196,$B$391:$AH$427,MATCH(LEFT(TRIM(Z$6),FIND("~",SUBSTITUTE(Z$6,"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196))*HLOOKUP(LEFT(TRIM(Z$6),FIND("~",SUBSTITUTE(Z$6," ","~",LEN(TRIM(Z$6))-LEN(SUBSTITUTE(TRIM(Z$6)," ",""))))-1)&amp;" Total",$B$6:$AH$427,ROW($A196)-5,FALSE))</f>
        <v>0</v>
      </c>
      <c r="AA196" s="11">
        <f ca="1">IF(AA$5&lt;&gt;"",HLOOKUP(AA$5,Functionalization!$G$6:$M$427,ROW($A196)-5,FALSE),IFERROR(INDEX(AA$391:AA$427,MATCH($F196,$B$391:$B$427,0))/VLOOKUP($F196,$B$391:$AH$427,MATCH(LEFT(TRIM(AA$6),FIND("~",SUBSTITUTE(AA$6,"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196))*HLOOKUP(LEFT(TRIM(AA$6),FIND("~",SUBSTITUTE(AA$6," ","~",LEN(TRIM(AA$6))-LEN(SUBSTITUTE(TRIM(AA$6)," ",""))))-1)&amp;" Total",$B$6:$AH$427,ROW($A196)-5,FALSE))</f>
        <v>0</v>
      </c>
      <c r="AB196" s="11">
        <f ca="1">IF(AB$5&lt;&gt;"",HLOOKUP(AB$5,Functionalization!$G$6:$M$427,ROW($A196)-5,FALSE),IFERROR(INDEX(AB$391:AB$427,MATCH($F196,$B$391:$B$427,0))/VLOOKUP($F196,$B$391:$AH$427,MATCH(LEFT(TRIM(AB$6),FIND("~",SUBSTITUTE(AB$6,"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196))*HLOOKUP(LEFT(TRIM(AB$6),FIND("~",SUBSTITUTE(AB$6," ","~",LEN(TRIM(AB$6))-LEN(SUBSTITUTE(TRIM(AB$6)," ",""))))-1)&amp;" Total",$B$6:$AH$427,ROW($A196)-5,FALSE))</f>
        <v>0</v>
      </c>
      <c r="AC196" s="11">
        <f ca="1">IF(AC$5&lt;&gt;"",HLOOKUP(AC$5,Functionalization!$G$6:$M$427,ROW($A196)-5,FALSE),IFERROR(INDEX(AC$391:AC$427,MATCH($F196,$B$391:$B$427,0))/VLOOKUP($F196,$B$391:$AH$427,MATCH(LEFT(TRIM(AC$6),FIND("~",SUBSTITUTE(AC$6,"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196))*HLOOKUP(LEFT(TRIM(AC$6),FIND("~",SUBSTITUTE(AC$6," ","~",LEN(TRIM(AC$6))-LEN(SUBSTITUTE(TRIM(AC$6)," ",""))))-1)&amp;" Total",$B$6:$AH$427,ROW($A196)-5,FALSE))</f>
        <v>0</v>
      </c>
      <c r="AD196" s="11">
        <f ca="1">IF(AD$5&lt;&gt;"",HLOOKUP(AD$5,Functionalization!$G$6:$M$427,ROW($A196)-5,FALSE),IFERROR(INDEX(AD$391:AD$427,MATCH($F196,$B$391:$B$427,0))/VLOOKUP($F196,$B$391:$AH$427,MATCH(LEFT(TRIM(AD$6),FIND("~",SUBSTITUTE(AD$6,"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196))*HLOOKUP(LEFT(TRIM(AD$6),FIND("~",SUBSTITUTE(AD$6," ","~",LEN(TRIM(AD$6))-LEN(SUBSTITUTE(TRIM(AD$6)," ",""))))-1)&amp;" Total",$B$6:$AH$427,ROW($A196)-5,FALSE))</f>
        <v>0</v>
      </c>
      <c r="AE196" s="11">
        <f ca="1">IF(AE$5&lt;&gt;"",HLOOKUP(AE$5,Functionalization!$G$6:$M$427,ROW($A196)-5,FALSE),IFERROR(INDEX(AE$391:AE$427,MATCH($F196,$B$391:$B$427,0))/VLOOKUP($F196,$B$391:$AH$427,MATCH(LEFT(TRIM(AE$6),FIND("~",SUBSTITUTE(AE$6,"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196))*HLOOKUP(LEFT(TRIM(AE$6),FIND("~",SUBSTITUTE(AE$6," ","~",LEN(TRIM(AE$6))-LEN(SUBSTITUTE(TRIM(AE$6)," ",""))))-1)&amp;" Total",$B$6:$AH$427,ROW($A196)-5,FALSE))</f>
        <v>0</v>
      </c>
      <c r="AF196" s="11">
        <f ca="1">IF(AF$5&lt;&gt;"",HLOOKUP(AF$5,Functionalization!$G$6:$M$427,ROW($A196)-5,FALSE),IFERROR(INDEX(AF$391:AF$427,MATCH($F196,$B$391:$B$427,0))/VLOOKUP($F196,$B$391:$AH$427,MATCH(LEFT(TRIM(AF$6),FIND("~",SUBSTITUTE(AF$6,"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196))*HLOOKUP(LEFT(TRIM(AF$6),FIND("~",SUBSTITUTE(AF$6," ","~",LEN(TRIM(AF$6))-LEN(SUBSTITUTE(TRIM(AF$6)," ",""))))-1)&amp;" Total",$B$6:$AH$427,ROW($A196)-5,FALSE))</f>
        <v>0</v>
      </c>
      <c r="AG196" s="11">
        <f ca="1">IF(AG$5&lt;&gt;"",HLOOKUP(AG$5,Functionalization!$G$6:$M$427,ROW($A196)-5,FALSE),IFERROR(INDEX(AG$391:AG$427,MATCH($F196,$B$391:$B$427,0))/VLOOKUP($F196,$B$391:$AH$427,MATCH(LEFT(TRIM(AG$6),FIND("~",SUBSTITUTE(AG$6,"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196))*HLOOKUP(LEFT(TRIM(AG$6),FIND("~",SUBSTITUTE(AG$6," ","~",LEN(TRIM(AG$6))-LEN(SUBSTITUTE(TRIM(AG$6)," ",""))))-1)&amp;" Total",$B$6:$AH$427,ROW($A196)-5,FALSE))</f>
        <v>0</v>
      </c>
      <c r="AH196" s="11">
        <f ca="1">IF(AH$5&lt;&gt;"",HLOOKUP(AH$5,Functionalization!$G$6:$M$427,ROW($A196)-5,FALSE),IFERROR(INDEX(AH$391:AH$427,MATCH($F196,$B$391:$B$427,0))/VLOOKUP($F196,$B$391:$AH$427,MATCH(LEFT(TRIM(AH$6),FIND("~",SUBSTITUTE(AH$6,"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196))*HLOOKUP(LEFT(TRIM(AH$6),FIND("~",SUBSTITUTE(AH$6," ","~",LEN(TRIM(AH$6))-LEN(SUBSTITUTE(TRIM(AH$6)," ",""))))-1)&amp;" Total",$B$6:$AH$427,ROW($A196)-5,FALSE))</f>
        <v>0</v>
      </c>
      <c r="AJ196">
        <f ca="1">IFERROR(IF(SUMIF($G$6:$AH$6,AJ$6&amp;" Total",$G196:$AH196)-(SUMIF($G$6:$AH$6,AJ$6&amp;" "&amp;'Input-Func_Class'!$D$22,$G196:$AH196)+IFERROR(SUMIF($G$6:$AH$6,AJ$6&amp;" "&amp;'Input-Func_Class'!$E$22,$G196:$AH196),SUMIF($G$6:$AH$6,AJ$6&amp;" "&amp;'Input-Func_Class'!$B$24,$G196:$AH196))+SUMIF($G$6:$AH$6,AJ$6&amp;" "&amp;'Input-Func_Class'!$F$22,$G196:$AH196))&lt;Check_Limit,0,1),1)</f>
        <v>0</v>
      </c>
      <c r="AK196">
        <f ca="1">IFERROR(IF(SUMIF($G$6:$AH$6,AK$6&amp;" Total",$G196:$AH196)-(SUMIF($G$6:$AH$6,AK$6&amp;" "&amp;'Input-Func_Class'!$D$22,$G196:$AH196)+IFERROR(SUMIF($G$6:$AH$6,AK$6&amp;" "&amp;'Input-Func_Class'!$E$22,$G196:$AH196),SUMIF($G$6:$AH$6,AK$6&amp;" "&amp;'Input-Func_Class'!$B$24,$G196:$AH196))+SUMIF($G$6:$AH$6,AK$6&amp;" "&amp;'Input-Func_Class'!$F$22,$G196:$AH196))&lt;Check_Limit,0,1),1)</f>
        <v>0</v>
      </c>
      <c r="AL196">
        <f ca="1">IFERROR(IF(SUMIF($G$6:$AH$6,AL$6&amp;" Total",$G196:$AH196)-(SUMIF($G$6:$AH$6,AL$6&amp;" "&amp;'Input-Func_Class'!$D$22,$G196:$AH196)+IFERROR(SUMIF($G$6:$AH$6,AL$6&amp;" "&amp;'Input-Func_Class'!$E$22,$G196:$AH196),SUMIF($G$6:$AH$6,AL$6&amp;" "&amp;'Input-Func_Class'!$B$24,$G196:$AH196))+SUMIF($G$6:$AH$6,AL$6&amp;" "&amp;'Input-Func_Class'!$F$22,$G196:$AH196))&lt;Check_Limit,0,1),1)</f>
        <v>0</v>
      </c>
      <c r="AM196">
        <f ca="1">IFERROR(IF(SUMIF($G$6:$AH$6,AM$6&amp;" Total",$G196:$AH196)-(SUMIF($G$6:$AH$6,AM$6&amp;" "&amp;'Input-Func_Class'!$D$22,$G196:$AH196)+IFERROR(SUMIF($G$6:$AH$6,AM$6&amp;" "&amp;'Input-Func_Class'!$E$22,$G196:$AH196),SUMIF($G$6:$AH$6,AM$6&amp;" "&amp;'Input-Func_Class'!$B$24,$G196:$AH196))+SUMIF($G$6:$AH$6,AM$6&amp;" "&amp;'Input-Func_Class'!$F$22,$G196:$AH196))&lt;Check_Limit,0,1),1)</f>
        <v>0</v>
      </c>
      <c r="AN196">
        <f ca="1">IFERROR(IF(SUMIF($G$6:$AH$6,AN$6&amp;" Total",$G196:$AH196)-(SUMIF($G$6:$AH$6,AN$6&amp;" "&amp;'Input-Func_Class'!$D$22,$G196:$AH196)+IFERROR(SUMIF($G$6:$AH$6,AN$6&amp;" "&amp;'Input-Func_Class'!$E$22,$G196:$AH196),SUMIF($G$6:$AH$6,AN$6&amp;" "&amp;'Input-Func_Class'!$B$24,$G196:$AH196))+SUMIF($G$6:$AH$6,AN$6&amp;" "&amp;'Input-Func_Class'!$F$22,$G196:$AH196))&lt;Check_Limit,0,1),1)</f>
        <v>0</v>
      </c>
      <c r="AO196">
        <f ca="1">IFERROR(IF(SUMIF($G$6:$AH$6,AO$6&amp;" Total",$G196:$AH196)-(SUMIF($G$6:$AH$6,AO$6&amp;" "&amp;'Input-Func_Class'!$D$22,$G196:$AH196)+IFERROR(SUMIF($G$6:$AH$6,AO$6&amp;" "&amp;'Input-Func_Class'!$E$22,$G196:$AH196),SUMIF($G$6:$AH$6,AO$6&amp;" "&amp;'Input-Func_Class'!$B$24,$G196:$AH196))+SUMIF($G$6:$AH$6,AO$6&amp;" "&amp;'Input-Func_Class'!$F$22,$G196:$AH196))&lt;Check_Limit,0,1),1)</f>
        <v>0</v>
      </c>
      <c r="AP196">
        <f ca="1">IFERROR(IF(SUMIF($G$6:$AH$6,AP$6&amp;" Total",$G196:$AH196)-(SUMIF($G$6:$AH$6,AP$6&amp;" "&amp;'Input-Func_Class'!$D$22,$G196:$AH196)+IFERROR(SUMIF($G$6:$AH$6,AP$6&amp;" "&amp;'Input-Func_Class'!$E$22,$G196:$AH196),SUMIF($G$6:$AH$6,AP$6&amp;" "&amp;'Input-Func_Class'!$B$24,$G196:$AH196))+SUMIF($G$6:$AH$6,AP$6&amp;" "&amp;'Input-Func_Class'!$F$22,$G196:$AH196))&lt;Check_Limit,0,1),1)</f>
        <v>0</v>
      </c>
    </row>
    <row r="197" spans="1:42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>Functionalization!$D197</f>
        <v>24814.178735851216</v>
      </c>
      <c r="E197" s="11">
        <f t="shared" ca="1" si="15"/>
        <v>0</v>
      </c>
      <c r="F197" s="3" t="str">
        <f>IF($D197=0,"-",IF('Input-Accounts'!$E197&lt;&gt;0,'Input-Accounts'!$E197,'Input-Accounts'!$G197))</f>
        <v>INT_STORPT</v>
      </c>
      <c r="G197" s="11">
        <f ca="1">IF(G$5&lt;&gt;"",HLOOKUP(G$5,Functionalization!$G$6:$M$427,ROW($A197)-5,FALSE),IFERROR(INDEX(G$391:G$427,MATCH($F197,$B$391:$B$427,0))/VLOOKUP($F197,$B$391:$AH$427,MATCH(LEFT(TRIM(G$6),FIND("~",SUBSTITUTE(G$6,"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197))*HLOOKUP(LEFT(TRIM(G$6),FIND("~",SUBSTITUTE(G$6," ","~",LEN(TRIM(G$6))-LEN(SUBSTITUTE(TRIM(G$6)," ",""))))-1)&amp;" Total",$B$6:$AH$427,ROW($A197)-5,FALSE))</f>
        <v>0</v>
      </c>
      <c r="H197" s="11">
        <f ca="1">IF(H$5&lt;&gt;"",HLOOKUP(H$5,Functionalization!$G$6:$M$427,ROW($A197)-5,FALSE),IFERROR(INDEX(H$391:H$427,MATCH($F197,$B$391:$B$427,0))/VLOOKUP($F197,$B$391:$AH$427,MATCH(LEFT(TRIM(H$6),FIND("~",SUBSTITUTE(H$6,"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197))*HLOOKUP(LEFT(TRIM(H$6),FIND("~",SUBSTITUTE(H$6," ","~",LEN(TRIM(H$6))-LEN(SUBSTITUTE(TRIM(H$6)," ",""))))-1)&amp;" Total",$B$6:$AH$427,ROW($A197)-5,FALSE))</f>
        <v>0</v>
      </c>
      <c r="I197" s="11">
        <f ca="1">IF(I$5&lt;&gt;"",HLOOKUP(I$5,Functionalization!$G$6:$M$427,ROW($A197)-5,FALSE),IFERROR(INDEX(I$391:I$427,MATCH($F197,$B$391:$B$427,0))/VLOOKUP($F197,$B$391:$AH$427,MATCH(LEFT(TRIM(I$6),FIND("~",SUBSTITUTE(I$6,"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197))*HLOOKUP(LEFT(TRIM(I$6),FIND("~",SUBSTITUTE(I$6," ","~",LEN(TRIM(I$6))-LEN(SUBSTITUTE(TRIM(I$6)," ",""))))-1)&amp;" Total",$B$6:$AH$427,ROW($A197)-5,FALSE))</f>
        <v>0</v>
      </c>
      <c r="J197" s="11">
        <f ca="1">IF(J$5&lt;&gt;"",HLOOKUP(J$5,Functionalization!$G$6:$M$427,ROW($A197)-5,FALSE),IFERROR(INDEX(J$391:J$427,MATCH($F197,$B$391:$B$427,0))/VLOOKUP($F197,$B$391:$AH$427,MATCH(LEFT(TRIM(J$6),FIND("~",SUBSTITUTE(J$6,"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197))*HLOOKUP(LEFT(TRIM(J$6),FIND("~",SUBSTITUTE(J$6," ","~",LEN(TRIM(J$6))-LEN(SUBSTITUTE(TRIM(J$6)," ",""))))-1)&amp;" Total",$B$6:$AH$427,ROW($A197)-5,FALSE))</f>
        <v>0</v>
      </c>
      <c r="K197" s="11">
        <f ca="1">IF(K$5&lt;&gt;"",HLOOKUP(K$5,Functionalization!$G$6:$M$427,ROW($A197)-5,FALSE),IFERROR(INDEX(K$391:K$427,MATCH($F197,$B$391:$B$427,0))/VLOOKUP($F197,$B$391:$AH$427,MATCH(LEFT(TRIM(K$6),FIND("~",SUBSTITUTE(K$6,"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197))*HLOOKUP(LEFT(TRIM(K$6),FIND("~",SUBSTITUTE(K$6," ","~",LEN(TRIM(K$6))-LEN(SUBSTITUTE(TRIM(K$6)," ",""))))-1)&amp;" Total",$B$6:$AH$427,ROW($A197)-5,FALSE))</f>
        <v>0</v>
      </c>
      <c r="L197" s="11">
        <f ca="1">IF(L$5&lt;&gt;"",HLOOKUP(L$5,Functionalization!$G$6:$M$427,ROW($A197)-5,FALSE),IFERROR(INDEX(L$391:L$427,MATCH($F197,$B$391:$B$427,0))/VLOOKUP($F197,$B$391:$AH$427,MATCH(LEFT(TRIM(L$6),FIND("~",SUBSTITUTE(L$6,"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197))*HLOOKUP(LEFT(TRIM(L$6),FIND("~",SUBSTITUTE(L$6," ","~",LEN(TRIM(L$6))-LEN(SUBSTITUTE(TRIM(L$6)," ",""))))-1)&amp;" Total",$B$6:$AH$427,ROW($A197)-5,FALSE))</f>
        <v>0</v>
      </c>
      <c r="M197" s="11">
        <f ca="1">IF(M$5&lt;&gt;"",HLOOKUP(M$5,Functionalization!$G$6:$M$427,ROW($A197)-5,FALSE),IFERROR(INDEX(M$391:M$427,MATCH($F197,$B$391:$B$427,0))/VLOOKUP($F197,$B$391:$AH$427,MATCH(LEFT(TRIM(M$6),FIND("~",SUBSTITUTE(M$6,"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197))*HLOOKUP(LEFT(TRIM(M$6),FIND("~",SUBSTITUTE(M$6," ","~",LEN(TRIM(M$6))-LEN(SUBSTITUTE(TRIM(M$6)," ",""))))-1)&amp;" Total",$B$6:$AH$427,ROW($A197)-5,FALSE))</f>
        <v>0</v>
      </c>
      <c r="N197" s="11">
        <f ca="1">IF(N$5&lt;&gt;"",HLOOKUP(N$5,Functionalization!$G$6:$M$427,ROW($A197)-5,FALSE),IFERROR(INDEX(N$391:N$427,MATCH($F197,$B$391:$B$427,0))/VLOOKUP($F197,$B$391:$AH$427,MATCH(LEFT(TRIM(N$6),FIND("~",SUBSTITUTE(N$6,"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197))*HLOOKUP(LEFT(TRIM(N$6),FIND("~",SUBSTITUTE(N$6," ","~",LEN(TRIM(N$6))-LEN(SUBSTITUTE(TRIM(N$6)," ",""))))-1)&amp;" Total",$B$6:$AH$427,ROW($A197)-5,FALSE))</f>
        <v>0</v>
      </c>
      <c r="O197" s="11">
        <f ca="1">IF(O$5&lt;&gt;"",HLOOKUP(O$5,Functionalization!$G$6:$M$427,ROW($A197)-5,FALSE),IFERROR(INDEX(O$391:O$427,MATCH($F197,$B$391:$B$427,0))/VLOOKUP($F197,$B$391:$AH$427,MATCH(LEFT(TRIM(O$6),FIND("~",SUBSTITUTE(O$6,"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197))*HLOOKUP(LEFT(TRIM(O$6),FIND("~",SUBSTITUTE(O$6," ","~",LEN(TRIM(O$6))-LEN(SUBSTITUTE(TRIM(O$6)," ",""))))-1)&amp;" Total",$B$6:$AH$427,ROW($A197)-5,FALSE))</f>
        <v>24814.178735851216</v>
      </c>
      <c r="P197" s="11">
        <f ca="1">IF(P$5&lt;&gt;"",HLOOKUP(P$5,Functionalization!$G$6:$M$427,ROW($A197)-5,FALSE),IFERROR(INDEX(P$391:P$427,MATCH($F197,$B$391:$B$427,0))/VLOOKUP($F197,$B$391:$AH$427,MATCH(LEFT(TRIM(P$6),FIND("~",SUBSTITUTE(P$6,"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197))*HLOOKUP(LEFT(TRIM(P$6),FIND("~",SUBSTITUTE(P$6," ","~",LEN(TRIM(P$6))-LEN(SUBSTITUTE(TRIM(P$6)," ",""))))-1)&amp;" Total",$B$6:$AH$427,ROW($A197)-5,FALSE))</f>
        <v>24814.178735851216</v>
      </c>
      <c r="Q197" s="11">
        <f ca="1">IF(Q$5&lt;&gt;"",HLOOKUP(Q$5,Functionalization!$G$6:$M$427,ROW($A197)-5,FALSE),IFERROR(INDEX(Q$391:Q$427,MATCH($F197,$B$391:$B$427,0))/VLOOKUP($F197,$B$391:$AH$427,MATCH(LEFT(TRIM(Q$6),FIND("~",SUBSTITUTE(Q$6,"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197))*HLOOKUP(LEFT(TRIM(Q$6),FIND("~",SUBSTITUTE(Q$6," ","~",LEN(TRIM(Q$6))-LEN(SUBSTITUTE(TRIM(Q$6)," ",""))))-1)&amp;" Total",$B$6:$AH$427,ROW($A197)-5,FALSE))</f>
        <v>0</v>
      </c>
      <c r="R197" s="11">
        <f ca="1">IF(R$5&lt;&gt;"",HLOOKUP(R$5,Functionalization!$G$6:$M$427,ROW($A197)-5,FALSE),IFERROR(INDEX(R$391:R$427,MATCH($F197,$B$391:$B$427,0))/VLOOKUP($F197,$B$391:$AH$427,MATCH(LEFT(TRIM(R$6),FIND("~",SUBSTITUTE(R$6,"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197))*HLOOKUP(LEFT(TRIM(R$6),FIND("~",SUBSTITUTE(R$6," ","~",LEN(TRIM(R$6))-LEN(SUBSTITUTE(TRIM(R$6)," ",""))))-1)&amp;" Total",$B$6:$AH$427,ROW($A197)-5,FALSE))</f>
        <v>0</v>
      </c>
      <c r="S197" s="11">
        <f ca="1">IF(S$5&lt;&gt;"",HLOOKUP(S$5,Functionalization!$G$6:$M$427,ROW($A197)-5,FALSE),IFERROR(INDEX(S$391:S$427,MATCH($F197,$B$391:$B$427,0))/VLOOKUP($F197,$B$391:$AH$427,MATCH(LEFT(TRIM(S$6),FIND("~",SUBSTITUTE(S$6,"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197))*HLOOKUP(LEFT(TRIM(S$6),FIND("~",SUBSTITUTE(S$6," ","~",LEN(TRIM(S$6))-LEN(SUBSTITUTE(TRIM(S$6)," ",""))))-1)&amp;" Total",$B$6:$AH$427,ROW($A197)-5,FALSE))</f>
        <v>0</v>
      </c>
      <c r="T197" s="11">
        <f ca="1">IF(T$5&lt;&gt;"",HLOOKUP(T$5,Functionalization!$G$6:$M$427,ROW($A197)-5,FALSE),IFERROR(INDEX(T$391:T$427,MATCH($F197,$B$391:$B$427,0))/VLOOKUP($F197,$B$391:$AH$427,MATCH(LEFT(TRIM(T$6),FIND("~",SUBSTITUTE(T$6,"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197))*HLOOKUP(LEFT(TRIM(T$6),FIND("~",SUBSTITUTE(T$6," ","~",LEN(TRIM(T$6))-LEN(SUBSTITUTE(TRIM(T$6)," ",""))))-1)&amp;" Total",$B$6:$AH$427,ROW($A197)-5,FALSE))</f>
        <v>0</v>
      </c>
      <c r="U197" s="11">
        <f ca="1">IF(U$5&lt;&gt;"",HLOOKUP(U$5,Functionalization!$G$6:$M$427,ROW($A197)-5,FALSE),IFERROR(INDEX(U$391:U$427,MATCH($F197,$B$391:$B$427,0))/VLOOKUP($F197,$B$391:$AH$427,MATCH(LEFT(TRIM(U$6),FIND("~",SUBSTITUTE(U$6,"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197))*HLOOKUP(LEFT(TRIM(U$6),FIND("~",SUBSTITUTE(U$6," ","~",LEN(TRIM(U$6))-LEN(SUBSTITUTE(TRIM(U$6)," ",""))))-1)&amp;" Total",$B$6:$AH$427,ROW($A197)-5,FALSE))</f>
        <v>0</v>
      </c>
      <c r="V197" s="11">
        <f ca="1">IF(V$5&lt;&gt;"",HLOOKUP(V$5,Functionalization!$G$6:$M$427,ROW($A197)-5,FALSE),IFERROR(INDEX(V$391:V$427,MATCH($F197,$B$391:$B$427,0))/VLOOKUP($F197,$B$391:$AH$427,MATCH(LEFT(TRIM(V$6),FIND("~",SUBSTITUTE(V$6,"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197))*HLOOKUP(LEFT(TRIM(V$6),FIND("~",SUBSTITUTE(V$6," ","~",LEN(TRIM(V$6))-LEN(SUBSTITUTE(TRIM(V$6)," ",""))))-1)&amp;" Total",$B$6:$AH$427,ROW($A197)-5,FALSE))</f>
        <v>0</v>
      </c>
      <c r="W197" s="11">
        <f ca="1">IF(W$5&lt;&gt;"",HLOOKUP(W$5,Functionalization!$G$6:$M$427,ROW($A197)-5,FALSE),IFERROR(INDEX(W$391:W$427,MATCH($F197,$B$391:$B$427,0))/VLOOKUP($F197,$B$391:$AH$427,MATCH(LEFT(TRIM(W$6),FIND("~",SUBSTITUTE(W$6,"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197))*HLOOKUP(LEFT(TRIM(W$6),FIND("~",SUBSTITUTE(W$6," ","~",LEN(TRIM(W$6))-LEN(SUBSTITUTE(TRIM(W$6)," ",""))))-1)&amp;" Total",$B$6:$AH$427,ROW($A197)-5,FALSE))</f>
        <v>0</v>
      </c>
      <c r="X197" s="11">
        <f ca="1">IF(X$5&lt;&gt;"",HLOOKUP(X$5,Functionalization!$G$6:$M$427,ROW($A197)-5,FALSE),IFERROR(INDEX(X$391:X$427,MATCH($F197,$B$391:$B$427,0))/VLOOKUP($F197,$B$391:$AH$427,MATCH(LEFT(TRIM(X$6),FIND("~",SUBSTITUTE(X$6,"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197))*HLOOKUP(LEFT(TRIM(X$6),FIND("~",SUBSTITUTE(X$6," ","~",LEN(TRIM(X$6))-LEN(SUBSTITUTE(TRIM(X$6)," ",""))))-1)&amp;" Total",$B$6:$AH$427,ROW($A197)-5,FALSE))</f>
        <v>0</v>
      </c>
      <c r="Y197" s="11">
        <f ca="1">IF(Y$5&lt;&gt;"",HLOOKUP(Y$5,Functionalization!$G$6:$M$427,ROW($A197)-5,FALSE),IFERROR(INDEX(Y$391:Y$427,MATCH($F197,$B$391:$B$427,0))/VLOOKUP($F197,$B$391:$AH$427,MATCH(LEFT(TRIM(Y$6),FIND("~",SUBSTITUTE(Y$6,"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197))*HLOOKUP(LEFT(TRIM(Y$6),FIND("~",SUBSTITUTE(Y$6," ","~",LEN(TRIM(Y$6))-LEN(SUBSTITUTE(TRIM(Y$6)," ",""))))-1)&amp;" Total",$B$6:$AH$427,ROW($A197)-5,FALSE))</f>
        <v>0</v>
      </c>
      <c r="Z197" s="11">
        <f ca="1">IF(Z$5&lt;&gt;"",HLOOKUP(Z$5,Functionalization!$G$6:$M$427,ROW($A197)-5,FALSE),IFERROR(INDEX(Z$391:Z$427,MATCH($F197,$B$391:$B$427,0))/VLOOKUP($F197,$B$391:$AH$427,MATCH(LEFT(TRIM(Z$6),FIND("~",SUBSTITUTE(Z$6,"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197))*HLOOKUP(LEFT(TRIM(Z$6),FIND("~",SUBSTITUTE(Z$6," ","~",LEN(TRIM(Z$6))-LEN(SUBSTITUTE(TRIM(Z$6)," ",""))))-1)&amp;" Total",$B$6:$AH$427,ROW($A197)-5,FALSE))</f>
        <v>0</v>
      </c>
      <c r="AA197" s="11">
        <f ca="1">IF(AA$5&lt;&gt;"",HLOOKUP(AA$5,Functionalization!$G$6:$M$427,ROW($A197)-5,FALSE),IFERROR(INDEX(AA$391:AA$427,MATCH($F197,$B$391:$B$427,0))/VLOOKUP($F197,$B$391:$AH$427,MATCH(LEFT(TRIM(AA$6),FIND("~",SUBSTITUTE(AA$6,"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197))*HLOOKUP(LEFT(TRIM(AA$6),FIND("~",SUBSTITUTE(AA$6," ","~",LEN(TRIM(AA$6))-LEN(SUBSTITUTE(TRIM(AA$6)," ",""))))-1)&amp;" Total",$B$6:$AH$427,ROW($A197)-5,FALSE))</f>
        <v>0</v>
      </c>
      <c r="AB197" s="11">
        <f ca="1">IF(AB$5&lt;&gt;"",HLOOKUP(AB$5,Functionalization!$G$6:$M$427,ROW($A197)-5,FALSE),IFERROR(INDEX(AB$391:AB$427,MATCH($F197,$B$391:$B$427,0))/VLOOKUP($F197,$B$391:$AH$427,MATCH(LEFT(TRIM(AB$6),FIND("~",SUBSTITUTE(AB$6,"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197))*HLOOKUP(LEFT(TRIM(AB$6),FIND("~",SUBSTITUTE(AB$6," ","~",LEN(TRIM(AB$6))-LEN(SUBSTITUTE(TRIM(AB$6)," ",""))))-1)&amp;" Total",$B$6:$AH$427,ROW($A197)-5,FALSE))</f>
        <v>0</v>
      </c>
      <c r="AC197" s="11">
        <f ca="1">IF(AC$5&lt;&gt;"",HLOOKUP(AC$5,Functionalization!$G$6:$M$427,ROW($A197)-5,FALSE),IFERROR(INDEX(AC$391:AC$427,MATCH($F197,$B$391:$B$427,0))/VLOOKUP($F197,$B$391:$AH$427,MATCH(LEFT(TRIM(AC$6),FIND("~",SUBSTITUTE(AC$6,"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197))*HLOOKUP(LEFT(TRIM(AC$6),FIND("~",SUBSTITUTE(AC$6," ","~",LEN(TRIM(AC$6))-LEN(SUBSTITUTE(TRIM(AC$6)," ",""))))-1)&amp;" Total",$B$6:$AH$427,ROW($A197)-5,FALSE))</f>
        <v>0</v>
      </c>
      <c r="AD197" s="11">
        <f ca="1">IF(AD$5&lt;&gt;"",HLOOKUP(AD$5,Functionalization!$G$6:$M$427,ROW($A197)-5,FALSE),IFERROR(INDEX(AD$391:AD$427,MATCH($F197,$B$391:$B$427,0))/VLOOKUP($F197,$B$391:$AH$427,MATCH(LEFT(TRIM(AD$6),FIND("~",SUBSTITUTE(AD$6,"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197))*HLOOKUP(LEFT(TRIM(AD$6),FIND("~",SUBSTITUTE(AD$6," ","~",LEN(TRIM(AD$6))-LEN(SUBSTITUTE(TRIM(AD$6)," ",""))))-1)&amp;" Total",$B$6:$AH$427,ROW($A197)-5,FALSE))</f>
        <v>0</v>
      </c>
      <c r="AE197" s="11">
        <f ca="1">IF(AE$5&lt;&gt;"",HLOOKUP(AE$5,Functionalization!$G$6:$M$427,ROW($A197)-5,FALSE),IFERROR(INDEX(AE$391:AE$427,MATCH($F197,$B$391:$B$427,0))/VLOOKUP($F197,$B$391:$AH$427,MATCH(LEFT(TRIM(AE$6),FIND("~",SUBSTITUTE(AE$6,"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197))*HLOOKUP(LEFT(TRIM(AE$6),FIND("~",SUBSTITUTE(AE$6," ","~",LEN(TRIM(AE$6))-LEN(SUBSTITUTE(TRIM(AE$6)," ",""))))-1)&amp;" Total",$B$6:$AH$427,ROW($A197)-5,FALSE))</f>
        <v>0</v>
      </c>
      <c r="AF197" s="11">
        <f ca="1">IF(AF$5&lt;&gt;"",HLOOKUP(AF$5,Functionalization!$G$6:$M$427,ROW($A197)-5,FALSE),IFERROR(INDEX(AF$391:AF$427,MATCH($F197,$B$391:$B$427,0))/VLOOKUP($F197,$B$391:$AH$427,MATCH(LEFT(TRIM(AF$6),FIND("~",SUBSTITUTE(AF$6,"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197))*HLOOKUP(LEFT(TRIM(AF$6),FIND("~",SUBSTITUTE(AF$6," ","~",LEN(TRIM(AF$6))-LEN(SUBSTITUTE(TRIM(AF$6)," ",""))))-1)&amp;" Total",$B$6:$AH$427,ROW($A197)-5,FALSE))</f>
        <v>0</v>
      </c>
      <c r="AG197" s="11">
        <f ca="1">IF(AG$5&lt;&gt;"",HLOOKUP(AG$5,Functionalization!$G$6:$M$427,ROW($A197)-5,FALSE),IFERROR(INDEX(AG$391:AG$427,MATCH($F197,$B$391:$B$427,0))/VLOOKUP($F197,$B$391:$AH$427,MATCH(LEFT(TRIM(AG$6),FIND("~",SUBSTITUTE(AG$6,"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197))*HLOOKUP(LEFT(TRIM(AG$6),FIND("~",SUBSTITUTE(AG$6," ","~",LEN(TRIM(AG$6))-LEN(SUBSTITUTE(TRIM(AG$6)," ",""))))-1)&amp;" Total",$B$6:$AH$427,ROW($A197)-5,FALSE))</f>
        <v>0</v>
      </c>
      <c r="AH197" s="11">
        <f ca="1">IF(AH$5&lt;&gt;"",HLOOKUP(AH$5,Functionalization!$G$6:$M$427,ROW($A197)-5,FALSE),IFERROR(INDEX(AH$391:AH$427,MATCH($F197,$B$391:$B$427,0))/VLOOKUP($F197,$B$391:$AH$427,MATCH(LEFT(TRIM(AH$6),FIND("~",SUBSTITUTE(AH$6,"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197))*HLOOKUP(LEFT(TRIM(AH$6),FIND("~",SUBSTITUTE(AH$6," ","~",LEN(TRIM(AH$6))-LEN(SUBSTITUTE(TRIM(AH$6)," ",""))))-1)&amp;" Total",$B$6:$AH$427,ROW($A197)-5,FALSE))</f>
        <v>0</v>
      </c>
      <c r="AJ197">
        <f ca="1">IFERROR(IF(SUMIF($G$6:$AH$6,AJ$6&amp;" Total",$G197:$AH197)-(SUMIF($G$6:$AH$6,AJ$6&amp;" "&amp;'Input-Func_Class'!$D$22,$G197:$AH197)+IFERROR(SUMIF($G$6:$AH$6,AJ$6&amp;" "&amp;'Input-Func_Class'!$E$22,$G197:$AH197),SUMIF($G$6:$AH$6,AJ$6&amp;" "&amp;'Input-Func_Class'!$B$24,$G197:$AH197))+SUMIF($G$6:$AH$6,AJ$6&amp;" "&amp;'Input-Func_Class'!$F$22,$G197:$AH197))&lt;Check_Limit,0,1),1)</f>
        <v>0</v>
      </c>
      <c r="AK197">
        <f ca="1">IFERROR(IF(SUMIF($G$6:$AH$6,AK$6&amp;" Total",$G197:$AH197)-(SUMIF($G$6:$AH$6,AK$6&amp;" "&amp;'Input-Func_Class'!$D$22,$G197:$AH197)+IFERROR(SUMIF($G$6:$AH$6,AK$6&amp;" "&amp;'Input-Func_Class'!$E$22,$G197:$AH197),SUMIF($G$6:$AH$6,AK$6&amp;" "&amp;'Input-Func_Class'!$B$24,$G197:$AH197))+SUMIF($G$6:$AH$6,AK$6&amp;" "&amp;'Input-Func_Class'!$F$22,$G197:$AH197))&lt;Check_Limit,0,1),1)</f>
        <v>0</v>
      </c>
      <c r="AL197">
        <f ca="1">IFERROR(IF(SUMIF($G$6:$AH$6,AL$6&amp;" Total",$G197:$AH197)-(SUMIF($G$6:$AH$6,AL$6&amp;" "&amp;'Input-Func_Class'!$D$22,$G197:$AH197)+IFERROR(SUMIF($G$6:$AH$6,AL$6&amp;" "&amp;'Input-Func_Class'!$E$22,$G197:$AH197),SUMIF($G$6:$AH$6,AL$6&amp;" "&amp;'Input-Func_Class'!$B$24,$G197:$AH197))+SUMIF($G$6:$AH$6,AL$6&amp;" "&amp;'Input-Func_Class'!$F$22,$G197:$AH197))&lt;Check_Limit,0,1),1)</f>
        <v>0</v>
      </c>
      <c r="AM197">
        <f ca="1">IFERROR(IF(SUMIF($G$6:$AH$6,AM$6&amp;" Total",$G197:$AH197)-(SUMIF($G$6:$AH$6,AM$6&amp;" "&amp;'Input-Func_Class'!$D$22,$G197:$AH197)+IFERROR(SUMIF($G$6:$AH$6,AM$6&amp;" "&amp;'Input-Func_Class'!$E$22,$G197:$AH197),SUMIF($G$6:$AH$6,AM$6&amp;" "&amp;'Input-Func_Class'!$B$24,$G197:$AH197))+SUMIF($G$6:$AH$6,AM$6&amp;" "&amp;'Input-Func_Class'!$F$22,$G197:$AH197))&lt;Check_Limit,0,1),1)</f>
        <v>0</v>
      </c>
      <c r="AN197">
        <f ca="1">IFERROR(IF(SUMIF($G$6:$AH$6,AN$6&amp;" Total",$G197:$AH197)-(SUMIF($G$6:$AH$6,AN$6&amp;" "&amp;'Input-Func_Class'!$D$22,$G197:$AH197)+IFERROR(SUMIF($G$6:$AH$6,AN$6&amp;" "&amp;'Input-Func_Class'!$E$22,$G197:$AH197),SUMIF($G$6:$AH$6,AN$6&amp;" "&amp;'Input-Func_Class'!$B$24,$G197:$AH197))+SUMIF($G$6:$AH$6,AN$6&amp;" "&amp;'Input-Func_Class'!$F$22,$G197:$AH197))&lt;Check_Limit,0,1),1)</f>
        <v>0</v>
      </c>
      <c r="AO197">
        <f ca="1">IFERROR(IF(SUMIF($G$6:$AH$6,AO$6&amp;" Total",$G197:$AH197)-(SUMIF($G$6:$AH$6,AO$6&amp;" "&amp;'Input-Func_Class'!$D$22,$G197:$AH197)+IFERROR(SUMIF($G$6:$AH$6,AO$6&amp;" "&amp;'Input-Func_Class'!$E$22,$G197:$AH197),SUMIF($G$6:$AH$6,AO$6&amp;" "&amp;'Input-Func_Class'!$B$24,$G197:$AH197))+SUMIF($G$6:$AH$6,AO$6&amp;" "&amp;'Input-Func_Class'!$F$22,$G197:$AH197))&lt;Check_Limit,0,1),1)</f>
        <v>0</v>
      </c>
      <c r="AP197">
        <f ca="1">IFERROR(IF(SUMIF($G$6:$AH$6,AP$6&amp;" Total",$G197:$AH197)-(SUMIF($G$6:$AH$6,AP$6&amp;" "&amp;'Input-Func_Class'!$D$22,$G197:$AH197)+IFERROR(SUMIF($G$6:$AH$6,AP$6&amp;" "&amp;'Input-Func_Class'!$E$22,$G197:$AH197),SUMIF($G$6:$AH$6,AP$6&amp;" "&amp;'Input-Func_Class'!$B$24,$G197:$AH197))+SUMIF($G$6:$AH$6,AP$6&amp;" "&amp;'Input-Func_Class'!$F$22,$G197:$AH197))&lt;Check_Limit,0,1),1)</f>
        <v>0</v>
      </c>
    </row>
    <row r="198" spans="1:42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>SUBTOTAL(9,D191:D197)</f>
        <v>2078302.8010617099</v>
      </c>
      <c r="E198" s="11">
        <f t="shared" ca="1" si="15"/>
        <v>0</v>
      </c>
      <c r="G198" s="111">
        <f t="shared" ref="G198:AH198" ca="1" si="24">SUBTOTAL(9,G191:G197)</f>
        <v>0</v>
      </c>
      <c r="H198" s="111">
        <f t="shared" ca="1" si="24"/>
        <v>0</v>
      </c>
      <c r="I198" s="111">
        <f t="shared" ca="1" si="24"/>
        <v>0</v>
      </c>
      <c r="J198" s="111">
        <f t="shared" ca="1" si="24"/>
        <v>0</v>
      </c>
      <c r="K198" s="111">
        <f t="shared" ca="1" si="24"/>
        <v>0</v>
      </c>
      <c r="L198" s="111">
        <f t="shared" ca="1" si="24"/>
        <v>0</v>
      </c>
      <c r="M198" s="111">
        <f t="shared" ca="1" si="24"/>
        <v>0</v>
      </c>
      <c r="N198" s="111">
        <f t="shared" ca="1" si="24"/>
        <v>0</v>
      </c>
      <c r="O198" s="111">
        <f t="shared" ca="1" si="24"/>
        <v>2078302.8010617099</v>
      </c>
      <c r="P198" s="111">
        <f t="shared" ca="1" si="24"/>
        <v>2078302.8010617099</v>
      </c>
      <c r="Q198" s="111">
        <f t="shared" ca="1" si="24"/>
        <v>0</v>
      </c>
      <c r="R198" s="111">
        <f t="shared" ca="1" si="24"/>
        <v>0</v>
      </c>
      <c r="S198" s="111">
        <f t="shared" ca="1" si="24"/>
        <v>0</v>
      </c>
      <c r="T198" s="111">
        <f t="shared" ca="1" si="24"/>
        <v>0</v>
      </c>
      <c r="U198" s="111">
        <f t="shared" ca="1" si="24"/>
        <v>0</v>
      </c>
      <c r="V198" s="111">
        <f t="shared" ca="1" si="24"/>
        <v>0</v>
      </c>
      <c r="W198" s="111">
        <f t="shared" ca="1" si="24"/>
        <v>0</v>
      </c>
      <c r="X198" s="111">
        <f t="shared" ca="1" si="24"/>
        <v>0</v>
      </c>
      <c r="Y198" s="111">
        <f t="shared" ca="1" si="24"/>
        <v>0</v>
      </c>
      <c r="Z198" s="111">
        <f t="shared" ca="1" si="24"/>
        <v>0</v>
      </c>
      <c r="AA198" s="111">
        <f t="shared" ca="1" si="24"/>
        <v>0</v>
      </c>
      <c r="AB198" s="111">
        <f t="shared" ca="1" si="24"/>
        <v>0</v>
      </c>
      <c r="AC198" s="111">
        <f t="shared" ca="1" si="24"/>
        <v>0</v>
      </c>
      <c r="AD198" s="111">
        <f t="shared" ca="1" si="24"/>
        <v>0</v>
      </c>
      <c r="AE198" s="111">
        <f t="shared" ca="1" si="24"/>
        <v>0</v>
      </c>
      <c r="AF198" s="111">
        <f t="shared" ca="1" si="24"/>
        <v>0</v>
      </c>
      <c r="AG198" s="111">
        <f t="shared" ca="1" si="24"/>
        <v>0</v>
      </c>
      <c r="AH198" s="111">
        <f t="shared" ca="1" si="24"/>
        <v>0</v>
      </c>
      <c r="AJ198">
        <f ca="1">IFERROR(IF(SUMIF($G$6:$AH$6,AJ$6&amp;" Total",$G198:$AH198)-(SUMIF($G$6:$AH$6,AJ$6&amp;" "&amp;'Input-Func_Class'!$D$22,$G198:$AH198)+IFERROR(SUMIF($G$6:$AH$6,AJ$6&amp;" "&amp;'Input-Func_Class'!$E$22,$G198:$AH198),SUMIF($G$6:$AH$6,AJ$6&amp;" "&amp;'Input-Func_Class'!$B$24,$G198:$AH198))+SUMIF($G$6:$AH$6,AJ$6&amp;" "&amp;'Input-Func_Class'!$F$22,$G198:$AH198))&lt;Check_Limit,0,1),1)</f>
        <v>0</v>
      </c>
      <c r="AK198">
        <f ca="1">IFERROR(IF(SUMIF($G$6:$AH$6,AK$6&amp;" Total",$G198:$AH198)-(SUMIF($G$6:$AH$6,AK$6&amp;" "&amp;'Input-Func_Class'!$D$22,$G198:$AH198)+IFERROR(SUMIF($G$6:$AH$6,AK$6&amp;" "&amp;'Input-Func_Class'!$E$22,$G198:$AH198),SUMIF($G$6:$AH$6,AK$6&amp;" "&amp;'Input-Func_Class'!$B$24,$G198:$AH198))+SUMIF($G$6:$AH$6,AK$6&amp;" "&amp;'Input-Func_Class'!$F$22,$G198:$AH198))&lt;Check_Limit,0,1),1)</f>
        <v>0</v>
      </c>
      <c r="AL198">
        <f ca="1">IFERROR(IF(SUMIF($G$6:$AH$6,AL$6&amp;" Total",$G198:$AH198)-(SUMIF($G$6:$AH$6,AL$6&amp;" "&amp;'Input-Func_Class'!$D$22,$G198:$AH198)+IFERROR(SUMIF($G$6:$AH$6,AL$6&amp;" "&amp;'Input-Func_Class'!$E$22,$G198:$AH198),SUMIF($G$6:$AH$6,AL$6&amp;" "&amp;'Input-Func_Class'!$B$24,$G198:$AH198))+SUMIF($G$6:$AH$6,AL$6&amp;" "&amp;'Input-Func_Class'!$F$22,$G198:$AH198))&lt;Check_Limit,0,1),1)</f>
        <v>0</v>
      </c>
      <c r="AM198">
        <f ca="1">IFERROR(IF(SUMIF($G$6:$AH$6,AM$6&amp;" Total",$G198:$AH198)-(SUMIF($G$6:$AH$6,AM$6&amp;" "&amp;'Input-Func_Class'!$D$22,$G198:$AH198)+IFERROR(SUMIF($G$6:$AH$6,AM$6&amp;" "&amp;'Input-Func_Class'!$E$22,$G198:$AH198),SUMIF($G$6:$AH$6,AM$6&amp;" "&amp;'Input-Func_Class'!$B$24,$G198:$AH198))+SUMIF($G$6:$AH$6,AM$6&amp;" "&amp;'Input-Func_Class'!$F$22,$G198:$AH198))&lt;Check_Limit,0,1),1)</f>
        <v>0</v>
      </c>
      <c r="AN198">
        <f ca="1">IFERROR(IF(SUMIF($G$6:$AH$6,AN$6&amp;" Total",$G198:$AH198)-(SUMIF($G$6:$AH$6,AN$6&amp;" "&amp;'Input-Func_Class'!$D$22,$G198:$AH198)+IFERROR(SUMIF($G$6:$AH$6,AN$6&amp;" "&amp;'Input-Func_Class'!$E$22,$G198:$AH198),SUMIF($G$6:$AH$6,AN$6&amp;" "&amp;'Input-Func_Class'!$B$24,$G198:$AH198))+SUMIF($G$6:$AH$6,AN$6&amp;" "&amp;'Input-Func_Class'!$F$22,$G198:$AH198))&lt;Check_Limit,0,1),1)</f>
        <v>0</v>
      </c>
      <c r="AO198">
        <f ca="1">IFERROR(IF(SUMIF($G$6:$AH$6,AO$6&amp;" Total",$G198:$AH198)-(SUMIF($G$6:$AH$6,AO$6&amp;" "&amp;'Input-Func_Class'!$D$22,$G198:$AH198)+IFERROR(SUMIF($G$6:$AH$6,AO$6&amp;" "&amp;'Input-Func_Class'!$E$22,$G198:$AH198),SUMIF($G$6:$AH$6,AO$6&amp;" "&amp;'Input-Func_Class'!$B$24,$G198:$AH198))+SUMIF($G$6:$AH$6,AO$6&amp;" "&amp;'Input-Func_Class'!$F$22,$G198:$AH198))&lt;Check_Limit,0,1),1)</f>
        <v>0</v>
      </c>
      <c r="AP198">
        <f ca="1">IFERROR(IF(SUMIF($G$6:$AH$6,AP$6&amp;" Total",$G198:$AH198)-(SUMIF($G$6:$AH$6,AP$6&amp;" "&amp;'Input-Func_Class'!$D$22,$G198:$AH198)+IFERROR(SUMIF($G$6:$AH$6,AP$6&amp;" "&amp;'Input-Func_Class'!$E$22,$G198:$AH198),SUMIF($G$6:$AH$6,AP$6&amp;" "&amp;'Input-Func_Class'!$B$24,$G198:$AH198))+SUMIF($G$6:$AH$6,AP$6&amp;" "&amp;'Input-Func_Class'!$F$22,$G198:$AH198))&lt;Check_Limit,0,1),1)</f>
        <v>0</v>
      </c>
    </row>
    <row r="199" spans="1:42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>
        <f t="shared" si="15"/>
        <v>0</v>
      </c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J199">
        <f>IFERROR(IF(SUMIF($G$6:$AH$6,AJ$6&amp;" Total",$G199:$AH199)-(SUMIF($G$6:$AH$6,AJ$6&amp;" "&amp;'Input-Func_Class'!$D$22,$G199:$AH199)+IFERROR(SUMIF($G$6:$AH$6,AJ$6&amp;" "&amp;'Input-Func_Class'!$E$22,$G199:$AH199),SUMIF($G$6:$AH$6,AJ$6&amp;" "&amp;'Input-Func_Class'!$B$24,$G199:$AH199))+SUMIF($G$6:$AH$6,AJ$6&amp;" "&amp;'Input-Func_Class'!$F$22,$G199:$AH199))&lt;Check_Limit,0,1),1)</f>
        <v>0</v>
      </c>
      <c r="AK199">
        <f>IFERROR(IF(SUMIF($G$6:$AH$6,AK$6&amp;" Total",$G199:$AH199)-(SUMIF($G$6:$AH$6,AK$6&amp;" "&amp;'Input-Func_Class'!$D$22,$G199:$AH199)+IFERROR(SUMIF($G$6:$AH$6,AK$6&amp;" "&amp;'Input-Func_Class'!$E$22,$G199:$AH199),SUMIF($G$6:$AH$6,AK$6&amp;" "&amp;'Input-Func_Class'!$B$24,$G199:$AH199))+SUMIF($G$6:$AH$6,AK$6&amp;" "&amp;'Input-Func_Class'!$F$22,$G199:$AH199))&lt;Check_Limit,0,1),1)</f>
        <v>0</v>
      </c>
      <c r="AL199">
        <f>IFERROR(IF(SUMIF($G$6:$AH$6,AL$6&amp;" Total",$G199:$AH199)-(SUMIF($G$6:$AH$6,AL$6&amp;" "&amp;'Input-Func_Class'!$D$22,$G199:$AH199)+IFERROR(SUMIF($G$6:$AH$6,AL$6&amp;" "&amp;'Input-Func_Class'!$E$22,$G199:$AH199),SUMIF($G$6:$AH$6,AL$6&amp;" "&amp;'Input-Func_Class'!$B$24,$G199:$AH199))+SUMIF($G$6:$AH$6,AL$6&amp;" "&amp;'Input-Func_Class'!$F$22,$G199:$AH199))&lt;Check_Limit,0,1),1)</f>
        <v>0</v>
      </c>
      <c r="AM199">
        <f>IFERROR(IF(SUMIF($G$6:$AH$6,AM$6&amp;" Total",$G199:$AH199)-(SUMIF($G$6:$AH$6,AM$6&amp;" "&amp;'Input-Func_Class'!$D$22,$G199:$AH199)+IFERROR(SUMIF($G$6:$AH$6,AM$6&amp;" "&amp;'Input-Func_Class'!$E$22,$G199:$AH199),SUMIF($G$6:$AH$6,AM$6&amp;" "&amp;'Input-Func_Class'!$B$24,$G199:$AH199))+SUMIF($G$6:$AH$6,AM$6&amp;" "&amp;'Input-Func_Class'!$F$22,$G199:$AH199))&lt;Check_Limit,0,1),1)</f>
        <v>0</v>
      </c>
      <c r="AN199">
        <f>IFERROR(IF(SUMIF($G$6:$AH$6,AN$6&amp;" Total",$G199:$AH199)-(SUMIF($G$6:$AH$6,AN$6&amp;" "&amp;'Input-Func_Class'!$D$22,$G199:$AH199)+IFERROR(SUMIF($G$6:$AH$6,AN$6&amp;" "&amp;'Input-Func_Class'!$E$22,$G199:$AH199),SUMIF($G$6:$AH$6,AN$6&amp;" "&amp;'Input-Func_Class'!$B$24,$G199:$AH199))+SUMIF($G$6:$AH$6,AN$6&amp;" "&amp;'Input-Func_Class'!$F$22,$G199:$AH199))&lt;Check_Limit,0,1),1)</f>
        <v>0</v>
      </c>
      <c r="AO199">
        <f>IFERROR(IF(SUMIF($G$6:$AH$6,AO$6&amp;" Total",$G199:$AH199)-(SUMIF($G$6:$AH$6,AO$6&amp;" "&amp;'Input-Func_Class'!$D$22,$G199:$AH199)+IFERROR(SUMIF($G$6:$AH$6,AO$6&amp;" "&amp;'Input-Func_Class'!$E$22,$G199:$AH199),SUMIF($G$6:$AH$6,AO$6&amp;" "&amp;'Input-Func_Class'!$B$24,$G199:$AH199))+SUMIF($G$6:$AH$6,AO$6&amp;" "&amp;'Input-Func_Class'!$F$22,$G199:$AH199))&lt;Check_Limit,0,1),1)</f>
        <v>0</v>
      </c>
      <c r="AP199">
        <f>IFERROR(IF(SUMIF($G$6:$AH$6,AP$6&amp;" Total",$G199:$AH199)-(SUMIF($G$6:$AH$6,AP$6&amp;" "&amp;'Input-Func_Class'!$D$22,$G199:$AH199)+IFERROR(SUMIF($G$6:$AH$6,AP$6&amp;" "&amp;'Input-Func_Class'!$E$22,$G199:$AH199),SUMIF($G$6:$AH$6,AP$6&amp;" "&amp;'Input-Func_Class'!$B$24,$G199:$AH199))+SUMIF($G$6:$AH$6,AP$6&amp;" "&amp;'Input-Func_Class'!$F$22,$G199:$AH199))&lt;Check_Limit,0,1),1)</f>
        <v>0</v>
      </c>
    </row>
    <row r="200" spans="1:42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>
        <f t="shared" si="15"/>
        <v>0</v>
      </c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J200">
        <f>IFERROR(IF(SUMIF($G$6:$AH$6,AJ$6&amp;" Total",$G200:$AH200)-(SUMIF($G$6:$AH$6,AJ$6&amp;" "&amp;'Input-Func_Class'!$D$22,$G200:$AH200)+IFERROR(SUMIF($G$6:$AH$6,AJ$6&amp;" "&amp;'Input-Func_Class'!$E$22,$G200:$AH200),SUMIF($G$6:$AH$6,AJ$6&amp;" "&amp;'Input-Func_Class'!$B$24,$G200:$AH200))+SUMIF($G$6:$AH$6,AJ$6&amp;" "&amp;'Input-Func_Class'!$F$22,$G200:$AH200))&lt;Check_Limit,0,1),1)</f>
        <v>0</v>
      </c>
      <c r="AK200">
        <f>IFERROR(IF(SUMIF($G$6:$AH$6,AK$6&amp;" Total",$G200:$AH200)-(SUMIF($G$6:$AH$6,AK$6&amp;" "&amp;'Input-Func_Class'!$D$22,$G200:$AH200)+IFERROR(SUMIF($G$6:$AH$6,AK$6&amp;" "&amp;'Input-Func_Class'!$E$22,$G200:$AH200),SUMIF($G$6:$AH$6,AK$6&amp;" "&amp;'Input-Func_Class'!$B$24,$G200:$AH200))+SUMIF($G$6:$AH$6,AK$6&amp;" "&amp;'Input-Func_Class'!$F$22,$G200:$AH200))&lt;Check_Limit,0,1),1)</f>
        <v>0</v>
      </c>
      <c r="AL200">
        <f>IFERROR(IF(SUMIF($G$6:$AH$6,AL$6&amp;" Total",$G200:$AH200)-(SUMIF($G$6:$AH$6,AL$6&amp;" "&amp;'Input-Func_Class'!$D$22,$G200:$AH200)+IFERROR(SUMIF($G$6:$AH$6,AL$6&amp;" "&amp;'Input-Func_Class'!$E$22,$G200:$AH200),SUMIF($G$6:$AH$6,AL$6&amp;" "&amp;'Input-Func_Class'!$B$24,$G200:$AH200))+SUMIF($G$6:$AH$6,AL$6&amp;" "&amp;'Input-Func_Class'!$F$22,$G200:$AH200))&lt;Check_Limit,0,1),1)</f>
        <v>0</v>
      </c>
      <c r="AM200">
        <f>IFERROR(IF(SUMIF($G$6:$AH$6,AM$6&amp;" Total",$G200:$AH200)-(SUMIF($G$6:$AH$6,AM$6&amp;" "&amp;'Input-Func_Class'!$D$22,$G200:$AH200)+IFERROR(SUMIF($G$6:$AH$6,AM$6&amp;" "&amp;'Input-Func_Class'!$E$22,$G200:$AH200),SUMIF($G$6:$AH$6,AM$6&amp;" "&amp;'Input-Func_Class'!$B$24,$G200:$AH200))+SUMIF($G$6:$AH$6,AM$6&amp;" "&amp;'Input-Func_Class'!$F$22,$G200:$AH200))&lt;Check_Limit,0,1),1)</f>
        <v>0</v>
      </c>
      <c r="AN200">
        <f>IFERROR(IF(SUMIF($G$6:$AH$6,AN$6&amp;" Total",$G200:$AH200)-(SUMIF($G$6:$AH$6,AN$6&amp;" "&amp;'Input-Func_Class'!$D$22,$G200:$AH200)+IFERROR(SUMIF($G$6:$AH$6,AN$6&amp;" "&amp;'Input-Func_Class'!$E$22,$G200:$AH200),SUMIF($G$6:$AH$6,AN$6&amp;" "&amp;'Input-Func_Class'!$B$24,$G200:$AH200))+SUMIF($G$6:$AH$6,AN$6&amp;" "&amp;'Input-Func_Class'!$F$22,$G200:$AH200))&lt;Check_Limit,0,1),1)</f>
        <v>0</v>
      </c>
      <c r="AO200">
        <f>IFERROR(IF(SUMIF($G$6:$AH$6,AO$6&amp;" Total",$G200:$AH200)-(SUMIF($G$6:$AH$6,AO$6&amp;" "&amp;'Input-Func_Class'!$D$22,$G200:$AH200)+IFERROR(SUMIF($G$6:$AH$6,AO$6&amp;" "&amp;'Input-Func_Class'!$E$22,$G200:$AH200),SUMIF($G$6:$AH$6,AO$6&amp;" "&amp;'Input-Func_Class'!$B$24,$G200:$AH200))+SUMIF($G$6:$AH$6,AO$6&amp;" "&amp;'Input-Func_Class'!$F$22,$G200:$AH200))&lt;Check_Limit,0,1),1)</f>
        <v>0</v>
      </c>
      <c r="AP200">
        <f>IFERROR(IF(SUMIF($G$6:$AH$6,AP$6&amp;" Total",$G200:$AH200)-(SUMIF($G$6:$AH$6,AP$6&amp;" "&amp;'Input-Func_Class'!$D$22,$G200:$AH200)+IFERROR(SUMIF($G$6:$AH$6,AP$6&amp;" "&amp;'Input-Func_Class'!$E$22,$G200:$AH200),SUMIF($G$6:$AH$6,AP$6&amp;" "&amp;'Input-Func_Class'!$B$24,$G200:$AH200))+SUMIF($G$6:$AH$6,AP$6&amp;" "&amp;'Input-Func_Class'!$F$22,$G200:$AH200))&lt;Check_Limit,0,1),1)</f>
        <v>0</v>
      </c>
    </row>
    <row r="201" spans="1:42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>Functionalization!$D201</f>
        <v>950.96148803232131</v>
      </c>
      <c r="E201" s="11">
        <f t="shared" ca="1" si="15"/>
        <v>0</v>
      </c>
      <c r="F201" s="3" t="str">
        <f>IF($D201=0,"-",IF('Input-Accounts'!$E201&lt;&gt;0,'Input-Accounts'!$E201,'Input-Accounts'!$G201))</f>
        <v>INT_STORPT</v>
      </c>
      <c r="G201" s="11">
        <f ca="1">IF(G$5&lt;&gt;"",HLOOKUP(G$5,Functionalization!$G$6:$M$427,ROW($A201)-5,FALSE),IFERROR(INDEX(G$391:G$427,MATCH($F201,$B$391:$B$427,0))/VLOOKUP($F201,$B$391:$AH$427,MATCH(LEFT(TRIM(G$6),FIND("~",SUBSTITUTE(G$6,"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201))*HLOOKUP(LEFT(TRIM(G$6),FIND("~",SUBSTITUTE(G$6," ","~",LEN(TRIM(G$6))-LEN(SUBSTITUTE(TRIM(G$6)," ",""))))-1)&amp;" Total",$B$6:$AH$427,ROW($A201)-5,FALSE))</f>
        <v>0</v>
      </c>
      <c r="H201" s="11">
        <f ca="1">IF(H$5&lt;&gt;"",HLOOKUP(H$5,Functionalization!$G$6:$M$427,ROW($A201)-5,FALSE),IFERROR(INDEX(H$391:H$427,MATCH($F201,$B$391:$B$427,0))/VLOOKUP($F201,$B$391:$AH$427,MATCH(LEFT(TRIM(H$6),FIND("~",SUBSTITUTE(H$6,"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201))*HLOOKUP(LEFT(TRIM(H$6),FIND("~",SUBSTITUTE(H$6," ","~",LEN(TRIM(H$6))-LEN(SUBSTITUTE(TRIM(H$6)," ",""))))-1)&amp;" Total",$B$6:$AH$427,ROW($A201)-5,FALSE))</f>
        <v>0</v>
      </c>
      <c r="I201" s="11">
        <f ca="1">IF(I$5&lt;&gt;"",HLOOKUP(I$5,Functionalization!$G$6:$M$427,ROW($A201)-5,FALSE),IFERROR(INDEX(I$391:I$427,MATCH($F201,$B$391:$B$427,0))/VLOOKUP($F201,$B$391:$AH$427,MATCH(LEFT(TRIM(I$6),FIND("~",SUBSTITUTE(I$6,"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201))*HLOOKUP(LEFT(TRIM(I$6),FIND("~",SUBSTITUTE(I$6," ","~",LEN(TRIM(I$6))-LEN(SUBSTITUTE(TRIM(I$6)," ",""))))-1)&amp;" Total",$B$6:$AH$427,ROW($A201)-5,FALSE))</f>
        <v>0</v>
      </c>
      <c r="J201" s="11">
        <f ca="1">IF(J$5&lt;&gt;"",HLOOKUP(J$5,Functionalization!$G$6:$M$427,ROW($A201)-5,FALSE),IFERROR(INDEX(J$391:J$427,MATCH($F201,$B$391:$B$427,0))/VLOOKUP($F201,$B$391:$AH$427,MATCH(LEFT(TRIM(J$6),FIND("~",SUBSTITUTE(J$6,"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201))*HLOOKUP(LEFT(TRIM(J$6),FIND("~",SUBSTITUTE(J$6," ","~",LEN(TRIM(J$6))-LEN(SUBSTITUTE(TRIM(J$6)," ",""))))-1)&amp;" Total",$B$6:$AH$427,ROW($A201)-5,FALSE))</f>
        <v>0</v>
      </c>
      <c r="K201" s="11">
        <f ca="1">IF(K$5&lt;&gt;"",HLOOKUP(K$5,Functionalization!$G$6:$M$427,ROW($A201)-5,FALSE),IFERROR(INDEX(K$391:K$427,MATCH($F201,$B$391:$B$427,0))/VLOOKUP($F201,$B$391:$AH$427,MATCH(LEFT(TRIM(K$6),FIND("~",SUBSTITUTE(K$6,"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201))*HLOOKUP(LEFT(TRIM(K$6),FIND("~",SUBSTITUTE(K$6," ","~",LEN(TRIM(K$6))-LEN(SUBSTITUTE(TRIM(K$6)," ",""))))-1)&amp;" Total",$B$6:$AH$427,ROW($A201)-5,FALSE))</f>
        <v>0</v>
      </c>
      <c r="L201" s="11">
        <f ca="1">IF(L$5&lt;&gt;"",HLOOKUP(L$5,Functionalization!$G$6:$M$427,ROW($A201)-5,FALSE),IFERROR(INDEX(L$391:L$427,MATCH($F201,$B$391:$B$427,0))/VLOOKUP($F201,$B$391:$AH$427,MATCH(LEFT(TRIM(L$6),FIND("~",SUBSTITUTE(L$6,"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201))*HLOOKUP(LEFT(TRIM(L$6),FIND("~",SUBSTITUTE(L$6," ","~",LEN(TRIM(L$6))-LEN(SUBSTITUTE(TRIM(L$6)," ",""))))-1)&amp;" Total",$B$6:$AH$427,ROW($A201)-5,FALSE))</f>
        <v>0</v>
      </c>
      <c r="M201" s="11">
        <f ca="1">IF(M$5&lt;&gt;"",HLOOKUP(M$5,Functionalization!$G$6:$M$427,ROW($A201)-5,FALSE),IFERROR(INDEX(M$391:M$427,MATCH($F201,$B$391:$B$427,0))/VLOOKUP($F201,$B$391:$AH$427,MATCH(LEFT(TRIM(M$6),FIND("~",SUBSTITUTE(M$6,"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201))*HLOOKUP(LEFT(TRIM(M$6),FIND("~",SUBSTITUTE(M$6," ","~",LEN(TRIM(M$6))-LEN(SUBSTITUTE(TRIM(M$6)," ",""))))-1)&amp;" Total",$B$6:$AH$427,ROW($A201)-5,FALSE))</f>
        <v>0</v>
      </c>
      <c r="N201" s="11">
        <f ca="1">IF(N$5&lt;&gt;"",HLOOKUP(N$5,Functionalization!$G$6:$M$427,ROW($A201)-5,FALSE),IFERROR(INDEX(N$391:N$427,MATCH($F201,$B$391:$B$427,0))/VLOOKUP($F201,$B$391:$AH$427,MATCH(LEFT(TRIM(N$6),FIND("~",SUBSTITUTE(N$6,"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201))*HLOOKUP(LEFT(TRIM(N$6),FIND("~",SUBSTITUTE(N$6," ","~",LEN(TRIM(N$6))-LEN(SUBSTITUTE(TRIM(N$6)," ",""))))-1)&amp;" Total",$B$6:$AH$427,ROW($A201)-5,FALSE))</f>
        <v>0</v>
      </c>
      <c r="O201" s="11">
        <f ca="1">IF(O$5&lt;&gt;"",HLOOKUP(O$5,Functionalization!$G$6:$M$427,ROW($A201)-5,FALSE),IFERROR(INDEX(O$391:O$427,MATCH($F201,$B$391:$B$427,0))/VLOOKUP($F201,$B$391:$AH$427,MATCH(LEFT(TRIM(O$6),FIND("~",SUBSTITUTE(O$6,"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201))*HLOOKUP(LEFT(TRIM(O$6),FIND("~",SUBSTITUTE(O$6," ","~",LEN(TRIM(O$6))-LEN(SUBSTITUTE(TRIM(O$6)," ",""))))-1)&amp;" Total",$B$6:$AH$427,ROW($A201)-5,FALSE))</f>
        <v>950.96148803232131</v>
      </c>
      <c r="P201" s="11">
        <f ca="1">IF(P$5&lt;&gt;"",HLOOKUP(P$5,Functionalization!$G$6:$M$427,ROW($A201)-5,FALSE),IFERROR(INDEX(P$391:P$427,MATCH($F201,$B$391:$B$427,0))/VLOOKUP($F201,$B$391:$AH$427,MATCH(LEFT(TRIM(P$6),FIND("~",SUBSTITUTE(P$6,"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201))*HLOOKUP(LEFT(TRIM(P$6),FIND("~",SUBSTITUTE(P$6," ","~",LEN(TRIM(P$6))-LEN(SUBSTITUTE(TRIM(P$6)," ",""))))-1)&amp;" Total",$B$6:$AH$427,ROW($A201)-5,FALSE))</f>
        <v>950.96148803232131</v>
      </c>
      <c r="Q201" s="11">
        <f ca="1">IF(Q$5&lt;&gt;"",HLOOKUP(Q$5,Functionalization!$G$6:$M$427,ROW($A201)-5,FALSE),IFERROR(INDEX(Q$391:Q$427,MATCH($F201,$B$391:$B$427,0))/VLOOKUP($F201,$B$391:$AH$427,MATCH(LEFT(TRIM(Q$6),FIND("~",SUBSTITUTE(Q$6,"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201))*HLOOKUP(LEFT(TRIM(Q$6),FIND("~",SUBSTITUTE(Q$6," ","~",LEN(TRIM(Q$6))-LEN(SUBSTITUTE(TRIM(Q$6)," ",""))))-1)&amp;" Total",$B$6:$AH$427,ROW($A201)-5,FALSE))</f>
        <v>0</v>
      </c>
      <c r="R201" s="11">
        <f ca="1">IF(R$5&lt;&gt;"",HLOOKUP(R$5,Functionalization!$G$6:$M$427,ROW($A201)-5,FALSE),IFERROR(INDEX(R$391:R$427,MATCH($F201,$B$391:$B$427,0))/VLOOKUP($F201,$B$391:$AH$427,MATCH(LEFT(TRIM(R$6),FIND("~",SUBSTITUTE(R$6,"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201))*HLOOKUP(LEFT(TRIM(R$6),FIND("~",SUBSTITUTE(R$6," ","~",LEN(TRIM(R$6))-LEN(SUBSTITUTE(TRIM(R$6)," ",""))))-1)&amp;" Total",$B$6:$AH$427,ROW($A201)-5,FALSE))</f>
        <v>0</v>
      </c>
      <c r="S201" s="11">
        <f ca="1">IF(S$5&lt;&gt;"",HLOOKUP(S$5,Functionalization!$G$6:$M$427,ROW($A201)-5,FALSE),IFERROR(INDEX(S$391:S$427,MATCH($F201,$B$391:$B$427,0))/VLOOKUP($F201,$B$391:$AH$427,MATCH(LEFT(TRIM(S$6),FIND("~",SUBSTITUTE(S$6,"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201))*HLOOKUP(LEFT(TRIM(S$6),FIND("~",SUBSTITUTE(S$6," ","~",LEN(TRIM(S$6))-LEN(SUBSTITUTE(TRIM(S$6)," ",""))))-1)&amp;" Total",$B$6:$AH$427,ROW($A201)-5,FALSE))</f>
        <v>0</v>
      </c>
      <c r="T201" s="11">
        <f ca="1">IF(T$5&lt;&gt;"",HLOOKUP(T$5,Functionalization!$G$6:$M$427,ROW($A201)-5,FALSE),IFERROR(INDEX(T$391:T$427,MATCH($F201,$B$391:$B$427,0))/VLOOKUP($F201,$B$391:$AH$427,MATCH(LEFT(TRIM(T$6),FIND("~",SUBSTITUTE(T$6,"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201))*HLOOKUP(LEFT(TRIM(T$6),FIND("~",SUBSTITUTE(T$6," ","~",LEN(TRIM(T$6))-LEN(SUBSTITUTE(TRIM(T$6)," ",""))))-1)&amp;" Total",$B$6:$AH$427,ROW($A201)-5,FALSE))</f>
        <v>0</v>
      </c>
      <c r="U201" s="11">
        <f ca="1">IF(U$5&lt;&gt;"",HLOOKUP(U$5,Functionalization!$G$6:$M$427,ROW($A201)-5,FALSE),IFERROR(INDEX(U$391:U$427,MATCH($F201,$B$391:$B$427,0))/VLOOKUP($F201,$B$391:$AH$427,MATCH(LEFT(TRIM(U$6),FIND("~",SUBSTITUTE(U$6,"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201))*HLOOKUP(LEFT(TRIM(U$6),FIND("~",SUBSTITUTE(U$6," ","~",LEN(TRIM(U$6))-LEN(SUBSTITUTE(TRIM(U$6)," ",""))))-1)&amp;" Total",$B$6:$AH$427,ROW($A201)-5,FALSE))</f>
        <v>0</v>
      </c>
      <c r="V201" s="11">
        <f ca="1">IF(V$5&lt;&gt;"",HLOOKUP(V$5,Functionalization!$G$6:$M$427,ROW($A201)-5,FALSE),IFERROR(INDEX(V$391:V$427,MATCH($F201,$B$391:$B$427,0))/VLOOKUP($F201,$B$391:$AH$427,MATCH(LEFT(TRIM(V$6),FIND("~",SUBSTITUTE(V$6,"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201))*HLOOKUP(LEFT(TRIM(V$6),FIND("~",SUBSTITUTE(V$6," ","~",LEN(TRIM(V$6))-LEN(SUBSTITUTE(TRIM(V$6)," ",""))))-1)&amp;" Total",$B$6:$AH$427,ROW($A201)-5,FALSE))</f>
        <v>0</v>
      </c>
      <c r="W201" s="11">
        <f ca="1">IF(W$5&lt;&gt;"",HLOOKUP(W$5,Functionalization!$G$6:$M$427,ROW($A201)-5,FALSE),IFERROR(INDEX(W$391:W$427,MATCH($F201,$B$391:$B$427,0))/VLOOKUP($F201,$B$391:$AH$427,MATCH(LEFT(TRIM(W$6),FIND("~",SUBSTITUTE(W$6,"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201))*HLOOKUP(LEFT(TRIM(W$6),FIND("~",SUBSTITUTE(W$6," ","~",LEN(TRIM(W$6))-LEN(SUBSTITUTE(TRIM(W$6)," ",""))))-1)&amp;" Total",$B$6:$AH$427,ROW($A201)-5,FALSE))</f>
        <v>0</v>
      </c>
      <c r="X201" s="11">
        <f ca="1">IF(X$5&lt;&gt;"",HLOOKUP(X$5,Functionalization!$G$6:$M$427,ROW($A201)-5,FALSE),IFERROR(INDEX(X$391:X$427,MATCH($F201,$B$391:$B$427,0))/VLOOKUP($F201,$B$391:$AH$427,MATCH(LEFT(TRIM(X$6),FIND("~",SUBSTITUTE(X$6,"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201))*HLOOKUP(LEFT(TRIM(X$6),FIND("~",SUBSTITUTE(X$6," ","~",LEN(TRIM(X$6))-LEN(SUBSTITUTE(TRIM(X$6)," ",""))))-1)&amp;" Total",$B$6:$AH$427,ROW($A201)-5,FALSE))</f>
        <v>0</v>
      </c>
      <c r="Y201" s="11">
        <f ca="1">IF(Y$5&lt;&gt;"",HLOOKUP(Y$5,Functionalization!$G$6:$M$427,ROW($A201)-5,FALSE),IFERROR(INDEX(Y$391:Y$427,MATCH($F201,$B$391:$B$427,0))/VLOOKUP($F201,$B$391:$AH$427,MATCH(LEFT(TRIM(Y$6),FIND("~",SUBSTITUTE(Y$6,"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201))*HLOOKUP(LEFT(TRIM(Y$6),FIND("~",SUBSTITUTE(Y$6," ","~",LEN(TRIM(Y$6))-LEN(SUBSTITUTE(TRIM(Y$6)," ",""))))-1)&amp;" Total",$B$6:$AH$427,ROW($A201)-5,FALSE))</f>
        <v>0</v>
      </c>
      <c r="Z201" s="11">
        <f ca="1">IF(Z$5&lt;&gt;"",HLOOKUP(Z$5,Functionalization!$G$6:$M$427,ROW($A201)-5,FALSE),IFERROR(INDEX(Z$391:Z$427,MATCH($F201,$B$391:$B$427,0))/VLOOKUP($F201,$B$391:$AH$427,MATCH(LEFT(TRIM(Z$6),FIND("~",SUBSTITUTE(Z$6,"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201))*HLOOKUP(LEFT(TRIM(Z$6),FIND("~",SUBSTITUTE(Z$6," ","~",LEN(TRIM(Z$6))-LEN(SUBSTITUTE(TRIM(Z$6)," ",""))))-1)&amp;" Total",$B$6:$AH$427,ROW($A201)-5,FALSE))</f>
        <v>0</v>
      </c>
      <c r="AA201" s="11">
        <f ca="1">IF(AA$5&lt;&gt;"",HLOOKUP(AA$5,Functionalization!$G$6:$M$427,ROW($A201)-5,FALSE),IFERROR(INDEX(AA$391:AA$427,MATCH($F201,$B$391:$B$427,0))/VLOOKUP($F201,$B$391:$AH$427,MATCH(LEFT(TRIM(AA$6),FIND("~",SUBSTITUTE(AA$6,"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201))*HLOOKUP(LEFT(TRIM(AA$6),FIND("~",SUBSTITUTE(AA$6," ","~",LEN(TRIM(AA$6))-LEN(SUBSTITUTE(TRIM(AA$6)," ",""))))-1)&amp;" Total",$B$6:$AH$427,ROW($A201)-5,FALSE))</f>
        <v>0</v>
      </c>
      <c r="AB201" s="11">
        <f ca="1">IF(AB$5&lt;&gt;"",HLOOKUP(AB$5,Functionalization!$G$6:$M$427,ROW($A201)-5,FALSE),IFERROR(INDEX(AB$391:AB$427,MATCH($F201,$B$391:$B$427,0))/VLOOKUP($F201,$B$391:$AH$427,MATCH(LEFT(TRIM(AB$6),FIND("~",SUBSTITUTE(AB$6,"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201))*HLOOKUP(LEFT(TRIM(AB$6),FIND("~",SUBSTITUTE(AB$6," ","~",LEN(TRIM(AB$6))-LEN(SUBSTITUTE(TRIM(AB$6)," ",""))))-1)&amp;" Total",$B$6:$AH$427,ROW($A201)-5,FALSE))</f>
        <v>0</v>
      </c>
      <c r="AC201" s="11">
        <f ca="1">IF(AC$5&lt;&gt;"",HLOOKUP(AC$5,Functionalization!$G$6:$M$427,ROW($A201)-5,FALSE),IFERROR(INDEX(AC$391:AC$427,MATCH($F201,$B$391:$B$427,0))/VLOOKUP($F201,$B$391:$AH$427,MATCH(LEFT(TRIM(AC$6),FIND("~",SUBSTITUTE(AC$6,"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201))*HLOOKUP(LEFT(TRIM(AC$6),FIND("~",SUBSTITUTE(AC$6," ","~",LEN(TRIM(AC$6))-LEN(SUBSTITUTE(TRIM(AC$6)," ",""))))-1)&amp;" Total",$B$6:$AH$427,ROW($A201)-5,FALSE))</f>
        <v>0</v>
      </c>
      <c r="AD201" s="11">
        <f ca="1">IF(AD$5&lt;&gt;"",HLOOKUP(AD$5,Functionalization!$G$6:$M$427,ROW($A201)-5,FALSE),IFERROR(INDEX(AD$391:AD$427,MATCH($F201,$B$391:$B$427,0))/VLOOKUP($F201,$B$391:$AH$427,MATCH(LEFT(TRIM(AD$6),FIND("~",SUBSTITUTE(AD$6,"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201))*HLOOKUP(LEFT(TRIM(AD$6),FIND("~",SUBSTITUTE(AD$6," ","~",LEN(TRIM(AD$6))-LEN(SUBSTITUTE(TRIM(AD$6)," ",""))))-1)&amp;" Total",$B$6:$AH$427,ROW($A201)-5,FALSE))</f>
        <v>0</v>
      </c>
      <c r="AE201" s="11">
        <f ca="1">IF(AE$5&lt;&gt;"",HLOOKUP(AE$5,Functionalization!$G$6:$M$427,ROW($A201)-5,FALSE),IFERROR(INDEX(AE$391:AE$427,MATCH($F201,$B$391:$B$427,0))/VLOOKUP($F201,$B$391:$AH$427,MATCH(LEFT(TRIM(AE$6),FIND("~",SUBSTITUTE(AE$6,"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201))*HLOOKUP(LEFT(TRIM(AE$6),FIND("~",SUBSTITUTE(AE$6," ","~",LEN(TRIM(AE$6))-LEN(SUBSTITUTE(TRIM(AE$6)," ",""))))-1)&amp;" Total",$B$6:$AH$427,ROW($A201)-5,FALSE))</f>
        <v>0</v>
      </c>
      <c r="AF201" s="11">
        <f ca="1">IF(AF$5&lt;&gt;"",HLOOKUP(AF$5,Functionalization!$G$6:$M$427,ROW($A201)-5,FALSE),IFERROR(INDEX(AF$391:AF$427,MATCH($F201,$B$391:$B$427,0))/VLOOKUP($F201,$B$391:$AH$427,MATCH(LEFT(TRIM(AF$6),FIND("~",SUBSTITUTE(AF$6,"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201))*HLOOKUP(LEFT(TRIM(AF$6),FIND("~",SUBSTITUTE(AF$6," ","~",LEN(TRIM(AF$6))-LEN(SUBSTITUTE(TRIM(AF$6)," ",""))))-1)&amp;" Total",$B$6:$AH$427,ROW($A201)-5,FALSE))</f>
        <v>0</v>
      </c>
      <c r="AG201" s="11">
        <f ca="1">IF(AG$5&lt;&gt;"",HLOOKUP(AG$5,Functionalization!$G$6:$M$427,ROW($A201)-5,FALSE),IFERROR(INDEX(AG$391:AG$427,MATCH($F201,$B$391:$B$427,0))/VLOOKUP($F201,$B$391:$AH$427,MATCH(LEFT(TRIM(AG$6),FIND("~",SUBSTITUTE(AG$6,"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201))*HLOOKUP(LEFT(TRIM(AG$6),FIND("~",SUBSTITUTE(AG$6," ","~",LEN(TRIM(AG$6))-LEN(SUBSTITUTE(TRIM(AG$6)," ",""))))-1)&amp;" Total",$B$6:$AH$427,ROW($A201)-5,FALSE))</f>
        <v>0</v>
      </c>
      <c r="AH201" s="11">
        <f ca="1">IF(AH$5&lt;&gt;"",HLOOKUP(AH$5,Functionalization!$G$6:$M$427,ROW($A201)-5,FALSE),IFERROR(INDEX(AH$391:AH$427,MATCH($F201,$B$391:$B$427,0))/VLOOKUP($F201,$B$391:$AH$427,MATCH(LEFT(TRIM(AH$6),FIND("~",SUBSTITUTE(AH$6,"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201))*HLOOKUP(LEFT(TRIM(AH$6),FIND("~",SUBSTITUTE(AH$6," ","~",LEN(TRIM(AH$6))-LEN(SUBSTITUTE(TRIM(AH$6)," ",""))))-1)&amp;" Total",$B$6:$AH$427,ROW($A201)-5,FALSE))</f>
        <v>0</v>
      </c>
      <c r="AJ201">
        <f ca="1">IFERROR(IF(SUMIF($G$6:$AH$6,AJ$6&amp;" Total",$G201:$AH201)-(SUMIF($G$6:$AH$6,AJ$6&amp;" "&amp;'Input-Func_Class'!$D$22,$G201:$AH201)+IFERROR(SUMIF($G$6:$AH$6,AJ$6&amp;" "&amp;'Input-Func_Class'!$E$22,$G201:$AH201),SUMIF($G$6:$AH$6,AJ$6&amp;" "&amp;'Input-Func_Class'!$B$24,$G201:$AH201))+SUMIF($G$6:$AH$6,AJ$6&amp;" "&amp;'Input-Func_Class'!$F$22,$G201:$AH201))&lt;Check_Limit,0,1),1)</f>
        <v>0</v>
      </c>
      <c r="AK201">
        <f ca="1">IFERROR(IF(SUMIF($G$6:$AH$6,AK$6&amp;" Total",$G201:$AH201)-(SUMIF($G$6:$AH$6,AK$6&amp;" "&amp;'Input-Func_Class'!$D$22,$G201:$AH201)+IFERROR(SUMIF($G$6:$AH$6,AK$6&amp;" "&amp;'Input-Func_Class'!$E$22,$G201:$AH201),SUMIF($G$6:$AH$6,AK$6&amp;" "&amp;'Input-Func_Class'!$B$24,$G201:$AH201))+SUMIF($G$6:$AH$6,AK$6&amp;" "&amp;'Input-Func_Class'!$F$22,$G201:$AH201))&lt;Check_Limit,0,1),1)</f>
        <v>0</v>
      </c>
      <c r="AL201">
        <f ca="1">IFERROR(IF(SUMIF($G$6:$AH$6,AL$6&amp;" Total",$G201:$AH201)-(SUMIF($G$6:$AH$6,AL$6&amp;" "&amp;'Input-Func_Class'!$D$22,$G201:$AH201)+IFERROR(SUMIF($G$6:$AH$6,AL$6&amp;" "&amp;'Input-Func_Class'!$E$22,$G201:$AH201),SUMIF($G$6:$AH$6,AL$6&amp;" "&amp;'Input-Func_Class'!$B$24,$G201:$AH201))+SUMIF($G$6:$AH$6,AL$6&amp;" "&amp;'Input-Func_Class'!$F$22,$G201:$AH201))&lt;Check_Limit,0,1),1)</f>
        <v>0</v>
      </c>
      <c r="AM201">
        <f ca="1">IFERROR(IF(SUMIF($G$6:$AH$6,AM$6&amp;" Total",$G201:$AH201)-(SUMIF($G$6:$AH$6,AM$6&amp;" "&amp;'Input-Func_Class'!$D$22,$G201:$AH201)+IFERROR(SUMIF($G$6:$AH$6,AM$6&amp;" "&amp;'Input-Func_Class'!$E$22,$G201:$AH201),SUMIF($G$6:$AH$6,AM$6&amp;" "&amp;'Input-Func_Class'!$B$24,$G201:$AH201))+SUMIF($G$6:$AH$6,AM$6&amp;" "&amp;'Input-Func_Class'!$F$22,$G201:$AH201))&lt;Check_Limit,0,1),1)</f>
        <v>0</v>
      </c>
      <c r="AN201">
        <f ca="1">IFERROR(IF(SUMIF($G$6:$AH$6,AN$6&amp;" Total",$G201:$AH201)-(SUMIF($G$6:$AH$6,AN$6&amp;" "&amp;'Input-Func_Class'!$D$22,$G201:$AH201)+IFERROR(SUMIF($G$6:$AH$6,AN$6&amp;" "&amp;'Input-Func_Class'!$E$22,$G201:$AH201),SUMIF($G$6:$AH$6,AN$6&amp;" "&amp;'Input-Func_Class'!$B$24,$G201:$AH201))+SUMIF($G$6:$AH$6,AN$6&amp;" "&amp;'Input-Func_Class'!$F$22,$G201:$AH201))&lt;Check_Limit,0,1),1)</f>
        <v>0</v>
      </c>
      <c r="AO201">
        <f ca="1">IFERROR(IF(SUMIF($G$6:$AH$6,AO$6&amp;" Total",$G201:$AH201)-(SUMIF($G$6:$AH$6,AO$6&amp;" "&amp;'Input-Func_Class'!$D$22,$G201:$AH201)+IFERROR(SUMIF($G$6:$AH$6,AO$6&amp;" "&amp;'Input-Func_Class'!$E$22,$G201:$AH201),SUMIF($G$6:$AH$6,AO$6&amp;" "&amp;'Input-Func_Class'!$B$24,$G201:$AH201))+SUMIF($G$6:$AH$6,AO$6&amp;" "&amp;'Input-Func_Class'!$F$22,$G201:$AH201))&lt;Check_Limit,0,1),1)</f>
        <v>0</v>
      </c>
      <c r="AP201">
        <f ca="1">IFERROR(IF(SUMIF($G$6:$AH$6,AP$6&amp;" Total",$G201:$AH201)-(SUMIF($G$6:$AH$6,AP$6&amp;" "&amp;'Input-Func_Class'!$D$22,$G201:$AH201)+IFERROR(SUMIF($G$6:$AH$6,AP$6&amp;" "&amp;'Input-Func_Class'!$E$22,$G201:$AH201),SUMIF($G$6:$AH$6,AP$6&amp;" "&amp;'Input-Func_Class'!$B$24,$G201:$AH201))+SUMIF($G$6:$AH$6,AP$6&amp;" "&amp;'Input-Func_Class'!$F$22,$G201:$AH201))&lt;Check_Limit,0,1),1)</f>
        <v>0</v>
      </c>
    </row>
    <row r="202" spans="1:42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>Functionalization!$D202</f>
        <v>747.45231652633709</v>
      </c>
      <c r="E202" s="11">
        <f t="shared" ca="1" si="15"/>
        <v>0</v>
      </c>
      <c r="F202" s="3" t="str">
        <f>IF($D202=0,"-",IF('Input-Accounts'!$E202&lt;&gt;0,'Input-Accounts'!$E202,'Input-Accounts'!$G202))</f>
        <v>INT_STORPT</v>
      </c>
      <c r="G202" s="11">
        <f ca="1">IF(G$5&lt;&gt;"",HLOOKUP(G$5,Functionalization!$G$6:$M$427,ROW($A202)-5,FALSE),IFERROR(INDEX(G$391:G$427,MATCH($F202,$B$391:$B$427,0))/VLOOKUP($F202,$B$391:$AH$427,MATCH(LEFT(TRIM(G$6),FIND("~",SUBSTITUTE(G$6,"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202))*HLOOKUP(LEFT(TRIM(G$6),FIND("~",SUBSTITUTE(G$6," ","~",LEN(TRIM(G$6))-LEN(SUBSTITUTE(TRIM(G$6)," ",""))))-1)&amp;" Total",$B$6:$AH$427,ROW($A202)-5,FALSE))</f>
        <v>0</v>
      </c>
      <c r="H202" s="11">
        <f ca="1">IF(H$5&lt;&gt;"",HLOOKUP(H$5,Functionalization!$G$6:$M$427,ROW($A202)-5,FALSE),IFERROR(INDEX(H$391:H$427,MATCH($F202,$B$391:$B$427,0))/VLOOKUP($F202,$B$391:$AH$427,MATCH(LEFT(TRIM(H$6),FIND("~",SUBSTITUTE(H$6,"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202))*HLOOKUP(LEFT(TRIM(H$6),FIND("~",SUBSTITUTE(H$6," ","~",LEN(TRIM(H$6))-LEN(SUBSTITUTE(TRIM(H$6)," ",""))))-1)&amp;" Total",$B$6:$AH$427,ROW($A202)-5,FALSE))</f>
        <v>0</v>
      </c>
      <c r="I202" s="11">
        <f ca="1">IF(I$5&lt;&gt;"",HLOOKUP(I$5,Functionalization!$G$6:$M$427,ROW($A202)-5,FALSE),IFERROR(INDEX(I$391:I$427,MATCH($F202,$B$391:$B$427,0))/VLOOKUP($F202,$B$391:$AH$427,MATCH(LEFT(TRIM(I$6),FIND("~",SUBSTITUTE(I$6,"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202))*HLOOKUP(LEFT(TRIM(I$6),FIND("~",SUBSTITUTE(I$6," ","~",LEN(TRIM(I$6))-LEN(SUBSTITUTE(TRIM(I$6)," ",""))))-1)&amp;" Total",$B$6:$AH$427,ROW($A202)-5,FALSE))</f>
        <v>0</v>
      </c>
      <c r="J202" s="11">
        <f ca="1">IF(J$5&lt;&gt;"",HLOOKUP(J$5,Functionalization!$G$6:$M$427,ROW($A202)-5,FALSE),IFERROR(INDEX(J$391:J$427,MATCH($F202,$B$391:$B$427,0))/VLOOKUP($F202,$B$391:$AH$427,MATCH(LEFT(TRIM(J$6),FIND("~",SUBSTITUTE(J$6,"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202))*HLOOKUP(LEFT(TRIM(J$6),FIND("~",SUBSTITUTE(J$6," ","~",LEN(TRIM(J$6))-LEN(SUBSTITUTE(TRIM(J$6)," ",""))))-1)&amp;" Total",$B$6:$AH$427,ROW($A202)-5,FALSE))</f>
        <v>0</v>
      </c>
      <c r="K202" s="11">
        <f ca="1">IF(K$5&lt;&gt;"",HLOOKUP(K$5,Functionalization!$G$6:$M$427,ROW($A202)-5,FALSE),IFERROR(INDEX(K$391:K$427,MATCH($F202,$B$391:$B$427,0))/VLOOKUP($F202,$B$391:$AH$427,MATCH(LEFT(TRIM(K$6),FIND("~",SUBSTITUTE(K$6,"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202))*HLOOKUP(LEFT(TRIM(K$6),FIND("~",SUBSTITUTE(K$6," ","~",LEN(TRIM(K$6))-LEN(SUBSTITUTE(TRIM(K$6)," ",""))))-1)&amp;" Total",$B$6:$AH$427,ROW($A202)-5,FALSE))</f>
        <v>0</v>
      </c>
      <c r="L202" s="11">
        <f ca="1">IF(L$5&lt;&gt;"",HLOOKUP(L$5,Functionalization!$G$6:$M$427,ROW($A202)-5,FALSE),IFERROR(INDEX(L$391:L$427,MATCH($F202,$B$391:$B$427,0))/VLOOKUP($F202,$B$391:$AH$427,MATCH(LEFT(TRIM(L$6),FIND("~",SUBSTITUTE(L$6,"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202))*HLOOKUP(LEFT(TRIM(L$6),FIND("~",SUBSTITUTE(L$6," ","~",LEN(TRIM(L$6))-LEN(SUBSTITUTE(TRIM(L$6)," ",""))))-1)&amp;" Total",$B$6:$AH$427,ROW($A202)-5,FALSE))</f>
        <v>0</v>
      </c>
      <c r="M202" s="11">
        <f ca="1">IF(M$5&lt;&gt;"",HLOOKUP(M$5,Functionalization!$G$6:$M$427,ROW($A202)-5,FALSE),IFERROR(INDEX(M$391:M$427,MATCH($F202,$B$391:$B$427,0))/VLOOKUP($F202,$B$391:$AH$427,MATCH(LEFT(TRIM(M$6),FIND("~",SUBSTITUTE(M$6,"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202))*HLOOKUP(LEFT(TRIM(M$6),FIND("~",SUBSTITUTE(M$6," ","~",LEN(TRIM(M$6))-LEN(SUBSTITUTE(TRIM(M$6)," ",""))))-1)&amp;" Total",$B$6:$AH$427,ROW($A202)-5,FALSE))</f>
        <v>0</v>
      </c>
      <c r="N202" s="11">
        <f ca="1">IF(N$5&lt;&gt;"",HLOOKUP(N$5,Functionalization!$G$6:$M$427,ROW($A202)-5,FALSE),IFERROR(INDEX(N$391:N$427,MATCH($F202,$B$391:$B$427,0))/VLOOKUP($F202,$B$391:$AH$427,MATCH(LEFT(TRIM(N$6),FIND("~",SUBSTITUTE(N$6,"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202))*HLOOKUP(LEFT(TRIM(N$6),FIND("~",SUBSTITUTE(N$6," ","~",LEN(TRIM(N$6))-LEN(SUBSTITUTE(TRIM(N$6)," ",""))))-1)&amp;" Total",$B$6:$AH$427,ROW($A202)-5,FALSE))</f>
        <v>0</v>
      </c>
      <c r="O202" s="11">
        <f ca="1">IF(O$5&lt;&gt;"",HLOOKUP(O$5,Functionalization!$G$6:$M$427,ROW($A202)-5,FALSE),IFERROR(INDEX(O$391:O$427,MATCH($F202,$B$391:$B$427,0))/VLOOKUP($F202,$B$391:$AH$427,MATCH(LEFT(TRIM(O$6),FIND("~",SUBSTITUTE(O$6,"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202))*HLOOKUP(LEFT(TRIM(O$6),FIND("~",SUBSTITUTE(O$6," ","~",LEN(TRIM(O$6))-LEN(SUBSTITUTE(TRIM(O$6)," ",""))))-1)&amp;" Total",$B$6:$AH$427,ROW($A202)-5,FALSE))</f>
        <v>747.45231652633709</v>
      </c>
      <c r="P202" s="11">
        <f ca="1">IF(P$5&lt;&gt;"",HLOOKUP(P$5,Functionalization!$G$6:$M$427,ROW($A202)-5,FALSE),IFERROR(INDEX(P$391:P$427,MATCH($F202,$B$391:$B$427,0))/VLOOKUP($F202,$B$391:$AH$427,MATCH(LEFT(TRIM(P$6),FIND("~",SUBSTITUTE(P$6,"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202))*HLOOKUP(LEFT(TRIM(P$6),FIND("~",SUBSTITUTE(P$6," ","~",LEN(TRIM(P$6))-LEN(SUBSTITUTE(TRIM(P$6)," ",""))))-1)&amp;" Total",$B$6:$AH$427,ROW($A202)-5,FALSE))</f>
        <v>747.45231652633709</v>
      </c>
      <c r="Q202" s="11">
        <f ca="1">IF(Q$5&lt;&gt;"",HLOOKUP(Q$5,Functionalization!$G$6:$M$427,ROW($A202)-5,FALSE),IFERROR(INDEX(Q$391:Q$427,MATCH($F202,$B$391:$B$427,0))/VLOOKUP($F202,$B$391:$AH$427,MATCH(LEFT(TRIM(Q$6),FIND("~",SUBSTITUTE(Q$6,"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202))*HLOOKUP(LEFT(TRIM(Q$6),FIND("~",SUBSTITUTE(Q$6," ","~",LEN(TRIM(Q$6))-LEN(SUBSTITUTE(TRIM(Q$6)," ",""))))-1)&amp;" Total",$B$6:$AH$427,ROW($A202)-5,FALSE))</f>
        <v>0</v>
      </c>
      <c r="R202" s="11">
        <f ca="1">IF(R$5&lt;&gt;"",HLOOKUP(R$5,Functionalization!$G$6:$M$427,ROW($A202)-5,FALSE),IFERROR(INDEX(R$391:R$427,MATCH($F202,$B$391:$B$427,0))/VLOOKUP($F202,$B$391:$AH$427,MATCH(LEFT(TRIM(R$6),FIND("~",SUBSTITUTE(R$6,"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202))*HLOOKUP(LEFT(TRIM(R$6),FIND("~",SUBSTITUTE(R$6," ","~",LEN(TRIM(R$6))-LEN(SUBSTITUTE(TRIM(R$6)," ",""))))-1)&amp;" Total",$B$6:$AH$427,ROW($A202)-5,FALSE))</f>
        <v>0</v>
      </c>
      <c r="S202" s="11">
        <f ca="1">IF(S$5&lt;&gt;"",HLOOKUP(S$5,Functionalization!$G$6:$M$427,ROW($A202)-5,FALSE),IFERROR(INDEX(S$391:S$427,MATCH($F202,$B$391:$B$427,0))/VLOOKUP($F202,$B$391:$AH$427,MATCH(LEFT(TRIM(S$6),FIND("~",SUBSTITUTE(S$6,"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202))*HLOOKUP(LEFT(TRIM(S$6),FIND("~",SUBSTITUTE(S$6," ","~",LEN(TRIM(S$6))-LEN(SUBSTITUTE(TRIM(S$6)," ",""))))-1)&amp;" Total",$B$6:$AH$427,ROW($A202)-5,FALSE))</f>
        <v>0</v>
      </c>
      <c r="T202" s="11">
        <f ca="1">IF(T$5&lt;&gt;"",HLOOKUP(T$5,Functionalization!$G$6:$M$427,ROW($A202)-5,FALSE),IFERROR(INDEX(T$391:T$427,MATCH($F202,$B$391:$B$427,0))/VLOOKUP($F202,$B$391:$AH$427,MATCH(LEFT(TRIM(T$6),FIND("~",SUBSTITUTE(T$6,"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202))*HLOOKUP(LEFT(TRIM(T$6),FIND("~",SUBSTITUTE(T$6," ","~",LEN(TRIM(T$6))-LEN(SUBSTITUTE(TRIM(T$6)," ",""))))-1)&amp;" Total",$B$6:$AH$427,ROW($A202)-5,FALSE))</f>
        <v>0</v>
      </c>
      <c r="U202" s="11">
        <f ca="1">IF(U$5&lt;&gt;"",HLOOKUP(U$5,Functionalization!$G$6:$M$427,ROW($A202)-5,FALSE),IFERROR(INDEX(U$391:U$427,MATCH($F202,$B$391:$B$427,0))/VLOOKUP($F202,$B$391:$AH$427,MATCH(LEFT(TRIM(U$6),FIND("~",SUBSTITUTE(U$6,"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202))*HLOOKUP(LEFT(TRIM(U$6),FIND("~",SUBSTITUTE(U$6," ","~",LEN(TRIM(U$6))-LEN(SUBSTITUTE(TRIM(U$6)," ",""))))-1)&amp;" Total",$B$6:$AH$427,ROW($A202)-5,FALSE))</f>
        <v>0</v>
      </c>
      <c r="V202" s="11">
        <f ca="1">IF(V$5&lt;&gt;"",HLOOKUP(V$5,Functionalization!$G$6:$M$427,ROW($A202)-5,FALSE),IFERROR(INDEX(V$391:V$427,MATCH($F202,$B$391:$B$427,0))/VLOOKUP($F202,$B$391:$AH$427,MATCH(LEFT(TRIM(V$6),FIND("~",SUBSTITUTE(V$6,"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202))*HLOOKUP(LEFT(TRIM(V$6),FIND("~",SUBSTITUTE(V$6," ","~",LEN(TRIM(V$6))-LEN(SUBSTITUTE(TRIM(V$6)," ",""))))-1)&amp;" Total",$B$6:$AH$427,ROW($A202)-5,FALSE))</f>
        <v>0</v>
      </c>
      <c r="W202" s="11">
        <f ca="1">IF(W$5&lt;&gt;"",HLOOKUP(W$5,Functionalization!$G$6:$M$427,ROW($A202)-5,FALSE),IFERROR(INDEX(W$391:W$427,MATCH($F202,$B$391:$B$427,0))/VLOOKUP($F202,$B$391:$AH$427,MATCH(LEFT(TRIM(W$6),FIND("~",SUBSTITUTE(W$6,"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202))*HLOOKUP(LEFT(TRIM(W$6),FIND("~",SUBSTITUTE(W$6," ","~",LEN(TRIM(W$6))-LEN(SUBSTITUTE(TRIM(W$6)," ",""))))-1)&amp;" Total",$B$6:$AH$427,ROW($A202)-5,FALSE))</f>
        <v>0</v>
      </c>
      <c r="X202" s="11">
        <f ca="1">IF(X$5&lt;&gt;"",HLOOKUP(X$5,Functionalization!$G$6:$M$427,ROW($A202)-5,FALSE),IFERROR(INDEX(X$391:X$427,MATCH($F202,$B$391:$B$427,0))/VLOOKUP($F202,$B$391:$AH$427,MATCH(LEFT(TRIM(X$6),FIND("~",SUBSTITUTE(X$6,"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202))*HLOOKUP(LEFT(TRIM(X$6),FIND("~",SUBSTITUTE(X$6," ","~",LEN(TRIM(X$6))-LEN(SUBSTITUTE(TRIM(X$6)," ",""))))-1)&amp;" Total",$B$6:$AH$427,ROW($A202)-5,FALSE))</f>
        <v>0</v>
      </c>
      <c r="Y202" s="11">
        <f ca="1">IF(Y$5&lt;&gt;"",HLOOKUP(Y$5,Functionalization!$G$6:$M$427,ROW($A202)-5,FALSE),IFERROR(INDEX(Y$391:Y$427,MATCH($F202,$B$391:$B$427,0))/VLOOKUP($F202,$B$391:$AH$427,MATCH(LEFT(TRIM(Y$6),FIND("~",SUBSTITUTE(Y$6,"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202))*HLOOKUP(LEFT(TRIM(Y$6),FIND("~",SUBSTITUTE(Y$6," ","~",LEN(TRIM(Y$6))-LEN(SUBSTITUTE(TRIM(Y$6)," ",""))))-1)&amp;" Total",$B$6:$AH$427,ROW($A202)-5,FALSE))</f>
        <v>0</v>
      </c>
      <c r="Z202" s="11">
        <f ca="1">IF(Z$5&lt;&gt;"",HLOOKUP(Z$5,Functionalization!$G$6:$M$427,ROW($A202)-5,FALSE),IFERROR(INDEX(Z$391:Z$427,MATCH($F202,$B$391:$B$427,0))/VLOOKUP($F202,$B$391:$AH$427,MATCH(LEFT(TRIM(Z$6),FIND("~",SUBSTITUTE(Z$6,"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202))*HLOOKUP(LEFT(TRIM(Z$6),FIND("~",SUBSTITUTE(Z$6," ","~",LEN(TRIM(Z$6))-LEN(SUBSTITUTE(TRIM(Z$6)," ",""))))-1)&amp;" Total",$B$6:$AH$427,ROW($A202)-5,FALSE))</f>
        <v>0</v>
      </c>
      <c r="AA202" s="11">
        <f ca="1">IF(AA$5&lt;&gt;"",HLOOKUP(AA$5,Functionalization!$G$6:$M$427,ROW($A202)-5,FALSE),IFERROR(INDEX(AA$391:AA$427,MATCH($F202,$B$391:$B$427,0))/VLOOKUP($F202,$B$391:$AH$427,MATCH(LEFT(TRIM(AA$6),FIND("~",SUBSTITUTE(AA$6,"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202))*HLOOKUP(LEFT(TRIM(AA$6),FIND("~",SUBSTITUTE(AA$6," ","~",LEN(TRIM(AA$6))-LEN(SUBSTITUTE(TRIM(AA$6)," ",""))))-1)&amp;" Total",$B$6:$AH$427,ROW($A202)-5,FALSE))</f>
        <v>0</v>
      </c>
      <c r="AB202" s="11">
        <f ca="1">IF(AB$5&lt;&gt;"",HLOOKUP(AB$5,Functionalization!$G$6:$M$427,ROW($A202)-5,FALSE),IFERROR(INDEX(AB$391:AB$427,MATCH($F202,$B$391:$B$427,0))/VLOOKUP($F202,$B$391:$AH$427,MATCH(LEFT(TRIM(AB$6),FIND("~",SUBSTITUTE(AB$6,"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202))*HLOOKUP(LEFT(TRIM(AB$6),FIND("~",SUBSTITUTE(AB$6," ","~",LEN(TRIM(AB$6))-LEN(SUBSTITUTE(TRIM(AB$6)," ",""))))-1)&amp;" Total",$B$6:$AH$427,ROW($A202)-5,FALSE))</f>
        <v>0</v>
      </c>
      <c r="AC202" s="11">
        <f ca="1">IF(AC$5&lt;&gt;"",HLOOKUP(AC$5,Functionalization!$G$6:$M$427,ROW($A202)-5,FALSE),IFERROR(INDEX(AC$391:AC$427,MATCH($F202,$B$391:$B$427,0))/VLOOKUP($F202,$B$391:$AH$427,MATCH(LEFT(TRIM(AC$6),FIND("~",SUBSTITUTE(AC$6,"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202))*HLOOKUP(LEFT(TRIM(AC$6),FIND("~",SUBSTITUTE(AC$6," ","~",LEN(TRIM(AC$6))-LEN(SUBSTITUTE(TRIM(AC$6)," ",""))))-1)&amp;" Total",$B$6:$AH$427,ROW($A202)-5,FALSE))</f>
        <v>0</v>
      </c>
      <c r="AD202" s="11">
        <f ca="1">IF(AD$5&lt;&gt;"",HLOOKUP(AD$5,Functionalization!$G$6:$M$427,ROW($A202)-5,FALSE),IFERROR(INDEX(AD$391:AD$427,MATCH($F202,$B$391:$B$427,0))/VLOOKUP($F202,$B$391:$AH$427,MATCH(LEFT(TRIM(AD$6),FIND("~",SUBSTITUTE(AD$6,"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202))*HLOOKUP(LEFT(TRIM(AD$6),FIND("~",SUBSTITUTE(AD$6," ","~",LEN(TRIM(AD$6))-LEN(SUBSTITUTE(TRIM(AD$6)," ",""))))-1)&amp;" Total",$B$6:$AH$427,ROW($A202)-5,FALSE))</f>
        <v>0</v>
      </c>
      <c r="AE202" s="11">
        <f ca="1">IF(AE$5&lt;&gt;"",HLOOKUP(AE$5,Functionalization!$G$6:$M$427,ROW($A202)-5,FALSE),IFERROR(INDEX(AE$391:AE$427,MATCH($F202,$B$391:$B$427,0))/VLOOKUP($F202,$B$391:$AH$427,MATCH(LEFT(TRIM(AE$6),FIND("~",SUBSTITUTE(AE$6,"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202))*HLOOKUP(LEFT(TRIM(AE$6),FIND("~",SUBSTITUTE(AE$6," ","~",LEN(TRIM(AE$6))-LEN(SUBSTITUTE(TRIM(AE$6)," ",""))))-1)&amp;" Total",$B$6:$AH$427,ROW($A202)-5,FALSE))</f>
        <v>0</v>
      </c>
      <c r="AF202" s="11">
        <f ca="1">IF(AF$5&lt;&gt;"",HLOOKUP(AF$5,Functionalization!$G$6:$M$427,ROW($A202)-5,FALSE),IFERROR(INDEX(AF$391:AF$427,MATCH($F202,$B$391:$B$427,0))/VLOOKUP($F202,$B$391:$AH$427,MATCH(LEFT(TRIM(AF$6),FIND("~",SUBSTITUTE(AF$6,"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202))*HLOOKUP(LEFT(TRIM(AF$6),FIND("~",SUBSTITUTE(AF$6," ","~",LEN(TRIM(AF$6))-LEN(SUBSTITUTE(TRIM(AF$6)," ",""))))-1)&amp;" Total",$B$6:$AH$427,ROW($A202)-5,FALSE))</f>
        <v>0</v>
      </c>
      <c r="AG202" s="11">
        <f ca="1">IF(AG$5&lt;&gt;"",HLOOKUP(AG$5,Functionalization!$G$6:$M$427,ROW($A202)-5,FALSE),IFERROR(INDEX(AG$391:AG$427,MATCH($F202,$B$391:$B$427,0))/VLOOKUP($F202,$B$391:$AH$427,MATCH(LEFT(TRIM(AG$6),FIND("~",SUBSTITUTE(AG$6,"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202))*HLOOKUP(LEFT(TRIM(AG$6),FIND("~",SUBSTITUTE(AG$6," ","~",LEN(TRIM(AG$6))-LEN(SUBSTITUTE(TRIM(AG$6)," ",""))))-1)&amp;" Total",$B$6:$AH$427,ROW($A202)-5,FALSE))</f>
        <v>0</v>
      </c>
      <c r="AH202" s="11">
        <f ca="1">IF(AH$5&lt;&gt;"",HLOOKUP(AH$5,Functionalization!$G$6:$M$427,ROW($A202)-5,FALSE),IFERROR(INDEX(AH$391:AH$427,MATCH($F202,$B$391:$B$427,0))/VLOOKUP($F202,$B$391:$AH$427,MATCH(LEFT(TRIM(AH$6),FIND("~",SUBSTITUTE(AH$6,"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202))*HLOOKUP(LEFT(TRIM(AH$6),FIND("~",SUBSTITUTE(AH$6," ","~",LEN(TRIM(AH$6))-LEN(SUBSTITUTE(TRIM(AH$6)," ",""))))-1)&amp;" Total",$B$6:$AH$427,ROW($A202)-5,FALSE))</f>
        <v>0</v>
      </c>
      <c r="AJ202">
        <f ca="1">IFERROR(IF(SUMIF($G$6:$AH$6,AJ$6&amp;" Total",$G202:$AH202)-(SUMIF($G$6:$AH$6,AJ$6&amp;" "&amp;'Input-Func_Class'!$D$22,$G202:$AH202)+IFERROR(SUMIF($G$6:$AH$6,AJ$6&amp;" "&amp;'Input-Func_Class'!$E$22,$G202:$AH202),SUMIF($G$6:$AH$6,AJ$6&amp;" "&amp;'Input-Func_Class'!$B$24,$G202:$AH202))+SUMIF($G$6:$AH$6,AJ$6&amp;" "&amp;'Input-Func_Class'!$F$22,$G202:$AH202))&lt;Check_Limit,0,1),1)</f>
        <v>0</v>
      </c>
      <c r="AK202">
        <f ca="1">IFERROR(IF(SUMIF($G$6:$AH$6,AK$6&amp;" Total",$G202:$AH202)-(SUMIF($G$6:$AH$6,AK$6&amp;" "&amp;'Input-Func_Class'!$D$22,$G202:$AH202)+IFERROR(SUMIF($G$6:$AH$6,AK$6&amp;" "&amp;'Input-Func_Class'!$E$22,$G202:$AH202),SUMIF($G$6:$AH$6,AK$6&amp;" "&amp;'Input-Func_Class'!$B$24,$G202:$AH202))+SUMIF($G$6:$AH$6,AK$6&amp;" "&amp;'Input-Func_Class'!$F$22,$G202:$AH202))&lt;Check_Limit,0,1),1)</f>
        <v>0</v>
      </c>
      <c r="AL202">
        <f ca="1">IFERROR(IF(SUMIF($G$6:$AH$6,AL$6&amp;" Total",$G202:$AH202)-(SUMIF($G$6:$AH$6,AL$6&amp;" "&amp;'Input-Func_Class'!$D$22,$G202:$AH202)+IFERROR(SUMIF($G$6:$AH$6,AL$6&amp;" "&amp;'Input-Func_Class'!$E$22,$G202:$AH202),SUMIF($G$6:$AH$6,AL$6&amp;" "&amp;'Input-Func_Class'!$B$24,$G202:$AH202))+SUMIF($G$6:$AH$6,AL$6&amp;" "&amp;'Input-Func_Class'!$F$22,$G202:$AH202))&lt;Check_Limit,0,1),1)</f>
        <v>0</v>
      </c>
      <c r="AM202">
        <f ca="1">IFERROR(IF(SUMIF($G$6:$AH$6,AM$6&amp;" Total",$G202:$AH202)-(SUMIF($G$6:$AH$6,AM$6&amp;" "&amp;'Input-Func_Class'!$D$22,$G202:$AH202)+IFERROR(SUMIF($G$6:$AH$6,AM$6&amp;" "&amp;'Input-Func_Class'!$E$22,$G202:$AH202),SUMIF($G$6:$AH$6,AM$6&amp;" "&amp;'Input-Func_Class'!$B$24,$G202:$AH202))+SUMIF($G$6:$AH$6,AM$6&amp;" "&amp;'Input-Func_Class'!$F$22,$G202:$AH202))&lt;Check_Limit,0,1),1)</f>
        <v>0</v>
      </c>
      <c r="AN202">
        <f ca="1">IFERROR(IF(SUMIF($G$6:$AH$6,AN$6&amp;" Total",$G202:$AH202)-(SUMIF($G$6:$AH$6,AN$6&amp;" "&amp;'Input-Func_Class'!$D$22,$G202:$AH202)+IFERROR(SUMIF($G$6:$AH$6,AN$6&amp;" "&amp;'Input-Func_Class'!$E$22,$G202:$AH202),SUMIF($G$6:$AH$6,AN$6&amp;" "&amp;'Input-Func_Class'!$B$24,$G202:$AH202))+SUMIF($G$6:$AH$6,AN$6&amp;" "&amp;'Input-Func_Class'!$F$22,$G202:$AH202))&lt;Check_Limit,0,1),1)</f>
        <v>0</v>
      </c>
      <c r="AO202">
        <f ca="1">IFERROR(IF(SUMIF($G$6:$AH$6,AO$6&amp;" Total",$G202:$AH202)-(SUMIF($G$6:$AH$6,AO$6&amp;" "&amp;'Input-Func_Class'!$D$22,$G202:$AH202)+IFERROR(SUMIF($G$6:$AH$6,AO$6&amp;" "&amp;'Input-Func_Class'!$E$22,$G202:$AH202),SUMIF($G$6:$AH$6,AO$6&amp;" "&amp;'Input-Func_Class'!$B$24,$G202:$AH202))+SUMIF($G$6:$AH$6,AO$6&amp;" "&amp;'Input-Func_Class'!$F$22,$G202:$AH202))&lt;Check_Limit,0,1),1)</f>
        <v>0</v>
      </c>
      <c r="AP202">
        <f ca="1">IFERROR(IF(SUMIF($G$6:$AH$6,AP$6&amp;" Total",$G202:$AH202)-(SUMIF($G$6:$AH$6,AP$6&amp;" "&amp;'Input-Func_Class'!$D$22,$G202:$AH202)+IFERROR(SUMIF($G$6:$AH$6,AP$6&amp;" "&amp;'Input-Func_Class'!$E$22,$G202:$AH202),SUMIF($G$6:$AH$6,AP$6&amp;" "&amp;'Input-Func_Class'!$B$24,$G202:$AH202))+SUMIF($G$6:$AH$6,AP$6&amp;" "&amp;'Input-Func_Class'!$F$22,$G202:$AH202))&lt;Check_Limit,0,1),1)</f>
        <v>0</v>
      </c>
    </row>
    <row r="203" spans="1:42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>Functionalization!$D203</f>
        <v>44468.892959675337</v>
      </c>
      <c r="E203" s="11">
        <f t="shared" ref="E203:E266" ca="1" si="25">IFERROR(IF(D203="",0,IF(D203=0,0,IF(ABS(D203-SUM(G203,K203,O203,S203,W203,AA203,AE203))&lt;Check_Limit,0,1))),1)</f>
        <v>0</v>
      </c>
      <c r="F203" s="3" t="str">
        <f>IF($D203=0,"-",IF('Input-Accounts'!$E203&lt;&gt;0,'Input-Accounts'!$E203,'Input-Accounts'!$G203))</f>
        <v>INT_STORPT</v>
      </c>
      <c r="G203" s="11">
        <f ca="1">IF(G$5&lt;&gt;"",HLOOKUP(G$5,Functionalization!$G$6:$M$427,ROW($A203)-5,FALSE),IFERROR(INDEX(G$391:G$427,MATCH($F203,$B$391:$B$427,0))/VLOOKUP($F203,$B$391:$AH$427,MATCH(LEFT(TRIM(G$6),FIND("~",SUBSTITUTE(G$6,"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203))*HLOOKUP(LEFT(TRIM(G$6),FIND("~",SUBSTITUTE(G$6," ","~",LEN(TRIM(G$6))-LEN(SUBSTITUTE(TRIM(G$6)," ",""))))-1)&amp;" Total",$B$6:$AH$427,ROW($A203)-5,FALSE))</f>
        <v>0</v>
      </c>
      <c r="H203" s="11">
        <f ca="1">IF(H$5&lt;&gt;"",HLOOKUP(H$5,Functionalization!$G$6:$M$427,ROW($A203)-5,FALSE),IFERROR(INDEX(H$391:H$427,MATCH($F203,$B$391:$B$427,0))/VLOOKUP($F203,$B$391:$AH$427,MATCH(LEFT(TRIM(H$6),FIND("~",SUBSTITUTE(H$6,"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203))*HLOOKUP(LEFT(TRIM(H$6),FIND("~",SUBSTITUTE(H$6," ","~",LEN(TRIM(H$6))-LEN(SUBSTITUTE(TRIM(H$6)," ",""))))-1)&amp;" Total",$B$6:$AH$427,ROW($A203)-5,FALSE))</f>
        <v>0</v>
      </c>
      <c r="I203" s="11">
        <f ca="1">IF(I$5&lt;&gt;"",HLOOKUP(I$5,Functionalization!$G$6:$M$427,ROW($A203)-5,FALSE),IFERROR(INDEX(I$391:I$427,MATCH($F203,$B$391:$B$427,0))/VLOOKUP($F203,$B$391:$AH$427,MATCH(LEFT(TRIM(I$6),FIND("~",SUBSTITUTE(I$6,"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203))*HLOOKUP(LEFT(TRIM(I$6),FIND("~",SUBSTITUTE(I$6," ","~",LEN(TRIM(I$6))-LEN(SUBSTITUTE(TRIM(I$6)," ",""))))-1)&amp;" Total",$B$6:$AH$427,ROW($A203)-5,FALSE))</f>
        <v>0</v>
      </c>
      <c r="J203" s="11">
        <f ca="1">IF(J$5&lt;&gt;"",HLOOKUP(J$5,Functionalization!$G$6:$M$427,ROW($A203)-5,FALSE),IFERROR(INDEX(J$391:J$427,MATCH($F203,$B$391:$B$427,0))/VLOOKUP($F203,$B$391:$AH$427,MATCH(LEFT(TRIM(J$6),FIND("~",SUBSTITUTE(J$6,"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203))*HLOOKUP(LEFT(TRIM(J$6),FIND("~",SUBSTITUTE(J$6," ","~",LEN(TRIM(J$6))-LEN(SUBSTITUTE(TRIM(J$6)," ",""))))-1)&amp;" Total",$B$6:$AH$427,ROW($A203)-5,FALSE))</f>
        <v>0</v>
      </c>
      <c r="K203" s="11">
        <f ca="1">IF(K$5&lt;&gt;"",HLOOKUP(K$5,Functionalization!$G$6:$M$427,ROW($A203)-5,FALSE),IFERROR(INDEX(K$391:K$427,MATCH($F203,$B$391:$B$427,0))/VLOOKUP($F203,$B$391:$AH$427,MATCH(LEFT(TRIM(K$6),FIND("~",SUBSTITUTE(K$6,"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203))*HLOOKUP(LEFT(TRIM(K$6),FIND("~",SUBSTITUTE(K$6," ","~",LEN(TRIM(K$6))-LEN(SUBSTITUTE(TRIM(K$6)," ",""))))-1)&amp;" Total",$B$6:$AH$427,ROW($A203)-5,FALSE))</f>
        <v>0</v>
      </c>
      <c r="L203" s="11">
        <f ca="1">IF(L$5&lt;&gt;"",HLOOKUP(L$5,Functionalization!$G$6:$M$427,ROW($A203)-5,FALSE),IFERROR(INDEX(L$391:L$427,MATCH($F203,$B$391:$B$427,0))/VLOOKUP($F203,$B$391:$AH$427,MATCH(LEFT(TRIM(L$6),FIND("~",SUBSTITUTE(L$6,"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203))*HLOOKUP(LEFT(TRIM(L$6),FIND("~",SUBSTITUTE(L$6," ","~",LEN(TRIM(L$6))-LEN(SUBSTITUTE(TRIM(L$6)," ",""))))-1)&amp;" Total",$B$6:$AH$427,ROW($A203)-5,FALSE))</f>
        <v>0</v>
      </c>
      <c r="M203" s="11">
        <f ca="1">IF(M$5&lt;&gt;"",HLOOKUP(M$5,Functionalization!$G$6:$M$427,ROW($A203)-5,FALSE),IFERROR(INDEX(M$391:M$427,MATCH($F203,$B$391:$B$427,0))/VLOOKUP($F203,$B$391:$AH$427,MATCH(LEFT(TRIM(M$6),FIND("~",SUBSTITUTE(M$6,"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203))*HLOOKUP(LEFT(TRIM(M$6),FIND("~",SUBSTITUTE(M$6," ","~",LEN(TRIM(M$6))-LEN(SUBSTITUTE(TRIM(M$6)," ",""))))-1)&amp;" Total",$B$6:$AH$427,ROW($A203)-5,FALSE))</f>
        <v>0</v>
      </c>
      <c r="N203" s="11">
        <f ca="1">IF(N$5&lt;&gt;"",HLOOKUP(N$5,Functionalization!$G$6:$M$427,ROW($A203)-5,FALSE),IFERROR(INDEX(N$391:N$427,MATCH($F203,$B$391:$B$427,0))/VLOOKUP($F203,$B$391:$AH$427,MATCH(LEFT(TRIM(N$6),FIND("~",SUBSTITUTE(N$6,"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203))*HLOOKUP(LEFT(TRIM(N$6),FIND("~",SUBSTITUTE(N$6," ","~",LEN(TRIM(N$6))-LEN(SUBSTITUTE(TRIM(N$6)," ",""))))-1)&amp;" Total",$B$6:$AH$427,ROW($A203)-5,FALSE))</f>
        <v>0</v>
      </c>
      <c r="O203" s="11">
        <f ca="1">IF(O$5&lt;&gt;"",HLOOKUP(O$5,Functionalization!$G$6:$M$427,ROW($A203)-5,FALSE),IFERROR(INDEX(O$391:O$427,MATCH($F203,$B$391:$B$427,0))/VLOOKUP($F203,$B$391:$AH$427,MATCH(LEFT(TRIM(O$6),FIND("~",SUBSTITUTE(O$6,"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203))*HLOOKUP(LEFT(TRIM(O$6),FIND("~",SUBSTITUTE(O$6," ","~",LEN(TRIM(O$6))-LEN(SUBSTITUTE(TRIM(O$6)," ",""))))-1)&amp;" Total",$B$6:$AH$427,ROW($A203)-5,FALSE))</f>
        <v>44468.892959675337</v>
      </c>
      <c r="P203" s="11">
        <f ca="1">IF(P$5&lt;&gt;"",HLOOKUP(P$5,Functionalization!$G$6:$M$427,ROW($A203)-5,FALSE),IFERROR(INDEX(P$391:P$427,MATCH($F203,$B$391:$B$427,0))/VLOOKUP($F203,$B$391:$AH$427,MATCH(LEFT(TRIM(P$6),FIND("~",SUBSTITUTE(P$6,"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203))*HLOOKUP(LEFT(TRIM(P$6),FIND("~",SUBSTITUTE(P$6," ","~",LEN(TRIM(P$6))-LEN(SUBSTITUTE(TRIM(P$6)," ",""))))-1)&amp;" Total",$B$6:$AH$427,ROW($A203)-5,FALSE))</f>
        <v>44468.892959675337</v>
      </c>
      <c r="Q203" s="11">
        <f ca="1">IF(Q$5&lt;&gt;"",HLOOKUP(Q$5,Functionalization!$G$6:$M$427,ROW($A203)-5,FALSE),IFERROR(INDEX(Q$391:Q$427,MATCH($F203,$B$391:$B$427,0))/VLOOKUP($F203,$B$391:$AH$427,MATCH(LEFT(TRIM(Q$6),FIND("~",SUBSTITUTE(Q$6,"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203))*HLOOKUP(LEFT(TRIM(Q$6),FIND("~",SUBSTITUTE(Q$6," ","~",LEN(TRIM(Q$6))-LEN(SUBSTITUTE(TRIM(Q$6)," ",""))))-1)&amp;" Total",$B$6:$AH$427,ROW($A203)-5,FALSE))</f>
        <v>0</v>
      </c>
      <c r="R203" s="11">
        <f ca="1">IF(R$5&lt;&gt;"",HLOOKUP(R$5,Functionalization!$G$6:$M$427,ROW($A203)-5,FALSE),IFERROR(INDEX(R$391:R$427,MATCH($F203,$B$391:$B$427,0))/VLOOKUP($F203,$B$391:$AH$427,MATCH(LEFT(TRIM(R$6),FIND("~",SUBSTITUTE(R$6,"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203))*HLOOKUP(LEFT(TRIM(R$6),FIND("~",SUBSTITUTE(R$6," ","~",LEN(TRIM(R$6))-LEN(SUBSTITUTE(TRIM(R$6)," ",""))))-1)&amp;" Total",$B$6:$AH$427,ROW($A203)-5,FALSE))</f>
        <v>0</v>
      </c>
      <c r="S203" s="11">
        <f ca="1">IF(S$5&lt;&gt;"",HLOOKUP(S$5,Functionalization!$G$6:$M$427,ROW($A203)-5,FALSE),IFERROR(INDEX(S$391:S$427,MATCH($F203,$B$391:$B$427,0))/VLOOKUP($F203,$B$391:$AH$427,MATCH(LEFT(TRIM(S$6),FIND("~",SUBSTITUTE(S$6,"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203))*HLOOKUP(LEFT(TRIM(S$6),FIND("~",SUBSTITUTE(S$6," ","~",LEN(TRIM(S$6))-LEN(SUBSTITUTE(TRIM(S$6)," ",""))))-1)&amp;" Total",$B$6:$AH$427,ROW($A203)-5,FALSE))</f>
        <v>0</v>
      </c>
      <c r="T203" s="11">
        <f ca="1">IF(T$5&lt;&gt;"",HLOOKUP(T$5,Functionalization!$G$6:$M$427,ROW($A203)-5,FALSE),IFERROR(INDEX(T$391:T$427,MATCH($F203,$B$391:$B$427,0))/VLOOKUP($F203,$B$391:$AH$427,MATCH(LEFT(TRIM(T$6),FIND("~",SUBSTITUTE(T$6,"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203))*HLOOKUP(LEFT(TRIM(T$6),FIND("~",SUBSTITUTE(T$6," ","~",LEN(TRIM(T$6))-LEN(SUBSTITUTE(TRIM(T$6)," ",""))))-1)&amp;" Total",$B$6:$AH$427,ROW($A203)-5,FALSE))</f>
        <v>0</v>
      </c>
      <c r="U203" s="11">
        <f ca="1">IF(U$5&lt;&gt;"",HLOOKUP(U$5,Functionalization!$G$6:$M$427,ROW($A203)-5,FALSE),IFERROR(INDEX(U$391:U$427,MATCH($F203,$B$391:$B$427,0))/VLOOKUP($F203,$B$391:$AH$427,MATCH(LEFT(TRIM(U$6),FIND("~",SUBSTITUTE(U$6,"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203))*HLOOKUP(LEFT(TRIM(U$6),FIND("~",SUBSTITUTE(U$6," ","~",LEN(TRIM(U$6))-LEN(SUBSTITUTE(TRIM(U$6)," ",""))))-1)&amp;" Total",$B$6:$AH$427,ROW($A203)-5,FALSE))</f>
        <v>0</v>
      </c>
      <c r="V203" s="11">
        <f ca="1">IF(V$5&lt;&gt;"",HLOOKUP(V$5,Functionalization!$G$6:$M$427,ROW($A203)-5,FALSE),IFERROR(INDEX(V$391:V$427,MATCH($F203,$B$391:$B$427,0))/VLOOKUP($F203,$B$391:$AH$427,MATCH(LEFT(TRIM(V$6),FIND("~",SUBSTITUTE(V$6,"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203))*HLOOKUP(LEFT(TRIM(V$6),FIND("~",SUBSTITUTE(V$6," ","~",LEN(TRIM(V$6))-LEN(SUBSTITUTE(TRIM(V$6)," ",""))))-1)&amp;" Total",$B$6:$AH$427,ROW($A203)-5,FALSE))</f>
        <v>0</v>
      </c>
      <c r="W203" s="11">
        <f ca="1">IF(W$5&lt;&gt;"",HLOOKUP(W$5,Functionalization!$G$6:$M$427,ROW($A203)-5,FALSE),IFERROR(INDEX(W$391:W$427,MATCH($F203,$B$391:$B$427,0))/VLOOKUP($F203,$B$391:$AH$427,MATCH(LEFT(TRIM(W$6),FIND("~",SUBSTITUTE(W$6,"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203))*HLOOKUP(LEFT(TRIM(W$6),FIND("~",SUBSTITUTE(W$6," ","~",LEN(TRIM(W$6))-LEN(SUBSTITUTE(TRIM(W$6)," ",""))))-1)&amp;" Total",$B$6:$AH$427,ROW($A203)-5,FALSE))</f>
        <v>0</v>
      </c>
      <c r="X203" s="11">
        <f ca="1">IF(X$5&lt;&gt;"",HLOOKUP(X$5,Functionalization!$G$6:$M$427,ROW($A203)-5,FALSE),IFERROR(INDEX(X$391:X$427,MATCH($F203,$B$391:$B$427,0))/VLOOKUP($F203,$B$391:$AH$427,MATCH(LEFT(TRIM(X$6),FIND("~",SUBSTITUTE(X$6,"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203))*HLOOKUP(LEFT(TRIM(X$6),FIND("~",SUBSTITUTE(X$6," ","~",LEN(TRIM(X$6))-LEN(SUBSTITUTE(TRIM(X$6)," ",""))))-1)&amp;" Total",$B$6:$AH$427,ROW($A203)-5,FALSE))</f>
        <v>0</v>
      </c>
      <c r="Y203" s="11">
        <f ca="1">IF(Y$5&lt;&gt;"",HLOOKUP(Y$5,Functionalization!$G$6:$M$427,ROW($A203)-5,FALSE),IFERROR(INDEX(Y$391:Y$427,MATCH($F203,$B$391:$B$427,0))/VLOOKUP($F203,$B$391:$AH$427,MATCH(LEFT(TRIM(Y$6),FIND("~",SUBSTITUTE(Y$6,"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203))*HLOOKUP(LEFT(TRIM(Y$6),FIND("~",SUBSTITUTE(Y$6," ","~",LEN(TRIM(Y$6))-LEN(SUBSTITUTE(TRIM(Y$6)," ",""))))-1)&amp;" Total",$B$6:$AH$427,ROW($A203)-5,FALSE))</f>
        <v>0</v>
      </c>
      <c r="Z203" s="11">
        <f ca="1">IF(Z$5&lt;&gt;"",HLOOKUP(Z$5,Functionalization!$G$6:$M$427,ROW($A203)-5,FALSE),IFERROR(INDEX(Z$391:Z$427,MATCH($F203,$B$391:$B$427,0))/VLOOKUP($F203,$B$391:$AH$427,MATCH(LEFT(TRIM(Z$6),FIND("~",SUBSTITUTE(Z$6,"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203))*HLOOKUP(LEFT(TRIM(Z$6),FIND("~",SUBSTITUTE(Z$6," ","~",LEN(TRIM(Z$6))-LEN(SUBSTITUTE(TRIM(Z$6)," ",""))))-1)&amp;" Total",$B$6:$AH$427,ROW($A203)-5,FALSE))</f>
        <v>0</v>
      </c>
      <c r="AA203" s="11">
        <f ca="1">IF(AA$5&lt;&gt;"",HLOOKUP(AA$5,Functionalization!$G$6:$M$427,ROW($A203)-5,FALSE),IFERROR(INDEX(AA$391:AA$427,MATCH($F203,$B$391:$B$427,0))/VLOOKUP($F203,$B$391:$AH$427,MATCH(LEFT(TRIM(AA$6),FIND("~",SUBSTITUTE(AA$6,"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203))*HLOOKUP(LEFT(TRIM(AA$6),FIND("~",SUBSTITUTE(AA$6," ","~",LEN(TRIM(AA$6))-LEN(SUBSTITUTE(TRIM(AA$6)," ",""))))-1)&amp;" Total",$B$6:$AH$427,ROW($A203)-5,FALSE))</f>
        <v>0</v>
      </c>
      <c r="AB203" s="11">
        <f ca="1">IF(AB$5&lt;&gt;"",HLOOKUP(AB$5,Functionalization!$G$6:$M$427,ROW($A203)-5,FALSE),IFERROR(INDEX(AB$391:AB$427,MATCH($F203,$B$391:$B$427,0))/VLOOKUP($F203,$B$391:$AH$427,MATCH(LEFT(TRIM(AB$6),FIND("~",SUBSTITUTE(AB$6,"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203))*HLOOKUP(LEFT(TRIM(AB$6),FIND("~",SUBSTITUTE(AB$6," ","~",LEN(TRIM(AB$6))-LEN(SUBSTITUTE(TRIM(AB$6)," ",""))))-1)&amp;" Total",$B$6:$AH$427,ROW($A203)-5,FALSE))</f>
        <v>0</v>
      </c>
      <c r="AC203" s="11">
        <f ca="1">IF(AC$5&lt;&gt;"",HLOOKUP(AC$5,Functionalization!$G$6:$M$427,ROW($A203)-5,FALSE),IFERROR(INDEX(AC$391:AC$427,MATCH($F203,$B$391:$B$427,0))/VLOOKUP($F203,$B$391:$AH$427,MATCH(LEFT(TRIM(AC$6),FIND("~",SUBSTITUTE(AC$6,"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203))*HLOOKUP(LEFT(TRIM(AC$6),FIND("~",SUBSTITUTE(AC$6," ","~",LEN(TRIM(AC$6))-LEN(SUBSTITUTE(TRIM(AC$6)," ",""))))-1)&amp;" Total",$B$6:$AH$427,ROW($A203)-5,FALSE))</f>
        <v>0</v>
      </c>
      <c r="AD203" s="11">
        <f ca="1">IF(AD$5&lt;&gt;"",HLOOKUP(AD$5,Functionalization!$G$6:$M$427,ROW($A203)-5,FALSE),IFERROR(INDEX(AD$391:AD$427,MATCH($F203,$B$391:$B$427,0))/VLOOKUP($F203,$B$391:$AH$427,MATCH(LEFT(TRIM(AD$6),FIND("~",SUBSTITUTE(AD$6,"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203))*HLOOKUP(LEFT(TRIM(AD$6),FIND("~",SUBSTITUTE(AD$6," ","~",LEN(TRIM(AD$6))-LEN(SUBSTITUTE(TRIM(AD$6)," ",""))))-1)&amp;" Total",$B$6:$AH$427,ROW($A203)-5,FALSE))</f>
        <v>0</v>
      </c>
      <c r="AE203" s="11">
        <f ca="1">IF(AE$5&lt;&gt;"",HLOOKUP(AE$5,Functionalization!$G$6:$M$427,ROW($A203)-5,FALSE),IFERROR(INDEX(AE$391:AE$427,MATCH($F203,$B$391:$B$427,0))/VLOOKUP($F203,$B$391:$AH$427,MATCH(LEFT(TRIM(AE$6),FIND("~",SUBSTITUTE(AE$6,"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203))*HLOOKUP(LEFT(TRIM(AE$6),FIND("~",SUBSTITUTE(AE$6," ","~",LEN(TRIM(AE$6))-LEN(SUBSTITUTE(TRIM(AE$6)," ",""))))-1)&amp;" Total",$B$6:$AH$427,ROW($A203)-5,FALSE))</f>
        <v>0</v>
      </c>
      <c r="AF203" s="11">
        <f ca="1">IF(AF$5&lt;&gt;"",HLOOKUP(AF$5,Functionalization!$G$6:$M$427,ROW($A203)-5,FALSE),IFERROR(INDEX(AF$391:AF$427,MATCH($F203,$B$391:$B$427,0))/VLOOKUP($F203,$B$391:$AH$427,MATCH(LEFT(TRIM(AF$6),FIND("~",SUBSTITUTE(AF$6,"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203))*HLOOKUP(LEFT(TRIM(AF$6),FIND("~",SUBSTITUTE(AF$6," ","~",LEN(TRIM(AF$6))-LEN(SUBSTITUTE(TRIM(AF$6)," ",""))))-1)&amp;" Total",$B$6:$AH$427,ROW($A203)-5,FALSE))</f>
        <v>0</v>
      </c>
      <c r="AG203" s="11">
        <f ca="1">IF(AG$5&lt;&gt;"",HLOOKUP(AG$5,Functionalization!$G$6:$M$427,ROW($A203)-5,FALSE),IFERROR(INDEX(AG$391:AG$427,MATCH($F203,$B$391:$B$427,0))/VLOOKUP($F203,$B$391:$AH$427,MATCH(LEFT(TRIM(AG$6),FIND("~",SUBSTITUTE(AG$6,"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203))*HLOOKUP(LEFT(TRIM(AG$6),FIND("~",SUBSTITUTE(AG$6," ","~",LEN(TRIM(AG$6))-LEN(SUBSTITUTE(TRIM(AG$6)," ",""))))-1)&amp;" Total",$B$6:$AH$427,ROW($A203)-5,FALSE))</f>
        <v>0</v>
      </c>
      <c r="AH203" s="11">
        <f ca="1">IF(AH$5&lt;&gt;"",HLOOKUP(AH$5,Functionalization!$G$6:$M$427,ROW($A203)-5,FALSE),IFERROR(INDEX(AH$391:AH$427,MATCH($F203,$B$391:$B$427,0))/VLOOKUP($F203,$B$391:$AH$427,MATCH(LEFT(TRIM(AH$6),FIND("~",SUBSTITUTE(AH$6,"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203))*HLOOKUP(LEFT(TRIM(AH$6),FIND("~",SUBSTITUTE(AH$6," ","~",LEN(TRIM(AH$6))-LEN(SUBSTITUTE(TRIM(AH$6)," ",""))))-1)&amp;" Total",$B$6:$AH$427,ROW($A203)-5,FALSE))</f>
        <v>0</v>
      </c>
      <c r="AJ203">
        <f ca="1">IFERROR(IF(SUMIF($G$6:$AH$6,AJ$6&amp;" Total",$G203:$AH203)-(SUMIF($G$6:$AH$6,AJ$6&amp;" "&amp;'Input-Func_Class'!$D$22,$G203:$AH203)+IFERROR(SUMIF($G$6:$AH$6,AJ$6&amp;" "&amp;'Input-Func_Class'!$E$22,$G203:$AH203),SUMIF($G$6:$AH$6,AJ$6&amp;" "&amp;'Input-Func_Class'!$B$24,$G203:$AH203))+SUMIF($G$6:$AH$6,AJ$6&amp;" "&amp;'Input-Func_Class'!$F$22,$G203:$AH203))&lt;Check_Limit,0,1),1)</f>
        <v>0</v>
      </c>
      <c r="AK203">
        <f ca="1">IFERROR(IF(SUMIF($G$6:$AH$6,AK$6&amp;" Total",$G203:$AH203)-(SUMIF($G$6:$AH$6,AK$6&amp;" "&amp;'Input-Func_Class'!$D$22,$G203:$AH203)+IFERROR(SUMIF($G$6:$AH$6,AK$6&amp;" "&amp;'Input-Func_Class'!$E$22,$G203:$AH203),SUMIF($G$6:$AH$6,AK$6&amp;" "&amp;'Input-Func_Class'!$B$24,$G203:$AH203))+SUMIF($G$6:$AH$6,AK$6&amp;" "&amp;'Input-Func_Class'!$F$22,$G203:$AH203))&lt;Check_Limit,0,1),1)</f>
        <v>0</v>
      </c>
      <c r="AL203">
        <f ca="1">IFERROR(IF(SUMIF($G$6:$AH$6,AL$6&amp;" Total",$G203:$AH203)-(SUMIF($G$6:$AH$6,AL$6&amp;" "&amp;'Input-Func_Class'!$D$22,$G203:$AH203)+IFERROR(SUMIF($G$6:$AH$6,AL$6&amp;" "&amp;'Input-Func_Class'!$E$22,$G203:$AH203),SUMIF($G$6:$AH$6,AL$6&amp;" "&amp;'Input-Func_Class'!$B$24,$G203:$AH203))+SUMIF($G$6:$AH$6,AL$6&amp;" "&amp;'Input-Func_Class'!$F$22,$G203:$AH203))&lt;Check_Limit,0,1),1)</f>
        <v>0</v>
      </c>
      <c r="AM203">
        <f ca="1">IFERROR(IF(SUMIF($G$6:$AH$6,AM$6&amp;" Total",$G203:$AH203)-(SUMIF($G$6:$AH$6,AM$6&amp;" "&amp;'Input-Func_Class'!$D$22,$G203:$AH203)+IFERROR(SUMIF($G$6:$AH$6,AM$6&amp;" "&amp;'Input-Func_Class'!$E$22,$G203:$AH203),SUMIF($G$6:$AH$6,AM$6&amp;" "&amp;'Input-Func_Class'!$B$24,$G203:$AH203))+SUMIF($G$6:$AH$6,AM$6&amp;" "&amp;'Input-Func_Class'!$F$22,$G203:$AH203))&lt;Check_Limit,0,1),1)</f>
        <v>0</v>
      </c>
      <c r="AN203">
        <f ca="1">IFERROR(IF(SUMIF($G$6:$AH$6,AN$6&amp;" Total",$G203:$AH203)-(SUMIF($G$6:$AH$6,AN$6&amp;" "&amp;'Input-Func_Class'!$D$22,$G203:$AH203)+IFERROR(SUMIF($G$6:$AH$6,AN$6&amp;" "&amp;'Input-Func_Class'!$E$22,$G203:$AH203),SUMIF($G$6:$AH$6,AN$6&amp;" "&amp;'Input-Func_Class'!$B$24,$G203:$AH203))+SUMIF($G$6:$AH$6,AN$6&amp;" "&amp;'Input-Func_Class'!$F$22,$G203:$AH203))&lt;Check_Limit,0,1),1)</f>
        <v>0</v>
      </c>
      <c r="AO203">
        <f ca="1">IFERROR(IF(SUMIF($G$6:$AH$6,AO$6&amp;" Total",$G203:$AH203)-(SUMIF($G$6:$AH$6,AO$6&amp;" "&amp;'Input-Func_Class'!$D$22,$G203:$AH203)+IFERROR(SUMIF($G$6:$AH$6,AO$6&amp;" "&amp;'Input-Func_Class'!$E$22,$G203:$AH203),SUMIF($G$6:$AH$6,AO$6&amp;" "&amp;'Input-Func_Class'!$B$24,$G203:$AH203))+SUMIF($G$6:$AH$6,AO$6&amp;" "&amp;'Input-Func_Class'!$F$22,$G203:$AH203))&lt;Check_Limit,0,1),1)</f>
        <v>0</v>
      </c>
      <c r="AP203">
        <f ca="1">IFERROR(IF(SUMIF($G$6:$AH$6,AP$6&amp;" Total",$G203:$AH203)-(SUMIF($G$6:$AH$6,AP$6&amp;" "&amp;'Input-Func_Class'!$D$22,$G203:$AH203)+IFERROR(SUMIF($G$6:$AH$6,AP$6&amp;" "&amp;'Input-Func_Class'!$E$22,$G203:$AH203),SUMIF($G$6:$AH$6,AP$6&amp;" "&amp;'Input-Func_Class'!$B$24,$G203:$AH203))+SUMIF($G$6:$AH$6,AP$6&amp;" "&amp;'Input-Func_Class'!$F$22,$G203:$AH203))&lt;Check_Limit,0,1),1)</f>
        <v>0</v>
      </c>
    </row>
    <row r="204" spans="1:42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>Functionalization!$D204</f>
        <v>527998.93241455604</v>
      </c>
      <c r="E204" s="11">
        <f t="shared" ca="1" si="25"/>
        <v>0</v>
      </c>
      <c r="F204" s="3" t="str">
        <f>IF($D204=0,"-",IF('Input-Accounts'!$E204&lt;&gt;0,'Input-Accounts'!$E204,'Input-Accounts'!$G204))</f>
        <v>INT_STORPT</v>
      </c>
      <c r="G204" s="11">
        <f ca="1">IF(G$5&lt;&gt;"",HLOOKUP(G$5,Functionalization!$G$6:$M$427,ROW($A204)-5,FALSE),IFERROR(INDEX(G$391:G$427,MATCH($F204,$B$391:$B$427,0))/VLOOKUP($F204,$B$391:$AH$427,MATCH(LEFT(TRIM(G$6),FIND("~",SUBSTITUTE(G$6,"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204))*HLOOKUP(LEFT(TRIM(G$6),FIND("~",SUBSTITUTE(G$6," ","~",LEN(TRIM(G$6))-LEN(SUBSTITUTE(TRIM(G$6)," ",""))))-1)&amp;" Total",$B$6:$AH$427,ROW($A204)-5,FALSE))</f>
        <v>0</v>
      </c>
      <c r="H204" s="11">
        <f ca="1">IF(H$5&lt;&gt;"",HLOOKUP(H$5,Functionalization!$G$6:$M$427,ROW($A204)-5,FALSE),IFERROR(INDEX(H$391:H$427,MATCH($F204,$B$391:$B$427,0))/VLOOKUP($F204,$B$391:$AH$427,MATCH(LEFT(TRIM(H$6),FIND("~",SUBSTITUTE(H$6,"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204))*HLOOKUP(LEFT(TRIM(H$6),FIND("~",SUBSTITUTE(H$6," ","~",LEN(TRIM(H$6))-LEN(SUBSTITUTE(TRIM(H$6)," ",""))))-1)&amp;" Total",$B$6:$AH$427,ROW($A204)-5,FALSE))</f>
        <v>0</v>
      </c>
      <c r="I204" s="11">
        <f ca="1">IF(I$5&lt;&gt;"",HLOOKUP(I$5,Functionalization!$G$6:$M$427,ROW($A204)-5,FALSE),IFERROR(INDEX(I$391:I$427,MATCH($F204,$B$391:$B$427,0))/VLOOKUP($F204,$B$391:$AH$427,MATCH(LEFT(TRIM(I$6),FIND("~",SUBSTITUTE(I$6,"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204))*HLOOKUP(LEFT(TRIM(I$6),FIND("~",SUBSTITUTE(I$6," ","~",LEN(TRIM(I$6))-LEN(SUBSTITUTE(TRIM(I$6)," ",""))))-1)&amp;" Total",$B$6:$AH$427,ROW($A204)-5,FALSE))</f>
        <v>0</v>
      </c>
      <c r="J204" s="11">
        <f ca="1">IF(J$5&lt;&gt;"",HLOOKUP(J$5,Functionalization!$G$6:$M$427,ROW($A204)-5,FALSE),IFERROR(INDEX(J$391:J$427,MATCH($F204,$B$391:$B$427,0))/VLOOKUP($F204,$B$391:$AH$427,MATCH(LEFT(TRIM(J$6),FIND("~",SUBSTITUTE(J$6,"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204))*HLOOKUP(LEFT(TRIM(J$6),FIND("~",SUBSTITUTE(J$6," ","~",LEN(TRIM(J$6))-LEN(SUBSTITUTE(TRIM(J$6)," ",""))))-1)&amp;" Total",$B$6:$AH$427,ROW($A204)-5,FALSE))</f>
        <v>0</v>
      </c>
      <c r="K204" s="11">
        <f ca="1">IF(K$5&lt;&gt;"",HLOOKUP(K$5,Functionalization!$G$6:$M$427,ROW($A204)-5,FALSE),IFERROR(INDEX(K$391:K$427,MATCH($F204,$B$391:$B$427,0))/VLOOKUP($F204,$B$391:$AH$427,MATCH(LEFT(TRIM(K$6),FIND("~",SUBSTITUTE(K$6,"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204))*HLOOKUP(LEFT(TRIM(K$6),FIND("~",SUBSTITUTE(K$6," ","~",LEN(TRIM(K$6))-LEN(SUBSTITUTE(TRIM(K$6)," ",""))))-1)&amp;" Total",$B$6:$AH$427,ROW($A204)-5,FALSE))</f>
        <v>0</v>
      </c>
      <c r="L204" s="11">
        <f ca="1">IF(L$5&lt;&gt;"",HLOOKUP(L$5,Functionalization!$G$6:$M$427,ROW($A204)-5,FALSE),IFERROR(INDEX(L$391:L$427,MATCH($F204,$B$391:$B$427,0))/VLOOKUP($F204,$B$391:$AH$427,MATCH(LEFT(TRIM(L$6),FIND("~",SUBSTITUTE(L$6,"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204))*HLOOKUP(LEFT(TRIM(L$6),FIND("~",SUBSTITUTE(L$6," ","~",LEN(TRIM(L$6))-LEN(SUBSTITUTE(TRIM(L$6)," ",""))))-1)&amp;" Total",$B$6:$AH$427,ROW($A204)-5,FALSE))</f>
        <v>0</v>
      </c>
      <c r="M204" s="11">
        <f ca="1">IF(M$5&lt;&gt;"",HLOOKUP(M$5,Functionalization!$G$6:$M$427,ROW($A204)-5,FALSE),IFERROR(INDEX(M$391:M$427,MATCH($F204,$B$391:$B$427,0))/VLOOKUP($F204,$B$391:$AH$427,MATCH(LEFT(TRIM(M$6),FIND("~",SUBSTITUTE(M$6,"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204))*HLOOKUP(LEFT(TRIM(M$6),FIND("~",SUBSTITUTE(M$6," ","~",LEN(TRIM(M$6))-LEN(SUBSTITUTE(TRIM(M$6)," ",""))))-1)&amp;" Total",$B$6:$AH$427,ROW($A204)-5,FALSE))</f>
        <v>0</v>
      </c>
      <c r="N204" s="11">
        <f ca="1">IF(N$5&lt;&gt;"",HLOOKUP(N$5,Functionalization!$G$6:$M$427,ROW($A204)-5,FALSE),IFERROR(INDEX(N$391:N$427,MATCH($F204,$B$391:$B$427,0))/VLOOKUP($F204,$B$391:$AH$427,MATCH(LEFT(TRIM(N$6),FIND("~",SUBSTITUTE(N$6,"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204))*HLOOKUP(LEFT(TRIM(N$6),FIND("~",SUBSTITUTE(N$6," ","~",LEN(TRIM(N$6))-LEN(SUBSTITUTE(TRIM(N$6)," ",""))))-1)&amp;" Total",$B$6:$AH$427,ROW($A204)-5,FALSE))</f>
        <v>0</v>
      </c>
      <c r="O204" s="11">
        <f ca="1">IF(O$5&lt;&gt;"",HLOOKUP(O$5,Functionalization!$G$6:$M$427,ROW($A204)-5,FALSE),IFERROR(INDEX(O$391:O$427,MATCH($F204,$B$391:$B$427,0))/VLOOKUP($F204,$B$391:$AH$427,MATCH(LEFT(TRIM(O$6),FIND("~",SUBSTITUTE(O$6,"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204))*HLOOKUP(LEFT(TRIM(O$6),FIND("~",SUBSTITUTE(O$6," ","~",LEN(TRIM(O$6))-LEN(SUBSTITUTE(TRIM(O$6)," ",""))))-1)&amp;" Total",$B$6:$AH$427,ROW($A204)-5,FALSE))</f>
        <v>527998.93241455604</v>
      </c>
      <c r="P204" s="11">
        <f ca="1">IF(P$5&lt;&gt;"",HLOOKUP(P$5,Functionalization!$G$6:$M$427,ROW($A204)-5,FALSE),IFERROR(INDEX(P$391:P$427,MATCH($F204,$B$391:$B$427,0))/VLOOKUP($F204,$B$391:$AH$427,MATCH(LEFT(TRIM(P$6),FIND("~",SUBSTITUTE(P$6,"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204))*HLOOKUP(LEFT(TRIM(P$6),FIND("~",SUBSTITUTE(P$6," ","~",LEN(TRIM(P$6))-LEN(SUBSTITUTE(TRIM(P$6)," ",""))))-1)&amp;" Total",$B$6:$AH$427,ROW($A204)-5,FALSE))</f>
        <v>527998.93241455604</v>
      </c>
      <c r="Q204" s="11">
        <f ca="1">IF(Q$5&lt;&gt;"",HLOOKUP(Q$5,Functionalization!$G$6:$M$427,ROW($A204)-5,FALSE),IFERROR(INDEX(Q$391:Q$427,MATCH($F204,$B$391:$B$427,0))/VLOOKUP($F204,$B$391:$AH$427,MATCH(LEFT(TRIM(Q$6),FIND("~",SUBSTITUTE(Q$6,"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204))*HLOOKUP(LEFT(TRIM(Q$6),FIND("~",SUBSTITUTE(Q$6," ","~",LEN(TRIM(Q$6))-LEN(SUBSTITUTE(TRIM(Q$6)," ",""))))-1)&amp;" Total",$B$6:$AH$427,ROW($A204)-5,FALSE))</f>
        <v>0</v>
      </c>
      <c r="R204" s="11">
        <f ca="1">IF(R$5&lt;&gt;"",HLOOKUP(R$5,Functionalization!$G$6:$M$427,ROW($A204)-5,FALSE),IFERROR(INDEX(R$391:R$427,MATCH($F204,$B$391:$B$427,0))/VLOOKUP($F204,$B$391:$AH$427,MATCH(LEFT(TRIM(R$6),FIND("~",SUBSTITUTE(R$6,"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204))*HLOOKUP(LEFT(TRIM(R$6),FIND("~",SUBSTITUTE(R$6," ","~",LEN(TRIM(R$6))-LEN(SUBSTITUTE(TRIM(R$6)," ",""))))-1)&amp;" Total",$B$6:$AH$427,ROW($A204)-5,FALSE))</f>
        <v>0</v>
      </c>
      <c r="S204" s="11">
        <f ca="1">IF(S$5&lt;&gt;"",HLOOKUP(S$5,Functionalization!$G$6:$M$427,ROW($A204)-5,FALSE),IFERROR(INDEX(S$391:S$427,MATCH($F204,$B$391:$B$427,0))/VLOOKUP($F204,$B$391:$AH$427,MATCH(LEFT(TRIM(S$6),FIND("~",SUBSTITUTE(S$6,"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204))*HLOOKUP(LEFT(TRIM(S$6),FIND("~",SUBSTITUTE(S$6," ","~",LEN(TRIM(S$6))-LEN(SUBSTITUTE(TRIM(S$6)," ",""))))-1)&amp;" Total",$B$6:$AH$427,ROW($A204)-5,FALSE))</f>
        <v>0</v>
      </c>
      <c r="T204" s="11">
        <f ca="1">IF(T$5&lt;&gt;"",HLOOKUP(T$5,Functionalization!$G$6:$M$427,ROW($A204)-5,FALSE),IFERROR(INDEX(T$391:T$427,MATCH($F204,$B$391:$B$427,0))/VLOOKUP($F204,$B$391:$AH$427,MATCH(LEFT(TRIM(T$6),FIND("~",SUBSTITUTE(T$6,"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204))*HLOOKUP(LEFT(TRIM(T$6),FIND("~",SUBSTITUTE(T$6," ","~",LEN(TRIM(T$6))-LEN(SUBSTITUTE(TRIM(T$6)," ",""))))-1)&amp;" Total",$B$6:$AH$427,ROW($A204)-5,FALSE))</f>
        <v>0</v>
      </c>
      <c r="U204" s="11">
        <f ca="1">IF(U$5&lt;&gt;"",HLOOKUP(U$5,Functionalization!$G$6:$M$427,ROW($A204)-5,FALSE),IFERROR(INDEX(U$391:U$427,MATCH($F204,$B$391:$B$427,0))/VLOOKUP($F204,$B$391:$AH$427,MATCH(LEFT(TRIM(U$6),FIND("~",SUBSTITUTE(U$6,"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204))*HLOOKUP(LEFT(TRIM(U$6),FIND("~",SUBSTITUTE(U$6," ","~",LEN(TRIM(U$6))-LEN(SUBSTITUTE(TRIM(U$6)," ",""))))-1)&amp;" Total",$B$6:$AH$427,ROW($A204)-5,FALSE))</f>
        <v>0</v>
      </c>
      <c r="V204" s="11">
        <f ca="1">IF(V$5&lt;&gt;"",HLOOKUP(V$5,Functionalization!$G$6:$M$427,ROW($A204)-5,FALSE),IFERROR(INDEX(V$391:V$427,MATCH($F204,$B$391:$B$427,0))/VLOOKUP($F204,$B$391:$AH$427,MATCH(LEFT(TRIM(V$6),FIND("~",SUBSTITUTE(V$6,"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204))*HLOOKUP(LEFT(TRIM(V$6),FIND("~",SUBSTITUTE(V$6," ","~",LEN(TRIM(V$6))-LEN(SUBSTITUTE(TRIM(V$6)," ",""))))-1)&amp;" Total",$B$6:$AH$427,ROW($A204)-5,FALSE))</f>
        <v>0</v>
      </c>
      <c r="W204" s="11">
        <f ca="1">IF(W$5&lt;&gt;"",HLOOKUP(W$5,Functionalization!$G$6:$M$427,ROW($A204)-5,FALSE),IFERROR(INDEX(W$391:W$427,MATCH($F204,$B$391:$B$427,0))/VLOOKUP($F204,$B$391:$AH$427,MATCH(LEFT(TRIM(W$6),FIND("~",SUBSTITUTE(W$6,"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204))*HLOOKUP(LEFT(TRIM(W$6),FIND("~",SUBSTITUTE(W$6," ","~",LEN(TRIM(W$6))-LEN(SUBSTITUTE(TRIM(W$6)," ",""))))-1)&amp;" Total",$B$6:$AH$427,ROW($A204)-5,FALSE))</f>
        <v>0</v>
      </c>
      <c r="X204" s="11">
        <f ca="1">IF(X$5&lt;&gt;"",HLOOKUP(X$5,Functionalization!$G$6:$M$427,ROW($A204)-5,FALSE),IFERROR(INDEX(X$391:X$427,MATCH($F204,$B$391:$B$427,0))/VLOOKUP($F204,$B$391:$AH$427,MATCH(LEFT(TRIM(X$6),FIND("~",SUBSTITUTE(X$6,"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204))*HLOOKUP(LEFT(TRIM(X$6),FIND("~",SUBSTITUTE(X$6," ","~",LEN(TRIM(X$6))-LEN(SUBSTITUTE(TRIM(X$6)," ",""))))-1)&amp;" Total",$B$6:$AH$427,ROW($A204)-5,FALSE))</f>
        <v>0</v>
      </c>
      <c r="Y204" s="11">
        <f ca="1">IF(Y$5&lt;&gt;"",HLOOKUP(Y$5,Functionalization!$G$6:$M$427,ROW($A204)-5,FALSE),IFERROR(INDEX(Y$391:Y$427,MATCH($F204,$B$391:$B$427,0))/VLOOKUP($F204,$B$391:$AH$427,MATCH(LEFT(TRIM(Y$6),FIND("~",SUBSTITUTE(Y$6,"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204))*HLOOKUP(LEFT(TRIM(Y$6),FIND("~",SUBSTITUTE(Y$6," ","~",LEN(TRIM(Y$6))-LEN(SUBSTITUTE(TRIM(Y$6)," ",""))))-1)&amp;" Total",$B$6:$AH$427,ROW($A204)-5,FALSE))</f>
        <v>0</v>
      </c>
      <c r="Z204" s="11">
        <f ca="1">IF(Z$5&lt;&gt;"",HLOOKUP(Z$5,Functionalization!$G$6:$M$427,ROW($A204)-5,FALSE),IFERROR(INDEX(Z$391:Z$427,MATCH($F204,$B$391:$B$427,0))/VLOOKUP($F204,$B$391:$AH$427,MATCH(LEFT(TRIM(Z$6),FIND("~",SUBSTITUTE(Z$6,"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204))*HLOOKUP(LEFT(TRIM(Z$6),FIND("~",SUBSTITUTE(Z$6," ","~",LEN(TRIM(Z$6))-LEN(SUBSTITUTE(TRIM(Z$6)," ",""))))-1)&amp;" Total",$B$6:$AH$427,ROW($A204)-5,FALSE))</f>
        <v>0</v>
      </c>
      <c r="AA204" s="11">
        <f ca="1">IF(AA$5&lt;&gt;"",HLOOKUP(AA$5,Functionalization!$G$6:$M$427,ROW($A204)-5,FALSE),IFERROR(INDEX(AA$391:AA$427,MATCH($F204,$B$391:$B$427,0))/VLOOKUP($F204,$B$391:$AH$427,MATCH(LEFT(TRIM(AA$6),FIND("~",SUBSTITUTE(AA$6,"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204))*HLOOKUP(LEFT(TRIM(AA$6),FIND("~",SUBSTITUTE(AA$6," ","~",LEN(TRIM(AA$6))-LEN(SUBSTITUTE(TRIM(AA$6)," ",""))))-1)&amp;" Total",$B$6:$AH$427,ROW($A204)-5,FALSE))</f>
        <v>0</v>
      </c>
      <c r="AB204" s="11">
        <f ca="1">IF(AB$5&lt;&gt;"",HLOOKUP(AB$5,Functionalization!$G$6:$M$427,ROW($A204)-5,FALSE),IFERROR(INDEX(AB$391:AB$427,MATCH($F204,$B$391:$B$427,0))/VLOOKUP($F204,$B$391:$AH$427,MATCH(LEFT(TRIM(AB$6),FIND("~",SUBSTITUTE(AB$6,"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204))*HLOOKUP(LEFT(TRIM(AB$6),FIND("~",SUBSTITUTE(AB$6," ","~",LEN(TRIM(AB$6))-LEN(SUBSTITUTE(TRIM(AB$6)," ",""))))-1)&amp;" Total",$B$6:$AH$427,ROW($A204)-5,FALSE))</f>
        <v>0</v>
      </c>
      <c r="AC204" s="11">
        <f ca="1">IF(AC$5&lt;&gt;"",HLOOKUP(AC$5,Functionalization!$G$6:$M$427,ROW($A204)-5,FALSE),IFERROR(INDEX(AC$391:AC$427,MATCH($F204,$B$391:$B$427,0))/VLOOKUP($F204,$B$391:$AH$427,MATCH(LEFT(TRIM(AC$6),FIND("~",SUBSTITUTE(AC$6,"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204))*HLOOKUP(LEFT(TRIM(AC$6),FIND("~",SUBSTITUTE(AC$6," ","~",LEN(TRIM(AC$6))-LEN(SUBSTITUTE(TRIM(AC$6)," ",""))))-1)&amp;" Total",$B$6:$AH$427,ROW($A204)-5,FALSE))</f>
        <v>0</v>
      </c>
      <c r="AD204" s="11">
        <f ca="1">IF(AD$5&lt;&gt;"",HLOOKUP(AD$5,Functionalization!$G$6:$M$427,ROW($A204)-5,FALSE),IFERROR(INDEX(AD$391:AD$427,MATCH($F204,$B$391:$B$427,0))/VLOOKUP($F204,$B$391:$AH$427,MATCH(LEFT(TRIM(AD$6),FIND("~",SUBSTITUTE(AD$6,"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204))*HLOOKUP(LEFT(TRIM(AD$6),FIND("~",SUBSTITUTE(AD$6," ","~",LEN(TRIM(AD$6))-LEN(SUBSTITUTE(TRIM(AD$6)," ",""))))-1)&amp;" Total",$B$6:$AH$427,ROW($A204)-5,FALSE))</f>
        <v>0</v>
      </c>
      <c r="AE204" s="11">
        <f ca="1">IF(AE$5&lt;&gt;"",HLOOKUP(AE$5,Functionalization!$G$6:$M$427,ROW($A204)-5,FALSE),IFERROR(INDEX(AE$391:AE$427,MATCH($F204,$B$391:$B$427,0))/VLOOKUP($F204,$B$391:$AH$427,MATCH(LEFT(TRIM(AE$6),FIND("~",SUBSTITUTE(AE$6,"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204))*HLOOKUP(LEFT(TRIM(AE$6),FIND("~",SUBSTITUTE(AE$6," ","~",LEN(TRIM(AE$6))-LEN(SUBSTITUTE(TRIM(AE$6)," ",""))))-1)&amp;" Total",$B$6:$AH$427,ROW($A204)-5,FALSE))</f>
        <v>0</v>
      </c>
      <c r="AF204" s="11">
        <f ca="1">IF(AF$5&lt;&gt;"",HLOOKUP(AF$5,Functionalization!$G$6:$M$427,ROW($A204)-5,FALSE),IFERROR(INDEX(AF$391:AF$427,MATCH($F204,$B$391:$B$427,0))/VLOOKUP($F204,$B$391:$AH$427,MATCH(LEFT(TRIM(AF$6),FIND("~",SUBSTITUTE(AF$6,"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204))*HLOOKUP(LEFT(TRIM(AF$6),FIND("~",SUBSTITUTE(AF$6," ","~",LEN(TRIM(AF$6))-LEN(SUBSTITUTE(TRIM(AF$6)," ",""))))-1)&amp;" Total",$B$6:$AH$427,ROW($A204)-5,FALSE))</f>
        <v>0</v>
      </c>
      <c r="AG204" s="11">
        <f ca="1">IF(AG$5&lt;&gt;"",HLOOKUP(AG$5,Functionalization!$G$6:$M$427,ROW($A204)-5,FALSE),IFERROR(INDEX(AG$391:AG$427,MATCH($F204,$B$391:$B$427,0))/VLOOKUP($F204,$B$391:$AH$427,MATCH(LEFT(TRIM(AG$6),FIND("~",SUBSTITUTE(AG$6,"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204))*HLOOKUP(LEFT(TRIM(AG$6),FIND("~",SUBSTITUTE(AG$6," ","~",LEN(TRIM(AG$6))-LEN(SUBSTITUTE(TRIM(AG$6)," ",""))))-1)&amp;" Total",$B$6:$AH$427,ROW($A204)-5,FALSE))</f>
        <v>0</v>
      </c>
      <c r="AH204" s="11">
        <f ca="1">IF(AH$5&lt;&gt;"",HLOOKUP(AH$5,Functionalization!$G$6:$M$427,ROW($A204)-5,FALSE),IFERROR(INDEX(AH$391:AH$427,MATCH($F204,$B$391:$B$427,0))/VLOOKUP($F204,$B$391:$AH$427,MATCH(LEFT(TRIM(AH$6),FIND("~",SUBSTITUTE(AH$6,"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204))*HLOOKUP(LEFT(TRIM(AH$6),FIND("~",SUBSTITUTE(AH$6," ","~",LEN(TRIM(AH$6))-LEN(SUBSTITUTE(TRIM(AH$6)," ",""))))-1)&amp;" Total",$B$6:$AH$427,ROW($A204)-5,FALSE))</f>
        <v>0</v>
      </c>
      <c r="AJ204">
        <f ca="1">IFERROR(IF(SUMIF($G$6:$AH$6,AJ$6&amp;" Total",$G204:$AH204)-(SUMIF($G$6:$AH$6,AJ$6&amp;" "&amp;'Input-Func_Class'!$D$22,$G204:$AH204)+IFERROR(SUMIF($G$6:$AH$6,AJ$6&amp;" "&amp;'Input-Func_Class'!$E$22,$G204:$AH204),SUMIF($G$6:$AH$6,AJ$6&amp;" "&amp;'Input-Func_Class'!$B$24,$G204:$AH204))+SUMIF($G$6:$AH$6,AJ$6&amp;" "&amp;'Input-Func_Class'!$F$22,$G204:$AH204))&lt;Check_Limit,0,1),1)</f>
        <v>0</v>
      </c>
      <c r="AK204">
        <f ca="1">IFERROR(IF(SUMIF($G$6:$AH$6,AK$6&amp;" Total",$G204:$AH204)-(SUMIF($G$6:$AH$6,AK$6&amp;" "&amp;'Input-Func_Class'!$D$22,$G204:$AH204)+IFERROR(SUMIF($G$6:$AH$6,AK$6&amp;" "&amp;'Input-Func_Class'!$E$22,$G204:$AH204),SUMIF($G$6:$AH$6,AK$6&amp;" "&amp;'Input-Func_Class'!$B$24,$G204:$AH204))+SUMIF($G$6:$AH$6,AK$6&amp;" "&amp;'Input-Func_Class'!$F$22,$G204:$AH204))&lt;Check_Limit,0,1),1)</f>
        <v>0</v>
      </c>
      <c r="AL204">
        <f ca="1">IFERROR(IF(SUMIF($G$6:$AH$6,AL$6&amp;" Total",$G204:$AH204)-(SUMIF($G$6:$AH$6,AL$6&amp;" "&amp;'Input-Func_Class'!$D$22,$G204:$AH204)+IFERROR(SUMIF($G$6:$AH$6,AL$6&amp;" "&amp;'Input-Func_Class'!$E$22,$G204:$AH204),SUMIF($G$6:$AH$6,AL$6&amp;" "&amp;'Input-Func_Class'!$B$24,$G204:$AH204))+SUMIF($G$6:$AH$6,AL$6&amp;" "&amp;'Input-Func_Class'!$F$22,$G204:$AH204))&lt;Check_Limit,0,1),1)</f>
        <v>0</v>
      </c>
      <c r="AM204">
        <f ca="1">IFERROR(IF(SUMIF($G$6:$AH$6,AM$6&amp;" Total",$G204:$AH204)-(SUMIF($G$6:$AH$6,AM$6&amp;" "&amp;'Input-Func_Class'!$D$22,$G204:$AH204)+IFERROR(SUMIF($G$6:$AH$6,AM$6&amp;" "&amp;'Input-Func_Class'!$E$22,$G204:$AH204),SUMIF($G$6:$AH$6,AM$6&amp;" "&amp;'Input-Func_Class'!$B$24,$G204:$AH204))+SUMIF($G$6:$AH$6,AM$6&amp;" "&amp;'Input-Func_Class'!$F$22,$G204:$AH204))&lt;Check_Limit,0,1),1)</f>
        <v>0</v>
      </c>
      <c r="AN204">
        <f ca="1">IFERROR(IF(SUMIF($G$6:$AH$6,AN$6&amp;" Total",$G204:$AH204)-(SUMIF($G$6:$AH$6,AN$6&amp;" "&amp;'Input-Func_Class'!$D$22,$G204:$AH204)+IFERROR(SUMIF($G$6:$AH$6,AN$6&amp;" "&amp;'Input-Func_Class'!$E$22,$G204:$AH204),SUMIF($G$6:$AH$6,AN$6&amp;" "&amp;'Input-Func_Class'!$B$24,$G204:$AH204))+SUMIF($G$6:$AH$6,AN$6&amp;" "&amp;'Input-Func_Class'!$F$22,$G204:$AH204))&lt;Check_Limit,0,1),1)</f>
        <v>0</v>
      </c>
      <c r="AO204">
        <f ca="1">IFERROR(IF(SUMIF($G$6:$AH$6,AO$6&amp;" Total",$G204:$AH204)-(SUMIF($G$6:$AH$6,AO$6&amp;" "&amp;'Input-Func_Class'!$D$22,$G204:$AH204)+IFERROR(SUMIF($G$6:$AH$6,AO$6&amp;" "&amp;'Input-Func_Class'!$E$22,$G204:$AH204),SUMIF($G$6:$AH$6,AO$6&amp;" "&amp;'Input-Func_Class'!$B$24,$G204:$AH204))+SUMIF($G$6:$AH$6,AO$6&amp;" "&amp;'Input-Func_Class'!$F$22,$G204:$AH204))&lt;Check_Limit,0,1),1)</f>
        <v>0</v>
      </c>
      <c r="AP204">
        <f ca="1">IFERROR(IF(SUMIF($G$6:$AH$6,AP$6&amp;" Total",$G204:$AH204)-(SUMIF($G$6:$AH$6,AP$6&amp;" "&amp;'Input-Func_Class'!$D$22,$G204:$AH204)+IFERROR(SUMIF($G$6:$AH$6,AP$6&amp;" "&amp;'Input-Func_Class'!$E$22,$G204:$AH204),SUMIF($G$6:$AH$6,AP$6&amp;" "&amp;'Input-Func_Class'!$B$24,$G204:$AH204))+SUMIF($G$6:$AH$6,AP$6&amp;" "&amp;'Input-Func_Class'!$F$22,$G204:$AH204))&lt;Check_Limit,0,1),1)</f>
        <v>0</v>
      </c>
    </row>
    <row r="205" spans="1:42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>Functionalization!$D205</f>
        <v>1177.9107937379247</v>
      </c>
      <c r="E205" s="11">
        <f t="shared" ca="1" si="25"/>
        <v>0</v>
      </c>
      <c r="F205" s="3" t="str">
        <f>IF($D205=0,"-",IF('Input-Accounts'!$E205&lt;&gt;0,'Input-Accounts'!$E205,'Input-Accounts'!$G205))</f>
        <v>INT_STORPT</v>
      </c>
      <c r="G205" s="11">
        <f ca="1">IF(G$5&lt;&gt;"",HLOOKUP(G$5,Functionalization!$G$6:$M$427,ROW($A205)-5,FALSE),IFERROR(INDEX(G$391:G$427,MATCH($F205,$B$391:$B$427,0))/VLOOKUP($F205,$B$391:$AH$427,MATCH(LEFT(TRIM(G$6),FIND("~",SUBSTITUTE(G$6,"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205))*HLOOKUP(LEFT(TRIM(G$6),FIND("~",SUBSTITUTE(G$6," ","~",LEN(TRIM(G$6))-LEN(SUBSTITUTE(TRIM(G$6)," ",""))))-1)&amp;" Total",$B$6:$AH$427,ROW($A205)-5,FALSE))</f>
        <v>0</v>
      </c>
      <c r="H205" s="11">
        <f ca="1">IF(H$5&lt;&gt;"",HLOOKUP(H$5,Functionalization!$G$6:$M$427,ROW($A205)-5,FALSE),IFERROR(INDEX(H$391:H$427,MATCH($F205,$B$391:$B$427,0))/VLOOKUP($F205,$B$391:$AH$427,MATCH(LEFT(TRIM(H$6),FIND("~",SUBSTITUTE(H$6,"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205))*HLOOKUP(LEFT(TRIM(H$6),FIND("~",SUBSTITUTE(H$6," ","~",LEN(TRIM(H$6))-LEN(SUBSTITUTE(TRIM(H$6)," ",""))))-1)&amp;" Total",$B$6:$AH$427,ROW($A205)-5,FALSE))</f>
        <v>0</v>
      </c>
      <c r="I205" s="11">
        <f ca="1">IF(I$5&lt;&gt;"",HLOOKUP(I$5,Functionalization!$G$6:$M$427,ROW($A205)-5,FALSE),IFERROR(INDEX(I$391:I$427,MATCH($F205,$B$391:$B$427,0))/VLOOKUP($F205,$B$391:$AH$427,MATCH(LEFT(TRIM(I$6),FIND("~",SUBSTITUTE(I$6,"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205))*HLOOKUP(LEFT(TRIM(I$6),FIND("~",SUBSTITUTE(I$6," ","~",LEN(TRIM(I$6))-LEN(SUBSTITUTE(TRIM(I$6)," ",""))))-1)&amp;" Total",$B$6:$AH$427,ROW($A205)-5,FALSE))</f>
        <v>0</v>
      </c>
      <c r="J205" s="11">
        <f ca="1">IF(J$5&lt;&gt;"",HLOOKUP(J$5,Functionalization!$G$6:$M$427,ROW($A205)-5,FALSE),IFERROR(INDEX(J$391:J$427,MATCH($F205,$B$391:$B$427,0))/VLOOKUP($F205,$B$391:$AH$427,MATCH(LEFT(TRIM(J$6),FIND("~",SUBSTITUTE(J$6,"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205))*HLOOKUP(LEFT(TRIM(J$6),FIND("~",SUBSTITUTE(J$6," ","~",LEN(TRIM(J$6))-LEN(SUBSTITUTE(TRIM(J$6)," ",""))))-1)&amp;" Total",$B$6:$AH$427,ROW($A205)-5,FALSE))</f>
        <v>0</v>
      </c>
      <c r="K205" s="11">
        <f ca="1">IF(K$5&lt;&gt;"",HLOOKUP(K$5,Functionalization!$G$6:$M$427,ROW($A205)-5,FALSE),IFERROR(INDEX(K$391:K$427,MATCH($F205,$B$391:$B$427,0))/VLOOKUP($F205,$B$391:$AH$427,MATCH(LEFT(TRIM(K$6),FIND("~",SUBSTITUTE(K$6,"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205))*HLOOKUP(LEFT(TRIM(K$6),FIND("~",SUBSTITUTE(K$6," ","~",LEN(TRIM(K$6))-LEN(SUBSTITUTE(TRIM(K$6)," ",""))))-1)&amp;" Total",$B$6:$AH$427,ROW($A205)-5,FALSE))</f>
        <v>0</v>
      </c>
      <c r="L205" s="11">
        <f ca="1">IF(L$5&lt;&gt;"",HLOOKUP(L$5,Functionalization!$G$6:$M$427,ROW($A205)-5,FALSE),IFERROR(INDEX(L$391:L$427,MATCH($F205,$B$391:$B$427,0))/VLOOKUP($F205,$B$391:$AH$427,MATCH(LEFT(TRIM(L$6),FIND("~",SUBSTITUTE(L$6,"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205))*HLOOKUP(LEFT(TRIM(L$6),FIND("~",SUBSTITUTE(L$6," ","~",LEN(TRIM(L$6))-LEN(SUBSTITUTE(TRIM(L$6)," ",""))))-1)&amp;" Total",$B$6:$AH$427,ROW($A205)-5,FALSE))</f>
        <v>0</v>
      </c>
      <c r="M205" s="11">
        <f ca="1">IF(M$5&lt;&gt;"",HLOOKUP(M$5,Functionalization!$G$6:$M$427,ROW($A205)-5,FALSE),IFERROR(INDEX(M$391:M$427,MATCH($F205,$B$391:$B$427,0))/VLOOKUP($F205,$B$391:$AH$427,MATCH(LEFT(TRIM(M$6),FIND("~",SUBSTITUTE(M$6,"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205))*HLOOKUP(LEFT(TRIM(M$6),FIND("~",SUBSTITUTE(M$6," ","~",LEN(TRIM(M$6))-LEN(SUBSTITUTE(TRIM(M$6)," ",""))))-1)&amp;" Total",$B$6:$AH$427,ROW($A205)-5,FALSE))</f>
        <v>0</v>
      </c>
      <c r="N205" s="11">
        <f ca="1">IF(N$5&lt;&gt;"",HLOOKUP(N$5,Functionalization!$G$6:$M$427,ROW($A205)-5,FALSE),IFERROR(INDEX(N$391:N$427,MATCH($F205,$B$391:$B$427,0))/VLOOKUP($F205,$B$391:$AH$427,MATCH(LEFT(TRIM(N$6),FIND("~",SUBSTITUTE(N$6,"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205))*HLOOKUP(LEFT(TRIM(N$6),FIND("~",SUBSTITUTE(N$6," ","~",LEN(TRIM(N$6))-LEN(SUBSTITUTE(TRIM(N$6)," ",""))))-1)&amp;" Total",$B$6:$AH$427,ROW($A205)-5,FALSE))</f>
        <v>0</v>
      </c>
      <c r="O205" s="11">
        <f ca="1">IF(O$5&lt;&gt;"",HLOOKUP(O$5,Functionalization!$G$6:$M$427,ROW($A205)-5,FALSE),IFERROR(INDEX(O$391:O$427,MATCH($F205,$B$391:$B$427,0))/VLOOKUP($F205,$B$391:$AH$427,MATCH(LEFT(TRIM(O$6),FIND("~",SUBSTITUTE(O$6,"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205))*HLOOKUP(LEFT(TRIM(O$6),FIND("~",SUBSTITUTE(O$6," ","~",LEN(TRIM(O$6))-LEN(SUBSTITUTE(TRIM(O$6)," ",""))))-1)&amp;" Total",$B$6:$AH$427,ROW($A205)-5,FALSE))</f>
        <v>1177.9107937379247</v>
      </c>
      <c r="P205" s="11">
        <f ca="1">IF(P$5&lt;&gt;"",HLOOKUP(P$5,Functionalization!$G$6:$M$427,ROW($A205)-5,FALSE),IFERROR(INDEX(P$391:P$427,MATCH($F205,$B$391:$B$427,0))/VLOOKUP($F205,$B$391:$AH$427,MATCH(LEFT(TRIM(P$6),FIND("~",SUBSTITUTE(P$6,"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205))*HLOOKUP(LEFT(TRIM(P$6),FIND("~",SUBSTITUTE(P$6," ","~",LEN(TRIM(P$6))-LEN(SUBSTITUTE(TRIM(P$6)," ",""))))-1)&amp;" Total",$B$6:$AH$427,ROW($A205)-5,FALSE))</f>
        <v>1177.9107937379247</v>
      </c>
      <c r="Q205" s="11">
        <f ca="1">IF(Q$5&lt;&gt;"",HLOOKUP(Q$5,Functionalization!$G$6:$M$427,ROW($A205)-5,FALSE),IFERROR(INDEX(Q$391:Q$427,MATCH($F205,$B$391:$B$427,0))/VLOOKUP($F205,$B$391:$AH$427,MATCH(LEFT(TRIM(Q$6),FIND("~",SUBSTITUTE(Q$6,"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205))*HLOOKUP(LEFT(TRIM(Q$6),FIND("~",SUBSTITUTE(Q$6," ","~",LEN(TRIM(Q$6))-LEN(SUBSTITUTE(TRIM(Q$6)," ",""))))-1)&amp;" Total",$B$6:$AH$427,ROW($A205)-5,FALSE))</f>
        <v>0</v>
      </c>
      <c r="R205" s="11">
        <f ca="1">IF(R$5&lt;&gt;"",HLOOKUP(R$5,Functionalization!$G$6:$M$427,ROW($A205)-5,FALSE),IFERROR(INDEX(R$391:R$427,MATCH($F205,$B$391:$B$427,0))/VLOOKUP($F205,$B$391:$AH$427,MATCH(LEFT(TRIM(R$6),FIND("~",SUBSTITUTE(R$6,"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205))*HLOOKUP(LEFT(TRIM(R$6),FIND("~",SUBSTITUTE(R$6," ","~",LEN(TRIM(R$6))-LEN(SUBSTITUTE(TRIM(R$6)," ",""))))-1)&amp;" Total",$B$6:$AH$427,ROW($A205)-5,FALSE))</f>
        <v>0</v>
      </c>
      <c r="S205" s="11">
        <f ca="1">IF(S$5&lt;&gt;"",HLOOKUP(S$5,Functionalization!$G$6:$M$427,ROW($A205)-5,FALSE),IFERROR(INDEX(S$391:S$427,MATCH($F205,$B$391:$B$427,0))/VLOOKUP($F205,$B$391:$AH$427,MATCH(LEFT(TRIM(S$6),FIND("~",SUBSTITUTE(S$6,"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205))*HLOOKUP(LEFT(TRIM(S$6),FIND("~",SUBSTITUTE(S$6," ","~",LEN(TRIM(S$6))-LEN(SUBSTITUTE(TRIM(S$6)," ",""))))-1)&amp;" Total",$B$6:$AH$427,ROW($A205)-5,FALSE))</f>
        <v>0</v>
      </c>
      <c r="T205" s="11">
        <f ca="1">IF(T$5&lt;&gt;"",HLOOKUP(T$5,Functionalization!$G$6:$M$427,ROW($A205)-5,FALSE),IFERROR(INDEX(T$391:T$427,MATCH($F205,$B$391:$B$427,0))/VLOOKUP($F205,$B$391:$AH$427,MATCH(LEFT(TRIM(T$6),FIND("~",SUBSTITUTE(T$6,"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205))*HLOOKUP(LEFT(TRIM(T$6),FIND("~",SUBSTITUTE(T$6," ","~",LEN(TRIM(T$6))-LEN(SUBSTITUTE(TRIM(T$6)," ",""))))-1)&amp;" Total",$B$6:$AH$427,ROW($A205)-5,FALSE))</f>
        <v>0</v>
      </c>
      <c r="U205" s="11">
        <f ca="1">IF(U$5&lt;&gt;"",HLOOKUP(U$5,Functionalization!$G$6:$M$427,ROW($A205)-5,FALSE),IFERROR(INDEX(U$391:U$427,MATCH($F205,$B$391:$B$427,0))/VLOOKUP($F205,$B$391:$AH$427,MATCH(LEFT(TRIM(U$6),FIND("~",SUBSTITUTE(U$6,"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205))*HLOOKUP(LEFT(TRIM(U$6),FIND("~",SUBSTITUTE(U$6," ","~",LEN(TRIM(U$6))-LEN(SUBSTITUTE(TRIM(U$6)," ",""))))-1)&amp;" Total",$B$6:$AH$427,ROW($A205)-5,FALSE))</f>
        <v>0</v>
      </c>
      <c r="V205" s="11">
        <f ca="1">IF(V$5&lt;&gt;"",HLOOKUP(V$5,Functionalization!$G$6:$M$427,ROW($A205)-5,FALSE),IFERROR(INDEX(V$391:V$427,MATCH($F205,$B$391:$B$427,0))/VLOOKUP($F205,$B$391:$AH$427,MATCH(LEFT(TRIM(V$6),FIND("~",SUBSTITUTE(V$6,"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205))*HLOOKUP(LEFT(TRIM(V$6),FIND("~",SUBSTITUTE(V$6," ","~",LEN(TRIM(V$6))-LEN(SUBSTITUTE(TRIM(V$6)," ",""))))-1)&amp;" Total",$B$6:$AH$427,ROW($A205)-5,FALSE))</f>
        <v>0</v>
      </c>
      <c r="W205" s="11">
        <f ca="1">IF(W$5&lt;&gt;"",HLOOKUP(W$5,Functionalization!$G$6:$M$427,ROW($A205)-5,FALSE),IFERROR(INDEX(W$391:W$427,MATCH($F205,$B$391:$B$427,0))/VLOOKUP($F205,$B$391:$AH$427,MATCH(LEFT(TRIM(W$6),FIND("~",SUBSTITUTE(W$6,"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205))*HLOOKUP(LEFT(TRIM(W$6),FIND("~",SUBSTITUTE(W$6," ","~",LEN(TRIM(W$6))-LEN(SUBSTITUTE(TRIM(W$6)," ",""))))-1)&amp;" Total",$B$6:$AH$427,ROW($A205)-5,FALSE))</f>
        <v>0</v>
      </c>
      <c r="X205" s="11">
        <f ca="1">IF(X$5&lt;&gt;"",HLOOKUP(X$5,Functionalization!$G$6:$M$427,ROW($A205)-5,FALSE),IFERROR(INDEX(X$391:X$427,MATCH($F205,$B$391:$B$427,0))/VLOOKUP($F205,$B$391:$AH$427,MATCH(LEFT(TRIM(X$6),FIND("~",SUBSTITUTE(X$6,"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205))*HLOOKUP(LEFT(TRIM(X$6),FIND("~",SUBSTITUTE(X$6," ","~",LEN(TRIM(X$6))-LEN(SUBSTITUTE(TRIM(X$6)," ",""))))-1)&amp;" Total",$B$6:$AH$427,ROW($A205)-5,FALSE))</f>
        <v>0</v>
      </c>
      <c r="Y205" s="11">
        <f ca="1">IF(Y$5&lt;&gt;"",HLOOKUP(Y$5,Functionalization!$G$6:$M$427,ROW($A205)-5,FALSE),IFERROR(INDEX(Y$391:Y$427,MATCH($F205,$B$391:$B$427,0))/VLOOKUP($F205,$B$391:$AH$427,MATCH(LEFT(TRIM(Y$6),FIND("~",SUBSTITUTE(Y$6,"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205))*HLOOKUP(LEFT(TRIM(Y$6),FIND("~",SUBSTITUTE(Y$6," ","~",LEN(TRIM(Y$6))-LEN(SUBSTITUTE(TRIM(Y$6)," ",""))))-1)&amp;" Total",$B$6:$AH$427,ROW($A205)-5,FALSE))</f>
        <v>0</v>
      </c>
      <c r="Z205" s="11">
        <f ca="1">IF(Z$5&lt;&gt;"",HLOOKUP(Z$5,Functionalization!$G$6:$M$427,ROW($A205)-5,FALSE),IFERROR(INDEX(Z$391:Z$427,MATCH($F205,$B$391:$B$427,0))/VLOOKUP($F205,$B$391:$AH$427,MATCH(LEFT(TRIM(Z$6),FIND("~",SUBSTITUTE(Z$6,"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205))*HLOOKUP(LEFT(TRIM(Z$6),FIND("~",SUBSTITUTE(Z$6," ","~",LEN(TRIM(Z$6))-LEN(SUBSTITUTE(TRIM(Z$6)," ",""))))-1)&amp;" Total",$B$6:$AH$427,ROW($A205)-5,FALSE))</f>
        <v>0</v>
      </c>
      <c r="AA205" s="11">
        <f ca="1">IF(AA$5&lt;&gt;"",HLOOKUP(AA$5,Functionalization!$G$6:$M$427,ROW($A205)-5,FALSE),IFERROR(INDEX(AA$391:AA$427,MATCH($F205,$B$391:$B$427,0))/VLOOKUP($F205,$B$391:$AH$427,MATCH(LEFT(TRIM(AA$6),FIND("~",SUBSTITUTE(AA$6,"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205))*HLOOKUP(LEFT(TRIM(AA$6),FIND("~",SUBSTITUTE(AA$6," ","~",LEN(TRIM(AA$6))-LEN(SUBSTITUTE(TRIM(AA$6)," ",""))))-1)&amp;" Total",$B$6:$AH$427,ROW($A205)-5,FALSE))</f>
        <v>0</v>
      </c>
      <c r="AB205" s="11">
        <f ca="1">IF(AB$5&lt;&gt;"",HLOOKUP(AB$5,Functionalization!$G$6:$M$427,ROW($A205)-5,FALSE),IFERROR(INDEX(AB$391:AB$427,MATCH($F205,$B$391:$B$427,0))/VLOOKUP($F205,$B$391:$AH$427,MATCH(LEFT(TRIM(AB$6),FIND("~",SUBSTITUTE(AB$6,"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205))*HLOOKUP(LEFT(TRIM(AB$6),FIND("~",SUBSTITUTE(AB$6," ","~",LEN(TRIM(AB$6))-LEN(SUBSTITUTE(TRIM(AB$6)," ",""))))-1)&amp;" Total",$B$6:$AH$427,ROW($A205)-5,FALSE))</f>
        <v>0</v>
      </c>
      <c r="AC205" s="11">
        <f ca="1">IF(AC$5&lt;&gt;"",HLOOKUP(AC$5,Functionalization!$G$6:$M$427,ROW($A205)-5,FALSE),IFERROR(INDEX(AC$391:AC$427,MATCH($F205,$B$391:$B$427,0))/VLOOKUP($F205,$B$391:$AH$427,MATCH(LEFT(TRIM(AC$6),FIND("~",SUBSTITUTE(AC$6,"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205))*HLOOKUP(LEFT(TRIM(AC$6),FIND("~",SUBSTITUTE(AC$6," ","~",LEN(TRIM(AC$6))-LEN(SUBSTITUTE(TRIM(AC$6)," ",""))))-1)&amp;" Total",$B$6:$AH$427,ROW($A205)-5,FALSE))</f>
        <v>0</v>
      </c>
      <c r="AD205" s="11">
        <f ca="1">IF(AD$5&lt;&gt;"",HLOOKUP(AD$5,Functionalization!$G$6:$M$427,ROW($A205)-5,FALSE),IFERROR(INDEX(AD$391:AD$427,MATCH($F205,$B$391:$B$427,0))/VLOOKUP($F205,$B$391:$AH$427,MATCH(LEFT(TRIM(AD$6),FIND("~",SUBSTITUTE(AD$6,"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205))*HLOOKUP(LEFT(TRIM(AD$6),FIND("~",SUBSTITUTE(AD$6," ","~",LEN(TRIM(AD$6))-LEN(SUBSTITUTE(TRIM(AD$6)," ",""))))-1)&amp;" Total",$B$6:$AH$427,ROW($A205)-5,FALSE))</f>
        <v>0</v>
      </c>
      <c r="AE205" s="11">
        <f ca="1">IF(AE$5&lt;&gt;"",HLOOKUP(AE$5,Functionalization!$G$6:$M$427,ROW($A205)-5,FALSE),IFERROR(INDEX(AE$391:AE$427,MATCH($F205,$B$391:$B$427,0))/VLOOKUP($F205,$B$391:$AH$427,MATCH(LEFT(TRIM(AE$6),FIND("~",SUBSTITUTE(AE$6,"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205))*HLOOKUP(LEFT(TRIM(AE$6),FIND("~",SUBSTITUTE(AE$6," ","~",LEN(TRIM(AE$6))-LEN(SUBSTITUTE(TRIM(AE$6)," ",""))))-1)&amp;" Total",$B$6:$AH$427,ROW($A205)-5,FALSE))</f>
        <v>0</v>
      </c>
      <c r="AF205" s="11">
        <f ca="1">IF(AF$5&lt;&gt;"",HLOOKUP(AF$5,Functionalization!$G$6:$M$427,ROW($A205)-5,FALSE),IFERROR(INDEX(AF$391:AF$427,MATCH($F205,$B$391:$B$427,0))/VLOOKUP($F205,$B$391:$AH$427,MATCH(LEFT(TRIM(AF$6),FIND("~",SUBSTITUTE(AF$6,"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205))*HLOOKUP(LEFT(TRIM(AF$6),FIND("~",SUBSTITUTE(AF$6," ","~",LEN(TRIM(AF$6))-LEN(SUBSTITUTE(TRIM(AF$6)," ",""))))-1)&amp;" Total",$B$6:$AH$427,ROW($A205)-5,FALSE))</f>
        <v>0</v>
      </c>
      <c r="AG205" s="11">
        <f ca="1">IF(AG$5&lt;&gt;"",HLOOKUP(AG$5,Functionalization!$G$6:$M$427,ROW($A205)-5,FALSE),IFERROR(INDEX(AG$391:AG$427,MATCH($F205,$B$391:$B$427,0))/VLOOKUP($F205,$B$391:$AH$427,MATCH(LEFT(TRIM(AG$6),FIND("~",SUBSTITUTE(AG$6,"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205))*HLOOKUP(LEFT(TRIM(AG$6),FIND("~",SUBSTITUTE(AG$6," ","~",LEN(TRIM(AG$6))-LEN(SUBSTITUTE(TRIM(AG$6)," ",""))))-1)&amp;" Total",$B$6:$AH$427,ROW($A205)-5,FALSE))</f>
        <v>0</v>
      </c>
      <c r="AH205" s="11">
        <f ca="1">IF(AH$5&lt;&gt;"",HLOOKUP(AH$5,Functionalization!$G$6:$M$427,ROW($A205)-5,FALSE),IFERROR(INDEX(AH$391:AH$427,MATCH($F205,$B$391:$B$427,0))/VLOOKUP($F205,$B$391:$AH$427,MATCH(LEFT(TRIM(AH$6),FIND("~",SUBSTITUTE(AH$6,"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205))*HLOOKUP(LEFT(TRIM(AH$6),FIND("~",SUBSTITUTE(AH$6," ","~",LEN(TRIM(AH$6))-LEN(SUBSTITUTE(TRIM(AH$6)," ",""))))-1)&amp;" Total",$B$6:$AH$427,ROW($A205)-5,FALSE))</f>
        <v>0</v>
      </c>
      <c r="AJ205">
        <f ca="1">IFERROR(IF(SUMIF($G$6:$AH$6,AJ$6&amp;" Total",$G205:$AH205)-(SUMIF($G$6:$AH$6,AJ$6&amp;" "&amp;'Input-Func_Class'!$D$22,$G205:$AH205)+IFERROR(SUMIF($G$6:$AH$6,AJ$6&amp;" "&amp;'Input-Func_Class'!$E$22,$G205:$AH205),SUMIF($G$6:$AH$6,AJ$6&amp;" "&amp;'Input-Func_Class'!$B$24,$G205:$AH205))+SUMIF($G$6:$AH$6,AJ$6&amp;" "&amp;'Input-Func_Class'!$F$22,$G205:$AH205))&lt;Check_Limit,0,1),1)</f>
        <v>0</v>
      </c>
      <c r="AK205">
        <f ca="1">IFERROR(IF(SUMIF($G$6:$AH$6,AK$6&amp;" Total",$G205:$AH205)-(SUMIF($G$6:$AH$6,AK$6&amp;" "&amp;'Input-Func_Class'!$D$22,$G205:$AH205)+IFERROR(SUMIF($G$6:$AH$6,AK$6&amp;" "&amp;'Input-Func_Class'!$E$22,$G205:$AH205),SUMIF($G$6:$AH$6,AK$6&amp;" "&amp;'Input-Func_Class'!$B$24,$G205:$AH205))+SUMIF($G$6:$AH$6,AK$6&amp;" "&amp;'Input-Func_Class'!$F$22,$G205:$AH205))&lt;Check_Limit,0,1),1)</f>
        <v>0</v>
      </c>
      <c r="AL205">
        <f ca="1">IFERROR(IF(SUMIF($G$6:$AH$6,AL$6&amp;" Total",$G205:$AH205)-(SUMIF($G$6:$AH$6,AL$6&amp;" "&amp;'Input-Func_Class'!$D$22,$G205:$AH205)+IFERROR(SUMIF($G$6:$AH$6,AL$6&amp;" "&amp;'Input-Func_Class'!$E$22,$G205:$AH205),SUMIF($G$6:$AH$6,AL$6&amp;" "&amp;'Input-Func_Class'!$B$24,$G205:$AH205))+SUMIF($G$6:$AH$6,AL$6&amp;" "&amp;'Input-Func_Class'!$F$22,$G205:$AH205))&lt;Check_Limit,0,1),1)</f>
        <v>0</v>
      </c>
      <c r="AM205">
        <f ca="1">IFERROR(IF(SUMIF($G$6:$AH$6,AM$6&amp;" Total",$G205:$AH205)-(SUMIF($G$6:$AH$6,AM$6&amp;" "&amp;'Input-Func_Class'!$D$22,$G205:$AH205)+IFERROR(SUMIF($G$6:$AH$6,AM$6&amp;" "&amp;'Input-Func_Class'!$E$22,$G205:$AH205),SUMIF($G$6:$AH$6,AM$6&amp;" "&amp;'Input-Func_Class'!$B$24,$G205:$AH205))+SUMIF($G$6:$AH$6,AM$6&amp;" "&amp;'Input-Func_Class'!$F$22,$G205:$AH205))&lt;Check_Limit,0,1),1)</f>
        <v>0</v>
      </c>
      <c r="AN205">
        <f ca="1">IFERROR(IF(SUMIF($G$6:$AH$6,AN$6&amp;" Total",$G205:$AH205)-(SUMIF($G$6:$AH$6,AN$6&amp;" "&amp;'Input-Func_Class'!$D$22,$G205:$AH205)+IFERROR(SUMIF($G$6:$AH$6,AN$6&amp;" "&amp;'Input-Func_Class'!$E$22,$G205:$AH205),SUMIF($G$6:$AH$6,AN$6&amp;" "&amp;'Input-Func_Class'!$B$24,$G205:$AH205))+SUMIF($G$6:$AH$6,AN$6&amp;" "&amp;'Input-Func_Class'!$F$22,$G205:$AH205))&lt;Check_Limit,0,1),1)</f>
        <v>0</v>
      </c>
      <c r="AO205">
        <f ca="1">IFERROR(IF(SUMIF($G$6:$AH$6,AO$6&amp;" Total",$G205:$AH205)-(SUMIF($G$6:$AH$6,AO$6&amp;" "&amp;'Input-Func_Class'!$D$22,$G205:$AH205)+IFERROR(SUMIF($G$6:$AH$6,AO$6&amp;" "&amp;'Input-Func_Class'!$E$22,$G205:$AH205),SUMIF($G$6:$AH$6,AO$6&amp;" "&amp;'Input-Func_Class'!$B$24,$G205:$AH205))+SUMIF($G$6:$AH$6,AO$6&amp;" "&amp;'Input-Func_Class'!$F$22,$G205:$AH205))&lt;Check_Limit,0,1),1)</f>
        <v>0</v>
      </c>
      <c r="AP205">
        <f ca="1">IFERROR(IF(SUMIF($G$6:$AH$6,AP$6&amp;" Total",$G205:$AH205)-(SUMIF($G$6:$AH$6,AP$6&amp;" "&amp;'Input-Func_Class'!$D$22,$G205:$AH205)+IFERROR(SUMIF($G$6:$AH$6,AP$6&amp;" "&amp;'Input-Func_Class'!$E$22,$G205:$AH205),SUMIF($G$6:$AH$6,AP$6&amp;" "&amp;'Input-Func_Class'!$B$24,$G205:$AH205))+SUMIF($G$6:$AH$6,AP$6&amp;" "&amp;'Input-Func_Class'!$F$22,$G205:$AH205))&lt;Check_Limit,0,1),1)</f>
        <v>0</v>
      </c>
    </row>
    <row r="206" spans="1:42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>Functionalization!$D206</f>
        <v>208.35809687145309</v>
      </c>
      <c r="E206" s="11">
        <f t="shared" ca="1" si="25"/>
        <v>0</v>
      </c>
      <c r="F206" s="3" t="str">
        <f>IF($D206=0,"-",IF('Input-Accounts'!$E206&lt;&gt;0,'Input-Accounts'!$E206,'Input-Accounts'!$G206))</f>
        <v>INT_STORPT</v>
      </c>
      <c r="G206" s="11">
        <f ca="1">IF(G$5&lt;&gt;"",HLOOKUP(G$5,Functionalization!$G$6:$M$427,ROW($A206)-5,FALSE),IFERROR(INDEX(G$391:G$427,MATCH($F206,$B$391:$B$427,0))/VLOOKUP($F206,$B$391:$AH$427,MATCH(LEFT(TRIM(G$6),FIND("~",SUBSTITUTE(G$6,"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206))*HLOOKUP(LEFT(TRIM(G$6),FIND("~",SUBSTITUTE(G$6," ","~",LEN(TRIM(G$6))-LEN(SUBSTITUTE(TRIM(G$6)," ",""))))-1)&amp;" Total",$B$6:$AH$427,ROW($A206)-5,FALSE))</f>
        <v>0</v>
      </c>
      <c r="H206" s="11">
        <f ca="1">IF(H$5&lt;&gt;"",HLOOKUP(H$5,Functionalization!$G$6:$M$427,ROW($A206)-5,FALSE),IFERROR(INDEX(H$391:H$427,MATCH($F206,$B$391:$B$427,0))/VLOOKUP($F206,$B$391:$AH$427,MATCH(LEFT(TRIM(H$6),FIND("~",SUBSTITUTE(H$6,"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206))*HLOOKUP(LEFT(TRIM(H$6),FIND("~",SUBSTITUTE(H$6," ","~",LEN(TRIM(H$6))-LEN(SUBSTITUTE(TRIM(H$6)," ",""))))-1)&amp;" Total",$B$6:$AH$427,ROW($A206)-5,FALSE))</f>
        <v>0</v>
      </c>
      <c r="I206" s="11">
        <f ca="1">IF(I$5&lt;&gt;"",HLOOKUP(I$5,Functionalization!$G$6:$M$427,ROW($A206)-5,FALSE),IFERROR(INDEX(I$391:I$427,MATCH($F206,$B$391:$B$427,0))/VLOOKUP($F206,$B$391:$AH$427,MATCH(LEFT(TRIM(I$6),FIND("~",SUBSTITUTE(I$6,"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206))*HLOOKUP(LEFT(TRIM(I$6),FIND("~",SUBSTITUTE(I$6," ","~",LEN(TRIM(I$6))-LEN(SUBSTITUTE(TRIM(I$6)," ",""))))-1)&amp;" Total",$B$6:$AH$427,ROW($A206)-5,FALSE))</f>
        <v>0</v>
      </c>
      <c r="J206" s="11">
        <f ca="1">IF(J$5&lt;&gt;"",HLOOKUP(J$5,Functionalization!$G$6:$M$427,ROW($A206)-5,FALSE),IFERROR(INDEX(J$391:J$427,MATCH($F206,$B$391:$B$427,0))/VLOOKUP($F206,$B$391:$AH$427,MATCH(LEFT(TRIM(J$6),FIND("~",SUBSTITUTE(J$6,"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206))*HLOOKUP(LEFT(TRIM(J$6),FIND("~",SUBSTITUTE(J$6," ","~",LEN(TRIM(J$6))-LEN(SUBSTITUTE(TRIM(J$6)," ",""))))-1)&amp;" Total",$B$6:$AH$427,ROW($A206)-5,FALSE))</f>
        <v>0</v>
      </c>
      <c r="K206" s="11">
        <f ca="1">IF(K$5&lt;&gt;"",HLOOKUP(K$5,Functionalization!$G$6:$M$427,ROW($A206)-5,FALSE),IFERROR(INDEX(K$391:K$427,MATCH($F206,$B$391:$B$427,0))/VLOOKUP($F206,$B$391:$AH$427,MATCH(LEFT(TRIM(K$6),FIND("~",SUBSTITUTE(K$6,"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206))*HLOOKUP(LEFT(TRIM(K$6),FIND("~",SUBSTITUTE(K$6," ","~",LEN(TRIM(K$6))-LEN(SUBSTITUTE(TRIM(K$6)," ",""))))-1)&amp;" Total",$B$6:$AH$427,ROW($A206)-5,FALSE))</f>
        <v>0</v>
      </c>
      <c r="L206" s="11">
        <f ca="1">IF(L$5&lt;&gt;"",HLOOKUP(L$5,Functionalization!$G$6:$M$427,ROW($A206)-5,FALSE),IFERROR(INDEX(L$391:L$427,MATCH($F206,$B$391:$B$427,0))/VLOOKUP($F206,$B$391:$AH$427,MATCH(LEFT(TRIM(L$6),FIND("~",SUBSTITUTE(L$6,"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206))*HLOOKUP(LEFT(TRIM(L$6),FIND("~",SUBSTITUTE(L$6," ","~",LEN(TRIM(L$6))-LEN(SUBSTITUTE(TRIM(L$6)," ",""))))-1)&amp;" Total",$B$6:$AH$427,ROW($A206)-5,FALSE))</f>
        <v>0</v>
      </c>
      <c r="M206" s="11">
        <f ca="1">IF(M$5&lt;&gt;"",HLOOKUP(M$5,Functionalization!$G$6:$M$427,ROW($A206)-5,FALSE),IFERROR(INDEX(M$391:M$427,MATCH($F206,$B$391:$B$427,0))/VLOOKUP($F206,$B$391:$AH$427,MATCH(LEFT(TRIM(M$6),FIND("~",SUBSTITUTE(M$6,"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206))*HLOOKUP(LEFT(TRIM(M$6),FIND("~",SUBSTITUTE(M$6," ","~",LEN(TRIM(M$6))-LEN(SUBSTITUTE(TRIM(M$6)," ",""))))-1)&amp;" Total",$B$6:$AH$427,ROW($A206)-5,FALSE))</f>
        <v>0</v>
      </c>
      <c r="N206" s="11">
        <f ca="1">IF(N$5&lt;&gt;"",HLOOKUP(N$5,Functionalization!$G$6:$M$427,ROW($A206)-5,FALSE),IFERROR(INDEX(N$391:N$427,MATCH($F206,$B$391:$B$427,0))/VLOOKUP($F206,$B$391:$AH$427,MATCH(LEFT(TRIM(N$6),FIND("~",SUBSTITUTE(N$6,"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206))*HLOOKUP(LEFT(TRIM(N$6),FIND("~",SUBSTITUTE(N$6," ","~",LEN(TRIM(N$6))-LEN(SUBSTITUTE(TRIM(N$6)," ",""))))-1)&amp;" Total",$B$6:$AH$427,ROW($A206)-5,FALSE))</f>
        <v>0</v>
      </c>
      <c r="O206" s="11">
        <f ca="1">IF(O$5&lt;&gt;"",HLOOKUP(O$5,Functionalization!$G$6:$M$427,ROW($A206)-5,FALSE),IFERROR(INDEX(O$391:O$427,MATCH($F206,$B$391:$B$427,0))/VLOOKUP($F206,$B$391:$AH$427,MATCH(LEFT(TRIM(O$6),FIND("~",SUBSTITUTE(O$6,"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206))*HLOOKUP(LEFT(TRIM(O$6),FIND("~",SUBSTITUTE(O$6," ","~",LEN(TRIM(O$6))-LEN(SUBSTITUTE(TRIM(O$6)," ",""))))-1)&amp;" Total",$B$6:$AH$427,ROW($A206)-5,FALSE))</f>
        <v>208.35809687145309</v>
      </c>
      <c r="P206" s="11">
        <f ca="1">IF(P$5&lt;&gt;"",HLOOKUP(P$5,Functionalization!$G$6:$M$427,ROW($A206)-5,FALSE),IFERROR(INDEX(P$391:P$427,MATCH($F206,$B$391:$B$427,0))/VLOOKUP($F206,$B$391:$AH$427,MATCH(LEFT(TRIM(P$6),FIND("~",SUBSTITUTE(P$6,"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206))*HLOOKUP(LEFT(TRIM(P$6),FIND("~",SUBSTITUTE(P$6," ","~",LEN(TRIM(P$6))-LEN(SUBSTITUTE(TRIM(P$6)," ",""))))-1)&amp;" Total",$B$6:$AH$427,ROW($A206)-5,FALSE))</f>
        <v>208.35809687145309</v>
      </c>
      <c r="Q206" s="11">
        <f ca="1">IF(Q$5&lt;&gt;"",HLOOKUP(Q$5,Functionalization!$G$6:$M$427,ROW($A206)-5,FALSE),IFERROR(INDEX(Q$391:Q$427,MATCH($F206,$B$391:$B$427,0))/VLOOKUP($F206,$B$391:$AH$427,MATCH(LEFT(TRIM(Q$6),FIND("~",SUBSTITUTE(Q$6,"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206))*HLOOKUP(LEFT(TRIM(Q$6),FIND("~",SUBSTITUTE(Q$6," ","~",LEN(TRIM(Q$6))-LEN(SUBSTITUTE(TRIM(Q$6)," ",""))))-1)&amp;" Total",$B$6:$AH$427,ROW($A206)-5,FALSE))</f>
        <v>0</v>
      </c>
      <c r="R206" s="11">
        <f ca="1">IF(R$5&lt;&gt;"",HLOOKUP(R$5,Functionalization!$G$6:$M$427,ROW($A206)-5,FALSE),IFERROR(INDEX(R$391:R$427,MATCH($F206,$B$391:$B$427,0))/VLOOKUP($F206,$B$391:$AH$427,MATCH(LEFT(TRIM(R$6),FIND("~",SUBSTITUTE(R$6,"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206))*HLOOKUP(LEFT(TRIM(R$6),FIND("~",SUBSTITUTE(R$6," ","~",LEN(TRIM(R$6))-LEN(SUBSTITUTE(TRIM(R$6)," ",""))))-1)&amp;" Total",$B$6:$AH$427,ROW($A206)-5,FALSE))</f>
        <v>0</v>
      </c>
      <c r="S206" s="11">
        <f ca="1">IF(S$5&lt;&gt;"",HLOOKUP(S$5,Functionalization!$G$6:$M$427,ROW($A206)-5,FALSE),IFERROR(INDEX(S$391:S$427,MATCH($F206,$B$391:$B$427,0))/VLOOKUP($F206,$B$391:$AH$427,MATCH(LEFT(TRIM(S$6),FIND("~",SUBSTITUTE(S$6,"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206))*HLOOKUP(LEFT(TRIM(S$6),FIND("~",SUBSTITUTE(S$6," ","~",LEN(TRIM(S$6))-LEN(SUBSTITUTE(TRIM(S$6)," ",""))))-1)&amp;" Total",$B$6:$AH$427,ROW($A206)-5,FALSE))</f>
        <v>0</v>
      </c>
      <c r="T206" s="11">
        <f ca="1">IF(T$5&lt;&gt;"",HLOOKUP(T$5,Functionalization!$G$6:$M$427,ROW($A206)-5,FALSE),IFERROR(INDEX(T$391:T$427,MATCH($F206,$B$391:$B$427,0))/VLOOKUP($F206,$B$391:$AH$427,MATCH(LEFT(TRIM(T$6),FIND("~",SUBSTITUTE(T$6,"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206))*HLOOKUP(LEFT(TRIM(T$6),FIND("~",SUBSTITUTE(T$6," ","~",LEN(TRIM(T$6))-LEN(SUBSTITUTE(TRIM(T$6)," ",""))))-1)&amp;" Total",$B$6:$AH$427,ROW($A206)-5,FALSE))</f>
        <v>0</v>
      </c>
      <c r="U206" s="11">
        <f ca="1">IF(U$5&lt;&gt;"",HLOOKUP(U$5,Functionalization!$G$6:$M$427,ROW($A206)-5,FALSE),IFERROR(INDEX(U$391:U$427,MATCH($F206,$B$391:$B$427,0))/VLOOKUP($F206,$B$391:$AH$427,MATCH(LEFT(TRIM(U$6),FIND("~",SUBSTITUTE(U$6,"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206))*HLOOKUP(LEFT(TRIM(U$6),FIND("~",SUBSTITUTE(U$6," ","~",LEN(TRIM(U$6))-LEN(SUBSTITUTE(TRIM(U$6)," ",""))))-1)&amp;" Total",$B$6:$AH$427,ROW($A206)-5,FALSE))</f>
        <v>0</v>
      </c>
      <c r="V206" s="11">
        <f ca="1">IF(V$5&lt;&gt;"",HLOOKUP(V$5,Functionalization!$G$6:$M$427,ROW($A206)-5,FALSE),IFERROR(INDEX(V$391:V$427,MATCH($F206,$B$391:$B$427,0))/VLOOKUP($F206,$B$391:$AH$427,MATCH(LEFT(TRIM(V$6),FIND("~",SUBSTITUTE(V$6,"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206))*HLOOKUP(LEFT(TRIM(V$6),FIND("~",SUBSTITUTE(V$6," ","~",LEN(TRIM(V$6))-LEN(SUBSTITUTE(TRIM(V$6)," ",""))))-1)&amp;" Total",$B$6:$AH$427,ROW($A206)-5,FALSE))</f>
        <v>0</v>
      </c>
      <c r="W206" s="11">
        <f ca="1">IF(W$5&lt;&gt;"",HLOOKUP(W$5,Functionalization!$G$6:$M$427,ROW($A206)-5,FALSE),IFERROR(INDEX(W$391:W$427,MATCH($F206,$B$391:$B$427,0))/VLOOKUP($F206,$B$391:$AH$427,MATCH(LEFT(TRIM(W$6),FIND("~",SUBSTITUTE(W$6,"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206))*HLOOKUP(LEFT(TRIM(W$6),FIND("~",SUBSTITUTE(W$6," ","~",LEN(TRIM(W$6))-LEN(SUBSTITUTE(TRIM(W$6)," ",""))))-1)&amp;" Total",$B$6:$AH$427,ROW($A206)-5,FALSE))</f>
        <v>0</v>
      </c>
      <c r="X206" s="11">
        <f ca="1">IF(X$5&lt;&gt;"",HLOOKUP(X$5,Functionalization!$G$6:$M$427,ROW($A206)-5,FALSE),IFERROR(INDEX(X$391:X$427,MATCH($F206,$B$391:$B$427,0))/VLOOKUP($F206,$B$391:$AH$427,MATCH(LEFT(TRIM(X$6),FIND("~",SUBSTITUTE(X$6,"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206))*HLOOKUP(LEFT(TRIM(X$6),FIND("~",SUBSTITUTE(X$6," ","~",LEN(TRIM(X$6))-LEN(SUBSTITUTE(TRIM(X$6)," ",""))))-1)&amp;" Total",$B$6:$AH$427,ROW($A206)-5,FALSE))</f>
        <v>0</v>
      </c>
      <c r="Y206" s="11">
        <f ca="1">IF(Y$5&lt;&gt;"",HLOOKUP(Y$5,Functionalization!$G$6:$M$427,ROW($A206)-5,FALSE),IFERROR(INDEX(Y$391:Y$427,MATCH($F206,$B$391:$B$427,0))/VLOOKUP($F206,$B$391:$AH$427,MATCH(LEFT(TRIM(Y$6),FIND("~",SUBSTITUTE(Y$6,"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206))*HLOOKUP(LEFT(TRIM(Y$6),FIND("~",SUBSTITUTE(Y$6," ","~",LEN(TRIM(Y$6))-LEN(SUBSTITUTE(TRIM(Y$6)," ",""))))-1)&amp;" Total",$B$6:$AH$427,ROW($A206)-5,FALSE))</f>
        <v>0</v>
      </c>
      <c r="Z206" s="11">
        <f ca="1">IF(Z$5&lt;&gt;"",HLOOKUP(Z$5,Functionalization!$G$6:$M$427,ROW($A206)-5,FALSE),IFERROR(INDEX(Z$391:Z$427,MATCH($F206,$B$391:$B$427,0))/VLOOKUP($F206,$B$391:$AH$427,MATCH(LEFT(TRIM(Z$6),FIND("~",SUBSTITUTE(Z$6,"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206))*HLOOKUP(LEFT(TRIM(Z$6),FIND("~",SUBSTITUTE(Z$6," ","~",LEN(TRIM(Z$6))-LEN(SUBSTITUTE(TRIM(Z$6)," ",""))))-1)&amp;" Total",$B$6:$AH$427,ROW($A206)-5,FALSE))</f>
        <v>0</v>
      </c>
      <c r="AA206" s="11">
        <f ca="1">IF(AA$5&lt;&gt;"",HLOOKUP(AA$5,Functionalization!$G$6:$M$427,ROW($A206)-5,FALSE),IFERROR(INDEX(AA$391:AA$427,MATCH($F206,$B$391:$B$427,0))/VLOOKUP($F206,$B$391:$AH$427,MATCH(LEFT(TRIM(AA$6),FIND("~",SUBSTITUTE(AA$6,"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206))*HLOOKUP(LEFT(TRIM(AA$6),FIND("~",SUBSTITUTE(AA$6," ","~",LEN(TRIM(AA$6))-LEN(SUBSTITUTE(TRIM(AA$6)," ",""))))-1)&amp;" Total",$B$6:$AH$427,ROW($A206)-5,FALSE))</f>
        <v>0</v>
      </c>
      <c r="AB206" s="11">
        <f ca="1">IF(AB$5&lt;&gt;"",HLOOKUP(AB$5,Functionalization!$G$6:$M$427,ROW($A206)-5,FALSE),IFERROR(INDEX(AB$391:AB$427,MATCH($F206,$B$391:$B$427,0))/VLOOKUP($F206,$B$391:$AH$427,MATCH(LEFT(TRIM(AB$6),FIND("~",SUBSTITUTE(AB$6,"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206))*HLOOKUP(LEFT(TRIM(AB$6),FIND("~",SUBSTITUTE(AB$6," ","~",LEN(TRIM(AB$6))-LEN(SUBSTITUTE(TRIM(AB$6)," ",""))))-1)&amp;" Total",$B$6:$AH$427,ROW($A206)-5,FALSE))</f>
        <v>0</v>
      </c>
      <c r="AC206" s="11">
        <f ca="1">IF(AC$5&lt;&gt;"",HLOOKUP(AC$5,Functionalization!$G$6:$M$427,ROW($A206)-5,FALSE),IFERROR(INDEX(AC$391:AC$427,MATCH($F206,$B$391:$B$427,0))/VLOOKUP($F206,$B$391:$AH$427,MATCH(LEFT(TRIM(AC$6),FIND("~",SUBSTITUTE(AC$6,"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206))*HLOOKUP(LEFT(TRIM(AC$6),FIND("~",SUBSTITUTE(AC$6," ","~",LEN(TRIM(AC$6))-LEN(SUBSTITUTE(TRIM(AC$6)," ",""))))-1)&amp;" Total",$B$6:$AH$427,ROW($A206)-5,FALSE))</f>
        <v>0</v>
      </c>
      <c r="AD206" s="11">
        <f ca="1">IF(AD$5&lt;&gt;"",HLOOKUP(AD$5,Functionalization!$G$6:$M$427,ROW($A206)-5,FALSE),IFERROR(INDEX(AD$391:AD$427,MATCH($F206,$B$391:$B$427,0))/VLOOKUP($F206,$B$391:$AH$427,MATCH(LEFT(TRIM(AD$6),FIND("~",SUBSTITUTE(AD$6,"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206))*HLOOKUP(LEFT(TRIM(AD$6),FIND("~",SUBSTITUTE(AD$6," ","~",LEN(TRIM(AD$6))-LEN(SUBSTITUTE(TRIM(AD$6)," ",""))))-1)&amp;" Total",$B$6:$AH$427,ROW($A206)-5,FALSE))</f>
        <v>0</v>
      </c>
      <c r="AE206" s="11">
        <f ca="1">IF(AE$5&lt;&gt;"",HLOOKUP(AE$5,Functionalization!$G$6:$M$427,ROW($A206)-5,FALSE),IFERROR(INDEX(AE$391:AE$427,MATCH($F206,$B$391:$B$427,0))/VLOOKUP($F206,$B$391:$AH$427,MATCH(LEFT(TRIM(AE$6),FIND("~",SUBSTITUTE(AE$6,"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206))*HLOOKUP(LEFT(TRIM(AE$6),FIND("~",SUBSTITUTE(AE$6," ","~",LEN(TRIM(AE$6))-LEN(SUBSTITUTE(TRIM(AE$6)," ",""))))-1)&amp;" Total",$B$6:$AH$427,ROW($A206)-5,FALSE))</f>
        <v>0</v>
      </c>
      <c r="AF206" s="11">
        <f ca="1">IF(AF$5&lt;&gt;"",HLOOKUP(AF$5,Functionalization!$G$6:$M$427,ROW($A206)-5,FALSE),IFERROR(INDEX(AF$391:AF$427,MATCH($F206,$B$391:$B$427,0))/VLOOKUP($F206,$B$391:$AH$427,MATCH(LEFT(TRIM(AF$6),FIND("~",SUBSTITUTE(AF$6,"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206))*HLOOKUP(LEFT(TRIM(AF$6),FIND("~",SUBSTITUTE(AF$6," ","~",LEN(TRIM(AF$6))-LEN(SUBSTITUTE(TRIM(AF$6)," ",""))))-1)&amp;" Total",$B$6:$AH$427,ROW($A206)-5,FALSE))</f>
        <v>0</v>
      </c>
      <c r="AG206" s="11">
        <f ca="1">IF(AG$5&lt;&gt;"",HLOOKUP(AG$5,Functionalization!$G$6:$M$427,ROW($A206)-5,FALSE),IFERROR(INDEX(AG$391:AG$427,MATCH($F206,$B$391:$B$427,0))/VLOOKUP($F206,$B$391:$AH$427,MATCH(LEFT(TRIM(AG$6),FIND("~",SUBSTITUTE(AG$6,"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206))*HLOOKUP(LEFT(TRIM(AG$6),FIND("~",SUBSTITUTE(AG$6," ","~",LEN(TRIM(AG$6))-LEN(SUBSTITUTE(TRIM(AG$6)," ",""))))-1)&amp;" Total",$B$6:$AH$427,ROW($A206)-5,FALSE))</f>
        <v>0</v>
      </c>
      <c r="AH206" s="11">
        <f ca="1">IF(AH$5&lt;&gt;"",HLOOKUP(AH$5,Functionalization!$G$6:$M$427,ROW($A206)-5,FALSE),IFERROR(INDEX(AH$391:AH$427,MATCH($F206,$B$391:$B$427,0))/VLOOKUP($F206,$B$391:$AH$427,MATCH(LEFT(TRIM(AH$6),FIND("~",SUBSTITUTE(AH$6,"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206))*HLOOKUP(LEFT(TRIM(AH$6),FIND("~",SUBSTITUTE(AH$6," ","~",LEN(TRIM(AH$6))-LEN(SUBSTITUTE(TRIM(AH$6)," ",""))))-1)&amp;" Total",$B$6:$AH$427,ROW($A206)-5,FALSE))</f>
        <v>0</v>
      </c>
      <c r="AJ206">
        <f ca="1">IFERROR(IF(SUMIF($G$6:$AH$6,AJ$6&amp;" Total",$G206:$AH206)-(SUMIF($G$6:$AH$6,AJ$6&amp;" "&amp;'Input-Func_Class'!$D$22,$G206:$AH206)+IFERROR(SUMIF($G$6:$AH$6,AJ$6&amp;" "&amp;'Input-Func_Class'!$E$22,$G206:$AH206),SUMIF($G$6:$AH$6,AJ$6&amp;" "&amp;'Input-Func_Class'!$B$24,$G206:$AH206))+SUMIF($G$6:$AH$6,AJ$6&amp;" "&amp;'Input-Func_Class'!$F$22,$G206:$AH206))&lt;Check_Limit,0,1),1)</f>
        <v>0</v>
      </c>
      <c r="AK206">
        <f ca="1">IFERROR(IF(SUMIF($G$6:$AH$6,AK$6&amp;" Total",$G206:$AH206)-(SUMIF($G$6:$AH$6,AK$6&amp;" "&amp;'Input-Func_Class'!$D$22,$G206:$AH206)+IFERROR(SUMIF($G$6:$AH$6,AK$6&amp;" "&amp;'Input-Func_Class'!$E$22,$G206:$AH206),SUMIF($G$6:$AH$6,AK$6&amp;" "&amp;'Input-Func_Class'!$B$24,$G206:$AH206))+SUMIF($G$6:$AH$6,AK$6&amp;" "&amp;'Input-Func_Class'!$F$22,$G206:$AH206))&lt;Check_Limit,0,1),1)</f>
        <v>0</v>
      </c>
      <c r="AL206">
        <f ca="1">IFERROR(IF(SUMIF($G$6:$AH$6,AL$6&amp;" Total",$G206:$AH206)-(SUMIF($G$6:$AH$6,AL$6&amp;" "&amp;'Input-Func_Class'!$D$22,$G206:$AH206)+IFERROR(SUMIF($G$6:$AH$6,AL$6&amp;" "&amp;'Input-Func_Class'!$E$22,$G206:$AH206),SUMIF($G$6:$AH$6,AL$6&amp;" "&amp;'Input-Func_Class'!$B$24,$G206:$AH206))+SUMIF($G$6:$AH$6,AL$6&amp;" "&amp;'Input-Func_Class'!$F$22,$G206:$AH206))&lt;Check_Limit,0,1),1)</f>
        <v>0</v>
      </c>
      <c r="AM206">
        <f ca="1">IFERROR(IF(SUMIF($G$6:$AH$6,AM$6&amp;" Total",$G206:$AH206)-(SUMIF($G$6:$AH$6,AM$6&amp;" "&amp;'Input-Func_Class'!$D$22,$G206:$AH206)+IFERROR(SUMIF($G$6:$AH$6,AM$6&amp;" "&amp;'Input-Func_Class'!$E$22,$G206:$AH206),SUMIF($G$6:$AH$6,AM$6&amp;" "&amp;'Input-Func_Class'!$B$24,$G206:$AH206))+SUMIF($G$6:$AH$6,AM$6&amp;" "&amp;'Input-Func_Class'!$F$22,$G206:$AH206))&lt;Check_Limit,0,1),1)</f>
        <v>0</v>
      </c>
      <c r="AN206">
        <f ca="1">IFERROR(IF(SUMIF($G$6:$AH$6,AN$6&amp;" Total",$G206:$AH206)-(SUMIF($G$6:$AH$6,AN$6&amp;" "&amp;'Input-Func_Class'!$D$22,$G206:$AH206)+IFERROR(SUMIF($G$6:$AH$6,AN$6&amp;" "&amp;'Input-Func_Class'!$E$22,$G206:$AH206),SUMIF($G$6:$AH$6,AN$6&amp;" "&amp;'Input-Func_Class'!$B$24,$G206:$AH206))+SUMIF($G$6:$AH$6,AN$6&amp;" "&amp;'Input-Func_Class'!$F$22,$G206:$AH206))&lt;Check_Limit,0,1),1)</f>
        <v>0</v>
      </c>
      <c r="AO206">
        <f ca="1">IFERROR(IF(SUMIF($G$6:$AH$6,AO$6&amp;" Total",$G206:$AH206)-(SUMIF($G$6:$AH$6,AO$6&amp;" "&amp;'Input-Func_Class'!$D$22,$G206:$AH206)+IFERROR(SUMIF($G$6:$AH$6,AO$6&amp;" "&amp;'Input-Func_Class'!$E$22,$G206:$AH206),SUMIF($G$6:$AH$6,AO$6&amp;" "&amp;'Input-Func_Class'!$B$24,$G206:$AH206))+SUMIF($G$6:$AH$6,AO$6&amp;" "&amp;'Input-Func_Class'!$F$22,$G206:$AH206))&lt;Check_Limit,0,1),1)</f>
        <v>0</v>
      </c>
      <c r="AP206">
        <f ca="1">IFERROR(IF(SUMIF($G$6:$AH$6,AP$6&amp;" Total",$G206:$AH206)-(SUMIF($G$6:$AH$6,AP$6&amp;" "&amp;'Input-Func_Class'!$D$22,$G206:$AH206)+IFERROR(SUMIF($G$6:$AH$6,AP$6&amp;" "&amp;'Input-Func_Class'!$E$22,$G206:$AH206),SUMIF($G$6:$AH$6,AP$6&amp;" "&amp;'Input-Func_Class'!$B$24,$G206:$AH206))+SUMIF($G$6:$AH$6,AP$6&amp;" "&amp;'Input-Func_Class'!$F$22,$G206:$AH206))&lt;Check_Limit,0,1),1)</f>
        <v>0</v>
      </c>
    </row>
    <row r="207" spans="1:42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>SUBTOTAL(9,D201:D206)</f>
        <v>575552.5080693994</v>
      </c>
      <c r="E207" s="11">
        <f t="shared" ca="1" si="25"/>
        <v>0</v>
      </c>
      <c r="G207" s="111">
        <f t="shared" ref="G207:R207" ca="1" si="26">SUBTOTAL(9,G201:G206)</f>
        <v>0</v>
      </c>
      <c r="H207" s="111">
        <f t="shared" ca="1" si="26"/>
        <v>0</v>
      </c>
      <c r="I207" s="111">
        <f t="shared" ca="1" si="26"/>
        <v>0</v>
      </c>
      <c r="J207" s="111">
        <f t="shared" ca="1" si="26"/>
        <v>0</v>
      </c>
      <c r="K207" s="111">
        <f t="shared" ca="1" si="26"/>
        <v>0</v>
      </c>
      <c r="L207" s="111">
        <f t="shared" ca="1" si="26"/>
        <v>0</v>
      </c>
      <c r="M207" s="111">
        <f t="shared" ca="1" si="26"/>
        <v>0</v>
      </c>
      <c r="N207" s="111">
        <f t="shared" ca="1" si="26"/>
        <v>0</v>
      </c>
      <c r="O207" s="111">
        <f t="shared" ca="1" si="26"/>
        <v>575552.5080693994</v>
      </c>
      <c r="P207" s="111">
        <f t="shared" ca="1" si="26"/>
        <v>575552.5080693994</v>
      </c>
      <c r="Q207" s="111">
        <f t="shared" ca="1" si="26"/>
        <v>0</v>
      </c>
      <c r="R207" s="111">
        <f t="shared" ca="1" si="26"/>
        <v>0</v>
      </c>
      <c r="S207" s="111">
        <f t="shared" ref="S207:AH207" ca="1" si="27">SUBTOTAL(9,S201:S206)</f>
        <v>0</v>
      </c>
      <c r="T207" s="111">
        <f t="shared" ca="1" si="27"/>
        <v>0</v>
      </c>
      <c r="U207" s="111">
        <f t="shared" ca="1" si="27"/>
        <v>0</v>
      </c>
      <c r="V207" s="111">
        <f t="shared" ca="1" si="27"/>
        <v>0</v>
      </c>
      <c r="W207" s="111">
        <f t="shared" ca="1" si="27"/>
        <v>0</v>
      </c>
      <c r="X207" s="111">
        <f t="shared" ca="1" si="27"/>
        <v>0</v>
      </c>
      <c r="Y207" s="111">
        <f t="shared" ca="1" si="27"/>
        <v>0</v>
      </c>
      <c r="Z207" s="111">
        <f t="shared" ca="1" si="27"/>
        <v>0</v>
      </c>
      <c r="AA207" s="111">
        <f t="shared" ca="1" si="27"/>
        <v>0</v>
      </c>
      <c r="AB207" s="111">
        <f t="shared" ca="1" si="27"/>
        <v>0</v>
      </c>
      <c r="AC207" s="111">
        <f t="shared" ca="1" si="27"/>
        <v>0</v>
      </c>
      <c r="AD207" s="111">
        <f t="shared" ca="1" si="27"/>
        <v>0</v>
      </c>
      <c r="AE207" s="111">
        <f t="shared" ca="1" si="27"/>
        <v>0</v>
      </c>
      <c r="AF207" s="111">
        <f t="shared" ca="1" si="27"/>
        <v>0</v>
      </c>
      <c r="AG207" s="111">
        <f t="shared" ca="1" si="27"/>
        <v>0</v>
      </c>
      <c r="AH207" s="111">
        <f t="shared" ca="1" si="27"/>
        <v>0</v>
      </c>
      <c r="AJ207">
        <f ca="1">IFERROR(IF(SUMIF($G$6:$AH$6,AJ$6&amp;" Total",$G207:$AH207)-(SUMIF($G$6:$AH$6,AJ$6&amp;" "&amp;'Input-Func_Class'!$D$22,$G207:$AH207)+IFERROR(SUMIF($G$6:$AH$6,AJ$6&amp;" "&amp;'Input-Func_Class'!$E$22,$G207:$AH207),SUMIF($G$6:$AH$6,AJ$6&amp;" "&amp;'Input-Func_Class'!$B$24,$G207:$AH207))+SUMIF($G$6:$AH$6,AJ$6&amp;" "&amp;'Input-Func_Class'!$F$22,$G207:$AH207))&lt;Check_Limit,0,1),1)</f>
        <v>0</v>
      </c>
      <c r="AK207">
        <f ca="1">IFERROR(IF(SUMIF($G$6:$AH$6,AK$6&amp;" Total",$G207:$AH207)-(SUMIF($G$6:$AH$6,AK$6&amp;" "&amp;'Input-Func_Class'!$D$22,$G207:$AH207)+IFERROR(SUMIF($G$6:$AH$6,AK$6&amp;" "&amp;'Input-Func_Class'!$E$22,$G207:$AH207),SUMIF($G$6:$AH$6,AK$6&amp;" "&amp;'Input-Func_Class'!$B$24,$G207:$AH207))+SUMIF($G$6:$AH$6,AK$6&amp;" "&amp;'Input-Func_Class'!$F$22,$G207:$AH207))&lt;Check_Limit,0,1),1)</f>
        <v>0</v>
      </c>
      <c r="AL207">
        <f ca="1">IFERROR(IF(SUMIF($G$6:$AH$6,AL$6&amp;" Total",$G207:$AH207)-(SUMIF($G$6:$AH$6,AL$6&amp;" "&amp;'Input-Func_Class'!$D$22,$G207:$AH207)+IFERROR(SUMIF($G$6:$AH$6,AL$6&amp;" "&amp;'Input-Func_Class'!$E$22,$G207:$AH207),SUMIF($G$6:$AH$6,AL$6&amp;" "&amp;'Input-Func_Class'!$B$24,$G207:$AH207))+SUMIF($G$6:$AH$6,AL$6&amp;" "&amp;'Input-Func_Class'!$F$22,$G207:$AH207))&lt;Check_Limit,0,1),1)</f>
        <v>0</v>
      </c>
      <c r="AM207">
        <f ca="1">IFERROR(IF(SUMIF($G$6:$AH$6,AM$6&amp;" Total",$G207:$AH207)-(SUMIF($G$6:$AH$6,AM$6&amp;" "&amp;'Input-Func_Class'!$D$22,$G207:$AH207)+IFERROR(SUMIF($G$6:$AH$6,AM$6&amp;" "&amp;'Input-Func_Class'!$E$22,$G207:$AH207),SUMIF($G$6:$AH$6,AM$6&amp;" "&amp;'Input-Func_Class'!$B$24,$G207:$AH207))+SUMIF($G$6:$AH$6,AM$6&amp;" "&amp;'Input-Func_Class'!$F$22,$G207:$AH207))&lt;Check_Limit,0,1),1)</f>
        <v>0</v>
      </c>
      <c r="AN207">
        <f ca="1">IFERROR(IF(SUMIF($G$6:$AH$6,AN$6&amp;" Total",$G207:$AH207)-(SUMIF($G$6:$AH$6,AN$6&amp;" "&amp;'Input-Func_Class'!$D$22,$G207:$AH207)+IFERROR(SUMIF($G$6:$AH$6,AN$6&amp;" "&amp;'Input-Func_Class'!$E$22,$G207:$AH207),SUMIF($G$6:$AH$6,AN$6&amp;" "&amp;'Input-Func_Class'!$B$24,$G207:$AH207))+SUMIF($G$6:$AH$6,AN$6&amp;" "&amp;'Input-Func_Class'!$F$22,$G207:$AH207))&lt;Check_Limit,0,1),1)</f>
        <v>0</v>
      </c>
      <c r="AO207">
        <f ca="1">IFERROR(IF(SUMIF($G$6:$AH$6,AO$6&amp;" Total",$G207:$AH207)-(SUMIF($G$6:$AH$6,AO$6&amp;" "&amp;'Input-Func_Class'!$D$22,$G207:$AH207)+IFERROR(SUMIF($G$6:$AH$6,AO$6&amp;" "&amp;'Input-Func_Class'!$E$22,$G207:$AH207),SUMIF($G$6:$AH$6,AO$6&amp;" "&amp;'Input-Func_Class'!$B$24,$G207:$AH207))+SUMIF($G$6:$AH$6,AO$6&amp;" "&amp;'Input-Func_Class'!$F$22,$G207:$AH207))&lt;Check_Limit,0,1),1)</f>
        <v>0</v>
      </c>
      <c r="AP207">
        <f ca="1">IFERROR(IF(SUMIF($G$6:$AH$6,AP$6&amp;" Total",$G207:$AH207)-(SUMIF($G$6:$AH$6,AP$6&amp;" "&amp;'Input-Func_Class'!$D$22,$G207:$AH207)+IFERROR(SUMIF($G$6:$AH$6,AP$6&amp;" "&amp;'Input-Func_Class'!$E$22,$G207:$AH207),SUMIF($G$6:$AH$6,AP$6&amp;" "&amp;'Input-Func_Class'!$B$24,$G207:$AH207))+SUMIF($G$6:$AH$6,AP$6&amp;" "&amp;'Input-Func_Class'!$F$22,$G207:$AH207))&lt;Check_Limit,0,1),1)</f>
        <v>0</v>
      </c>
    </row>
    <row r="208" spans="1:42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>
        <f t="shared" si="25"/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J208">
        <f>IFERROR(IF(SUMIF($G$6:$AH$6,AJ$6&amp;" Total",$G208:$AH208)-(SUMIF($G$6:$AH$6,AJ$6&amp;" "&amp;'Input-Func_Class'!$D$22,$G208:$AH208)+IFERROR(SUMIF($G$6:$AH$6,AJ$6&amp;" "&amp;'Input-Func_Class'!$E$22,$G208:$AH208),SUMIF($G$6:$AH$6,AJ$6&amp;" "&amp;'Input-Func_Class'!$B$24,$G208:$AH208))+SUMIF($G$6:$AH$6,AJ$6&amp;" "&amp;'Input-Func_Class'!$F$22,$G208:$AH208))&lt;Check_Limit,0,1),1)</f>
        <v>0</v>
      </c>
      <c r="AK208">
        <f>IFERROR(IF(SUMIF($G$6:$AH$6,AK$6&amp;" Total",$G208:$AH208)-(SUMIF($G$6:$AH$6,AK$6&amp;" "&amp;'Input-Func_Class'!$D$22,$G208:$AH208)+IFERROR(SUMIF($G$6:$AH$6,AK$6&amp;" "&amp;'Input-Func_Class'!$E$22,$G208:$AH208),SUMIF($G$6:$AH$6,AK$6&amp;" "&amp;'Input-Func_Class'!$B$24,$G208:$AH208))+SUMIF($G$6:$AH$6,AK$6&amp;" "&amp;'Input-Func_Class'!$F$22,$G208:$AH208))&lt;Check_Limit,0,1),1)</f>
        <v>0</v>
      </c>
      <c r="AL208">
        <f>IFERROR(IF(SUMIF($G$6:$AH$6,AL$6&amp;" Total",$G208:$AH208)-(SUMIF($G$6:$AH$6,AL$6&amp;" "&amp;'Input-Func_Class'!$D$22,$G208:$AH208)+IFERROR(SUMIF($G$6:$AH$6,AL$6&amp;" "&amp;'Input-Func_Class'!$E$22,$G208:$AH208),SUMIF($G$6:$AH$6,AL$6&amp;" "&amp;'Input-Func_Class'!$B$24,$G208:$AH208))+SUMIF($G$6:$AH$6,AL$6&amp;" "&amp;'Input-Func_Class'!$F$22,$G208:$AH208))&lt;Check_Limit,0,1),1)</f>
        <v>0</v>
      </c>
      <c r="AM208">
        <f>IFERROR(IF(SUMIF($G$6:$AH$6,AM$6&amp;" Total",$G208:$AH208)-(SUMIF($G$6:$AH$6,AM$6&amp;" "&amp;'Input-Func_Class'!$D$22,$G208:$AH208)+IFERROR(SUMIF($G$6:$AH$6,AM$6&amp;" "&amp;'Input-Func_Class'!$E$22,$G208:$AH208),SUMIF($G$6:$AH$6,AM$6&amp;" "&amp;'Input-Func_Class'!$B$24,$G208:$AH208))+SUMIF($G$6:$AH$6,AM$6&amp;" "&amp;'Input-Func_Class'!$F$22,$G208:$AH208))&lt;Check_Limit,0,1),1)</f>
        <v>0</v>
      </c>
      <c r="AN208">
        <f>IFERROR(IF(SUMIF($G$6:$AH$6,AN$6&amp;" Total",$G208:$AH208)-(SUMIF($G$6:$AH$6,AN$6&amp;" "&amp;'Input-Func_Class'!$D$22,$G208:$AH208)+IFERROR(SUMIF($G$6:$AH$6,AN$6&amp;" "&amp;'Input-Func_Class'!$E$22,$G208:$AH208),SUMIF($G$6:$AH$6,AN$6&amp;" "&amp;'Input-Func_Class'!$B$24,$G208:$AH208))+SUMIF($G$6:$AH$6,AN$6&amp;" "&amp;'Input-Func_Class'!$F$22,$G208:$AH208))&lt;Check_Limit,0,1),1)</f>
        <v>0</v>
      </c>
      <c r="AO208">
        <f>IFERROR(IF(SUMIF($G$6:$AH$6,AO$6&amp;" Total",$G208:$AH208)-(SUMIF($G$6:$AH$6,AO$6&amp;" "&amp;'Input-Func_Class'!$D$22,$G208:$AH208)+IFERROR(SUMIF($G$6:$AH$6,AO$6&amp;" "&amp;'Input-Func_Class'!$E$22,$G208:$AH208),SUMIF($G$6:$AH$6,AO$6&amp;" "&amp;'Input-Func_Class'!$B$24,$G208:$AH208))+SUMIF($G$6:$AH$6,AO$6&amp;" "&amp;'Input-Func_Class'!$F$22,$G208:$AH208))&lt;Check_Limit,0,1),1)</f>
        <v>0</v>
      </c>
      <c r="AP208">
        <f>IFERROR(IF(SUMIF($G$6:$AH$6,AP$6&amp;" Total",$G208:$AH208)-(SUMIF($G$6:$AH$6,AP$6&amp;" "&amp;'Input-Func_Class'!$D$22,$G208:$AH208)+IFERROR(SUMIF($G$6:$AH$6,AP$6&amp;" "&amp;'Input-Func_Class'!$E$22,$G208:$AH208),SUMIF($G$6:$AH$6,AP$6&amp;" "&amp;'Input-Func_Class'!$B$24,$G208:$AH208))+SUMIF($G$6:$AH$6,AP$6&amp;" "&amp;'Input-Func_Class'!$F$22,$G208:$AH208))&lt;Check_Limit,0,1),1)</f>
        <v>0</v>
      </c>
    </row>
    <row r="209" spans="1:42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>
        <f t="shared" si="25"/>
        <v>0</v>
      </c>
      <c r="F209" s="3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J209">
        <f>IFERROR(IF(SUMIF($G$6:$AH$6,AJ$6&amp;" Total",$G209:$AH209)-(SUMIF($G$6:$AH$6,AJ$6&amp;" "&amp;'Input-Func_Class'!$D$22,$G209:$AH209)+IFERROR(SUMIF($G$6:$AH$6,AJ$6&amp;" "&amp;'Input-Func_Class'!$E$22,$G209:$AH209),SUMIF($G$6:$AH$6,AJ$6&amp;" "&amp;'Input-Func_Class'!$B$24,$G209:$AH209))+SUMIF($G$6:$AH$6,AJ$6&amp;" "&amp;'Input-Func_Class'!$F$22,$G209:$AH209))&lt;Check_Limit,0,1),1)</f>
        <v>0</v>
      </c>
      <c r="AK209">
        <f>IFERROR(IF(SUMIF($G$6:$AH$6,AK$6&amp;" Total",$G209:$AH209)-(SUMIF($G$6:$AH$6,AK$6&amp;" "&amp;'Input-Func_Class'!$D$22,$G209:$AH209)+IFERROR(SUMIF($G$6:$AH$6,AK$6&amp;" "&amp;'Input-Func_Class'!$E$22,$G209:$AH209),SUMIF($G$6:$AH$6,AK$6&amp;" "&amp;'Input-Func_Class'!$B$24,$G209:$AH209))+SUMIF($G$6:$AH$6,AK$6&amp;" "&amp;'Input-Func_Class'!$F$22,$G209:$AH209))&lt;Check_Limit,0,1),1)</f>
        <v>0</v>
      </c>
      <c r="AL209">
        <f>IFERROR(IF(SUMIF($G$6:$AH$6,AL$6&amp;" Total",$G209:$AH209)-(SUMIF($G$6:$AH$6,AL$6&amp;" "&amp;'Input-Func_Class'!$D$22,$G209:$AH209)+IFERROR(SUMIF($G$6:$AH$6,AL$6&amp;" "&amp;'Input-Func_Class'!$E$22,$G209:$AH209),SUMIF($G$6:$AH$6,AL$6&amp;" "&amp;'Input-Func_Class'!$B$24,$G209:$AH209))+SUMIF($G$6:$AH$6,AL$6&amp;" "&amp;'Input-Func_Class'!$F$22,$G209:$AH209))&lt;Check_Limit,0,1),1)</f>
        <v>0</v>
      </c>
      <c r="AM209">
        <f>IFERROR(IF(SUMIF($G$6:$AH$6,AM$6&amp;" Total",$G209:$AH209)-(SUMIF($G$6:$AH$6,AM$6&amp;" "&amp;'Input-Func_Class'!$D$22,$G209:$AH209)+IFERROR(SUMIF($G$6:$AH$6,AM$6&amp;" "&amp;'Input-Func_Class'!$E$22,$G209:$AH209),SUMIF($G$6:$AH$6,AM$6&amp;" "&amp;'Input-Func_Class'!$B$24,$G209:$AH209))+SUMIF($G$6:$AH$6,AM$6&amp;" "&amp;'Input-Func_Class'!$F$22,$G209:$AH209))&lt;Check_Limit,0,1),1)</f>
        <v>0</v>
      </c>
      <c r="AN209">
        <f>IFERROR(IF(SUMIF($G$6:$AH$6,AN$6&amp;" Total",$G209:$AH209)-(SUMIF($G$6:$AH$6,AN$6&amp;" "&amp;'Input-Func_Class'!$D$22,$G209:$AH209)+IFERROR(SUMIF($G$6:$AH$6,AN$6&amp;" "&amp;'Input-Func_Class'!$E$22,$G209:$AH209),SUMIF($G$6:$AH$6,AN$6&amp;" "&amp;'Input-Func_Class'!$B$24,$G209:$AH209))+SUMIF($G$6:$AH$6,AN$6&amp;" "&amp;'Input-Func_Class'!$F$22,$G209:$AH209))&lt;Check_Limit,0,1),1)</f>
        <v>0</v>
      </c>
      <c r="AO209">
        <f>IFERROR(IF(SUMIF($G$6:$AH$6,AO$6&amp;" Total",$G209:$AH209)-(SUMIF($G$6:$AH$6,AO$6&amp;" "&amp;'Input-Func_Class'!$D$22,$G209:$AH209)+IFERROR(SUMIF($G$6:$AH$6,AO$6&amp;" "&amp;'Input-Func_Class'!$E$22,$G209:$AH209),SUMIF($G$6:$AH$6,AO$6&amp;" "&amp;'Input-Func_Class'!$B$24,$G209:$AH209))+SUMIF($G$6:$AH$6,AO$6&amp;" "&amp;'Input-Func_Class'!$F$22,$G209:$AH209))&lt;Check_Limit,0,1),1)</f>
        <v>0</v>
      </c>
      <c r="AP209">
        <f>IFERROR(IF(SUMIF($G$6:$AH$6,AP$6&amp;" Total",$G209:$AH209)-(SUMIF($G$6:$AH$6,AP$6&amp;" "&amp;'Input-Func_Class'!$D$22,$G209:$AH209)+IFERROR(SUMIF($G$6:$AH$6,AP$6&amp;" "&amp;'Input-Func_Class'!$E$22,$G209:$AH209),SUMIF($G$6:$AH$6,AP$6&amp;" "&amp;'Input-Func_Class'!$B$24,$G209:$AH209))+SUMIF($G$6:$AH$6,AP$6&amp;" "&amp;'Input-Func_Class'!$F$22,$G209:$AH209))&lt;Check_Limit,0,1),1)</f>
        <v>0</v>
      </c>
    </row>
    <row r="210" spans="1:42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>Functionalization!$D210</f>
        <v>181296.06061050875</v>
      </c>
      <c r="E210" s="11">
        <f t="shared" ca="1" si="25"/>
        <v>0</v>
      </c>
      <c r="F210" s="3" t="str">
        <f>IF($D210=0,"-",IF('Input-Accounts'!$E210&lt;&gt;0,'Input-Accounts'!$E210,'Input-Accounts'!$G210))</f>
        <v>DEMAND</v>
      </c>
      <c r="G210" s="11">
        <f ca="1">IF(G$5&lt;&gt;"",HLOOKUP(G$5,Functionalization!$G$6:$M$427,ROW($A210)-5,FALSE),IFERROR(INDEX(G$391:G$427,MATCH($F210,$B$391:$B$427,0))/VLOOKUP($F210,$B$391:$AH$427,MATCH(LEFT(TRIM(G$6),FIND("~",SUBSTITUTE(G$6,"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210))*HLOOKUP(LEFT(TRIM(G$6),FIND("~",SUBSTITUTE(G$6," ","~",LEN(TRIM(G$6))-LEN(SUBSTITUTE(TRIM(G$6)," ",""))))-1)&amp;" Total",$B$6:$AH$427,ROW($A210)-5,FALSE))</f>
        <v>0</v>
      </c>
      <c r="H210" s="11">
        <f ca="1">IF(H$5&lt;&gt;"",HLOOKUP(H$5,Functionalization!$G$6:$M$427,ROW($A210)-5,FALSE),IFERROR(INDEX(H$391:H$427,MATCH($F210,$B$391:$B$427,0))/VLOOKUP($F210,$B$391:$AH$427,MATCH(LEFT(TRIM(H$6),FIND("~",SUBSTITUTE(H$6,"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210))*HLOOKUP(LEFT(TRIM(H$6),FIND("~",SUBSTITUTE(H$6," ","~",LEN(TRIM(H$6))-LEN(SUBSTITUTE(TRIM(H$6)," ",""))))-1)&amp;" Total",$B$6:$AH$427,ROW($A210)-5,FALSE))</f>
        <v>0</v>
      </c>
      <c r="I210" s="11">
        <f ca="1">IF(I$5&lt;&gt;"",HLOOKUP(I$5,Functionalization!$G$6:$M$427,ROW($A210)-5,FALSE),IFERROR(INDEX(I$391:I$427,MATCH($F210,$B$391:$B$427,0))/VLOOKUP($F210,$B$391:$AH$427,MATCH(LEFT(TRIM(I$6),FIND("~",SUBSTITUTE(I$6,"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210))*HLOOKUP(LEFT(TRIM(I$6),FIND("~",SUBSTITUTE(I$6," ","~",LEN(TRIM(I$6))-LEN(SUBSTITUTE(TRIM(I$6)," ",""))))-1)&amp;" Total",$B$6:$AH$427,ROW($A210)-5,FALSE))</f>
        <v>0</v>
      </c>
      <c r="J210" s="11">
        <f ca="1">IF(J$5&lt;&gt;"",HLOOKUP(J$5,Functionalization!$G$6:$M$427,ROW($A210)-5,FALSE),IFERROR(INDEX(J$391:J$427,MATCH($F210,$B$391:$B$427,0))/VLOOKUP($F210,$B$391:$AH$427,MATCH(LEFT(TRIM(J$6),FIND("~",SUBSTITUTE(J$6,"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210))*HLOOKUP(LEFT(TRIM(J$6),FIND("~",SUBSTITUTE(J$6," ","~",LEN(TRIM(J$6))-LEN(SUBSTITUTE(TRIM(J$6)," ",""))))-1)&amp;" Total",$B$6:$AH$427,ROW($A210)-5,FALSE))</f>
        <v>0</v>
      </c>
      <c r="K210" s="11">
        <f ca="1">IF(K$5&lt;&gt;"",HLOOKUP(K$5,Functionalization!$G$6:$M$427,ROW($A210)-5,FALSE),IFERROR(INDEX(K$391:K$427,MATCH($F210,$B$391:$B$427,0))/VLOOKUP($F210,$B$391:$AH$427,MATCH(LEFT(TRIM(K$6),FIND("~",SUBSTITUTE(K$6,"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210))*HLOOKUP(LEFT(TRIM(K$6),FIND("~",SUBSTITUTE(K$6," ","~",LEN(TRIM(K$6))-LEN(SUBSTITUTE(TRIM(K$6)," ",""))))-1)&amp;" Total",$B$6:$AH$427,ROW($A210)-5,FALSE))</f>
        <v>0</v>
      </c>
      <c r="L210" s="11">
        <f ca="1">IF(L$5&lt;&gt;"",HLOOKUP(L$5,Functionalization!$G$6:$M$427,ROW($A210)-5,FALSE),IFERROR(INDEX(L$391:L$427,MATCH($F210,$B$391:$B$427,0))/VLOOKUP($F210,$B$391:$AH$427,MATCH(LEFT(TRIM(L$6),FIND("~",SUBSTITUTE(L$6,"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210))*HLOOKUP(LEFT(TRIM(L$6),FIND("~",SUBSTITUTE(L$6," ","~",LEN(TRIM(L$6))-LEN(SUBSTITUTE(TRIM(L$6)," ",""))))-1)&amp;" Total",$B$6:$AH$427,ROW($A210)-5,FALSE))</f>
        <v>0</v>
      </c>
      <c r="M210" s="11">
        <f ca="1">IF(M$5&lt;&gt;"",HLOOKUP(M$5,Functionalization!$G$6:$M$427,ROW($A210)-5,FALSE),IFERROR(INDEX(M$391:M$427,MATCH($F210,$B$391:$B$427,0))/VLOOKUP($F210,$B$391:$AH$427,MATCH(LEFT(TRIM(M$6),FIND("~",SUBSTITUTE(M$6,"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210))*HLOOKUP(LEFT(TRIM(M$6),FIND("~",SUBSTITUTE(M$6," ","~",LEN(TRIM(M$6))-LEN(SUBSTITUTE(TRIM(M$6)," ",""))))-1)&amp;" Total",$B$6:$AH$427,ROW($A210)-5,FALSE))</f>
        <v>0</v>
      </c>
      <c r="N210" s="11">
        <f ca="1">IF(N$5&lt;&gt;"",HLOOKUP(N$5,Functionalization!$G$6:$M$427,ROW($A210)-5,FALSE),IFERROR(INDEX(N$391:N$427,MATCH($F210,$B$391:$B$427,0))/VLOOKUP($F210,$B$391:$AH$427,MATCH(LEFT(TRIM(N$6),FIND("~",SUBSTITUTE(N$6,"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210))*HLOOKUP(LEFT(TRIM(N$6),FIND("~",SUBSTITUTE(N$6," ","~",LEN(TRIM(N$6))-LEN(SUBSTITUTE(TRIM(N$6)," ",""))))-1)&amp;" Total",$B$6:$AH$427,ROW($A210)-5,FALSE))</f>
        <v>0</v>
      </c>
      <c r="O210" s="11">
        <f ca="1">IF(O$5&lt;&gt;"",HLOOKUP(O$5,Functionalization!$G$6:$M$427,ROW($A210)-5,FALSE),IFERROR(INDEX(O$391:O$427,MATCH($F210,$B$391:$B$427,0))/VLOOKUP($F210,$B$391:$AH$427,MATCH(LEFT(TRIM(O$6),FIND("~",SUBSTITUTE(O$6,"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210))*HLOOKUP(LEFT(TRIM(O$6),FIND("~",SUBSTITUTE(O$6," ","~",LEN(TRIM(O$6))-LEN(SUBSTITUTE(TRIM(O$6)," ",""))))-1)&amp;" Total",$B$6:$AH$427,ROW($A210)-5,FALSE))</f>
        <v>0</v>
      </c>
      <c r="P210" s="11">
        <f ca="1">IF(P$5&lt;&gt;"",HLOOKUP(P$5,Functionalization!$G$6:$M$427,ROW($A210)-5,FALSE),IFERROR(INDEX(P$391:P$427,MATCH($F210,$B$391:$B$427,0))/VLOOKUP($F210,$B$391:$AH$427,MATCH(LEFT(TRIM(P$6),FIND("~",SUBSTITUTE(P$6,"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210))*HLOOKUP(LEFT(TRIM(P$6),FIND("~",SUBSTITUTE(P$6," ","~",LEN(TRIM(P$6))-LEN(SUBSTITUTE(TRIM(P$6)," ",""))))-1)&amp;" Total",$B$6:$AH$427,ROW($A210)-5,FALSE))</f>
        <v>0</v>
      </c>
      <c r="Q210" s="11">
        <f ca="1">IF(Q$5&lt;&gt;"",HLOOKUP(Q$5,Functionalization!$G$6:$M$427,ROW($A210)-5,FALSE),IFERROR(INDEX(Q$391:Q$427,MATCH($F210,$B$391:$B$427,0))/VLOOKUP($F210,$B$391:$AH$427,MATCH(LEFT(TRIM(Q$6),FIND("~",SUBSTITUTE(Q$6,"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210))*HLOOKUP(LEFT(TRIM(Q$6),FIND("~",SUBSTITUTE(Q$6," ","~",LEN(TRIM(Q$6))-LEN(SUBSTITUTE(TRIM(Q$6)," ",""))))-1)&amp;" Total",$B$6:$AH$427,ROW($A210)-5,FALSE))</f>
        <v>0</v>
      </c>
      <c r="R210" s="11">
        <f ca="1">IF(R$5&lt;&gt;"",HLOOKUP(R$5,Functionalization!$G$6:$M$427,ROW($A210)-5,FALSE),IFERROR(INDEX(R$391:R$427,MATCH($F210,$B$391:$B$427,0))/VLOOKUP($F210,$B$391:$AH$427,MATCH(LEFT(TRIM(R$6),FIND("~",SUBSTITUTE(R$6,"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210))*HLOOKUP(LEFT(TRIM(R$6),FIND("~",SUBSTITUTE(R$6," ","~",LEN(TRIM(R$6))-LEN(SUBSTITUTE(TRIM(R$6)," ",""))))-1)&amp;" Total",$B$6:$AH$427,ROW($A210)-5,FALSE))</f>
        <v>0</v>
      </c>
      <c r="S210" s="11">
        <f ca="1">IF(S$5&lt;&gt;"",HLOOKUP(S$5,Functionalization!$G$6:$M$427,ROW($A210)-5,FALSE),IFERROR(INDEX(S$391:S$427,MATCH($F210,$B$391:$B$427,0))/VLOOKUP($F210,$B$391:$AH$427,MATCH(LEFT(TRIM(S$6),FIND("~",SUBSTITUTE(S$6,"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210))*HLOOKUP(LEFT(TRIM(S$6),FIND("~",SUBSTITUTE(S$6," ","~",LEN(TRIM(S$6))-LEN(SUBSTITUTE(TRIM(S$6)," ",""))))-1)&amp;" Total",$B$6:$AH$427,ROW($A210)-5,FALSE))</f>
        <v>181296.06061050875</v>
      </c>
      <c r="T210" s="11">
        <f ca="1">IF(T$5&lt;&gt;"",HLOOKUP(T$5,Functionalization!$G$6:$M$427,ROW($A210)-5,FALSE),IFERROR(INDEX(T$391:T$427,MATCH($F210,$B$391:$B$427,0))/VLOOKUP($F210,$B$391:$AH$427,MATCH(LEFT(TRIM(T$6),FIND("~",SUBSTITUTE(T$6,"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210))*HLOOKUP(LEFT(TRIM(T$6),FIND("~",SUBSTITUTE(T$6," ","~",LEN(TRIM(T$6))-LEN(SUBSTITUTE(TRIM(T$6)," ",""))))-1)&amp;" Total",$B$6:$AH$427,ROW($A210)-5,FALSE))</f>
        <v>181296.06061050875</v>
      </c>
      <c r="U210" s="11">
        <f ca="1">IF(U$5&lt;&gt;"",HLOOKUP(U$5,Functionalization!$G$6:$M$427,ROW($A210)-5,FALSE),IFERROR(INDEX(U$391:U$427,MATCH($F210,$B$391:$B$427,0))/VLOOKUP($F210,$B$391:$AH$427,MATCH(LEFT(TRIM(U$6),FIND("~",SUBSTITUTE(U$6,"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210))*HLOOKUP(LEFT(TRIM(U$6),FIND("~",SUBSTITUTE(U$6," ","~",LEN(TRIM(U$6))-LEN(SUBSTITUTE(TRIM(U$6)," ",""))))-1)&amp;" Total",$B$6:$AH$427,ROW($A210)-5,FALSE))</f>
        <v>0</v>
      </c>
      <c r="V210" s="11">
        <f ca="1">IF(V$5&lt;&gt;"",HLOOKUP(V$5,Functionalization!$G$6:$M$427,ROW($A210)-5,FALSE),IFERROR(INDEX(V$391:V$427,MATCH($F210,$B$391:$B$427,0))/VLOOKUP($F210,$B$391:$AH$427,MATCH(LEFT(TRIM(V$6),FIND("~",SUBSTITUTE(V$6,"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210))*HLOOKUP(LEFT(TRIM(V$6),FIND("~",SUBSTITUTE(V$6," ","~",LEN(TRIM(V$6))-LEN(SUBSTITUTE(TRIM(V$6)," ",""))))-1)&amp;" Total",$B$6:$AH$427,ROW($A210)-5,FALSE))</f>
        <v>0</v>
      </c>
      <c r="W210" s="11">
        <f ca="1">IF(W$5&lt;&gt;"",HLOOKUP(W$5,Functionalization!$G$6:$M$427,ROW($A210)-5,FALSE),IFERROR(INDEX(W$391:W$427,MATCH($F210,$B$391:$B$427,0))/VLOOKUP($F210,$B$391:$AH$427,MATCH(LEFT(TRIM(W$6),FIND("~",SUBSTITUTE(W$6,"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210))*HLOOKUP(LEFT(TRIM(W$6),FIND("~",SUBSTITUTE(W$6," ","~",LEN(TRIM(W$6))-LEN(SUBSTITUTE(TRIM(W$6)," ",""))))-1)&amp;" Total",$B$6:$AH$427,ROW($A210)-5,FALSE))</f>
        <v>0</v>
      </c>
      <c r="X210" s="11">
        <f ca="1">IF(X$5&lt;&gt;"",HLOOKUP(X$5,Functionalization!$G$6:$M$427,ROW($A210)-5,FALSE),IFERROR(INDEX(X$391:X$427,MATCH($F210,$B$391:$B$427,0))/VLOOKUP($F210,$B$391:$AH$427,MATCH(LEFT(TRIM(X$6),FIND("~",SUBSTITUTE(X$6,"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210))*HLOOKUP(LEFT(TRIM(X$6),FIND("~",SUBSTITUTE(X$6," ","~",LEN(TRIM(X$6))-LEN(SUBSTITUTE(TRIM(X$6)," ",""))))-1)&amp;" Total",$B$6:$AH$427,ROW($A210)-5,FALSE))</f>
        <v>0</v>
      </c>
      <c r="Y210" s="11">
        <f ca="1">IF(Y$5&lt;&gt;"",HLOOKUP(Y$5,Functionalization!$G$6:$M$427,ROW($A210)-5,FALSE),IFERROR(INDEX(Y$391:Y$427,MATCH($F210,$B$391:$B$427,0))/VLOOKUP($F210,$B$391:$AH$427,MATCH(LEFT(TRIM(Y$6),FIND("~",SUBSTITUTE(Y$6,"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210))*HLOOKUP(LEFT(TRIM(Y$6),FIND("~",SUBSTITUTE(Y$6," ","~",LEN(TRIM(Y$6))-LEN(SUBSTITUTE(TRIM(Y$6)," ",""))))-1)&amp;" Total",$B$6:$AH$427,ROW($A210)-5,FALSE))</f>
        <v>0</v>
      </c>
      <c r="Z210" s="11">
        <f ca="1">IF(Z$5&lt;&gt;"",HLOOKUP(Z$5,Functionalization!$G$6:$M$427,ROW($A210)-5,FALSE),IFERROR(INDEX(Z$391:Z$427,MATCH($F210,$B$391:$B$427,0))/VLOOKUP($F210,$B$391:$AH$427,MATCH(LEFT(TRIM(Z$6),FIND("~",SUBSTITUTE(Z$6,"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210))*HLOOKUP(LEFT(TRIM(Z$6),FIND("~",SUBSTITUTE(Z$6," ","~",LEN(TRIM(Z$6))-LEN(SUBSTITUTE(TRIM(Z$6)," ",""))))-1)&amp;" Total",$B$6:$AH$427,ROW($A210)-5,FALSE))</f>
        <v>0</v>
      </c>
      <c r="AA210" s="11">
        <f ca="1">IF(AA$5&lt;&gt;"",HLOOKUP(AA$5,Functionalization!$G$6:$M$427,ROW($A210)-5,FALSE),IFERROR(INDEX(AA$391:AA$427,MATCH($F210,$B$391:$B$427,0))/VLOOKUP($F210,$B$391:$AH$427,MATCH(LEFT(TRIM(AA$6),FIND("~",SUBSTITUTE(AA$6,"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210))*HLOOKUP(LEFT(TRIM(AA$6),FIND("~",SUBSTITUTE(AA$6," ","~",LEN(TRIM(AA$6))-LEN(SUBSTITUTE(TRIM(AA$6)," ",""))))-1)&amp;" Total",$B$6:$AH$427,ROW($A210)-5,FALSE))</f>
        <v>0</v>
      </c>
      <c r="AB210" s="11">
        <f ca="1">IF(AB$5&lt;&gt;"",HLOOKUP(AB$5,Functionalization!$G$6:$M$427,ROW($A210)-5,FALSE),IFERROR(INDEX(AB$391:AB$427,MATCH($F210,$B$391:$B$427,0))/VLOOKUP($F210,$B$391:$AH$427,MATCH(LEFT(TRIM(AB$6),FIND("~",SUBSTITUTE(AB$6,"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210))*HLOOKUP(LEFT(TRIM(AB$6),FIND("~",SUBSTITUTE(AB$6," ","~",LEN(TRIM(AB$6))-LEN(SUBSTITUTE(TRIM(AB$6)," ",""))))-1)&amp;" Total",$B$6:$AH$427,ROW($A210)-5,FALSE))</f>
        <v>0</v>
      </c>
      <c r="AC210" s="11">
        <f ca="1">IF(AC$5&lt;&gt;"",HLOOKUP(AC$5,Functionalization!$G$6:$M$427,ROW($A210)-5,FALSE),IFERROR(INDEX(AC$391:AC$427,MATCH($F210,$B$391:$B$427,0))/VLOOKUP($F210,$B$391:$AH$427,MATCH(LEFT(TRIM(AC$6),FIND("~",SUBSTITUTE(AC$6,"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210))*HLOOKUP(LEFT(TRIM(AC$6),FIND("~",SUBSTITUTE(AC$6," ","~",LEN(TRIM(AC$6))-LEN(SUBSTITUTE(TRIM(AC$6)," ",""))))-1)&amp;" Total",$B$6:$AH$427,ROW($A210)-5,FALSE))</f>
        <v>0</v>
      </c>
      <c r="AD210" s="11">
        <f ca="1">IF(AD$5&lt;&gt;"",HLOOKUP(AD$5,Functionalization!$G$6:$M$427,ROW($A210)-5,FALSE),IFERROR(INDEX(AD$391:AD$427,MATCH($F210,$B$391:$B$427,0))/VLOOKUP($F210,$B$391:$AH$427,MATCH(LEFT(TRIM(AD$6),FIND("~",SUBSTITUTE(AD$6,"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210))*HLOOKUP(LEFT(TRIM(AD$6),FIND("~",SUBSTITUTE(AD$6," ","~",LEN(TRIM(AD$6))-LEN(SUBSTITUTE(TRIM(AD$6)," ",""))))-1)&amp;" Total",$B$6:$AH$427,ROW($A210)-5,FALSE))</f>
        <v>0</v>
      </c>
      <c r="AE210" s="11">
        <f ca="1">IF(AE$5&lt;&gt;"",HLOOKUP(AE$5,Functionalization!$G$6:$M$427,ROW($A210)-5,FALSE),IFERROR(INDEX(AE$391:AE$427,MATCH($F210,$B$391:$B$427,0))/VLOOKUP($F210,$B$391:$AH$427,MATCH(LEFT(TRIM(AE$6),FIND("~",SUBSTITUTE(AE$6,"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210))*HLOOKUP(LEFT(TRIM(AE$6),FIND("~",SUBSTITUTE(AE$6," ","~",LEN(TRIM(AE$6))-LEN(SUBSTITUTE(TRIM(AE$6)," ",""))))-1)&amp;" Total",$B$6:$AH$427,ROW($A210)-5,FALSE))</f>
        <v>0</v>
      </c>
      <c r="AF210" s="11">
        <f ca="1">IF(AF$5&lt;&gt;"",HLOOKUP(AF$5,Functionalization!$G$6:$M$427,ROW($A210)-5,FALSE),IFERROR(INDEX(AF$391:AF$427,MATCH($F210,$B$391:$B$427,0))/VLOOKUP($F210,$B$391:$AH$427,MATCH(LEFT(TRIM(AF$6),FIND("~",SUBSTITUTE(AF$6,"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210))*HLOOKUP(LEFT(TRIM(AF$6),FIND("~",SUBSTITUTE(AF$6," ","~",LEN(TRIM(AF$6))-LEN(SUBSTITUTE(TRIM(AF$6)," ",""))))-1)&amp;" Total",$B$6:$AH$427,ROW($A210)-5,FALSE))</f>
        <v>0</v>
      </c>
      <c r="AG210" s="11">
        <f ca="1">IF(AG$5&lt;&gt;"",HLOOKUP(AG$5,Functionalization!$G$6:$M$427,ROW($A210)-5,FALSE),IFERROR(INDEX(AG$391:AG$427,MATCH($F210,$B$391:$B$427,0))/VLOOKUP($F210,$B$391:$AH$427,MATCH(LEFT(TRIM(AG$6),FIND("~",SUBSTITUTE(AG$6,"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210))*HLOOKUP(LEFT(TRIM(AG$6),FIND("~",SUBSTITUTE(AG$6," ","~",LEN(TRIM(AG$6))-LEN(SUBSTITUTE(TRIM(AG$6)," ",""))))-1)&amp;" Total",$B$6:$AH$427,ROW($A210)-5,FALSE))</f>
        <v>0</v>
      </c>
      <c r="AH210" s="11">
        <f ca="1">IF(AH$5&lt;&gt;"",HLOOKUP(AH$5,Functionalization!$G$6:$M$427,ROW($A210)-5,FALSE),IFERROR(INDEX(AH$391:AH$427,MATCH($F210,$B$391:$B$427,0))/VLOOKUP($F210,$B$391:$AH$427,MATCH(LEFT(TRIM(AH$6),FIND("~",SUBSTITUTE(AH$6,"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210))*HLOOKUP(LEFT(TRIM(AH$6),FIND("~",SUBSTITUTE(AH$6," ","~",LEN(TRIM(AH$6))-LEN(SUBSTITUTE(TRIM(AH$6)," ",""))))-1)&amp;" Total",$B$6:$AH$427,ROW($A210)-5,FALSE))</f>
        <v>0</v>
      </c>
      <c r="AJ210">
        <f ca="1">IFERROR(IF(SUMIF($G$6:$AH$6,AJ$6&amp;" Total",$G210:$AH210)-(SUMIF($G$6:$AH$6,AJ$6&amp;" "&amp;'Input-Func_Class'!$D$22,$G210:$AH210)+IFERROR(SUMIF($G$6:$AH$6,AJ$6&amp;" "&amp;'Input-Func_Class'!$E$22,$G210:$AH210),SUMIF($G$6:$AH$6,AJ$6&amp;" "&amp;'Input-Func_Class'!$B$24,$G210:$AH210))+SUMIF($G$6:$AH$6,AJ$6&amp;" "&amp;'Input-Func_Class'!$F$22,$G210:$AH210))&lt;Check_Limit,0,1),1)</f>
        <v>0</v>
      </c>
      <c r="AK210">
        <f ca="1">IFERROR(IF(SUMIF($G$6:$AH$6,AK$6&amp;" Total",$G210:$AH210)-(SUMIF($G$6:$AH$6,AK$6&amp;" "&amp;'Input-Func_Class'!$D$22,$G210:$AH210)+IFERROR(SUMIF($G$6:$AH$6,AK$6&amp;" "&amp;'Input-Func_Class'!$E$22,$G210:$AH210),SUMIF($G$6:$AH$6,AK$6&amp;" "&amp;'Input-Func_Class'!$B$24,$G210:$AH210))+SUMIF($G$6:$AH$6,AK$6&amp;" "&amp;'Input-Func_Class'!$F$22,$G210:$AH210))&lt;Check_Limit,0,1),1)</f>
        <v>0</v>
      </c>
      <c r="AL210">
        <f ca="1">IFERROR(IF(SUMIF($G$6:$AH$6,AL$6&amp;" Total",$G210:$AH210)-(SUMIF($G$6:$AH$6,AL$6&amp;" "&amp;'Input-Func_Class'!$D$22,$G210:$AH210)+IFERROR(SUMIF($G$6:$AH$6,AL$6&amp;" "&amp;'Input-Func_Class'!$E$22,$G210:$AH210),SUMIF($G$6:$AH$6,AL$6&amp;" "&amp;'Input-Func_Class'!$B$24,$G210:$AH210))+SUMIF($G$6:$AH$6,AL$6&amp;" "&amp;'Input-Func_Class'!$F$22,$G210:$AH210))&lt;Check_Limit,0,1),1)</f>
        <v>0</v>
      </c>
      <c r="AM210">
        <f ca="1">IFERROR(IF(SUMIF($G$6:$AH$6,AM$6&amp;" Total",$G210:$AH210)-(SUMIF($G$6:$AH$6,AM$6&amp;" "&amp;'Input-Func_Class'!$D$22,$G210:$AH210)+IFERROR(SUMIF($G$6:$AH$6,AM$6&amp;" "&amp;'Input-Func_Class'!$E$22,$G210:$AH210),SUMIF($G$6:$AH$6,AM$6&amp;" "&amp;'Input-Func_Class'!$B$24,$G210:$AH210))+SUMIF($G$6:$AH$6,AM$6&amp;" "&amp;'Input-Func_Class'!$F$22,$G210:$AH210))&lt;Check_Limit,0,1),1)</f>
        <v>0</v>
      </c>
      <c r="AN210">
        <f ca="1">IFERROR(IF(SUMIF($G$6:$AH$6,AN$6&amp;" Total",$G210:$AH210)-(SUMIF($G$6:$AH$6,AN$6&amp;" "&amp;'Input-Func_Class'!$D$22,$G210:$AH210)+IFERROR(SUMIF($G$6:$AH$6,AN$6&amp;" "&amp;'Input-Func_Class'!$E$22,$G210:$AH210),SUMIF($G$6:$AH$6,AN$6&amp;" "&amp;'Input-Func_Class'!$B$24,$G210:$AH210))+SUMIF($G$6:$AH$6,AN$6&amp;" "&amp;'Input-Func_Class'!$F$22,$G210:$AH210))&lt;Check_Limit,0,1),1)</f>
        <v>0</v>
      </c>
      <c r="AO210">
        <f ca="1">IFERROR(IF(SUMIF($G$6:$AH$6,AO$6&amp;" Total",$G210:$AH210)-(SUMIF($G$6:$AH$6,AO$6&amp;" "&amp;'Input-Func_Class'!$D$22,$G210:$AH210)+IFERROR(SUMIF($G$6:$AH$6,AO$6&amp;" "&amp;'Input-Func_Class'!$E$22,$G210:$AH210),SUMIF($G$6:$AH$6,AO$6&amp;" "&amp;'Input-Func_Class'!$B$24,$G210:$AH210))+SUMIF($G$6:$AH$6,AO$6&amp;" "&amp;'Input-Func_Class'!$F$22,$G210:$AH210))&lt;Check_Limit,0,1),1)</f>
        <v>0</v>
      </c>
      <c r="AP210">
        <f ca="1">IFERROR(IF(SUMIF($G$6:$AH$6,AP$6&amp;" Total",$G210:$AH210)-(SUMIF($G$6:$AH$6,AP$6&amp;" "&amp;'Input-Func_Class'!$D$22,$G210:$AH210)+IFERROR(SUMIF($G$6:$AH$6,AP$6&amp;" "&amp;'Input-Func_Class'!$E$22,$G210:$AH210),SUMIF($G$6:$AH$6,AP$6&amp;" "&amp;'Input-Func_Class'!$B$24,$G210:$AH210))+SUMIF($G$6:$AH$6,AP$6&amp;" "&amp;'Input-Func_Class'!$F$22,$G210:$AH210))&lt;Check_Limit,0,1),1)</f>
        <v>0</v>
      </c>
    </row>
    <row r="211" spans="1:42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>Functionalization!$D211</f>
        <v>150509.08110028363</v>
      </c>
      <c r="E211" s="11">
        <f t="shared" ca="1" si="25"/>
        <v>0</v>
      </c>
      <c r="F211" s="3" t="str">
        <f>IF($D211=0,"-",IF('Input-Accounts'!$E211&lt;&gt;0,'Input-Accounts'!$E211,'Input-Accounts'!$G211))</f>
        <v>DEMAND</v>
      </c>
      <c r="G211" s="11">
        <f ca="1">IF(G$5&lt;&gt;"",HLOOKUP(G$5,Functionalization!$G$6:$M$427,ROW($A211)-5,FALSE),IFERROR(INDEX(G$391:G$427,MATCH($F211,$B$391:$B$427,0))/VLOOKUP($F211,$B$391:$AH$427,MATCH(LEFT(TRIM(G$6),FIND("~",SUBSTITUTE(G$6,"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211))*HLOOKUP(LEFT(TRIM(G$6),FIND("~",SUBSTITUTE(G$6," ","~",LEN(TRIM(G$6))-LEN(SUBSTITUTE(TRIM(G$6)," ",""))))-1)&amp;" Total",$B$6:$AH$427,ROW($A211)-5,FALSE))</f>
        <v>0</v>
      </c>
      <c r="H211" s="11">
        <f ca="1">IF(H$5&lt;&gt;"",HLOOKUP(H$5,Functionalization!$G$6:$M$427,ROW($A211)-5,FALSE),IFERROR(INDEX(H$391:H$427,MATCH($F211,$B$391:$B$427,0))/VLOOKUP($F211,$B$391:$AH$427,MATCH(LEFT(TRIM(H$6),FIND("~",SUBSTITUTE(H$6,"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211))*HLOOKUP(LEFT(TRIM(H$6),FIND("~",SUBSTITUTE(H$6," ","~",LEN(TRIM(H$6))-LEN(SUBSTITUTE(TRIM(H$6)," ",""))))-1)&amp;" Total",$B$6:$AH$427,ROW($A211)-5,FALSE))</f>
        <v>0</v>
      </c>
      <c r="I211" s="11">
        <f ca="1">IF(I$5&lt;&gt;"",HLOOKUP(I$5,Functionalization!$G$6:$M$427,ROW($A211)-5,FALSE),IFERROR(INDEX(I$391:I$427,MATCH($F211,$B$391:$B$427,0))/VLOOKUP($F211,$B$391:$AH$427,MATCH(LEFT(TRIM(I$6),FIND("~",SUBSTITUTE(I$6,"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211))*HLOOKUP(LEFT(TRIM(I$6),FIND("~",SUBSTITUTE(I$6," ","~",LEN(TRIM(I$6))-LEN(SUBSTITUTE(TRIM(I$6)," ",""))))-1)&amp;" Total",$B$6:$AH$427,ROW($A211)-5,FALSE))</f>
        <v>0</v>
      </c>
      <c r="J211" s="11">
        <f ca="1">IF(J$5&lt;&gt;"",HLOOKUP(J$5,Functionalization!$G$6:$M$427,ROW($A211)-5,FALSE),IFERROR(INDEX(J$391:J$427,MATCH($F211,$B$391:$B$427,0))/VLOOKUP($F211,$B$391:$AH$427,MATCH(LEFT(TRIM(J$6),FIND("~",SUBSTITUTE(J$6,"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211))*HLOOKUP(LEFT(TRIM(J$6),FIND("~",SUBSTITUTE(J$6," ","~",LEN(TRIM(J$6))-LEN(SUBSTITUTE(TRIM(J$6)," ",""))))-1)&amp;" Total",$B$6:$AH$427,ROW($A211)-5,FALSE))</f>
        <v>0</v>
      </c>
      <c r="K211" s="11">
        <f ca="1">IF(K$5&lt;&gt;"",HLOOKUP(K$5,Functionalization!$G$6:$M$427,ROW($A211)-5,FALSE),IFERROR(INDEX(K$391:K$427,MATCH($F211,$B$391:$B$427,0))/VLOOKUP($F211,$B$391:$AH$427,MATCH(LEFT(TRIM(K$6),FIND("~",SUBSTITUTE(K$6,"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211))*HLOOKUP(LEFT(TRIM(K$6),FIND("~",SUBSTITUTE(K$6," ","~",LEN(TRIM(K$6))-LEN(SUBSTITUTE(TRIM(K$6)," ",""))))-1)&amp;" Total",$B$6:$AH$427,ROW($A211)-5,FALSE))</f>
        <v>0</v>
      </c>
      <c r="L211" s="11">
        <f ca="1">IF(L$5&lt;&gt;"",HLOOKUP(L$5,Functionalization!$G$6:$M$427,ROW($A211)-5,FALSE),IFERROR(INDEX(L$391:L$427,MATCH($F211,$B$391:$B$427,0))/VLOOKUP($F211,$B$391:$AH$427,MATCH(LEFT(TRIM(L$6),FIND("~",SUBSTITUTE(L$6,"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211))*HLOOKUP(LEFT(TRIM(L$6),FIND("~",SUBSTITUTE(L$6," ","~",LEN(TRIM(L$6))-LEN(SUBSTITUTE(TRIM(L$6)," ",""))))-1)&amp;" Total",$B$6:$AH$427,ROW($A211)-5,FALSE))</f>
        <v>0</v>
      </c>
      <c r="M211" s="11">
        <f ca="1">IF(M$5&lt;&gt;"",HLOOKUP(M$5,Functionalization!$G$6:$M$427,ROW($A211)-5,FALSE),IFERROR(INDEX(M$391:M$427,MATCH($F211,$B$391:$B$427,0))/VLOOKUP($F211,$B$391:$AH$427,MATCH(LEFT(TRIM(M$6),FIND("~",SUBSTITUTE(M$6,"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211))*HLOOKUP(LEFT(TRIM(M$6),FIND("~",SUBSTITUTE(M$6," ","~",LEN(TRIM(M$6))-LEN(SUBSTITUTE(TRIM(M$6)," ",""))))-1)&amp;" Total",$B$6:$AH$427,ROW($A211)-5,FALSE))</f>
        <v>0</v>
      </c>
      <c r="N211" s="11">
        <f ca="1">IF(N$5&lt;&gt;"",HLOOKUP(N$5,Functionalization!$G$6:$M$427,ROW($A211)-5,FALSE),IFERROR(INDEX(N$391:N$427,MATCH($F211,$B$391:$B$427,0))/VLOOKUP($F211,$B$391:$AH$427,MATCH(LEFT(TRIM(N$6),FIND("~",SUBSTITUTE(N$6,"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211))*HLOOKUP(LEFT(TRIM(N$6),FIND("~",SUBSTITUTE(N$6," ","~",LEN(TRIM(N$6))-LEN(SUBSTITUTE(TRIM(N$6)," ",""))))-1)&amp;" Total",$B$6:$AH$427,ROW($A211)-5,FALSE))</f>
        <v>0</v>
      </c>
      <c r="O211" s="11">
        <f ca="1">IF(O$5&lt;&gt;"",HLOOKUP(O$5,Functionalization!$G$6:$M$427,ROW($A211)-5,FALSE),IFERROR(INDEX(O$391:O$427,MATCH($F211,$B$391:$B$427,0))/VLOOKUP($F211,$B$391:$AH$427,MATCH(LEFT(TRIM(O$6),FIND("~",SUBSTITUTE(O$6,"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211))*HLOOKUP(LEFT(TRIM(O$6),FIND("~",SUBSTITUTE(O$6," ","~",LEN(TRIM(O$6))-LEN(SUBSTITUTE(TRIM(O$6)," ",""))))-1)&amp;" Total",$B$6:$AH$427,ROW($A211)-5,FALSE))</f>
        <v>0</v>
      </c>
      <c r="P211" s="11">
        <f ca="1">IF(P$5&lt;&gt;"",HLOOKUP(P$5,Functionalization!$G$6:$M$427,ROW($A211)-5,FALSE),IFERROR(INDEX(P$391:P$427,MATCH($F211,$B$391:$B$427,0))/VLOOKUP($F211,$B$391:$AH$427,MATCH(LEFT(TRIM(P$6),FIND("~",SUBSTITUTE(P$6,"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211))*HLOOKUP(LEFT(TRIM(P$6),FIND("~",SUBSTITUTE(P$6," ","~",LEN(TRIM(P$6))-LEN(SUBSTITUTE(TRIM(P$6)," ",""))))-1)&amp;" Total",$B$6:$AH$427,ROW($A211)-5,FALSE))</f>
        <v>0</v>
      </c>
      <c r="Q211" s="11">
        <f ca="1">IF(Q$5&lt;&gt;"",HLOOKUP(Q$5,Functionalization!$G$6:$M$427,ROW($A211)-5,FALSE),IFERROR(INDEX(Q$391:Q$427,MATCH($F211,$B$391:$B$427,0))/VLOOKUP($F211,$B$391:$AH$427,MATCH(LEFT(TRIM(Q$6),FIND("~",SUBSTITUTE(Q$6,"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211))*HLOOKUP(LEFT(TRIM(Q$6),FIND("~",SUBSTITUTE(Q$6," ","~",LEN(TRIM(Q$6))-LEN(SUBSTITUTE(TRIM(Q$6)," ",""))))-1)&amp;" Total",$B$6:$AH$427,ROW($A211)-5,FALSE))</f>
        <v>0</v>
      </c>
      <c r="R211" s="11">
        <f ca="1">IF(R$5&lt;&gt;"",HLOOKUP(R$5,Functionalization!$G$6:$M$427,ROW($A211)-5,FALSE),IFERROR(INDEX(R$391:R$427,MATCH($F211,$B$391:$B$427,0))/VLOOKUP($F211,$B$391:$AH$427,MATCH(LEFT(TRIM(R$6),FIND("~",SUBSTITUTE(R$6,"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211))*HLOOKUP(LEFT(TRIM(R$6),FIND("~",SUBSTITUTE(R$6," ","~",LEN(TRIM(R$6))-LEN(SUBSTITUTE(TRIM(R$6)," ",""))))-1)&amp;" Total",$B$6:$AH$427,ROW($A211)-5,FALSE))</f>
        <v>0</v>
      </c>
      <c r="S211" s="11">
        <f ca="1">IF(S$5&lt;&gt;"",HLOOKUP(S$5,Functionalization!$G$6:$M$427,ROW($A211)-5,FALSE),IFERROR(INDEX(S$391:S$427,MATCH($F211,$B$391:$B$427,0))/VLOOKUP($F211,$B$391:$AH$427,MATCH(LEFT(TRIM(S$6),FIND("~",SUBSTITUTE(S$6,"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211))*HLOOKUP(LEFT(TRIM(S$6),FIND("~",SUBSTITUTE(S$6," ","~",LEN(TRIM(S$6))-LEN(SUBSTITUTE(TRIM(S$6)," ",""))))-1)&amp;" Total",$B$6:$AH$427,ROW($A211)-5,FALSE))</f>
        <v>150509.08110028363</v>
      </c>
      <c r="T211" s="11">
        <f ca="1">IF(T$5&lt;&gt;"",HLOOKUP(T$5,Functionalization!$G$6:$M$427,ROW($A211)-5,FALSE),IFERROR(INDEX(T$391:T$427,MATCH($F211,$B$391:$B$427,0))/VLOOKUP($F211,$B$391:$AH$427,MATCH(LEFT(TRIM(T$6),FIND("~",SUBSTITUTE(T$6,"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211))*HLOOKUP(LEFT(TRIM(T$6),FIND("~",SUBSTITUTE(T$6," ","~",LEN(TRIM(T$6))-LEN(SUBSTITUTE(TRIM(T$6)," ",""))))-1)&amp;" Total",$B$6:$AH$427,ROW($A211)-5,FALSE))</f>
        <v>150509.08110028363</v>
      </c>
      <c r="U211" s="11">
        <f ca="1">IF(U$5&lt;&gt;"",HLOOKUP(U$5,Functionalization!$G$6:$M$427,ROW($A211)-5,FALSE),IFERROR(INDEX(U$391:U$427,MATCH($F211,$B$391:$B$427,0))/VLOOKUP($F211,$B$391:$AH$427,MATCH(LEFT(TRIM(U$6),FIND("~",SUBSTITUTE(U$6,"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211))*HLOOKUP(LEFT(TRIM(U$6),FIND("~",SUBSTITUTE(U$6," ","~",LEN(TRIM(U$6))-LEN(SUBSTITUTE(TRIM(U$6)," ",""))))-1)&amp;" Total",$B$6:$AH$427,ROW($A211)-5,FALSE))</f>
        <v>0</v>
      </c>
      <c r="V211" s="11">
        <f ca="1">IF(V$5&lt;&gt;"",HLOOKUP(V$5,Functionalization!$G$6:$M$427,ROW($A211)-5,FALSE),IFERROR(INDEX(V$391:V$427,MATCH($F211,$B$391:$B$427,0))/VLOOKUP($F211,$B$391:$AH$427,MATCH(LEFT(TRIM(V$6),FIND("~",SUBSTITUTE(V$6,"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211))*HLOOKUP(LEFT(TRIM(V$6),FIND("~",SUBSTITUTE(V$6," ","~",LEN(TRIM(V$6))-LEN(SUBSTITUTE(TRIM(V$6)," ",""))))-1)&amp;" Total",$B$6:$AH$427,ROW($A211)-5,FALSE))</f>
        <v>0</v>
      </c>
      <c r="W211" s="11">
        <f ca="1">IF(W$5&lt;&gt;"",HLOOKUP(W$5,Functionalization!$G$6:$M$427,ROW($A211)-5,FALSE),IFERROR(INDEX(W$391:W$427,MATCH($F211,$B$391:$B$427,0))/VLOOKUP($F211,$B$391:$AH$427,MATCH(LEFT(TRIM(W$6),FIND("~",SUBSTITUTE(W$6,"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211))*HLOOKUP(LEFT(TRIM(W$6),FIND("~",SUBSTITUTE(W$6," ","~",LEN(TRIM(W$6))-LEN(SUBSTITUTE(TRIM(W$6)," ",""))))-1)&amp;" Total",$B$6:$AH$427,ROW($A211)-5,FALSE))</f>
        <v>0</v>
      </c>
      <c r="X211" s="11">
        <f ca="1">IF(X$5&lt;&gt;"",HLOOKUP(X$5,Functionalization!$G$6:$M$427,ROW($A211)-5,FALSE),IFERROR(INDEX(X$391:X$427,MATCH($F211,$B$391:$B$427,0))/VLOOKUP($F211,$B$391:$AH$427,MATCH(LEFT(TRIM(X$6),FIND("~",SUBSTITUTE(X$6,"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211))*HLOOKUP(LEFT(TRIM(X$6),FIND("~",SUBSTITUTE(X$6," ","~",LEN(TRIM(X$6))-LEN(SUBSTITUTE(TRIM(X$6)," ",""))))-1)&amp;" Total",$B$6:$AH$427,ROW($A211)-5,FALSE))</f>
        <v>0</v>
      </c>
      <c r="Y211" s="11">
        <f ca="1">IF(Y$5&lt;&gt;"",HLOOKUP(Y$5,Functionalization!$G$6:$M$427,ROW($A211)-5,FALSE),IFERROR(INDEX(Y$391:Y$427,MATCH($F211,$B$391:$B$427,0))/VLOOKUP($F211,$B$391:$AH$427,MATCH(LEFT(TRIM(Y$6),FIND("~",SUBSTITUTE(Y$6,"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211))*HLOOKUP(LEFT(TRIM(Y$6),FIND("~",SUBSTITUTE(Y$6," ","~",LEN(TRIM(Y$6))-LEN(SUBSTITUTE(TRIM(Y$6)," ",""))))-1)&amp;" Total",$B$6:$AH$427,ROW($A211)-5,FALSE))</f>
        <v>0</v>
      </c>
      <c r="Z211" s="11">
        <f ca="1">IF(Z$5&lt;&gt;"",HLOOKUP(Z$5,Functionalization!$G$6:$M$427,ROW($A211)-5,FALSE),IFERROR(INDEX(Z$391:Z$427,MATCH($F211,$B$391:$B$427,0))/VLOOKUP($F211,$B$391:$AH$427,MATCH(LEFT(TRIM(Z$6),FIND("~",SUBSTITUTE(Z$6,"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211))*HLOOKUP(LEFT(TRIM(Z$6),FIND("~",SUBSTITUTE(Z$6," ","~",LEN(TRIM(Z$6))-LEN(SUBSTITUTE(TRIM(Z$6)," ",""))))-1)&amp;" Total",$B$6:$AH$427,ROW($A211)-5,FALSE))</f>
        <v>0</v>
      </c>
      <c r="AA211" s="11">
        <f ca="1">IF(AA$5&lt;&gt;"",HLOOKUP(AA$5,Functionalization!$G$6:$M$427,ROW($A211)-5,FALSE),IFERROR(INDEX(AA$391:AA$427,MATCH($F211,$B$391:$B$427,0))/VLOOKUP($F211,$B$391:$AH$427,MATCH(LEFT(TRIM(AA$6),FIND("~",SUBSTITUTE(AA$6,"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211))*HLOOKUP(LEFT(TRIM(AA$6),FIND("~",SUBSTITUTE(AA$6," ","~",LEN(TRIM(AA$6))-LEN(SUBSTITUTE(TRIM(AA$6)," ",""))))-1)&amp;" Total",$B$6:$AH$427,ROW($A211)-5,FALSE))</f>
        <v>0</v>
      </c>
      <c r="AB211" s="11">
        <f ca="1">IF(AB$5&lt;&gt;"",HLOOKUP(AB$5,Functionalization!$G$6:$M$427,ROW($A211)-5,FALSE),IFERROR(INDEX(AB$391:AB$427,MATCH($F211,$B$391:$B$427,0))/VLOOKUP($F211,$B$391:$AH$427,MATCH(LEFT(TRIM(AB$6),FIND("~",SUBSTITUTE(AB$6,"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211))*HLOOKUP(LEFT(TRIM(AB$6),FIND("~",SUBSTITUTE(AB$6," ","~",LEN(TRIM(AB$6))-LEN(SUBSTITUTE(TRIM(AB$6)," ",""))))-1)&amp;" Total",$B$6:$AH$427,ROW($A211)-5,FALSE))</f>
        <v>0</v>
      </c>
      <c r="AC211" s="11">
        <f ca="1">IF(AC$5&lt;&gt;"",HLOOKUP(AC$5,Functionalization!$G$6:$M$427,ROW($A211)-5,FALSE),IFERROR(INDEX(AC$391:AC$427,MATCH($F211,$B$391:$B$427,0))/VLOOKUP($F211,$B$391:$AH$427,MATCH(LEFT(TRIM(AC$6),FIND("~",SUBSTITUTE(AC$6,"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211))*HLOOKUP(LEFT(TRIM(AC$6),FIND("~",SUBSTITUTE(AC$6," ","~",LEN(TRIM(AC$6))-LEN(SUBSTITUTE(TRIM(AC$6)," ",""))))-1)&amp;" Total",$B$6:$AH$427,ROW($A211)-5,FALSE))</f>
        <v>0</v>
      </c>
      <c r="AD211" s="11">
        <f ca="1">IF(AD$5&lt;&gt;"",HLOOKUP(AD$5,Functionalization!$G$6:$M$427,ROW($A211)-5,FALSE),IFERROR(INDEX(AD$391:AD$427,MATCH($F211,$B$391:$B$427,0))/VLOOKUP($F211,$B$391:$AH$427,MATCH(LEFT(TRIM(AD$6),FIND("~",SUBSTITUTE(AD$6,"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211))*HLOOKUP(LEFT(TRIM(AD$6),FIND("~",SUBSTITUTE(AD$6," ","~",LEN(TRIM(AD$6))-LEN(SUBSTITUTE(TRIM(AD$6)," ",""))))-1)&amp;" Total",$B$6:$AH$427,ROW($A211)-5,FALSE))</f>
        <v>0</v>
      </c>
      <c r="AE211" s="11">
        <f ca="1">IF(AE$5&lt;&gt;"",HLOOKUP(AE$5,Functionalization!$G$6:$M$427,ROW($A211)-5,FALSE),IFERROR(INDEX(AE$391:AE$427,MATCH($F211,$B$391:$B$427,0))/VLOOKUP($F211,$B$391:$AH$427,MATCH(LEFT(TRIM(AE$6),FIND("~",SUBSTITUTE(AE$6,"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211))*HLOOKUP(LEFT(TRIM(AE$6),FIND("~",SUBSTITUTE(AE$6," ","~",LEN(TRIM(AE$6))-LEN(SUBSTITUTE(TRIM(AE$6)," ",""))))-1)&amp;" Total",$B$6:$AH$427,ROW($A211)-5,FALSE))</f>
        <v>0</v>
      </c>
      <c r="AF211" s="11">
        <f ca="1">IF(AF$5&lt;&gt;"",HLOOKUP(AF$5,Functionalization!$G$6:$M$427,ROW($A211)-5,FALSE),IFERROR(INDEX(AF$391:AF$427,MATCH($F211,$B$391:$B$427,0))/VLOOKUP($F211,$B$391:$AH$427,MATCH(LEFT(TRIM(AF$6),FIND("~",SUBSTITUTE(AF$6,"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211))*HLOOKUP(LEFT(TRIM(AF$6),FIND("~",SUBSTITUTE(AF$6," ","~",LEN(TRIM(AF$6))-LEN(SUBSTITUTE(TRIM(AF$6)," ",""))))-1)&amp;" Total",$B$6:$AH$427,ROW($A211)-5,FALSE))</f>
        <v>0</v>
      </c>
      <c r="AG211" s="11">
        <f ca="1">IF(AG$5&lt;&gt;"",HLOOKUP(AG$5,Functionalization!$G$6:$M$427,ROW($A211)-5,FALSE),IFERROR(INDEX(AG$391:AG$427,MATCH($F211,$B$391:$B$427,0))/VLOOKUP($F211,$B$391:$AH$427,MATCH(LEFT(TRIM(AG$6),FIND("~",SUBSTITUTE(AG$6,"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211))*HLOOKUP(LEFT(TRIM(AG$6),FIND("~",SUBSTITUTE(AG$6," ","~",LEN(TRIM(AG$6))-LEN(SUBSTITUTE(TRIM(AG$6)," ",""))))-1)&amp;" Total",$B$6:$AH$427,ROW($A211)-5,FALSE))</f>
        <v>0</v>
      </c>
      <c r="AH211" s="11">
        <f ca="1">IF(AH$5&lt;&gt;"",HLOOKUP(AH$5,Functionalization!$G$6:$M$427,ROW($A211)-5,FALSE),IFERROR(INDEX(AH$391:AH$427,MATCH($F211,$B$391:$B$427,0))/VLOOKUP($F211,$B$391:$AH$427,MATCH(LEFT(TRIM(AH$6),FIND("~",SUBSTITUTE(AH$6,"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211))*HLOOKUP(LEFT(TRIM(AH$6),FIND("~",SUBSTITUTE(AH$6," ","~",LEN(TRIM(AH$6))-LEN(SUBSTITUTE(TRIM(AH$6)," ",""))))-1)&amp;" Total",$B$6:$AH$427,ROW($A211)-5,FALSE))</f>
        <v>0</v>
      </c>
      <c r="AJ211">
        <f ca="1">IFERROR(IF(SUMIF($G$6:$AH$6,AJ$6&amp;" Total",$G211:$AH211)-(SUMIF($G$6:$AH$6,AJ$6&amp;" "&amp;'Input-Func_Class'!$D$22,$G211:$AH211)+IFERROR(SUMIF($G$6:$AH$6,AJ$6&amp;" "&amp;'Input-Func_Class'!$E$22,$G211:$AH211),SUMIF($G$6:$AH$6,AJ$6&amp;" "&amp;'Input-Func_Class'!$B$24,$G211:$AH211))+SUMIF($G$6:$AH$6,AJ$6&amp;" "&amp;'Input-Func_Class'!$F$22,$G211:$AH211))&lt;Check_Limit,0,1),1)</f>
        <v>0</v>
      </c>
      <c r="AK211">
        <f ca="1">IFERROR(IF(SUMIF($G$6:$AH$6,AK$6&amp;" Total",$G211:$AH211)-(SUMIF($G$6:$AH$6,AK$6&amp;" "&amp;'Input-Func_Class'!$D$22,$G211:$AH211)+IFERROR(SUMIF($G$6:$AH$6,AK$6&amp;" "&amp;'Input-Func_Class'!$E$22,$G211:$AH211),SUMIF($G$6:$AH$6,AK$6&amp;" "&amp;'Input-Func_Class'!$B$24,$G211:$AH211))+SUMIF($G$6:$AH$6,AK$6&amp;" "&amp;'Input-Func_Class'!$F$22,$G211:$AH211))&lt;Check_Limit,0,1),1)</f>
        <v>0</v>
      </c>
      <c r="AL211">
        <f ca="1">IFERROR(IF(SUMIF($G$6:$AH$6,AL$6&amp;" Total",$G211:$AH211)-(SUMIF($G$6:$AH$6,AL$6&amp;" "&amp;'Input-Func_Class'!$D$22,$G211:$AH211)+IFERROR(SUMIF($G$6:$AH$6,AL$6&amp;" "&amp;'Input-Func_Class'!$E$22,$G211:$AH211),SUMIF($G$6:$AH$6,AL$6&amp;" "&amp;'Input-Func_Class'!$B$24,$G211:$AH211))+SUMIF($G$6:$AH$6,AL$6&amp;" "&amp;'Input-Func_Class'!$F$22,$G211:$AH211))&lt;Check_Limit,0,1),1)</f>
        <v>0</v>
      </c>
      <c r="AM211">
        <f ca="1">IFERROR(IF(SUMIF($G$6:$AH$6,AM$6&amp;" Total",$G211:$AH211)-(SUMIF($G$6:$AH$6,AM$6&amp;" "&amp;'Input-Func_Class'!$D$22,$G211:$AH211)+IFERROR(SUMIF($G$6:$AH$6,AM$6&amp;" "&amp;'Input-Func_Class'!$E$22,$G211:$AH211),SUMIF($G$6:$AH$6,AM$6&amp;" "&amp;'Input-Func_Class'!$B$24,$G211:$AH211))+SUMIF($G$6:$AH$6,AM$6&amp;" "&amp;'Input-Func_Class'!$F$22,$G211:$AH211))&lt;Check_Limit,0,1),1)</f>
        <v>0</v>
      </c>
      <c r="AN211">
        <f ca="1">IFERROR(IF(SUMIF($G$6:$AH$6,AN$6&amp;" Total",$G211:$AH211)-(SUMIF($G$6:$AH$6,AN$6&amp;" "&amp;'Input-Func_Class'!$D$22,$G211:$AH211)+IFERROR(SUMIF($G$6:$AH$6,AN$6&amp;" "&amp;'Input-Func_Class'!$E$22,$G211:$AH211),SUMIF($G$6:$AH$6,AN$6&amp;" "&amp;'Input-Func_Class'!$B$24,$G211:$AH211))+SUMIF($G$6:$AH$6,AN$6&amp;" "&amp;'Input-Func_Class'!$F$22,$G211:$AH211))&lt;Check_Limit,0,1),1)</f>
        <v>0</v>
      </c>
      <c r="AO211">
        <f ca="1">IFERROR(IF(SUMIF($G$6:$AH$6,AO$6&amp;" Total",$G211:$AH211)-(SUMIF($G$6:$AH$6,AO$6&amp;" "&amp;'Input-Func_Class'!$D$22,$G211:$AH211)+IFERROR(SUMIF($G$6:$AH$6,AO$6&amp;" "&amp;'Input-Func_Class'!$E$22,$G211:$AH211),SUMIF($G$6:$AH$6,AO$6&amp;" "&amp;'Input-Func_Class'!$B$24,$G211:$AH211))+SUMIF($G$6:$AH$6,AO$6&amp;" "&amp;'Input-Func_Class'!$F$22,$G211:$AH211))&lt;Check_Limit,0,1),1)</f>
        <v>0</v>
      </c>
      <c r="AP211">
        <f ca="1">IFERROR(IF(SUMIF($G$6:$AH$6,AP$6&amp;" Total",$G211:$AH211)-(SUMIF($G$6:$AH$6,AP$6&amp;" "&amp;'Input-Func_Class'!$D$22,$G211:$AH211)+IFERROR(SUMIF($G$6:$AH$6,AP$6&amp;" "&amp;'Input-Func_Class'!$E$22,$G211:$AH211),SUMIF($G$6:$AH$6,AP$6&amp;" "&amp;'Input-Func_Class'!$B$24,$G211:$AH211))+SUMIF($G$6:$AH$6,AP$6&amp;" "&amp;'Input-Func_Class'!$F$22,$G211:$AH211))&lt;Check_Limit,0,1),1)</f>
        <v>0</v>
      </c>
    </row>
    <row r="212" spans="1:42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>Functionalization!$D212</f>
        <v>1107108.2109397349</v>
      </c>
      <c r="E212" s="11">
        <f t="shared" ca="1" si="25"/>
        <v>0</v>
      </c>
      <c r="F212" s="3" t="str">
        <f>IF($D212=0,"-",IF('Input-Accounts'!$E212&lt;&gt;0,'Input-Accounts'!$E212,'Input-Accounts'!$G212))</f>
        <v>DEMAND</v>
      </c>
      <c r="G212" s="11">
        <f ca="1">IF(G$5&lt;&gt;"",HLOOKUP(G$5,Functionalization!$G$6:$M$427,ROW($A212)-5,FALSE),IFERROR(INDEX(G$391:G$427,MATCH($F212,$B$391:$B$427,0))/VLOOKUP($F212,$B$391:$AH$427,MATCH(LEFT(TRIM(G$6),FIND("~",SUBSTITUTE(G$6,"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212))*HLOOKUP(LEFT(TRIM(G$6),FIND("~",SUBSTITUTE(G$6," ","~",LEN(TRIM(G$6))-LEN(SUBSTITUTE(TRIM(G$6)," ",""))))-1)&amp;" Total",$B$6:$AH$427,ROW($A212)-5,FALSE))</f>
        <v>0</v>
      </c>
      <c r="H212" s="11">
        <f ca="1">IF(H$5&lt;&gt;"",HLOOKUP(H$5,Functionalization!$G$6:$M$427,ROW($A212)-5,FALSE),IFERROR(INDEX(H$391:H$427,MATCH($F212,$B$391:$B$427,0))/VLOOKUP($F212,$B$391:$AH$427,MATCH(LEFT(TRIM(H$6),FIND("~",SUBSTITUTE(H$6,"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212))*HLOOKUP(LEFT(TRIM(H$6),FIND("~",SUBSTITUTE(H$6," ","~",LEN(TRIM(H$6))-LEN(SUBSTITUTE(TRIM(H$6)," ",""))))-1)&amp;" Total",$B$6:$AH$427,ROW($A212)-5,FALSE))</f>
        <v>0</v>
      </c>
      <c r="I212" s="11">
        <f ca="1">IF(I$5&lt;&gt;"",HLOOKUP(I$5,Functionalization!$G$6:$M$427,ROW($A212)-5,FALSE),IFERROR(INDEX(I$391:I$427,MATCH($F212,$B$391:$B$427,0))/VLOOKUP($F212,$B$391:$AH$427,MATCH(LEFT(TRIM(I$6),FIND("~",SUBSTITUTE(I$6,"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212))*HLOOKUP(LEFT(TRIM(I$6),FIND("~",SUBSTITUTE(I$6," ","~",LEN(TRIM(I$6))-LEN(SUBSTITUTE(TRIM(I$6)," ",""))))-1)&amp;" Total",$B$6:$AH$427,ROW($A212)-5,FALSE))</f>
        <v>0</v>
      </c>
      <c r="J212" s="11">
        <f ca="1">IF(J$5&lt;&gt;"",HLOOKUP(J$5,Functionalization!$G$6:$M$427,ROW($A212)-5,FALSE),IFERROR(INDEX(J$391:J$427,MATCH($F212,$B$391:$B$427,0))/VLOOKUP($F212,$B$391:$AH$427,MATCH(LEFT(TRIM(J$6),FIND("~",SUBSTITUTE(J$6,"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212))*HLOOKUP(LEFT(TRIM(J$6),FIND("~",SUBSTITUTE(J$6," ","~",LEN(TRIM(J$6))-LEN(SUBSTITUTE(TRIM(J$6)," ",""))))-1)&amp;" Total",$B$6:$AH$427,ROW($A212)-5,FALSE))</f>
        <v>0</v>
      </c>
      <c r="K212" s="11">
        <f ca="1">IF(K$5&lt;&gt;"",HLOOKUP(K$5,Functionalization!$G$6:$M$427,ROW($A212)-5,FALSE),IFERROR(INDEX(K$391:K$427,MATCH($F212,$B$391:$B$427,0))/VLOOKUP($F212,$B$391:$AH$427,MATCH(LEFT(TRIM(K$6),FIND("~",SUBSTITUTE(K$6,"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212))*HLOOKUP(LEFT(TRIM(K$6),FIND("~",SUBSTITUTE(K$6," ","~",LEN(TRIM(K$6))-LEN(SUBSTITUTE(TRIM(K$6)," ",""))))-1)&amp;" Total",$B$6:$AH$427,ROW($A212)-5,FALSE))</f>
        <v>0</v>
      </c>
      <c r="L212" s="11">
        <f ca="1">IF(L$5&lt;&gt;"",HLOOKUP(L$5,Functionalization!$G$6:$M$427,ROW($A212)-5,FALSE),IFERROR(INDEX(L$391:L$427,MATCH($F212,$B$391:$B$427,0))/VLOOKUP($F212,$B$391:$AH$427,MATCH(LEFT(TRIM(L$6),FIND("~",SUBSTITUTE(L$6,"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212))*HLOOKUP(LEFT(TRIM(L$6),FIND("~",SUBSTITUTE(L$6," ","~",LEN(TRIM(L$6))-LEN(SUBSTITUTE(TRIM(L$6)," ",""))))-1)&amp;" Total",$B$6:$AH$427,ROW($A212)-5,FALSE))</f>
        <v>0</v>
      </c>
      <c r="M212" s="11">
        <f ca="1">IF(M$5&lt;&gt;"",HLOOKUP(M$5,Functionalization!$G$6:$M$427,ROW($A212)-5,FALSE),IFERROR(INDEX(M$391:M$427,MATCH($F212,$B$391:$B$427,0))/VLOOKUP($F212,$B$391:$AH$427,MATCH(LEFT(TRIM(M$6),FIND("~",SUBSTITUTE(M$6,"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212))*HLOOKUP(LEFT(TRIM(M$6),FIND("~",SUBSTITUTE(M$6," ","~",LEN(TRIM(M$6))-LEN(SUBSTITUTE(TRIM(M$6)," ",""))))-1)&amp;" Total",$B$6:$AH$427,ROW($A212)-5,FALSE))</f>
        <v>0</v>
      </c>
      <c r="N212" s="11">
        <f ca="1">IF(N$5&lt;&gt;"",HLOOKUP(N$5,Functionalization!$G$6:$M$427,ROW($A212)-5,FALSE),IFERROR(INDEX(N$391:N$427,MATCH($F212,$B$391:$B$427,0))/VLOOKUP($F212,$B$391:$AH$427,MATCH(LEFT(TRIM(N$6),FIND("~",SUBSTITUTE(N$6,"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212))*HLOOKUP(LEFT(TRIM(N$6),FIND("~",SUBSTITUTE(N$6," ","~",LEN(TRIM(N$6))-LEN(SUBSTITUTE(TRIM(N$6)," ",""))))-1)&amp;" Total",$B$6:$AH$427,ROW($A212)-5,FALSE))</f>
        <v>0</v>
      </c>
      <c r="O212" s="11">
        <f ca="1">IF(O$5&lt;&gt;"",HLOOKUP(O$5,Functionalization!$G$6:$M$427,ROW($A212)-5,FALSE),IFERROR(INDEX(O$391:O$427,MATCH($F212,$B$391:$B$427,0))/VLOOKUP($F212,$B$391:$AH$427,MATCH(LEFT(TRIM(O$6),FIND("~",SUBSTITUTE(O$6,"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212))*HLOOKUP(LEFT(TRIM(O$6),FIND("~",SUBSTITUTE(O$6," ","~",LEN(TRIM(O$6))-LEN(SUBSTITUTE(TRIM(O$6)," ",""))))-1)&amp;" Total",$B$6:$AH$427,ROW($A212)-5,FALSE))</f>
        <v>0</v>
      </c>
      <c r="P212" s="11">
        <f ca="1">IF(P$5&lt;&gt;"",HLOOKUP(P$5,Functionalization!$G$6:$M$427,ROW($A212)-5,FALSE),IFERROR(INDEX(P$391:P$427,MATCH($F212,$B$391:$B$427,0))/VLOOKUP($F212,$B$391:$AH$427,MATCH(LEFT(TRIM(P$6),FIND("~",SUBSTITUTE(P$6,"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212))*HLOOKUP(LEFT(TRIM(P$6),FIND("~",SUBSTITUTE(P$6," ","~",LEN(TRIM(P$6))-LEN(SUBSTITUTE(TRIM(P$6)," ",""))))-1)&amp;" Total",$B$6:$AH$427,ROW($A212)-5,FALSE))</f>
        <v>0</v>
      </c>
      <c r="Q212" s="11">
        <f ca="1">IF(Q$5&lt;&gt;"",HLOOKUP(Q$5,Functionalization!$G$6:$M$427,ROW($A212)-5,FALSE),IFERROR(INDEX(Q$391:Q$427,MATCH($F212,$B$391:$B$427,0))/VLOOKUP($F212,$B$391:$AH$427,MATCH(LEFT(TRIM(Q$6),FIND("~",SUBSTITUTE(Q$6,"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212))*HLOOKUP(LEFT(TRIM(Q$6),FIND("~",SUBSTITUTE(Q$6," ","~",LEN(TRIM(Q$6))-LEN(SUBSTITUTE(TRIM(Q$6)," ",""))))-1)&amp;" Total",$B$6:$AH$427,ROW($A212)-5,FALSE))</f>
        <v>0</v>
      </c>
      <c r="R212" s="11">
        <f ca="1">IF(R$5&lt;&gt;"",HLOOKUP(R$5,Functionalization!$G$6:$M$427,ROW($A212)-5,FALSE),IFERROR(INDEX(R$391:R$427,MATCH($F212,$B$391:$B$427,0))/VLOOKUP($F212,$B$391:$AH$427,MATCH(LEFT(TRIM(R$6),FIND("~",SUBSTITUTE(R$6,"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212))*HLOOKUP(LEFT(TRIM(R$6),FIND("~",SUBSTITUTE(R$6," ","~",LEN(TRIM(R$6))-LEN(SUBSTITUTE(TRIM(R$6)," ",""))))-1)&amp;" Total",$B$6:$AH$427,ROW($A212)-5,FALSE))</f>
        <v>0</v>
      </c>
      <c r="S212" s="11">
        <f ca="1">IF(S$5&lt;&gt;"",HLOOKUP(S$5,Functionalization!$G$6:$M$427,ROW($A212)-5,FALSE),IFERROR(INDEX(S$391:S$427,MATCH($F212,$B$391:$B$427,0))/VLOOKUP($F212,$B$391:$AH$427,MATCH(LEFT(TRIM(S$6),FIND("~",SUBSTITUTE(S$6,"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212))*HLOOKUP(LEFT(TRIM(S$6),FIND("~",SUBSTITUTE(S$6," ","~",LEN(TRIM(S$6))-LEN(SUBSTITUTE(TRIM(S$6)," ",""))))-1)&amp;" Total",$B$6:$AH$427,ROW($A212)-5,FALSE))</f>
        <v>1107108.2109397349</v>
      </c>
      <c r="T212" s="11">
        <f ca="1">IF(T$5&lt;&gt;"",HLOOKUP(T$5,Functionalization!$G$6:$M$427,ROW($A212)-5,FALSE),IFERROR(INDEX(T$391:T$427,MATCH($F212,$B$391:$B$427,0))/VLOOKUP($F212,$B$391:$AH$427,MATCH(LEFT(TRIM(T$6),FIND("~",SUBSTITUTE(T$6,"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212))*HLOOKUP(LEFT(TRIM(T$6),FIND("~",SUBSTITUTE(T$6," ","~",LEN(TRIM(T$6))-LEN(SUBSTITUTE(TRIM(T$6)," ",""))))-1)&amp;" Total",$B$6:$AH$427,ROW($A212)-5,FALSE))</f>
        <v>1107108.2109397349</v>
      </c>
      <c r="U212" s="11">
        <f ca="1">IF(U$5&lt;&gt;"",HLOOKUP(U$5,Functionalization!$G$6:$M$427,ROW($A212)-5,FALSE),IFERROR(INDEX(U$391:U$427,MATCH($F212,$B$391:$B$427,0))/VLOOKUP($F212,$B$391:$AH$427,MATCH(LEFT(TRIM(U$6),FIND("~",SUBSTITUTE(U$6,"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212))*HLOOKUP(LEFT(TRIM(U$6),FIND("~",SUBSTITUTE(U$6," ","~",LEN(TRIM(U$6))-LEN(SUBSTITUTE(TRIM(U$6)," ",""))))-1)&amp;" Total",$B$6:$AH$427,ROW($A212)-5,FALSE))</f>
        <v>0</v>
      </c>
      <c r="V212" s="11">
        <f ca="1">IF(V$5&lt;&gt;"",HLOOKUP(V$5,Functionalization!$G$6:$M$427,ROW($A212)-5,FALSE),IFERROR(INDEX(V$391:V$427,MATCH($F212,$B$391:$B$427,0))/VLOOKUP($F212,$B$391:$AH$427,MATCH(LEFT(TRIM(V$6),FIND("~",SUBSTITUTE(V$6,"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212))*HLOOKUP(LEFT(TRIM(V$6),FIND("~",SUBSTITUTE(V$6," ","~",LEN(TRIM(V$6))-LEN(SUBSTITUTE(TRIM(V$6)," ",""))))-1)&amp;" Total",$B$6:$AH$427,ROW($A212)-5,FALSE))</f>
        <v>0</v>
      </c>
      <c r="W212" s="11">
        <f ca="1">IF(W$5&lt;&gt;"",HLOOKUP(W$5,Functionalization!$G$6:$M$427,ROW($A212)-5,FALSE),IFERROR(INDEX(W$391:W$427,MATCH($F212,$B$391:$B$427,0))/VLOOKUP($F212,$B$391:$AH$427,MATCH(LEFT(TRIM(W$6),FIND("~",SUBSTITUTE(W$6,"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212))*HLOOKUP(LEFT(TRIM(W$6),FIND("~",SUBSTITUTE(W$6," ","~",LEN(TRIM(W$6))-LEN(SUBSTITUTE(TRIM(W$6)," ",""))))-1)&amp;" Total",$B$6:$AH$427,ROW($A212)-5,FALSE))</f>
        <v>0</v>
      </c>
      <c r="X212" s="11">
        <f ca="1">IF(X$5&lt;&gt;"",HLOOKUP(X$5,Functionalization!$G$6:$M$427,ROW($A212)-5,FALSE),IFERROR(INDEX(X$391:X$427,MATCH($F212,$B$391:$B$427,0))/VLOOKUP($F212,$B$391:$AH$427,MATCH(LEFT(TRIM(X$6),FIND("~",SUBSTITUTE(X$6,"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212))*HLOOKUP(LEFT(TRIM(X$6),FIND("~",SUBSTITUTE(X$6," ","~",LEN(TRIM(X$6))-LEN(SUBSTITUTE(TRIM(X$6)," ",""))))-1)&amp;" Total",$B$6:$AH$427,ROW($A212)-5,FALSE))</f>
        <v>0</v>
      </c>
      <c r="Y212" s="11">
        <f ca="1">IF(Y$5&lt;&gt;"",HLOOKUP(Y$5,Functionalization!$G$6:$M$427,ROW($A212)-5,FALSE),IFERROR(INDEX(Y$391:Y$427,MATCH($F212,$B$391:$B$427,0))/VLOOKUP($F212,$B$391:$AH$427,MATCH(LEFT(TRIM(Y$6),FIND("~",SUBSTITUTE(Y$6,"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212))*HLOOKUP(LEFT(TRIM(Y$6),FIND("~",SUBSTITUTE(Y$6," ","~",LEN(TRIM(Y$6))-LEN(SUBSTITUTE(TRIM(Y$6)," ",""))))-1)&amp;" Total",$B$6:$AH$427,ROW($A212)-5,FALSE))</f>
        <v>0</v>
      </c>
      <c r="Z212" s="11">
        <f ca="1">IF(Z$5&lt;&gt;"",HLOOKUP(Z$5,Functionalization!$G$6:$M$427,ROW($A212)-5,FALSE),IFERROR(INDEX(Z$391:Z$427,MATCH($F212,$B$391:$B$427,0))/VLOOKUP($F212,$B$391:$AH$427,MATCH(LEFT(TRIM(Z$6),FIND("~",SUBSTITUTE(Z$6,"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212))*HLOOKUP(LEFT(TRIM(Z$6),FIND("~",SUBSTITUTE(Z$6," ","~",LEN(TRIM(Z$6))-LEN(SUBSTITUTE(TRIM(Z$6)," ",""))))-1)&amp;" Total",$B$6:$AH$427,ROW($A212)-5,FALSE))</f>
        <v>0</v>
      </c>
      <c r="AA212" s="11">
        <f ca="1">IF(AA$5&lt;&gt;"",HLOOKUP(AA$5,Functionalization!$G$6:$M$427,ROW($A212)-5,FALSE),IFERROR(INDEX(AA$391:AA$427,MATCH($F212,$B$391:$B$427,0))/VLOOKUP($F212,$B$391:$AH$427,MATCH(LEFT(TRIM(AA$6),FIND("~",SUBSTITUTE(AA$6,"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212))*HLOOKUP(LEFT(TRIM(AA$6),FIND("~",SUBSTITUTE(AA$6," ","~",LEN(TRIM(AA$6))-LEN(SUBSTITUTE(TRIM(AA$6)," ",""))))-1)&amp;" Total",$B$6:$AH$427,ROW($A212)-5,FALSE))</f>
        <v>0</v>
      </c>
      <c r="AB212" s="11">
        <f ca="1">IF(AB$5&lt;&gt;"",HLOOKUP(AB$5,Functionalization!$G$6:$M$427,ROW($A212)-5,FALSE),IFERROR(INDEX(AB$391:AB$427,MATCH($F212,$B$391:$B$427,0))/VLOOKUP($F212,$B$391:$AH$427,MATCH(LEFT(TRIM(AB$6),FIND("~",SUBSTITUTE(AB$6,"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212))*HLOOKUP(LEFT(TRIM(AB$6),FIND("~",SUBSTITUTE(AB$6," ","~",LEN(TRIM(AB$6))-LEN(SUBSTITUTE(TRIM(AB$6)," ",""))))-1)&amp;" Total",$B$6:$AH$427,ROW($A212)-5,FALSE))</f>
        <v>0</v>
      </c>
      <c r="AC212" s="11">
        <f ca="1">IF(AC$5&lt;&gt;"",HLOOKUP(AC$5,Functionalization!$G$6:$M$427,ROW($A212)-5,FALSE),IFERROR(INDEX(AC$391:AC$427,MATCH($F212,$B$391:$B$427,0))/VLOOKUP($F212,$B$391:$AH$427,MATCH(LEFT(TRIM(AC$6),FIND("~",SUBSTITUTE(AC$6,"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212))*HLOOKUP(LEFT(TRIM(AC$6),FIND("~",SUBSTITUTE(AC$6," ","~",LEN(TRIM(AC$6))-LEN(SUBSTITUTE(TRIM(AC$6)," ",""))))-1)&amp;" Total",$B$6:$AH$427,ROW($A212)-5,FALSE))</f>
        <v>0</v>
      </c>
      <c r="AD212" s="11">
        <f ca="1">IF(AD$5&lt;&gt;"",HLOOKUP(AD$5,Functionalization!$G$6:$M$427,ROW($A212)-5,FALSE),IFERROR(INDEX(AD$391:AD$427,MATCH($F212,$B$391:$B$427,0))/VLOOKUP($F212,$B$391:$AH$427,MATCH(LEFT(TRIM(AD$6),FIND("~",SUBSTITUTE(AD$6,"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212))*HLOOKUP(LEFT(TRIM(AD$6),FIND("~",SUBSTITUTE(AD$6," ","~",LEN(TRIM(AD$6))-LEN(SUBSTITUTE(TRIM(AD$6)," ",""))))-1)&amp;" Total",$B$6:$AH$427,ROW($A212)-5,FALSE))</f>
        <v>0</v>
      </c>
      <c r="AE212" s="11">
        <f ca="1">IF(AE$5&lt;&gt;"",HLOOKUP(AE$5,Functionalization!$G$6:$M$427,ROW($A212)-5,FALSE),IFERROR(INDEX(AE$391:AE$427,MATCH($F212,$B$391:$B$427,0))/VLOOKUP($F212,$B$391:$AH$427,MATCH(LEFT(TRIM(AE$6),FIND("~",SUBSTITUTE(AE$6,"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212))*HLOOKUP(LEFT(TRIM(AE$6),FIND("~",SUBSTITUTE(AE$6," ","~",LEN(TRIM(AE$6))-LEN(SUBSTITUTE(TRIM(AE$6)," ",""))))-1)&amp;" Total",$B$6:$AH$427,ROW($A212)-5,FALSE))</f>
        <v>0</v>
      </c>
      <c r="AF212" s="11">
        <f ca="1">IF(AF$5&lt;&gt;"",HLOOKUP(AF$5,Functionalization!$G$6:$M$427,ROW($A212)-5,FALSE),IFERROR(INDEX(AF$391:AF$427,MATCH($F212,$B$391:$B$427,0))/VLOOKUP($F212,$B$391:$AH$427,MATCH(LEFT(TRIM(AF$6),FIND("~",SUBSTITUTE(AF$6,"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212))*HLOOKUP(LEFT(TRIM(AF$6),FIND("~",SUBSTITUTE(AF$6," ","~",LEN(TRIM(AF$6))-LEN(SUBSTITUTE(TRIM(AF$6)," ",""))))-1)&amp;" Total",$B$6:$AH$427,ROW($A212)-5,FALSE))</f>
        <v>0</v>
      </c>
      <c r="AG212" s="11">
        <f ca="1">IF(AG$5&lt;&gt;"",HLOOKUP(AG$5,Functionalization!$G$6:$M$427,ROW($A212)-5,FALSE),IFERROR(INDEX(AG$391:AG$427,MATCH($F212,$B$391:$B$427,0))/VLOOKUP($F212,$B$391:$AH$427,MATCH(LEFT(TRIM(AG$6),FIND("~",SUBSTITUTE(AG$6,"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212))*HLOOKUP(LEFT(TRIM(AG$6),FIND("~",SUBSTITUTE(AG$6," ","~",LEN(TRIM(AG$6))-LEN(SUBSTITUTE(TRIM(AG$6)," ",""))))-1)&amp;" Total",$B$6:$AH$427,ROW($A212)-5,FALSE))</f>
        <v>0</v>
      </c>
      <c r="AH212" s="11">
        <f ca="1">IF(AH$5&lt;&gt;"",HLOOKUP(AH$5,Functionalization!$G$6:$M$427,ROW($A212)-5,FALSE),IFERROR(INDEX(AH$391:AH$427,MATCH($F212,$B$391:$B$427,0))/VLOOKUP($F212,$B$391:$AH$427,MATCH(LEFT(TRIM(AH$6),FIND("~",SUBSTITUTE(AH$6,"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212))*HLOOKUP(LEFT(TRIM(AH$6),FIND("~",SUBSTITUTE(AH$6," ","~",LEN(TRIM(AH$6))-LEN(SUBSTITUTE(TRIM(AH$6)," ",""))))-1)&amp;" Total",$B$6:$AH$427,ROW($A212)-5,FALSE))</f>
        <v>0</v>
      </c>
      <c r="AJ212">
        <f ca="1">IFERROR(IF(SUMIF($G$6:$AH$6,AJ$6&amp;" Total",$G212:$AH212)-(SUMIF($G$6:$AH$6,AJ$6&amp;" "&amp;'Input-Func_Class'!$D$22,$G212:$AH212)+IFERROR(SUMIF($G$6:$AH$6,AJ$6&amp;" "&amp;'Input-Func_Class'!$E$22,$G212:$AH212),SUMIF($G$6:$AH$6,AJ$6&amp;" "&amp;'Input-Func_Class'!$B$24,$G212:$AH212))+SUMIF($G$6:$AH$6,AJ$6&amp;" "&amp;'Input-Func_Class'!$F$22,$G212:$AH212))&lt;Check_Limit,0,1),1)</f>
        <v>0</v>
      </c>
      <c r="AK212">
        <f ca="1">IFERROR(IF(SUMIF($G$6:$AH$6,AK$6&amp;" Total",$G212:$AH212)-(SUMIF($G$6:$AH$6,AK$6&amp;" "&amp;'Input-Func_Class'!$D$22,$G212:$AH212)+IFERROR(SUMIF($G$6:$AH$6,AK$6&amp;" "&amp;'Input-Func_Class'!$E$22,$G212:$AH212),SUMIF($G$6:$AH$6,AK$6&amp;" "&amp;'Input-Func_Class'!$B$24,$G212:$AH212))+SUMIF($G$6:$AH$6,AK$6&amp;" "&amp;'Input-Func_Class'!$F$22,$G212:$AH212))&lt;Check_Limit,0,1),1)</f>
        <v>0</v>
      </c>
      <c r="AL212">
        <f ca="1">IFERROR(IF(SUMIF($G$6:$AH$6,AL$6&amp;" Total",$G212:$AH212)-(SUMIF($G$6:$AH$6,AL$6&amp;" "&amp;'Input-Func_Class'!$D$22,$G212:$AH212)+IFERROR(SUMIF($G$6:$AH$6,AL$6&amp;" "&amp;'Input-Func_Class'!$E$22,$G212:$AH212),SUMIF($G$6:$AH$6,AL$6&amp;" "&amp;'Input-Func_Class'!$B$24,$G212:$AH212))+SUMIF($G$6:$AH$6,AL$6&amp;" "&amp;'Input-Func_Class'!$F$22,$G212:$AH212))&lt;Check_Limit,0,1),1)</f>
        <v>0</v>
      </c>
      <c r="AM212">
        <f ca="1">IFERROR(IF(SUMIF($G$6:$AH$6,AM$6&amp;" Total",$G212:$AH212)-(SUMIF($G$6:$AH$6,AM$6&amp;" "&amp;'Input-Func_Class'!$D$22,$G212:$AH212)+IFERROR(SUMIF($G$6:$AH$6,AM$6&amp;" "&amp;'Input-Func_Class'!$E$22,$G212:$AH212),SUMIF($G$6:$AH$6,AM$6&amp;" "&amp;'Input-Func_Class'!$B$24,$G212:$AH212))+SUMIF($G$6:$AH$6,AM$6&amp;" "&amp;'Input-Func_Class'!$F$22,$G212:$AH212))&lt;Check_Limit,0,1),1)</f>
        <v>0</v>
      </c>
      <c r="AN212">
        <f ca="1">IFERROR(IF(SUMIF($G$6:$AH$6,AN$6&amp;" Total",$G212:$AH212)-(SUMIF($G$6:$AH$6,AN$6&amp;" "&amp;'Input-Func_Class'!$D$22,$G212:$AH212)+IFERROR(SUMIF($G$6:$AH$6,AN$6&amp;" "&amp;'Input-Func_Class'!$E$22,$G212:$AH212),SUMIF($G$6:$AH$6,AN$6&amp;" "&amp;'Input-Func_Class'!$B$24,$G212:$AH212))+SUMIF($G$6:$AH$6,AN$6&amp;" "&amp;'Input-Func_Class'!$F$22,$G212:$AH212))&lt;Check_Limit,0,1),1)</f>
        <v>0</v>
      </c>
      <c r="AO212">
        <f ca="1">IFERROR(IF(SUMIF($G$6:$AH$6,AO$6&amp;" Total",$G212:$AH212)-(SUMIF($G$6:$AH$6,AO$6&amp;" "&amp;'Input-Func_Class'!$D$22,$G212:$AH212)+IFERROR(SUMIF($G$6:$AH$6,AO$6&amp;" "&amp;'Input-Func_Class'!$E$22,$G212:$AH212),SUMIF($G$6:$AH$6,AO$6&amp;" "&amp;'Input-Func_Class'!$B$24,$G212:$AH212))+SUMIF($G$6:$AH$6,AO$6&amp;" "&amp;'Input-Func_Class'!$F$22,$G212:$AH212))&lt;Check_Limit,0,1),1)</f>
        <v>0</v>
      </c>
      <c r="AP212">
        <f ca="1">IFERROR(IF(SUMIF($G$6:$AH$6,AP$6&amp;" Total",$G212:$AH212)-(SUMIF($G$6:$AH$6,AP$6&amp;" "&amp;'Input-Func_Class'!$D$22,$G212:$AH212)+IFERROR(SUMIF($G$6:$AH$6,AP$6&amp;" "&amp;'Input-Func_Class'!$E$22,$G212:$AH212),SUMIF($G$6:$AH$6,AP$6&amp;" "&amp;'Input-Func_Class'!$B$24,$G212:$AH212))+SUMIF($G$6:$AH$6,AP$6&amp;" "&amp;'Input-Func_Class'!$F$22,$G212:$AH212))&lt;Check_Limit,0,1),1)</f>
        <v>0</v>
      </c>
    </row>
    <row r="213" spans="1:42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>Functionalization!$D213</f>
        <v>2011328.1579080883</v>
      </c>
      <c r="E213" s="11">
        <f t="shared" ca="1" si="25"/>
        <v>0</v>
      </c>
      <c r="F213" s="3" t="str">
        <f>IF($D213=0,"-",IF('Input-Accounts'!$E213&lt;&gt;0,'Input-Accounts'!$E213,'Input-Accounts'!$G213))</f>
        <v>DEMAND</v>
      </c>
      <c r="G213" s="11">
        <f ca="1">IF(G$5&lt;&gt;"",HLOOKUP(G$5,Functionalization!$G$6:$M$427,ROW($A213)-5,FALSE),IFERROR(INDEX(G$391:G$427,MATCH($F213,$B$391:$B$427,0))/VLOOKUP($F213,$B$391:$AH$427,MATCH(LEFT(TRIM(G$6),FIND("~",SUBSTITUTE(G$6,"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213))*HLOOKUP(LEFT(TRIM(G$6),FIND("~",SUBSTITUTE(G$6," ","~",LEN(TRIM(G$6))-LEN(SUBSTITUTE(TRIM(G$6)," ",""))))-1)&amp;" Total",$B$6:$AH$427,ROW($A213)-5,FALSE))</f>
        <v>0</v>
      </c>
      <c r="H213" s="11">
        <f ca="1">IF(H$5&lt;&gt;"",HLOOKUP(H$5,Functionalization!$G$6:$M$427,ROW($A213)-5,FALSE),IFERROR(INDEX(H$391:H$427,MATCH($F213,$B$391:$B$427,0))/VLOOKUP($F213,$B$391:$AH$427,MATCH(LEFT(TRIM(H$6),FIND("~",SUBSTITUTE(H$6,"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213))*HLOOKUP(LEFT(TRIM(H$6),FIND("~",SUBSTITUTE(H$6," ","~",LEN(TRIM(H$6))-LEN(SUBSTITUTE(TRIM(H$6)," ",""))))-1)&amp;" Total",$B$6:$AH$427,ROW($A213)-5,FALSE))</f>
        <v>0</v>
      </c>
      <c r="I213" s="11">
        <f ca="1">IF(I$5&lt;&gt;"",HLOOKUP(I$5,Functionalization!$G$6:$M$427,ROW($A213)-5,FALSE),IFERROR(INDEX(I$391:I$427,MATCH($F213,$B$391:$B$427,0))/VLOOKUP($F213,$B$391:$AH$427,MATCH(LEFT(TRIM(I$6),FIND("~",SUBSTITUTE(I$6,"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213))*HLOOKUP(LEFT(TRIM(I$6),FIND("~",SUBSTITUTE(I$6," ","~",LEN(TRIM(I$6))-LEN(SUBSTITUTE(TRIM(I$6)," ",""))))-1)&amp;" Total",$B$6:$AH$427,ROW($A213)-5,FALSE))</f>
        <v>0</v>
      </c>
      <c r="J213" s="11">
        <f ca="1">IF(J$5&lt;&gt;"",HLOOKUP(J$5,Functionalization!$G$6:$M$427,ROW($A213)-5,FALSE),IFERROR(INDEX(J$391:J$427,MATCH($F213,$B$391:$B$427,0))/VLOOKUP($F213,$B$391:$AH$427,MATCH(LEFT(TRIM(J$6),FIND("~",SUBSTITUTE(J$6,"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213))*HLOOKUP(LEFT(TRIM(J$6),FIND("~",SUBSTITUTE(J$6," ","~",LEN(TRIM(J$6))-LEN(SUBSTITUTE(TRIM(J$6)," ",""))))-1)&amp;" Total",$B$6:$AH$427,ROW($A213)-5,FALSE))</f>
        <v>0</v>
      </c>
      <c r="K213" s="11">
        <f ca="1">IF(K$5&lt;&gt;"",HLOOKUP(K$5,Functionalization!$G$6:$M$427,ROW($A213)-5,FALSE),IFERROR(INDEX(K$391:K$427,MATCH($F213,$B$391:$B$427,0))/VLOOKUP($F213,$B$391:$AH$427,MATCH(LEFT(TRIM(K$6),FIND("~",SUBSTITUTE(K$6,"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213))*HLOOKUP(LEFT(TRIM(K$6),FIND("~",SUBSTITUTE(K$6," ","~",LEN(TRIM(K$6))-LEN(SUBSTITUTE(TRIM(K$6)," ",""))))-1)&amp;" Total",$B$6:$AH$427,ROW($A213)-5,FALSE))</f>
        <v>0</v>
      </c>
      <c r="L213" s="11">
        <f ca="1">IF(L$5&lt;&gt;"",HLOOKUP(L$5,Functionalization!$G$6:$M$427,ROW($A213)-5,FALSE),IFERROR(INDEX(L$391:L$427,MATCH($F213,$B$391:$B$427,0))/VLOOKUP($F213,$B$391:$AH$427,MATCH(LEFT(TRIM(L$6),FIND("~",SUBSTITUTE(L$6,"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213))*HLOOKUP(LEFT(TRIM(L$6),FIND("~",SUBSTITUTE(L$6," ","~",LEN(TRIM(L$6))-LEN(SUBSTITUTE(TRIM(L$6)," ",""))))-1)&amp;" Total",$B$6:$AH$427,ROW($A213)-5,FALSE))</f>
        <v>0</v>
      </c>
      <c r="M213" s="11">
        <f ca="1">IF(M$5&lt;&gt;"",HLOOKUP(M$5,Functionalization!$G$6:$M$427,ROW($A213)-5,FALSE),IFERROR(INDEX(M$391:M$427,MATCH($F213,$B$391:$B$427,0))/VLOOKUP($F213,$B$391:$AH$427,MATCH(LEFT(TRIM(M$6),FIND("~",SUBSTITUTE(M$6,"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213))*HLOOKUP(LEFT(TRIM(M$6),FIND("~",SUBSTITUTE(M$6," ","~",LEN(TRIM(M$6))-LEN(SUBSTITUTE(TRIM(M$6)," ",""))))-1)&amp;" Total",$B$6:$AH$427,ROW($A213)-5,FALSE))</f>
        <v>0</v>
      </c>
      <c r="N213" s="11">
        <f ca="1">IF(N$5&lt;&gt;"",HLOOKUP(N$5,Functionalization!$G$6:$M$427,ROW($A213)-5,FALSE),IFERROR(INDEX(N$391:N$427,MATCH($F213,$B$391:$B$427,0))/VLOOKUP($F213,$B$391:$AH$427,MATCH(LEFT(TRIM(N$6),FIND("~",SUBSTITUTE(N$6,"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213))*HLOOKUP(LEFT(TRIM(N$6),FIND("~",SUBSTITUTE(N$6," ","~",LEN(TRIM(N$6))-LEN(SUBSTITUTE(TRIM(N$6)," ",""))))-1)&amp;" Total",$B$6:$AH$427,ROW($A213)-5,FALSE))</f>
        <v>0</v>
      </c>
      <c r="O213" s="11">
        <f ca="1">IF(O$5&lt;&gt;"",HLOOKUP(O$5,Functionalization!$G$6:$M$427,ROW($A213)-5,FALSE),IFERROR(INDEX(O$391:O$427,MATCH($F213,$B$391:$B$427,0))/VLOOKUP($F213,$B$391:$AH$427,MATCH(LEFT(TRIM(O$6),FIND("~",SUBSTITUTE(O$6,"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213))*HLOOKUP(LEFT(TRIM(O$6),FIND("~",SUBSTITUTE(O$6," ","~",LEN(TRIM(O$6))-LEN(SUBSTITUTE(TRIM(O$6)," ",""))))-1)&amp;" Total",$B$6:$AH$427,ROW($A213)-5,FALSE))</f>
        <v>0</v>
      </c>
      <c r="P213" s="11">
        <f ca="1">IF(P$5&lt;&gt;"",HLOOKUP(P$5,Functionalization!$G$6:$M$427,ROW($A213)-5,FALSE),IFERROR(INDEX(P$391:P$427,MATCH($F213,$B$391:$B$427,0))/VLOOKUP($F213,$B$391:$AH$427,MATCH(LEFT(TRIM(P$6),FIND("~",SUBSTITUTE(P$6,"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213))*HLOOKUP(LEFT(TRIM(P$6),FIND("~",SUBSTITUTE(P$6," ","~",LEN(TRIM(P$6))-LEN(SUBSTITUTE(TRIM(P$6)," ",""))))-1)&amp;" Total",$B$6:$AH$427,ROW($A213)-5,FALSE))</f>
        <v>0</v>
      </c>
      <c r="Q213" s="11">
        <f ca="1">IF(Q$5&lt;&gt;"",HLOOKUP(Q$5,Functionalization!$G$6:$M$427,ROW($A213)-5,FALSE),IFERROR(INDEX(Q$391:Q$427,MATCH($F213,$B$391:$B$427,0))/VLOOKUP($F213,$B$391:$AH$427,MATCH(LEFT(TRIM(Q$6),FIND("~",SUBSTITUTE(Q$6,"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213))*HLOOKUP(LEFT(TRIM(Q$6),FIND("~",SUBSTITUTE(Q$6," ","~",LEN(TRIM(Q$6))-LEN(SUBSTITUTE(TRIM(Q$6)," ",""))))-1)&amp;" Total",$B$6:$AH$427,ROW($A213)-5,FALSE))</f>
        <v>0</v>
      </c>
      <c r="R213" s="11">
        <f ca="1">IF(R$5&lt;&gt;"",HLOOKUP(R$5,Functionalization!$G$6:$M$427,ROW($A213)-5,FALSE),IFERROR(INDEX(R$391:R$427,MATCH($F213,$B$391:$B$427,0))/VLOOKUP($F213,$B$391:$AH$427,MATCH(LEFT(TRIM(R$6),FIND("~",SUBSTITUTE(R$6,"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213))*HLOOKUP(LEFT(TRIM(R$6),FIND("~",SUBSTITUTE(R$6," ","~",LEN(TRIM(R$6))-LEN(SUBSTITUTE(TRIM(R$6)," ",""))))-1)&amp;" Total",$B$6:$AH$427,ROW($A213)-5,FALSE))</f>
        <v>0</v>
      </c>
      <c r="S213" s="11">
        <f ca="1">IF(S$5&lt;&gt;"",HLOOKUP(S$5,Functionalization!$G$6:$M$427,ROW($A213)-5,FALSE),IFERROR(INDEX(S$391:S$427,MATCH($F213,$B$391:$B$427,0))/VLOOKUP($F213,$B$391:$AH$427,MATCH(LEFT(TRIM(S$6),FIND("~",SUBSTITUTE(S$6,"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213))*HLOOKUP(LEFT(TRIM(S$6),FIND("~",SUBSTITUTE(S$6," ","~",LEN(TRIM(S$6))-LEN(SUBSTITUTE(TRIM(S$6)," ",""))))-1)&amp;" Total",$B$6:$AH$427,ROW($A213)-5,FALSE))</f>
        <v>2011328.1579080883</v>
      </c>
      <c r="T213" s="11">
        <f ca="1">IF(T$5&lt;&gt;"",HLOOKUP(T$5,Functionalization!$G$6:$M$427,ROW($A213)-5,FALSE),IFERROR(INDEX(T$391:T$427,MATCH($F213,$B$391:$B$427,0))/VLOOKUP($F213,$B$391:$AH$427,MATCH(LEFT(TRIM(T$6),FIND("~",SUBSTITUTE(T$6,"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213))*HLOOKUP(LEFT(TRIM(T$6),FIND("~",SUBSTITUTE(T$6," ","~",LEN(TRIM(T$6))-LEN(SUBSTITUTE(TRIM(T$6)," ",""))))-1)&amp;" Total",$B$6:$AH$427,ROW($A213)-5,FALSE))</f>
        <v>2011328.1579080883</v>
      </c>
      <c r="U213" s="11">
        <f ca="1">IF(U$5&lt;&gt;"",HLOOKUP(U$5,Functionalization!$G$6:$M$427,ROW($A213)-5,FALSE),IFERROR(INDEX(U$391:U$427,MATCH($F213,$B$391:$B$427,0))/VLOOKUP($F213,$B$391:$AH$427,MATCH(LEFT(TRIM(U$6),FIND("~",SUBSTITUTE(U$6,"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213))*HLOOKUP(LEFT(TRIM(U$6),FIND("~",SUBSTITUTE(U$6," ","~",LEN(TRIM(U$6))-LEN(SUBSTITUTE(TRIM(U$6)," ",""))))-1)&amp;" Total",$B$6:$AH$427,ROW($A213)-5,FALSE))</f>
        <v>0</v>
      </c>
      <c r="V213" s="11">
        <f ca="1">IF(V$5&lt;&gt;"",HLOOKUP(V$5,Functionalization!$G$6:$M$427,ROW($A213)-5,FALSE),IFERROR(INDEX(V$391:V$427,MATCH($F213,$B$391:$B$427,0))/VLOOKUP($F213,$B$391:$AH$427,MATCH(LEFT(TRIM(V$6),FIND("~",SUBSTITUTE(V$6,"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213))*HLOOKUP(LEFT(TRIM(V$6),FIND("~",SUBSTITUTE(V$6," ","~",LEN(TRIM(V$6))-LEN(SUBSTITUTE(TRIM(V$6)," ",""))))-1)&amp;" Total",$B$6:$AH$427,ROW($A213)-5,FALSE))</f>
        <v>0</v>
      </c>
      <c r="W213" s="11">
        <f ca="1">IF(W$5&lt;&gt;"",HLOOKUP(W$5,Functionalization!$G$6:$M$427,ROW($A213)-5,FALSE),IFERROR(INDEX(W$391:W$427,MATCH($F213,$B$391:$B$427,0))/VLOOKUP($F213,$B$391:$AH$427,MATCH(LEFT(TRIM(W$6),FIND("~",SUBSTITUTE(W$6,"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213))*HLOOKUP(LEFT(TRIM(W$6),FIND("~",SUBSTITUTE(W$6," ","~",LEN(TRIM(W$6))-LEN(SUBSTITUTE(TRIM(W$6)," ",""))))-1)&amp;" Total",$B$6:$AH$427,ROW($A213)-5,FALSE))</f>
        <v>0</v>
      </c>
      <c r="X213" s="11">
        <f ca="1">IF(X$5&lt;&gt;"",HLOOKUP(X$5,Functionalization!$G$6:$M$427,ROW($A213)-5,FALSE),IFERROR(INDEX(X$391:X$427,MATCH($F213,$B$391:$B$427,0))/VLOOKUP($F213,$B$391:$AH$427,MATCH(LEFT(TRIM(X$6),FIND("~",SUBSTITUTE(X$6,"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213))*HLOOKUP(LEFT(TRIM(X$6),FIND("~",SUBSTITUTE(X$6," ","~",LEN(TRIM(X$6))-LEN(SUBSTITUTE(TRIM(X$6)," ",""))))-1)&amp;" Total",$B$6:$AH$427,ROW($A213)-5,FALSE))</f>
        <v>0</v>
      </c>
      <c r="Y213" s="11">
        <f ca="1">IF(Y$5&lt;&gt;"",HLOOKUP(Y$5,Functionalization!$G$6:$M$427,ROW($A213)-5,FALSE),IFERROR(INDEX(Y$391:Y$427,MATCH($F213,$B$391:$B$427,0))/VLOOKUP($F213,$B$391:$AH$427,MATCH(LEFT(TRIM(Y$6),FIND("~",SUBSTITUTE(Y$6,"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213))*HLOOKUP(LEFT(TRIM(Y$6),FIND("~",SUBSTITUTE(Y$6," ","~",LEN(TRIM(Y$6))-LEN(SUBSTITUTE(TRIM(Y$6)," ",""))))-1)&amp;" Total",$B$6:$AH$427,ROW($A213)-5,FALSE))</f>
        <v>0</v>
      </c>
      <c r="Z213" s="11">
        <f ca="1">IF(Z$5&lt;&gt;"",HLOOKUP(Z$5,Functionalization!$G$6:$M$427,ROW($A213)-5,FALSE),IFERROR(INDEX(Z$391:Z$427,MATCH($F213,$B$391:$B$427,0))/VLOOKUP($F213,$B$391:$AH$427,MATCH(LEFT(TRIM(Z$6),FIND("~",SUBSTITUTE(Z$6,"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213))*HLOOKUP(LEFT(TRIM(Z$6),FIND("~",SUBSTITUTE(Z$6," ","~",LEN(TRIM(Z$6))-LEN(SUBSTITUTE(TRIM(Z$6)," ",""))))-1)&amp;" Total",$B$6:$AH$427,ROW($A213)-5,FALSE))</f>
        <v>0</v>
      </c>
      <c r="AA213" s="11">
        <f ca="1">IF(AA$5&lt;&gt;"",HLOOKUP(AA$5,Functionalization!$G$6:$M$427,ROW($A213)-5,FALSE),IFERROR(INDEX(AA$391:AA$427,MATCH($F213,$B$391:$B$427,0))/VLOOKUP($F213,$B$391:$AH$427,MATCH(LEFT(TRIM(AA$6),FIND("~",SUBSTITUTE(AA$6,"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213))*HLOOKUP(LEFT(TRIM(AA$6),FIND("~",SUBSTITUTE(AA$6," ","~",LEN(TRIM(AA$6))-LEN(SUBSTITUTE(TRIM(AA$6)," ",""))))-1)&amp;" Total",$B$6:$AH$427,ROW($A213)-5,FALSE))</f>
        <v>0</v>
      </c>
      <c r="AB213" s="11">
        <f ca="1">IF(AB$5&lt;&gt;"",HLOOKUP(AB$5,Functionalization!$G$6:$M$427,ROW($A213)-5,FALSE),IFERROR(INDEX(AB$391:AB$427,MATCH($F213,$B$391:$B$427,0))/VLOOKUP($F213,$B$391:$AH$427,MATCH(LEFT(TRIM(AB$6),FIND("~",SUBSTITUTE(AB$6,"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213))*HLOOKUP(LEFT(TRIM(AB$6),FIND("~",SUBSTITUTE(AB$6," ","~",LEN(TRIM(AB$6))-LEN(SUBSTITUTE(TRIM(AB$6)," ",""))))-1)&amp;" Total",$B$6:$AH$427,ROW($A213)-5,FALSE))</f>
        <v>0</v>
      </c>
      <c r="AC213" s="11">
        <f ca="1">IF(AC$5&lt;&gt;"",HLOOKUP(AC$5,Functionalization!$G$6:$M$427,ROW($A213)-5,FALSE),IFERROR(INDEX(AC$391:AC$427,MATCH($F213,$B$391:$B$427,0))/VLOOKUP($F213,$B$391:$AH$427,MATCH(LEFT(TRIM(AC$6),FIND("~",SUBSTITUTE(AC$6,"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213))*HLOOKUP(LEFT(TRIM(AC$6),FIND("~",SUBSTITUTE(AC$6," ","~",LEN(TRIM(AC$6))-LEN(SUBSTITUTE(TRIM(AC$6)," ",""))))-1)&amp;" Total",$B$6:$AH$427,ROW($A213)-5,FALSE))</f>
        <v>0</v>
      </c>
      <c r="AD213" s="11">
        <f ca="1">IF(AD$5&lt;&gt;"",HLOOKUP(AD$5,Functionalization!$G$6:$M$427,ROW($A213)-5,FALSE),IFERROR(INDEX(AD$391:AD$427,MATCH($F213,$B$391:$B$427,0))/VLOOKUP($F213,$B$391:$AH$427,MATCH(LEFT(TRIM(AD$6),FIND("~",SUBSTITUTE(AD$6,"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213))*HLOOKUP(LEFT(TRIM(AD$6),FIND("~",SUBSTITUTE(AD$6," ","~",LEN(TRIM(AD$6))-LEN(SUBSTITUTE(TRIM(AD$6)," ",""))))-1)&amp;" Total",$B$6:$AH$427,ROW($A213)-5,FALSE))</f>
        <v>0</v>
      </c>
      <c r="AE213" s="11">
        <f ca="1">IF(AE$5&lt;&gt;"",HLOOKUP(AE$5,Functionalization!$G$6:$M$427,ROW($A213)-5,FALSE),IFERROR(INDEX(AE$391:AE$427,MATCH($F213,$B$391:$B$427,0))/VLOOKUP($F213,$B$391:$AH$427,MATCH(LEFT(TRIM(AE$6),FIND("~",SUBSTITUTE(AE$6,"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213))*HLOOKUP(LEFT(TRIM(AE$6),FIND("~",SUBSTITUTE(AE$6," ","~",LEN(TRIM(AE$6))-LEN(SUBSTITUTE(TRIM(AE$6)," ",""))))-1)&amp;" Total",$B$6:$AH$427,ROW($A213)-5,FALSE))</f>
        <v>0</v>
      </c>
      <c r="AF213" s="11">
        <f ca="1">IF(AF$5&lt;&gt;"",HLOOKUP(AF$5,Functionalization!$G$6:$M$427,ROW($A213)-5,FALSE),IFERROR(INDEX(AF$391:AF$427,MATCH($F213,$B$391:$B$427,0))/VLOOKUP($F213,$B$391:$AH$427,MATCH(LEFT(TRIM(AF$6),FIND("~",SUBSTITUTE(AF$6,"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213))*HLOOKUP(LEFT(TRIM(AF$6),FIND("~",SUBSTITUTE(AF$6," ","~",LEN(TRIM(AF$6))-LEN(SUBSTITUTE(TRIM(AF$6)," ",""))))-1)&amp;" Total",$B$6:$AH$427,ROW($A213)-5,FALSE))</f>
        <v>0</v>
      </c>
      <c r="AG213" s="11">
        <f ca="1">IF(AG$5&lt;&gt;"",HLOOKUP(AG$5,Functionalization!$G$6:$M$427,ROW($A213)-5,FALSE),IFERROR(INDEX(AG$391:AG$427,MATCH($F213,$B$391:$B$427,0))/VLOOKUP($F213,$B$391:$AH$427,MATCH(LEFT(TRIM(AG$6),FIND("~",SUBSTITUTE(AG$6,"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213))*HLOOKUP(LEFT(TRIM(AG$6),FIND("~",SUBSTITUTE(AG$6," ","~",LEN(TRIM(AG$6))-LEN(SUBSTITUTE(TRIM(AG$6)," ",""))))-1)&amp;" Total",$B$6:$AH$427,ROW($A213)-5,FALSE))</f>
        <v>0</v>
      </c>
      <c r="AH213" s="11">
        <f ca="1">IF(AH$5&lt;&gt;"",HLOOKUP(AH$5,Functionalization!$G$6:$M$427,ROW($A213)-5,FALSE),IFERROR(INDEX(AH$391:AH$427,MATCH($F213,$B$391:$B$427,0))/VLOOKUP($F213,$B$391:$AH$427,MATCH(LEFT(TRIM(AH$6),FIND("~",SUBSTITUTE(AH$6,"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213))*HLOOKUP(LEFT(TRIM(AH$6),FIND("~",SUBSTITUTE(AH$6," ","~",LEN(TRIM(AH$6))-LEN(SUBSTITUTE(TRIM(AH$6)," ",""))))-1)&amp;" Total",$B$6:$AH$427,ROW($A213)-5,FALSE))</f>
        <v>0</v>
      </c>
      <c r="AJ213">
        <f ca="1">IFERROR(IF(SUMIF($G$6:$AH$6,AJ$6&amp;" Total",$G213:$AH213)-(SUMIF($G$6:$AH$6,AJ$6&amp;" "&amp;'Input-Func_Class'!$D$22,$G213:$AH213)+IFERROR(SUMIF($G$6:$AH$6,AJ$6&amp;" "&amp;'Input-Func_Class'!$E$22,$G213:$AH213),SUMIF($G$6:$AH$6,AJ$6&amp;" "&amp;'Input-Func_Class'!$B$24,$G213:$AH213))+SUMIF($G$6:$AH$6,AJ$6&amp;" "&amp;'Input-Func_Class'!$F$22,$G213:$AH213))&lt;Check_Limit,0,1),1)</f>
        <v>0</v>
      </c>
      <c r="AK213">
        <f ca="1">IFERROR(IF(SUMIF($G$6:$AH$6,AK$6&amp;" Total",$G213:$AH213)-(SUMIF($G$6:$AH$6,AK$6&amp;" "&amp;'Input-Func_Class'!$D$22,$G213:$AH213)+IFERROR(SUMIF($G$6:$AH$6,AK$6&amp;" "&amp;'Input-Func_Class'!$E$22,$G213:$AH213),SUMIF($G$6:$AH$6,AK$6&amp;" "&amp;'Input-Func_Class'!$B$24,$G213:$AH213))+SUMIF($G$6:$AH$6,AK$6&amp;" "&amp;'Input-Func_Class'!$F$22,$G213:$AH213))&lt;Check_Limit,0,1),1)</f>
        <v>0</v>
      </c>
      <c r="AL213">
        <f ca="1">IFERROR(IF(SUMIF($G$6:$AH$6,AL$6&amp;" Total",$G213:$AH213)-(SUMIF($G$6:$AH$6,AL$6&amp;" "&amp;'Input-Func_Class'!$D$22,$G213:$AH213)+IFERROR(SUMIF($G$6:$AH$6,AL$6&amp;" "&amp;'Input-Func_Class'!$E$22,$G213:$AH213),SUMIF($G$6:$AH$6,AL$6&amp;" "&amp;'Input-Func_Class'!$B$24,$G213:$AH213))+SUMIF($G$6:$AH$6,AL$6&amp;" "&amp;'Input-Func_Class'!$F$22,$G213:$AH213))&lt;Check_Limit,0,1),1)</f>
        <v>0</v>
      </c>
      <c r="AM213">
        <f ca="1">IFERROR(IF(SUMIF($G$6:$AH$6,AM$6&amp;" Total",$G213:$AH213)-(SUMIF($G$6:$AH$6,AM$6&amp;" "&amp;'Input-Func_Class'!$D$22,$G213:$AH213)+IFERROR(SUMIF($G$6:$AH$6,AM$6&amp;" "&amp;'Input-Func_Class'!$E$22,$G213:$AH213),SUMIF($G$6:$AH$6,AM$6&amp;" "&amp;'Input-Func_Class'!$B$24,$G213:$AH213))+SUMIF($G$6:$AH$6,AM$6&amp;" "&amp;'Input-Func_Class'!$F$22,$G213:$AH213))&lt;Check_Limit,0,1),1)</f>
        <v>0</v>
      </c>
      <c r="AN213">
        <f ca="1">IFERROR(IF(SUMIF($G$6:$AH$6,AN$6&amp;" Total",$G213:$AH213)-(SUMIF($G$6:$AH$6,AN$6&amp;" "&amp;'Input-Func_Class'!$D$22,$G213:$AH213)+IFERROR(SUMIF($G$6:$AH$6,AN$6&amp;" "&amp;'Input-Func_Class'!$E$22,$G213:$AH213),SUMIF($G$6:$AH$6,AN$6&amp;" "&amp;'Input-Func_Class'!$B$24,$G213:$AH213))+SUMIF($G$6:$AH$6,AN$6&amp;" "&amp;'Input-Func_Class'!$F$22,$G213:$AH213))&lt;Check_Limit,0,1),1)</f>
        <v>0</v>
      </c>
      <c r="AO213">
        <f ca="1">IFERROR(IF(SUMIF($G$6:$AH$6,AO$6&amp;" Total",$G213:$AH213)-(SUMIF($G$6:$AH$6,AO$6&amp;" "&amp;'Input-Func_Class'!$D$22,$G213:$AH213)+IFERROR(SUMIF($G$6:$AH$6,AO$6&amp;" "&amp;'Input-Func_Class'!$E$22,$G213:$AH213),SUMIF($G$6:$AH$6,AO$6&amp;" "&amp;'Input-Func_Class'!$B$24,$G213:$AH213))+SUMIF($G$6:$AH$6,AO$6&amp;" "&amp;'Input-Func_Class'!$F$22,$G213:$AH213))&lt;Check_Limit,0,1),1)</f>
        <v>0</v>
      </c>
      <c r="AP213">
        <f ca="1">IFERROR(IF(SUMIF($G$6:$AH$6,AP$6&amp;" Total",$G213:$AH213)-(SUMIF($G$6:$AH$6,AP$6&amp;" "&amp;'Input-Func_Class'!$D$22,$G213:$AH213)+IFERROR(SUMIF($G$6:$AH$6,AP$6&amp;" "&amp;'Input-Func_Class'!$E$22,$G213:$AH213),SUMIF($G$6:$AH$6,AP$6&amp;" "&amp;'Input-Func_Class'!$B$24,$G213:$AH213))+SUMIF($G$6:$AH$6,AP$6&amp;" "&amp;'Input-Func_Class'!$F$22,$G213:$AH213))&lt;Check_Limit,0,1),1)</f>
        <v>0</v>
      </c>
    </row>
    <row r="214" spans="1:42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>Functionalization!$D214</f>
        <v>430972.1466646021</v>
      </c>
      <c r="E214" s="11">
        <f t="shared" ca="1" si="25"/>
        <v>0</v>
      </c>
      <c r="F214" s="3" t="str">
        <f>IF($D214=0,"-",IF('Input-Accounts'!$E214&lt;&gt;0,'Input-Accounts'!$E214,'Input-Accounts'!$G214))</f>
        <v>DEMAND</v>
      </c>
      <c r="G214" s="11">
        <f ca="1">IF(G$5&lt;&gt;"",HLOOKUP(G$5,Functionalization!$G$6:$M$427,ROW($A214)-5,FALSE),IFERROR(INDEX(G$391:G$427,MATCH($F214,$B$391:$B$427,0))/VLOOKUP($F214,$B$391:$AH$427,MATCH(LEFT(TRIM(G$6),FIND("~",SUBSTITUTE(G$6,"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214))*HLOOKUP(LEFT(TRIM(G$6),FIND("~",SUBSTITUTE(G$6," ","~",LEN(TRIM(G$6))-LEN(SUBSTITUTE(TRIM(G$6)," ",""))))-1)&amp;" Total",$B$6:$AH$427,ROW($A214)-5,FALSE))</f>
        <v>0</v>
      </c>
      <c r="H214" s="11">
        <f ca="1">IF(H$5&lt;&gt;"",HLOOKUP(H$5,Functionalization!$G$6:$M$427,ROW($A214)-5,FALSE),IFERROR(INDEX(H$391:H$427,MATCH($F214,$B$391:$B$427,0))/VLOOKUP($F214,$B$391:$AH$427,MATCH(LEFT(TRIM(H$6),FIND("~",SUBSTITUTE(H$6,"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214))*HLOOKUP(LEFT(TRIM(H$6),FIND("~",SUBSTITUTE(H$6," ","~",LEN(TRIM(H$6))-LEN(SUBSTITUTE(TRIM(H$6)," ",""))))-1)&amp;" Total",$B$6:$AH$427,ROW($A214)-5,FALSE))</f>
        <v>0</v>
      </c>
      <c r="I214" s="11">
        <f ca="1">IF(I$5&lt;&gt;"",HLOOKUP(I$5,Functionalization!$G$6:$M$427,ROW($A214)-5,FALSE),IFERROR(INDEX(I$391:I$427,MATCH($F214,$B$391:$B$427,0))/VLOOKUP($F214,$B$391:$AH$427,MATCH(LEFT(TRIM(I$6),FIND("~",SUBSTITUTE(I$6,"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214))*HLOOKUP(LEFT(TRIM(I$6),FIND("~",SUBSTITUTE(I$6," ","~",LEN(TRIM(I$6))-LEN(SUBSTITUTE(TRIM(I$6)," ",""))))-1)&amp;" Total",$B$6:$AH$427,ROW($A214)-5,FALSE))</f>
        <v>0</v>
      </c>
      <c r="J214" s="11">
        <f ca="1">IF(J$5&lt;&gt;"",HLOOKUP(J$5,Functionalization!$G$6:$M$427,ROW($A214)-5,FALSE),IFERROR(INDEX(J$391:J$427,MATCH($F214,$B$391:$B$427,0))/VLOOKUP($F214,$B$391:$AH$427,MATCH(LEFT(TRIM(J$6),FIND("~",SUBSTITUTE(J$6,"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214))*HLOOKUP(LEFT(TRIM(J$6),FIND("~",SUBSTITUTE(J$6," ","~",LEN(TRIM(J$6))-LEN(SUBSTITUTE(TRIM(J$6)," ",""))))-1)&amp;" Total",$B$6:$AH$427,ROW($A214)-5,FALSE))</f>
        <v>0</v>
      </c>
      <c r="K214" s="11">
        <f ca="1">IF(K$5&lt;&gt;"",HLOOKUP(K$5,Functionalization!$G$6:$M$427,ROW($A214)-5,FALSE),IFERROR(INDEX(K$391:K$427,MATCH($F214,$B$391:$B$427,0))/VLOOKUP($F214,$B$391:$AH$427,MATCH(LEFT(TRIM(K$6),FIND("~",SUBSTITUTE(K$6,"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214))*HLOOKUP(LEFT(TRIM(K$6),FIND("~",SUBSTITUTE(K$6," ","~",LEN(TRIM(K$6))-LEN(SUBSTITUTE(TRIM(K$6)," ",""))))-1)&amp;" Total",$B$6:$AH$427,ROW($A214)-5,FALSE))</f>
        <v>0</v>
      </c>
      <c r="L214" s="11">
        <f ca="1">IF(L$5&lt;&gt;"",HLOOKUP(L$5,Functionalization!$G$6:$M$427,ROW($A214)-5,FALSE),IFERROR(INDEX(L$391:L$427,MATCH($F214,$B$391:$B$427,0))/VLOOKUP($F214,$B$391:$AH$427,MATCH(LEFT(TRIM(L$6),FIND("~",SUBSTITUTE(L$6,"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214))*HLOOKUP(LEFT(TRIM(L$6),FIND("~",SUBSTITUTE(L$6," ","~",LEN(TRIM(L$6))-LEN(SUBSTITUTE(TRIM(L$6)," ",""))))-1)&amp;" Total",$B$6:$AH$427,ROW($A214)-5,FALSE))</f>
        <v>0</v>
      </c>
      <c r="M214" s="11">
        <f ca="1">IF(M$5&lt;&gt;"",HLOOKUP(M$5,Functionalization!$G$6:$M$427,ROW($A214)-5,FALSE),IFERROR(INDEX(M$391:M$427,MATCH($F214,$B$391:$B$427,0))/VLOOKUP($F214,$B$391:$AH$427,MATCH(LEFT(TRIM(M$6),FIND("~",SUBSTITUTE(M$6,"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214))*HLOOKUP(LEFT(TRIM(M$6),FIND("~",SUBSTITUTE(M$6," ","~",LEN(TRIM(M$6))-LEN(SUBSTITUTE(TRIM(M$6)," ",""))))-1)&amp;" Total",$B$6:$AH$427,ROW($A214)-5,FALSE))</f>
        <v>0</v>
      </c>
      <c r="N214" s="11">
        <f ca="1">IF(N$5&lt;&gt;"",HLOOKUP(N$5,Functionalization!$G$6:$M$427,ROW($A214)-5,FALSE),IFERROR(INDEX(N$391:N$427,MATCH($F214,$B$391:$B$427,0))/VLOOKUP($F214,$B$391:$AH$427,MATCH(LEFT(TRIM(N$6),FIND("~",SUBSTITUTE(N$6,"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214))*HLOOKUP(LEFT(TRIM(N$6),FIND("~",SUBSTITUTE(N$6," ","~",LEN(TRIM(N$6))-LEN(SUBSTITUTE(TRIM(N$6)," ",""))))-1)&amp;" Total",$B$6:$AH$427,ROW($A214)-5,FALSE))</f>
        <v>0</v>
      </c>
      <c r="O214" s="11">
        <f ca="1">IF(O$5&lt;&gt;"",HLOOKUP(O$5,Functionalization!$G$6:$M$427,ROW($A214)-5,FALSE),IFERROR(INDEX(O$391:O$427,MATCH($F214,$B$391:$B$427,0))/VLOOKUP($F214,$B$391:$AH$427,MATCH(LEFT(TRIM(O$6),FIND("~",SUBSTITUTE(O$6,"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214))*HLOOKUP(LEFT(TRIM(O$6),FIND("~",SUBSTITUTE(O$6," ","~",LEN(TRIM(O$6))-LEN(SUBSTITUTE(TRIM(O$6)," ",""))))-1)&amp;" Total",$B$6:$AH$427,ROW($A214)-5,FALSE))</f>
        <v>0</v>
      </c>
      <c r="P214" s="11">
        <f ca="1">IF(P$5&lt;&gt;"",HLOOKUP(P$5,Functionalization!$G$6:$M$427,ROW($A214)-5,FALSE),IFERROR(INDEX(P$391:P$427,MATCH($F214,$B$391:$B$427,0))/VLOOKUP($F214,$B$391:$AH$427,MATCH(LEFT(TRIM(P$6),FIND("~",SUBSTITUTE(P$6,"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214))*HLOOKUP(LEFT(TRIM(P$6),FIND("~",SUBSTITUTE(P$6," ","~",LEN(TRIM(P$6))-LEN(SUBSTITUTE(TRIM(P$6)," ",""))))-1)&amp;" Total",$B$6:$AH$427,ROW($A214)-5,FALSE))</f>
        <v>0</v>
      </c>
      <c r="Q214" s="11">
        <f ca="1">IF(Q$5&lt;&gt;"",HLOOKUP(Q$5,Functionalization!$G$6:$M$427,ROW($A214)-5,FALSE),IFERROR(INDEX(Q$391:Q$427,MATCH($F214,$B$391:$B$427,0))/VLOOKUP($F214,$B$391:$AH$427,MATCH(LEFT(TRIM(Q$6),FIND("~",SUBSTITUTE(Q$6,"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214))*HLOOKUP(LEFT(TRIM(Q$6),FIND("~",SUBSTITUTE(Q$6," ","~",LEN(TRIM(Q$6))-LEN(SUBSTITUTE(TRIM(Q$6)," ",""))))-1)&amp;" Total",$B$6:$AH$427,ROW($A214)-5,FALSE))</f>
        <v>0</v>
      </c>
      <c r="R214" s="11">
        <f ca="1">IF(R$5&lt;&gt;"",HLOOKUP(R$5,Functionalization!$G$6:$M$427,ROW($A214)-5,FALSE),IFERROR(INDEX(R$391:R$427,MATCH($F214,$B$391:$B$427,0))/VLOOKUP($F214,$B$391:$AH$427,MATCH(LEFT(TRIM(R$6),FIND("~",SUBSTITUTE(R$6,"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214))*HLOOKUP(LEFT(TRIM(R$6),FIND("~",SUBSTITUTE(R$6," ","~",LEN(TRIM(R$6))-LEN(SUBSTITUTE(TRIM(R$6)," ",""))))-1)&amp;" Total",$B$6:$AH$427,ROW($A214)-5,FALSE))</f>
        <v>0</v>
      </c>
      <c r="S214" s="11">
        <f ca="1">IF(S$5&lt;&gt;"",HLOOKUP(S$5,Functionalization!$G$6:$M$427,ROW($A214)-5,FALSE),IFERROR(INDEX(S$391:S$427,MATCH($F214,$B$391:$B$427,0))/VLOOKUP($F214,$B$391:$AH$427,MATCH(LEFT(TRIM(S$6),FIND("~",SUBSTITUTE(S$6,"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214))*HLOOKUP(LEFT(TRIM(S$6),FIND("~",SUBSTITUTE(S$6," ","~",LEN(TRIM(S$6))-LEN(SUBSTITUTE(TRIM(S$6)," ",""))))-1)&amp;" Total",$B$6:$AH$427,ROW($A214)-5,FALSE))</f>
        <v>430972.1466646021</v>
      </c>
      <c r="T214" s="11">
        <f ca="1">IF(T$5&lt;&gt;"",HLOOKUP(T$5,Functionalization!$G$6:$M$427,ROW($A214)-5,FALSE),IFERROR(INDEX(T$391:T$427,MATCH($F214,$B$391:$B$427,0))/VLOOKUP($F214,$B$391:$AH$427,MATCH(LEFT(TRIM(T$6),FIND("~",SUBSTITUTE(T$6,"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214))*HLOOKUP(LEFT(TRIM(T$6),FIND("~",SUBSTITUTE(T$6," ","~",LEN(TRIM(T$6))-LEN(SUBSTITUTE(TRIM(T$6)," ",""))))-1)&amp;" Total",$B$6:$AH$427,ROW($A214)-5,FALSE))</f>
        <v>430972.1466646021</v>
      </c>
      <c r="U214" s="11">
        <f ca="1">IF(U$5&lt;&gt;"",HLOOKUP(U$5,Functionalization!$G$6:$M$427,ROW($A214)-5,FALSE),IFERROR(INDEX(U$391:U$427,MATCH($F214,$B$391:$B$427,0))/VLOOKUP($F214,$B$391:$AH$427,MATCH(LEFT(TRIM(U$6),FIND("~",SUBSTITUTE(U$6,"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214))*HLOOKUP(LEFT(TRIM(U$6),FIND("~",SUBSTITUTE(U$6," ","~",LEN(TRIM(U$6))-LEN(SUBSTITUTE(TRIM(U$6)," ",""))))-1)&amp;" Total",$B$6:$AH$427,ROW($A214)-5,FALSE))</f>
        <v>0</v>
      </c>
      <c r="V214" s="11">
        <f ca="1">IF(V$5&lt;&gt;"",HLOOKUP(V$5,Functionalization!$G$6:$M$427,ROW($A214)-5,FALSE),IFERROR(INDEX(V$391:V$427,MATCH($F214,$B$391:$B$427,0))/VLOOKUP($F214,$B$391:$AH$427,MATCH(LEFT(TRIM(V$6),FIND("~",SUBSTITUTE(V$6,"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214))*HLOOKUP(LEFT(TRIM(V$6),FIND("~",SUBSTITUTE(V$6," ","~",LEN(TRIM(V$6))-LEN(SUBSTITUTE(TRIM(V$6)," ",""))))-1)&amp;" Total",$B$6:$AH$427,ROW($A214)-5,FALSE))</f>
        <v>0</v>
      </c>
      <c r="W214" s="11">
        <f ca="1">IF(W$5&lt;&gt;"",HLOOKUP(W$5,Functionalization!$G$6:$M$427,ROW($A214)-5,FALSE),IFERROR(INDEX(W$391:W$427,MATCH($F214,$B$391:$B$427,0))/VLOOKUP($F214,$B$391:$AH$427,MATCH(LEFT(TRIM(W$6),FIND("~",SUBSTITUTE(W$6,"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214))*HLOOKUP(LEFT(TRIM(W$6),FIND("~",SUBSTITUTE(W$6," ","~",LEN(TRIM(W$6))-LEN(SUBSTITUTE(TRIM(W$6)," ",""))))-1)&amp;" Total",$B$6:$AH$427,ROW($A214)-5,FALSE))</f>
        <v>0</v>
      </c>
      <c r="X214" s="11">
        <f ca="1">IF(X$5&lt;&gt;"",HLOOKUP(X$5,Functionalization!$G$6:$M$427,ROW($A214)-5,FALSE),IFERROR(INDEX(X$391:X$427,MATCH($F214,$B$391:$B$427,0))/VLOOKUP($F214,$B$391:$AH$427,MATCH(LEFT(TRIM(X$6),FIND("~",SUBSTITUTE(X$6,"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214))*HLOOKUP(LEFT(TRIM(X$6),FIND("~",SUBSTITUTE(X$6," ","~",LEN(TRIM(X$6))-LEN(SUBSTITUTE(TRIM(X$6)," ",""))))-1)&amp;" Total",$B$6:$AH$427,ROW($A214)-5,FALSE))</f>
        <v>0</v>
      </c>
      <c r="Y214" s="11">
        <f ca="1">IF(Y$5&lt;&gt;"",HLOOKUP(Y$5,Functionalization!$G$6:$M$427,ROW($A214)-5,FALSE),IFERROR(INDEX(Y$391:Y$427,MATCH($F214,$B$391:$B$427,0))/VLOOKUP($F214,$B$391:$AH$427,MATCH(LEFT(TRIM(Y$6),FIND("~",SUBSTITUTE(Y$6,"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214))*HLOOKUP(LEFT(TRIM(Y$6),FIND("~",SUBSTITUTE(Y$6," ","~",LEN(TRIM(Y$6))-LEN(SUBSTITUTE(TRIM(Y$6)," ",""))))-1)&amp;" Total",$B$6:$AH$427,ROW($A214)-5,FALSE))</f>
        <v>0</v>
      </c>
      <c r="Z214" s="11">
        <f ca="1">IF(Z$5&lt;&gt;"",HLOOKUP(Z$5,Functionalization!$G$6:$M$427,ROW($A214)-5,FALSE),IFERROR(INDEX(Z$391:Z$427,MATCH($F214,$B$391:$B$427,0))/VLOOKUP($F214,$B$391:$AH$427,MATCH(LEFT(TRIM(Z$6),FIND("~",SUBSTITUTE(Z$6,"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214))*HLOOKUP(LEFT(TRIM(Z$6),FIND("~",SUBSTITUTE(Z$6," ","~",LEN(TRIM(Z$6))-LEN(SUBSTITUTE(TRIM(Z$6)," ",""))))-1)&amp;" Total",$B$6:$AH$427,ROW($A214)-5,FALSE))</f>
        <v>0</v>
      </c>
      <c r="AA214" s="11">
        <f ca="1">IF(AA$5&lt;&gt;"",HLOOKUP(AA$5,Functionalization!$G$6:$M$427,ROW($A214)-5,FALSE),IFERROR(INDEX(AA$391:AA$427,MATCH($F214,$B$391:$B$427,0))/VLOOKUP($F214,$B$391:$AH$427,MATCH(LEFT(TRIM(AA$6),FIND("~",SUBSTITUTE(AA$6,"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214))*HLOOKUP(LEFT(TRIM(AA$6),FIND("~",SUBSTITUTE(AA$6," ","~",LEN(TRIM(AA$6))-LEN(SUBSTITUTE(TRIM(AA$6)," ",""))))-1)&amp;" Total",$B$6:$AH$427,ROW($A214)-5,FALSE))</f>
        <v>0</v>
      </c>
      <c r="AB214" s="11">
        <f ca="1">IF(AB$5&lt;&gt;"",HLOOKUP(AB$5,Functionalization!$G$6:$M$427,ROW($A214)-5,FALSE),IFERROR(INDEX(AB$391:AB$427,MATCH($F214,$B$391:$B$427,0))/VLOOKUP($F214,$B$391:$AH$427,MATCH(LEFT(TRIM(AB$6),FIND("~",SUBSTITUTE(AB$6,"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214))*HLOOKUP(LEFT(TRIM(AB$6),FIND("~",SUBSTITUTE(AB$6," ","~",LEN(TRIM(AB$6))-LEN(SUBSTITUTE(TRIM(AB$6)," ",""))))-1)&amp;" Total",$B$6:$AH$427,ROW($A214)-5,FALSE))</f>
        <v>0</v>
      </c>
      <c r="AC214" s="11">
        <f ca="1">IF(AC$5&lt;&gt;"",HLOOKUP(AC$5,Functionalization!$G$6:$M$427,ROW($A214)-5,FALSE),IFERROR(INDEX(AC$391:AC$427,MATCH($F214,$B$391:$B$427,0))/VLOOKUP($F214,$B$391:$AH$427,MATCH(LEFT(TRIM(AC$6),FIND("~",SUBSTITUTE(AC$6,"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214))*HLOOKUP(LEFT(TRIM(AC$6),FIND("~",SUBSTITUTE(AC$6," ","~",LEN(TRIM(AC$6))-LEN(SUBSTITUTE(TRIM(AC$6)," ",""))))-1)&amp;" Total",$B$6:$AH$427,ROW($A214)-5,FALSE))</f>
        <v>0</v>
      </c>
      <c r="AD214" s="11">
        <f ca="1">IF(AD$5&lt;&gt;"",HLOOKUP(AD$5,Functionalization!$G$6:$M$427,ROW($A214)-5,FALSE),IFERROR(INDEX(AD$391:AD$427,MATCH($F214,$B$391:$B$427,0))/VLOOKUP($F214,$B$391:$AH$427,MATCH(LEFT(TRIM(AD$6),FIND("~",SUBSTITUTE(AD$6,"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214))*HLOOKUP(LEFT(TRIM(AD$6),FIND("~",SUBSTITUTE(AD$6," ","~",LEN(TRIM(AD$6))-LEN(SUBSTITUTE(TRIM(AD$6)," ",""))))-1)&amp;" Total",$B$6:$AH$427,ROW($A214)-5,FALSE))</f>
        <v>0</v>
      </c>
      <c r="AE214" s="11">
        <f ca="1">IF(AE$5&lt;&gt;"",HLOOKUP(AE$5,Functionalization!$G$6:$M$427,ROW($A214)-5,FALSE),IFERROR(INDEX(AE$391:AE$427,MATCH($F214,$B$391:$B$427,0))/VLOOKUP($F214,$B$391:$AH$427,MATCH(LEFT(TRIM(AE$6),FIND("~",SUBSTITUTE(AE$6,"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214))*HLOOKUP(LEFT(TRIM(AE$6),FIND("~",SUBSTITUTE(AE$6," ","~",LEN(TRIM(AE$6))-LEN(SUBSTITUTE(TRIM(AE$6)," ",""))))-1)&amp;" Total",$B$6:$AH$427,ROW($A214)-5,FALSE))</f>
        <v>0</v>
      </c>
      <c r="AF214" s="11">
        <f ca="1">IF(AF$5&lt;&gt;"",HLOOKUP(AF$5,Functionalization!$G$6:$M$427,ROW($A214)-5,FALSE),IFERROR(INDEX(AF$391:AF$427,MATCH($F214,$B$391:$B$427,0))/VLOOKUP($F214,$B$391:$AH$427,MATCH(LEFT(TRIM(AF$6),FIND("~",SUBSTITUTE(AF$6,"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214))*HLOOKUP(LEFT(TRIM(AF$6),FIND("~",SUBSTITUTE(AF$6," ","~",LEN(TRIM(AF$6))-LEN(SUBSTITUTE(TRIM(AF$6)," ",""))))-1)&amp;" Total",$B$6:$AH$427,ROW($A214)-5,FALSE))</f>
        <v>0</v>
      </c>
      <c r="AG214" s="11">
        <f ca="1">IF(AG$5&lt;&gt;"",HLOOKUP(AG$5,Functionalization!$G$6:$M$427,ROW($A214)-5,FALSE),IFERROR(INDEX(AG$391:AG$427,MATCH($F214,$B$391:$B$427,0))/VLOOKUP($F214,$B$391:$AH$427,MATCH(LEFT(TRIM(AG$6),FIND("~",SUBSTITUTE(AG$6,"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214))*HLOOKUP(LEFT(TRIM(AG$6),FIND("~",SUBSTITUTE(AG$6," ","~",LEN(TRIM(AG$6))-LEN(SUBSTITUTE(TRIM(AG$6)," ",""))))-1)&amp;" Total",$B$6:$AH$427,ROW($A214)-5,FALSE))</f>
        <v>0</v>
      </c>
      <c r="AH214" s="11">
        <f ca="1">IF(AH$5&lt;&gt;"",HLOOKUP(AH$5,Functionalization!$G$6:$M$427,ROW($A214)-5,FALSE),IFERROR(INDEX(AH$391:AH$427,MATCH($F214,$B$391:$B$427,0))/VLOOKUP($F214,$B$391:$AH$427,MATCH(LEFT(TRIM(AH$6),FIND("~",SUBSTITUTE(AH$6,"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214))*HLOOKUP(LEFT(TRIM(AH$6),FIND("~",SUBSTITUTE(AH$6," ","~",LEN(TRIM(AH$6))-LEN(SUBSTITUTE(TRIM(AH$6)," ",""))))-1)&amp;" Total",$B$6:$AH$427,ROW($A214)-5,FALSE))</f>
        <v>0</v>
      </c>
      <c r="AJ214">
        <f ca="1">IFERROR(IF(SUMIF($G$6:$AH$6,AJ$6&amp;" Total",$G214:$AH214)-(SUMIF($G$6:$AH$6,AJ$6&amp;" "&amp;'Input-Func_Class'!$D$22,$G214:$AH214)+IFERROR(SUMIF($G$6:$AH$6,AJ$6&amp;" "&amp;'Input-Func_Class'!$E$22,$G214:$AH214),SUMIF($G$6:$AH$6,AJ$6&amp;" "&amp;'Input-Func_Class'!$B$24,$G214:$AH214))+SUMIF($G$6:$AH$6,AJ$6&amp;" "&amp;'Input-Func_Class'!$F$22,$G214:$AH214))&lt;Check_Limit,0,1),1)</f>
        <v>0</v>
      </c>
      <c r="AK214">
        <f ca="1">IFERROR(IF(SUMIF($G$6:$AH$6,AK$6&amp;" Total",$G214:$AH214)-(SUMIF($G$6:$AH$6,AK$6&amp;" "&amp;'Input-Func_Class'!$D$22,$G214:$AH214)+IFERROR(SUMIF($G$6:$AH$6,AK$6&amp;" "&amp;'Input-Func_Class'!$E$22,$G214:$AH214),SUMIF($G$6:$AH$6,AK$6&amp;" "&amp;'Input-Func_Class'!$B$24,$G214:$AH214))+SUMIF($G$6:$AH$6,AK$6&amp;" "&amp;'Input-Func_Class'!$F$22,$G214:$AH214))&lt;Check_Limit,0,1),1)</f>
        <v>0</v>
      </c>
      <c r="AL214">
        <f ca="1">IFERROR(IF(SUMIF($G$6:$AH$6,AL$6&amp;" Total",$G214:$AH214)-(SUMIF($G$6:$AH$6,AL$6&amp;" "&amp;'Input-Func_Class'!$D$22,$G214:$AH214)+IFERROR(SUMIF($G$6:$AH$6,AL$6&amp;" "&amp;'Input-Func_Class'!$E$22,$G214:$AH214),SUMIF($G$6:$AH$6,AL$6&amp;" "&amp;'Input-Func_Class'!$B$24,$G214:$AH214))+SUMIF($G$6:$AH$6,AL$6&amp;" "&amp;'Input-Func_Class'!$F$22,$G214:$AH214))&lt;Check_Limit,0,1),1)</f>
        <v>0</v>
      </c>
      <c r="AM214">
        <f ca="1">IFERROR(IF(SUMIF($G$6:$AH$6,AM$6&amp;" Total",$G214:$AH214)-(SUMIF($G$6:$AH$6,AM$6&amp;" "&amp;'Input-Func_Class'!$D$22,$G214:$AH214)+IFERROR(SUMIF($G$6:$AH$6,AM$6&amp;" "&amp;'Input-Func_Class'!$E$22,$G214:$AH214),SUMIF($G$6:$AH$6,AM$6&amp;" "&amp;'Input-Func_Class'!$B$24,$G214:$AH214))+SUMIF($G$6:$AH$6,AM$6&amp;" "&amp;'Input-Func_Class'!$F$22,$G214:$AH214))&lt;Check_Limit,0,1),1)</f>
        <v>0</v>
      </c>
      <c r="AN214">
        <f ca="1">IFERROR(IF(SUMIF($G$6:$AH$6,AN$6&amp;" Total",$G214:$AH214)-(SUMIF($G$6:$AH$6,AN$6&amp;" "&amp;'Input-Func_Class'!$D$22,$G214:$AH214)+IFERROR(SUMIF($G$6:$AH$6,AN$6&amp;" "&amp;'Input-Func_Class'!$E$22,$G214:$AH214),SUMIF($G$6:$AH$6,AN$6&amp;" "&amp;'Input-Func_Class'!$B$24,$G214:$AH214))+SUMIF($G$6:$AH$6,AN$6&amp;" "&amp;'Input-Func_Class'!$F$22,$G214:$AH214))&lt;Check_Limit,0,1),1)</f>
        <v>0</v>
      </c>
      <c r="AO214">
        <f ca="1">IFERROR(IF(SUMIF($G$6:$AH$6,AO$6&amp;" Total",$G214:$AH214)-(SUMIF($G$6:$AH$6,AO$6&amp;" "&amp;'Input-Func_Class'!$D$22,$G214:$AH214)+IFERROR(SUMIF($G$6:$AH$6,AO$6&amp;" "&amp;'Input-Func_Class'!$E$22,$G214:$AH214),SUMIF($G$6:$AH$6,AO$6&amp;" "&amp;'Input-Func_Class'!$B$24,$G214:$AH214))+SUMIF($G$6:$AH$6,AO$6&amp;" "&amp;'Input-Func_Class'!$F$22,$G214:$AH214))&lt;Check_Limit,0,1),1)</f>
        <v>0</v>
      </c>
      <c r="AP214">
        <f ca="1">IFERROR(IF(SUMIF($G$6:$AH$6,AP$6&amp;" Total",$G214:$AH214)-(SUMIF($G$6:$AH$6,AP$6&amp;" "&amp;'Input-Func_Class'!$D$22,$G214:$AH214)+IFERROR(SUMIF($G$6:$AH$6,AP$6&amp;" "&amp;'Input-Func_Class'!$E$22,$G214:$AH214),SUMIF($G$6:$AH$6,AP$6&amp;" "&amp;'Input-Func_Class'!$B$24,$G214:$AH214))+SUMIF($G$6:$AH$6,AP$6&amp;" "&amp;'Input-Func_Class'!$F$22,$G214:$AH214))&lt;Check_Limit,0,1),1)</f>
        <v>0</v>
      </c>
    </row>
    <row r="215" spans="1:42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>Functionalization!$D215</f>
        <v>48590.965869394371</v>
      </c>
      <c r="E215" s="11">
        <f t="shared" ca="1" si="25"/>
        <v>0</v>
      </c>
      <c r="F215" s="3" t="str">
        <f>IF($D215=0,"-",IF('Input-Accounts'!$E215&lt;&gt;0,'Input-Accounts'!$E215,'Input-Accounts'!$G215))</f>
        <v>DEMAND</v>
      </c>
      <c r="G215" s="11">
        <f ca="1">IF(G$5&lt;&gt;"",HLOOKUP(G$5,Functionalization!$G$6:$M$427,ROW($A215)-5,FALSE),IFERROR(INDEX(G$391:G$427,MATCH($F215,$B$391:$B$427,0))/VLOOKUP($F215,$B$391:$AH$427,MATCH(LEFT(TRIM(G$6),FIND("~",SUBSTITUTE(G$6,"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215))*HLOOKUP(LEFT(TRIM(G$6),FIND("~",SUBSTITUTE(G$6," ","~",LEN(TRIM(G$6))-LEN(SUBSTITUTE(TRIM(G$6)," ",""))))-1)&amp;" Total",$B$6:$AH$427,ROW($A215)-5,FALSE))</f>
        <v>0</v>
      </c>
      <c r="H215" s="11">
        <f ca="1">IF(H$5&lt;&gt;"",HLOOKUP(H$5,Functionalization!$G$6:$M$427,ROW($A215)-5,FALSE),IFERROR(INDEX(H$391:H$427,MATCH($F215,$B$391:$B$427,0))/VLOOKUP($F215,$B$391:$AH$427,MATCH(LEFT(TRIM(H$6),FIND("~",SUBSTITUTE(H$6,"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215))*HLOOKUP(LEFT(TRIM(H$6),FIND("~",SUBSTITUTE(H$6," ","~",LEN(TRIM(H$6))-LEN(SUBSTITUTE(TRIM(H$6)," ",""))))-1)&amp;" Total",$B$6:$AH$427,ROW($A215)-5,FALSE))</f>
        <v>0</v>
      </c>
      <c r="I215" s="11">
        <f ca="1">IF(I$5&lt;&gt;"",HLOOKUP(I$5,Functionalization!$G$6:$M$427,ROW($A215)-5,FALSE),IFERROR(INDEX(I$391:I$427,MATCH($F215,$B$391:$B$427,0))/VLOOKUP($F215,$B$391:$AH$427,MATCH(LEFT(TRIM(I$6),FIND("~",SUBSTITUTE(I$6,"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215))*HLOOKUP(LEFT(TRIM(I$6),FIND("~",SUBSTITUTE(I$6," ","~",LEN(TRIM(I$6))-LEN(SUBSTITUTE(TRIM(I$6)," ",""))))-1)&amp;" Total",$B$6:$AH$427,ROW($A215)-5,FALSE))</f>
        <v>0</v>
      </c>
      <c r="J215" s="11">
        <f ca="1">IF(J$5&lt;&gt;"",HLOOKUP(J$5,Functionalization!$G$6:$M$427,ROW($A215)-5,FALSE),IFERROR(INDEX(J$391:J$427,MATCH($F215,$B$391:$B$427,0))/VLOOKUP($F215,$B$391:$AH$427,MATCH(LEFT(TRIM(J$6),FIND("~",SUBSTITUTE(J$6,"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215))*HLOOKUP(LEFT(TRIM(J$6),FIND("~",SUBSTITUTE(J$6," ","~",LEN(TRIM(J$6))-LEN(SUBSTITUTE(TRIM(J$6)," ",""))))-1)&amp;" Total",$B$6:$AH$427,ROW($A215)-5,FALSE))</f>
        <v>0</v>
      </c>
      <c r="K215" s="11">
        <f ca="1">IF(K$5&lt;&gt;"",HLOOKUP(K$5,Functionalization!$G$6:$M$427,ROW($A215)-5,FALSE),IFERROR(INDEX(K$391:K$427,MATCH($F215,$B$391:$B$427,0))/VLOOKUP($F215,$B$391:$AH$427,MATCH(LEFT(TRIM(K$6),FIND("~",SUBSTITUTE(K$6,"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215))*HLOOKUP(LEFT(TRIM(K$6),FIND("~",SUBSTITUTE(K$6," ","~",LEN(TRIM(K$6))-LEN(SUBSTITUTE(TRIM(K$6)," ",""))))-1)&amp;" Total",$B$6:$AH$427,ROW($A215)-5,FALSE))</f>
        <v>0</v>
      </c>
      <c r="L215" s="11">
        <f ca="1">IF(L$5&lt;&gt;"",HLOOKUP(L$5,Functionalization!$G$6:$M$427,ROW($A215)-5,FALSE),IFERROR(INDEX(L$391:L$427,MATCH($F215,$B$391:$B$427,0))/VLOOKUP($F215,$B$391:$AH$427,MATCH(LEFT(TRIM(L$6),FIND("~",SUBSTITUTE(L$6,"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215))*HLOOKUP(LEFT(TRIM(L$6),FIND("~",SUBSTITUTE(L$6," ","~",LEN(TRIM(L$6))-LEN(SUBSTITUTE(TRIM(L$6)," ",""))))-1)&amp;" Total",$B$6:$AH$427,ROW($A215)-5,FALSE))</f>
        <v>0</v>
      </c>
      <c r="M215" s="11">
        <f ca="1">IF(M$5&lt;&gt;"",HLOOKUP(M$5,Functionalization!$G$6:$M$427,ROW($A215)-5,FALSE),IFERROR(INDEX(M$391:M$427,MATCH($F215,$B$391:$B$427,0))/VLOOKUP($F215,$B$391:$AH$427,MATCH(LEFT(TRIM(M$6),FIND("~",SUBSTITUTE(M$6,"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215))*HLOOKUP(LEFT(TRIM(M$6),FIND("~",SUBSTITUTE(M$6," ","~",LEN(TRIM(M$6))-LEN(SUBSTITUTE(TRIM(M$6)," ",""))))-1)&amp;" Total",$B$6:$AH$427,ROW($A215)-5,FALSE))</f>
        <v>0</v>
      </c>
      <c r="N215" s="11">
        <f ca="1">IF(N$5&lt;&gt;"",HLOOKUP(N$5,Functionalization!$G$6:$M$427,ROW($A215)-5,FALSE),IFERROR(INDEX(N$391:N$427,MATCH($F215,$B$391:$B$427,0))/VLOOKUP($F215,$B$391:$AH$427,MATCH(LEFT(TRIM(N$6),FIND("~",SUBSTITUTE(N$6,"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215))*HLOOKUP(LEFT(TRIM(N$6),FIND("~",SUBSTITUTE(N$6," ","~",LEN(TRIM(N$6))-LEN(SUBSTITUTE(TRIM(N$6)," ",""))))-1)&amp;" Total",$B$6:$AH$427,ROW($A215)-5,FALSE))</f>
        <v>0</v>
      </c>
      <c r="O215" s="11">
        <f ca="1">IF(O$5&lt;&gt;"",HLOOKUP(O$5,Functionalization!$G$6:$M$427,ROW($A215)-5,FALSE),IFERROR(INDEX(O$391:O$427,MATCH($F215,$B$391:$B$427,0))/VLOOKUP($F215,$B$391:$AH$427,MATCH(LEFT(TRIM(O$6),FIND("~",SUBSTITUTE(O$6,"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215))*HLOOKUP(LEFT(TRIM(O$6),FIND("~",SUBSTITUTE(O$6," ","~",LEN(TRIM(O$6))-LEN(SUBSTITUTE(TRIM(O$6)," ",""))))-1)&amp;" Total",$B$6:$AH$427,ROW($A215)-5,FALSE))</f>
        <v>0</v>
      </c>
      <c r="P215" s="11">
        <f ca="1">IF(P$5&lt;&gt;"",HLOOKUP(P$5,Functionalization!$G$6:$M$427,ROW($A215)-5,FALSE),IFERROR(INDEX(P$391:P$427,MATCH($F215,$B$391:$B$427,0))/VLOOKUP($F215,$B$391:$AH$427,MATCH(LEFT(TRIM(P$6),FIND("~",SUBSTITUTE(P$6,"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215))*HLOOKUP(LEFT(TRIM(P$6),FIND("~",SUBSTITUTE(P$6," ","~",LEN(TRIM(P$6))-LEN(SUBSTITUTE(TRIM(P$6)," ",""))))-1)&amp;" Total",$B$6:$AH$427,ROW($A215)-5,FALSE))</f>
        <v>0</v>
      </c>
      <c r="Q215" s="11">
        <f ca="1">IF(Q$5&lt;&gt;"",HLOOKUP(Q$5,Functionalization!$G$6:$M$427,ROW($A215)-5,FALSE),IFERROR(INDEX(Q$391:Q$427,MATCH($F215,$B$391:$B$427,0))/VLOOKUP($F215,$B$391:$AH$427,MATCH(LEFT(TRIM(Q$6),FIND("~",SUBSTITUTE(Q$6,"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215))*HLOOKUP(LEFT(TRIM(Q$6),FIND("~",SUBSTITUTE(Q$6," ","~",LEN(TRIM(Q$6))-LEN(SUBSTITUTE(TRIM(Q$6)," ",""))))-1)&amp;" Total",$B$6:$AH$427,ROW($A215)-5,FALSE))</f>
        <v>0</v>
      </c>
      <c r="R215" s="11">
        <f ca="1">IF(R$5&lt;&gt;"",HLOOKUP(R$5,Functionalization!$G$6:$M$427,ROW($A215)-5,FALSE),IFERROR(INDEX(R$391:R$427,MATCH($F215,$B$391:$B$427,0))/VLOOKUP($F215,$B$391:$AH$427,MATCH(LEFT(TRIM(R$6),FIND("~",SUBSTITUTE(R$6,"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215))*HLOOKUP(LEFT(TRIM(R$6),FIND("~",SUBSTITUTE(R$6," ","~",LEN(TRIM(R$6))-LEN(SUBSTITUTE(TRIM(R$6)," ",""))))-1)&amp;" Total",$B$6:$AH$427,ROW($A215)-5,FALSE))</f>
        <v>0</v>
      </c>
      <c r="S215" s="11">
        <f ca="1">IF(S$5&lt;&gt;"",HLOOKUP(S$5,Functionalization!$G$6:$M$427,ROW($A215)-5,FALSE),IFERROR(INDEX(S$391:S$427,MATCH($F215,$B$391:$B$427,0))/VLOOKUP($F215,$B$391:$AH$427,MATCH(LEFT(TRIM(S$6),FIND("~",SUBSTITUTE(S$6,"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215))*HLOOKUP(LEFT(TRIM(S$6),FIND("~",SUBSTITUTE(S$6," ","~",LEN(TRIM(S$6))-LEN(SUBSTITUTE(TRIM(S$6)," ",""))))-1)&amp;" Total",$B$6:$AH$427,ROW($A215)-5,FALSE))</f>
        <v>48590.965869394371</v>
      </c>
      <c r="T215" s="11">
        <f ca="1">IF(T$5&lt;&gt;"",HLOOKUP(T$5,Functionalization!$G$6:$M$427,ROW($A215)-5,FALSE),IFERROR(INDEX(T$391:T$427,MATCH($F215,$B$391:$B$427,0))/VLOOKUP($F215,$B$391:$AH$427,MATCH(LEFT(TRIM(T$6),FIND("~",SUBSTITUTE(T$6,"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215))*HLOOKUP(LEFT(TRIM(T$6),FIND("~",SUBSTITUTE(T$6," ","~",LEN(TRIM(T$6))-LEN(SUBSTITUTE(TRIM(T$6)," ",""))))-1)&amp;" Total",$B$6:$AH$427,ROW($A215)-5,FALSE))</f>
        <v>48590.965869394371</v>
      </c>
      <c r="U215" s="11">
        <f ca="1">IF(U$5&lt;&gt;"",HLOOKUP(U$5,Functionalization!$G$6:$M$427,ROW($A215)-5,FALSE),IFERROR(INDEX(U$391:U$427,MATCH($F215,$B$391:$B$427,0))/VLOOKUP($F215,$B$391:$AH$427,MATCH(LEFT(TRIM(U$6),FIND("~",SUBSTITUTE(U$6,"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215))*HLOOKUP(LEFT(TRIM(U$6),FIND("~",SUBSTITUTE(U$6," ","~",LEN(TRIM(U$6))-LEN(SUBSTITUTE(TRIM(U$6)," ",""))))-1)&amp;" Total",$B$6:$AH$427,ROW($A215)-5,FALSE))</f>
        <v>0</v>
      </c>
      <c r="V215" s="11">
        <f ca="1">IF(V$5&lt;&gt;"",HLOOKUP(V$5,Functionalization!$G$6:$M$427,ROW($A215)-5,FALSE),IFERROR(INDEX(V$391:V$427,MATCH($F215,$B$391:$B$427,0))/VLOOKUP($F215,$B$391:$AH$427,MATCH(LEFT(TRIM(V$6),FIND("~",SUBSTITUTE(V$6,"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215))*HLOOKUP(LEFT(TRIM(V$6),FIND("~",SUBSTITUTE(V$6," ","~",LEN(TRIM(V$6))-LEN(SUBSTITUTE(TRIM(V$6)," ",""))))-1)&amp;" Total",$B$6:$AH$427,ROW($A215)-5,FALSE))</f>
        <v>0</v>
      </c>
      <c r="W215" s="11">
        <f ca="1">IF(W$5&lt;&gt;"",HLOOKUP(W$5,Functionalization!$G$6:$M$427,ROW($A215)-5,FALSE),IFERROR(INDEX(W$391:W$427,MATCH($F215,$B$391:$B$427,0))/VLOOKUP($F215,$B$391:$AH$427,MATCH(LEFT(TRIM(W$6),FIND("~",SUBSTITUTE(W$6,"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215))*HLOOKUP(LEFT(TRIM(W$6),FIND("~",SUBSTITUTE(W$6," ","~",LEN(TRIM(W$6))-LEN(SUBSTITUTE(TRIM(W$6)," ",""))))-1)&amp;" Total",$B$6:$AH$427,ROW($A215)-5,FALSE))</f>
        <v>0</v>
      </c>
      <c r="X215" s="11">
        <f ca="1">IF(X$5&lt;&gt;"",HLOOKUP(X$5,Functionalization!$G$6:$M$427,ROW($A215)-5,FALSE),IFERROR(INDEX(X$391:X$427,MATCH($F215,$B$391:$B$427,0))/VLOOKUP($F215,$B$391:$AH$427,MATCH(LEFT(TRIM(X$6),FIND("~",SUBSTITUTE(X$6,"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215))*HLOOKUP(LEFT(TRIM(X$6),FIND("~",SUBSTITUTE(X$6," ","~",LEN(TRIM(X$6))-LEN(SUBSTITUTE(TRIM(X$6)," ",""))))-1)&amp;" Total",$B$6:$AH$427,ROW($A215)-5,FALSE))</f>
        <v>0</v>
      </c>
      <c r="Y215" s="11">
        <f ca="1">IF(Y$5&lt;&gt;"",HLOOKUP(Y$5,Functionalization!$G$6:$M$427,ROW($A215)-5,FALSE),IFERROR(INDEX(Y$391:Y$427,MATCH($F215,$B$391:$B$427,0))/VLOOKUP($F215,$B$391:$AH$427,MATCH(LEFT(TRIM(Y$6),FIND("~",SUBSTITUTE(Y$6,"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215))*HLOOKUP(LEFT(TRIM(Y$6),FIND("~",SUBSTITUTE(Y$6," ","~",LEN(TRIM(Y$6))-LEN(SUBSTITUTE(TRIM(Y$6)," ",""))))-1)&amp;" Total",$B$6:$AH$427,ROW($A215)-5,FALSE))</f>
        <v>0</v>
      </c>
      <c r="Z215" s="11">
        <f ca="1">IF(Z$5&lt;&gt;"",HLOOKUP(Z$5,Functionalization!$G$6:$M$427,ROW($A215)-5,FALSE),IFERROR(INDEX(Z$391:Z$427,MATCH($F215,$B$391:$B$427,0))/VLOOKUP($F215,$B$391:$AH$427,MATCH(LEFT(TRIM(Z$6),FIND("~",SUBSTITUTE(Z$6,"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215))*HLOOKUP(LEFT(TRIM(Z$6),FIND("~",SUBSTITUTE(Z$6," ","~",LEN(TRIM(Z$6))-LEN(SUBSTITUTE(TRIM(Z$6)," ",""))))-1)&amp;" Total",$B$6:$AH$427,ROW($A215)-5,FALSE))</f>
        <v>0</v>
      </c>
      <c r="AA215" s="11">
        <f ca="1">IF(AA$5&lt;&gt;"",HLOOKUP(AA$5,Functionalization!$G$6:$M$427,ROW($A215)-5,FALSE),IFERROR(INDEX(AA$391:AA$427,MATCH($F215,$B$391:$B$427,0))/VLOOKUP($F215,$B$391:$AH$427,MATCH(LEFT(TRIM(AA$6),FIND("~",SUBSTITUTE(AA$6,"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215))*HLOOKUP(LEFT(TRIM(AA$6),FIND("~",SUBSTITUTE(AA$6," ","~",LEN(TRIM(AA$6))-LEN(SUBSTITUTE(TRIM(AA$6)," ",""))))-1)&amp;" Total",$B$6:$AH$427,ROW($A215)-5,FALSE))</f>
        <v>0</v>
      </c>
      <c r="AB215" s="11">
        <f ca="1">IF(AB$5&lt;&gt;"",HLOOKUP(AB$5,Functionalization!$G$6:$M$427,ROW($A215)-5,FALSE),IFERROR(INDEX(AB$391:AB$427,MATCH($F215,$B$391:$B$427,0))/VLOOKUP($F215,$B$391:$AH$427,MATCH(LEFT(TRIM(AB$6),FIND("~",SUBSTITUTE(AB$6,"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215))*HLOOKUP(LEFT(TRIM(AB$6),FIND("~",SUBSTITUTE(AB$6," ","~",LEN(TRIM(AB$6))-LEN(SUBSTITUTE(TRIM(AB$6)," ",""))))-1)&amp;" Total",$B$6:$AH$427,ROW($A215)-5,FALSE))</f>
        <v>0</v>
      </c>
      <c r="AC215" s="11">
        <f ca="1">IF(AC$5&lt;&gt;"",HLOOKUP(AC$5,Functionalization!$G$6:$M$427,ROW($A215)-5,FALSE),IFERROR(INDEX(AC$391:AC$427,MATCH($F215,$B$391:$B$427,0))/VLOOKUP($F215,$B$391:$AH$427,MATCH(LEFT(TRIM(AC$6),FIND("~",SUBSTITUTE(AC$6,"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215))*HLOOKUP(LEFT(TRIM(AC$6),FIND("~",SUBSTITUTE(AC$6," ","~",LEN(TRIM(AC$6))-LEN(SUBSTITUTE(TRIM(AC$6)," ",""))))-1)&amp;" Total",$B$6:$AH$427,ROW($A215)-5,FALSE))</f>
        <v>0</v>
      </c>
      <c r="AD215" s="11">
        <f ca="1">IF(AD$5&lt;&gt;"",HLOOKUP(AD$5,Functionalization!$G$6:$M$427,ROW($A215)-5,FALSE),IFERROR(INDEX(AD$391:AD$427,MATCH($F215,$B$391:$B$427,0))/VLOOKUP($F215,$B$391:$AH$427,MATCH(LEFT(TRIM(AD$6),FIND("~",SUBSTITUTE(AD$6,"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215))*HLOOKUP(LEFT(TRIM(AD$6),FIND("~",SUBSTITUTE(AD$6," ","~",LEN(TRIM(AD$6))-LEN(SUBSTITUTE(TRIM(AD$6)," ",""))))-1)&amp;" Total",$B$6:$AH$427,ROW($A215)-5,FALSE))</f>
        <v>0</v>
      </c>
      <c r="AE215" s="11">
        <f ca="1">IF(AE$5&lt;&gt;"",HLOOKUP(AE$5,Functionalization!$G$6:$M$427,ROW($A215)-5,FALSE),IFERROR(INDEX(AE$391:AE$427,MATCH($F215,$B$391:$B$427,0))/VLOOKUP($F215,$B$391:$AH$427,MATCH(LEFT(TRIM(AE$6),FIND("~",SUBSTITUTE(AE$6,"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215))*HLOOKUP(LEFT(TRIM(AE$6),FIND("~",SUBSTITUTE(AE$6," ","~",LEN(TRIM(AE$6))-LEN(SUBSTITUTE(TRIM(AE$6)," ",""))))-1)&amp;" Total",$B$6:$AH$427,ROW($A215)-5,FALSE))</f>
        <v>0</v>
      </c>
      <c r="AF215" s="11">
        <f ca="1">IF(AF$5&lt;&gt;"",HLOOKUP(AF$5,Functionalization!$G$6:$M$427,ROW($A215)-5,FALSE),IFERROR(INDEX(AF$391:AF$427,MATCH($F215,$B$391:$B$427,0))/VLOOKUP($F215,$B$391:$AH$427,MATCH(LEFT(TRIM(AF$6),FIND("~",SUBSTITUTE(AF$6,"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215))*HLOOKUP(LEFT(TRIM(AF$6),FIND("~",SUBSTITUTE(AF$6," ","~",LEN(TRIM(AF$6))-LEN(SUBSTITUTE(TRIM(AF$6)," ",""))))-1)&amp;" Total",$B$6:$AH$427,ROW($A215)-5,FALSE))</f>
        <v>0</v>
      </c>
      <c r="AG215" s="11">
        <f ca="1">IF(AG$5&lt;&gt;"",HLOOKUP(AG$5,Functionalization!$G$6:$M$427,ROW($A215)-5,FALSE),IFERROR(INDEX(AG$391:AG$427,MATCH($F215,$B$391:$B$427,0))/VLOOKUP($F215,$B$391:$AH$427,MATCH(LEFT(TRIM(AG$6),FIND("~",SUBSTITUTE(AG$6,"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215))*HLOOKUP(LEFT(TRIM(AG$6),FIND("~",SUBSTITUTE(AG$6," ","~",LEN(TRIM(AG$6))-LEN(SUBSTITUTE(TRIM(AG$6)," ",""))))-1)&amp;" Total",$B$6:$AH$427,ROW($A215)-5,FALSE))</f>
        <v>0</v>
      </c>
      <c r="AH215" s="11">
        <f ca="1">IF(AH$5&lt;&gt;"",HLOOKUP(AH$5,Functionalization!$G$6:$M$427,ROW($A215)-5,FALSE),IFERROR(INDEX(AH$391:AH$427,MATCH($F215,$B$391:$B$427,0))/VLOOKUP($F215,$B$391:$AH$427,MATCH(LEFT(TRIM(AH$6),FIND("~",SUBSTITUTE(AH$6,"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215))*HLOOKUP(LEFT(TRIM(AH$6),FIND("~",SUBSTITUTE(AH$6," ","~",LEN(TRIM(AH$6))-LEN(SUBSTITUTE(TRIM(AH$6)," ",""))))-1)&amp;" Total",$B$6:$AH$427,ROW($A215)-5,FALSE))</f>
        <v>0</v>
      </c>
      <c r="AJ215">
        <f ca="1">IFERROR(IF(SUMIF($G$6:$AH$6,AJ$6&amp;" Total",$G215:$AH215)-(SUMIF($G$6:$AH$6,AJ$6&amp;" "&amp;'Input-Func_Class'!$D$22,$G215:$AH215)+IFERROR(SUMIF($G$6:$AH$6,AJ$6&amp;" "&amp;'Input-Func_Class'!$E$22,$G215:$AH215),SUMIF($G$6:$AH$6,AJ$6&amp;" "&amp;'Input-Func_Class'!$B$24,$G215:$AH215))+SUMIF($G$6:$AH$6,AJ$6&amp;" "&amp;'Input-Func_Class'!$F$22,$G215:$AH215))&lt;Check_Limit,0,1),1)</f>
        <v>0</v>
      </c>
      <c r="AK215">
        <f ca="1">IFERROR(IF(SUMIF($G$6:$AH$6,AK$6&amp;" Total",$G215:$AH215)-(SUMIF($G$6:$AH$6,AK$6&amp;" "&amp;'Input-Func_Class'!$D$22,$G215:$AH215)+IFERROR(SUMIF($G$6:$AH$6,AK$6&amp;" "&amp;'Input-Func_Class'!$E$22,$G215:$AH215),SUMIF($G$6:$AH$6,AK$6&amp;" "&amp;'Input-Func_Class'!$B$24,$G215:$AH215))+SUMIF($G$6:$AH$6,AK$6&amp;" "&amp;'Input-Func_Class'!$F$22,$G215:$AH215))&lt;Check_Limit,0,1),1)</f>
        <v>0</v>
      </c>
      <c r="AL215">
        <f ca="1">IFERROR(IF(SUMIF($G$6:$AH$6,AL$6&amp;" Total",$G215:$AH215)-(SUMIF($G$6:$AH$6,AL$6&amp;" "&amp;'Input-Func_Class'!$D$22,$G215:$AH215)+IFERROR(SUMIF($G$6:$AH$6,AL$6&amp;" "&amp;'Input-Func_Class'!$E$22,$G215:$AH215),SUMIF($G$6:$AH$6,AL$6&amp;" "&amp;'Input-Func_Class'!$B$24,$G215:$AH215))+SUMIF($G$6:$AH$6,AL$6&amp;" "&amp;'Input-Func_Class'!$F$22,$G215:$AH215))&lt;Check_Limit,0,1),1)</f>
        <v>0</v>
      </c>
      <c r="AM215">
        <f ca="1">IFERROR(IF(SUMIF($G$6:$AH$6,AM$6&amp;" Total",$G215:$AH215)-(SUMIF($G$6:$AH$6,AM$6&amp;" "&amp;'Input-Func_Class'!$D$22,$G215:$AH215)+IFERROR(SUMIF($G$6:$AH$6,AM$6&amp;" "&amp;'Input-Func_Class'!$E$22,$G215:$AH215),SUMIF($G$6:$AH$6,AM$6&amp;" "&amp;'Input-Func_Class'!$B$24,$G215:$AH215))+SUMIF($G$6:$AH$6,AM$6&amp;" "&amp;'Input-Func_Class'!$F$22,$G215:$AH215))&lt;Check_Limit,0,1),1)</f>
        <v>0</v>
      </c>
      <c r="AN215">
        <f ca="1">IFERROR(IF(SUMIF($G$6:$AH$6,AN$6&amp;" Total",$G215:$AH215)-(SUMIF($G$6:$AH$6,AN$6&amp;" "&amp;'Input-Func_Class'!$D$22,$G215:$AH215)+IFERROR(SUMIF($G$6:$AH$6,AN$6&amp;" "&amp;'Input-Func_Class'!$E$22,$G215:$AH215),SUMIF($G$6:$AH$6,AN$6&amp;" "&amp;'Input-Func_Class'!$B$24,$G215:$AH215))+SUMIF($G$6:$AH$6,AN$6&amp;" "&amp;'Input-Func_Class'!$F$22,$G215:$AH215))&lt;Check_Limit,0,1),1)</f>
        <v>0</v>
      </c>
      <c r="AO215">
        <f ca="1">IFERROR(IF(SUMIF($G$6:$AH$6,AO$6&amp;" Total",$G215:$AH215)-(SUMIF($G$6:$AH$6,AO$6&amp;" "&amp;'Input-Func_Class'!$D$22,$G215:$AH215)+IFERROR(SUMIF($G$6:$AH$6,AO$6&amp;" "&amp;'Input-Func_Class'!$E$22,$G215:$AH215),SUMIF($G$6:$AH$6,AO$6&amp;" "&amp;'Input-Func_Class'!$B$24,$G215:$AH215))+SUMIF($G$6:$AH$6,AO$6&amp;" "&amp;'Input-Func_Class'!$F$22,$G215:$AH215))&lt;Check_Limit,0,1),1)</f>
        <v>0</v>
      </c>
      <c r="AP215">
        <f ca="1">IFERROR(IF(SUMIF($G$6:$AH$6,AP$6&amp;" Total",$G215:$AH215)-(SUMIF($G$6:$AH$6,AP$6&amp;" "&amp;'Input-Func_Class'!$D$22,$G215:$AH215)+IFERROR(SUMIF($G$6:$AH$6,AP$6&amp;" "&amp;'Input-Func_Class'!$E$22,$G215:$AH215),SUMIF($G$6:$AH$6,AP$6&amp;" "&amp;'Input-Func_Class'!$B$24,$G215:$AH215))+SUMIF($G$6:$AH$6,AP$6&amp;" "&amp;'Input-Func_Class'!$F$22,$G215:$AH215))&lt;Check_Limit,0,1),1)</f>
        <v>0</v>
      </c>
    </row>
    <row r="216" spans="1:42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>Functionalization!$D216</f>
        <v>92939.971112801664</v>
      </c>
      <c r="E216" s="11">
        <f t="shared" ca="1" si="25"/>
        <v>0</v>
      </c>
      <c r="F216" s="3" t="str">
        <f>IF($D216=0,"-",IF('Input-Accounts'!$E216&lt;&gt;0,'Input-Accounts'!$E216,'Input-Accounts'!$G216))</f>
        <v>DEMAND</v>
      </c>
      <c r="G216" s="11">
        <f ca="1">IF(G$5&lt;&gt;"",HLOOKUP(G$5,Functionalization!$G$6:$M$427,ROW($A216)-5,FALSE),IFERROR(INDEX(G$391:G$427,MATCH($F216,$B$391:$B$427,0))/VLOOKUP($F216,$B$391:$AH$427,MATCH(LEFT(TRIM(G$6),FIND("~",SUBSTITUTE(G$6,"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216))*HLOOKUP(LEFT(TRIM(G$6),FIND("~",SUBSTITUTE(G$6," ","~",LEN(TRIM(G$6))-LEN(SUBSTITUTE(TRIM(G$6)," ",""))))-1)&amp;" Total",$B$6:$AH$427,ROW($A216)-5,FALSE))</f>
        <v>0</v>
      </c>
      <c r="H216" s="11">
        <f ca="1">IF(H$5&lt;&gt;"",HLOOKUP(H$5,Functionalization!$G$6:$M$427,ROW($A216)-5,FALSE),IFERROR(INDEX(H$391:H$427,MATCH($F216,$B$391:$B$427,0))/VLOOKUP($F216,$B$391:$AH$427,MATCH(LEFT(TRIM(H$6),FIND("~",SUBSTITUTE(H$6,"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216))*HLOOKUP(LEFT(TRIM(H$6),FIND("~",SUBSTITUTE(H$6," ","~",LEN(TRIM(H$6))-LEN(SUBSTITUTE(TRIM(H$6)," ",""))))-1)&amp;" Total",$B$6:$AH$427,ROW($A216)-5,FALSE))</f>
        <v>0</v>
      </c>
      <c r="I216" s="11">
        <f ca="1">IF(I$5&lt;&gt;"",HLOOKUP(I$5,Functionalization!$G$6:$M$427,ROW($A216)-5,FALSE),IFERROR(INDEX(I$391:I$427,MATCH($F216,$B$391:$B$427,0))/VLOOKUP($F216,$B$391:$AH$427,MATCH(LEFT(TRIM(I$6),FIND("~",SUBSTITUTE(I$6,"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216))*HLOOKUP(LEFT(TRIM(I$6),FIND("~",SUBSTITUTE(I$6," ","~",LEN(TRIM(I$6))-LEN(SUBSTITUTE(TRIM(I$6)," ",""))))-1)&amp;" Total",$B$6:$AH$427,ROW($A216)-5,FALSE))</f>
        <v>0</v>
      </c>
      <c r="J216" s="11">
        <f ca="1">IF(J$5&lt;&gt;"",HLOOKUP(J$5,Functionalization!$G$6:$M$427,ROW($A216)-5,FALSE),IFERROR(INDEX(J$391:J$427,MATCH($F216,$B$391:$B$427,0))/VLOOKUP($F216,$B$391:$AH$427,MATCH(LEFT(TRIM(J$6),FIND("~",SUBSTITUTE(J$6,"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216))*HLOOKUP(LEFT(TRIM(J$6),FIND("~",SUBSTITUTE(J$6," ","~",LEN(TRIM(J$6))-LEN(SUBSTITUTE(TRIM(J$6)," ",""))))-1)&amp;" Total",$B$6:$AH$427,ROW($A216)-5,FALSE))</f>
        <v>0</v>
      </c>
      <c r="K216" s="11">
        <f ca="1">IF(K$5&lt;&gt;"",HLOOKUP(K$5,Functionalization!$G$6:$M$427,ROW($A216)-5,FALSE),IFERROR(INDEX(K$391:K$427,MATCH($F216,$B$391:$B$427,0))/VLOOKUP($F216,$B$391:$AH$427,MATCH(LEFT(TRIM(K$6),FIND("~",SUBSTITUTE(K$6,"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216))*HLOOKUP(LEFT(TRIM(K$6),FIND("~",SUBSTITUTE(K$6," ","~",LEN(TRIM(K$6))-LEN(SUBSTITUTE(TRIM(K$6)," ",""))))-1)&amp;" Total",$B$6:$AH$427,ROW($A216)-5,FALSE))</f>
        <v>0</v>
      </c>
      <c r="L216" s="11">
        <f ca="1">IF(L$5&lt;&gt;"",HLOOKUP(L$5,Functionalization!$G$6:$M$427,ROW($A216)-5,FALSE),IFERROR(INDEX(L$391:L$427,MATCH($F216,$B$391:$B$427,0))/VLOOKUP($F216,$B$391:$AH$427,MATCH(LEFT(TRIM(L$6),FIND("~",SUBSTITUTE(L$6,"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216))*HLOOKUP(LEFT(TRIM(L$6),FIND("~",SUBSTITUTE(L$6," ","~",LEN(TRIM(L$6))-LEN(SUBSTITUTE(TRIM(L$6)," ",""))))-1)&amp;" Total",$B$6:$AH$427,ROW($A216)-5,FALSE))</f>
        <v>0</v>
      </c>
      <c r="M216" s="11">
        <f ca="1">IF(M$5&lt;&gt;"",HLOOKUP(M$5,Functionalization!$G$6:$M$427,ROW($A216)-5,FALSE),IFERROR(INDEX(M$391:M$427,MATCH($F216,$B$391:$B$427,0))/VLOOKUP($F216,$B$391:$AH$427,MATCH(LEFT(TRIM(M$6),FIND("~",SUBSTITUTE(M$6,"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216))*HLOOKUP(LEFT(TRIM(M$6),FIND("~",SUBSTITUTE(M$6," ","~",LEN(TRIM(M$6))-LEN(SUBSTITUTE(TRIM(M$6)," ",""))))-1)&amp;" Total",$B$6:$AH$427,ROW($A216)-5,FALSE))</f>
        <v>0</v>
      </c>
      <c r="N216" s="11">
        <f ca="1">IF(N$5&lt;&gt;"",HLOOKUP(N$5,Functionalization!$G$6:$M$427,ROW($A216)-5,FALSE),IFERROR(INDEX(N$391:N$427,MATCH($F216,$B$391:$B$427,0))/VLOOKUP($F216,$B$391:$AH$427,MATCH(LEFT(TRIM(N$6),FIND("~",SUBSTITUTE(N$6,"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216))*HLOOKUP(LEFT(TRIM(N$6),FIND("~",SUBSTITUTE(N$6," ","~",LEN(TRIM(N$6))-LEN(SUBSTITUTE(TRIM(N$6)," ",""))))-1)&amp;" Total",$B$6:$AH$427,ROW($A216)-5,FALSE))</f>
        <v>0</v>
      </c>
      <c r="O216" s="11">
        <f ca="1">IF(O$5&lt;&gt;"",HLOOKUP(O$5,Functionalization!$G$6:$M$427,ROW($A216)-5,FALSE),IFERROR(INDEX(O$391:O$427,MATCH($F216,$B$391:$B$427,0))/VLOOKUP($F216,$B$391:$AH$427,MATCH(LEFT(TRIM(O$6),FIND("~",SUBSTITUTE(O$6,"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216))*HLOOKUP(LEFT(TRIM(O$6),FIND("~",SUBSTITUTE(O$6," ","~",LEN(TRIM(O$6))-LEN(SUBSTITUTE(TRIM(O$6)," ",""))))-1)&amp;" Total",$B$6:$AH$427,ROW($A216)-5,FALSE))</f>
        <v>0</v>
      </c>
      <c r="P216" s="11">
        <f ca="1">IF(P$5&lt;&gt;"",HLOOKUP(P$5,Functionalization!$G$6:$M$427,ROW($A216)-5,FALSE),IFERROR(INDEX(P$391:P$427,MATCH($F216,$B$391:$B$427,0))/VLOOKUP($F216,$B$391:$AH$427,MATCH(LEFT(TRIM(P$6),FIND("~",SUBSTITUTE(P$6,"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216))*HLOOKUP(LEFT(TRIM(P$6),FIND("~",SUBSTITUTE(P$6," ","~",LEN(TRIM(P$6))-LEN(SUBSTITUTE(TRIM(P$6)," ",""))))-1)&amp;" Total",$B$6:$AH$427,ROW($A216)-5,FALSE))</f>
        <v>0</v>
      </c>
      <c r="Q216" s="11">
        <f ca="1">IF(Q$5&lt;&gt;"",HLOOKUP(Q$5,Functionalization!$G$6:$M$427,ROW($A216)-5,FALSE),IFERROR(INDEX(Q$391:Q$427,MATCH($F216,$B$391:$B$427,0))/VLOOKUP($F216,$B$391:$AH$427,MATCH(LEFT(TRIM(Q$6),FIND("~",SUBSTITUTE(Q$6,"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216))*HLOOKUP(LEFT(TRIM(Q$6),FIND("~",SUBSTITUTE(Q$6," ","~",LEN(TRIM(Q$6))-LEN(SUBSTITUTE(TRIM(Q$6)," ",""))))-1)&amp;" Total",$B$6:$AH$427,ROW($A216)-5,FALSE))</f>
        <v>0</v>
      </c>
      <c r="R216" s="11">
        <f ca="1">IF(R$5&lt;&gt;"",HLOOKUP(R$5,Functionalization!$G$6:$M$427,ROW($A216)-5,FALSE),IFERROR(INDEX(R$391:R$427,MATCH($F216,$B$391:$B$427,0))/VLOOKUP($F216,$B$391:$AH$427,MATCH(LEFT(TRIM(R$6),FIND("~",SUBSTITUTE(R$6,"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216))*HLOOKUP(LEFT(TRIM(R$6),FIND("~",SUBSTITUTE(R$6," ","~",LEN(TRIM(R$6))-LEN(SUBSTITUTE(TRIM(R$6)," ",""))))-1)&amp;" Total",$B$6:$AH$427,ROW($A216)-5,FALSE))</f>
        <v>0</v>
      </c>
      <c r="S216" s="11">
        <f ca="1">IF(S$5&lt;&gt;"",HLOOKUP(S$5,Functionalization!$G$6:$M$427,ROW($A216)-5,FALSE),IFERROR(INDEX(S$391:S$427,MATCH($F216,$B$391:$B$427,0))/VLOOKUP($F216,$B$391:$AH$427,MATCH(LEFT(TRIM(S$6),FIND("~",SUBSTITUTE(S$6,"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216))*HLOOKUP(LEFT(TRIM(S$6),FIND("~",SUBSTITUTE(S$6," ","~",LEN(TRIM(S$6))-LEN(SUBSTITUTE(TRIM(S$6)," ",""))))-1)&amp;" Total",$B$6:$AH$427,ROW($A216)-5,FALSE))</f>
        <v>92939.971112801664</v>
      </c>
      <c r="T216" s="11">
        <f ca="1">IF(T$5&lt;&gt;"",HLOOKUP(T$5,Functionalization!$G$6:$M$427,ROW($A216)-5,FALSE),IFERROR(INDEX(T$391:T$427,MATCH($F216,$B$391:$B$427,0))/VLOOKUP($F216,$B$391:$AH$427,MATCH(LEFT(TRIM(T$6),FIND("~",SUBSTITUTE(T$6,"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216))*HLOOKUP(LEFT(TRIM(T$6),FIND("~",SUBSTITUTE(T$6," ","~",LEN(TRIM(T$6))-LEN(SUBSTITUTE(TRIM(T$6)," ",""))))-1)&amp;" Total",$B$6:$AH$427,ROW($A216)-5,FALSE))</f>
        <v>92939.971112801664</v>
      </c>
      <c r="U216" s="11">
        <f ca="1">IF(U$5&lt;&gt;"",HLOOKUP(U$5,Functionalization!$G$6:$M$427,ROW($A216)-5,FALSE),IFERROR(INDEX(U$391:U$427,MATCH($F216,$B$391:$B$427,0))/VLOOKUP($F216,$B$391:$AH$427,MATCH(LEFT(TRIM(U$6),FIND("~",SUBSTITUTE(U$6,"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216))*HLOOKUP(LEFT(TRIM(U$6),FIND("~",SUBSTITUTE(U$6," ","~",LEN(TRIM(U$6))-LEN(SUBSTITUTE(TRIM(U$6)," ",""))))-1)&amp;" Total",$B$6:$AH$427,ROW($A216)-5,FALSE))</f>
        <v>0</v>
      </c>
      <c r="V216" s="11">
        <f ca="1">IF(V$5&lt;&gt;"",HLOOKUP(V$5,Functionalization!$G$6:$M$427,ROW($A216)-5,FALSE),IFERROR(INDEX(V$391:V$427,MATCH($F216,$B$391:$B$427,0))/VLOOKUP($F216,$B$391:$AH$427,MATCH(LEFT(TRIM(V$6),FIND("~",SUBSTITUTE(V$6,"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216))*HLOOKUP(LEFT(TRIM(V$6),FIND("~",SUBSTITUTE(V$6," ","~",LEN(TRIM(V$6))-LEN(SUBSTITUTE(TRIM(V$6)," ",""))))-1)&amp;" Total",$B$6:$AH$427,ROW($A216)-5,FALSE))</f>
        <v>0</v>
      </c>
      <c r="W216" s="11">
        <f ca="1">IF(W$5&lt;&gt;"",HLOOKUP(W$5,Functionalization!$G$6:$M$427,ROW($A216)-5,FALSE),IFERROR(INDEX(W$391:W$427,MATCH($F216,$B$391:$B$427,0))/VLOOKUP($F216,$B$391:$AH$427,MATCH(LEFT(TRIM(W$6),FIND("~",SUBSTITUTE(W$6,"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216))*HLOOKUP(LEFT(TRIM(W$6),FIND("~",SUBSTITUTE(W$6," ","~",LEN(TRIM(W$6))-LEN(SUBSTITUTE(TRIM(W$6)," ",""))))-1)&amp;" Total",$B$6:$AH$427,ROW($A216)-5,FALSE))</f>
        <v>0</v>
      </c>
      <c r="X216" s="11">
        <f ca="1">IF(X$5&lt;&gt;"",HLOOKUP(X$5,Functionalization!$G$6:$M$427,ROW($A216)-5,FALSE),IFERROR(INDEX(X$391:X$427,MATCH($F216,$B$391:$B$427,0))/VLOOKUP($F216,$B$391:$AH$427,MATCH(LEFT(TRIM(X$6),FIND("~",SUBSTITUTE(X$6,"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216))*HLOOKUP(LEFT(TRIM(X$6),FIND("~",SUBSTITUTE(X$6," ","~",LEN(TRIM(X$6))-LEN(SUBSTITUTE(TRIM(X$6)," ",""))))-1)&amp;" Total",$B$6:$AH$427,ROW($A216)-5,FALSE))</f>
        <v>0</v>
      </c>
      <c r="Y216" s="11">
        <f ca="1">IF(Y$5&lt;&gt;"",HLOOKUP(Y$5,Functionalization!$G$6:$M$427,ROW($A216)-5,FALSE),IFERROR(INDEX(Y$391:Y$427,MATCH($F216,$B$391:$B$427,0))/VLOOKUP($F216,$B$391:$AH$427,MATCH(LEFT(TRIM(Y$6),FIND("~",SUBSTITUTE(Y$6,"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216))*HLOOKUP(LEFT(TRIM(Y$6),FIND("~",SUBSTITUTE(Y$6," ","~",LEN(TRIM(Y$6))-LEN(SUBSTITUTE(TRIM(Y$6)," ",""))))-1)&amp;" Total",$B$6:$AH$427,ROW($A216)-5,FALSE))</f>
        <v>0</v>
      </c>
      <c r="Z216" s="11">
        <f ca="1">IF(Z$5&lt;&gt;"",HLOOKUP(Z$5,Functionalization!$G$6:$M$427,ROW($A216)-5,FALSE),IFERROR(INDEX(Z$391:Z$427,MATCH($F216,$B$391:$B$427,0))/VLOOKUP($F216,$B$391:$AH$427,MATCH(LEFT(TRIM(Z$6),FIND("~",SUBSTITUTE(Z$6,"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216))*HLOOKUP(LEFT(TRIM(Z$6),FIND("~",SUBSTITUTE(Z$6," ","~",LEN(TRIM(Z$6))-LEN(SUBSTITUTE(TRIM(Z$6)," ",""))))-1)&amp;" Total",$B$6:$AH$427,ROW($A216)-5,FALSE))</f>
        <v>0</v>
      </c>
      <c r="AA216" s="11">
        <f ca="1">IF(AA$5&lt;&gt;"",HLOOKUP(AA$5,Functionalization!$G$6:$M$427,ROW($A216)-5,FALSE),IFERROR(INDEX(AA$391:AA$427,MATCH($F216,$B$391:$B$427,0))/VLOOKUP($F216,$B$391:$AH$427,MATCH(LEFT(TRIM(AA$6),FIND("~",SUBSTITUTE(AA$6,"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216))*HLOOKUP(LEFT(TRIM(AA$6),FIND("~",SUBSTITUTE(AA$6," ","~",LEN(TRIM(AA$6))-LEN(SUBSTITUTE(TRIM(AA$6)," ",""))))-1)&amp;" Total",$B$6:$AH$427,ROW($A216)-5,FALSE))</f>
        <v>0</v>
      </c>
      <c r="AB216" s="11">
        <f ca="1">IF(AB$5&lt;&gt;"",HLOOKUP(AB$5,Functionalization!$G$6:$M$427,ROW($A216)-5,FALSE),IFERROR(INDEX(AB$391:AB$427,MATCH($F216,$B$391:$B$427,0))/VLOOKUP($F216,$B$391:$AH$427,MATCH(LEFT(TRIM(AB$6),FIND("~",SUBSTITUTE(AB$6,"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216))*HLOOKUP(LEFT(TRIM(AB$6),FIND("~",SUBSTITUTE(AB$6," ","~",LEN(TRIM(AB$6))-LEN(SUBSTITUTE(TRIM(AB$6)," ",""))))-1)&amp;" Total",$B$6:$AH$427,ROW($A216)-5,FALSE))</f>
        <v>0</v>
      </c>
      <c r="AC216" s="11">
        <f ca="1">IF(AC$5&lt;&gt;"",HLOOKUP(AC$5,Functionalization!$G$6:$M$427,ROW($A216)-5,FALSE),IFERROR(INDEX(AC$391:AC$427,MATCH($F216,$B$391:$B$427,0))/VLOOKUP($F216,$B$391:$AH$427,MATCH(LEFT(TRIM(AC$6),FIND("~",SUBSTITUTE(AC$6,"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216))*HLOOKUP(LEFT(TRIM(AC$6),FIND("~",SUBSTITUTE(AC$6," ","~",LEN(TRIM(AC$6))-LEN(SUBSTITUTE(TRIM(AC$6)," ",""))))-1)&amp;" Total",$B$6:$AH$427,ROW($A216)-5,FALSE))</f>
        <v>0</v>
      </c>
      <c r="AD216" s="11">
        <f ca="1">IF(AD$5&lt;&gt;"",HLOOKUP(AD$5,Functionalization!$G$6:$M$427,ROW($A216)-5,FALSE),IFERROR(INDEX(AD$391:AD$427,MATCH($F216,$B$391:$B$427,0))/VLOOKUP($F216,$B$391:$AH$427,MATCH(LEFT(TRIM(AD$6),FIND("~",SUBSTITUTE(AD$6,"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216))*HLOOKUP(LEFT(TRIM(AD$6),FIND("~",SUBSTITUTE(AD$6," ","~",LEN(TRIM(AD$6))-LEN(SUBSTITUTE(TRIM(AD$6)," ",""))))-1)&amp;" Total",$B$6:$AH$427,ROW($A216)-5,FALSE))</f>
        <v>0</v>
      </c>
      <c r="AE216" s="11">
        <f ca="1">IF(AE$5&lt;&gt;"",HLOOKUP(AE$5,Functionalization!$G$6:$M$427,ROW($A216)-5,FALSE),IFERROR(INDEX(AE$391:AE$427,MATCH($F216,$B$391:$B$427,0))/VLOOKUP($F216,$B$391:$AH$427,MATCH(LEFT(TRIM(AE$6),FIND("~",SUBSTITUTE(AE$6,"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216))*HLOOKUP(LEFT(TRIM(AE$6),FIND("~",SUBSTITUTE(AE$6," ","~",LEN(TRIM(AE$6))-LEN(SUBSTITUTE(TRIM(AE$6)," ",""))))-1)&amp;" Total",$B$6:$AH$427,ROW($A216)-5,FALSE))</f>
        <v>0</v>
      </c>
      <c r="AF216" s="11">
        <f ca="1">IF(AF$5&lt;&gt;"",HLOOKUP(AF$5,Functionalization!$G$6:$M$427,ROW($A216)-5,FALSE),IFERROR(INDEX(AF$391:AF$427,MATCH($F216,$B$391:$B$427,0))/VLOOKUP($F216,$B$391:$AH$427,MATCH(LEFT(TRIM(AF$6),FIND("~",SUBSTITUTE(AF$6,"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216))*HLOOKUP(LEFT(TRIM(AF$6),FIND("~",SUBSTITUTE(AF$6," ","~",LEN(TRIM(AF$6))-LEN(SUBSTITUTE(TRIM(AF$6)," ",""))))-1)&amp;" Total",$B$6:$AH$427,ROW($A216)-5,FALSE))</f>
        <v>0</v>
      </c>
      <c r="AG216" s="11">
        <f ca="1">IF(AG$5&lt;&gt;"",HLOOKUP(AG$5,Functionalization!$G$6:$M$427,ROW($A216)-5,FALSE),IFERROR(INDEX(AG$391:AG$427,MATCH($F216,$B$391:$B$427,0))/VLOOKUP($F216,$B$391:$AH$427,MATCH(LEFT(TRIM(AG$6),FIND("~",SUBSTITUTE(AG$6,"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216))*HLOOKUP(LEFT(TRIM(AG$6),FIND("~",SUBSTITUTE(AG$6," ","~",LEN(TRIM(AG$6))-LEN(SUBSTITUTE(TRIM(AG$6)," ",""))))-1)&amp;" Total",$B$6:$AH$427,ROW($A216)-5,FALSE))</f>
        <v>0</v>
      </c>
      <c r="AH216" s="11">
        <f ca="1">IF(AH$5&lt;&gt;"",HLOOKUP(AH$5,Functionalization!$G$6:$M$427,ROW($A216)-5,FALSE),IFERROR(INDEX(AH$391:AH$427,MATCH($F216,$B$391:$B$427,0))/VLOOKUP($F216,$B$391:$AH$427,MATCH(LEFT(TRIM(AH$6),FIND("~",SUBSTITUTE(AH$6,"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216))*HLOOKUP(LEFT(TRIM(AH$6),FIND("~",SUBSTITUTE(AH$6," ","~",LEN(TRIM(AH$6))-LEN(SUBSTITUTE(TRIM(AH$6)," ",""))))-1)&amp;" Total",$B$6:$AH$427,ROW($A216)-5,FALSE))</f>
        <v>0</v>
      </c>
      <c r="AJ216">
        <f ca="1">IFERROR(IF(SUMIF($G$6:$AH$6,AJ$6&amp;" Total",$G216:$AH216)-(SUMIF($G$6:$AH$6,AJ$6&amp;" "&amp;'Input-Func_Class'!$D$22,$G216:$AH216)+IFERROR(SUMIF($G$6:$AH$6,AJ$6&amp;" "&amp;'Input-Func_Class'!$E$22,$G216:$AH216),SUMIF($G$6:$AH$6,AJ$6&amp;" "&amp;'Input-Func_Class'!$B$24,$G216:$AH216))+SUMIF($G$6:$AH$6,AJ$6&amp;" "&amp;'Input-Func_Class'!$F$22,$G216:$AH216))&lt;Check_Limit,0,1),1)</f>
        <v>0</v>
      </c>
      <c r="AK216">
        <f ca="1">IFERROR(IF(SUMIF($G$6:$AH$6,AK$6&amp;" Total",$G216:$AH216)-(SUMIF($G$6:$AH$6,AK$6&amp;" "&amp;'Input-Func_Class'!$D$22,$G216:$AH216)+IFERROR(SUMIF($G$6:$AH$6,AK$6&amp;" "&amp;'Input-Func_Class'!$E$22,$G216:$AH216),SUMIF($G$6:$AH$6,AK$6&amp;" "&amp;'Input-Func_Class'!$B$24,$G216:$AH216))+SUMIF($G$6:$AH$6,AK$6&amp;" "&amp;'Input-Func_Class'!$F$22,$G216:$AH216))&lt;Check_Limit,0,1),1)</f>
        <v>0</v>
      </c>
      <c r="AL216">
        <f ca="1">IFERROR(IF(SUMIF($G$6:$AH$6,AL$6&amp;" Total",$G216:$AH216)-(SUMIF($G$6:$AH$6,AL$6&amp;" "&amp;'Input-Func_Class'!$D$22,$G216:$AH216)+IFERROR(SUMIF($G$6:$AH$6,AL$6&amp;" "&amp;'Input-Func_Class'!$E$22,$G216:$AH216),SUMIF($G$6:$AH$6,AL$6&amp;" "&amp;'Input-Func_Class'!$B$24,$G216:$AH216))+SUMIF($G$6:$AH$6,AL$6&amp;" "&amp;'Input-Func_Class'!$F$22,$G216:$AH216))&lt;Check_Limit,0,1),1)</f>
        <v>0</v>
      </c>
      <c r="AM216">
        <f ca="1">IFERROR(IF(SUMIF($G$6:$AH$6,AM$6&amp;" Total",$G216:$AH216)-(SUMIF($G$6:$AH$6,AM$6&amp;" "&amp;'Input-Func_Class'!$D$22,$G216:$AH216)+IFERROR(SUMIF($G$6:$AH$6,AM$6&amp;" "&amp;'Input-Func_Class'!$E$22,$G216:$AH216),SUMIF($G$6:$AH$6,AM$6&amp;" "&amp;'Input-Func_Class'!$B$24,$G216:$AH216))+SUMIF($G$6:$AH$6,AM$6&amp;" "&amp;'Input-Func_Class'!$F$22,$G216:$AH216))&lt;Check_Limit,0,1),1)</f>
        <v>0</v>
      </c>
      <c r="AN216">
        <f ca="1">IFERROR(IF(SUMIF($G$6:$AH$6,AN$6&amp;" Total",$G216:$AH216)-(SUMIF($G$6:$AH$6,AN$6&amp;" "&amp;'Input-Func_Class'!$D$22,$G216:$AH216)+IFERROR(SUMIF($G$6:$AH$6,AN$6&amp;" "&amp;'Input-Func_Class'!$E$22,$G216:$AH216),SUMIF($G$6:$AH$6,AN$6&amp;" "&amp;'Input-Func_Class'!$B$24,$G216:$AH216))+SUMIF($G$6:$AH$6,AN$6&amp;" "&amp;'Input-Func_Class'!$F$22,$G216:$AH216))&lt;Check_Limit,0,1),1)</f>
        <v>0</v>
      </c>
      <c r="AO216">
        <f ca="1">IFERROR(IF(SUMIF($G$6:$AH$6,AO$6&amp;" Total",$G216:$AH216)-(SUMIF($G$6:$AH$6,AO$6&amp;" "&amp;'Input-Func_Class'!$D$22,$G216:$AH216)+IFERROR(SUMIF($G$6:$AH$6,AO$6&amp;" "&amp;'Input-Func_Class'!$E$22,$G216:$AH216),SUMIF($G$6:$AH$6,AO$6&amp;" "&amp;'Input-Func_Class'!$B$24,$G216:$AH216))+SUMIF($G$6:$AH$6,AO$6&amp;" "&amp;'Input-Func_Class'!$F$22,$G216:$AH216))&lt;Check_Limit,0,1),1)</f>
        <v>0</v>
      </c>
      <c r="AP216">
        <f ca="1">IFERROR(IF(SUMIF($G$6:$AH$6,AP$6&amp;" Total",$G216:$AH216)-(SUMIF($G$6:$AH$6,AP$6&amp;" "&amp;'Input-Func_Class'!$D$22,$G216:$AH216)+IFERROR(SUMIF($G$6:$AH$6,AP$6&amp;" "&amp;'Input-Func_Class'!$E$22,$G216:$AH216),SUMIF($G$6:$AH$6,AP$6&amp;" "&amp;'Input-Func_Class'!$B$24,$G216:$AH216))+SUMIF($G$6:$AH$6,AP$6&amp;" "&amp;'Input-Func_Class'!$F$22,$G216:$AH216))&lt;Check_Limit,0,1),1)</f>
        <v>0</v>
      </c>
    </row>
    <row r="217" spans="1:42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>SUBTOTAL(9,D210:D216)</f>
        <v>4022744.5942054139</v>
      </c>
      <c r="E217" s="11">
        <f t="shared" ca="1" si="25"/>
        <v>0</v>
      </c>
      <c r="G217" s="111">
        <f t="shared" ref="G217:AH217" ca="1" si="28">SUBTOTAL(9,G210:G216)</f>
        <v>0</v>
      </c>
      <c r="H217" s="111">
        <f t="shared" ca="1" si="28"/>
        <v>0</v>
      </c>
      <c r="I217" s="111">
        <f t="shared" ca="1" si="28"/>
        <v>0</v>
      </c>
      <c r="J217" s="111">
        <f t="shared" ca="1" si="28"/>
        <v>0</v>
      </c>
      <c r="K217" s="111">
        <f t="shared" ca="1" si="28"/>
        <v>0</v>
      </c>
      <c r="L217" s="111">
        <f t="shared" ca="1" si="28"/>
        <v>0</v>
      </c>
      <c r="M217" s="111">
        <f t="shared" ca="1" si="28"/>
        <v>0</v>
      </c>
      <c r="N217" s="111">
        <f t="shared" ca="1" si="28"/>
        <v>0</v>
      </c>
      <c r="O217" s="111">
        <f t="shared" ca="1" si="28"/>
        <v>0</v>
      </c>
      <c r="P217" s="111">
        <f t="shared" ca="1" si="28"/>
        <v>0</v>
      </c>
      <c r="Q217" s="111">
        <f t="shared" ca="1" si="28"/>
        <v>0</v>
      </c>
      <c r="R217" s="111">
        <f t="shared" ca="1" si="28"/>
        <v>0</v>
      </c>
      <c r="S217" s="111">
        <f t="shared" ca="1" si="28"/>
        <v>4022744.5942054139</v>
      </c>
      <c r="T217" s="111">
        <f t="shared" ca="1" si="28"/>
        <v>4022744.5942054139</v>
      </c>
      <c r="U217" s="111">
        <f t="shared" ca="1" si="28"/>
        <v>0</v>
      </c>
      <c r="V217" s="111">
        <f t="shared" ca="1" si="28"/>
        <v>0</v>
      </c>
      <c r="W217" s="111">
        <f t="shared" ca="1" si="28"/>
        <v>0</v>
      </c>
      <c r="X217" s="111">
        <f t="shared" ca="1" si="28"/>
        <v>0</v>
      </c>
      <c r="Y217" s="111">
        <f t="shared" ca="1" si="28"/>
        <v>0</v>
      </c>
      <c r="Z217" s="111">
        <f t="shared" ca="1" si="28"/>
        <v>0</v>
      </c>
      <c r="AA217" s="111">
        <f t="shared" ca="1" si="28"/>
        <v>0</v>
      </c>
      <c r="AB217" s="111">
        <f t="shared" ca="1" si="28"/>
        <v>0</v>
      </c>
      <c r="AC217" s="111">
        <f t="shared" ca="1" si="28"/>
        <v>0</v>
      </c>
      <c r="AD217" s="111">
        <f t="shared" ca="1" si="28"/>
        <v>0</v>
      </c>
      <c r="AE217" s="111">
        <f t="shared" ca="1" si="28"/>
        <v>0</v>
      </c>
      <c r="AF217" s="111">
        <f t="shared" ca="1" si="28"/>
        <v>0</v>
      </c>
      <c r="AG217" s="111">
        <f t="shared" ca="1" si="28"/>
        <v>0</v>
      </c>
      <c r="AH217" s="111">
        <f t="shared" ca="1" si="28"/>
        <v>0</v>
      </c>
      <c r="AJ217">
        <f ca="1">IFERROR(IF(SUMIF($G$6:$AH$6,AJ$6&amp;" Total",$G217:$AH217)-(SUMIF($G$6:$AH$6,AJ$6&amp;" "&amp;'Input-Func_Class'!$D$22,$G217:$AH217)+IFERROR(SUMIF($G$6:$AH$6,AJ$6&amp;" "&amp;'Input-Func_Class'!$E$22,$G217:$AH217),SUMIF($G$6:$AH$6,AJ$6&amp;" "&amp;'Input-Func_Class'!$B$24,$G217:$AH217))+SUMIF($G$6:$AH$6,AJ$6&amp;" "&amp;'Input-Func_Class'!$F$22,$G217:$AH217))&lt;Check_Limit,0,1),1)</f>
        <v>0</v>
      </c>
      <c r="AK217">
        <f ca="1">IFERROR(IF(SUMIF($G$6:$AH$6,AK$6&amp;" Total",$G217:$AH217)-(SUMIF($G$6:$AH$6,AK$6&amp;" "&amp;'Input-Func_Class'!$D$22,$G217:$AH217)+IFERROR(SUMIF($G$6:$AH$6,AK$6&amp;" "&amp;'Input-Func_Class'!$E$22,$G217:$AH217),SUMIF($G$6:$AH$6,AK$6&amp;" "&amp;'Input-Func_Class'!$B$24,$G217:$AH217))+SUMIF($G$6:$AH$6,AK$6&amp;" "&amp;'Input-Func_Class'!$F$22,$G217:$AH217))&lt;Check_Limit,0,1),1)</f>
        <v>0</v>
      </c>
      <c r="AL217">
        <f ca="1">IFERROR(IF(SUMIF($G$6:$AH$6,AL$6&amp;" Total",$G217:$AH217)-(SUMIF($G$6:$AH$6,AL$6&amp;" "&amp;'Input-Func_Class'!$D$22,$G217:$AH217)+IFERROR(SUMIF($G$6:$AH$6,AL$6&amp;" "&amp;'Input-Func_Class'!$E$22,$G217:$AH217),SUMIF($G$6:$AH$6,AL$6&amp;" "&amp;'Input-Func_Class'!$B$24,$G217:$AH217))+SUMIF($G$6:$AH$6,AL$6&amp;" "&amp;'Input-Func_Class'!$F$22,$G217:$AH217))&lt;Check_Limit,0,1),1)</f>
        <v>0</v>
      </c>
      <c r="AM217">
        <f ca="1">IFERROR(IF(SUMIF($G$6:$AH$6,AM$6&amp;" Total",$G217:$AH217)-(SUMIF($G$6:$AH$6,AM$6&amp;" "&amp;'Input-Func_Class'!$D$22,$G217:$AH217)+IFERROR(SUMIF($G$6:$AH$6,AM$6&amp;" "&amp;'Input-Func_Class'!$E$22,$G217:$AH217),SUMIF($G$6:$AH$6,AM$6&amp;" "&amp;'Input-Func_Class'!$B$24,$G217:$AH217))+SUMIF($G$6:$AH$6,AM$6&amp;" "&amp;'Input-Func_Class'!$F$22,$G217:$AH217))&lt;Check_Limit,0,1),1)</f>
        <v>0</v>
      </c>
      <c r="AN217">
        <f ca="1">IFERROR(IF(SUMIF($G$6:$AH$6,AN$6&amp;" Total",$G217:$AH217)-(SUMIF($G$6:$AH$6,AN$6&amp;" "&amp;'Input-Func_Class'!$D$22,$G217:$AH217)+IFERROR(SUMIF($G$6:$AH$6,AN$6&amp;" "&amp;'Input-Func_Class'!$E$22,$G217:$AH217),SUMIF($G$6:$AH$6,AN$6&amp;" "&amp;'Input-Func_Class'!$B$24,$G217:$AH217))+SUMIF($G$6:$AH$6,AN$6&amp;" "&amp;'Input-Func_Class'!$F$22,$G217:$AH217))&lt;Check_Limit,0,1),1)</f>
        <v>0</v>
      </c>
      <c r="AO217">
        <f ca="1">IFERROR(IF(SUMIF($G$6:$AH$6,AO$6&amp;" Total",$G217:$AH217)-(SUMIF($G$6:$AH$6,AO$6&amp;" "&amp;'Input-Func_Class'!$D$22,$G217:$AH217)+IFERROR(SUMIF($G$6:$AH$6,AO$6&amp;" "&amp;'Input-Func_Class'!$E$22,$G217:$AH217),SUMIF($G$6:$AH$6,AO$6&amp;" "&amp;'Input-Func_Class'!$B$24,$G217:$AH217))+SUMIF($G$6:$AH$6,AO$6&amp;" "&amp;'Input-Func_Class'!$F$22,$G217:$AH217))&lt;Check_Limit,0,1),1)</f>
        <v>0</v>
      </c>
      <c r="AP217">
        <f ca="1">IFERROR(IF(SUMIF($G$6:$AH$6,AP$6&amp;" Total",$G217:$AH217)-(SUMIF($G$6:$AH$6,AP$6&amp;" "&amp;'Input-Func_Class'!$D$22,$G217:$AH217)+IFERROR(SUMIF($G$6:$AH$6,AP$6&amp;" "&amp;'Input-Func_Class'!$E$22,$G217:$AH217),SUMIF($G$6:$AH$6,AP$6&amp;" "&amp;'Input-Func_Class'!$B$24,$G217:$AH217))+SUMIF($G$6:$AH$6,AP$6&amp;" "&amp;'Input-Func_Class'!$F$22,$G217:$AH217))&lt;Check_Limit,0,1),1)</f>
        <v>0</v>
      </c>
    </row>
    <row r="218" spans="1:42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>
        <f t="shared" si="25"/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J218">
        <f>IFERROR(IF(SUMIF($G$6:$AH$6,AJ$6&amp;" Total",$G218:$AH218)-(SUMIF($G$6:$AH$6,AJ$6&amp;" "&amp;'Input-Func_Class'!$D$22,$G218:$AH218)+IFERROR(SUMIF($G$6:$AH$6,AJ$6&amp;" "&amp;'Input-Func_Class'!$E$22,$G218:$AH218),SUMIF($G$6:$AH$6,AJ$6&amp;" "&amp;'Input-Func_Class'!$B$24,$G218:$AH218))+SUMIF($G$6:$AH$6,AJ$6&amp;" "&amp;'Input-Func_Class'!$F$22,$G218:$AH218))&lt;Check_Limit,0,1),1)</f>
        <v>0</v>
      </c>
      <c r="AK218">
        <f>IFERROR(IF(SUMIF($G$6:$AH$6,AK$6&amp;" Total",$G218:$AH218)-(SUMIF($G$6:$AH$6,AK$6&amp;" "&amp;'Input-Func_Class'!$D$22,$G218:$AH218)+IFERROR(SUMIF($G$6:$AH$6,AK$6&amp;" "&amp;'Input-Func_Class'!$E$22,$G218:$AH218),SUMIF($G$6:$AH$6,AK$6&amp;" "&amp;'Input-Func_Class'!$B$24,$G218:$AH218))+SUMIF($G$6:$AH$6,AK$6&amp;" "&amp;'Input-Func_Class'!$F$22,$G218:$AH218))&lt;Check_Limit,0,1),1)</f>
        <v>0</v>
      </c>
      <c r="AL218">
        <f>IFERROR(IF(SUMIF($G$6:$AH$6,AL$6&amp;" Total",$G218:$AH218)-(SUMIF($G$6:$AH$6,AL$6&amp;" "&amp;'Input-Func_Class'!$D$22,$G218:$AH218)+IFERROR(SUMIF($G$6:$AH$6,AL$6&amp;" "&amp;'Input-Func_Class'!$E$22,$G218:$AH218),SUMIF($G$6:$AH$6,AL$6&amp;" "&amp;'Input-Func_Class'!$B$24,$G218:$AH218))+SUMIF($G$6:$AH$6,AL$6&amp;" "&amp;'Input-Func_Class'!$F$22,$G218:$AH218))&lt;Check_Limit,0,1),1)</f>
        <v>0</v>
      </c>
      <c r="AM218">
        <f>IFERROR(IF(SUMIF($G$6:$AH$6,AM$6&amp;" Total",$G218:$AH218)-(SUMIF($G$6:$AH$6,AM$6&amp;" "&amp;'Input-Func_Class'!$D$22,$G218:$AH218)+IFERROR(SUMIF($G$6:$AH$6,AM$6&amp;" "&amp;'Input-Func_Class'!$E$22,$G218:$AH218),SUMIF($G$6:$AH$6,AM$6&amp;" "&amp;'Input-Func_Class'!$B$24,$G218:$AH218))+SUMIF($G$6:$AH$6,AM$6&amp;" "&amp;'Input-Func_Class'!$F$22,$G218:$AH218))&lt;Check_Limit,0,1),1)</f>
        <v>0</v>
      </c>
      <c r="AN218">
        <f>IFERROR(IF(SUMIF($G$6:$AH$6,AN$6&amp;" Total",$G218:$AH218)-(SUMIF($G$6:$AH$6,AN$6&amp;" "&amp;'Input-Func_Class'!$D$22,$G218:$AH218)+IFERROR(SUMIF($G$6:$AH$6,AN$6&amp;" "&amp;'Input-Func_Class'!$E$22,$G218:$AH218),SUMIF($G$6:$AH$6,AN$6&amp;" "&amp;'Input-Func_Class'!$B$24,$G218:$AH218))+SUMIF($G$6:$AH$6,AN$6&amp;" "&amp;'Input-Func_Class'!$F$22,$G218:$AH218))&lt;Check_Limit,0,1),1)</f>
        <v>0</v>
      </c>
      <c r="AO218">
        <f>IFERROR(IF(SUMIF($G$6:$AH$6,AO$6&amp;" Total",$G218:$AH218)-(SUMIF($G$6:$AH$6,AO$6&amp;" "&amp;'Input-Func_Class'!$D$22,$G218:$AH218)+IFERROR(SUMIF($G$6:$AH$6,AO$6&amp;" "&amp;'Input-Func_Class'!$E$22,$G218:$AH218),SUMIF($G$6:$AH$6,AO$6&amp;" "&amp;'Input-Func_Class'!$B$24,$G218:$AH218))+SUMIF($G$6:$AH$6,AO$6&amp;" "&amp;'Input-Func_Class'!$F$22,$G218:$AH218))&lt;Check_Limit,0,1),1)</f>
        <v>0</v>
      </c>
      <c r="AP218">
        <f>IFERROR(IF(SUMIF($G$6:$AH$6,AP$6&amp;" Total",$G218:$AH218)-(SUMIF($G$6:$AH$6,AP$6&amp;" "&amp;'Input-Func_Class'!$D$22,$G218:$AH218)+IFERROR(SUMIF($G$6:$AH$6,AP$6&amp;" "&amp;'Input-Func_Class'!$E$22,$G218:$AH218),SUMIF($G$6:$AH$6,AP$6&amp;" "&amp;'Input-Func_Class'!$B$24,$G218:$AH218))+SUMIF($G$6:$AH$6,AP$6&amp;" "&amp;'Input-Func_Class'!$F$22,$G218:$AH218))&lt;Check_Limit,0,1),1)</f>
        <v>0</v>
      </c>
    </row>
    <row r="219" spans="1:42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>
        <f t="shared" si="25"/>
        <v>0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J219">
        <f>IFERROR(IF(SUMIF($G$6:$AH$6,AJ$6&amp;" Total",$G219:$AH219)-(SUMIF($G$6:$AH$6,AJ$6&amp;" "&amp;'Input-Func_Class'!$D$22,$G219:$AH219)+IFERROR(SUMIF($G$6:$AH$6,AJ$6&amp;" "&amp;'Input-Func_Class'!$E$22,$G219:$AH219),SUMIF($G$6:$AH$6,AJ$6&amp;" "&amp;'Input-Func_Class'!$B$24,$G219:$AH219))+SUMIF($G$6:$AH$6,AJ$6&amp;" "&amp;'Input-Func_Class'!$F$22,$G219:$AH219))&lt;Check_Limit,0,1),1)</f>
        <v>0</v>
      </c>
      <c r="AK219">
        <f>IFERROR(IF(SUMIF($G$6:$AH$6,AK$6&amp;" Total",$G219:$AH219)-(SUMIF($G$6:$AH$6,AK$6&amp;" "&amp;'Input-Func_Class'!$D$22,$G219:$AH219)+IFERROR(SUMIF($G$6:$AH$6,AK$6&amp;" "&amp;'Input-Func_Class'!$E$22,$G219:$AH219),SUMIF($G$6:$AH$6,AK$6&amp;" "&amp;'Input-Func_Class'!$B$24,$G219:$AH219))+SUMIF($G$6:$AH$6,AK$6&amp;" "&amp;'Input-Func_Class'!$F$22,$G219:$AH219))&lt;Check_Limit,0,1),1)</f>
        <v>0</v>
      </c>
      <c r="AL219">
        <f>IFERROR(IF(SUMIF($G$6:$AH$6,AL$6&amp;" Total",$G219:$AH219)-(SUMIF($G$6:$AH$6,AL$6&amp;" "&amp;'Input-Func_Class'!$D$22,$G219:$AH219)+IFERROR(SUMIF($G$6:$AH$6,AL$6&amp;" "&amp;'Input-Func_Class'!$E$22,$G219:$AH219),SUMIF($G$6:$AH$6,AL$6&amp;" "&amp;'Input-Func_Class'!$B$24,$G219:$AH219))+SUMIF($G$6:$AH$6,AL$6&amp;" "&amp;'Input-Func_Class'!$F$22,$G219:$AH219))&lt;Check_Limit,0,1),1)</f>
        <v>0</v>
      </c>
      <c r="AM219">
        <f>IFERROR(IF(SUMIF($G$6:$AH$6,AM$6&amp;" Total",$G219:$AH219)-(SUMIF($G$6:$AH$6,AM$6&amp;" "&amp;'Input-Func_Class'!$D$22,$G219:$AH219)+IFERROR(SUMIF($G$6:$AH$6,AM$6&amp;" "&amp;'Input-Func_Class'!$E$22,$G219:$AH219),SUMIF($G$6:$AH$6,AM$6&amp;" "&amp;'Input-Func_Class'!$B$24,$G219:$AH219))+SUMIF($G$6:$AH$6,AM$6&amp;" "&amp;'Input-Func_Class'!$F$22,$G219:$AH219))&lt;Check_Limit,0,1),1)</f>
        <v>0</v>
      </c>
      <c r="AN219">
        <f>IFERROR(IF(SUMIF($G$6:$AH$6,AN$6&amp;" Total",$G219:$AH219)-(SUMIF($G$6:$AH$6,AN$6&amp;" "&amp;'Input-Func_Class'!$D$22,$G219:$AH219)+IFERROR(SUMIF($G$6:$AH$6,AN$6&amp;" "&amp;'Input-Func_Class'!$E$22,$G219:$AH219),SUMIF($G$6:$AH$6,AN$6&amp;" "&amp;'Input-Func_Class'!$B$24,$G219:$AH219))+SUMIF($G$6:$AH$6,AN$6&amp;" "&amp;'Input-Func_Class'!$F$22,$G219:$AH219))&lt;Check_Limit,0,1),1)</f>
        <v>0</v>
      </c>
      <c r="AO219">
        <f>IFERROR(IF(SUMIF($G$6:$AH$6,AO$6&amp;" Total",$G219:$AH219)-(SUMIF($G$6:$AH$6,AO$6&amp;" "&amp;'Input-Func_Class'!$D$22,$G219:$AH219)+IFERROR(SUMIF($G$6:$AH$6,AO$6&amp;" "&amp;'Input-Func_Class'!$E$22,$G219:$AH219),SUMIF($G$6:$AH$6,AO$6&amp;" "&amp;'Input-Func_Class'!$B$24,$G219:$AH219))+SUMIF($G$6:$AH$6,AO$6&amp;" "&amp;'Input-Func_Class'!$F$22,$G219:$AH219))&lt;Check_Limit,0,1),1)</f>
        <v>0</v>
      </c>
      <c r="AP219">
        <f>IFERROR(IF(SUMIF($G$6:$AH$6,AP$6&amp;" Total",$G219:$AH219)-(SUMIF($G$6:$AH$6,AP$6&amp;" "&amp;'Input-Func_Class'!$D$22,$G219:$AH219)+IFERROR(SUMIF($G$6:$AH$6,AP$6&amp;" "&amp;'Input-Func_Class'!$E$22,$G219:$AH219),SUMIF($G$6:$AH$6,AP$6&amp;" "&amp;'Input-Func_Class'!$B$24,$G219:$AH219))+SUMIF($G$6:$AH$6,AP$6&amp;" "&amp;'Input-Func_Class'!$F$22,$G219:$AH219))&lt;Check_Limit,0,1),1)</f>
        <v>0</v>
      </c>
    </row>
    <row r="220" spans="1:42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>Functionalization!$D220</f>
        <v>36347.284870781972</v>
      </c>
      <c r="E220" s="11">
        <f t="shared" ca="1" si="25"/>
        <v>0</v>
      </c>
      <c r="F220" s="3" t="str">
        <f>IF($D220=0,"-",IF('Input-Accounts'!$E220&lt;&gt;0,'Input-Accounts'!$E220,'Input-Accounts'!$G220))</f>
        <v>DEMAND</v>
      </c>
      <c r="G220" s="11">
        <f ca="1">IF(G$5&lt;&gt;"",HLOOKUP(G$5,Functionalization!$G$6:$M$427,ROW($A220)-5,FALSE),IFERROR(INDEX(G$391:G$427,MATCH($F220,$B$391:$B$427,0))/VLOOKUP($F220,$B$391:$AH$427,MATCH(LEFT(TRIM(G$6),FIND("~",SUBSTITUTE(G$6,"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220))*HLOOKUP(LEFT(TRIM(G$6),FIND("~",SUBSTITUTE(G$6," ","~",LEN(TRIM(G$6))-LEN(SUBSTITUTE(TRIM(G$6)," ",""))))-1)&amp;" Total",$B$6:$AH$427,ROW($A220)-5,FALSE))</f>
        <v>0</v>
      </c>
      <c r="H220" s="11">
        <f ca="1">IF(H$5&lt;&gt;"",HLOOKUP(H$5,Functionalization!$G$6:$M$427,ROW($A220)-5,FALSE),IFERROR(INDEX(H$391:H$427,MATCH($F220,$B$391:$B$427,0))/VLOOKUP($F220,$B$391:$AH$427,MATCH(LEFT(TRIM(H$6),FIND("~",SUBSTITUTE(H$6,"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220))*HLOOKUP(LEFT(TRIM(H$6),FIND("~",SUBSTITUTE(H$6," ","~",LEN(TRIM(H$6))-LEN(SUBSTITUTE(TRIM(H$6)," ",""))))-1)&amp;" Total",$B$6:$AH$427,ROW($A220)-5,FALSE))</f>
        <v>0</v>
      </c>
      <c r="I220" s="11">
        <f ca="1">IF(I$5&lt;&gt;"",HLOOKUP(I$5,Functionalization!$G$6:$M$427,ROW($A220)-5,FALSE),IFERROR(INDEX(I$391:I$427,MATCH($F220,$B$391:$B$427,0))/VLOOKUP($F220,$B$391:$AH$427,MATCH(LEFT(TRIM(I$6),FIND("~",SUBSTITUTE(I$6,"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220))*HLOOKUP(LEFT(TRIM(I$6),FIND("~",SUBSTITUTE(I$6," ","~",LEN(TRIM(I$6))-LEN(SUBSTITUTE(TRIM(I$6)," ",""))))-1)&amp;" Total",$B$6:$AH$427,ROW($A220)-5,FALSE))</f>
        <v>0</v>
      </c>
      <c r="J220" s="11">
        <f ca="1">IF(J$5&lt;&gt;"",HLOOKUP(J$5,Functionalization!$G$6:$M$427,ROW($A220)-5,FALSE),IFERROR(INDEX(J$391:J$427,MATCH($F220,$B$391:$B$427,0))/VLOOKUP($F220,$B$391:$AH$427,MATCH(LEFT(TRIM(J$6),FIND("~",SUBSTITUTE(J$6,"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220))*HLOOKUP(LEFT(TRIM(J$6),FIND("~",SUBSTITUTE(J$6," ","~",LEN(TRIM(J$6))-LEN(SUBSTITUTE(TRIM(J$6)," ",""))))-1)&amp;" Total",$B$6:$AH$427,ROW($A220)-5,FALSE))</f>
        <v>0</v>
      </c>
      <c r="K220" s="11">
        <f ca="1">IF(K$5&lt;&gt;"",HLOOKUP(K$5,Functionalization!$G$6:$M$427,ROW($A220)-5,FALSE),IFERROR(INDEX(K$391:K$427,MATCH($F220,$B$391:$B$427,0))/VLOOKUP($F220,$B$391:$AH$427,MATCH(LEFT(TRIM(K$6),FIND("~",SUBSTITUTE(K$6,"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220))*HLOOKUP(LEFT(TRIM(K$6),FIND("~",SUBSTITUTE(K$6," ","~",LEN(TRIM(K$6))-LEN(SUBSTITUTE(TRIM(K$6)," ",""))))-1)&amp;" Total",$B$6:$AH$427,ROW($A220)-5,FALSE))</f>
        <v>0</v>
      </c>
      <c r="L220" s="11">
        <f ca="1">IF(L$5&lt;&gt;"",HLOOKUP(L$5,Functionalization!$G$6:$M$427,ROW($A220)-5,FALSE),IFERROR(INDEX(L$391:L$427,MATCH($F220,$B$391:$B$427,0))/VLOOKUP($F220,$B$391:$AH$427,MATCH(LEFT(TRIM(L$6),FIND("~",SUBSTITUTE(L$6,"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220))*HLOOKUP(LEFT(TRIM(L$6),FIND("~",SUBSTITUTE(L$6," ","~",LEN(TRIM(L$6))-LEN(SUBSTITUTE(TRIM(L$6)," ",""))))-1)&amp;" Total",$B$6:$AH$427,ROW($A220)-5,FALSE))</f>
        <v>0</v>
      </c>
      <c r="M220" s="11">
        <f ca="1">IF(M$5&lt;&gt;"",HLOOKUP(M$5,Functionalization!$G$6:$M$427,ROW($A220)-5,FALSE),IFERROR(INDEX(M$391:M$427,MATCH($F220,$B$391:$B$427,0))/VLOOKUP($F220,$B$391:$AH$427,MATCH(LEFT(TRIM(M$6),FIND("~",SUBSTITUTE(M$6,"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220))*HLOOKUP(LEFT(TRIM(M$6),FIND("~",SUBSTITUTE(M$6," ","~",LEN(TRIM(M$6))-LEN(SUBSTITUTE(TRIM(M$6)," ",""))))-1)&amp;" Total",$B$6:$AH$427,ROW($A220)-5,FALSE))</f>
        <v>0</v>
      </c>
      <c r="N220" s="11">
        <f ca="1">IF(N$5&lt;&gt;"",HLOOKUP(N$5,Functionalization!$G$6:$M$427,ROW($A220)-5,FALSE),IFERROR(INDEX(N$391:N$427,MATCH($F220,$B$391:$B$427,0))/VLOOKUP($F220,$B$391:$AH$427,MATCH(LEFT(TRIM(N$6),FIND("~",SUBSTITUTE(N$6,"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220))*HLOOKUP(LEFT(TRIM(N$6),FIND("~",SUBSTITUTE(N$6," ","~",LEN(TRIM(N$6))-LEN(SUBSTITUTE(TRIM(N$6)," ",""))))-1)&amp;" Total",$B$6:$AH$427,ROW($A220)-5,FALSE))</f>
        <v>0</v>
      </c>
      <c r="O220" s="11">
        <f ca="1">IF(O$5&lt;&gt;"",HLOOKUP(O$5,Functionalization!$G$6:$M$427,ROW($A220)-5,FALSE),IFERROR(INDEX(O$391:O$427,MATCH($F220,$B$391:$B$427,0))/VLOOKUP($F220,$B$391:$AH$427,MATCH(LEFT(TRIM(O$6),FIND("~",SUBSTITUTE(O$6,"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220))*HLOOKUP(LEFT(TRIM(O$6),FIND("~",SUBSTITUTE(O$6," ","~",LEN(TRIM(O$6))-LEN(SUBSTITUTE(TRIM(O$6)," ",""))))-1)&amp;" Total",$B$6:$AH$427,ROW($A220)-5,FALSE))</f>
        <v>0</v>
      </c>
      <c r="P220" s="11">
        <f ca="1">IF(P$5&lt;&gt;"",HLOOKUP(P$5,Functionalization!$G$6:$M$427,ROW($A220)-5,FALSE),IFERROR(INDEX(P$391:P$427,MATCH($F220,$B$391:$B$427,0))/VLOOKUP($F220,$B$391:$AH$427,MATCH(LEFT(TRIM(P$6),FIND("~",SUBSTITUTE(P$6,"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220))*HLOOKUP(LEFT(TRIM(P$6),FIND("~",SUBSTITUTE(P$6," ","~",LEN(TRIM(P$6))-LEN(SUBSTITUTE(TRIM(P$6)," ",""))))-1)&amp;" Total",$B$6:$AH$427,ROW($A220)-5,FALSE))</f>
        <v>0</v>
      </c>
      <c r="Q220" s="11">
        <f ca="1">IF(Q$5&lt;&gt;"",HLOOKUP(Q$5,Functionalization!$G$6:$M$427,ROW($A220)-5,FALSE),IFERROR(INDEX(Q$391:Q$427,MATCH($F220,$B$391:$B$427,0))/VLOOKUP($F220,$B$391:$AH$427,MATCH(LEFT(TRIM(Q$6),FIND("~",SUBSTITUTE(Q$6,"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220))*HLOOKUP(LEFT(TRIM(Q$6),FIND("~",SUBSTITUTE(Q$6," ","~",LEN(TRIM(Q$6))-LEN(SUBSTITUTE(TRIM(Q$6)," ",""))))-1)&amp;" Total",$B$6:$AH$427,ROW($A220)-5,FALSE))</f>
        <v>0</v>
      </c>
      <c r="R220" s="11">
        <f ca="1">IF(R$5&lt;&gt;"",HLOOKUP(R$5,Functionalization!$G$6:$M$427,ROW($A220)-5,FALSE),IFERROR(INDEX(R$391:R$427,MATCH($F220,$B$391:$B$427,0))/VLOOKUP($F220,$B$391:$AH$427,MATCH(LEFT(TRIM(R$6),FIND("~",SUBSTITUTE(R$6,"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220))*HLOOKUP(LEFT(TRIM(R$6),FIND("~",SUBSTITUTE(R$6," ","~",LEN(TRIM(R$6))-LEN(SUBSTITUTE(TRIM(R$6)," ",""))))-1)&amp;" Total",$B$6:$AH$427,ROW($A220)-5,FALSE))</f>
        <v>0</v>
      </c>
      <c r="S220" s="11">
        <f ca="1">IF(S$5&lt;&gt;"",HLOOKUP(S$5,Functionalization!$G$6:$M$427,ROW($A220)-5,FALSE),IFERROR(INDEX(S$391:S$427,MATCH($F220,$B$391:$B$427,0))/VLOOKUP($F220,$B$391:$AH$427,MATCH(LEFT(TRIM(S$6),FIND("~",SUBSTITUTE(S$6,"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220))*HLOOKUP(LEFT(TRIM(S$6),FIND("~",SUBSTITUTE(S$6," ","~",LEN(TRIM(S$6))-LEN(SUBSTITUTE(TRIM(S$6)," ",""))))-1)&amp;" Total",$B$6:$AH$427,ROW($A220)-5,FALSE))</f>
        <v>36347.284870781972</v>
      </c>
      <c r="T220" s="11">
        <f ca="1">IF(T$5&lt;&gt;"",HLOOKUP(T$5,Functionalization!$G$6:$M$427,ROW($A220)-5,FALSE),IFERROR(INDEX(T$391:T$427,MATCH($F220,$B$391:$B$427,0))/VLOOKUP($F220,$B$391:$AH$427,MATCH(LEFT(TRIM(T$6),FIND("~",SUBSTITUTE(T$6,"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220))*HLOOKUP(LEFT(TRIM(T$6),FIND("~",SUBSTITUTE(T$6," ","~",LEN(TRIM(T$6))-LEN(SUBSTITUTE(TRIM(T$6)," ",""))))-1)&amp;" Total",$B$6:$AH$427,ROW($A220)-5,FALSE))</f>
        <v>36347.284870781972</v>
      </c>
      <c r="U220" s="11">
        <f ca="1">IF(U$5&lt;&gt;"",HLOOKUP(U$5,Functionalization!$G$6:$M$427,ROW($A220)-5,FALSE),IFERROR(INDEX(U$391:U$427,MATCH($F220,$B$391:$B$427,0))/VLOOKUP($F220,$B$391:$AH$427,MATCH(LEFT(TRIM(U$6),FIND("~",SUBSTITUTE(U$6,"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220))*HLOOKUP(LEFT(TRIM(U$6),FIND("~",SUBSTITUTE(U$6," ","~",LEN(TRIM(U$6))-LEN(SUBSTITUTE(TRIM(U$6)," ",""))))-1)&amp;" Total",$B$6:$AH$427,ROW($A220)-5,FALSE))</f>
        <v>0</v>
      </c>
      <c r="V220" s="11">
        <f ca="1">IF(V$5&lt;&gt;"",HLOOKUP(V$5,Functionalization!$G$6:$M$427,ROW($A220)-5,FALSE),IFERROR(INDEX(V$391:V$427,MATCH($F220,$B$391:$B$427,0))/VLOOKUP($F220,$B$391:$AH$427,MATCH(LEFT(TRIM(V$6),FIND("~",SUBSTITUTE(V$6,"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220))*HLOOKUP(LEFT(TRIM(V$6),FIND("~",SUBSTITUTE(V$6," ","~",LEN(TRIM(V$6))-LEN(SUBSTITUTE(TRIM(V$6)," ",""))))-1)&amp;" Total",$B$6:$AH$427,ROW($A220)-5,FALSE))</f>
        <v>0</v>
      </c>
      <c r="W220" s="11">
        <f ca="1">IF(W$5&lt;&gt;"",HLOOKUP(W$5,Functionalization!$G$6:$M$427,ROW($A220)-5,FALSE),IFERROR(INDEX(W$391:W$427,MATCH($F220,$B$391:$B$427,0))/VLOOKUP($F220,$B$391:$AH$427,MATCH(LEFT(TRIM(W$6),FIND("~",SUBSTITUTE(W$6,"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220))*HLOOKUP(LEFT(TRIM(W$6),FIND("~",SUBSTITUTE(W$6," ","~",LEN(TRIM(W$6))-LEN(SUBSTITUTE(TRIM(W$6)," ",""))))-1)&amp;" Total",$B$6:$AH$427,ROW($A220)-5,FALSE))</f>
        <v>0</v>
      </c>
      <c r="X220" s="11">
        <f ca="1">IF(X$5&lt;&gt;"",HLOOKUP(X$5,Functionalization!$G$6:$M$427,ROW($A220)-5,FALSE),IFERROR(INDEX(X$391:X$427,MATCH($F220,$B$391:$B$427,0))/VLOOKUP($F220,$B$391:$AH$427,MATCH(LEFT(TRIM(X$6),FIND("~",SUBSTITUTE(X$6,"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220))*HLOOKUP(LEFT(TRIM(X$6),FIND("~",SUBSTITUTE(X$6," ","~",LEN(TRIM(X$6))-LEN(SUBSTITUTE(TRIM(X$6)," ",""))))-1)&amp;" Total",$B$6:$AH$427,ROW($A220)-5,FALSE))</f>
        <v>0</v>
      </c>
      <c r="Y220" s="11">
        <f ca="1">IF(Y$5&lt;&gt;"",HLOOKUP(Y$5,Functionalization!$G$6:$M$427,ROW($A220)-5,FALSE),IFERROR(INDEX(Y$391:Y$427,MATCH($F220,$B$391:$B$427,0))/VLOOKUP($F220,$B$391:$AH$427,MATCH(LEFT(TRIM(Y$6),FIND("~",SUBSTITUTE(Y$6,"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220))*HLOOKUP(LEFT(TRIM(Y$6),FIND("~",SUBSTITUTE(Y$6," ","~",LEN(TRIM(Y$6))-LEN(SUBSTITUTE(TRIM(Y$6)," ",""))))-1)&amp;" Total",$B$6:$AH$427,ROW($A220)-5,FALSE))</f>
        <v>0</v>
      </c>
      <c r="Z220" s="11">
        <f ca="1">IF(Z$5&lt;&gt;"",HLOOKUP(Z$5,Functionalization!$G$6:$M$427,ROW($A220)-5,FALSE),IFERROR(INDEX(Z$391:Z$427,MATCH($F220,$B$391:$B$427,0))/VLOOKUP($F220,$B$391:$AH$427,MATCH(LEFT(TRIM(Z$6),FIND("~",SUBSTITUTE(Z$6,"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220))*HLOOKUP(LEFT(TRIM(Z$6),FIND("~",SUBSTITUTE(Z$6," ","~",LEN(TRIM(Z$6))-LEN(SUBSTITUTE(TRIM(Z$6)," ",""))))-1)&amp;" Total",$B$6:$AH$427,ROW($A220)-5,FALSE))</f>
        <v>0</v>
      </c>
      <c r="AA220" s="11">
        <f ca="1">IF(AA$5&lt;&gt;"",HLOOKUP(AA$5,Functionalization!$G$6:$M$427,ROW($A220)-5,FALSE),IFERROR(INDEX(AA$391:AA$427,MATCH($F220,$B$391:$B$427,0))/VLOOKUP($F220,$B$391:$AH$427,MATCH(LEFT(TRIM(AA$6),FIND("~",SUBSTITUTE(AA$6,"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220))*HLOOKUP(LEFT(TRIM(AA$6),FIND("~",SUBSTITUTE(AA$6," ","~",LEN(TRIM(AA$6))-LEN(SUBSTITUTE(TRIM(AA$6)," ",""))))-1)&amp;" Total",$B$6:$AH$427,ROW($A220)-5,FALSE))</f>
        <v>0</v>
      </c>
      <c r="AB220" s="11">
        <f ca="1">IF(AB$5&lt;&gt;"",HLOOKUP(AB$5,Functionalization!$G$6:$M$427,ROW($A220)-5,FALSE),IFERROR(INDEX(AB$391:AB$427,MATCH($F220,$B$391:$B$427,0))/VLOOKUP($F220,$B$391:$AH$427,MATCH(LEFT(TRIM(AB$6),FIND("~",SUBSTITUTE(AB$6,"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220))*HLOOKUP(LEFT(TRIM(AB$6),FIND("~",SUBSTITUTE(AB$6," ","~",LEN(TRIM(AB$6))-LEN(SUBSTITUTE(TRIM(AB$6)," ",""))))-1)&amp;" Total",$B$6:$AH$427,ROW($A220)-5,FALSE))</f>
        <v>0</v>
      </c>
      <c r="AC220" s="11">
        <f ca="1">IF(AC$5&lt;&gt;"",HLOOKUP(AC$5,Functionalization!$G$6:$M$427,ROW($A220)-5,FALSE),IFERROR(INDEX(AC$391:AC$427,MATCH($F220,$B$391:$B$427,0))/VLOOKUP($F220,$B$391:$AH$427,MATCH(LEFT(TRIM(AC$6),FIND("~",SUBSTITUTE(AC$6,"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220))*HLOOKUP(LEFT(TRIM(AC$6),FIND("~",SUBSTITUTE(AC$6," ","~",LEN(TRIM(AC$6))-LEN(SUBSTITUTE(TRIM(AC$6)," ",""))))-1)&amp;" Total",$B$6:$AH$427,ROW($A220)-5,FALSE))</f>
        <v>0</v>
      </c>
      <c r="AD220" s="11">
        <f ca="1">IF(AD$5&lt;&gt;"",HLOOKUP(AD$5,Functionalization!$G$6:$M$427,ROW($A220)-5,FALSE),IFERROR(INDEX(AD$391:AD$427,MATCH($F220,$B$391:$B$427,0))/VLOOKUP($F220,$B$391:$AH$427,MATCH(LEFT(TRIM(AD$6),FIND("~",SUBSTITUTE(AD$6,"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220))*HLOOKUP(LEFT(TRIM(AD$6),FIND("~",SUBSTITUTE(AD$6," ","~",LEN(TRIM(AD$6))-LEN(SUBSTITUTE(TRIM(AD$6)," ",""))))-1)&amp;" Total",$B$6:$AH$427,ROW($A220)-5,FALSE))</f>
        <v>0</v>
      </c>
      <c r="AE220" s="11">
        <f ca="1">IF(AE$5&lt;&gt;"",HLOOKUP(AE$5,Functionalization!$G$6:$M$427,ROW($A220)-5,FALSE),IFERROR(INDEX(AE$391:AE$427,MATCH($F220,$B$391:$B$427,0))/VLOOKUP($F220,$B$391:$AH$427,MATCH(LEFT(TRIM(AE$6),FIND("~",SUBSTITUTE(AE$6,"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220))*HLOOKUP(LEFT(TRIM(AE$6),FIND("~",SUBSTITUTE(AE$6," ","~",LEN(TRIM(AE$6))-LEN(SUBSTITUTE(TRIM(AE$6)," ",""))))-1)&amp;" Total",$B$6:$AH$427,ROW($A220)-5,FALSE))</f>
        <v>0</v>
      </c>
      <c r="AF220" s="11">
        <f ca="1">IF(AF$5&lt;&gt;"",HLOOKUP(AF$5,Functionalization!$G$6:$M$427,ROW($A220)-5,FALSE),IFERROR(INDEX(AF$391:AF$427,MATCH($F220,$B$391:$B$427,0))/VLOOKUP($F220,$B$391:$AH$427,MATCH(LEFT(TRIM(AF$6),FIND("~",SUBSTITUTE(AF$6,"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220))*HLOOKUP(LEFT(TRIM(AF$6),FIND("~",SUBSTITUTE(AF$6," ","~",LEN(TRIM(AF$6))-LEN(SUBSTITUTE(TRIM(AF$6)," ",""))))-1)&amp;" Total",$B$6:$AH$427,ROW($A220)-5,FALSE))</f>
        <v>0</v>
      </c>
      <c r="AG220" s="11">
        <f ca="1">IF(AG$5&lt;&gt;"",HLOOKUP(AG$5,Functionalization!$G$6:$M$427,ROW($A220)-5,FALSE),IFERROR(INDEX(AG$391:AG$427,MATCH($F220,$B$391:$B$427,0))/VLOOKUP($F220,$B$391:$AH$427,MATCH(LEFT(TRIM(AG$6),FIND("~",SUBSTITUTE(AG$6,"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220))*HLOOKUP(LEFT(TRIM(AG$6),FIND("~",SUBSTITUTE(AG$6," ","~",LEN(TRIM(AG$6))-LEN(SUBSTITUTE(TRIM(AG$6)," ",""))))-1)&amp;" Total",$B$6:$AH$427,ROW($A220)-5,FALSE))</f>
        <v>0</v>
      </c>
      <c r="AH220" s="11">
        <f ca="1">IF(AH$5&lt;&gt;"",HLOOKUP(AH$5,Functionalization!$G$6:$M$427,ROW($A220)-5,FALSE),IFERROR(INDEX(AH$391:AH$427,MATCH($F220,$B$391:$B$427,0))/VLOOKUP($F220,$B$391:$AH$427,MATCH(LEFT(TRIM(AH$6),FIND("~",SUBSTITUTE(AH$6,"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220))*HLOOKUP(LEFT(TRIM(AH$6),FIND("~",SUBSTITUTE(AH$6," ","~",LEN(TRIM(AH$6))-LEN(SUBSTITUTE(TRIM(AH$6)," ",""))))-1)&amp;" Total",$B$6:$AH$427,ROW($A220)-5,FALSE))</f>
        <v>0</v>
      </c>
      <c r="AJ220">
        <f ca="1">IFERROR(IF(SUMIF($G$6:$AH$6,AJ$6&amp;" Total",$G220:$AH220)-(SUMIF($G$6:$AH$6,AJ$6&amp;" "&amp;'Input-Func_Class'!$D$22,$G220:$AH220)+IFERROR(SUMIF($G$6:$AH$6,AJ$6&amp;" "&amp;'Input-Func_Class'!$E$22,$G220:$AH220),SUMIF($G$6:$AH$6,AJ$6&amp;" "&amp;'Input-Func_Class'!$B$24,$G220:$AH220))+SUMIF($G$6:$AH$6,AJ$6&amp;" "&amp;'Input-Func_Class'!$F$22,$G220:$AH220))&lt;Check_Limit,0,1),1)</f>
        <v>0</v>
      </c>
      <c r="AK220">
        <f ca="1">IFERROR(IF(SUMIF($G$6:$AH$6,AK$6&amp;" Total",$G220:$AH220)-(SUMIF($G$6:$AH$6,AK$6&amp;" "&amp;'Input-Func_Class'!$D$22,$G220:$AH220)+IFERROR(SUMIF($G$6:$AH$6,AK$6&amp;" "&amp;'Input-Func_Class'!$E$22,$G220:$AH220),SUMIF($G$6:$AH$6,AK$6&amp;" "&amp;'Input-Func_Class'!$B$24,$G220:$AH220))+SUMIF($G$6:$AH$6,AK$6&amp;" "&amp;'Input-Func_Class'!$F$22,$G220:$AH220))&lt;Check_Limit,0,1),1)</f>
        <v>0</v>
      </c>
      <c r="AL220">
        <f ca="1">IFERROR(IF(SUMIF($G$6:$AH$6,AL$6&amp;" Total",$G220:$AH220)-(SUMIF($G$6:$AH$6,AL$6&amp;" "&amp;'Input-Func_Class'!$D$22,$G220:$AH220)+IFERROR(SUMIF($G$6:$AH$6,AL$6&amp;" "&amp;'Input-Func_Class'!$E$22,$G220:$AH220),SUMIF($G$6:$AH$6,AL$6&amp;" "&amp;'Input-Func_Class'!$B$24,$G220:$AH220))+SUMIF($G$6:$AH$6,AL$6&amp;" "&amp;'Input-Func_Class'!$F$22,$G220:$AH220))&lt;Check_Limit,0,1),1)</f>
        <v>0</v>
      </c>
      <c r="AM220">
        <f ca="1">IFERROR(IF(SUMIF($G$6:$AH$6,AM$6&amp;" Total",$G220:$AH220)-(SUMIF($G$6:$AH$6,AM$6&amp;" "&amp;'Input-Func_Class'!$D$22,$G220:$AH220)+IFERROR(SUMIF($G$6:$AH$6,AM$6&amp;" "&amp;'Input-Func_Class'!$E$22,$G220:$AH220),SUMIF($G$6:$AH$6,AM$6&amp;" "&amp;'Input-Func_Class'!$B$24,$G220:$AH220))+SUMIF($G$6:$AH$6,AM$6&amp;" "&amp;'Input-Func_Class'!$F$22,$G220:$AH220))&lt;Check_Limit,0,1),1)</f>
        <v>0</v>
      </c>
      <c r="AN220">
        <f ca="1">IFERROR(IF(SUMIF($G$6:$AH$6,AN$6&amp;" Total",$G220:$AH220)-(SUMIF($G$6:$AH$6,AN$6&amp;" "&amp;'Input-Func_Class'!$D$22,$G220:$AH220)+IFERROR(SUMIF($G$6:$AH$6,AN$6&amp;" "&amp;'Input-Func_Class'!$E$22,$G220:$AH220),SUMIF($G$6:$AH$6,AN$6&amp;" "&amp;'Input-Func_Class'!$B$24,$G220:$AH220))+SUMIF($G$6:$AH$6,AN$6&amp;" "&amp;'Input-Func_Class'!$F$22,$G220:$AH220))&lt;Check_Limit,0,1),1)</f>
        <v>0</v>
      </c>
      <c r="AO220">
        <f ca="1">IFERROR(IF(SUMIF($G$6:$AH$6,AO$6&amp;" Total",$G220:$AH220)-(SUMIF($G$6:$AH$6,AO$6&amp;" "&amp;'Input-Func_Class'!$D$22,$G220:$AH220)+IFERROR(SUMIF($G$6:$AH$6,AO$6&amp;" "&amp;'Input-Func_Class'!$E$22,$G220:$AH220),SUMIF($G$6:$AH$6,AO$6&amp;" "&amp;'Input-Func_Class'!$B$24,$G220:$AH220))+SUMIF($G$6:$AH$6,AO$6&amp;" "&amp;'Input-Func_Class'!$F$22,$G220:$AH220))&lt;Check_Limit,0,1),1)</f>
        <v>0</v>
      </c>
      <c r="AP220">
        <f ca="1">IFERROR(IF(SUMIF($G$6:$AH$6,AP$6&amp;" Total",$G220:$AH220)-(SUMIF($G$6:$AH$6,AP$6&amp;" "&amp;'Input-Func_Class'!$D$22,$G220:$AH220)+IFERROR(SUMIF($G$6:$AH$6,AP$6&amp;" "&amp;'Input-Func_Class'!$E$22,$G220:$AH220),SUMIF($G$6:$AH$6,AP$6&amp;" "&amp;'Input-Func_Class'!$B$24,$G220:$AH220))+SUMIF($G$6:$AH$6,AP$6&amp;" "&amp;'Input-Func_Class'!$F$22,$G220:$AH220))&lt;Check_Limit,0,1),1)</f>
        <v>0</v>
      </c>
    </row>
    <row r="221" spans="1:42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>Functionalization!$D221</f>
        <v>2821625.7410728293</v>
      </c>
      <c r="E221" s="11">
        <f t="shared" ca="1" si="25"/>
        <v>0</v>
      </c>
      <c r="F221" s="3" t="str">
        <f>IF($D221=0,"-",IF('Input-Accounts'!$E221&lt;&gt;0,'Input-Accounts'!$E221,'Input-Accounts'!$G221))</f>
        <v>DEMAND</v>
      </c>
      <c r="G221" s="11">
        <f ca="1">IF(G$5&lt;&gt;"",HLOOKUP(G$5,Functionalization!$G$6:$M$427,ROW($A221)-5,FALSE),IFERROR(INDEX(G$391:G$427,MATCH($F221,$B$391:$B$427,0))/VLOOKUP($F221,$B$391:$AH$427,MATCH(LEFT(TRIM(G$6),FIND("~",SUBSTITUTE(G$6,"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221))*HLOOKUP(LEFT(TRIM(G$6),FIND("~",SUBSTITUTE(G$6," ","~",LEN(TRIM(G$6))-LEN(SUBSTITUTE(TRIM(G$6)," ",""))))-1)&amp;" Total",$B$6:$AH$427,ROW($A221)-5,FALSE))</f>
        <v>0</v>
      </c>
      <c r="H221" s="11">
        <f ca="1">IF(H$5&lt;&gt;"",HLOOKUP(H$5,Functionalization!$G$6:$M$427,ROW($A221)-5,FALSE),IFERROR(INDEX(H$391:H$427,MATCH($F221,$B$391:$B$427,0))/VLOOKUP($F221,$B$391:$AH$427,MATCH(LEFT(TRIM(H$6),FIND("~",SUBSTITUTE(H$6,"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221))*HLOOKUP(LEFT(TRIM(H$6),FIND("~",SUBSTITUTE(H$6," ","~",LEN(TRIM(H$6))-LEN(SUBSTITUTE(TRIM(H$6)," ",""))))-1)&amp;" Total",$B$6:$AH$427,ROW($A221)-5,FALSE))</f>
        <v>0</v>
      </c>
      <c r="I221" s="11">
        <f ca="1">IF(I$5&lt;&gt;"",HLOOKUP(I$5,Functionalization!$G$6:$M$427,ROW($A221)-5,FALSE),IFERROR(INDEX(I$391:I$427,MATCH($F221,$B$391:$B$427,0))/VLOOKUP($F221,$B$391:$AH$427,MATCH(LEFT(TRIM(I$6),FIND("~",SUBSTITUTE(I$6,"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221))*HLOOKUP(LEFT(TRIM(I$6),FIND("~",SUBSTITUTE(I$6," ","~",LEN(TRIM(I$6))-LEN(SUBSTITUTE(TRIM(I$6)," ",""))))-1)&amp;" Total",$B$6:$AH$427,ROW($A221)-5,FALSE))</f>
        <v>0</v>
      </c>
      <c r="J221" s="11">
        <f ca="1">IF(J$5&lt;&gt;"",HLOOKUP(J$5,Functionalization!$G$6:$M$427,ROW($A221)-5,FALSE),IFERROR(INDEX(J$391:J$427,MATCH($F221,$B$391:$B$427,0))/VLOOKUP($F221,$B$391:$AH$427,MATCH(LEFT(TRIM(J$6),FIND("~",SUBSTITUTE(J$6,"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221))*HLOOKUP(LEFT(TRIM(J$6),FIND("~",SUBSTITUTE(J$6," ","~",LEN(TRIM(J$6))-LEN(SUBSTITUTE(TRIM(J$6)," ",""))))-1)&amp;" Total",$B$6:$AH$427,ROW($A221)-5,FALSE))</f>
        <v>0</v>
      </c>
      <c r="K221" s="11">
        <f ca="1">IF(K$5&lt;&gt;"",HLOOKUP(K$5,Functionalization!$G$6:$M$427,ROW($A221)-5,FALSE),IFERROR(INDEX(K$391:K$427,MATCH($F221,$B$391:$B$427,0))/VLOOKUP($F221,$B$391:$AH$427,MATCH(LEFT(TRIM(K$6),FIND("~",SUBSTITUTE(K$6,"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221))*HLOOKUP(LEFT(TRIM(K$6),FIND("~",SUBSTITUTE(K$6," ","~",LEN(TRIM(K$6))-LEN(SUBSTITUTE(TRIM(K$6)," ",""))))-1)&amp;" Total",$B$6:$AH$427,ROW($A221)-5,FALSE))</f>
        <v>0</v>
      </c>
      <c r="L221" s="11">
        <f ca="1">IF(L$5&lt;&gt;"",HLOOKUP(L$5,Functionalization!$G$6:$M$427,ROW($A221)-5,FALSE),IFERROR(INDEX(L$391:L$427,MATCH($F221,$B$391:$B$427,0))/VLOOKUP($F221,$B$391:$AH$427,MATCH(LEFT(TRIM(L$6),FIND("~",SUBSTITUTE(L$6,"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221))*HLOOKUP(LEFT(TRIM(L$6),FIND("~",SUBSTITUTE(L$6," ","~",LEN(TRIM(L$6))-LEN(SUBSTITUTE(TRIM(L$6)," ",""))))-1)&amp;" Total",$B$6:$AH$427,ROW($A221)-5,FALSE))</f>
        <v>0</v>
      </c>
      <c r="M221" s="11">
        <f ca="1">IF(M$5&lt;&gt;"",HLOOKUP(M$5,Functionalization!$G$6:$M$427,ROW($A221)-5,FALSE),IFERROR(INDEX(M$391:M$427,MATCH($F221,$B$391:$B$427,0))/VLOOKUP($F221,$B$391:$AH$427,MATCH(LEFT(TRIM(M$6),FIND("~",SUBSTITUTE(M$6,"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221))*HLOOKUP(LEFT(TRIM(M$6),FIND("~",SUBSTITUTE(M$6," ","~",LEN(TRIM(M$6))-LEN(SUBSTITUTE(TRIM(M$6)," ",""))))-1)&amp;" Total",$B$6:$AH$427,ROW($A221)-5,FALSE))</f>
        <v>0</v>
      </c>
      <c r="N221" s="11">
        <f ca="1">IF(N$5&lt;&gt;"",HLOOKUP(N$5,Functionalization!$G$6:$M$427,ROW($A221)-5,FALSE),IFERROR(INDEX(N$391:N$427,MATCH($F221,$B$391:$B$427,0))/VLOOKUP($F221,$B$391:$AH$427,MATCH(LEFT(TRIM(N$6),FIND("~",SUBSTITUTE(N$6,"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221))*HLOOKUP(LEFT(TRIM(N$6),FIND("~",SUBSTITUTE(N$6," ","~",LEN(TRIM(N$6))-LEN(SUBSTITUTE(TRIM(N$6)," ",""))))-1)&amp;" Total",$B$6:$AH$427,ROW($A221)-5,FALSE))</f>
        <v>0</v>
      </c>
      <c r="O221" s="11">
        <f ca="1">IF(O$5&lt;&gt;"",HLOOKUP(O$5,Functionalization!$G$6:$M$427,ROW($A221)-5,FALSE),IFERROR(INDEX(O$391:O$427,MATCH($F221,$B$391:$B$427,0))/VLOOKUP($F221,$B$391:$AH$427,MATCH(LEFT(TRIM(O$6),FIND("~",SUBSTITUTE(O$6,"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221))*HLOOKUP(LEFT(TRIM(O$6),FIND("~",SUBSTITUTE(O$6," ","~",LEN(TRIM(O$6))-LEN(SUBSTITUTE(TRIM(O$6)," ",""))))-1)&amp;" Total",$B$6:$AH$427,ROW($A221)-5,FALSE))</f>
        <v>0</v>
      </c>
      <c r="P221" s="11">
        <f ca="1">IF(P$5&lt;&gt;"",HLOOKUP(P$5,Functionalization!$G$6:$M$427,ROW($A221)-5,FALSE),IFERROR(INDEX(P$391:P$427,MATCH($F221,$B$391:$B$427,0))/VLOOKUP($F221,$B$391:$AH$427,MATCH(LEFT(TRIM(P$6),FIND("~",SUBSTITUTE(P$6,"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221))*HLOOKUP(LEFT(TRIM(P$6),FIND("~",SUBSTITUTE(P$6," ","~",LEN(TRIM(P$6))-LEN(SUBSTITUTE(TRIM(P$6)," ",""))))-1)&amp;" Total",$B$6:$AH$427,ROW($A221)-5,FALSE))</f>
        <v>0</v>
      </c>
      <c r="Q221" s="11">
        <f ca="1">IF(Q$5&lt;&gt;"",HLOOKUP(Q$5,Functionalization!$G$6:$M$427,ROW($A221)-5,FALSE),IFERROR(INDEX(Q$391:Q$427,MATCH($F221,$B$391:$B$427,0))/VLOOKUP($F221,$B$391:$AH$427,MATCH(LEFT(TRIM(Q$6),FIND("~",SUBSTITUTE(Q$6,"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221))*HLOOKUP(LEFT(TRIM(Q$6),FIND("~",SUBSTITUTE(Q$6," ","~",LEN(TRIM(Q$6))-LEN(SUBSTITUTE(TRIM(Q$6)," ",""))))-1)&amp;" Total",$B$6:$AH$427,ROW($A221)-5,FALSE))</f>
        <v>0</v>
      </c>
      <c r="R221" s="11">
        <f ca="1">IF(R$5&lt;&gt;"",HLOOKUP(R$5,Functionalization!$G$6:$M$427,ROW($A221)-5,FALSE),IFERROR(INDEX(R$391:R$427,MATCH($F221,$B$391:$B$427,0))/VLOOKUP($F221,$B$391:$AH$427,MATCH(LEFT(TRIM(R$6),FIND("~",SUBSTITUTE(R$6,"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221))*HLOOKUP(LEFT(TRIM(R$6),FIND("~",SUBSTITUTE(R$6," ","~",LEN(TRIM(R$6))-LEN(SUBSTITUTE(TRIM(R$6)," ",""))))-1)&amp;" Total",$B$6:$AH$427,ROW($A221)-5,FALSE))</f>
        <v>0</v>
      </c>
      <c r="S221" s="11">
        <f ca="1">IF(S$5&lt;&gt;"",HLOOKUP(S$5,Functionalization!$G$6:$M$427,ROW($A221)-5,FALSE),IFERROR(INDEX(S$391:S$427,MATCH($F221,$B$391:$B$427,0))/VLOOKUP($F221,$B$391:$AH$427,MATCH(LEFT(TRIM(S$6),FIND("~",SUBSTITUTE(S$6,"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221))*HLOOKUP(LEFT(TRIM(S$6),FIND("~",SUBSTITUTE(S$6," ","~",LEN(TRIM(S$6))-LEN(SUBSTITUTE(TRIM(S$6)," ",""))))-1)&amp;" Total",$B$6:$AH$427,ROW($A221)-5,FALSE))</f>
        <v>2821625.7410728293</v>
      </c>
      <c r="T221" s="11">
        <f ca="1">IF(T$5&lt;&gt;"",HLOOKUP(T$5,Functionalization!$G$6:$M$427,ROW($A221)-5,FALSE),IFERROR(INDEX(T$391:T$427,MATCH($F221,$B$391:$B$427,0))/VLOOKUP($F221,$B$391:$AH$427,MATCH(LEFT(TRIM(T$6),FIND("~",SUBSTITUTE(T$6,"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221))*HLOOKUP(LEFT(TRIM(T$6),FIND("~",SUBSTITUTE(T$6," ","~",LEN(TRIM(T$6))-LEN(SUBSTITUTE(TRIM(T$6)," ",""))))-1)&amp;" Total",$B$6:$AH$427,ROW($A221)-5,FALSE))</f>
        <v>2821625.7410728293</v>
      </c>
      <c r="U221" s="11">
        <f ca="1">IF(U$5&lt;&gt;"",HLOOKUP(U$5,Functionalization!$G$6:$M$427,ROW($A221)-5,FALSE),IFERROR(INDEX(U$391:U$427,MATCH($F221,$B$391:$B$427,0))/VLOOKUP($F221,$B$391:$AH$427,MATCH(LEFT(TRIM(U$6),FIND("~",SUBSTITUTE(U$6,"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221))*HLOOKUP(LEFT(TRIM(U$6),FIND("~",SUBSTITUTE(U$6," ","~",LEN(TRIM(U$6))-LEN(SUBSTITUTE(TRIM(U$6)," ",""))))-1)&amp;" Total",$B$6:$AH$427,ROW($A221)-5,FALSE))</f>
        <v>0</v>
      </c>
      <c r="V221" s="11">
        <f ca="1">IF(V$5&lt;&gt;"",HLOOKUP(V$5,Functionalization!$G$6:$M$427,ROW($A221)-5,FALSE),IFERROR(INDEX(V$391:V$427,MATCH($F221,$B$391:$B$427,0))/VLOOKUP($F221,$B$391:$AH$427,MATCH(LEFT(TRIM(V$6),FIND("~",SUBSTITUTE(V$6,"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221))*HLOOKUP(LEFT(TRIM(V$6),FIND("~",SUBSTITUTE(V$6," ","~",LEN(TRIM(V$6))-LEN(SUBSTITUTE(TRIM(V$6)," ",""))))-1)&amp;" Total",$B$6:$AH$427,ROW($A221)-5,FALSE))</f>
        <v>0</v>
      </c>
      <c r="W221" s="11">
        <f ca="1">IF(W$5&lt;&gt;"",HLOOKUP(W$5,Functionalization!$G$6:$M$427,ROW($A221)-5,FALSE),IFERROR(INDEX(W$391:W$427,MATCH($F221,$B$391:$B$427,0))/VLOOKUP($F221,$B$391:$AH$427,MATCH(LEFT(TRIM(W$6),FIND("~",SUBSTITUTE(W$6,"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221))*HLOOKUP(LEFT(TRIM(W$6),FIND("~",SUBSTITUTE(W$6," ","~",LEN(TRIM(W$6))-LEN(SUBSTITUTE(TRIM(W$6)," ",""))))-1)&amp;" Total",$B$6:$AH$427,ROW($A221)-5,FALSE))</f>
        <v>0</v>
      </c>
      <c r="X221" s="11">
        <f ca="1">IF(X$5&lt;&gt;"",HLOOKUP(X$5,Functionalization!$G$6:$M$427,ROW($A221)-5,FALSE),IFERROR(INDEX(X$391:X$427,MATCH($F221,$B$391:$B$427,0))/VLOOKUP($F221,$B$391:$AH$427,MATCH(LEFT(TRIM(X$6),FIND("~",SUBSTITUTE(X$6,"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221))*HLOOKUP(LEFT(TRIM(X$6),FIND("~",SUBSTITUTE(X$6," ","~",LEN(TRIM(X$6))-LEN(SUBSTITUTE(TRIM(X$6)," ",""))))-1)&amp;" Total",$B$6:$AH$427,ROW($A221)-5,FALSE))</f>
        <v>0</v>
      </c>
      <c r="Y221" s="11">
        <f ca="1">IF(Y$5&lt;&gt;"",HLOOKUP(Y$5,Functionalization!$G$6:$M$427,ROW($A221)-5,FALSE),IFERROR(INDEX(Y$391:Y$427,MATCH($F221,$B$391:$B$427,0))/VLOOKUP($F221,$B$391:$AH$427,MATCH(LEFT(TRIM(Y$6),FIND("~",SUBSTITUTE(Y$6,"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221))*HLOOKUP(LEFT(TRIM(Y$6),FIND("~",SUBSTITUTE(Y$6," ","~",LEN(TRIM(Y$6))-LEN(SUBSTITUTE(TRIM(Y$6)," ",""))))-1)&amp;" Total",$B$6:$AH$427,ROW($A221)-5,FALSE))</f>
        <v>0</v>
      </c>
      <c r="Z221" s="11">
        <f ca="1">IF(Z$5&lt;&gt;"",HLOOKUP(Z$5,Functionalization!$G$6:$M$427,ROW($A221)-5,FALSE),IFERROR(INDEX(Z$391:Z$427,MATCH($F221,$B$391:$B$427,0))/VLOOKUP($F221,$B$391:$AH$427,MATCH(LEFT(TRIM(Z$6),FIND("~",SUBSTITUTE(Z$6,"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221))*HLOOKUP(LEFT(TRIM(Z$6),FIND("~",SUBSTITUTE(Z$6," ","~",LEN(TRIM(Z$6))-LEN(SUBSTITUTE(TRIM(Z$6)," ",""))))-1)&amp;" Total",$B$6:$AH$427,ROW($A221)-5,FALSE))</f>
        <v>0</v>
      </c>
      <c r="AA221" s="11">
        <f ca="1">IF(AA$5&lt;&gt;"",HLOOKUP(AA$5,Functionalization!$G$6:$M$427,ROW($A221)-5,FALSE),IFERROR(INDEX(AA$391:AA$427,MATCH($F221,$B$391:$B$427,0))/VLOOKUP($F221,$B$391:$AH$427,MATCH(LEFT(TRIM(AA$6),FIND("~",SUBSTITUTE(AA$6,"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221))*HLOOKUP(LEFT(TRIM(AA$6),FIND("~",SUBSTITUTE(AA$6," ","~",LEN(TRIM(AA$6))-LEN(SUBSTITUTE(TRIM(AA$6)," ",""))))-1)&amp;" Total",$B$6:$AH$427,ROW($A221)-5,FALSE))</f>
        <v>0</v>
      </c>
      <c r="AB221" s="11">
        <f ca="1">IF(AB$5&lt;&gt;"",HLOOKUP(AB$5,Functionalization!$G$6:$M$427,ROW($A221)-5,FALSE),IFERROR(INDEX(AB$391:AB$427,MATCH($F221,$B$391:$B$427,0))/VLOOKUP($F221,$B$391:$AH$427,MATCH(LEFT(TRIM(AB$6),FIND("~",SUBSTITUTE(AB$6,"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221))*HLOOKUP(LEFT(TRIM(AB$6),FIND("~",SUBSTITUTE(AB$6," ","~",LEN(TRIM(AB$6))-LEN(SUBSTITUTE(TRIM(AB$6)," ",""))))-1)&amp;" Total",$B$6:$AH$427,ROW($A221)-5,FALSE))</f>
        <v>0</v>
      </c>
      <c r="AC221" s="11">
        <f ca="1">IF(AC$5&lt;&gt;"",HLOOKUP(AC$5,Functionalization!$G$6:$M$427,ROW($A221)-5,FALSE),IFERROR(INDEX(AC$391:AC$427,MATCH($F221,$B$391:$B$427,0))/VLOOKUP($F221,$B$391:$AH$427,MATCH(LEFT(TRIM(AC$6),FIND("~",SUBSTITUTE(AC$6,"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221))*HLOOKUP(LEFT(TRIM(AC$6),FIND("~",SUBSTITUTE(AC$6," ","~",LEN(TRIM(AC$6))-LEN(SUBSTITUTE(TRIM(AC$6)," ",""))))-1)&amp;" Total",$B$6:$AH$427,ROW($A221)-5,FALSE))</f>
        <v>0</v>
      </c>
      <c r="AD221" s="11">
        <f ca="1">IF(AD$5&lt;&gt;"",HLOOKUP(AD$5,Functionalization!$G$6:$M$427,ROW($A221)-5,FALSE),IFERROR(INDEX(AD$391:AD$427,MATCH($F221,$B$391:$B$427,0))/VLOOKUP($F221,$B$391:$AH$427,MATCH(LEFT(TRIM(AD$6),FIND("~",SUBSTITUTE(AD$6,"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221))*HLOOKUP(LEFT(TRIM(AD$6),FIND("~",SUBSTITUTE(AD$6," ","~",LEN(TRIM(AD$6))-LEN(SUBSTITUTE(TRIM(AD$6)," ",""))))-1)&amp;" Total",$B$6:$AH$427,ROW($A221)-5,FALSE))</f>
        <v>0</v>
      </c>
      <c r="AE221" s="11">
        <f ca="1">IF(AE$5&lt;&gt;"",HLOOKUP(AE$5,Functionalization!$G$6:$M$427,ROW($A221)-5,FALSE),IFERROR(INDEX(AE$391:AE$427,MATCH($F221,$B$391:$B$427,0))/VLOOKUP($F221,$B$391:$AH$427,MATCH(LEFT(TRIM(AE$6),FIND("~",SUBSTITUTE(AE$6,"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221))*HLOOKUP(LEFT(TRIM(AE$6),FIND("~",SUBSTITUTE(AE$6," ","~",LEN(TRIM(AE$6))-LEN(SUBSTITUTE(TRIM(AE$6)," ",""))))-1)&amp;" Total",$B$6:$AH$427,ROW($A221)-5,FALSE))</f>
        <v>0</v>
      </c>
      <c r="AF221" s="11">
        <f ca="1">IF(AF$5&lt;&gt;"",HLOOKUP(AF$5,Functionalization!$G$6:$M$427,ROW($A221)-5,FALSE),IFERROR(INDEX(AF$391:AF$427,MATCH($F221,$B$391:$B$427,0))/VLOOKUP($F221,$B$391:$AH$427,MATCH(LEFT(TRIM(AF$6),FIND("~",SUBSTITUTE(AF$6,"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221))*HLOOKUP(LEFT(TRIM(AF$6),FIND("~",SUBSTITUTE(AF$6," ","~",LEN(TRIM(AF$6))-LEN(SUBSTITUTE(TRIM(AF$6)," ",""))))-1)&amp;" Total",$B$6:$AH$427,ROW($A221)-5,FALSE))</f>
        <v>0</v>
      </c>
      <c r="AG221" s="11">
        <f ca="1">IF(AG$5&lt;&gt;"",HLOOKUP(AG$5,Functionalization!$G$6:$M$427,ROW($A221)-5,FALSE),IFERROR(INDEX(AG$391:AG$427,MATCH($F221,$B$391:$B$427,0))/VLOOKUP($F221,$B$391:$AH$427,MATCH(LEFT(TRIM(AG$6),FIND("~",SUBSTITUTE(AG$6,"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221))*HLOOKUP(LEFT(TRIM(AG$6),FIND("~",SUBSTITUTE(AG$6," ","~",LEN(TRIM(AG$6))-LEN(SUBSTITUTE(TRIM(AG$6)," ",""))))-1)&amp;" Total",$B$6:$AH$427,ROW($A221)-5,FALSE))</f>
        <v>0</v>
      </c>
      <c r="AH221" s="11">
        <f ca="1">IF(AH$5&lt;&gt;"",HLOOKUP(AH$5,Functionalization!$G$6:$M$427,ROW($A221)-5,FALSE),IFERROR(INDEX(AH$391:AH$427,MATCH($F221,$B$391:$B$427,0))/VLOOKUP($F221,$B$391:$AH$427,MATCH(LEFT(TRIM(AH$6),FIND("~",SUBSTITUTE(AH$6,"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221))*HLOOKUP(LEFT(TRIM(AH$6),FIND("~",SUBSTITUTE(AH$6," ","~",LEN(TRIM(AH$6))-LEN(SUBSTITUTE(TRIM(AH$6)," ",""))))-1)&amp;" Total",$B$6:$AH$427,ROW($A221)-5,FALSE))</f>
        <v>0</v>
      </c>
      <c r="AJ221">
        <f ca="1">IFERROR(IF(SUMIF($G$6:$AH$6,AJ$6&amp;" Total",$G221:$AH221)-(SUMIF($G$6:$AH$6,AJ$6&amp;" "&amp;'Input-Func_Class'!$D$22,$G221:$AH221)+IFERROR(SUMIF($G$6:$AH$6,AJ$6&amp;" "&amp;'Input-Func_Class'!$E$22,$G221:$AH221),SUMIF($G$6:$AH$6,AJ$6&amp;" "&amp;'Input-Func_Class'!$B$24,$G221:$AH221))+SUMIF($G$6:$AH$6,AJ$6&amp;" "&amp;'Input-Func_Class'!$F$22,$G221:$AH221))&lt;Check_Limit,0,1),1)</f>
        <v>0</v>
      </c>
      <c r="AK221">
        <f ca="1">IFERROR(IF(SUMIF($G$6:$AH$6,AK$6&amp;" Total",$G221:$AH221)-(SUMIF($G$6:$AH$6,AK$6&amp;" "&amp;'Input-Func_Class'!$D$22,$G221:$AH221)+IFERROR(SUMIF($G$6:$AH$6,AK$6&amp;" "&amp;'Input-Func_Class'!$E$22,$G221:$AH221),SUMIF($G$6:$AH$6,AK$6&amp;" "&amp;'Input-Func_Class'!$B$24,$G221:$AH221))+SUMIF($G$6:$AH$6,AK$6&amp;" "&amp;'Input-Func_Class'!$F$22,$G221:$AH221))&lt;Check_Limit,0,1),1)</f>
        <v>0</v>
      </c>
      <c r="AL221">
        <f ca="1">IFERROR(IF(SUMIF($G$6:$AH$6,AL$6&amp;" Total",$G221:$AH221)-(SUMIF($G$6:$AH$6,AL$6&amp;" "&amp;'Input-Func_Class'!$D$22,$G221:$AH221)+IFERROR(SUMIF($G$6:$AH$6,AL$6&amp;" "&amp;'Input-Func_Class'!$E$22,$G221:$AH221),SUMIF($G$6:$AH$6,AL$6&amp;" "&amp;'Input-Func_Class'!$B$24,$G221:$AH221))+SUMIF($G$6:$AH$6,AL$6&amp;" "&amp;'Input-Func_Class'!$F$22,$G221:$AH221))&lt;Check_Limit,0,1),1)</f>
        <v>0</v>
      </c>
      <c r="AM221">
        <f ca="1">IFERROR(IF(SUMIF($G$6:$AH$6,AM$6&amp;" Total",$G221:$AH221)-(SUMIF($G$6:$AH$6,AM$6&amp;" "&amp;'Input-Func_Class'!$D$22,$G221:$AH221)+IFERROR(SUMIF($G$6:$AH$6,AM$6&amp;" "&amp;'Input-Func_Class'!$E$22,$G221:$AH221),SUMIF($G$6:$AH$6,AM$6&amp;" "&amp;'Input-Func_Class'!$B$24,$G221:$AH221))+SUMIF($G$6:$AH$6,AM$6&amp;" "&amp;'Input-Func_Class'!$F$22,$G221:$AH221))&lt;Check_Limit,0,1),1)</f>
        <v>0</v>
      </c>
      <c r="AN221">
        <f ca="1">IFERROR(IF(SUMIF($G$6:$AH$6,AN$6&amp;" Total",$G221:$AH221)-(SUMIF($G$6:$AH$6,AN$6&amp;" "&amp;'Input-Func_Class'!$D$22,$G221:$AH221)+IFERROR(SUMIF($G$6:$AH$6,AN$6&amp;" "&amp;'Input-Func_Class'!$E$22,$G221:$AH221),SUMIF($G$6:$AH$6,AN$6&amp;" "&amp;'Input-Func_Class'!$B$24,$G221:$AH221))+SUMIF($G$6:$AH$6,AN$6&amp;" "&amp;'Input-Func_Class'!$F$22,$G221:$AH221))&lt;Check_Limit,0,1),1)</f>
        <v>0</v>
      </c>
      <c r="AO221">
        <f ca="1">IFERROR(IF(SUMIF($G$6:$AH$6,AO$6&amp;" Total",$G221:$AH221)-(SUMIF($G$6:$AH$6,AO$6&amp;" "&amp;'Input-Func_Class'!$D$22,$G221:$AH221)+IFERROR(SUMIF($G$6:$AH$6,AO$6&amp;" "&amp;'Input-Func_Class'!$E$22,$G221:$AH221),SUMIF($G$6:$AH$6,AO$6&amp;" "&amp;'Input-Func_Class'!$B$24,$G221:$AH221))+SUMIF($G$6:$AH$6,AO$6&amp;" "&amp;'Input-Func_Class'!$F$22,$G221:$AH221))&lt;Check_Limit,0,1),1)</f>
        <v>0</v>
      </c>
      <c r="AP221">
        <f ca="1">IFERROR(IF(SUMIF($G$6:$AH$6,AP$6&amp;" Total",$G221:$AH221)-(SUMIF($G$6:$AH$6,AP$6&amp;" "&amp;'Input-Func_Class'!$D$22,$G221:$AH221)+IFERROR(SUMIF($G$6:$AH$6,AP$6&amp;" "&amp;'Input-Func_Class'!$E$22,$G221:$AH221),SUMIF($G$6:$AH$6,AP$6&amp;" "&amp;'Input-Func_Class'!$B$24,$G221:$AH221))+SUMIF($G$6:$AH$6,AP$6&amp;" "&amp;'Input-Func_Class'!$F$22,$G221:$AH221))&lt;Check_Limit,0,1),1)</f>
        <v>0</v>
      </c>
    </row>
    <row r="222" spans="1:42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>Functionalization!$D222</f>
        <v>159220.6140353221</v>
      </c>
      <c r="E222" s="11">
        <f t="shared" ca="1" si="25"/>
        <v>0</v>
      </c>
      <c r="F222" s="3" t="str">
        <f>IF($D222=0,"-",IF('Input-Accounts'!$E222&lt;&gt;0,'Input-Accounts'!$E222,'Input-Accounts'!$G222))</f>
        <v>DEMAND</v>
      </c>
      <c r="G222" s="11">
        <f ca="1">IF(G$5&lt;&gt;"",HLOOKUP(G$5,Functionalization!$G$6:$M$427,ROW($A222)-5,FALSE),IFERROR(INDEX(G$391:G$427,MATCH($F222,$B$391:$B$427,0))/VLOOKUP($F222,$B$391:$AH$427,MATCH(LEFT(TRIM(G$6),FIND("~",SUBSTITUTE(G$6,"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222))*HLOOKUP(LEFT(TRIM(G$6),FIND("~",SUBSTITUTE(G$6," ","~",LEN(TRIM(G$6))-LEN(SUBSTITUTE(TRIM(G$6)," ",""))))-1)&amp;" Total",$B$6:$AH$427,ROW($A222)-5,FALSE))</f>
        <v>0</v>
      </c>
      <c r="H222" s="11">
        <f ca="1">IF(H$5&lt;&gt;"",HLOOKUP(H$5,Functionalization!$G$6:$M$427,ROW($A222)-5,FALSE),IFERROR(INDEX(H$391:H$427,MATCH($F222,$B$391:$B$427,0))/VLOOKUP($F222,$B$391:$AH$427,MATCH(LEFT(TRIM(H$6),FIND("~",SUBSTITUTE(H$6,"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222))*HLOOKUP(LEFT(TRIM(H$6),FIND("~",SUBSTITUTE(H$6," ","~",LEN(TRIM(H$6))-LEN(SUBSTITUTE(TRIM(H$6)," ",""))))-1)&amp;" Total",$B$6:$AH$427,ROW($A222)-5,FALSE))</f>
        <v>0</v>
      </c>
      <c r="I222" s="11">
        <f ca="1">IF(I$5&lt;&gt;"",HLOOKUP(I$5,Functionalization!$G$6:$M$427,ROW($A222)-5,FALSE),IFERROR(INDEX(I$391:I$427,MATCH($F222,$B$391:$B$427,0))/VLOOKUP($F222,$B$391:$AH$427,MATCH(LEFT(TRIM(I$6),FIND("~",SUBSTITUTE(I$6,"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222))*HLOOKUP(LEFT(TRIM(I$6),FIND("~",SUBSTITUTE(I$6," ","~",LEN(TRIM(I$6))-LEN(SUBSTITUTE(TRIM(I$6)," ",""))))-1)&amp;" Total",$B$6:$AH$427,ROW($A222)-5,FALSE))</f>
        <v>0</v>
      </c>
      <c r="J222" s="11">
        <f ca="1">IF(J$5&lt;&gt;"",HLOOKUP(J$5,Functionalization!$G$6:$M$427,ROW($A222)-5,FALSE),IFERROR(INDEX(J$391:J$427,MATCH($F222,$B$391:$B$427,0))/VLOOKUP($F222,$B$391:$AH$427,MATCH(LEFT(TRIM(J$6),FIND("~",SUBSTITUTE(J$6,"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222))*HLOOKUP(LEFT(TRIM(J$6),FIND("~",SUBSTITUTE(J$6," ","~",LEN(TRIM(J$6))-LEN(SUBSTITUTE(TRIM(J$6)," ",""))))-1)&amp;" Total",$B$6:$AH$427,ROW($A222)-5,FALSE))</f>
        <v>0</v>
      </c>
      <c r="K222" s="11">
        <f ca="1">IF(K$5&lt;&gt;"",HLOOKUP(K$5,Functionalization!$G$6:$M$427,ROW($A222)-5,FALSE),IFERROR(INDEX(K$391:K$427,MATCH($F222,$B$391:$B$427,0))/VLOOKUP($F222,$B$391:$AH$427,MATCH(LEFT(TRIM(K$6),FIND("~",SUBSTITUTE(K$6,"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222))*HLOOKUP(LEFT(TRIM(K$6),FIND("~",SUBSTITUTE(K$6," ","~",LEN(TRIM(K$6))-LEN(SUBSTITUTE(TRIM(K$6)," ",""))))-1)&amp;" Total",$B$6:$AH$427,ROW($A222)-5,FALSE))</f>
        <v>0</v>
      </c>
      <c r="L222" s="11">
        <f ca="1">IF(L$5&lt;&gt;"",HLOOKUP(L$5,Functionalization!$G$6:$M$427,ROW($A222)-5,FALSE),IFERROR(INDEX(L$391:L$427,MATCH($F222,$B$391:$B$427,0))/VLOOKUP($F222,$B$391:$AH$427,MATCH(LEFT(TRIM(L$6),FIND("~",SUBSTITUTE(L$6,"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222))*HLOOKUP(LEFT(TRIM(L$6),FIND("~",SUBSTITUTE(L$6," ","~",LEN(TRIM(L$6))-LEN(SUBSTITUTE(TRIM(L$6)," ",""))))-1)&amp;" Total",$B$6:$AH$427,ROW($A222)-5,FALSE))</f>
        <v>0</v>
      </c>
      <c r="M222" s="11">
        <f ca="1">IF(M$5&lt;&gt;"",HLOOKUP(M$5,Functionalization!$G$6:$M$427,ROW($A222)-5,FALSE),IFERROR(INDEX(M$391:M$427,MATCH($F222,$B$391:$B$427,0))/VLOOKUP($F222,$B$391:$AH$427,MATCH(LEFT(TRIM(M$6),FIND("~",SUBSTITUTE(M$6,"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222))*HLOOKUP(LEFT(TRIM(M$6),FIND("~",SUBSTITUTE(M$6," ","~",LEN(TRIM(M$6))-LEN(SUBSTITUTE(TRIM(M$6)," ",""))))-1)&amp;" Total",$B$6:$AH$427,ROW($A222)-5,FALSE))</f>
        <v>0</v>
      </c>
      <c r="N222" s="11">
        <f ca="1">IF(N$5&lt;&gt;"",HLOOKUP(N$5,Functionalization!$G$6:$M$427,ROW($A222)-5,FALSE),IFERROR(INDEX(N$391:N$427,MATCH($F222,$B$391:$B$427,0))/VLOOKUP($F222,$B$391:$AH$427,MATCH(LEFT(TRIM(N$6),FIND("~",SUBSTITUTE(N$6,"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222))*HLOOKUP(LEFT(TRIM(N$6),FIND("~",SUBSTITUTE(N$6," ","~",LEN(TRIM(N$6))-LEN(SUBSTITUTE(TRIM(N$6)," ",""))))-1)&amp;" Total",$B$6:$AH$427,ROW($A222)-5,FALSE))</f>
        <v>0</v>
      </c>
      <c r="O222" s="11">
        <f ca="1">IF(O$5&lt;&gt;"",HLOOKUP(O$5,Functionalization!$G$6:$M$427,ROW($A222)-5,FALSE),IFERROR(INDEX(O$391:O$427,MATCH($F222,$B$391:$B$427,0))/VLOOKUP($F222,$B$391:$AH$427,MATCH(LEFT(TRIM(O$6),FIND("~",SUBSTITUTE(O$6,"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222))*HLOOKUP(LEFT(TRIM(O$6),FIND("~",SUBSTITUTE(O$6," ","~",LEN(TRIM(O$6))-LEN(SUBSTITUTE(TRIM(O$6)," ",""))))-1)&amp;" Total",$B$6:$AH$427,ROW($A222)-5,FALSE))</f>
        <v>0</v>
      </c>
      <c r="P222" s="11">
        <f ca="1">IF(P$5&lt;&gt;"",HLOOKUP(P$5,Functionalization!$G$6:$M$427,ROW($A222)-5,FALSE),IFERROR(INDEX(P$391:P$427,MATCH($F222,$B$391:$B$427,0))/VLOOKUP($F222,$B$391:$AH$427,MATCH(LEFT(TRIM(P$6),FIND("~",SUBSTITUTE(P$6,"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222))*HLOOKUP(LEFT(TRIM(P$6),FIND("~",SUBSTITUTE(P$6," ","~",LEN(TRIM(P$6))-LEN(SUBSTITUTE(TRIM(P$6)," ",""))))-1)&amp;" Total",$B$6:$AH$427,ROW($A222)-5,FALSE))</f>
        <v>0</v>
      </c>
      <c r="Q222" s="11">
        <f ca="1">IF(Q$5&lt;&gt;"",HLOOKUP(Q$5,Functionalization!$G$6:$M$427,ROW($A222)-5,FALSE),IFERROR(INDEX(Q$391:Q$427,MATCH($F222,$B$391:$B$427,0))/VLOOKUP($F222,$B$391:$AH$427,MATCH(LEFT(TRIM(Q$6),FIND("~",SUBSTITUTE(Q$6,"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222))*HLOOKUP(LEFT(TRIM(Q$6),FIND("~",SUBSTITUTE(Q$6," ","~",LEN(TRIM(Q$6))-LEN(SUBSTITUTE(TRIM(Q$6)," ",""))))-1)&amp;" Total",$B$6:$AH$427,ROW($A222)-5,FALSE))</f>
        <v>0</v>
      </c>
      <c r="R222" s="11">
        <f ca="1">IF(R$5&lt;&gt;"",HLOOKUP(R$5,Functionalization!$G$6:$M$427,ROW($A222)-5,FALSE),IFERROR(INDEX(R$391:R$427,MATCH($F222,$B$391:$B$427,0))/VLOOKUP($F222,$B$391:$AH$427,MATCH(LEFT(TRIM(R$6),FIND("~",SUBSTITUTE(R$6,"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222))*HLOOKUP(LEFT(TRIM(R$6),FIND("~",SUBSTITUTE(R$6," ","~",LEN(TRIM(R$6))-LEN(SUBSTITUTE(TRIM(R$6)," ",""))))-1)&amp;" Total",$B$6:$AH$427,ROW($A222)-5,FALSE))</f>
        <v>0</v>
      </c>
      <c r="S222" s="11">
        <f ca="1">IF(S$5&lt;&gt;"",HLOOKUP(S$5,Functionalization!$G$6:$M$427,ROW($A222)-5,FALSE),IFERROR(INDEX(S$391:S$427,MATCH($F222,$B$391:$B$427,0))/VLOOKUP($F222,$B$391:$AH$427,MATCH(LEFT(TRIM(S$6),FIND("~",SUBSTITUTE(S$6,"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222))*HLOOKUP(LEFT(TRIM(S$6),FIND("~",SUBSTITUTE(S$6," ","~",LEN(TRIM(S$6))-LEN(SUBSTITUTE(TRIM(S$6)," ",""))))-1)&amp;" Total",$B$6:$AH$427,ROW($A222)-5,FALSE))</f>
        <v>159220.6140353221</v>
      </c>
      <c r="T222" s="11">
        <f ca="1">IF(T$5&lt;&gt;"",HLOOKUP(T$5,Functionalization!$G$6:$M$427,ROW($A222)-5,FALSE),IFERROR(INDEX(T$391:T$427,MATCH($F222,$B$391:$B$427,0))/VLOOKUP($F222,$B$391:$AH$427,MATCH(LEFT(TRIM(T$6),FIND("~",SUBSTITUTE(T$6,"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222))*HLOOKUP(LEFT(TRIM(T$6),FIND("~",SUBSTITUTE(T$6," ","~",LEN(TRIM(T$6))-LEN(SUBSTITUTE(TRIM(T$6)," ",""))))-1)&amp;" Total",$B$6:$AH$427,ROW($A222)-5,FALSE))</f>
        <v>159220.6140353221</v>
      </c>
      <c r="U222" s="11">
        <f ca="1">IF(U$5&lt;&gt;"",HLOOKUP(U$5,Functionalization!$G$6:$M$427,ROW($A222)-5,FALSE),IFERROR(INDEX(U$391:U$427,MATCH($F222,$B$391:$B$427,0))/VLOOKUP($F222,$B$391:$AH$427,MATCH(LEFT(TRIM(U$6),FIND("~",SUBSTITUTE(U$6,"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222))*HLOOKUP(LEFT(TRIM(U$6),FIND("~",SUBSTITUTE(U$6," ","~",LEN(TRIM(U$6))-LEN(SUBSTITUTE(TRIM(U$6)," ",""))))-1)&amp;" Total",$B$6:$AH$427,ROW($A222)-5,FALSE))</f>
        <v>0</v>
      </c>
      <c r="V222" s="11">
        <f ca="1">IF(V$5&lt;&gt;"",HLOOKUP(V$5,Functionalization!$G$6:$M$427,ROW($A222)-5,FALSE),IFERROR(INDEX(V$391:V$427,MATCH($F222,$B$391:$B$427,0))/VLOOKUP($F222,$B$391:$AH$427,MATCH(LEFT(TRIM(V$6),FIND("~",SUBSTITUTE(V$6,"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222))*HLOOKUP(LEFT(TRIM(V$6),FIND("~",SUBSTITUTE(V$6," ","~",LEN(TRIM(V$6))-LEN(SUBSTITUTE(TRIM(V$6)," ",""))))-1)&amp;" Total",$B$6:$AH$427,ROW($A222)-5,FALSE))</f>
        <v>0</v>
      </c>
      <c r="W222" s="11">
        <f ca="1">IF(W$5&lt;&gt;"",HLOOKUP(W$5,Functionalization!$G$6:$M$427,ROW($A222)-5,FALSE),IFERROR(INDEX(W$391:W$427,MATCH($F222,$B$391:$B$427,0))/VLOOKUP($F222,$B$391:$AH$427,MATCH(LEFT(TRIM(W$6),FIND("~",SUBSTITUTE(W$6,"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222))*HLOOKUP(LEFT(TRIM(W$6),FIND("~",SUBSTITUTE(W$6," ","~",LEN(TRIM(W$6))-LEN(SUBSTITUTE(TRIM(W$6)," ",""))))-1)&amp;" Total",$B$6:$AH$427,ROW($A222)-5,FALSE))</f>
        <v>0</v>
      </c>
      <c r="X222" s="11">
        <f ca="1">IF(X$5&lt;&gt;"",HLOOKUP(X$5,Functionalization!$G$6:$M$427,ROW($A222)-5,FALSE),IFERROR(INDEX(X$391:X$427,MATCH($F222,$B$391:$B$427,0))/VLOOKUP($F222,$B$391:$AH$427,MATCH(LEFT(TRIM(X$6),FIND("~",SUBSTITUTE(X$6,"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222))*HLOOKUP(LEFT(TRIM(X$6),FIND("~",SUBSTITUTE(X$6," ","~",LEN(TRIM(X$6))-LEN(SUBSTITUTE(TRIM(X$6)," ",""))))-1)&amp;" Total",$B$6:$AH$427,ROW($A222)-5,FALSE))</f>
        <v>0</v>
      </c>
      <c r="Y222" s="11">
        <f ca="1">IF(Y$5&lt;&gt;"",HLOOKUP(Y$5,Functionalization!$G$6:$M$427,ROW($A222)-5,FALSE),IFERROR(INDEX(Y$391:Y$427,MATCH($F222,$B$391:$B$427,0))/VLOOKUP($F222,$B$391:$AH$427,MATCH(LEFT(TRIM(Y$6),FIND("~",SUBSTITUTE(Y$6,"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222))*HLOOKUP(LEFT(TRIM(Y$6),FIND("~",SUBSTITUTE(Y$6," ","~",LEN(TRIM(Y$6))-LEN(SUBSTITUTE(TRIM(Y$6)," ",""))))-1)&amp;" Total",$B$6:$AH$427,ROW($A222)-5,FALSE))</f>
        <v>0</v>
      </c>
      <c r="Z222" s="11">
        <f ca="1">IF(Z$5&lt;&gt;"",HLOOKUP(Z$5,Functionalization!$G$6:$M$427,ROW($A222)-5,FALSE),IFERROR(INDEX(Z$391:Z$427,MATCH($F222,$B$391:$B$427,0))/VLOOKUP($F222,$B$391:$AH$427,MATCH(LEFT(TRIM(Z$6),FIND("~",SUBSTITUTE(Z$6,"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222))*HLOOKUP(LEFT(TRIM(Z$6),FIND("~",SUBSTITUTE(Z$6," ","~",LEN(TRIM(Z$6))-LEN(SUBSTITUTE(TRIM(Z$6)," ",""))))-1)&amp;" Total",$B$6:$AH$427,ROW($A222)-5,FALSE))</f>
        <v>0</v>
      </c>
      <c r="AA222" s="11">
        <f ca="1">IF(AA$5&lt;&gt;"",HLOOKUP(AA$5,Functionalization!$G$6:$M$427,ROW($A222)-5,FALSE),IFERROR(INDEX(AA$391:AA$427,MATCH($F222,$B$391:$B$427,0))/VLOOKUP($F222,$B$391:$AH$427,MATCH(LEFT(TRIM(AA$6),FIND("~",SUBSTITUTE(AA$6,"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222))*HLOOKUP(LEFT(TRIM(AA$6),FIND("~",SUBSTITUTE(AA$6," ","~",LEN(TRIM(AA$6))-LEN(SUBSTITUTE(TRIM(AA$6)," ",""))))-1)&amp;" Total",$B$6:$AH$427,ROW($A222)-5,FALSE))</f>
        <v>0</v>
      </c>
      <c r="AB222" s="11">
        <f ca="1">IF(AB$5&lt;&gt;"",HLOOKUP(AB$5,Functionalization!$G$6:$M$427,ROW($A222)-5,FALSE),IFERROR(INDEX(AB$391:AB$427,MATCH($F222,$B$391:$B$427,0))/VLOOKUP($F222,$B$391:$AH$427,MATCH(LEFT(TRIM(AB$6),FIND("~",SUBSTITUTE(AB$6,"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222))*HLOOKUP(LEFT(TRIM(AB$6),FIND("~",SUBSTITUTE(AB$6," ","~",LEN(TRIM(AB$6))-LEN(SUBSTITUTE(TRIM(AB$6)," ",""))))-1)&amp;" Total",$B$6:$AH$427,ROW($A222)-5,FALSE))</f>
        <v>0</v>
      </c>
      <c r="AC222" s="11">
        <f ca="1">IF(AC$5&lt;&gt;"",HLOOKUP(AC$5,Functionalization!$G$6:$M$427,ROW($A222)-5,FALSE),IFERROR(INDEX(AC$391:AC$427,MATCH($F222,$B$391:$B$427,0))/VLOOKUP($F222,$B$391:$AH$427,MATCH(LEFT(TRIM(AC$6),FIND("~",SUBSTITUTE(AC$6,"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222))*HLOOKUP(LEFT(TRIM(AC$6),FIND("~",SUBSTITUTE(AC$6," ","~",LEN(TRIM(AC$6))-LEN(SUBSTITUTE(TRIM(AC$6)," ",""))))-1)&amp;" Total",$B$6:$AH$427,ROW($A222)-5,FALSE))</f>
        <v>0</v>
      </c>
      <c r="AD222" s="11">
        <f ca="1">IF(AD$5&lt;&gt;"",HLOOKUP(AD$5,Functionalization!$G$6:$M$427,ROW($A222)-5,FALSE),IFERROR(INDEX(AD$391:AD$427,MATCH($F222,$B$391:$B$427,0))/VLOOKUP($F222,$B$391:$AH$427,MATCH(LEFT(TRIM(AD$6),FIND("~",SUBSTITUTE(AD$6,"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222))*HLOOKUP(LEFT(TRIM(AD$6),FIND("~",SUBSTITUTE(AD$6," ","~",LEN(TRIM(AD$6))-LEN(SUBSTITUTE(TRIM(AD$6)," ",""))))-1)&amp;" Total",$B$6:$AH$427,ROW($A222)-5,FALSE))</f>
        <v>0</v>
      </c>
      <c r="AE222" s="11">
        <f ca="1">IF(AE$5&lt;&gt;"",HLOOKUP(AE$5,Functionalization!$G$6:$M$427,ROW($A222)-5,FALSE),IFERROR(INDEX(AE$391:AE$427,MATCH($F222,$B$391:$B$427,0))/VLOOKUP($F222,$B$391:$AH$427,MATCH(LEFT(TRIM(AE$6),FIND("~",SUBSTITUTE(AE$6,"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222))*HLOOKUP(LEFT(TRIM(AE$6),FIND("~",SUBSTITUTE(AE$6," ","~",LEN(TRIM(AE$6))-LEN(SUBSTITUTE(TRIM(AE$6)," ",""))))-1)&amp;" Total",$B$6:$AH$427,ROW($A222)-5,FALSE))</f>
        <v>0</v>
      </c>
      <c r="AF222" s="11">
        <f ca="1">IF(AF$5&lt;&gt;"",HLOOKUP(AF$5,Functionalization!$G$6:$M$427,ROW($A222)-5,FALSE),IFERROR(INDEX(AF$391:AF$427,MATCH($F222,$B$391:$B$427,0))/VLOOKUP($F222,$B$391:$AH$427,MATCH(LEFT(TRIM(AF$6),FIND("~",SUBSTITUTE(AF$6,"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222))*HLOOKUP(LEFT(TRIM(AF$6),FIND("~",SUBSTITUTE(AF$6," ","~",LEN(TRIM(AF$6))-LEN(SUBSTITUTE(TRIM(AF$6)," ",""))))-1)&amp;" Total",$B$6:$AH$427,ROW($A222)-5,FALSE))</f>
        <v>0</v>
      </c>
      <c r="AG222" s="11">
        <f ca="1">IF(AG$5&lt;&gt;"",HLOOKUP(AG$5,Functionalization!$G$6:$M$427,ROW($A222)-5,FALSE),IFERROR(INDEX(AG$391:AG$427,MATCH($F222,$B$391:$B$427,0))/VLOOKUP($F222,$B$391:$AH$427,MATCH(LEFT(TRIM(AG$6),FIND("~",SUBSTITUTE(AG$6,"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222))*HLOOKUP(LEFT(TRIM(AG$6),FIND("~",SUBSTITUTE(AG$6," ","~",LEN(TRIM(AG$6))-LEN(SUBSTITUTE(TRIM(AG$6)," ",""))))-1)&amp;" Total",$B$6:$AH$427,ROW($A222)-5,FALSE))</f>
        <v>0</v>
      </c>
      <c r="AH222" s="11">
        <f ca="1">IF(AH$5&lt;&gt;"",HLOOKUP(AH$5,Functionalization!$G$6:$M$427,ROW($A222)-5,FALSE),IFERROR(INDEX(AH$391:AH$427,MATCH($F222,$B$391:$B$427,0))/VLOOKUP($F222,$B$391:$AH$427,MATCH(LEFT(TRIM(AH$6),FIND("~",SUBSTITUTE(AH$6,"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222))*HLOOKUP(LEFT(TRIM(AH$6),FIND("~",SUBSTITUTE(AH$6," ","~",LEN(TRIM(AH$6))-LEN(SUBSTITUTE(TRIM(AH$6)," ",""))))-1)&amp;" Total",$B$6:$AH$427,ROW($A222)-5,FALSE))</f>
        <v>0</v>
      </c>
      <c r="AJ222">
        <f ca="1">IFERROR(IF(SUMIF($G$6:$AH$6,AJ$6&amp;" Total",$G222:$AH222)-(SUMIF($G$6:$AH$6,AJ$6&amp;" "&amp;'Input-Func_Class'!$D$22,$G222:$AH222)+IFERROR(SUMIF($G$6:$AH$6,AJ$6&amp;" "&amp;'Input-Func_Class'!$E$22,$G222:$AH222),SUMIF($G$6:$AH$6,AJ$6&amp;" "&amp;'Input-Func_Class'!$B$24,$G222:$AH222))+SUMIF($G$6:$AH$6,AJ$6&amp;" "&amp;'Input-Func_Class'!$F$22,$G222:$AH222))&lt;Check_Limit,0,1),1)</f>
        <v>0</v>
      </c>
      <c r="AK222">
        <f ca="1">IFERROR(IF(SUMIF($G$6:$AH$6,AK$6&amp;" Total",$G222:$AH222)-(SUMIF($G$6:$AH$6,AK$6&amp;" "&amp;'Input-Func_Class'!$D$22,$G222:$AH222)+IFERROR(SUMIF($G$6:$AH$6,AK$6&amp;" "&amp;'Input-Func_Class'!$E$22,$G222:$AH222),SUMIF($G$6:$AH$6,AK$6&amp;" "&amp;'Input-Func_Class'!$B$24,$G222:$AH222))+SUMIF($G$6:$AH$6,AK$6&amp;" "&amp;'Input-Func_Class'!$F$22,$G222:$AH222))&lt;Check_Limit,0,1),1)</f>
        <v>0</v>
      </c>
      <c r="AL222">
        <f ca="1">IFERROR(IF(SUMIF($G$6:$AH$6,AL$6&amp;" Total",$G222:$AH222)-(SUMIF($G$6:$AH$6,AL$6&amp;" "&amp;'Input-Func_Class'!$D$22,$G222:$AH222)+IFERROR(SUMIF($G$6:$AH$6,AL$6&amp;" "&amp;'Input-Func_Class'!$E$22,$G222:$AH222),SUMIF($G$6:$AH$6,AL$6&amp;" "&amp;'Input-Func_Class'!$B$24,$G222:$AH222))+SUMIF($G$6:$AH$6,AL$6&amp;" "&amp;'Input-Func_Class'!$F$22,$G222:$AH222))&lt;Check_Limit,0,1),1)</f>
        <v>0</v>
      </c>
      <c r="AM222">
        <f ca="1">IFERROR(IF(SUMIF($G$6:$AH$6,AM$6&amp;" Total",$G222:$AH222)-(SUMIF($G$6:$AH$6,AM$6&amp;" "&amp;'Input-Func_Class'!$D$22,$G222:$AH222)+IFERROR(SUMIF($G$6:$AH$6,AM$6&amp;" "&amp;'Input-Func_Class'!$E$22,$G222:$AH222),SUMIF($G$6:$AH$6,AM$6&amp;" "&amp;'Input-Func_Class'!$B$24,$G222:$AH222))+SUMIF($G$6:$AH$6,AM$6&amp;" "&amp;'Input-Func_Class'!$F$22,$G222:$AH222))&lt;Check_Limit,0,1),1)</f>
        <v>0</v>
      </c>
      <c r="AN222">
        <f ca="1">IFERROR(IF(SUMIF($G$6:$AH$6,AN$6&amp;" Total",$G222:$AH222)-(SUMIF($G$6:$AH$6,AN$6&amp;" "&amp;'Input-Func_Class'!$D$22,$G222:$AH222)+IFERROR(SUMIF($G$6:$AH$6,AN$6&amp;" "&amp;'Input-Func_Class'!$E$22,$G222:$AH222),SUMIF($G$6:$AH$6,AN$6&amp;" "&amp;'Input-Func_Class'!$B$24,$G222:$AH222))+SUMIF($G$6:$AH$6,AN$6&amp;" "&amp;'Input-Func_Class'!$F$22,$G222:$AH222))&lt;Check_Limit,0,1),1)</f>
        <v>0</v>
      </c>
      <c r="AO222">
        <f ca="1">IFERROR(IF(SUMIF($G$6:$AH$6,AO$6&amp;" Total",$G222:$AH222)-(SUMIF($G$6:$AH$6,AO$6&amp;" "&amp;'Input-Func_Class'!$D$22,$G222:$AH222)+IFERROR(SUMIF($G$6:$AH$6,AO$6&amp;" "&amp;'Input-Func_Class'!$E$22,$G222:$AH222),SUMIF($G$6:$AH$6,AO$6&amp;" "&amp;'Input-Func_Class'!$B$24,$G222:$AH222))+SUMIF($G$6:$AH$6,AO$6&amp;" "&amp;'Input-Func_Class'!$F$22,$G222:$AH222))&lt;Check_Limit,0,1),1)</f>
        <v>0</v>
      </c>
      <c r="AP222">
        <f ca="1">IFERROR(IF(SUMIF($G$6:$AH$6,AP$6&amp;" Total",$G222:$AH222)-(SUMIF($G$6:$AH$6,AP$6&amp;" "&amp;'Input-Func_Class'!$D$22,$G222:$AH222)+IFERROR(SUMIF($G$6:$AH$6,AP$6&amp;" "&amp;'Input-Func_Class'!$E$22,$G222:$AH222),SUMIF($G$6:$AH$6,AP$6&amp;" "&amp;'Input-Func_Class'!$B$24,$G222:$AH222))+SUMIF($G$6:$AH$6,AP$6&amp;" "&amp;'Input-Func_Class'!$F$22,$G222:$AH222))&lt;Check_Limit,0,1),1)</f>
        <v>0</v>
      </c>
    </row>
    <row r="223" spans="1:42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>Functionalization!$D223</f>
        <v>1419322.3869909393</v>
      </c>
      <c r="E223" s="11">
        <f t="shared" ca="1" si="25"/>
        <v>0</v>
      </c>
      <c r="F223" s="3" t="str">
        <f>IF($D223=0,"-",IF('Input-Accounts'!$E223&lt;&gt;0,'Input-Accounts'!$E223,'Input-Accounts'!$G223))</f>
        <v>DEMAND</v>
      </c>
      <c r="G223" s="11">
        <f ca="1">IF(G$5&lt;&gt;"",HLOOKUP(G$5,Functionalization!$G$6:$M$427,ROW($A223)-5,FALSE),IFERROR(INDEX(G$391:G$427,MATCH($F223,$B$391:$B$427,0))/VLOOKUP($F223,$B$391:$AH$427,MATCH(LEFT(TRIM(G$6),FIND("~",SUBSTITUTE(G$6,"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223))*HLOOKUP(LEFT(TRIM(G$6),FIND("~",SUBSTITUTE(G$6," ","~",LEN(TRIM(G$6))-LEN(SUBSTITUTE(TRIM(G$6)," ",""))))-1)&amp;" Total",$B$6:$AH$427,ROW($A223)-5,FALSE))</f>
        <v>0</v>
      </c>
      <c r="H223" s="11">
        <f ca="1">IF(H$5&lt;&gt;"",HLOOKUP(H$5,Functionalization!$G$6:$M$427,ROW($A223)-5,FALSE),IFERROR(INDEX(H$391:H$427,MATCH($F223,$B$391:$B$427,0))/VLOOKUP($F223,$B$391:$AH$427,MATCH(LEFT(TRIM(H$6),FIND("~",SUBSTITUTE(H$6,"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223))*HLOOKUP(LEFT(TRIM(H$6),FIND("~",SUBSTITUTE(H$6," ","~",LEN(TRIM(H$6))-LEN(SUBSTITUTE(TRIM(H$6)," ",""))))-1)&amp;" Total",$B$6:$AH$427,ROW($A223)-5,FALSE))</f>
        <v>0</v>
      </c>
      <c r="I223" s="11">
        <f ca="1">IF(I$5&lt;&gt;"",HLOOKUP(I$5,Functionalization!$G$6:$M$427,ROW($A223)-5,FALSE),IFERROR(INDEX(I$391:I$427,MATCH($F223,$B$391:$B$427,0))/VLOOKUP($F223,$B$391:$AH$427,MATCH(LEFT(TRIM(I$6),FIND("~",SUBSTITUTE(I$6,"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223))*HLOOKUP(LEFT(TRIM(I$6),FIND("~",SUBSTITUTE(I$6," ","~",LEN(TRIM(I$6))-LEN(SUBSTITUTE(TRIM(I$6)," ",""))))-1)&amp;" Total",$B$6:$AH$427,ROW($A223)-5,FALSE))</f>
        <v>0</v>
      </c>
      <c r="J223" s="11">
        <f ca="1">IF(J$5&lt;&gt;"",HLOOKUP(J$5,Functionalization!$G$6:$M$427,ROW($A223)-5,FALSE),IFERROR(INDEX(J$391:J$427,MATCH($F223,$B$391:$B$427,0))/VLOOKUP($F223,$B$391:$AH$427,MATCH(LEFT(TRIM(J$6),FIND("~",SUBSTITUTE(J$6,"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223))*HLOOKUP(LEFT(TRIM(J$6),FIND("~",SUBSTITUTE(J$6," ","~",LEN(TRIM(J$6))-LEN(SUBSTITUTE(TRIM(J$6)," ",""))))-1)&amp;" Total",$B$6:$AH$427,ROW($A223)-5,FALSE))</f>
        <v>0</v>
      </c>
      <c r="K223" s="11">
        <f ca="1">IF(K$5&lt;&gt;"",HLOOKUP(K$5,Functionalization!$G$6:$M$427,ROW($A223)-5,FALSE),IFERROR(INDEX(K$391:K$427,MATCH($F223,$B$391:$B$427,0))/VLOOKUP($F223,$B$391:$AH$427,MATCH(LEFT(TRIM(K$6),FIND("~",SUBSTITUTE(K$6,"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223))*HLOOKUP(LEFT(TRIM(K$6),FIND("~",SUBSTITUTE(K$6," ","~",LEN(TRIM(K$6))-LEN(SUBSTITUTE(TRIM(K$6)," ",""))))-1)&amp;" Total",$B$6:$AH$427,ROW($A223)-5,FALSE))</f>
        <v>0</v>
      </c>
      <c r="L223" s="11">
        <f ca="1">IF(L$5&lt;&gt;"",HLOOKUP(L$5,Functionalization!$G$6:$M$427,ROW($A223)-5,FALSE),IFERROR(INDEX(L$391:L$427,MATCH($F223,$B$391:$B$427,0))/VLOOKUP($F223,$B$391:$AH$427,MATCH(LEFT(TRIM(L$6),FIND("~",SUBSTITUTE(L$6,"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223))*HLOOKUP(LEFT(TRIM(L$6),FIND("~",SUBSTITUTE(L$6," ","~",LEN(TRIM(L$6))-LEN(SUBSTITUTE(TRIM(L$6)," ",""))))-1)&amp;" Total",$B$6:$AH$427,ROW($A223)-5,FALSE))</f>
        <v>0</v>
      </c>
      <c r="M223" s="11">
        <f ca="1">IF(M$5&lt;&gt;"",HLOOKUP(M$5,Functionalization!$G$6:$M$427,ROW($A223)-5,FALSE),IFERROR(INDEX(M$391:M$427,MATCH($F223,$B$391:$B$427,0))/VLOOKUP($F223,$B$391:$AH$427,MATCH(LEFT(TRIM(M$6),FIND("~",SUBSTITUTE(M$6,"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223))*HLOOKUP(LEFT(TRIM(M$6),FIND("~",SUBSTITUTE(M$6," ","~",LEN(TRIM(M$6))-LEN(SUBSTITUTE(TRIM(M$6)," ",""))))-1)&amp;" Total",$B$6:$AH$427,ROW($A223)-5,FALSE))</f>
        <v>0</v>
      </c>
      <c r="N223" s="11">
        <f ca="1">IF(N$5&lt;&gt;"",HLOOKUP(N$5,Functionalization!$G$6:$M$427,ROW($A223)-5,FALSE),IFERROR(INDEX(N$391:N$427,MATCH($F223,$B$391:$B$427,0))/VLOOKUP($F223,$B$391:$AH$427,MATCH(LEFT(TRIM(N$6),FIND("~",SUBSTITUTE(N$6,"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223))*HLOOKUP(LEFT(TRIM(N$6),FIND("~",SUBSTITUTE(N$6," ","~",LEN(TRIM(N$6))-LEN(SUBSTITUTE(TRIM(N$6)," ",""))))-1)&amp;" Total",$B$6:$AH$427,ROW($A223)-5,FALSE))</f>
        <v>0</v>
      </c>
      <c r="O223" s="11">
        <f ca="1">IF(O$5&lt;&gt;"",HLOOKUP(O$5,Functionalization!$G$6:$M$427,ROW($A223)-5,FALSE),IFERROR(INDEX(O$391:O$427,MATCH($F223,$B$391:$B$427,0))/VLOOKUP($F223,$B$391:$AH$427,MATCH(LEFT(TRIM(O$6),FIND("~",SUBSTITUTE(O$6,"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223))*HLOOKUP(LEFT(TRIM(O$6),FIND("~",SUBSTITUTE(O$6," ","~",LEN(TRIM(O$6))-LEN(SUBSTITUTE(TRIM(O$6)," ",""))))-1)&amp;" Total",$B$6:$AH$427,ROW($A223)-5,FALSE))</f>
        <v>0</v>
      </c>
      <c r="P223" s="11">
        <f ca="1">IF(P$5&lt;&gt;"",HLOOKUP(P$5,Functionalization!$G$6:$M$427,ROW($A223)-5,FALSE),IFERROR(INDEX(P$391:P$427,MATCH($F223,$B$391:$B$427,0))/VLOOKUP($F223,$B$391:$AH$427,MATCH(LEFT(TRIM(P$6),FIND("~",SUBSTITUTE(P$6,"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223))*HLOOKUP(LEFT(TRIM(P$6),FIND("~",SUBSTITUTE(P$6," ","~",LEN(TRIM(P$6))-LEN(SUBSTITUTE(TRIM(P$6)," ",""))))-1)&amp;" Total",$B$6:$AH$427,ROW($A223)-5,FALSE))</f>
        <v>0</v>
      </c>
      <c r="Q223" s="11">
        <f ca="1">IF(Q$5&lt;&gt;"",HLOOKUP(Q$5,Functionalization!$G$6:$M$427,ROW($A223)-5,FALSE),IFERROR(INDEX(Q$391:Q$427,MATCH($F223,$B$391:$B$427,0))/VLOOKUP($F223,$B$391:$AH$427,MATCH(LEFT(TRIM(Q$6),FIND("~",SUBSTITUTE(Q$6,"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223))*HLOOKUP(LEFT(TRIM(Q$6),FIND("~",SUBSTITUTE(Q$6," ","~",LEN(TRIM(Q$6))-LEN(SUBSTITUTE(TRIM(Q$6)," ",""))))-1)&amp;" Total",$B$6:$AH$427,ROW($A223)-5,FALSE))</f>
        <v>0</v>
      </c>
      <c r="R223" s="11">
        <f ca="1">IF(R$5&lt;&gt;"",HLOOKUP(R$5,Functionalization!$G$6:$M$427,ROW($A223)-5,FALSE),IFERROR(INDEX(R$391:R$427,MATCH($F223,$B$391:$B$427,0))/VLOOKUP($F223,$B$391:$AH$427,MATCH(LEFT(TRIM(R$6),FIND("~",SUBSTITUTE(R$6,"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223))*HLOOKUP(LEFT(TRIM(R$6),FIND("~",SUBSTITUTE(R$6," ","~",LEN(TRIM(R$6))-LEN(SUBSTITUTE(TRIM(R$6)," ",""))))-1)&amp;" Total",$B$6:$AH$427,ROW($A223)-5,FALSE))</f>
        <v>0</v>
      </c>
      <c r="S223" s="11">
        <f ca="1">IF(S$5&lt;&gt;"",HLOOKUP(S$5,Functionalization!$G$6:$M$427,ROW($A223)-5,FALSE),IFERROR(INDEX(S$391:S$427,MATCH($F223,$B$391:$B$427,0))/VLOOKUP($F223,$B$391:$AH$427,MATCH(LEFT(TRIM(S$6),FIND("~",SUBSTITUTE(S$6,"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223))*HLOOKUP(LEFT(TRIM(S$6),FIND("~",SUBSTITUTE(S$6," ","~",LEN(TRIM(S$6))-LEN(SUBSTITUTE(TRIM(S$6)," ",""))))-1)&amp;" Total",$B$6:$AH$427,ROW($A223)-5,FALSE))</f>
        <v>1419322.3869909393</v>
      </c>
      <c r="T223" s="11">
        <f ca="1">IF(T$5&lt;&gt;"",HLOOKUP(T$5,Functionalization!$G$6:$M$427,ROW($A223)-5,FALSE),IFERROR(INDEX(T$391:T$427,MATCH($F223,$B$391:$B$427,0))/VLOOKUP($F223,$B$391:$AH$427,MATCH(LEFT(TRIM(T$6),FIND("~",SUBSTITUTE(T$6,"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223))*HLOOKUP(LEFT(TRIM(T$6),FIND("~",SUBSTITUTE(T$6," ","~",LEN(TRIM(T$6))-LEN(SUBSTITUTE(TRIM(T$6)," ",""))))-1)&amp;" Total",$B$6:$AH$427,ROW($A223)-5,FALSE))</f>
        <v>1419322.3869909393</v>
      </c>
      <c r="U223" s="11">
        <f ca="1">IF(U$5&lt;&gt;"",HLOOKUP(U$5,Functionalization!$G$6:$M$427,ROW($A223)-5,FALSE),IFERROR(INDEX(U$391:U$427,MATCH($F223,$B$391:$B$427,0))/VLOOKUP($F223,$B$391:$AH$427,MATCH(LEFT(TRIM(U$6),FIND("~",SUBSTITUTE(U$6,"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223))*HLOOKUP(LEFT(TRIM(U$6),FIND("~",SUBSTITUTE(U$6," ","~",LEN(TRIM(U$6))-LEN(SUBSTITUTE(TRIM(U$6)," ",""))))-1)&amp;" Total",$B$6:$AH$427,ROW($A223)-5,FALSE))</f>
        <v>0</v>
      </c>
      <c r="V223" s="11">
        <f ca="1">IF(V$5&lt;&gt;"",HLOOKUP(V$5,Functionalization!$G$6:$M$427,ROW($A223)-5,FALSE),IFERROR(INDEX(V$391:V$427,MATCH($F223,$B$391:$B$427,0))/VLOOKUP($F223,$B$391:$AH$427,MATCH(LEFT(TRIM(V$6),FIND("~",SUBSTITUTE(V$6,"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223))*HLOOKUP(LEFT(TRIM(V$6),FIND("~",SUBSTITUTE(V$6," ","~",LEN(TRIM(V$6))-LEN(SUBSTITUTE(TRIM(V$6)," ",""))))-1)&amp;" Total",$B$6:$AH$427,ROW($A223)-5,FALSE))</f>
        <v>0</v>
      </c>
      <c r="W223" s="11">
        <f ca="1">IF(W$5&lt;&gt;"",HLOOKUP(W$5,Functionalization!$G$6:$M$427,ROW($A223)-5,FALSE),IFERROR(INDEX(W$391:W$427,MATCH($F223,$B$391:$B$427,0))/VLOOKUP($F223,$B$391:$AH$427,MATCH(LEFT(TRIM(W$6),FIND("~",SUBSTITUTE(W$6,"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223))*HLOOKUP(LEFT(TRIM(W$6),FIND("~",SUBSTITUTE(W$6," ","~",LEN(TRIM(W$6))-LEN(SUBSTITUTE(TRIM(W$6)," ",""))))-1)&amp;" Total",$B$6:$AH$427,ROW($A223)-5,FALSE))</f>
        <v>0</v>
      </c>
      <c r="X223" s="11">
        <f ca="1">IF(X$5&lt;&gt;"",HLOOKUP(X$5,Functionalization!$G$6:$M$427,ROW($A223)-5,FALSE),IFERROR(INDEX(X$391:X$427,MATCH($F223,$B$391:$B$427,0))/VLOOKUP($F223,$B$391:$AH$427,MATCH(LEFT(TRIM(X$6),FIND("~",SUBSTITUTE(X$6,"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223))*HLOOKUP(LEFT(TRIM(X$6),FIND("~",SUBSTITUTE(X$6," ","~",LEN(TRIM(X$6))-LEN(SUBSTITUTE(TRIM(X$6)," ",""))))-1)&amp;" Total",$B$6:$AH$427,ROW($A223)-5,FALSE))</f>
        <v>0</v>
      </c>
      <c r="Y223" s="11">
        <f ca="1">IF(Y$5&lt;&gt;"",HLOOKUP(Y$5,Functionalization!$G$6:$M$427,ROW($A223)-5,FALSE),IFERROR(INDEX(Y$391:Y$427,MATCH($F223,$B$391:$B$427,0))/VLOOKUP($F223,$B$391:$AH$427,MATCH(LEFT(TRIM(Y$6),FIND("~",SUBSTITUTE(Y$6,"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223))*HLOOKUP(LEFT(TRIM(Y$6),FIND("~",SUBSTITUTE(Y$6," ","~",LEN(TRIM(Y$6))-LEN(SUBSTITUTE(TRIM(Y$6)," ",""))))-1)&amp;" Total",$B$6:$AH$427,ROW($A223)-5,FALSE))</f>
        <v>0</v>
      </c>
      <c r="Z223" s="11">
        <f ca="1">IF(Z$5&lt;&gt;"",HLOOKUP(Z$5,Functionalization!$G$6:$M$427,ROW($A223)-5,FALSE),IFERROR(INDEX(Z$391:Z$427,MATCH($F223,$B$391:$B$427,0))/VLOOKUP($F223,$B$391:$AH$427,MATCH(LEFT(TRIM(Z$6),FIND("~",SUBSTITUTE(Z$6,"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223))*HLOOKUP(LEFT(TRIM(Z$6),FIND("~",SUBSTITUTE(Z$6," ","~",LEN(TRIM(Z$6))-LEN(SUBSTITUTE(TRIM(Z$6)," ",""))))-1)&amp;" Total",$B$6:$AH$427,ROW($A223)-5,FALSE))</f>
        <v>0</v>
      </c>
      <c r="AA223" s="11">
        <f ca="1">IF(AA$5&lt;&gt;"",HLOOKUP(AA$5,Functionalization!$G$6:$M$427,ROW($A223)-5,FALSE),IFERROR(INDEX(AA$391:AA$427,MATCH($F223,$B$391:$B$427,0))/VLOOKUP($F223,$B$391:$AH$427,MATCH(LEFT(TRIM(AA$6),FIND("~",SUBSTITUTE(AA$6,"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223))*HLOOKUP(LEFT(TRIM(AA$6),FIND("~",SUBSTITUTE(AA$6," ","~",LEN(TRIM(AA$6))-LEN(SUBSTITUTE(TRIM(AA$6)," ",""))))-1)&amp;" Total",$B$6:$AH$427,ROW($A223)-5,FALSE))</f>
        <v>0</v>
      </c>
      <c r="AB223" s="11">
        <f ca="1">IF(AB$5&lt;&gt;"",HLOOKUP(AB$5,Functionalization!$G$6:$M$427,ROW($A223)-5,FALSE),IFERROR(INDEX(AB$391:AB$427,MATCH($F223,$B$391:$B$427,0))/VLOOKUP($F223,$B$391:$AH$427,MATCH(LEFT(TRIM(AB$6),FIND("~",SUBSTITUTE(AB$6,"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223))*HLOOKUP(LEFT(TRIM(AB$6),FIND("~",SUBSTITUTE(AB$6," ","~",LEN(TRIM(AB$6))-LEN(SUBSTITUTE(TRIM(AB$6)," ",""))))-1)&amp;" Total",$B$6:$AH$427,ROW($A223)-5,FALSE))</f>
        <v>0</v>
      </c>
      <c r="AC223" s="11">
        <f ca="1">IF(AC$5&lt;&gt;"",HLOOKUP(AC$5,Functionalization!$G$6:$M$427,ROW($A223)-5,FALSE),IFERROR(INDEX(AC$391:AC$427,MATCH($F223,$B$391:$B$427,0))/VLOOKUP($F223,$B$391:$AH$427,MATCH(LEFT(TRIM(AC$6),FIND("~",SUBSTITUTE(AC$6,"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223))*HLOOKUP(LEFT(TRIM(AC$6),FIND("~",SUBSTITUTE(AC$6," ","~",LEN(TRIM(AC$6))-LEN(SUBSTITUTE(TRIM(AC$6)," ",""))))-1)&amp;" Total",$B$6:$AH$427,ROW($A223)-5,FALSE))</f>
        <v>0</v>
      </c>
      <c r="AD223" s="11">
        <f ca="1">IF(AD$5&lt;&gt;"",HLOOKUP(AD$5,Functionalization!$G$6:$M$427,ROW($A223)-5,FALSE),IFERROR(INDEX(AD$391:AD$427,MATCH($F223,$B$391:$B$427,0))/VLOOKUP($F223,$B$391:$AH$427,MATCH(LEFT(TRIM(AD$6),FIND("~",SUBSTITUTE(AD$6,"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223))*HLOOKUP(LEFT(TRIM(AD$6),FIND("~",SUBSTITUTE(AD$6," ","~",LEN(TRIM(AD$6))-LEN(SUBSTITUTE(TRIM(AD$6)," ",""))))-1)&amp;" Total",$B$6:$AH$427,ROW($A223)-5,FALSE))</f>
        <v>0</v>
      </c>
      <c r="AE223" s="11">
        <f ca="1">IF(AE$5&lt;&gt;"",HLOOKUP(AE$5,Functionalization!$G$6:$M$427,ROW($A223)-5,FALSE),IFERROR(INDEX(AE$391:AE$427,MATCH($F223,$B$391:$B$427,0))/VLOOKUP($F223,$B$391:$AH$427,MATCH(LEFT(TRIM(AE$6),FIND("~",SUBSTITUTE(AE$6,"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223))*HLOOKUP(LEFT(TRIM(AE$6),FIND("~",SUBSTITUTE(AE$6," ","~",LEN(TRIM(AE$6))-LEN(SUBSTITUTE(TRIM(AE$6)," ",""))))-1)&amp;" Total",$B$6:$AH$427,ROW($A223)-5,FALSE))</f>
        <v>0</v>
      </c>
      <c r="AF223" s="11">
        <f ca="1">IF(AF$5&lt;&gt;"",HLOOKUP(AF$5,Functionalization!$G$6:$M$427,ROW($A223)-5,FALSE),IFERROR(INDEX(AF$391:AF$427,MATCH($F223,$B$391:$B$427,0))/VLOOKUP($F223,$B$391:$AH$427,MATCH(LEFT(TRIM(AF$6),FIND("~",SUBSTITUTE(AF$6,"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223))*HLOOKUP(LEFT(TRIM(AF$6),FIND("~",SUBSTITUTE(AF$6," ","~",LEN(TRIM(AF$6))-LEN(SUBSTITUTE(TRIM(AF$6)," ",""))))-1)&amp;" Total",$B$6:$AH$427,ROW($A223)-5,FALSE))</f>
        <v>0</v>
      </c>
      <c r="AG223" s="11">
        <f ca="1">IF(AG$5&lt;&gt;"",HLOOKUP(AG$5,Functionalization!$G$6:$M$427,ROW($A223)-5,FALSE),IFERROR(INDEX(AG$391:AG$427,MATCH($F223,$B$391:$B$427,0))/VLOOKUP($F223,$B$391:$AH$427,MATCH(LEFT(TRIM(AG$6),FIND("~",SUBSTITUTE(AG$6,"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223))*HLOOKUP(LEFT(TRIM(AG$6),FIND("~",SUBSTITUTE(AG$6," ","~",LEN(TRIM(AG$6))-LEN(SUBSTITUTE(TRIM(AG$6)," ",""))))-1)&amp;" Total",$B$6:$AH$427,ROW($A223)-5,FALSE))</f>
        <v>0</v>
      </c>
      <c r="AH223" s="11">
        <f ca="1">IF(AH$5&lt;&gt;"",HLOOKUP(AH$5,Functionalization!$G$6:$M$427,ROW($A223)-5,FALSE),IFERROR(INDEX(AH$391:AH$427,MATCH($F223,$B$391:$B$427,0))/VLOOKUP($F223,$B$391:$AH$427,MATCH(LEFT(TRIM(AH$6),FIND("~",SUBSTITUTE(AH$6,"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223))*HLOOKUP(LEFT(TRIM(AH$6),FIND("~",SUBSTITUTE(AH$6," ","~",LEN(TRIM(AH$6))-LEN(SUBSTITUTE(TRIM(AH$6)," ",""))))-1)&amp;" Total",$B$6:$AH$427,ROW($A223)-5,FALSE))</f>
        <v>0</v>
      </c>
      <c r="AJ223">
        <f ca="1">IFERROR(IF(SUMIF($G$6:$AH$6,AJ$6&amp;" Total",$G223:$AH223)-(SUMIF($G$6:$AH$6,AJ$6&amp;" "&amp;'Input-Func_Class'!$D$22,$G223:$AH223)+IFERROR(SUMIF($G$6:$AH$6,AJ$6&amp;" "&amp;'Input-Func_Class'!$E$22,$G223:$AH223),SUMIF($G$6:$AH$6,AJ$6&amp;" "&amp;'Input-Func_Class'!$B$24,$G223:$AH223))+SUMIF($G$6:$AH$6,AJ$6&amp;" "&amp;'Input-Func_Class'!$F$22,$G223:$AH223))&lt;Check_Limit,0,1),1)</f>
        <v>0</v>
      </c>
      <c r="AK223">
        <f ca="1">IFERROR(IF(SUMIF($G$6:$AH$6,AK$6&amp;" Total",$G223:$AH223)-(SUMIF($G$6:$AH$6,AK$6&amp;" "&amp;'Input-Func_Class'!$D$22,$G223:$AH223)+IFERROR(SUMIF($G$6:$AH$6,AK$6&amp;" "&amp;'Input-Func_Class'!$E$22,$G223:$AH223),SUMIF($G$6:$AH$6,AK$6&amp;" "&amp;'Input-Func_Class'!$B$24,$G223:$AH223))+SUMIF($G$6:$AH$6,AK$6&amp;" "&amp;'Input-Func_Class'!$F$22,$G223:$AH223))&lt;Check_Limit,0,1),1)</f>
        <v>0</v>
      </c>
      <c r="AL223">
        <f ca="1">IFERROR(IF(SUMIF($G$6:$AH$6,AL$6&amp;" Total",$G223:$AH223)-(SUMIF($G$6:$AH$6,AL$6&amp;" "&amp;'Input-Func_Class'!$D$22,$G223:$AH223)+IFERROR(SUMIF($G$6:$AH$6,AL$6&amp;" "&amp;'Input-Func_Class'!$E$22,$G223:$AH223),SUMIF($G$6:$AH$6,AL$6&amp;" "&amp;'Input-Func_Class'!$B$24,$G223:$AH223))+SUMIF($G$6:$AH$6,AL$6&amp;" "&amp;'Input-Func_Class'!$F$22,$G223:$AH223))&lt;Check_Limit,0,1),1)</f>
        <v>0</v>
      </c>
      <c r="AM223">
        <f ca="1">IFERROR(IF(SUMIF($G$6:$AH$6,AM$6&amp;" Total",$G223:$AH223)-(SUMIF($G$6:$AH$6,AM$6&amp;" "&amp;'Input-Func_Class'!$D$22,$G223:$AH223)+IFERROR(SUMIF($G$6:$AH$6,AM$6&amp;" "&amp;'Input-Func_Class'!$E$22,$G223:$AH223),SUMIF($G$6:$AH$6,AM$6&amp;" "&amp;'Input-Func_Class'!$B$24,$G223:$AH223))+SUMIF($G$6:$AH$6,AM$6&amp;" "&amp;'Input-Func_Class'!$F$22,$G223:$AH223))&lt;Check_Limit,0,1),1)</f>
        <v>0</v>
      </c>
      <c r="AN223">
        <f ca="1">IFERROR(IF(SUMIF($G$6:$AH$6,AN$6&amp;" Total",$G223:$AH223)-(SUMIF($G$6:$AH$6,AN$6&amp;" "&amp;'Input-Func_Class'!$D$22,$G223:$AH223)+IFERROR(SUMIF($G$6:$AH$6,AN$6&amp;" "&amp;'Input-Func_Class'!$E$22,$G223:$AH223),SUMIF($G$6:$AH$6,AN$6&amp;" "&amp;'Input-Func_Class'!$B$24,$G223:$AH223))+SUMIF($G$6:$AH$6,AN$6&amp;" "&amp;'Input-Func_Class'!$F$22,$G223:$AH223))&lt;Check_Limit,0,1),1)</f>
        <v>0</v>
      </c>
      <c r="AO223">
        <f ca="1">IFERROR(IF(SUMIF($G$6:$AH$6,AO$6&amp;" Total",$G223:$AH223)-(SUMIF($G$6:$AH$6,AO$6&amp;" "&amp;'Input-Func_Class'!$D$22,$G223:$AH223)+IFERROR(SUMIF($G$6:$AH$6,AO$6&amp;" "&amp;'Input-Func_Class'!$E$22,$G223:$AH223),SUMIF($G$6:$AH$6,AO$6&amp;" "&amp;'Input-Func_Class'!$B$24,$G223:$AH223))+SUMIF($G$6:$AH$6,AO$6&amp;" "&amp;'Input-Func_Class'!$F$22,$G223:$AH223))&lt;Check_Limit,0,1),1)</f>
        <v>0</v>
      </c>
      <c r="AP223">
        <f ca="1">IFERROR(IF(SUMIF($G$6:$AH$6,AP$6&amp;" Total",$G223:$AH223)-(SUMIF($G$6:$AH$6,AP$6&amp;" "&amp;'Input-Func_Class'!$D$22,$G223:$AH223)+IFERROR(SUMIF($G$6:$AH$6,AP$6&amp;" "&amp;'Input-Func_Class'!$E$22,$G223:$AH223),SUMIF($G$6:$AH$6,AP$6&amp;" "&amp;'Input-Func_Class'!$B$24,$G223:$AH223))+SUMIF($G$6:$AH$6,AP$6&amp;" "&amp;'Input-Func_Class'!$F$22,$G223:$AH223))&lt;Check_Limit,0,1),1)</f>
        <v>0</v>
      </c>
    </row>
    <row r="224" spans="1:42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>Functionalization!$D224</f>
        <v>192095.58275732494</v>
      </c>
      <c r="E224" s="11">
        <f t="shared" ca="1" si="25"/>
        <v>0</v>
      </c>
      <c r="F224" s="3" t="str">
        <f>IF($D224=0,"-",IF('Input-Accounts'!$E224&lt;&gt;0,'Input-Accounts'!$E224,'Input-Accounts'!$G224))</f>
        <v>DEMAND</v>
      </c>
      <c r="G224" s="11">
        <f ca="1">IF(G$5&lt;&gt;"",HLOOKUP(G$5,Functionalization!$G$6:$M$427,ROW($A224)-5,FALSE),IFERROR(INDEX(G$391:G$427,MATCH($F224,$B$391:$B$427,0))/VLOOKUP($F224,$B$391:$AH$427,MATCH(LEFT(TRIM(G$6),FIND("~",SUBSTITUTE(G$6,"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224))*HLOOKUP(LEFT(TRIM(G$6),FIND("~",SUBSTITUTE(G$6," ","~",LEN(TRIM(G$6))-LEN(SUBSTITUTE(TRIM(G$6)," ",""))))-1)&amp;" Total",$B$6:$AH$427,ROW($A224)-5,FALSE))</f>
        <v>0</v>
      </c>
      <c r="H224" s="11">
        <f ca="1">IF(H$5&lt;&gt;"",HLOOKUP(H$5,Functionalization!$G$6:$M$427,ROW($A224)-5,FALSE),IFERROR(INDEX(H$391:H$427,MATCH($F224,$B$391:$B$427,0))/VLOOKUP($F224,$B$391:$AH$427,MATCH(LEFT(TRIM(H$6),FIND("~",SUBSTITUTE(H$6,"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224))*HLOOKUP(LEFT(TRIM(H$6),FIND("~",SUBSTITUTE(H$6," ","~",LEN(TRIM(H$6))-LEN(SUBSTITUTE(TRIM(H$6)," ",""))))-1)&amp;" Total",$B$6:$AH$427,ROW($A224)-5,FALSE))</f>
        <v>0</v>
      </c>
      <c r="I224" s="11">
        <f ca="1">IF(I$5&lt;&gt;"",HLOOKUP(I$5,Functionalization!$G$6:$M$427,ROW($A224)-5,FALSE),IFERROR(INDEX(I$391:I$427,MATCH($F224,$B$391:$B$427,0))/VLOOKUP($F224,$B$391:$AH$427,MATCH(LEFT(TRIM(I$6),FIND("~",SUBSTITUTE(I$6,"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224))*HLOOKUP(LEFT(TRIM(I$6),FIND("~",SUBSTITUTE(I$6," ","~",LEN(TRIM(I$6))-LEN(SUBSTITUTE(TRIM(I$6)," ",""))))-1)&amp;" Total",$B$6:$AH$427,ROW($A224)-5,FALSE))</f>
        <v>0</v>
      </c>
      <c r="J224" s="11">
        <f ca="1">IF(J$5&lt;&gt;"",HLOOKUP(J$5,Functionalization!$G$6:$M$427,ROW($A224)-5,FALSE),IFERROR(INDEX(J$391:J$427,MATCH($F224,$B$391:$B$427,0))/VLOOKUP($F224,$B$391:$AH$427,MATCH(LEFT(TRIM(J$6),FIND("~",SUBSTITUTE(J$6,"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224))*HLOOKUP(LEFT(TRIM(J$6),FIND("~",SUBSTITUTE(J$6," ","~",LEN(TRIM(J$6))-LEN(SUBSTITUTE(TRIM(J$6)," ",""))))-1)&amp;" Total",$B$6:$AH$427,ROW($A224)-5,FALSE))</f>
        <v>0</v>
      </c>
      <c r="K224" s="11">
        <f ca="1">IF(K$5&lt;&gt;"",HLOOKUP(K$5,Functionalization!$G$6:$M$427,ROW($A224)-5,FALSE),IFERROR(INDEX(K$391:K$427,MATCH($F224,$B$391:$B$427,0))/VLOOKUP($F224,$B$391:$AH$427,MATCH(LEFT(TRIM(K$6),FIND("~",SUBSTITUTE(K$6,"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224))*HLOOKUP(LEFT(TRIM(K$6),FIND("~",SUBSTITUTE(K$6," ","~",LEN(TRIM(K$6))-LEN(SUBSTITUTE(TRIM(K$6)," ",""))))-1)&amp;" Total",$B$6:$AH$427,ROW($A224)-5,FALSE))</f>
        <v>0</v>
      </c>
      <c r="L224" s="11">
        <f ca="1">IF(L$5&lt;&gt;"",HLOOKUP(L$5,Functionalization!$G$6:$M$427,ROW($A224)-5,FALSE),IFERROR(INDEX(L$391:L$427,MATCH($F224,$B$391:$B$427,0))/VLOOKUP($F224,$B$391:$AH$427,MATCH(LEFT(TRIM(L$6),FIND("~",SUBSTITUTE(L$6,"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224))*HLOOKUP(LEFT(TRIM(L$6),FIND("~",SUBSTITUTE(L$6," ","~",LEN(TRIM(L$6))-LEN(SUBSTITUTE(TRIM(L$6)," ",""))))-1)&amp;" Total",$B$6:$AH$427,ROW($A224)-5,FALSE))</f>
        <v>0</v>
      </c>
      <c r="M224" s="11">
        <f ca="1">IF(M$5&lt;&gt;"",HLOOKUP(M$5,Functionalization!$G$6:$M$427,ROW($A224)-5,FALSE),IFERROR(INDEX(M$391:M$427,MATCH($F224,$B$391:$B$427,0))/VLOOKUP($F224,$B$391:$AH$427,MATCH(LEFT(TRIM(M$6),FIND("~",SUBSTITUTE(M$6,"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224))*HLOOKUP(LEFT(TRIM(M$6),FIND("~",SUBSTITUTE(M$6," ","~",LEN(TRIM(M$6))-LEN(SUBSTITUTE(TRIM(M$6)," ",""))))-1)&amp;" Total",$B$6:$AH$427,ROW($A224)-5,FALSE))</f>
        <v>0</v>
      </c>
      <c r="N224" s="11">
        <f ca="1">IF(N$5&lt;&gt;"",HLOOKUP(N$5,Functionalization!$G$6:$M$427,ROW($A224)-5,FALSE),IFERROR(INDEX(N$391:N$427,MATCH($F224,$B$391:$B$427,0))/VLOOKUP($F224,$B$391:$AH$427,MATCH(LEFT(TRIM(N$6),FIND("~",SUBSTITUTE(N$6,"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224))*HLOOKUP(LEFT(TRIM(N$6),FIND("~",SUBSTITUTE(N$6," ","~",LEN(TRIM(N$6))-LEN(SUBSTITUTE(TRIM(N$6)," ",""))))-1)&amp;" Total",$B$6:$AH$427,ROW($A224)-5,FALSE))</f>
        <v>0</v>
      </c>
      <c r="O224" s="11">
        <f ca="1">IF(O$5&lt;&gt;"",HLOOKUP(O$5,Functionalization!$G$6:$M$427,ROW($A224)-5,FALSE),IFERROR(INDEX(O$391:O$427,MATCH($F224,$B$391:$B$427,0))/VLOOKUP($F224,$B$391:$AH$427,MATCH(LEFT(TRIM(O$6),FIND("~",SUBSTITUTE(O$6,"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224))*HLOOKUP(LEFT(TRIM(O$6),FIND("~",SUBSTITUTE(O$6," ","~",LEN(TRIM(O$6))-LEN(SUBSTITUTE(TRIM(O$6)," ",""))))-1)&amp;" Total",$B$6:$AH$427,ROW($A224)-5,FALSE))</f>
        <v>0</v>
      </c>
      <c r="P224" s="11">
        <f ca="1">IF(P$5&lt;&gt;"",HLOOKUP(P$5,Functionalization!$G$6:$M$427,ROW($A224)-5,FALSE),IFERROR(INDEX(P$391:P$427,MATCH($F224,$B$391:$B$427,0))/VLOOKUP($F224,$B$391:$AH$427,MATCH(LEFT(TRIM(P$6),FIND("~",SUBSTITUTE(P$6,"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224))*HLOOKUP(LEFT(TRIM(P$6),FIND("~",SUBSTITUTE(P$6," ","~",LEN(TRIM(P$6))-LEN(SUBSTITUTE(TRIM(P$6)," ",""))))-1)&amp;" Total",$B$6:$AH$427,ROW($A224)-5,FALSE))</f>
        <v>0</v>
      </c>
      <c r="Q224" s="11">
        <f ca="1">IF(Q$5&lt;&gt;"",HLOOKUP(Q$5,Functionalization!$G$6:$M$427,ROW($A224)-5,FALSE),IFERROR(INDEX(Q$391:Q$427,MATCH($F224,$B$391:$B$427,0))/VLOOKUP($F224,$B$391:$AH$427,MATCH(LEFT(TRIM(Q$6),FIND("~",SUBSTITUTE(Q$6,"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224))*HLOOKUP(LEFT(TRIM(Q$6),FIND("~",SUBSTITUTE(Q$6," ","~",LEN(TRIM(Q$6))-LEN(SUBSTITUTE(TRIM(Q$6)," ",""))))-1)&amp;" Total",$B$6:$AH$427,ROW($A224)-5,FALSE))</f>
        <v>0</v>
      </c>
      <c r="R224" s="11">
        <f ca="1">IF(R$5&lt;&gt;"",HLOOKUP(R$5,Functionalization!$G$6:$M$427,ROW($A224)-5,FALSE),IFERROR(INDEX(R$391:R$427,MATCH($F224,$B$391:$B$427,0))/VLOOKUP($F224,$B$391:$AH$427,MATCH(LEFT(TRIM(R$6),FIND("~",SUBSTITUTE(R$6,"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224))*HLOOKUP(LEFT(TRIM(R$6),FIND("~",SUBSTITUTE(R$6," ","~",LEN(TRIM(R$6))-LEN(SUBSTITUTE(TRIM(R$6)," ",""))))-1)&amp;" Total",$B$6:$AH$427,ROW($A224)-5,FALSE))</f>
        <v>0</v>
      </c>
      <c r="S224" s="11">
        <f ca="1">IF(S$5&lt;&gt;"",HLOOKUP(S$5,Functionalization!$G$6:$M$427,ROW($A224)-5,FALSE),IFERROR(INDEX(S$391:S$427,MATCH($F224,$B$391:$B$427,0))/VLOOKUP($F224,$B$391:$AH$427,MATCH(LEFT(TRIM(S$6),FIND("~",SUBSTITUTE(S$6,"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224))*HLOOKUP(LEFT(TRIM(S$6),FIND("~",SUBSTITUTE(S$6," ","~",LEN(TRIM(S$6))-LEN(SUBSTITUTE(TRIM(S$6)," ",""))))-1)&amp;" Total",$B$6:$AH$427,ROW($A224)-5,FALSE))</f>
        <v>192095.58275732494</v>
      </c>
      <c r="T224" s="11">
        <f ca="1">IF(T$5&lt;&gt;"",HLOOKUP(T$5,Functionalization!$G$6:$M$427,ROW($A224)-5,FALSE),IFERROR(INDEX(T$391:T$427,MATCH($F224,$B$391:$B$427,0))/VLOOKUP($F224,$B$391:$AH$427,MATCH(LEFT(TRIM(T$6),FIND("~",SUBSTITUTE(T$6,"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224))*HLOOKUP(LEFT(TRIM(T$6),FIND("~",SUBSTITUTE(T$6," ","~",LEN(TRIM(T$6))-LEN(SUBSTITUTE(TRIM(T$6)," ",""))))-1)&amp;" Total",$B$6:$AH$427,ROW($A224)-5,FALSE))</f>
        <v>192095.58275732494</v>
      </c>
      <c r="U224" s="11">
        <f ca="1">IF(U$5&lt;&gt;"",HLOOKUP(U$5,Functionalization!$G$6:$M$427,ROW($A224)-5,FALSE),IFERROR(INDEX(U$391:U$427,MATCH($F224,$B$391:$B$427,0))/VLOOKUP($F224,$B$391:$AH$427,MATCH(LEFT(TRIM(U$6),FIND("~",SUBSTITUTE(U$6,"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224))*HLOOKUP(LEFT(TRIM(U$6),FIND("~",SUBSTITUTE(U$6," ","~",LEN(TRIM(U$6))-LEN(SUBSTITUTE(TRIM(U$6)," ",""))))-1)&amp;" Total",$B$6:$AH$427,ROW($A224)-5,FALSE))</f>
        <v>0</v>
      </c>
      <c r="V224" s="11">
        <f ca="1">IF(V$5&lt;&gt;"",HLOOKUP(V$5,Functionalization!$G$6:$M$427,ROW($A224)-5,FALSE),IFERROR(INDEX(V$391:V$427,MATCH($F224,$B$391:$B$427,0))/VLOOKUP($F224,$B$391:$AH$427,MATCH(LEFT(TRIM(V$6),FIND("~",SUBSTITUTE(V$6,"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224))*HLOOKUP(LEFT(TRIM(V$6),FIND("~",SUBSTITUTE(V$6," ","~",LEN(TRIM(V$6))-LEN(SUBSTITUTE(TRIM(V$6)," ",""))))-1)&amp;" Total",$B$6:$AH$427,ROW($A224)-5,FALSE))</f>
        <v>0</v>
      </c>
      <c r="W224" s="11">
        <f ca="1">IF(W$5&lt;&gt;"",HLOOKUP(W$5,Functionalization!$G$6:$M$427,ROW($A224)-5,FALSE),IFERROR(INDEX(W$391:W$427,MATCH($F224,$B$391:$B$427,0))/VLOOKUP($F224,$B$391:$AH$427,MATCH(LEFT(TRIM(W$6),FIND("~",SUBSTITUTE(W$6,"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224))*HLOOKUP(LEFT(TRIM(W$6),FIND("~",SUBSTITUTE(W$6," ","~",LEN(TRIM(W$6))-LEN(SUBSTITUTE(TRIM(W$6)," ",""))))-1)&amp;" Total",$B$6:$AH$427,ROW($A224)-5,FALSE))</f>
        <v>0</v>
      </c>
      <c r="X224" s="11">
        <f ca="1">IF(X$5&lt;&gt;"",HLOOKUP(X$5,Functionalization!$G$6:$M$427,ROW($A224)-5,FALSE),IFERROR(INDEX(X$391:X$427,MATCH($F224,$B$391:$B$427,0))/VLOOKUP($F224,$B$391:$AH$427,MATCH(LEFT(TRIM(X$6),FIND("~",SUBSTITUTE(X$6,"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224))*HLOOKUP(LEFT(TRIM(X$6),FIND("~",SUBSTITUTE(X$6," ","~",LEN(TRIM(X$6))-LEN(SUBSTITUTE(TRIM(X$6)," ",""))))-1)&amp;" Total",$B$6:$AH$427,ROW($A224)-5,FALSE))</f>
        <v>0</v>
      </c>
      <c r="Y224" s="11">
        <f ca="1">IF(Y$5&lt;&gt;"",HLOOKUP(Y$5,Functionalization!$G$6:$M$427,ROW($A224)-5,FALSE),IFERROR(INDEX(Y$391:Y$427,MATCH($F224,$B$391:$B$427,0))/VLOOKUP($F224,$B$391:$AH$427,MATCH(LEFT(TRIM(Y$6),FIND("~",SUBSTITUTE(Y$6,"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224))*HLOOKUP(LEFT(TRIM(Y$6),FIND("~",SUBSTITUTE(Y$6," ","~",LEN(TRIM(Y$6))-LEN(SUBSTITUTE(TRIM(Y$6)," ",""))))-1)&amp;" Total",$B$6:$AH$427,ROW($A224)-5,FALSE))</f>
        <v>0</v>
      </c>
      <c r="Z224" s="11">
        <f ca="1">IF(Z$5&lt;&gt;"",HLOOKUP(Z$5,Functionalization!$G$6:$M$427,ROW($A224)-5,FALSE),IFERROR(INDEX(Z$391:Z$427,MATCH($F224,$B$391:$B$427,0))/VLOOKUP($F224,$B$391:$AH$427,MATCH(LEFT(TRIM(Z$6),FIND("~",SUBSTITUTE(Z$6,"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224))*HLOOKUP(LEFT(TRIM(Z$6),FIND("~",SUBSTITUTE(Z$6," ","~",LEN(TRIM(Z$6))-LEN(SUBSTITUTE(TRIM(Z$6)," ",""))))-1)&amp;" Total",$B$6:$AH$427,ROW($A224)-5,FALSE))</f>
        <v>0</v>
      </c>
      <c r="AA224" s="11">
        <f ca="1">IF(AA$5&lt;&gt;"",HLOOKUP(AA$5,Functionalization!$G$6:$M$427,ROW($A224)-5,FALSE),IFERROR(INDEX(AA$391:AA$427,MATCH($F224,$B$391:$B$427,0))/VLOOKUP($F224,$B$391:$AH$427,MATCH(LEFT(TRIM(AA$6),FIND("~",SUBSTITUTE(AA$6,"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224))*HLOOKUP(LEFT(TRIM(AA$6),FIND("~",SUBSTITUTE(AA$6," ","~",LEN(TRIM(AA$6))-LEN(SUBSTITUTE(TRIM(AA$6)," ",""))))-1)&amp;" Total",$B$6:$AH$427,ROW($A224)-5,FALSE))</f>
        <v>0</v>
      </c>
      <c r="AB224" s="11">
        <f ca="1">IF(AB$5&lt;&gt;"",HLOOKUP(AB$5,Functionalization!$G$6:$M$427,ROW($A224)-5,FALSE),IFERROR(INDEX(AB$391:AB$427,MATCH($F224,$B$391:$B$427,0))/VLOOKUP($F224,$B$391:$AH$427,MATCH(LEFT(TRIM(AB$6),FIND("~",SUBSTITUTE(AB$6,"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224))*HLOOKUP(LEFT(TRIM(AB$6),FIND("~",SUBSTITUTE(AB$6," ","~",LEN(TRIM(AB$6))-LEN(SUBSTITUTE(TRIM(AB$6)," ",""))))-1)&amp;" Total",$B$6:$AH$427,ROW($A224)-5,FALSE))</f>
        <v>0</v>
      </c>
      <c r="AC224" s="11">
        <f ca="1">IF(AC$5&lt;&gt;"",HLOOKUP(AC$5,Functionalization!$G$6:$M$427,ROW($A224)-5,FALSE),IFERROR(INDEX(AC$391:AC$427,MATCH($F224,$B$391:$B$427,0))/VLOOKUP($F224,$B$391:$AH$427,MATCH(LEFT(TRIM(AC$6),FIND("~",SUBSTITUTE(AC$6,"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224))*HLOOKUP(LEFT(TRIM(AC$6),FIND("~",SUBSTITUTE(AC$6," ","~",LEN(TRIM(AC$6))-LEN(SUBSTITUTE(TRIM(AC$6)," ",""))))-1)&amp;" Total",$B$6:$AH$427,ROW($A224)-5,FALSE))</f>
        <v>0</v>
      </c>
      <c r="AD224" s="11">
        <f ca="1">IF(AD$5&lt;&gt;"",HLOOKUP(AD$5,Functionalization!$G$6:$M$427,ROW($A224)-5,FALSE),IFERROR(INDEX(AD$391:AD$427,MATCH($F224,$B$391:$B$427,0))/VLOOKUP($F224,$B$391:$AH$427,MATCH(LEFT(TRIM(AD$6),FIND("~",SUBSTITUTE(AD$6,"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224))*HLOOKUP(LEFT(TRIM(AD$6),FIND("~",SUBSTITUTE(AD$6," ","~",LEN(TRIM(AD$6))-LEN(SUBSTITUTE(TRIM(AD$6)," ",""))))-1)&amp;" Total",$B$6:$AH$427,ROW($A224)-5,FALSE))</f>
        <v>0</v>
      </c>
      <c r="AE224" s="11">
        <f ca="1">IF(AE$5&lt;&gt;"",HLOOKUP(AE$5,Functionalization!$G$6:$M$427,ROW($A224)-5,FALSE),IFERROR(INDEX(AE$391:AE$427,MATCH($F224,$B$391:$B$427,0))/VLOOKUP($F224,$B$391:$AH$427,MATCH(LEFT(TRIM(AE$6),FIND("~",SUBSTITUTE(AE$6,"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224))*HLOOKUP(LEFT(TRIM(AE$6),FIND("~",SUBSTITUTE(AE$6," ","~",LEN(TRIM(AE$6))-LEN(SUBSTITUTE(TRIM(AE$6)," ",""))))-1)&amp;" Total",$B$6:$AH$427,ROW($A224)-5,FALSE))</f>
        <v>0</v>
      </c>
      <c r="AF224" s="11">
        <f ca="1">IF(AF$5&lt;&gt;"",HLOOKUP(AF$5,Functionalization!$G$6:$M$427,ROW($A224)-5,FALSE),IFERROR(INDEX(AF$391:AF$427,MATCH($F224,$B$391:$B$427,0))/VLOOKUP($F224,$B$391:$AH$427,MATCH(LEFT(TRIM(AF$6),FIND("~",SUBSTITUTE(AF$6,"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224))*HLOOKUP(LEFT(TRIM(AF$6),FIND("~",SUBSTITUTE(AF$6," ","~",LEN(TRIM(AF$6))-LEN(SUBSTITUTE(TRIM(AF$6)," ",""))))-1)&amp;" Total",$B$6:$AH$427,ROW($A224)-5,FALSE))</f>
        <v>0</v>
      </c>
      <c r="AG224" s="11">
        <f ca="1">IF(AG$5&lt;&gt;"",HLOOKUP(AG$5,Functionalization!$G$6:$M$427,ROW($A224)-5,FALSE),IFERROR(INDEX(AG$391:AG$427,MATCH($F224,$B$391:$B$427,0))/VLOOKUP($F224,$B$391:$AH$427,MATCH(LEFT(TRIM(AG$6),FIND("~",SUBSTITUTE(AG$6,"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224))*HLOOKUP(LEFT(TRIM(AG$6),FIND("~",SUBSTITUTE(AG$6," ","~",LEN(TRIM(AG$6))-LEN(SUBSTITUTE(TRIM(AG$6)," ",""))))-1)&amp;" Total",$B$6:$AH$427,ROW($A224)-5,FALSE))</f>
        <v>0</v>
      </c>
      <c r="AH224" s="11">
        <f ca="1">IF(AH$5&lt;&gt;"",HLOOKUP(AH$5,Functionalization!$G$6:$M$427,ROW($A224)-5,FALSE),IFERROR(INDEX(AH$391:AH$427,MATCH($F224,$B$391:$B$427,0))/VLOOKUP($F224,$B$391:$AH$427,MATCH(LEFT(TRIM(AH$6),FIND("~",SUBSTITUTE(AH$6,"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224))*HLOOKUP(LEFT(TRIM(AH$6),FIND("~",SUBSTITUTE(AH$6," ","~",LEN(TRIM(AH$6))-LEN(SUBSTITUTE(TRIM(AH$6)," ",""))))-1)&amp;" Total",$B$6:$AH$427,ROW($A224)-5,FALSE))</f>
        <v>0</v>
      </c>
      <c r="AJ224">
        <f ca="1">IFERROR(IF(SUMIF($G$6:$AH$6,AJ$6&amp;" Total",$G224:$AH224)-(SUMIF($G$6:$AH$6,AJ$6&amp;" "&amp;'Input-Func_Class'!$D$22,$G224:$AH224)+IFERROR(SUMIF($G$6:$AH$6,AJ$6&amp;" "&amp;'Input-Func_Class'!$E$22,$G224:$AH224),SUMIF($G$6:$AH$6,AJ$6&amp;" "&amp;'Input-Func_Class'!$B$24,$G224:$AH224))+SUMIF($G$6:$AH$6,AJ$6&amp;" "&amp;'Input-Func_Class'!$F$22,$G224:$AH224))&lt;Check_Limit,0,1),1)</f>
        <v>0</v>
      </c>
      <c r="AK224">
        <f ca="1">IFERROR(IF(SUMIF($G$6:$AH$6,AK$6&amp;" Total",$G224:$AH224)-(SUMIF($G$6:$AH$6,AK$6&amp;" "&amp;'Input-Func_Class'!$D$22,$G224:$AH224)+IFERROR(SUMIF($G$6:$AH$6,AK$6&amp;" "&amp;'Input-Func_Class'!$E$22,$G224:$AH224),SUMIF($G$6:$AH$6,AK$6&amp;" "&amp;'Input-Func_Class'!$B$24,$G224:$AH224))+SUMIF($G$6:$AH$6,AK$6&amp;" "&amp;'Input-Func_Class'!$F$22,$G224:$AH224))&lt;Check_Limit,0,1),1)</f>
        <v>0</v>
      </c>
      <c r="AL224">
        <f ca="1">IFERROR(IF(SUMIF($G$6:$AH$6,AL$6&amp;" Total",$G224:$AH224)-(SUMIF($G$6:$AH$6,AL$6&amp;" "&amp;'Input-Func_Class'!$D$22,$G224:$AH224)+IFERROR(SUMIF($G$6:$AH$6,AL$6&amp;" "&amp;'Input-Func_Class'!$E$22,$G224:$AH224),SUMIF($G$6:$AH$6,AL$6&amp;" "&amp;'Input-Func_Class'!$B$24,$G224:$AH224))+SUMIF($G$6:$AH$6,AL$6&amp;" "&amp;'Input-Func_Class'!$F$22,$G224:$AH224))&lt;Check_Limit,0,1),1)</f>
        <v>0</v>
      </c>
      <c r="AM224">
        <f ca="1">IFERROR(IF(SUMIF($G$6:$AH$6,AM$6&amp;" Total",$G224:$AH224)-(SUMIF($G$6:$AH$6,AM$6&amp;" "&amp;'Input-Func_Class'!$D$22,$G224:$AH224)+IFERROR(SUMIF($G$6:$AH$6,AM$6&amp;" "&amp;'Input-Func_Class'!$E$22,$G224:$AH224),SUMIF($G$6:$AH$6,AM$6&amp;" "&amp;'Input-Func_Class'!$B$24,$G224:$AH224))+SUMIF($G$6:$AH$6,AM$6&amp;" "&amp;'Input-Func_Class'!$F$22,$G224:$AH224))&lt;Check_Limit,0,1),1)</f>
        <v>0</v>
      </c>
      <c r="AN224">
        <f ca="1">IFERROR(IF(SUMIF($G$6:$AH$6,AN$6&amp;" Total",$G224:$AH224)-(SUMIF($G$6:$AH$6,AN$6&amp;" "&amp;'Input-Func_Class'!$D$22,$G224:$AH224)+IFERROR(SUMIF($G$6:$AH$6,AN$6&amp;" "&amp;'Input-Func_Class'!$E$22,$G224:$AH224),SUMIF($G$6:$AH$6,AN$6&amp;" "&amp;'Input-Func_Class'!$B$24,$G224:$AH224))+SUMIF($G$6:$AH$6,AN$6&amp;" "&amp;'Input-Func_Class'!$F$22,$G224:$AH224))&lt;Check_Limit,0,1),1)</f>
        <v>0</v>
      </c>
      <c r="AO224">
        <f ca="1">IFERROR(IF(SUMIF($G$6:$AH$6,AO$6&amp;" Total",$G224:$AH224)-(SUMIF($G$6:$AH$6,AO$6&amp;" "&amp;'Input-Func_Class'!$D$22,$G224:$AH224)+IFERROR(SUMIF($G$6:$AH$6,AO$6&amp;" "&amp;'Input-Func_Class'!$E$22,$G224:$AH224),SUMIF($G$6:$AH$6,AO$6&amp;" "&amp;'Input-Func_Class'!$B$24,$G224:$AH224))+SUMIF($G$6:$AH$6,AO$6&amp;" "&amp;'Input-Func_Class'!$F$22,$G224:$AH224))&lt;Check_Limit,0,1),1)</f>
        <v>0</v>
      </c>
      <c r="AP224">
        <f ca="1">IFERROR(IF(SUMIF($G$6:$AH$6,AP$6&amp;" Total",$G224:$AH224)-(SUMIF($G$6:$AH$6,AP$6&amp;" "&amp;'Input-Func_Class'!$D$22,$G224:$AH224)+IFERROR(SUMIF($G$6:$AH$6,AP$6&amp;" "&amp;'Input-Func_Class'!$E$22,$G224:$AH224),SUMIF($G$6:$AH$6,AP$6&amp;" "&amp;'Input-Func_Class'!$B$24,$G224:$AH224))+SUMIF($G$6:$AH$6,AP$6&amp;" "&amp;'Input-Func_Class'!$F$22,$G224:$AH224))&lt;Check_Limit,0,1),1)</f>
        <v>0</v>
      </c>
    </row>
    <row r="225" spans="1:42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>Functionalization!$D225</f>
        <v>13281.998216360467</v>
      </c>
      <c r="E225" s="11">
        <f t="shared" ca="1" si="25"/>
        <v>0</v>
      </c>
      <c r="F225" s="3" t="str">
        <f>IF($D225=0,"-",IF('Input-Accounts'!$E225&lt;&gt;0,'Input-Accounts'!$E225,'Input-Accounts'!$G225))</f>
        <v>DEMAND</v>
      </c>
      <c r="G225" s="11">
        <f ca="1">IF(G$5&lt;&gt;"",HLOOKUP(G$5,Functionalization!$G$6:$M$427,ROW($A225)-5,FALSE),IFERROR(INDEX(G$391:G$427,MATCH($F225,$B$391:$B$427,0))/VLOOKUP($F225,$B$391:$AH$427,MATCH(LEFT(TRIM(G$6),FIND("~",SUBSTITUTE(G$6,"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225))*HLOOKUP(LEFT(TRIM(G$6),FIND("~",SUBSTITUTE(G$6," ","~",LEN(TRIM(G$6))-LEN(SUBSTITUTE(TRIM(G$6)," ",""))))-1)&amp;" Total",$B$6:$AH$427,ROW($A225)-5,FALSE))</f>
        <v>0</v>
      </c>
      <c r="H225" s="11">
        <f ca="1">IF(H$5&lt;&gt;"",HLOOKUP(H$5,Functionalization!$G$6:$M$427,ROW($A225)-5,FALSE),IFERROR(INDEX(H$391:H$427,MATCH($F225,$B$391:$B$427,0))/VLOOKUP($F225,$B$391:$AH$427,MATCH(LEFT(TRIM(H$6),FIND("~",SUBSTITUTE(H$6,"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225))*HLOOKUP(LEFT(TRIM(H$6),FIND("~",SUBSTITUTE(H$6," ","~",LEN(TRIM(H$6))-LEN(SUBSTITUTE(TRIM(H$6)," ",""))))-1)&amp;" Total",$B$6:$AH$427,ROW($A225)-5,FALSE))</f>
        <v>0</v>
      </c>
      <c r="I225" s="11">
        <f ca="1">IF(I$5&lt;&gt;"",HLOOKUP(I$5,Functionalization!$G$6:$M$427,ROW($A225)-5,FALSE),IFERROR(INDEX(I$391:I$427,MATCH($F225,$B$391:$B$427,0))/VLOOKUP($F225,$B$391:$AH$427,MATCH(LEFT(TRIM(I$6),FIND("~",SUBSTITUTE(I$6,"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225))*HLOOKUP(LEFT(TRIM(I$6),FIND("~",SUBSTITUTE(I$6," ","~",LEN(TRIM(I$6))-LEN(SUBSTITUTE(TRIM(I$6)," ",""))))-1)&amp;" Total",$B$6:$AH$427,ROW($A225)-5,FALSE))</f>
        <v>0</v>
      </c>
      <c r="J225" s="11">
        <f ca="1">IF(J$5&lt;&gt;"",HLOOKUP(J$5,Functionalization!$G$6:$M$427,ROW($A225)-5,FALSE),IFERROR(INDEX(J$391:J$427,MATCH($F225,$B$391:$B$427,0))/VLOOKUP($F225,$B$391:$AH$427,MATCH(LEFT(TRIM(J$6),FIND("~",SUBSTITUTE(J$6,"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225))*HLOOKUP(LEFT(TRIM(J$6),FIND("~",SUBSTITUTE(J$6," ","~",LEN(TRIM(J$6))-LEN(SUBSTITUTE(TRIM(J$6)," ",""))))-1)&amp;" Total",$B$6:$AH$427,ROW($A225)-5,FALSE))</f>
        <v>0</v>
      </c>
      <c r="K225" s="11">
        <f ca="1">IF(K$5&lt;&gt;"",HLOOKUP(K$5,Functionalization!$G$6:$M$427,ROW($A225)-5,FALSE),IFERROR(INDEX(K$391:K$427,MATCH($F225,$B$391:$B$427,0))/VLOOKUP($F225,$B$391:$AH$427,MATCH(LEFT(TRIM(K$6),FIND("~",SUBSTITUTE(K$6,"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225))*HLOOKUP(LEFT(TRIM(K$6),FIND("~",SUBSTITUTE(K$6," ","~",LEN(TRIM(K$6))-LEN(SUBSTITUTE(TRIM(K$6)," ",""))))-1)&amp;" Total",$B$6:$AH$427,ROW($A225)-5,FALSE))</f>
        <v>0</v>
      </c>
      <c r="L225" s="11">
        <f ca="1">IF(L$5&lt;&gt;"",HLOOKUP(L$5,Functionalization!$G$6:$M$427,ROW($A225)-5,FALSE),IFERROR(INDEX(L$391:L$427,MATCH($F225,$B$391:$B$427,0))/VLOOKUP($F225,$B$391:$AH$427,MATCH(LEFT(TRIM(L$6),FIND("~",SUBSTITUTE(L$6,"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225))*HLOOKUP(LEFT(TRIM(L$6),FIND("~",SUBSTITUTE(L$6," ","~",LEN(TRIM(L$6))-LEN(SUBSTITUTE(TRIM(L$6)," ",""))))-1)&amp;" Total",$B$6:$AH$427,ROW($A225)-5,FALSE))</f>
        <v>0</v>
      </c>
      <c r="M225" s="11">
        <f ca="1">IF(M$5&lt;&gt;"",HLOOKUP(M$5,Functionalization!$G$6:$M$427,ROW($A225)-5,FALSE),IFERROR(INDEX(M$391:M$427,MATCH($F225,$B$391:$B$427,0))/VLOOKUP($F225,$B$391:$AH$427,MATCH(LEFT(TRIM(M$6),FIND("~",SUBSTITUTE(M$6,"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225))*HLOOKUP(LEFT(TRIM(M$6),FIND("~",SUBSTITUTE(M$6," ","~",LEN(TRIM(M$6))-LEN(SUBSTITUTE(TRIM(M$6)," ",""))))-1)&amp;" Total",$B$6:$AH$427,ROW($A225)-5,FALSE))</f>
        <v>0</v>
      </c>
      <c r="N225" s="11">
        <f ca="1">IF(N$5&lt;&gt;"",HLOOKUP(N$5,Functionalization!$G$6:$M$427,ROW($A225)-5,FALSE),IFERROR(INDEX(N$391:N$427,MATCH($F225,$B$391:$B$427,0))/VLOOKUP($F225,$B$391:$AH$427,MATCH(LEFT(TRIM(N$6),FIND("~",SUBSTITUTE(N$6,"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225))*HLOOKUP(LEFT(TRIM(N$6),FIND("~",SUBSTITUTE(N$6," ","~",LEN(TRIM(N$6))-LEN(SUBSTITUTE(TRIM(N$6)," ",""))))-1)&amp;" Total",$B$6:$AH$427,ROW($A225)-5,FALSE))</f>
        <v>0</v>
      </c>
      <c r="O225" s="11">
        <f ca="1">IF(O$5&lt;&gt;"",HLOOKUP(O$5,Functionalization!$G$6:$M$427,ROW($A225)-5,FALSE),IFERROR(INDEX(O$391:O$427,MATCH($F225,$B$391:$B$427,0))/VLOOKUP($F225,$B$391:$AH$427,MATCH(LEFT(TRIM(O$6),FIND("~",SUBSTITUTE(O$6,"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225))*HLOOKUP(LEFT(TRIM(O$6),FIND("~",SUBSTITUTE(O$6," ","~",LEN(TRIM(O$6))-LEN(SUBSTITUTE(TRIM(O$6)," ",""))))-1)&amp;" Total",$B$6:$AH$427,ROW($A225)-5,FALSE))</f>
        <v>0</v>
      </c>
      <c r="P225" s="11">
        <f ca="1">IF(P$5&lt;&gt;"",HLOOKUP(P$5,Functionalization!$G$6:$M$427,ROW($A225)-5,FALSE),IFERROR(INDEX(P$391:P$427,MATCH($F225,$B$391:$B$427,0))/VLOOKUP($F225,$B$391:$AH$427,MATCH(LEFT(TRIM(P$6),FIND("~",SUBSTITUTE(P$6,"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225))*HLOOKUP(LEFT(TRIM(P$6),FIND("~",SUBSTITUTE(P$6," ","~",LEN(TRIM(P$6))-LEN(SUBSTITUTE(TRIM(P$6)," ",""))))-1)&amp;" Total",$B$6:$AH$427,ROW($A225)-5,FALSE))</f>
        <v>0</v>
      </c>
      <c r="Q225" s="11">
        <f ca="1">IF(Q$5&lt;&gt;"",HLOOKUP(Q$5,Functionalization!$G$6:$M$427,ROW($A225)-5,FALSE),IFERROR(INDEX(Q$391:Q$427,MATCH($F225,$B$391:$B$427,0))/VLOOKUP($F225,$B$391:$AH$427,MATCH(LEFT(TRIM(Q$6),FIND("~",SUBSTITUTE(Q$6,"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225))*HLOOKUP(LEFT(TRIM(Q$6),FIND("~",SUBSTITUTE(Q$6," ","~",LEN(TRIM(Q$6))-LEN(SUBSTITUTE(TRIM(Q$6)," ",""))))-1)&amp;" Total",$B$6:$AH$427,ROW($A225)-5,FALSE))</f>
        <v>0</v>
      </c>
      <c r="R225" s="11">
        <f ca="1">IF(R$5&lt;&gt;"",HLOOKUP(R$5,Functionalization!$G$6:$M$427,ROW($A225)-5,FALSE),IFERROR(INDEX(R$391:R$427,MATCH($F225,$B$391:$B$427,0))/VLOOKUP($F225,$B$391:$AH$427,MATCH(LEFT(TRIM(R$6),FIND("~",SUBSTITUTE(R$6,"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225))*HLOOKUP(LEFT(TRIM(R$6),FIND("~",SUBSTITUTE(R$6," ","~",LEN(TRIM(R$6))-LEN(SUBSTITUTE(TRIM(R$6)," ",""))))-1)&amp;" Total",$B$6:$AH$427,ROW($A225)-5,FALSE))</f>
        <v>0</v>
      </c>
      <c r="S225" s="11">
        <f ca="1">IF(S$5&lt;&gt;"",HLOOKUP(S$5,Functionalization!$G$6:$M$427,ROW($A225)-5,FALSE),IFERROR(INDEX(S$391:S$427,MATCH($F225,$B$391:$B$427,0))/VLOOKUP($F225,$B$391:$AH$427,MATCH(LEFT(TRIM(S$6),FIND("~",SUBSTITUTE(S$6,"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225))*HLOOKUP(LEFT(TRIM(S$6),FIND("~",SUBSTITUTE(S$6," ","~",LEN(TRIM(S$6))-LEN(SUBSTITUTE(TRIM(S$6)," ",""))))-1)&amp;" Total",$B$6:$AH$427,ROW($A225)-5,FALSE))</f>
        <v>13281.998216360467</v>
      </c>
      <c r="T225" s="11">
        <f ca="1">IF(T$5&lt;&gt;"",HLOOKUP(T$5,Functionalization!$G$6:$M$427,ROW($A225)-5,FALSE),IFERROR(INDEX(T$391:T$427,MATCH($F225,$B$391:$B$427,0))/VLOOKUP($F225,$B$391:$AH$427,MATCH(LEFT(TRIM(T$6),FIND("~",SUBSTITUTE(T$6,"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225))*HLOOKUP(LEFT(TRIM(T$6),FIND("~",SUBSTITUTE(T$6," ","~",LEN(TRIM(T$6))-LEN(SUBSTITUTE(TRIM(T$6)," ",""))))-1)&amp;" Total",$B$6:$AH$427,ROW($A225)-5,FALSE))</f>
        <v>13281.998216360467</v>
      </c>
      <c r="U225" s="11">
        <f ca="1">IF(U$5&lt;&gt;"",HLOOKUP(U$5,Functionalization!$G$6:$M$427,ROW($A225)-5,FALSE),IFERROR(INDEX(U$391:U$427,MATCH($F225,$B$391:$B$427,0))/VLOOKUP($F225,$B$391:$AH$427,MATCH(LEFT(TRIM(U$6),FIND("~",SUBSTITUTE(U$6,"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225))*HLOOKUP(LEFT(TRIM(U$6),FIND("~",SUBSTITUTE(U$6," ","~",LEN(TRIM(U$6))-LEN(SUBSTITUTE(TRIM(U$6)," ",""))))-1)&amp;" Total",$B$6:$AH$427,ROW($A225)-5,FALSE))</f>
        <v>0</v>
      </c>
      <c r="V225" s="11">
        <f ca="1">IF(V$5&lt;&gt;"",HLOOKUP(V$5,Functionalization!$G$6:$M$427,ROW($A225)-5,FALSE),IFERROR(INDEX(V$391:V$427,MATCH($F225,$B$391:$B$427,0))/VLOOKUP($F225,$B$391:$AH$427,MATCH(LEFT(TRIM(V$6),FIND("~",SUBSTITUTE(V$6,"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225))*HLOOKUP(LEFT(TRIM(V$6),FIND("~",SUBSTITUTE(V$6," ","~",LEN(TRIM(V$6))-LEN(SUBSTITUTE(TRIM(V$6)," ",""))))-1)&amp;" Total",$B$6:$AH$427,ROW($A225)-5,FALSE))</f>
        <v>0</v>
      </c>
      <c r="W225" s="11">
        <f ca="1">IF(W$5&lt;&gt;"",HLOOKUP(W$5,Functionalization!$G$6:$M$427,ROW($A225)-5,FALSE),IFERROR(INDEX(W$391:W$427,MATCH($F225,$B$391:$B$427,0))/VLOOKUP($F225,$B$391:$AH$427,MATCH(LEFT(TRIM(W$6),FIND("~",SUBSTITUTE(W$6,"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225))*HLOOKUP(LEFT(TRIM(W$6),FIND("~",SUBSTITUTE(W$6," ","~",LEN(TRIM(W$6))-LEN(SUBSTITUTE(TRIM(W$6)," ",""))))-1)&amp;" Total",$B$6:$AH$427,ROW($A225)-5,FALSE))</f>
        <v>0</v>
      </c>
      <c r="X225" s="11">
        <f ca="1">IF(X$5&lt;&gt;"",HLOOKUP(X$5,Functionalization!$G$6:$M$427,ROW($A225)-5,FALSE),IFERROR(INDEX(X$391:X$427,MATCH($F225,$B$391:$B$427,0))/VLOOKUP($F225,$B$391:$AH$427,MATCH(LEFT(TRIM(X$6),FIND("~",SUBSTITUTE(X$6,"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225))*HLOOKUP(LEFT(TRIM(X$6),FIND("~",SUBSTITUTE(X$6," ","~",LEN(TRIM(X$6))-LEN(SUBSTITUTE(TRIM(X$6)," ",""))))-1)&amp;" Total",$B$6:$AH$427,ROW($A225)-5,FALSE))</f>
        <v>0</v>
      </c>
      <c r="Y225" s="11">
        <f ca="1">IF(Y$5&lt;&gt;"",HLOOKUP(Y$5,Functionalization!$G$6:$M$427,ROW($A225)-5,FALSE),IFERROR(INDEX(Y$391:Y$427,MATCH($F225,$B$391:$B$427,0))/VLOOKUP($F225,$B$391:$AH$427,MATCH(LEFT(TRIM(Y$6),FIND("~",SUBSTITUTE(Y$6,"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225))*HLOOKUP(LEFT(TRIM(Y$6),FIND("~",SUBSTITUTE(Y$6," ","~",LEN(TRIM(Y$6))-LEN(SUBSTITUTE(TRIM(Y$6)," ",""))))-1)&amp;" Total",$B$6:$AH$427,ROW($A225)-5,FALSE))</f>
        <v>0</v>
      </c>
      <c r="Z225" s="11">
        <f ca="1">IF(Z$5&lt;&gt;"",HLOOKUP(Z$5,Functionalization!$G$6:$M$427,ROW($A225)-5,FALSE),IFERROR(INDEX(Z$391:Z$427,MATCH($F225,$B$391:$B$427,0))/VLOOKUP($F225,$B$391:$AH$427,MATCH(LEFT(TRIM(Z$6),FIND("~",SUBSTITUTE(Z$6,"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225))*HLOOKUP(LEFT(TRIM(Z$6),FIND("~",SUBSTITUTE(Z$6," ","~",LEN(TRIM(Z$6))-LEN(SUBSTITUTE(TRIM(Z$6)," ",""))))-1)&amp;" Total",$B$6:$AH$427,ROW($A225)-5,FALSE))</f>
        <v>0</v>
      </c>
      <c r="AA225" s="11">
        <f ca="1">IF(AA$5&lt;&gt;"",HLOOKUP(AA$5,Functionalization!$G$6:$M$427,ROW($A225)-5,FALSE),IFERROR(INDEX(AA$391:AA$427,MATCH($F225,$B$391:$B$427,0))/VLOOKUP($F225,$B$391:$AH$427,MATCH(LEFT(TRIM(AA$6),FIND("~",SUBSTITUTE(AA$6,"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225))*HLOOKUP(LEFT(TRIM(AA$6),FIND("~",SUBSTITUTE(AA$6," ","~",LEN(TRIM(AA$6))-LEN(SUBSTITUTE(TRIM(AA$6)," ",""))))-1)&amp;" Total",$B$6:$AH$427,ROW($A225)-5,FALSE))</f>
        <v>0</v>
      </c>
      <c r="AB225" s="11">
        <f ca="1">IF(AB$5&lt;&gt;"",HLOOKUP(AB$5,Functionalization!$G$6:$M$427,ROW($A225)-5,FALSE),IFERROR(INDEX(AB$391:AB$427,MATCH($F225,$B$391:$B$427,0))/VLOOKUP($F225,$B$391:$AH$427,MATCH(LEFT(TRIM(AB$6),FIND("~",SUBSTITUTE(AB$6,"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225))*HLOOKUP(LEFT(TRIM(AB$6),FIND("~",SUBSTITUTE(AB$6," ","~",LEN(TRIM(AB$6))-LEN(SUBSTITUTE(TRIM(AB$6)," ",""))))-1)&amp;" Total",$B$6:$AH$427,ROW($A225)-5,FALSE))</f>
        <v>0</v>
      </c>
      <c r="AC225" s="11">
        <f ca="1">IF(AC$5&lt;&gt;"",HLOOKUP(AC$5,Functionalization!$G$6:$M$427,ROW($A225)-5,FALSE),IFERROR(INDEX(AC$391:AC$427,MATCH($F225,$B$391:$B$427,0))/VLOOKUP($F225,$B$391:$AH$427,MATCH(LEFT(TRIM(AC$6),FIND("~",SUBSTITUTE(AC$6,"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225))*HLOOKUP(LEFT(TRIM(AC$6),FIND("~",SUBSTITUTE(AC$6," ","~",LEN(TRIM(AC$6))-LEN(SUBSTITUTE(TRIM(AC$6)," ",""))))-1)&amp;" Total",$B$6:$AH$427,ROW($A225)-5,FALSE))</f>
        <v>0</v>
      </c>
      <c r="AD225" s="11">
        <f ca="1">IF(AD$5&lt;&gt;"",HLOOKUP(AD$5,Functionalization!$G$6:$M$427,ROW($A225)-5,FALSE),IFERROR(INDEX(AD$391:AD$427,MATCH($F225,$B$391:$B$427,0))/VLOOKUP($F225,$B$391:$AH$427,MATCH(LEFT(TRIM(AD$6),FIND("~",SUBSTITUTE(AD$6,"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225))*HLOOKUP(LEFT(TRIM(AD$6),FIND("~",SUBSTITUTE(AD$6," ","~",LEN(TRIM(AD$6))-LEN(SUBSTITUTE(TRIM(AD$6)," ",""))))-1)&amp;" Total",$B$6:$AH$427,ROW($A225)-5,FALSE))</f>
        <v>0</v>
      </c>
      <c r="AE225" s="11">
        <f ca="1">IF(AE$5&lt;&gt;"",HLOOKUP(AE$5,Functionalization!$G$6:$M$427,ROW($A225)-5,FALSE),IFERROR(INDEX(AE$391:AE$427,MATCH($F225,$B$391:$B$427,0))/VLOOKUP($F225,$B$391:$AH$427,MATCH(LEFT(TRIM(AE$6),FIND("~",SUBSTITUTE(AE$6,"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225))*HLOOKUP(LEFT(TRIM(AE$6),FIND("~",SUBSTITUTE(AE$6," ","~",LEN(TRIM(AE$6))-LEN(SUBSTITUTE(TRIM(AE$6)," ",""))))-1)&amp;" Total",$B$6:$AH$427,ROW($A225)-5,FALSE))</f>
        <v>0</v>
      </c>
      <c r="AF225" s="11">
        <f ca="1">IF(AF$5&lt;&gt;"",HLOOKUP(AF$5,Functionalization!$G$6:$M$427,ROW($A225)-5,FALSE),IFERROR(INDEX(AF$391:AF$427,MATCH($F225,$B$391:$B$427,0))/VLOOKUP($F225,$B$391:$AH$427,MATCH(LEFT(TRIM(AF$6),FIND("~",SUBSTITUTE(AF$6,"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225))*HLOOKUP(LEFT(TRIM(AF$6),FIND("~",SUBSTITUTE(AF$6," ","~",LEN(TRIM(AF$6))-LEN(SUBSTITUTE(TRIM(AF$6)," ",""))))-1)&amp;" Total",$B$6:$AH$427,ROW($A225)-5,FALSE))</f>
        <v>0</v>
      </c>
      <c r="AG225" s="11">
        <f ca="1">IF(AG$5&lt;&gt;"",HLOOKUP(AG$5,Functionalization!$G$6:$M$427,ROW($A225)-5,FALSE),IFERROR(INDEX(AG$391:AG$427,MATCH($F225,$B$391:$B$427,0))/VLOOKUP($F225,$B$391:$AH$427,MATCH(LEFT(TRIM(AG$6),FIND("~",SUBSTITUTE(AG$6,"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225))*HLOOKUP(LEFT(TRIM(AG$6),FIND("~",SUBSTITUTE(AG$6," ","~",LEN(TRIM(AG$6))-LEN(SUBSTITUTE(TRIM(AG$6)," ",""))))-1)&amp;" Total",$B$6:$AH$427,ROW($A225)-5,FALSE))</f>
        <v>0</v>
      </c>
      <c r="AH225" s="11">
        <f ca="1">IF(AH$5&lt;&gt;"",HLOOKUP(AH$5,Functionalization!$G$6:$M$427,ROW($A225)-5,FALSE),IFERROR(INDEX(AH$391:AH$427,MATCH($F225,$B$391:$B$427,0))/VLOOKUP($F225,$B$391:$AH$427,MATCH(LEFT(TRIM(AH$6),FIND("~",SUBSTITUTE(AH$6,"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225))*HLOOKUP(LEFT(TRIM(AH$6),FIND("~",SUBSTITUTE(AH$6," ","~",LEN(TRIM(AH$6))-LEN(SUBSTITUTE(TRIM(AH$6)," ",""))))-1)&amp;" Total",$B$6:$AH$427,ROW($A225)-5,FALSE))</f>
        <v>0</v>
      </c>
      <c r="AJ225">
        <f ca="1">IFERROR(IF(SUMIF($G$6:$AH$6,AJ$6&amp;" Total",$G225:$AH225)-(SUMIF($G$6:$AH$6,AJ$6&amp;" "&amp;'Input-Func_Class'!$D$22,$G225:$AH225)+IFERROR(SUMIF($G$6:$AH$6,AJ$6&amp;" "&amp;'Input-Func_Class'!$E$22,$G225:$AH225),SUMIF($G$6:$AH$6,AJ$6&amp;" "&amp;'Input-Func_Class'!$B$24,$G225:$AH225))+SUMIF($G$6:$AH$6,AJ$6&amp;" "&amp;'Input-Func_Class'!$F$22,$G225:$AH225))&lt;Check_Limit,0,1),1)</f>
        <v>0</v>
      </c>
      <c r="AK225">
        <f ca="1">IFERROR(IF(SUMIF($G$6:$AH$6,AK$6&amp;" Total",$G225:$AH225)-(SUMIF($G$6:$AH$6,AK$6&amp;" "&amp;'Input-Func_Class'!$D$22,$G225:$AH225)+IFERROR(SUMIF($G$6:$AH$6,AK$6&amp;" "&amp;'Input-Func_Class'!$E$22,$G225:$AH225),SUMIF($G$6:$AH$6,AK$6&amp;" "&amp;'Input-Func_Class'!$B$24,$G225:$AH225))+SUMIF($G$6:$AH$6,AK$6&amp;" "&amp;'Input-Func_Class'!$F$22,$G225:$AH225))&lt;Check_Limit,0,1),1)</f>
        <v>0</v>
      </c>
      <c r="AL225">
        <f ca="1">IFERROR(IF(SUMIF($G$6:$AH$6,AL$6&amp;" Total",$G225:$AH225)-(SUMIF($G$6:$AH$6,AL$6&amp;" "&amp;'Input-Func_Class'!$D$22,$G225:$AH225)+IFERROR(SUMIF($G$6:$AH$6,AL$6&amp;" "&amp;'Input-Func_Class'!$E$22,$G225:$AH225),SUMIF($G$6:$AH$6,AL$6&amp;" "&amp;'Input-Func_Class'!$B$24,$G225:$AH225))+SUMIF($G$6:$AH$6,AL$6&amp;" "&amp;'Input-Func_Class'!$F$22,$G225:$AH225))&lt;Check_Limit,0,1),1)</f>
        <v>0</v>
      </c>
      <c r="AM225">
        <f ca="1">IFERROR(IF(SUMIF($G$6:$AH$6,AM$6&amp;" Total",$G225:$AH225)-(SUMIF($G$6:$AH$6,AM$6&amp;" "&amp;'Input-Func_Class'!$D$22,$G225:$AH225)+IFERROR(SUMIF($G$6:$AH$6,AM$6&amp;" "&amp;'Input-Func_Class'!$E$22,$G225:$AH225),SUMIF($G$6:$AH$6,AM$6&amp;" "&amp;'Input-Func_Class'!$B$24,$G225:$AH225))+SUMIF($G$6:$AH$6,AM$6&amp;" "&amp;'Input-Func_Class'!$F$22,$G225:$AH225))&lt;Check_Limit,0,1),1)</f>
        <v>0</v>
      </c>
      <c r="AN225">
        <f ca="1">IFERROR(IF(SUMIF($G$6:$AH$6,AN$6&amp;" Total",$G225:$AH225)-(SUMIF($G$6:$AH$6,AN$6&amp;" "&amp;'Input-Func_Class'!$D$22,$G225:$AH225)+IFERROR(SUMIF($G$6:$AH$6,AN$6&amp;" "&amp;'Input-Func_Class'!$E$22,$G225:$AH225),SUMIF($G$6:$AH$6,AN$6&amp;" "&amp;'Input-Func_Class'!$B$24,$G225:$AH225))+SUMIF($G$6:$AH$6,AN$6&amp;" "&amp;'Input-Func_Class'!$F$22,$G225:$AH225))&lt;Check_Limit,0,1),1)</f>
        <v>0</v>
      </c>
      <c r="AO225">
        <f ca="1">IFERROR(IF(SUMIF($G$6:$AH$6,AO$6&amp;" Total",$G225:$AH225)-(SUMIF($G$6:$AH$6,AO$6&amp;" "&amp;'Input-Func_Class'!$D$22,$G225:$AH225)+IFERROR(SUMIF($G$6:$AH$6,AO$6&amp;" "&amp;'Input-Func_Class'!$E$22,$G225:$AH225),SUMIF($G$6:$AH$6,AO$6&amp;" "&amp;'Input-Func_Class'!$B$24,$G225:$AH225))+SUMIF($G$6:$AH$6,AO$6&amp;" "&amp;'Input-Func_Class'!$F$22,$G225:$AH225))&lt;Check_Limit,0,1),1)</f>
        <v>0</v>
      </c>
      <c r="AP225">
        <f ca="1">IFERROR(IF(SUMIF($G$6:$AH$6,AP$6&amp;" Total",$G225:$AH225)-(SUMIF($G$6:$AH$6,AP$6&amp;" "&amp;'Input-Func_Class'!$D$22,$G225:$AH225)+IFERROR(SUMIF($G$6:$AH$6,AP$6&amp;" "&amp;'Input-Func_Class'!$E$22,$G225:$AH225),SUMIF($G$6:$AH$6,AP$6&amp;" "&amp;'Input-Func_Class'!$B$24,$G225:$AH225))+SUMIF($G$6:$AH$6,AP$6&amp;" "&amp;'Input-Func_Class'!$F$22,$G225:$AH225))&lt;Check_Limit,0,1),1)</f>
        <v>0</v>
      </c>
    </row>
    <row r="226" spans="1:42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>SUBTOTAL(9,D220:D225)</f>
        <v>4641893.6079435581</v>
      </c>
      <c r="E226" s="11">
        <f t="shared" ca="1" si="25"/>
        <v>0</v>
      </c>
      <c r="G226" s="111">
        <f t="shared" ref="G226:AH226" ca="1" si="29">SUBTOTAL(9,G220:G225)</f>
        <v>0</v>
      </c>
      <c r="H226" s="111">
        <f t="shared" ca="1" si="29"/>
        <v>0</v>
      </c>
      <c r="I226" s="111">
        <f t="shared" ca="1" si="29"/>
        <v>0</v>
      </c>
      <c r="J226" s="111">
        <f t="shared" ca="1" si="29"/>
        <v>0</v>
      </c>
      <c r="K226" s="111">
        <f t="shared" ca="1" si="29"/>
        <v>0</v>
      </c>
      <c r="L226" s="111">
        <f t="shared" ca="1" si="29"/>
        <v>0</v>
      </c>
      <c r="M226" s="111">
        <f t="shared" ca="1" si="29"/>
        <v>0</v>
      </c>
      <c r="N226" s="111">
        <f t="shared" ca="1" si="29"/>
        <v>0</v>
      </c>
      <c r="O226" s="111">
        <f t="shared" ca="1" si="29"/>
        <v>0</v>
      </c>
      <c r="P226" s="111">
        <f t="shared" ca="1" si="29"/>
        <v>0</v>
      </c>
      <c r="Q226" s="111">
        <f t="shared" ca="1" si="29"/>
        <v>0</v>
      </c>
      <c r="R226" s="111">
        <f t="shared" ca="1" si="29"/>
        <v>0</v>
      </c>
      <c r="S226" s="111">
        <f t="shared" ca="1" si="29"/>
        <v>4641893.6079435581</v>
      </c>
      <c r="T226" s="111">
        <f t="shared" ca="1" si="29"/>
        <v>4641893.6079435581</v>
      </c>
      <c r="U226" s="111">
        <f t="shared" ca="1" si="29"/>
        <v>0</v>
      </c>
      <c r="V226" s="111">
        <f t="shared" ca="1" si="29"/>
        <v>0</v>
      </c>
      <c r="W226" s="111">
        <f t="shared" ca="1" si="29"/>
        <v>0</v>
      </c>
      <c r="X226" s="111">
        <f t="shared" ca="1" si="29"/>
        <v>0</v>
      </c>
      <c r="Y226" s="111">
        <f t="shared" ca="1" si="29"/>
        <v>0</v>
      </c>
      <c r="Z226" s="111">
        <f t="shared" ca="1" si="29"/>
        <v>0</v>
      </c>
      <c r="AA226" s="111">
        <f t="shared" ca="1" si="29"/>
        <v>0</v>
      </c>
      <c r="AB226" s="111">
        <f t="shared" ca="1" si="29"/>
        <v>0</v>
      </c>
      <c r="AC226" s="111">
        <f t="shared" ca="1" si="29"/>
        <v>0</v>
      </c>
      <c r="AD226" s="111">
        <f t="shared" ca="1" si="29"/>
        <v>0</v>
      </c>
      <c r="AE226" s="111">
        <f t="shared" ca="1" si="29"/>
        <v>0</v>
      </c>
      <c r="AF226" s="111">
        <f t="shared" ca="1" si="29"/>
        <v>0</v>
      </c>
      <c r="AG226" s="111">
        <f t="shared" ca="1" si="29"/>
        <v>0</v>
      </c>
      <c r="AH226" s="111">
        <f t="shared" ca="1" si="29"/>
        <v>0</v>
      </c>
      <c r="AJ226">
        <f ca="1">IFERROR(IF(SUMIF($G$6:$AH$6,AJ$6&amp;" Total",$G226:$AH226)-(SUMIF($G$6:$AH$6,AJ$6&amp;" "&amp;'Input-Func_Class'!$D$22,$G226:$AH226)+IFERROR(SUMIF($G$6:$AH$6,AJ$6&amp;" "&amp;'Input-Func_Class'!$E$22,$G226:$AH226),SUMIF($G$6:$AH$6,AJ$6&amp;" "&amp;'Input-Func_Class'!$B$24,$G226:$AH226))+SUMIF($G$6:$AH$6,AJ$6&amp;" "&amp;'Input-Func_Class'!$F$22,$G226:$AH226))&lt;Check_Limit,0,1),1)</f>
        <v>0</v>
      </c>
      <c r="AK226">
        <f ca="1">IFERROR(IF(SUMIF($G$6:$AH$6,AK$6&amp;" Total",$G226:$AH226)-(SUMIF($G$6:$AH$6,AK$6&amp;" "&amp;'Input-Func_Class'!$D$22,$G226:$AH226)+IFERROR(SUMIF($G$6:$AH$6,AK$6&amp;" "&amp;'Input-Func_Class'!$E$22,$G226:$AH226),SUMIF($G$6:$AH$6,AK$6&amp;" "&amp;'Input-Func_Class'!$B$24,$G226:$AH226))+SUMIF($G$6:$AH$6,AK$6&amp;" "&amp;'Input-Func_Class'!$F$22,$G226:$AH226))&lt;Check_Limit,0,1),1)</f>
        <v>0</v>
      </c>
      <c r="AL226">
        <f ca="1">IFERROR(IF(SUMIF($G$6:$AH$6,AL$6&amp;" Total",$G226:$AH226)-(SUMIF($G$6:$AH$6,AL$6&amp;" "&amp;'Input-Func_Class'!$D$22,$G226:$AH226)+IFERROR(SUMIF($G$6:$AH$6,AL$6&amp;" "&amp;'Input-Func_Class'!$E$22,$G226:$AH226),SUMIF($G$6:$AH$6,AL$6&amp;" "&amp;'Input-Func_Class'!$B$24,$G226:$AH226))+SUMIF($G$6:$AH$6,AL$6&amp;" "&amp;'Input-Func_Class'!$F$22,$G226:$AH226))&lt;Check_Limit,0,1),1)</f>
        <v>0</v>
      </c>
      <c r="AM226">
        <f ca="1">IFERROR(IF(SUMIF($G$6:$AH$6,AM$6&amp;" Total",$G226:$AH226)-(SUMIF($G$6:$AH$6,AM$6&amp;" "&amp;'Input-Func_Class'!$D$22,$G226:$AH226)+IFERROR(SUMIF($G$6:$AH$6,AM$6&amp;" "&amp;'Input-Func_Class'!$E$22,$G226:$AH226),SUMIF($G$6:$AH$6,AM$6&amp;" "&amp;'Input-Func_Class'!$B$24,$G226:$AH226))+SUMIF($G$6:$AH$6,AM$6&amp;" "&amp;'Input-Func_Class'!$F$22,$G226:$AH226))&lt;Check_Limit,0,1),1)</f>
        <v>0</v>
      </c>
      <c r="AN226">
        <f ca="1">IFERROR(IF(SUMIF($G$6:$AH$6,AN$6&amp;" Total",$G226:$AH226)-(SUMIF($G$6:$AH$6,AN$6&amp;" "&amp;'Input-Func_Class'!$D$22,$G226:$AH226)+IFERROR(SUMIF($G$6:$AH$6,AN$6&amp;" "&amp;'Input-Func_Class'!$E$22,$G226:$AH226),SUMIF($G$6:$AH$6,AN$6&amp;" "&amp;'Input-Func_Class'!$B$24,$G226:$AH226))+SUMIF($G$6:$AH$6,AN$6&amp;" "&amp;'Input-Func_Class'!$F$22,$G226:$AH226))&lt;Check_Limit,0,1),1)</f>
        <v>0</v>
      </c>
      <c r="AO226">
        <f ca="1">IFERROR(IF(SUMIF($G$6:$AH$6,AO$6&amp;" Total",$G226:$AH226)-(SUMIF($G$6:$AH$6,AO$6&amp;" "&amp;'Input-Func_Class'!$D$22,$G226:$AH226)+IFERROR(SUMIF($G$6:$AH$6,AO$6&amp;" "&amp;'Input-Func_Class'!$E$22,$G226:$AH226),SUMIF($G$6:$AH$6,AO$6&amp;" "&amp;'Input-Func_Class'!$B$24,$G226:$AH226))+SUMIF($G$6:$AH$6,AO$6&amp;" "&amp;'Input-Func_Class'!$F$22,$G226:$AH226))&lt;Check_Limit,0,1),1)</f>
        <v>0</v>
      </c>
      <c r="AP226">
        <f ca="1">IFERROR(IF(SUMIF($G$6:$AH$6,AP$6&amp;" Total",$G226:$AH226)-(SUMIF($G$6:$AH$6,AP$6&amp;" "&amp;'Input-Func_Class'!$D$22,$G226:$AH226)+IFERROR(SUMIF($G$6:$AH$6,AP$6&amp;" "&amp;'Input-Func_Class'!$E$22,$G226:$AH226),SUMIF($G$6:$AH$6,AP$6&amp;" "&amp;'Input-Func_Class'!$B$24,$G226:$AH226))+SUMIF($G$6:$AH$6,AP$6&amp;" "&amp;'Input-Func_Class'!$F$22,$G226:$AH226))&lt;Check_Limit,0,1),1)</f>
        <v>0</v>
      </c>
    </row>
    <row r="227" spans="1:42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>
        <f t="shared" si="25"/>
        <v>0</v>
      </c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J227">
        <f>IFERROR(IF(SUMIF($G$6:$AH$6,AJ$6&amp;" Total",$G227:$AH227)-(SUMIF($G$6:$AH$6,AJ$6&amp;" "&amp;'Input-Func_Class'!$D$22,$G227:$AH227)+IFERROR(SUMIF($G$6:$AH$6,AJ$6&amp;" "&amp;'Input-Func_Class'!$E$22,$G227:$AH227),SUMIF($G$6:$AH$6,AJ$6&amp;" "&amp;'Input-Func_Class'!$B$24,$G227:$AH227))+SUMIF($G$6:$AH$6,AJ$6&amp;" "&amp;'Input-Func_Class'!$F$22,$G227:$AH227))&lt;Check_Limit,0,1),1)</f>
        <v>0</v>
      </c>
      <c r="AK227">
        <f>IFERROR(IF(SUMIF($G$6:$AH$6,AK$6&amp;" Total",$G227:$AH227)-(SUMIF($G$6:$AH$6,AK$6&amp;" "&amp;'Input-Func_Class'!$D$22,$G227:$AH227)+IFERROR(SUMIF($G$6:$AH$6,AK$6&amp;" "&amp;'Input-Func_Class'!$E$22,$G227:$AH227),SUMIF($G$6:$AH$6,AK$6&amp;" "&amp;'Input-Func_Class'!$B$24,$G227:$AH227))+SUMIF($G$6:$AH$6,AK$6&amp;" "&amp;'Input-Func_Class'!$F$22,$G227:$AH227))&lt;Check_Limit,0,1),1)</f>
        <v>0</v>
      </c>
      <c r="AL227">
        <f>IFERROR(IF(SUMIF($G$6:$AH$6,AL$6&amp;" Total",$G227:$AH227)-(SUMIF($G$6:$AH$6,AL$6&amp;" "&amp;'Input-Func_Class'!$D$22,$G227:$AH227)+IFERROR(SUMIF($G$6:$AH$6,AL$6&amp;" "&amp;'Input-Func_Class'!$E$22,$G227:$AH227),SUMIF($G$6:$AH$6,AL$6&amp;" "&amp;'Input-Func_Class'!$B$24,$G227:$AH227))+SUMIF($G$6:$AH$6,AL$6&amp;" "&amp;'Input-Func_Class'!$F$22,$G227:$AH227))&lt;Check_Limit,0,1),1)</f>
        <v>0</v>
      </c>
      <c r="AM227">
        <f>IFERROR(IF(SUMIF($G$6:$AH$6,AM$6&amp;" Total",$G227:$AH227)-(SUMIF($G$6:$AH$6,AM$6&amp;" "&amp;'Input-Func_Class'!$D$22,$G227:$AH227)+IFERROR(SUMIF($G$6:$AH$6,AM$6&amp;" "&amp;'Input-Func_Class'!$E$22,$G227:$AH227),SUMIF($G$6:$AH$6,AM$6&amp;" "&amp;'Input-Func_Class'!$B$24,$G227:$AH227))+SUMIF($G$6:$AH$6,AM$6&amp;" "&amp;'Input-Func_Class'!$F$22,$G227:$AH227))&lt;Check_Limit,0,1),1)</f>
        <v>0</v>
      </c>
      <c r="AN227">
        <f>IFERROR(IF(SUMIF($G$6:$AH$6,AN$6&amp;" Total",$G227:$AH227)-(SUMIF($G$6:$AH$6,AN$6&amp;" "&amp;'Input-Func_Class'!$D$22,$G227:$AH227)+IFERROR(SUMIF($G$6:$AH$6,AN$6&amp;" "&amp;'Input-Func_Class'!$E$22,$G227:$AH227),SUMIF($G$6:$AH$6,AN$6&amp;" "&amp;'Input-Func_Class'!$B$24,$G227:$AH227))+SUMIF($G$6:$AH$6,AN$6&amp;" "&amp;'Input-Func_Class'!$F$22,$G227:$AH227))&lt;Check_Limit,0,1),1)</f>
        <v>0</v>
      </c>
      <c r="AO227">
        <f>IFERROR(IF(SUMIF($G$6:$AH$6,AO$6&amp;" Total",$G227:$AH227)-(SUMIF($G$6:$AH$6,AO$6&amp;" "&amp;'Input-Func_Class'!$D$22,$G227:$AH227)+IFERROR(SUMIF($G$6:$AH$6,AO$6&amp;" "&amp;'Input-Func_Class'!$E$22,$G227:$AH227),SUMIF($G$6:$AH$6,AO$6&amp;" "&amp;'Input-Func_Class'!$B$24,$G227:$AH227))+SUMIF($G$6:$AH$6,AO$6&amp;" "&amp;'Input-Func_Class'!$F$22,$G227:$AH227))&lt;Check_Limit,0,1),1)</f>
        <v>0</v>
      </c>
      <c r="AP227">
        <f>IFERROR(IF(SUMIF($G$6:$AH$6,AP$6&amp;" Total",$G227:$AH227)-(SUMIF($G$6:$AH$6,AP$6&amp;" "&amp;'Input-Func_Class'!$D$22,$G227:$AH227)+IFERROR(SUMIF($G$6:$AH$6,AP$6&amp;" "&amp;'Input-Func_Class'!$E$22,$G227:$AH227),SUMIF($G$6:$AH$6,AP$6&amp;" "&amp;'Input-Func_Class'!$B$24,$G227:$AH227))+SUMIF($G$6:$AH$6,AP$6&amp;" "&amp;'Input-Func_Class'!$F$22,$G227:$AH227))&lt;Check_Limit,0,1),1)</f>
        <v>0</v>
      </c>
    </row>
    <row r="228" spans="1:42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>
        <f t="shared" si="25"/>
        <v>0</v>
      </c>
      <c r="F228" s="3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J228">
        <f>IFERROR(IF(SUMIF($G$6:$AH$6,AJ$6&amp;" Total",$G228:$AH228)-(SUMIF($G$6:$AH$6,AJ$6&amp;" "&amp;'Input-Func_Class'!$D$22,$G228:$AH228)+IFERROR(SUMIF($G$6:$AH$6,AJ$6&amp;" "&amp;'Input-Func_Class'!$E$22,$G228:$AH228),SUMIF($G$6:$AH$6,AJ$6&amp;" "&amp;'Input-Func_Class'!$B$24,$G228:$AH228))+SUMIF($G$6:$AH$6,AJ$6&amp;" "&amp;'Input-Func_Class'!$F$22,$G228:$AH228))&lt;Check_Limit,0,1),1)</f>
        <v>0</v>
      </c>
      <c r="AK228">
        <f>IFERROR(IF(SUMIF($G$6:$AH$6,AK$6&amp;" Total",$G228:$AH228)-(SUMIF($G$6:$AH$6,AK$6&amp;" "&amp;'Input-Func_Class'!$D$22,$G228:$AH228)+IFERROR(SUMIF($G$6:$AH$6,AK$6&amp;" "&amp;'Input-Func_Class'!$E$22,$G228:$AH228),SUMIF($G$6:$AH$6,AK$6&amp;" "&amp;'Input-Func_Class'!$B$24,$G228:$AH228))+SUMIF($G$6:$AH$6,AK$6&amp;" "&amp;'Input-Func_Class'!$F$22,$G228:$AH228))&lt;Check_Limit,0,1),1)</f>
        <v>0</v>
      </c>
      <c r="AL228">
        <f>IFERROR(IF(SUMIF($G$6:$AH$6,AL$6&amp;" Total",$G228:$AH228)-(SUMIF($G$6:$AH$6,AL$6&amp;" "&amp;'Input-Func_Class'!$D$22,$G228:$AH228)+IFERROR(SUMIF($G$6:$AH$6,AL$6&amp;" "&amp;'Input-Func_Class'!$E$22,$G228:$AH228),SUMIF($G$6:$AH$6,AL$6&amp;" "&amp;'Input-Func_Class'!$B$24,$G228:$AH228))+SUMIF($G$6:$AH$6,AL$6&amp;" "&amp;'Input-Func_Class'!$F$22,$G228:$AH228))&lt;Check_Limit,0,1),1)</f>
        <v>0</v>
      </c>
      <c r="AM228">
        <f>IFERROR(IF(SUMIF($G$6:$AH$6,AM$6&amp;" Total",$G228:$AH228)-(SUMIF($G$6:$AH$6,AM$6&amp;" "&amp;'Input-Func_Class'!$D$22,$G228:$AH228)+IFERROR(SUMIF($G$6:$AH$6,AM$6&amp;" "&amp;'Input-Func_Class'!$E$22,$G228:$AH228),SUMIF($G$6:$AH$6,AM$6&amp;" "&amp;'Input-Func_Class'!$B$24,$G228:$AH228))+SUMIF($G$6:$AH$6,AM$6&amp;" "&amp;'Input-Func_Class'!$F$22,$G228:$AH228))&lt;Check_Limit,0,1),1)</f>
        <v>0</v>
      </c>
      <c r="AN228">
        <f>IFERROR(IF(SUMIF($G$6:$AH$6,AN$6&amp;" Total",$G228:$AH228)-(SUMIF($G$6:$AH$6,AN$6&amp;" "&amp;'Input-Func_Class'!$D$22,$G228:$AH228)+IFERROR(SUMIF($G$6:$AH$6,AN$6&amp;" "&amp;'Input-Func_Class'!$E$22,$G228:$AH228),SUMIF($G$6:$AH$6,AN$6&amp;" "&amp;'Input-Func_Class'!$B$24,$G228:$AH228))+SUMIF($G$6:$AH$6,AN$6&amp;" "&amp;'Input-Func_Class'!$F$22,$G228:$AH228))&lt;Check_Limit,0,1),1)</f>
        <v>0</v>
      </c>
      <c r="AO228">
        <f>IFERROR(IF(SUMIF($G$6:$AH$6,AO$6&amp;" Total",$G228:$AH228)-(SUMIF($G$6:$AH$6,AO$6&amp;" "&amp;'Input-Func_Class'!$D$22,$G228:$AH228)+IFERROR(SUMIF($G$6:$AH$6,AO$6&amp;" "&amp;'Input-Func_Class'!$E$22,$G228:$AH228),SUMIF($G$6:$AH$6,AO$6&amp;" "&amp;'Input-Func_Class'!$B$24,$G228:$AH228))+SUMIF($G$6:$AH$6,AO$6&amp;" "&amp;'Input-Func_Class'!$F$22,$G228:$AH228))&lt;Check_Limit,0,1),1)</f>
        <v>0</v>
      </c>
      <c r="AP228">
        <f>IFERROR(IF(SUMIF($G$6:$AH$6,AP$6&amp;" Total",$G228:$AH228)-(SUMIF($G$6:$AH$6,AP$6&amp;" "&amp;'Input-Func_Class'!$D$22,$G228:$AH228)+IFERROR(SUMIF($G$6:$AH$6,AP$6&amp;" "&amp;'Input-Func_Class'!$E$22,$G228:$AH228),SUMIF($G$6:$AH$6,AP$6&amp;" "&amp;'Input-Func_Class'!$B$24,$G228:$AH228))+SUMIF($G$6:$AH$6,AP$6&amp;" "&amp;'Input-Func_Class'!$F$22,$G228:$AH228))&lt;Check_Limit,0,1),1)</f>
        <v>0</v>
      </c>
    </row>
    <row r="229" spans="1:42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>Functionalization!$D229</f>
        <v>-3834761.6781084663</v>
      </c>
      <c r="E229" s="11">
        <f t="shared" ca="1" si="25"/>
        <v>0</v>
      </c>
      <c r="F229" s="3" t="str">
        <f>IF($D229=0,"-",IF('Input-Accounts'!$E229&lt;&gt;0,'Input-Accounts'!$E229,'Input-Accounts'!$G229))</f>
        <v>INT_DISTO&amp;M</v>
      </c>
      <c r="G229" s="11">
        <f ca="1">IF(G$5&lt;&gt;"",HLOOKUP(G$5,Functionalization!$G$6:$M$427,ROW($A229)-5,FALSE),IFERROR(INDEX(G$391:G$427,MATCH($F229,$B$391:$B$427,0))/VLOOKUP($F229,$B$391:$AH$427,MATCH(LEFT(TRIM(G$6),FIND("~",SUBSTITUTE(G$6,"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229))*HLOOKUP(LEFT(TRIM(G$6),FIND("~",SUBSTITUTE(G$6," ","~",LEN(TRIM(G$6))-LEN(SUBSTITUTE(TRIM(G$6)," ",""))))-1)&amp;" Total",$B$6:$AH$427,ROW($A229)-5,FALSE))</f>
        <v>0</v>
      </c>
      <c r="H229" s="11">
        <f ca="1">IF(H$5&lt;&gt;"",HLOOKUP(H$5,Functionalization!$G$6:$M$427,ROW($A229)-5,FALSE),IFERROR(INDEX(H$391:H$427,MATCH($F229,$B$391:$B$427,0))/VLOOKUP($F229,$B$391:$AH$427,MATCH(LEFT(TRIM(H$6),FIND("~",SUBSTITUTE(H$6,"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229))*HLOOKUP(LEFT(TRIM(H$6),FIND("~",SUBSTITUTE(H$6," ","~",LEN(TRIM(H$6))-LEN(SUBSTITUTE(TRIM(H$6)," ",""))))-1)&amp;" Total",$B$6:$AH$427,ROW($A229)-5,FALSE))</f>
        <v>0</v>
      </c>
      <c r="I229" s="11">
        <f ca="1">IF(I$5&lt;&gt;"",HLOOKUP(I$5,Functionalization!$G$6:$M$427,ROW($A229)-5,FALSE),IFERROR(INDEX(I$391:I$427,MATCH($F229,$B$391:$B$427,0))/VLOOKUP($F229,$B$391:$AH$427,MATCH(LEFT(TRIM(I$6),FIND("~",SUBSTITUTE(I$6,"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229))*HLOOKUP(LEFT(TRIM(I$6),FIND("~",SUBSTITUTE(I$6," ","~",LEN(TRIM(I$6))-LEN(SUBSTITUTE(TRIM(I$6)," ",""))))-1)&amp;" Total",$B$6:$AH$427,ROW($A229)-5,FALSE))</f>
        <v>0</v>
      </c>
      <c r="J229" s="11">
        <f ca="1">IF(J$5&lt;&gt;"",HLOOKUP(J$5,Functionalization!$G$6:$M$427,ROW($A229)-5,FALSE),IFERROR(INDEX(J$391:J$427,MATCH($F229,$B$391:$B$427,0))/VLOOKUP($F229,$B$391:$AH$427,MATCH(LEFT(TRIM(J$6),FIND("~",SUBSTITUTE(J$6,"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229))*HLOOKUP(LEFT(TRIM(J$6),FIND("~",SUBSTITUTE(J$6," ","~",LEN(TRIM(J$6))-LEN(SUBSTITUTE(TRIM(J$6)," ",""))))-1)&amp;" Total",$B$6:$AH$427,ROW($A229)-5,FALSE))</f>
        <v>0</v>
      </c>
      <c r="K229" s="11">
        <f ca="1">IF(K$5&lt;&gt;"",HLOOKUP(K$5,Functionalization!$G$6:$M$427,ROW($A229)-5,FALSE),IFERROR(INDEX(K$391:K$427,MATCH($F229,$B$391:$B$427,0))/VLOOKUP($F229,$B$391:$AH$427,MATCH(LEFT(TRIM(K$6),FIND("~",SUBSTITUTE(K$6,"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229))*HLOOKUP(LEFT(TRIM(K$6),FIND("~",SUBSTITUTE(K$6," ","~",LEN(TRIM(K$6))-LEN(SUBSTITUTE(TRIM(K$6)," ",""))))-1)&amp;" Total",$B$6:$AH$427,ROW($A229)-5,FALSE))</f>
        <v>0</v>
      </c>
      <c r="L229" s="11">
        <f ca="1">IF(L$5&lt;&gt;"",HLOOKUP(L$5,Functionalization!$G$6:$M$427,ROW($A229)-5,FALSE),IFERROR(INDEX(L$391:L$427,MATCH($F229,$B$391:$B$427,0))/VLOOKUP($F229,$B$391:$AH$427,MATCH(LEFT(TRIM(L$6),FIND("~",SUBSTITUTE(L$6,"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229))*HLOOKUP(LEFT(TRIM(L$6),FIND("~",SUBSTITUTE(L$6," ","~",LEN(TRIM(L$6))-LEN(SUBSTITUTE(TRIM(L$6)," ",""))))-1)&amp;" Total",$B$6:$AH$427,ROW($A229)-5,FALSE))</f>
        <v>0</v>
      </c>
      <c r="M229" s="11">
        <f ca="1">IF(M$5&lt;&gt;"",HLOOKUP(M$5,Functionalization!$G$6:$M$427,ROW($A229)-5,FALSE),IFERROR(INDEX(M$391:M$427,MATCH($F229,$B$391:$B$427,0))/VLOOKUP($F229,$B$391:$AH$427,MATCH(LEFT(TRIM(M$6),FIND("~",SUBSTITUTE(M$6,"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229))*HLOOKUP(LEFT(TRIM(M$6),FIND("~",SUBSTITUTE(M$6," ","~",LEN(TRIM(M$6))-LEN(SUBSTITUTE(TRIM(M$6)," ",""))))-1)&amp;" Total",$B$6:$AH$427,ROW($A229)-5,FALSE))</f>
        <v>0</v>
      </c>
      <c r="N229" s="11">
        <f ca="1">IF(N$5&lt;&gt;"",HLOOKUP(N$5,Functionalization!$G$6:$M$427,ROW($A229)-5,FALSE),IFERROR(INDEX(N$391:N$427,MATCH($F229,$B$391:$B$427,0))/VLOOKUP($F229,$B$391:$AH$427,MATCH(LEFT(TRIM(N$6),FIND("~",SUBSTITUTE(N$6,"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229))*HLOOKUP(LEFT(TRIM(N$6),FIND("~",SUBSTITUTE(N$6," ","~",LEN(TRIM(N$6))-LEN(SUBSTITUTE(TRIM(N$6)," ",""))))-1)&amp;" Total",$B$6:$AH$427,ROW($A229)-5,FALSE))</f>
        <v>0</v>
      </c>
      <c r="O229" s="11">
        <f ca="1">IF(O$5&lt;&gt;"",HLOOKUP(O$5,Functionalization!$G$6:$M$427,ROW($A229)-5,FALSE),IFERROR(INDEX(O$391:O$427,MATCH($F229,$B$391:$B$427,0))/VLOOKUP($F229,$B$391:$AH$427,MATCH(LEFT(TRIM(O$6),FIND("~",SUBSTITUTE(O$6,"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229))*HLOOKUP(LEFT(TRIM(O$6),FIND("~",SUBSTITUTE(O$6," ","~",LEN(TRIM(O$6))-LEN(SUBSTITUTE(TRIM(O$6)," ",""))))-1)&amp;" Total",$B$6:$AH$427,ROW($A229)-5,FALSE))</f>
        <v>0</v>
      </c>
      <c r="P229" s="11">
        <f ca="1">IF(P$5&lt;&gt;"",HLOOKUP(P$5,Functionalization!$G$6:$M$427,ROW($A229)-5,FALSE),IFERROR(INDEX(P$391:P$427,MATCH($F229,$B$391:$B$427,0))/VLOOKUP($F229,$B$391:$AH$427,MATCH(LEFT(TRIM(P$6),FIND("~",SUBSTITUTE(P$6,"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229))*HLOOKUP(LEFT(TRIM(P$6),FIND("~",SUBSTITUTE(P$6," ","~",LEN(TRIM(P$6))-LEN(SUBSTITUTE(TRIM(P$6)," ",""))))-1)&amp;" Total",$B$6:$AH$427,ROW($A229)-5,FALSE))</f>
        <v>0</v>
      </c>
      <c r="Q229" s="11">
        <f ca="1">IF(Q$5&lt;&gt;"",HLOOKUP(Q$5,Functionalization!$G$6:$M$427,ROW($A229)-5,FALSE),IFERROR(INDEX(Q$391:Q$427,MATCH($F229,$B$391:$B$427,0))/VLOOKUP($F229,$B$391:$AH$427,MATCH(LEFT(TRIM(Q$6),FIND("~",SUBSTITUTE(Q$6,"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229))*HLOOKUP(LEFT(TRIM(Q$6),FIND("~",SUBSTITUTE(Q$6," ","~",LEN(TRIM(Q$6))-LEN(SUBSTITUTE(TRIM(Q$6)," ",""))))-1)&amp;" Total",$B$6:$AH$427,ROW($A229)-5,FALSE))</f>
        <v>0</v>
      </c>
      <c r="R229" s="11">
        <f ca="1">IF(R$5&lt;&gt;"",HLOOKUP(R$5,Functionalization!$G$6:$M$427,ROW($A229)-5,FALSE),IFERROR(INDEX(R$391:R$427,MATCH($F229,$B$391:$B$427,0))/VLOOKUP($F229,$B$391:$AH$427,MATCH(LEFT(TRIM(R$6),FIND("~",SUBSTITUTE(R$6,"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229))*HLOOKUP(LEFT(TRIM(R$6),FIND("~",SUBSTITUTE(R$6," ","~",LEN(TRIM(R$6))-LEN(SUBSTITUTE(TRIM(R$6)," ",""))))-1)&amp;" Total",$B$6:$AH$427,ROW($A229)-5,FALSE))</f>
        <v>0</v>
      </c>
      <c r="S229" s="11">
        <f ca="1">IF(S$5&lt;&gt;"",HLOOKUP(S$5,Functionalization!$G$6:$M$427,ROW($A229)-5,FALSE),IFERROR(INDEX(S$391:S$427,MATCH($F229,$B$391:$B$427,0))/VLOOKUP($F229,$B$391:$AH$427,MATCH(LEFT(TRIM(S$6),FIND("~",SUBSTITUTE(S$6,"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229))*HLOOKUP(LEFT(TRIM(S$6),FIND("~",SUBSTITUTE(S$6," ","~",LEN(TRIM(S$6))-LEN(SUBSTITUTE(TRIM(S$6)," ",""))))-1)&amp;" Total",$B$6:$AH$427,ROW($A229)-5,FALSE))</f>
        <v>0</v>
      </c>
      <c r="T229" s="11">
        <f ca="1">IF(T$5&lt;&gt;"",HLOOKUP(T$5,Functionalization!$G$6:$M$427,ROW($A229)-5,FALSE),IFERROR(INDEX(T$391:T$427,MATCH($F229,$B$391:$B$427,0))/VLOOKUP($F229,$B$391:$AH$427,MATCH(LEFT(TRIM(T$6),FIND("~",SUBSTITUTE(T$6,"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229))*HLOOKUP(LEFT(TRIM(T$6),FIND("~",SUBSTITUTE(T$6," ","~",LEN(TRIM(T$6))-LEN(SUBSTITUTE(TRIM(T$6)," ",""))))-1)&amp;" Total",$B$6:$AH$427,ROW($A229)-5,FALSE))</f>
        <v>0</v>
      </c>
      <c r="U229" s="11">
        <f ca="1">IF(U$5&lt;&gt;"",HLOOKUP(U$5,Functionalization!$G$6:$M$427,ROW($A229)-5,FALSE),IFERROR(INDEX(U$391:U$427,MATCH($F229,$B$391:$B$427,0))/VLOOKUP($F229,$B$391:$AH$427,MATCH(LEFT(TRIM(U$6),FIND("~",SUBSTITUTE(U$6,"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229))*HLOOKUP(LEFT(TRIM(U$6),FIND("~",SUBSTITUTE(U$6," ","~",LEN(TRIM(U$6))-LEN(SUBSTITUTE(TRIM(U$6)," ",""))))-1)&amp;" Total",$B$6:$AH$427,ROW($A229)-5,FALSE))</f>
        <v>0</v>
      </c>
      <c r="V229" s="11">
        <f ca="1">IF(V$5&lt;&gt;"",HLOOKUP(V$5,Functionalization!$G$6:$M$427,ROW($A229)-5,FALSE),IFERROR(INDEX(V$391:V$427,MATCH($F229,$B$391:$B$427,0))/VLOOKUP($F229,$B$391:$AH$427,MATCH(LEFT(TRIM(V$6),FIND("~",SUBSTITUTE(V$6,"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229))*HLOOKUP(LEFT(TRIM(V$6),FIND("~",SUBSTITUTE(V$6," ","~",LEN(TRIM(V$6))-LEN(SUBSTITUTE(TRIM(V$6)," ",""))))-1)&amp;" Total",$B$6:$AH$427,ROW($A229)-5,FALSE))</f>
        <v>0</v>
      </c>
      <c r="W229" s="11">
        <f ca="1">IF(W$5&lt;&gt;"",HLOOKUP(W$5,Functionalization!$G$6:$M$427,ROW($A229)-5,FALSE),IFERROR(INDEX(W$391:W$427,MATCH($F229,$B$391:$B$427,0))/VLOOKUP($F229,$B$391:$AH$427,MATCH(LEFT(TRIM(W$6),FIND("~",SUBSTITUTE(W$6,"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229))*HLOOKUP(LEFT(TRIM(W$6),FIND("~",SUBSTITUTE(W$6," ","~",LEN(TRIM(W$6))-LEN(SUBSTITUTE(TRIM(W$6)," ",""))))-1)&amp;" Total",$B$6:$AH$427,ROW($A229)-5,FALSE))</f>
        <v>-2838716.9606940709</v>
      </c>
      <c r="X229" s="11">
        <f ca="1">IF(X$5&lt;&gt;"",HLOOKUP(X$5,Functionalization!$G$6:$M$427,ROW($A229)-5,FALSE),IFERROR(INDEX(X$391:X$427,MATCH($F229,$B$391:$B$427,0))/VLOOKUP($F229,$B$391:$AH$427,MATCH(LEFT(TRIM(X$6),FIND("~",SUBSTITUTE(X$6,"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229))*HLOOKUP(LEFT(TRIM(X$6),FIND("~",SUBSTITUTE(X$6," ","~",LEN(TRIM(X$6))-LEN(SUBSTITUTE(TRIM(X$6)," ",""))))-1)&amp;" Total",$B$6:$AH$427,ROW($A229)-5,FALSE))</f>
        <v>-2228249.1023945292</v>
      </c>
      <c r="Y229" s="11">
        <f ca="1">IF(Y$5&lt;&gt;"",HLOOKUP(Y$5,Functionalization!$G$6:$M$427,ROW($A229)-5,FALSE),IFERROR(INDEX(Y$391:Y$427,MATCH($F229,$B$391:$B$427,0))/VLOOKUP($F229,$B$391:$AH$427,MATCH(LEFT(TRIM(Y$6),FIND("~",SUBSTITUTE(Y$6,"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229))*HLOOKUP(LEFT(TRIM(Y$6),FIND("~",SUBSTITUTE(Y$6," ","~",LEN(TRIM(Y$6))-LEN(SUBSTITUTE(TRIM(Y$6)," ",""))))-1)&amp;" Total",$B$6:$AH$427,ROW($A229)-5,FALSE))</f>
        <v>0</v>
      </c>
      <c r="Z229" s="11">
        <f ca="1">IF(Z$5&lt;&gt;"",HLOOKUP(Z$5,Functionalization!$G$6:$M$427,ROW($A229)-5,FALSE),IFERROR(INDEX(Z$391:Z$427,MATCH($F229,$B$391:$B$427,0))/VLOOKUP($F229,$B$391:$AH$427,MATCH(LEFT(TRIM(Z$6),FIND("~",SUBSTITUTE(Z$6,"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229))*HLOOKUP(LEFT(TRIM(Z$6),FIND("~",SUBSTITUTE(Z$6," ","~",LEN(TRIM(Z$6))-LEN(SUBSTITUTE(TRIM(Z$6)," ",""))))-1)&amp;" Total",$B$6:$AH$427,ROW($A229)-5,FALSE))</f>
        <v>-610467.8582995421</v>
      </c>
      <c r="AA229" s="11">
        <f ca="1">IF(AA$5&lt;&gt;"",HLOOKUP(AA$5,Functionalization!$G$6:$M$427,ROW($A229)-5,FALSE),IFERROR(INDEX(AA$391:AA$427,MATCH($F229,$B$391:$B$427,0))/VLOOKUP($F229,$B$391:$AH$427,MATCH(LEFT(TRIM(AA$6),FIND("~",SUBSTITUTE(AA$6,"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229))*HLOOKUP(LEFT(TRIM(AA$6),FIND("~",SUBSTITUTE(AA$6," ","~",LEN(TRIM(AA$6))-LEN(SUBSTITUTE(TRIM(AA$6)," ",""))))-1)&amp;" Total",$B$6:$AH$427,ROW($A229)-5,FALSE))</f>
        <v>-996044.71741439495</v>
      </c>
      <c r="AB229" s="11">
        <f ca="1">IF(AB$5&lt;&gt;"",HLOOKUP(AB$5,Functionalization!$G$6:$M$427,ROW($A229)-5,FALSE),IFERROR(INDEX(AB$391:AB$427,MATCH($F229,$B$391:$B$427,0))/VLOOKUP($F229,$B$391:$AH$427,MATCH(LEFT(TRIM(AB$6),FIND("~",SUBSTITUTE(AB$6,"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229))*HLOOKUP(LEFT(TRIM(AB$6),FIND("~",SUBSTITUTE(AB$6," ","~",LEN(TRIM(AB$6))-LEN(SUBSTITUTE(TRIM(AB$6)," ",""))))-1)&amp;" Total",$B$6:$AH$427,ROW($A229)-5,FALSE))</f>
        <v>0</v>
      </c>
      <c r="AC229" s="11">
        <f ca="1">IF(AC$5&lt;&gt;"",HLOOKUP(AC$5,Functionalization!$G$6:$M$427,ROW($A229)-5,FALSE),IFERROR(INDEX(AC$391:AC$427,MATCH($F229,$B$391:$B$427,0))/VLOOKUP($F229,$B$391:$AH$427,MATCH(LEFT(TRIM(AC$6),FIND("~",SUBSTITUTE(AC$6,"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229))*HLOOKUP(LEFT(TRIM(AC$6),FIND("~",SUBSTITUTE(AC$6," ","~",LEN(TRIM(AC$6))-LEN(SUBSTITUTE(TRIM(AC$6)," ",""))))-1)&amp;" Total",$B$6:$AH$427,ROW($A229)-5,FALSE))</f>
        <v>0</v>
      </c>
      <c r="AD229" s="11">
        <f ca="1">IF(AD$5&lt;&gt;"",HLOOKUP(AD$5,Functionalization!$G$6:$M$427,ROW($A229)-5,FALSE),IFERROR(INDEX(AD$391:AD$427,MATCH($F229,$B$391:$B$427,0))/VLOOKUP($F229,$B$391:$AH$427,MATCH(LEFT(TRIM(AD$6),FIND("~",SUBSTITUTE(AD$6,"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229))*HLOOKUP(LEFT(TRIM(AD$6),FIND("~",SUBSTITUTE(AD$6," ","~",LEN(TRIM(AD$6))-LEN(SUBSTITUTE(TRIM(AD$6)," ",""))))-1)&amp;" Total",$B$6:$AH$427,ROW($A229)-5,FALSE))</f>
        <v>-996044.71741439495</v>
      </c>
      <c r="AE229" s="11">
        <f ca="1">IF(AE$5&lt;&gt;"",HLOOKUP(AE$5,Functionalization!$G$6:$M$427,ROW($A229)-5,FALSE),IFERROR(INDEX(AE$391:AE$427,MATCH($F229,$B$391:$B$427,0))/VLOOKUP($F229,$B$391:$AH$427,MATCH(LEFT(TRIM(AE$6),FIND("~",SUBSTITUTE(AE$6,"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229))*HLOOKUP(LEFT(TRIM(AE$6),FIND("~",SUBSTITUTE(AE$6," ","~",LEN(TRIM(AE$6))-LEN(SUBSTITUTE(TRIM(AE$6)," ",""))))-1)&amp;" Total",$B$6:$AH$427,ROW($A229)-5,FALSE))</f>
        <v>0</v>
      </c>
      <c r="AF229" s="11">
        <f ca="1">IF(AF$5&lt;&gt;"",HLOOKUP(AF$5,Functionalization!$G$6:$M$427,ROW($A229)-5,FALSE),IFERROR(INDEX(AF$391:AF$427,MATCH($F229,$B$391:$B$427,0))/VLOOKUP($F229,$B$391:$AH$427,MATCH(LEFT(TRIM(AF$6),FIND("~",SUBSTITUTE(AF$6,"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229))*HLOOKUP(LEFT(TRIM(AF$6),FIND("~",SUBSTITUTE(AF$6," ","~",LEN(TRIM(AF$6))-LEN(SUBSTITUTE(TRIM(AF$6)," ",""))))-1)&amp;" Total",$B$6:$AH$427,ROW($A229)-5,FALSE))</f>
        <v>0</v>
      </c>
      <c r="AG229" s="11">
        <f ca="1">IF(AG$5&lt;&gt;"",HLOOKUP(AG$5,Functionalization!$G$6:$M$427,ROW($A229)-5,FALSE),IFERROR(INDEX(AG$391:AG$427,MATCH($F229,$B$391:$B$427,0))/VLOOKUP($F229,$B$391:$AH$427,MATCH(LEFT(TRIM(AG$6),FIND("~",SUBSTITUTE(AG$6,"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229))*HLOOKUP(LEFT(TRIM(AG$6),FIND("~",SUBSTITUTE(AG$6," ","~",LEN(TRIM(AG$6))-LEN(SUBSTITUTE(TRIM(AG$6)," ",""))))-1)&amp;" Total",$B$6:$AH$427,ROW($A229)-5,FALSE))</f>
        <v>0</v>
      </c>
      <c r="AH229" s="11">
        <f ca="1">IF(AH$5&lt;&gt;"",HLOOKUP(AH$5,Functionalization!$G$6:$M$427,ROW($A229)-5,FALSE),IFERROR(INDEX(AH$391:AH$427,MATCH($F229,$B$391:$B$427,0))/VLOOKUP($F229,$B$391:$AH$427,MATCH(LEFT(TRIM(AH$6),FIND("~",SUBSTITUTE(AH$6,"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229))*HLOOKUP(LEFT(TRIM(AH$6),FIND("~",SUBSTITUTE(AH$6," ","~",LEN(TRIM(AH$6))-LEN(SUBSTITUTE(TRIM(AH$6)," ",""))))-1)&amp;" Total",$B$6:$AH$427,ROW($A229)-5,FALSE))</f>
        <v>0</v>
      </c>
      <c r="AJ229">
        <f ca="1">IFERROR(IF(SUMIF($G$6:$AH$6,AJ$6&amp;" Total",$G229:$AH229)-(SUMIF($G$6:$AH$6,AJ$6&amp;" "&amp;'Input-Func_Class'!$D$22,$G229:$AH229)+IFERROR(SUMIF($G$6:$AH$6,AJ$6&amp;" "&amp;'Input-Func_Class'!$E$22,$G229:$AH229),SUMIF($G$6:$AH$6,AJ$6&amp;" "&amp;'Input-Func_Class'!$B$24,$G229:$AH229))+SUMIF($G$6:$AH$6,AJ$6&amp;" "&amp;'Input-Func_Class'!$F$22,$G229:$AH229))&lt;Check_Limit,0,1),1)</f>
        <v>0</v>
      </c>
      <c r="AK229">
        <f ca="1">IFERROR(IF(SUMIF($G$6:$AH$6,AK$6&amp;" Total",$G229:$AH229)-(SUMIF($G$6:$AH$6,AK$6&amp;" "&amp;'Input-Func_Class'!$D$22,$G229:$AH229)+IFERROR(SUMIF($G$6:$AH$6,AK$6&amp;" "&amp;'Input-Func_Class'!$E$22,$G229:$AH229),SUMIF($G$6:$AH$6,AK$6&amp;" "&amp;'Input-Func_Class'!$B$24,$G229:$AH229))+SUMIF($G$6:$AH$6,AK$6&amp;" "&amp;'Input-Func_Class'!$F$22,$G229:$AH229))&lt;Check_Limit,0,1),1)</f>
        <v>0</v>
      </c>
      <c r="AL229">
        <f ca="1">IFERROR(IF(SUMIF($G$6:$AH$6,AL$6&amp;" Total",$G229:$AH229)-(SUMIF($G$6:$AH$6,AL$6&amp;" "&amp;'Input-Func_Class'!$D$22,$G229:$AH229)+IFERROR(SUMIF($G$6:$AH$6,AL$6&amp;" "&amp;'Input-Func_Class'!$E$22,$G229:$AH229),SUMIF($G$6:$AH$6,AL$6&amp;" "&amp;'Input-Func_Class'!$B$24,$G229:$AH229))+SUMIF($G$6:$AH$6,AL$6&amp;" "&amp;'Input-Func_Class'!$F$22,$G229:$AH229))&lt;Check_Limit,0,1),1)</f>
        <v>0</v>
      </c>
      <c r="AM229">
        <f ca="1">IFERROR(IF(SUMIF($G$6:$AH$6,AM$6&amp;" Total",$G229:$AH229)-(SUMIF($G$6:$AH$6,AM$6&amp;" "&amp;'Input-Func_Class'!$D$22,$G229:$AH229)+IFERROR(SUMIF($G$6:$AH$6,AM$6&amp;" "&amp;'Input-Func_Class'!$E$22,$G229:$AH229),SUMIF($G$6:$AH$6,AM$6&amp;" "&amp;'Input-Func_Class'!$B$24,$G229:$AH229))+SUMIF($G$6:$AH$6,AM$6&amp;" "&amp;'Input-Func_Class'!$F$22,$G229:$AH229))&lt;Check_Limit,0,1),1)</f>
        <v>0</v>
      </c>
      <c r="AN229">
        <f ca="1">IFERROR(IF(SUMIF($G$6:$AH$6,AN$6&amp;" Total",$G229:$AH229)-(SUMIF($G$6:$AH$6,AN$6&amp;" "&amp;'Input-Func_Class'!$D$22,$G229:$AH229)+IFERROR(SUMIF($G$6:$AH$6,AN$6&amp;" "&amp;'Input-Func_Class'!$E$22,$G229:$AH229),SUMIF($G$6:$AH$6,AN$6&amp;" "&amp;'Input-Func_Class'!$B$24,$G229:$AH229))+SUMIF($G$6:$AH$6,AN$6&amp;" "&amp;'Input-Func_Class'!$F$22,$G229:$AH229))&lt;Check_Limit,0,1),1)</f>
        <v>0</v>
      </c>
      <c r="AO229">
        <f ca="1">IFERROR(IF(SUMIF($G$6:$AH$6,AO$6&amp;" Total",$G229:$AH229)-(SUMIF($G$6:$AH$6,AO$6&amp;" "&amp;'Input-Func_Class'!$D$22,$G229:$AH229)+IFERROR(SUMIF($G$6:$AH$6,AO$6&amp;" "&amp;'Input-Func_Class'!$E$22,$G229:$AH229),SUMIF($G$6:$AH$6,AO$6&amp;" "&amp;'Input-Func_Class'!$B$24,$G229:$AH229))+SUMIF($G$6:$AH$6,AO$6&amp;" "&amp;'Input-Func_Class'!$F$22,$G229:$AH229))&lt;Check_Limit,0,1),1)</f>
        <v>0</v>
      </c>
      <c r="AP229">
        <f ca="1">IFERROR(IF(SUMIF($G$6:$AH$6,AP$6&amp;" Total",$G229:$AH229)-(SUMIF($G$6:$AH$6,AP$6&amp;" "&amp;'Input-Func_Class'!$D$22,$G229:$AH229)+IFERROR(SUMIF($G$6:$AH$6,AP$6&amp;" "&amp;'Input-Func_Class'!$E$22,$G229:$AH229),SUMIF($G$6:$AH$6,AP$6&amp;" "&amp;'Input-Func_Class'!$B$24,$G229:$AH229))+SUMIF($G$6:$AH$6,AP$6&amp;" "&amp;'Input-Func_Class'!$F$22,$G229:$AH229))&lt;Check_Limit,0,1),1)</f>
        <v>0</v>
      </c>
    </row>
    <row r="230" spans="1:42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>Functionalization!$D230</f>
        <v>18120248.778331265</v>
      </c>
      <c r="E230" s="11">
        <f t="shared" ca="1" si="25"/>
        <v>0</v>
      </c>
      <c r="F230" s="3" t="str">
        <f>IF($D230=0,"-",IF('Input-Accounts'!$E230&lt;&gt;0,'Input-Accounts'!$E230,'Input-Accounts'!$G230))</f>
        <v>INT_DMAINS_SERV</v>
      </c>
      <c r="G230" s="11">
        <f ca="1">IF(G$5&lt;&gt;"",HLOOKUP(G$5,Functionalization!$G$6:$M$427,ROW($A230)-5,FALSE),IFERROR(INDEX(G$391:G$427,MATCH($F230,$B$391:$B$427,0))/VLOOKUP($F230,$B$391:$AH$427,MATCH(LEFT(TRIM(G$6),FIND("~",SUBSTITUTE(G$6,"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230))*HLOOKUP(LEFT(TRIM(G$6),FIND("~",SUBSTITUTE(G$6," ","~",LEN(TRIM(G$6))-LEN(SUBSTITUTE(TRIM(G$6)," ",""))))-1)&amp;" Total",$B$6:$AH$427,ROW($A230)-5,FALSE))</f>
        <v>0</v>
      </c>
      <c r="H230" s="11">
        <f ca="1">IF(H$5&lt;&gt;"",HLOOKUP(H$5,Functionalization!$G$6:$M$427,ROW($A230)-5,FALSE),IFERROR(INDEX(H$391:H$427,MATCH($F230,$B$391:$B$427,0))/VLOOKUP($F230,$B$391:$AH$427,MATCH(LEFT(TRIM(H$6),FIND("~",SUBSTITUTE(H$6,"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230))*HLOOKUP(LEFT(TRIM(H$6),FIND("~",SUBSTITUTE(H$6," ","~",LEN(TRIM(H$6))-LEN(SUBSTITUTE(TRIM(H$6)," ",""))))-1)&amp;" Total",$B$6:$AH$427,ROW($A230)-5,FALSE))</f>
        <v>0</v>
      </c>
      <c r="I230" s="11">
        <f ca="1">IF(I$5&lt;&gt;"",HLOOKUP(I$5,Functionalization!$G$6:$M$427,ROW($A230)-5,FALSE),IFERROR(INDEX(I$391:I$427,MATCH($F230,$B$391:$B$427,0))/VLOOKUP($F230,$B$391:$AH$427,MATCH(LEFT(TRIM(I$6),FIND("~",SUBSTITUTE(I$6,"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230))*HLOOKUP(LEFT(TRIM(I$6),FIND("~",SUBSTITUTE(I$6," ","~",LEN(TRIM(I$6))-LEN(SUBSTITUTE(TRIM(I$6)," ",""))))-1)&amp;" Total",$B$6:$AH$427,ROW($A230)-5,FALSE))</f>
        <v>0</v>
      </c>
      <c r="J230" s="11">
        <f ca="1">IF(J$5&lt;&gt;"",HLOOKUP(J$5,Functionalization!$G$6:$M$427,ROW($A230)-5,FALSE),IFERROR(INDEX(J$391:J$427,MATCH($F230,$B$391:$B$427,0))/VLOOKUP($F230,$B$391:$AH$427,MATCH(LEFT(TRIM(J$6),FIND("~",SUBSTITUTE(J$6,"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230))*HLOOKUP(LEFT(TRIM(J$6),FIND("~",SUBSTITUTE(J$6," ","~",LEN(TRIM(J$6))-LEN(SUBSTITUTE(TRIM(J$6)," ",""))))-1)&amp;" Total",$B$6:$AH$427,ROW($A230)-5,FALSE))</f>
        <v>0</v>
      </c>
      <c r="K230" s="11">
        <f ca="1">IF(K$5&lt;&gt;"",HLOOKUP(K$5,Functionalization!$G$6:$M$427,ROW($A230)-5,FALSE),IFERROR(INDEX(K$391:K$427,MATCH($F230,$B$391:$B$427,0))/VLOOKUP($F230,$B$391:$AH$427,MATCH(LEFT(TRIM(K$6),FIND("~",SUBSTITUTE(K$6,"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230))*HLOOKUP(LEFT(TRIM(K$6),FIND("~",SUBSTITUTE(K$6," ","~",LEN(TRIM(K$6))-LEN(SUBSTITUTE(TRIM(K$6)," ",""))))-1)&amp;" Total",$B$6:$AH$427,ROW($A230)-5,FALSE))</f>
        <v>0</v>
      </c>
      <c r="L230" s="11">
        <f ca="1">IF(L$5&lt;&gt;"",HLOOKUP(L$5,Functionalization!$G$6:$M$427,ROW($A230)-5,FALSE),IFERROR(INDEX(L$391:L$427,MATCH($F230,$B$391:$B$427,0))/VLOOKUP($F230,$B$391:$AH$427,MATCH(LEFT(TRIM(L$6),FIND("~",SUBSTITUTE(L$6,"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230))*HLOOKUP(LEFT(TRIM(L$6),FIND("~",SUBSTITUTE(L$6," ","~",LEN(TRIM(L$6))-LEN(SUBSTITUTE(TRIM(L$6)," ",""))))-1)&amp;" Total",$B$6:$AH$427,ROW($A230)-5,FALSE))</f>
        <v>0</v>
      </c>
      <c r="M230" s="11">
        <f ca="1">IF(M$5&lt;&gt;"",HLOOKUP(M$5,Functionalization!$G$6:$M$427,ROW($A230)-5,FALSE),IFERROR(INDEX(M$391:M$427,MATCH($F230,$B$391:$B$427,0))/VLOOKUP($F230,$B$391:$AH$427,MATCH(LEFT(TRIM(M$6),FIND("~",SUBSTITUTE(M$6,"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230))*HLOOKUP(LEFT(TRIM(M$6),FIND("~",SUBSTITUTE(M$6," ","~",LEN(TRIM(M$6))-LEN(SUBSTITUTE(TRIM(M$6)," ",""))))-1)&amp;" Total",$B$6:$AH$427,ROW($A230)-5,FALSE))</f>
        <v>0</v>
      </c>
      <c r="N230" s="11">
        <f ca="1">IF(N$5&lt;&gt;"",HLOOKUP(N$5,Functionalization!$G$6:$M$427,ROW($A230)-5,FALSE),IFERROR(INDEX(N$391:N$427,MATCH($F230,$B$391:$B$427,0))/VLOOKUP($F230,$B$391:$AH$427,MATCH(LEFT(TRIM(N$6),FIND("~",SUBSTITUTE(N$6,"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230))*HLOOKUP(LEFT(TRIM(N$6),FIND("~",SUBSTITUTE(N$6," ","~",LEN(TRIM(N$6))-LEN(SUBSTITUTE(TRIM(N$6)," ",""))))-1)&amp;" Total",$B$6:$AH$427,ROW($A230)-5,FALSE))</f>
        <v>0</v>
      </c>
      <c r="O230" s="11">
        <f ca="1">IF(O$5&lt;&gt;"",HLOOKUP(O$5,Functionalization!$G$6:$M$427,ROW($A230)-5,FALSE),IFERROR(INDEX(O$391:O$427,MATCH($F230,$B$391:$B$427,0))/VLOOKUP($F230,$B$391:$AH$427,MATCH(LEFT(TRIM(O$6),FIND("~",SUBSTITUTE(O$6,"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230))*HLOOKUP(LEFT(TRIM(O$6),FIND("~",SUBSTITUTE(O$6," ","~",LEN(TRIM(O$6))-LEN(SUBSTITUTE(TRIM(O$6)," ",""))))-1)&amp;" Total",$B$6:$AH$427,ROW($A230)-5,FALSE))</f>
        <v>0</v>
      </c>
      <c r="P230" s="11">
        <f ca="1">IF(P$5&lt;&gt;"",HLOOKUP(P$5,Functionalization!$G$6:$M$427,ROW($A230)-5,FALSE),IFERROR(INDEX(P$391:P$427,MATCH($F230,$B$391:$B$427,0))/VLOOKUP($F230,$B$391:$AH$427,MATCH(LEFT(TRIM(P$6),FIND("~",SUBSTITUTE(P$6,"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230))*HLOOKUP(LEFT(TRIM(P$6),FIND("~",SUBSTITUTE(P$6," ","~",LEN(TRIM(P$6))-LEN(SUBSTITUTE(TRIM(P$6)," ",""))))-1)&amp;" Total",$B$6:$AH$427,ROW($A230)-5,FALSE))</f>
        <v>0</v>
      </c>
      <c r="Q230" s="11">
        <f ca="1">IF(Q$5&lt;&gt;"",HLOOKUP(Q$5,Functionalization!$G$6:$M$427,ROW($A230)-5,FALSE),IFERROR(INDEX(Q$391:Q$427,MATCH($F230,$B$391:$B$427,0))/VLOOKUP($F230,$B$391:$AH$427,MATCH(LEFT(TRIM(Q$6),FIND("~",SUBSTITUTE(Q$6,"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230))*HLOOKUP(LEFT(TRIM(Q$6),FIND("~",SUBSTITUTE(Q$6," ","~",LEN(TRIM(Q$6))-LEN(SUBSTITUTE(TRIM(Q$6)," ",""))))-1)&amp;" Total",$B$6:$AH$427,ROW($A230)-5,FALSE))</f>
        <v>0</v>
      </c>
      <c r="R230" s="11">
        <f ca="1">IF(R$5&lt;&gt;"",HLOOKUP(R$5,Functionalization!$G$6:$M$427,ROW($A230)-5,FALSE),IFERROR(INDEX(R$391:R$427,MATCH($F230,$B$391:$B$427,0))/VLOOKUP($F230,$B$391:$AH$427,MATCH(LEFT(TRIM(R$6),FIND("~",SUBSTITUTE(R$6,"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230))*HLOOKUP(LEFT(TRIM(R$6),FIND("~",SUBSTITUTE(R$6," ","~",LEN(TRIM(R$6))-LEN(SUBSTITUTE(TRIM(R$6)," ",""))))-1)&amp;" Total",$B$6:$AH$427,ROW($A230)-5,FALSE))</f>
        <v>0</v>
      </c>
      <c r="S230" s="11">
        <f ca="1">IF(S$5&lt;&gt;"",HLOOKUP(S$5,Functionalization!$G$6:$M$427,ROW($A230)-5,FALSE),IFERROR(INDEX(S$391:S$427,MATCH($F230,$B$391:$B$427,0))/VLOOKUP($F230,$B$391:$AH$427,MATCH(LEFT(TRIM(S$6),FIND("~",SUBSTITUTE(S$6,"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230))*HLOOKUP(LEFT(TRIM(S$6),FIND("~",SUBSTITUTE(S$6," ","~",LEN(TRIM(S$6))-LEN(SUBSTITUTE(TRIM(S$6)," ",""))))-1)&amp;" Total",$B$6:$AH$427,ROW($A230)-5,FALSE))</f>
        <v>0</v>
      </c>
      <c r="T230" s="11">
        <f ca="1">IF(T$5&lt;&gt;"",HLOOKUP(T$5,Functionalization!$G$6:$M$427,ROW($A230)-5,FALSE),IFERROR(INDEX(T$391:T$427,MATCH($F230,$B$391:$B$427,0))/VLOOKUP($F230,$B$391:$AH$427,MATCH(LEFT(TRIM(T$6),FIND("~",SUBSTITUTE(T$6,"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230))*HLOOKUP(LEFT(TRIM(T$6),FIND("~",SUBSTITUTE(T$6," ","~",LEN(TRIM(T$6))-LEN(SUBSTITUTE(TRIM(T$6)," ",""))))-1)&amp;" Total",$B$6:$AH$427,ROW($A230)-5,FALSE))</f>
        <v>0</v>
      </c>
      <c r="U230" s="11">
        <f ca="1">IF(U$5&lt;&gt;"",HLOOKUP(U$5,Functionalization!$G$6:$M$427,ROW($A230)-5,FALSE),IFERROR(INDEX(U$391:U$427,MATCH($F230,$B$391:$B$427,0))/VLOOKUP($F230,$B$391:$AH$427,MATCH(LEFT(TRIM(U$6),FIND("~",SUBSTITUTE(U$6,"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230))*HLOOKUP(LEFT(TRIM(U$6),FIND("~",SUBSTITUTE(U$6," ","~",LEN(TRIM(U$6))-LEN(SUBSTITUTE(TRIM(U$6)," ",""))))-1)&amp;" Total",$B$6:$AH$427,ROW($A230)-5,FALSE))</f>
        <v>0</v>
      </c>
      <c r="V230" s="11">
        <f ca="1">IF(V$5&lt;&gt;"",HLOOKUP(V$5,Functionalization!$G$6:$M$427,ROW($A230)-5,FALSE),IFERROR(INDEX(V$391:V$427,MATCH($F230,$B$391:$B$427,0))/VLOOKUP($F230,$B$391:$AH$427,MATCH(LEFT(TRIM(V$6),FIND("~",SUBSTITUTE(V$6,"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230))*HLOOKUP(LEFT(TRIM(V$6),FIND("~",SUBSTITUTE(V$6," ","~",LEN(TRIM(V$6))-LEN(SUBSTITUTE(TRIM(V$6)," ",""))))-1)&amp;" Total",$B$6:$AH$427,ROW($A230)-5,FALSE))</f>
        <v>0</v>
      </c>
      <c r="W230" s="11">
        <f ca="1">IF(W$5&lt;&gt;"",HLOOKUP(W$5,Functionalization!$G$6:$M$427,ROW($A230)-5,FALSE),IFERROR(INDEX(W$391:W$427,MATCH($F230,$B$391:$B$427,0))/VLOOKUP($F230,$B$391:$AH$427,MATCH(LEFT(TRIM(W$6),FIND("~",SUBSTITUTE(W$6,"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230))*HLOOKUP(LEFT(TRIM(W$6),FIND("~",SUBSTITUTE(W$6," ","~",LEN(TRIM(W$6))-LEN(SUBSTITUTE(TRIM(W$6)," ",""))))-1)&amp;" Total",$B$6:$AH$427,ROW($A230)-5,FALSE))</f>
        <v>14416114.765833722</v>
      </c>
      <c r="X230" s="11">
        <f ca="1">IF(X$5&lt;&gt;"",HLOOKUP(X$5,Functionalization!$G$6:$M$427,ROW($A230)-5,FALSE),IFERROR(INDEX(X$391:X$427,MATCH($F230,$B$391:$B$427,0))/VLOOKUP($F230,$B$391:$AH$427,MATCH(LEFT(TRIM(X$6),FIND("~",SUBSTITUTE(X$6,"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230))*HLOOKUP(LEFT(TRIM(X$6),FIND("~",SUBSTITUTE(X$6," ","~",LEN(TRIM(X$6))-LEN(SUBSTITUTE(TRIM(X$6)," ",""))))-1)&amp;" Total",$B$6:$AH$427,ROW($A230)-5,FALSE))</f>
        <v>10946155.941697547</v>
      </c>
      <c r="Y230" s="11">
        <f ca="1">IF(Y$5&lt;&gt;"",HLOOKUP(Y$5,Functionalization!$G$6:$M$427,ROW($A230)-5,FALSE),IFERROR(INDEX(Y$391:Y$427,MATCH($F230,$B$391:$B$427,0))/VLOOKUP($F230,$B$391:$AH$427,MATCH(LEFT(TRIM(Y$6),FIND("~",SUBSTITUTE(Y$6,"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230))*HLOOKUP(LEFT(TRIM(Y$6),FIND("~",SUBSTITUTE(Y$6," ","~",LEN(TRIM(Y$6))-LEN(SUBSTITUTE(TRIM(Y$6)," ",""))))-1)&amp;" Total",$B$6:$AH$427,ROW($A230)-5,FALSE))</f>
        <v>0</v>
      </c>
      <c r="Z230" s="11">
        <f ca="1">IF(Z$5&lt;&gt;"",HLOOKUP(Z$5,Functionalization!$G$6:$M$427,ROW($A230)-5,FALSE),IFERROR(INDEX(Z$391:Z$427,MATCH($F230,$B$391:$B$427,0))/VLOOKUP($F230,$B$391:$AH$427,MATCH(LEFT(TRIM(Z$6),FIND("~",SUBSTITUTE(Z$6,"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230))*HLOOKUP(LEFT(TRIM(Z$6),FIND("~",SUBSTITUTE(Z$6," ","~",LEN(TRIM(Z$6))-LEN(SUBSTITUTE(TRIM(Z$6)," ",""))))-1)&amp;" Total",$B$6:$AH$427,ROW($A230)-5,FALSE))</f>
        <v>3469958.8241361775</v>
      </c>
      <c r="AA230" s="11">
        <f ca="1">IF(AA$5&lt;&gt;"",HLOOKUP(AA$5,Functionalization!$G$6:$M$427,ROW($A230)-5,FALSE),IFERROR(INDEX(AA$391:AA$427,MATCH($F230,$B$391:$B$427,0))/VLOOKUP($F230,$B$391:$AH$427,MATCH(LEFT(TRIM(AA$6),FIND("~",SUBSTITUTE(AA$6,"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230))*HLOOKUP(LEFT(TRIM(AA$6),FIND("~",SUBSTITUTE(AA$6," ","~",LEN(TRIM(AA$6))-LEN(SUBSTITUTE(TRIM(AA$6)," ",""))))-1)&amp;" Total",$B$6:$AH$427,ROW($A230)-5,FALSE))</f>
        <v>3704134.0124975424</v>
      </c>
      <c r="AB230" s="11">
        <f ca="1">IF(AB$5&lt;&gt;"",HLOOKUP(AB$5,Functionalization!$G$6:$M$427,ROW($A230)-5,FALSE),IFERROR(INDEX(AB$391:AB$427,MATCH($F230,$B$391:$B$427,0))/VLOOKUP($F230,$B$391:$AH$427,MATCH(LEFT(TRIM(AB$6),FIND("~",SUBSTITUTE(AB$6,"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230))*HLOOKUP(LEFT(TRIM(AB$6),FIND("~",SUBSTITUTE(AB$6," ","~",LEN(TRIM(AB$6))-LEN(SUBSTITUTE(TRIM(AB$6)," ",""))))-1)&amp;" Total",$B$6:$AH$427,ROW($A230)-5,FALSE))</f>
        <v>0</v>
      </c>
      <c r="AC230" s="11">
        <f ca="1">IF(AC$5&lt;&gt;"",HLOOKUP(AC$5,Functionalization!$G$6:$M$427,ROW($A230)-5,FALSE),IFERROR(INDEX(AC$391:AC$427,MATCH($F230,$B$391:$B$427,0))/VLOOKUP($F230,$B$391:$AH$427,MATCH(LEFT(TRIM(AC$6),FIND("~",SUBSTITUTE(AC$6,"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230))*HLOOKUP(LEFT(TRIM(AC$6),FIND("~",SUBSTITUTE(AC$6," ","~",LEN(TRIM(AC$6))-LEN(SUBSTITUTE(TRIM(AC$6)," ",""))))-1)&amp;" Total",$B$6:$AH$427,ROW($A230)-5,FALSE))</f>
        <v>0</v>
      </c>
      <c r="AD230" s="11">
        <f ca="1">IF(AD$5&lt;&gt;"",HLOOKUP(AD$5,Functionalization!$G$6:$M$427,ROW($A230)-5,FALSE),IFERROR(INDEX(AD$391:AD$427,MATCH($F230,$B$391:$B$427,0))/VLOOKUP($F230,$B$391:$AH$427,MATCH(LEFT(TRIM(AD$6),FIND("~",SUBSTITUTE(AD$6,"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230))*HLOOKUP(LEFT(TRIM(AD$6),FIND("~",SUBSTITUTE(AD$6," ","~",LEN(TRIM(AD$6))-LEN(SUBSTITUTE(TRIM(AD$6)," ",""))))-1)&amp;" Total",$B$6:$AH$427,ROW($A230)-5,FALSE))</f>
        <v>3704134.0124975424</v>
      </c>
      <c r="AE230" s="11">
        <f ca="1">IF(AE$5&lt;&gt;"",HLOOKUP(AE$5,Functionalization!$G$6:$M$427,ROW($A230)-5,FALSE),IFERROR(INDEX(AE$391:AE$427,MATCH($F230,$B$391:$B$427,0))/VLOOKUP($F230,$B$391:$AH$427,MATCH(LEFT(TRIM(AE$6),FIND("~",SUBSTITUTE(AE$6,"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230))*HLOOKUP(LEFT(TRIM(AE$6),FIND("~",SUBSTITUTE(AE$6," ","~",LEN(TRIM(AE$6))-LEN(SUBSTITUTE(TRIM(AE$6)," ",""))))-1)&amp;" Total",$B$6:$AH$427,ROW($A230)-5,FALSE))</f>
        <v>0</v>
      </c>
      <c r="AF230" s="11">
        <f ca="1">IF(AF$5&lt;&gt;"",HLOOKUP(AF$5,Functionalization!$G$6:$M$427,ROW($A230)-5,FALSE),IFERROR(INDEX(AF$391:AF$427,MATCH($F230,$B$391:$B$427,0))/VLOOKUP($F230,$B$391:$AH$427,MATCH(LEFT(TRIM(AF$6),FIND("~",SUBSTITUTE(AF$6,"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230))*HLOOKUP(LEFT(TRIM(AF$6),FIND("~",SUBSTITUTE(AF$6," ","~",LEN(TRIM(AF$6))-LEN(SUBSTITUTE(TRIM(AF$6)," ",""))))-1)&amp;" Total",$B$6:$AH$427,ROW($A230)-5,FALSE))</f>
        <v>0</v>
      </c>
      <c r="AG230" s="11">
        <f ca="1">IF(AG$5&lt;&gt;"",HLOOKUP(AG$5,Functionalization!$G$6:$M$427,ROW($A230)-5,FALSE),IFERROR(INDEX(AG$391:AG$427,MATCH($F230,$B$391:$B$427,0))/VLOOKUP($F230,$B$391:$AH$427,MATCH(LEFT(TRIM(AG$6),FIND("~",SUBSTITUTE(AG$6,"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230))*HLOOKUP(LEFT(TRIM(AG$6),FIND("~",SUBSTITUTE(AG$6," ","~",LEN(TRIM(AG$6))-LEN(SUBSTITUTE(TRIM(AG$6)," ",""))))-1)&amp;" Total",$B$6:$AH$427,ROW($A230)-5,FALSE))</f>
        <v>0</v>
      </c>
      <c r="AH230" s="11">
        <f ca="1">IF(AH$5&lt;&gt;"",HLOOKUP(AH$5,Functionalization!$G$6:$M$427,ROW($A230)-5,FALSE),IFERROR(INDEX(AH$391:AH$427,MATCH($F230,$B$391:$B$427,0))/VLOOKUP($F230,$B$391:$AH$427,MATCH(LEFT(TRIM(AH$6),FIND("~",SUBSTITUTE(AH$6,"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230))*HLOOKUP(LEFT(TRIM(AH$6),FIND("~",SUBSTITUTE(AH$6," ","~",LEN(TRIM(AH$6))-LEN(SUBSTITUTE(TRIM(AH$6)," ",""))))-1)&amp;" Total",$B$6:$AH$427,ROW($A230)-5,FALSE))</f>
        <v>0</v>
      </c>
      <c r="AJ230">
        <f ca="1">IFERROR(IF(SUMIF($G$6:$AH$6,AJ$6&amp;" Total",$G230:$AH230)-(SUMIF($G$6:$AH$6,AJ$6&amp;" "&amp;'Input-Func_Class'!$D$22,$G230:$AH230)+IFERROR(SUMIF($G$6:$AH$6,AJ$6&amp;" "&amp;'Input-Func_Class'!$E$22,$G230:$AH230),SUMIF($G$6:$AH$6,AJ$6&amp;" "&amp;'Input-Func_Class'!$B$24,$G230:$AH230))+SUMIF($G$6:$AH$6,AJ$6&amp;" "&amp;'Input-Func_Class'!$F$22,$G230:$AH230))&lt;Check_Limit,0,1),1)</f>
        <v>0</v>
      </c>
      <c r="AK230">
        <f ca="1">IFERROR(IF(SUMIF($G$6:$AH$6,AK$6&amp;" Total",$G230:$AH230)-(SUMIF($G$6:$AH$6,AK$6&amp;" "&amp;'Input-Func_Class'!$D$22,$G230:$AH230)+IFERROR(SUMIF($G$6:$AH$6,AK$6&amp;" "&amp;'Input-Func_Class'!$E$22,$G230:$AH230),SUMIF($G$6:$AH$6,AK$6&amp;" "&amp;'Input-Func_Class'!$B$24,$G230:$AH230))+SUMIF($G$6:$AH$6,AK$6&amp;" "&amp;'Input-Func_Class'!$F$22,$G230:$AH230))&lt;Check_Limit,0,1),1)</f>
        <v>0</v>
      </c>
      <c r="AL230">
        <f ca="1">IFERROR(IF(SUMIF($G$6:$AH$6,AL$6&amp;" Total",$G230:$AH230)-(SUMIF($G$6:$AH$6,AL$6&amp;" "&amp;'Input-Func_Class'!$D$22,$G230:$AH230)+IFERROR(SUMIF($G$6:$AH$6,AL$6&amp;" "&amp;'Input-Func_Class'!$E$22,$G230:$AH230),SUMIF($G$6:$AH$6,AL$6&amp;" "&amp;'Input-Func_Class'!$B$24,$G230:$AH230))+SUMIF($G$6:$AH$6,AL$6&amp;" "&amp;'Input-Func_Class'!$F$22,$G230:$AH230))&lt;Check_Limit,0,1),1)</f>
        <v>0</v>
      </c>
      <c r="AM230">
        <f ca="1">IFERROR(IF(SUMIF($G$6:$AH$6,AM$6&amp;" Total",$G230:$AH230)-(SUMIF($G$6:$AH$6,AM$6&amp;" "&amp;'Input-Func_Class'!$D$22,$G230:$AH230)+IFERROR(SUMIF($G$6:$AH$6,AM$6&amp;" "&amp;'Input-Func_Class'!$E$22,$G230:$AH230),SUMIF($G$6:$AH$6,AM$6&amp;" "&amp;'Input-Func_Class'!$B$24,$G230:$AH230))+SUMIF($G$6:$AH$6,AM$6&amp;" "&amp;'Input-Func_Class'!$F$22,$G230:$AH230))&lt;Check_Limit,0,1),1)</f>
        <v>0</v>
      </c>
      <c r="AN230">
        <f ca="1">IFERROR(IF(SUMIF($G$6:$AH$6,AN$6&amp;" Total",$G230:$AH230)-(SUMIF($G$6:$AH$6,AN$6&amp;" "&amp;'Input-Func_Class'!$D$22,$G230:$AH230)+IFERROR(SUMIF($G$6:$AH$6,AN$6&amp;" "&amp;'Input-Func_Class'!$E$22,$G230:$AH230),SUMIF($G$6:$AH$6,AN$6&amp;" "&amp;'Input-Func_Class'!$B$24,$G230:$AH230))+SUMIF($G$6:$AH$6,AN$6&amp;" "&amp;'Input-Func_Class'!$F$22,$G230:$AH230))&lt;Check_Limit,0,1),1)</f>
        <v>0</v>
      </c>
      <c r="AO230">
        <f ca="1">IFERROR(IF(SUMIF($G$6:$AH$6,AO$6&amp;" Total",$G230:$AH230)-(SUMIF($G$6:$AH$6,AO$6&amp;" "&amp;'Input-Func_Class'!$D$22,$G230:$AH230)+IFERROR(SUMIF($G$6:$AH$6,AO$6&amp;" "&amp;'Input-Func_Class'!$E$22,$G230:$AH230),SUMIF($G$6:$AH$6,AO$6&amp;" "&amp;'Input-Func_Class'!$B$24,$G230:$AH230))+SUMIF($G$6:$AH$6,AO$6&amp;" "&amp;'Input-Func_Class'!$F$22,$G230:$AH230))&lt;Check_Limit,0,1),1)</f>
        <v>0</v>
      </c>
      <c r="AP230">
        <f ca="1">IFERROR(IF(SUMIF($G$6:$AH$6,AP$6&amp;" Total",$G230:$AH230)-(SUMIF($G$6:$AH$6,AP$6&amp;" "&amp;'Input-Func_Class'!$D$22,$G230:$AH230)+IFERROR(SUMIF($G$6:$AH$6,AP$6&amp;" "&amp;'Input-Func_Class'!$E$22,$G230:$AH230),SUMIF($G$6:$AH$6,AP$6&amp;" "&amp;'Input-Func_Class'!$B$24,$G230:$AH230))+SUMIF($G$6:$AH$6,AP$6&amp;" "&amp;'Input-Func_Class'!$F$22,$G230:$AH230))&lt;Check_Limit,0,1),1)</f>
        <v>0</v>
      </c>
    </row>
    <row r="231" spans="1:42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>Functionalization!$D231</f>
        <v>4838355.3969202004</v>
      </c>
      <c r="E231" s="11">
        <f t="shared" ca="1" si="25"/>
        <v>0</v>
      </c>
      <c r="F231" s="3" t="str">
        <f>IF($D231=0,"-",IF('Input-Accounts'!$E231&lt;&gt;0,'Input-Accounts'!$E231,'Input-Accounts'!$G231))</f>
        <v>DEMAND</v>
      </c>
      <c r="G231" s="11">
        <f ca="1">IF(G$5&lt;&gt;"",HLOOKUP(G$5,Functionalization!$G$6:$M$427,ROW($A231)-5,FALSE),IFERROR(INDEX(G$391:G$427,MATCH($F231,$B$391:$B$427,0))/VLOOKUP($F231,$B$391:$AH$427,MATCH(LEFT(TRIM(G$6),FIND("~",SUBSTITUTE(G$6,"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231))*HLOOKUP(LEFT(TRIM(G$6),FIND("~",SUBSTITUTE(G$6," ","~",LEN(TRIM(G$6))-LEN(SUBSTITUTE(TRIM(G$6)," ",""))))-1)&amp;" Total",$B$6:$AH$427,ROW($A231)-5,FALSE))</f>
        <v>0</v>
      </c>
      <c r="H231" s="11">
        <f ca="1">IF(H$5&lt;&gt;"",HLOOKUP(H$5,Functionalization!$G$6:$M$427,ROW($A231)-5,FALSE),IFERROR(INDEX(H$391:H$427,MATCH($F231,$B$391:$B$427,0))/VLOOKUP($F231,$B$391:$AH$427,MATCH(LEFT(TRIM(H$6),FIND("~",SUBSTITUTE(H$6,"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231))*HLOOKUP(LEFT(TRIM(H$6),FIND("~",SUBSTITUTE(H$6," ","~",LEN(TRIM(H$6))-LEN(SUBSTITUTE(TRIM(H$6)," ",""))))-1)&amp;" Total",$B$6:$AH$427,ROW($A231)-5,FALSE))</f>
        <v>0</v>
      </c>
      <c r="I231" s="11">
        <f ca="1">IF(I$5&lt;&gt;"",HLOOKUP(I$5,Functionalization!$G$6:$M$427,ROW($A231)-5,FALSE),IFERROR(INDEX(I$391:I$427,MATCH($F231,$B$391:$B$427,0))/VLOOKUP($F231,$B$391:$AH$427,MATCH(LEFT(TRIM(I$6),FIND("~",SUBSTITUTE(I$6,"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231))*HLOOKUP(LEFT(TRIM(I$6),FIND("~",SUBSTITUTE(I$6," ","~",LEN(TRIM(I$6))-LEN(SUBSTITUTE(TRIM(I$6)," ",""))))-1)&amp;" Total",$B$6:$AH$427,ROW($A231)-5,FALSE))</f>
        <v>0</v>
      </c>
      <c r="J231" s="11">
        <f ca="1">IF(J$5&lt;&gt;"",HLOOKUP(J$5,Functionalization!$G$6:$M$427,ROW($A231)-5,FALSE),IFERROR(INDEX(J$391:J$427,MATCH($F231,$B$391:$B$427,0))/VLOOKUP($F231,$B$391:$AH$427,MATCH(LEFT(TRIM(J$6),FIND("~",SUBSTITUTE(J$6,"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231))*HLOOKUP(LEFT(TRIM(J$6),FIND("~",SUBSTITUTE(J$6," ","~",LEN(TRIM(J$6))-LEN(SUBSTITUTE(TRIM(J$6)," ",""))))-1)&amp;" Total",$B$6:$AH$427,ROW($A231)-5,FALSE))</f>
        <v>0</v>
      </c>
      <c r="K231" s="11">
        <f ca="1">IF(K$5&lt;&gt;"",HLOOKUP(K$5,Functionalization!$G$6:$M$427,ROW($A231)-5,FALSE),IFERROR(INDEX(K$391:K$427,MATCH($F231,$B$391:$B$427,0))/VLOOKUP($F231,$B$391:$AH$427,MATCH(LEFT(TRIM(K$6),FIND("~",SUBSTITUTE(K$6,"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231))*HLOOKUP(LEFT(TRIM(K$6),FIND("~",SUBSTITUTE(K$6," ","~",LEN(TRIM(K$6))-LEN(SUBSTITUTE(TRIM(K$6)," ",""))))-1)&amp;" Total",$B$6:$AH$427,ROW($A231)-5,FALSE))</f>
        <v>0</v>
      </c>
      <c r="L231" s="11">
        <f ca="1">IF(L$5&lt;&gt;"",HLOOKUP(L$5,Functionalization!$G$6:$M$427,ROW($A231)-5,FALSE),IFERROR(INDEX(L$391:L$427,MATCH($F231,$B$391:$B$427,0))/VLOOKUP($F231,$B$391:$AH$427,MATCH(LEFT(TRIM(L$6),FIND("~",SUBSTITUTE(L$6,"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231))*HLOOKUP(LEFT(TRIM(L$6),FIND("~",SUBSTITUTE(L$6," ","~",LEN(TRIM(L$6))-LEN(SUBSTITUTE(TRIM(L$6)," ",""))))-1)&amp;" Total",$B$6:$AH$427,ROW($A231)-5,FALSE))</f>
        <v>0</v>
      </c>
      <c r="M231" s="11">
        <f ca="1">IF(M$5&lt;&gt;"",HLOOKUP(M$5,Functionalization!$G$6:$M$427,ROW($A231)-5,FALSE),IFERROR(INDEX(M$391:M$427,MATCH($F231,$B$391:$B$427,0))/VLOOKUP($F231,$B$391:$AH$427,MATCH(LEFT(TRIM(M$6),FIND("~",SUBSTITUTE(M$6,"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231))*HLOOKUP(LEFT(TRIM(M$6),FIND("~",SUBSTITUTE(M$6," ","~",LEN(TRIM(M$6))-LEN(SUBSTITUTE(TRIM(M$6)," ",""))))-1)&amp;" Total",$B$6:$AH$427,ROW($A231)-5,FALSE))</f>
        <v>0</v>
      </c>
      <c r="N231" s="11">
        <f ca="1">IF(N$5&lt;&gt;"",HLOOKUP(N$5,Functionalization!$G$6:$M$427,ROW($A231)-5,FALSE),IFERROR(INDEX(N$391:N$427,MATCH($F231,$B$391:$B$427,0))/VLOOKUP($F231,$B$391:$AH$427,MATCH(LEFT(TRIM(N$6),FIND("~",SUBSTITUTE(N$6,"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231))*HLOOKUP(LEFT(TRIM(N$6),FIND("~",SUBSTITUTE(N$6," ","~",LEN(TRIM(N$6))-LEN(SUBSTITUTE(TRIM(N$6)," ",""))))-1)&amp;" Total",$B$6:$AH$427,ROW($A231)-5,FALSE))</f>
        <v>0</v>
      </c>
      <c r="O231" s="11">
        <f ca="1">IF(O$5&lt;&gt;"",HLOOKUP(O$5,Functionalization!$G$6:$M$427,ROW($A231)-5,FALSE),IFERROR(INDEX(O$391:O$427,MATCH($F231,$B$391:$B$427,0))/VLOOKUP($F231,$B$391:$AH$427,MATCH(LEFT(TRIM(O$6),FIND("~",SUBSTITUTE(O$6,"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231))*HLOOKUP(LEFT(TRIM(O$6),FIND("~",SUBSTITUTE(O$6," ","~",LEN(TRIM(O$6))-LEN(SUBSTITUTE(TRIM(O$6)," ",""))))-1)&amp;" Total",$B$6:$AH$427,ROW($A231)-5,FALSE))</f>
        <v>0</v>
      </c>
      <c r="P231" s="11">
        <f ca="1">IF(P$5&lt;&gt;"",HLOOKUP(P$5,Functionalization!$G$6:$M$427,ROW($A231)-5,FALSE),IFERROR(INDEX(P$391:P$427,MATCH($F231,$B$391:$B$427,0))/VLOOKUP($F231,$B$391:$AH$427,MATCH(LEFT(TRIM(P$6),FIND("~",SUBSTITUTE(P$6,"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231))*HLOOKUP(LEFT(TRIM(P$6),FIND("~",SUBSTITUTE(P$6," ","~",LEN(TRIM(P$6))-LEN(SUBSTITUTE(TRIM(P$6)," ",""))))-1)&amp;" Total",$B$6:$AH$427,ROW($A231)-5,FALSE))</f>
        <v>0</v>
      </c>
      <c r="Q231" s="11">
        <f ca="1">IF(Q$5&lt;&gt;"",HLOOKUP(Q$5,Functionalization!$G$6:$M$427,ROW($A231)-5,FALSE),IFERROR(INDEX(Q$391:Q$427,MATCH($F231,$B$391:$B$427,0))/VLOOKUP($F231,$B$391:$AH$427,MATCH(LEFT(TRIM(Q$6),FIND("~",SUBSTITUTE(Q$6,"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231))*HLOOKUP(LEFT(TRIM(Q$6),FIND("~",SUBSTITUTE(Q$6," ","~",LEN(TRIM(Q$6))-LEN(SUBSTITUTE(TRIM(Q$6)," ",""))))-1)&amp;" Total",$B$6:$AH$427,ROW($A231)-5,FALSE))</f>
        <v>0</v>
      </c>
      <c r="R231" s="11">
        <f ca="1">IF(R$5&lt;&gt;"",HLOOKUP(R$5,Functionalization!$G$6:$M$427,ROW($A231)-5,FALSE),IFERROR(INDEX(R$391:R$427,MATCH($F231,$B$391:$B$427,0))/VLOOKUP($F231,$B$391:$AH$427,MATCH(LEFT(TRIM(R$6),FIND("~",SUBSTITUTE(R$6,"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231))*HLOOKUP(LEFT(TRIM(R$6),FIND("~",SUBSTITUTE(R$6," ","~",LEN(TRIM(R$6))-LEN(SUBSTITUTE(TRIM(R$6)," ",""))))-1)&amp;" Total",$B$6:$AH$427,ROW($A231)-5,FALSE))</f>
        <v>0</v>
      </c>
      <c r="S231" s="11">
        <f ca="1">IF(S$5&lt;&gt;"",HLOOKUP(S$5,Functionalization!$G$6:$M$427,ROW($A231)-5,FALSE),IFERROR(INDEX(S$391:S$427,MATCH($F231,$B$391:$B$427,0))/VLOOKUP($F231,$B$391:$AH$427,MATCH(LEFT(TRIM(S$6),FIND("~",SUBSTITUTE(S$6,"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231))*HLOOKUP(LEFT(TRIM(S$6),FIND("~",SUBSTITUTE(S$6," ","~",LEN(TRIM(S$6))-LEN(SUBSTITUTE(TRIM(S$6)," ",""))))-1)&amp;" Total",$B$6:$AH$427,ROW($A231)-5,FALSE))</f>
        <v>0</v>
      </c>
      <c r="T231" s="11">
        <f ca="1">IF(T$5&lt;&gt;"",HLOOKUP(T$5,Functionalization!$G$6:$M$427,ROW($A231)-5,FALSE),IFERROR(INDEX(T$391:T$427,MATCH($F231,$B$391:$B$427,0))/VLOOKUP($F231,$B$391:$AH$427,MATCH(LEFT(TRIM(T$6),FIND("~",SUBSTITUTE(T$6,"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231))*HLOOKUP(LEFT(TRIM(T$6),FIND("~",SUBSTITUTE(T$6," ","~",LEN(TRIM(T$6))-LEN(SUBSTITUTE(TRIM(T$6)," ",""))))-1)&amp;" Total",$B$6:$AH$427,ROW($A231)-5,FALSE))</f>
        <v>0</v>
      </c>
      <c r="U231" s="11">
        <f ca="1">IF(U$5&lt;&gt;"",HLOOKUP(U$5,Functionalization!$G$6:$M$427,ROW($A231)-5,FALSE),IFERROR(INDEX(U$391:U$427,MATCH($F231,$B$391:$B$427,0))/VLOOKUP($F231,$B$391:$AH$427,MATCH(LEFT(TRIM(U$6),FIND("~",SUBSTITUTE(U$6,"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231))*HLOOKUP(LEFT(TRIM(U$6),FIND("~",SUBSTITUTE(U$6," ","~",LEN(TRIM(U$6))-LEN(SUBSTITUTE(TRIM(U$6)," ",""))))-1)&amp;" Total",$B$6:$AH$427,ROW($A231)-5,FALSE))</f>
        <v>0</v>
      </c>
      <c r="V231" s="11">
        <f ca="1">IF(V$5&lt;&gt;"",HLOOKUP(V$5,Functionalization!$G$6:$M$427,ROW($A231)-5,FALSE),IFERROR(INDEX(V$391:V$427,MATCH($F231,$B$391:$B$427,0))/VLOOKUP($F231,$B$391:$AH$427,MATCH(LEFT(TRIM(V$6),FIND("~",SUBSTITUTE(V$6,"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231))*HLOOKUP(LEFT(TRIM(V$6),FIND("~",SUBSTITUTE(V$6," ","~",LEN(TRIM(V$6))-LEN(SUBSTITUTE(TRIM(V$6)," ",""))))-1)&amp;" Total",$B$6:$AH$427,ROW($A231)-5,FALSE))</f>
        <v>0</v>
      </c>
      <c r="W231" s="11">
        <f ca="1">IF(W$5&lt;&gt;"",HLOOKUP(W$5,Functionalization!$G$6:$M$427,ROW($A231)-5,FALSE),IFERROR(INDEX(W$391:W$427,MATCH($F231,$B$391:$B$427,0))/VLOOKUP($F231,$B$391:$AH$427,MATCH(LEFT(TRIM(W$6),FIND("~",SUBSTITUTE(W$6,"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231))*HLOOKUP(LEFT(TRIM(W$6),FIND("~",SUBSTITUTE(W$6," ","~",LEN(TRIM(W$6))-LEN(SUBSTITUTE(TRIM(W$6)," ",""))))-1)&amp;" Total",$B$6:$AH$427,ROW($A231)-5,FALSE))</f>
        <v>4838355.3969202004</v>
      </c>
      <c r="X231" s="11">
        <f ca="1">IF(X$5&lt;&gt;"",HLOOKUP(X$5,Functionalization!$G$6:$M$427,ROW($A231)-5,FALSE),IFERROR(INDEX(X$391:X$427,MATCH($F231,$B$391:$B$427,0))/VLOOKUP($F231,$B$391:$AH$427,MATCH(LEFT(TRIM(X$6),FIND("~",SUBSTITUTE(X$6,"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231))*HLOOKUP(LEFT(TRIM(X$6),FIND("~",SUBSTITUTE(X$6," ","~",LEN(TRIM(X$6))-LEN(SUBSTITUTE(TRIM(X$6)," ",""))))-1)&amp;" Total",$B$6:$AH$427,ROW($A231)-5,FALSE))</f>
        <v>4838355.3969202004</v>
      </c>
      <c r="Y231" s="11">
        <f ca="1">IF(Y$5&lt;&gt;"",HLOOKUP(Y$5,Functionalization!$G$6:$M$427,ROW($A231)-5,FALSE),IFERROR(INDEX(Y$391:Y$427,MATCH($F231,$B$391:$B$427,0))/VLOOKUP($F231,$B$391:$AH$427,MATCH(LEFT(TRIM(Y$6),FIND("~",SUBSTITUTE(Y$6,"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231))*HLOOKUP(LEFT(TRIM(Y$6),FIND("~",SUBSTITUTE(Y$6," ","~",LEN(TRIM(Y$6))-LEN(SUBSTITUTE(TRIM(Y$6)," ",""))))-1)&amp;" Total",$B$6:$AH$427,ROW($A231)-5,FALSE))</f>
        <v>0</v>
      </c>
      <c r="Z231" s="11">
        <f ca="1">IF(Z$5&lt;&gt;"",HLOOKUP(Z$5,Functionalization!$G$6:$M$427,ROW($A231)-5,FALSE),IFERROR(INDEX(Z$391:Z$427,MATCH($F231,$B$391:$B$427,0))/VLOOKUP($F231,$B$391:$AH$427,MATCH(LEFT(TRIM(Z$6),FIND("~",SUBSTITUTE(Z$6,"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231))*HLOOKUP(LEFT(TRIM(Z$6),FIND("~",SUBSTITUTE(Z$6," ","~",LEN(TRIM(Z$6))-LEN(SUBSTITUTE(TRIM(Z$6)," ",""))))-1)&amp;" Total",$B$6:$AH$427,ROW($A231)-5,FALSE))</f>
        <v>0</v>
      </c>
      <c r="AA231" s="11">
        <f ca="1">IF(AA$5&lt;&gt;"",HLOOKUP(AA$5,Functionalization!$G$6:$M$427,ROW($A231)-5,FALSE),IFERROR(INDEX(AA$391:AA$427,MATCH($F231,$B$391:$B$427,0))/VLOOKUP($F231,$B$391:$AH$427,MATCH(LEFT(TRIM(AA$6),FIND("~",SUBSTITUTE(AA$6,"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231))*HLOOKUP(LEFT(TRIM(AA$6),FIND("~",SUBSTITUTE(AA$6," ","~",LEN(TRIM(AA$6))-LEN(SUBSTITUTE(TRIM(AA$6)," ",""))))-1)&amp;" Total",$B$6:$AH$427,ROW($A231)-5,FALSE))</f>
        <v>0</v>
      </c>
      <c r="AB231" s="11">
        <f ca="1">IF(AB$5&lt;&gt;"",HLOOKUP(AB$5,Functionalization!$G$6:$M$427,ROW($A231)-5,FALSE),IFERROR(INDEX(AB$391:AB$427,MATCH($F231,$B$391:$B$427,0))/VLOOKUP($F231,$B$391:$AH$427,MATCH(LEFT(TRIM(AB$6),FIND("~",SUBSTITUTE(AB$6,"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231))*HLOOKUP(LEFT(TRIM(AB$6),FIND("~",SUBSTITUTE(AB$6," ","~",LEN(TRIM(AB$6))-LEN(SUBSTITUTE(TRIM(AB$6)," ",""))))-1)&amp;" Total",$B$6:$AH$427,ROW($A231)-5,FALSE))</f>
        <v>0</v>
      </c>
      <c r="AC231" s="11">
        <f ca="1">IF(AC$5&lt;&gt;"",HLOOKUP(AC$5,Functionalization!$G$6:$M$427,ROW($A231)-5,FALSE),IFERROR(INDEX(AC$391:AC$427,MATCH($F231,$B$391:$B$427,0))/VLOOKUP($F231,$B$391:$AH$427,MATCH(LEFT(TRIM(AC$6),FIND("~",SUBSTITUTE(AC$6,"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231))*HLOOKUP(LEFT(TRIM(AC$6),FIND("~",SUBSTITUTE(AC$6," ","~",LEN(TRIM(AC$6))-LEN(SUBSTITUTE(TRIM(AC$6)," ",""))))-1)&amp;" Total",$B$6:$AH$427,ROW($A231)-5,FALSE))</f>
        <v>0</v>
      </c>
      <c r="AD231" s="11">
        <f ca="1">IF(AD$5&lt;&gt;"",HLOOKUP(AD$5,Functionalization!$G$6:$M$427,ROW($A231)-5,FALSE),IFERROR(INDEX(AD$391:AD$427,MATCH($F231,$B$391:$B$427,0))/VLOOKUP($F231,$B$391:$AH$427,MATCH(LEFT(TRIM(AD$6),FIND("~",SUBSTITUTE(AD$6,"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231))*HLOOKUP(LEFT(TRIM(AD$6),FIND("~",SUBSTITUTE(AD$6," ","~",LEN(TRIM(AD$6))-LEN(SUBSTITUTE(TRIM(AD$6)," ",""))))-1)&amp;" Total",$B$6:$AH$427,ROW($A231)-5,FALSE))</f>
        <v>0</v>
      </c>
      <c r="AE231" s="11">
        <f ca="1">IF(AE$5&lt;&gt;"",HLOOKUP(AE$5,Functionalization!$G$6:$M$427,ROW($A231)-5,FALSE),IFERROR(INDEX(AE$391:AE$427,MATCH($F231,$B$391:$B$427,0))/VLOOKUP($F231,$B$391:$AH$427,MATCH(LEFT(TRIM(AE$6),FIND("~",SUBSTITUTE(AE$6,"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231))*HLOOKUP(LEFT(TRIM(AE$6),FIND("~",SUBSTITUTE(AE$6," ","~",LEN(TRIM(AE$6))-LEN(SUBSTITUTE(TRIM(AE$6)," ",""))))-1)&amp;" Total",$B$6:$AH$427,ROW($A231)-5,FALSE))</f>
        <v>0</v>
      </c>
      <c r="AF231" s="11">
        <f ca="1">IF(AF$5&lt;&gt;"",HLOOKUP(AF$5,Functionalization!$G$6:$M$427,ROW($A231)-5,FALSE),IFERROR(INDEX(AF$391:AF$427,MATCH($F231,$B$391:$B$427,0))/VLOOKUP($F231,$B$391:$AH$427,MATCH(LEFT(TRIM(AF$6),FIND("~",SUBSTITUTE(AF$6,"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231))*HLOOKUP(LEFT(TRIM(AF$6),FIND("~",SUBSTITUTE(AF$6," ","~",LEN(TRIM(AF$6))-LEN(SUBSTITUTE(TRIM(AF$6)," ",""))))-1)&amp;" Total",$B$6:$AH$427,ROW($A231)-5,FALSE))</f>
        <v>0</v>
      </c>
      <c r="AG231" s="11">
        <f ca="1">IF(AG$5&lt;&gt;"",HLOOKUP(AG$5,Functionalization!$G$6:$M$427,ROW($A231)-5,FALSE),IFERROR(INDEX(AG$391:AG$427,MATCH($F231,$B$391:$B$427,0))/VLOOKUP($F231,$B$391:$AH$427,MATCH(LEFT(TRIM(AG$6),FIND("~",SUBSTITUTE(AG$6,"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231))*HLOOKUP(LEFT(TRIM(AG$6),FIND("~",SUBSTITUTE(AG$6," ","~",LEN(TRIM(AG$6))-LEN(SUBSTITUTE(TRIM(AG$6)," ",""))))-1)&amp;" Total",$B$6:$AH$427,ROW($A231)-5,FALSE))</f>
        <v>0</v>
      </c>
      <c r="AH231" s="11">
        <f ca="1">IF(AH$5&lt;&gt;"",HLOOKUP(AH$5,Functionalization!$G$6:$M$427,ROW($A231)-5,FALSE),IFERROR(INDEX(AH$391:AH$427,MATCH($F231,$B$391:$B$427,0))/VLOOKUP($F231,$B$391:$AH$427,MATCH(LEFT(TRIM(AH$6),FIND("~",SUBSTITUTE(AH$6,"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231))*HLOOKUP(LEFT(TRIM(AH$6),FIND("~",SUBSTITUTE(AH$6," ","~",LEN(TRIM(AH$6))-LEN(SUBSTITUTE(TRIM(AH$6)," ",""))))-1)&amp;" Total",$B$6:$AH$427,ROW($A231)-5,FALSE))</f>
        <v>0</v>
      </c>
      <c r="AJ231">
        <f ca="1">IFERROR(IF(SUMIF($G$6:$AH$6,AJ$6&amp;" Total",$G231:$AH231)-(SUMIF($G$6:$AH$6,AJ$6&amp;" "&amp;'Input-Func_Class'!$D$22,$G231:$AH231)+IFERROR(SUMIF($G$6:$AH$6,AJ$6&amp;" "&amp;'Input-Func_Class'!$E$22,$G231:$AH231),SUMIF($G$6:$AH$6,AJ$6&amp;" "&amp;'Input-Func_Class'!$B$24,$G231:$AH231))+SUMIF($G$6:$AH$6,AJ$6&amp;" "&amp;'Input-Func_Class'!$F$22,$G231:$AH231))&lt;Check_Limit,0,1),1)</f>
        <v>0</v>
      </c>
      <c r="AK231">
        <f ca="1">IFERROR(IF(SUMIF($G$6:$AH$6,AK$6&amp;" Total",$G231:$AH231)-(SUMIF($G$6:$AH$6,AK$6&amp;" "&amp;'Input-Func_Class'!$D$22,$G231:$AH231)+IFERROR(SUMIF($G$6:$AH$6,AK$6&amp;" "&amp;'Input-Func_Class'!$E$22,$G231:$AH231),SUMIF($G$6:$AH$6,AK$6&amp;" "&amp;'Input-Func_Class'!$B$24,$G231:$AH231))+SUMIF($G$6:$AH$6,AK$6&amp;" "&amp;'Input-Func_Class'!$F$22,$G231:$AH231))&lt;Check_Limit,0,1),1)</f>
        <v>0</v>
      </c>
      <c r="AL231">
        <f ca="1">IFERROR(IF(SUMIF($G$6:$AH$6,AL$6&amp;" Total",$G231:$AH231)-(SUMIF($G$6:$AH$6,AL$6&amp;" "&amp;'Input-Func_Class'!$D$22,$G231:$AH231)+IFERROR(SUMIF($G$6:$AH$6,AL$6&amp;" "&amp;'Input-Func_Class'!$E$22,$G231:$AH231),SUMIF($G$6:$AH$6,AL$6&amp;" "&amp;'Input-Func_Class'!$B$24,$G231:$AH231))+SUMIF($G$6:$AH$6,AL$6&amp;" "&amp;'Input-Func_Class'!$F$22,$G231:$AH231))&lt;Check_Limit,0,1),1)</f>
        <v>0</v>
      </c>
      <c r="AM231">
        <f ca="1">IFERROR(IF(SUMIF($G$6:$AH$6,AM$6&amp;" Total",$G231:$AH231)-(SUMIF($G$6:$AH$6,AM$6&amp;" "&amp;'Input-Func_Class'!$D$22,$G231:$AH231)+IFERROR(SUMIF($G$6:$AH$6,AM$6&amp;" "&amp;'Input-Func_Class'!$E$22,$G231:$AH231),SUMIF($G$6:$AH$6,AM$6&amp;" "&amp;'Input-Func_Class'!$B$24,$G231:$AH231))+SUMIF($G$6:$AH$6,AM$6&amp;" "&amp;'Input-Func_Class'!$F$22,$G231:$AH231))&lt;Check_Limit,0,1),1)</f>
        <v>0</v>
      </c>
      <c r="AN231">
        <f ca="1">IFERROR(IF(SUMIF($G$6:$AH$6,AN$6&amp;" Total",$G231:$AH231)-(SUMIF($G$6:$AH$6,AN$6&amp;" "&amp;'Input-Func_Class'!$D$22,$G231:$AH231)+IFERROR(SUMIF($G$6:$AH$6,AN$6&amp;" "&amp;'Input-Func_Class'!$E$22,$G231:$AH231),SUMIF($G$6:$AH$6,AN$6&amp;" "&amp;'Input-Func_Class'!$B$24,$G231:$AH231))+SUMIF($G$6:$AH$6,AN$6&amp;" "&amp;'Input-Func_Class'!$F$22,$G231:$AH231))&lt;Check_Limit,0,1),1)</f>
        <v>0</v>
      </c>
      <c r="AO231">
        <f ca="1">IFERROR(IF(SUMIF($G$6:$AH$6,AO$6&amp;" Total",$G231:$AH231)-(SUMIF($G$6:$AH$6,AO$6&amp;" "&amp;'Input-Func_Class'!$D$22,$G231:$AH231)+IFERROR(SUMIF($G$6:$AH$6,AO$6&amp;" "&amp;'Input-Func_Class'!$E$22,$G231:$AH231),SUMIF($G$6:$AH$6,AO$6&amp;" "&amp;'Input-Func_Class'!$B$24,$G231:$AH231))+SUMIF($G$6:$AH$6,AO$6&amp;" "&amp;'Input-Func_Class'!$F$22,$G231:$AH231))&lt;Check_Limit,0,1),1)</f>
        <v>0</v>
      </c>
      <c r="AP231">
        <f ca="1">IFERROR(IF(SUMIF($G$6:$AH$6,AP$6&amp;" Total",$G231:$AH231)-(SUMIF($G$6:$AH$6,AP$6&amp;" "&amp;'Input-Func_Class'!$D$22,$G231:$AH231)+IFERROR(SUMIF($G$6:$AH$6,AP$6&amp;" "&amp;'Input-Func_Class'!$E$22,$G231:$AH231),SUMIF($G$6:$AH$6,AP$6&amp;" "&amp;'Input-Func_Class'!$B$24,$G231:$AH231))+SUMIF($G$6:$AH$6,AP$6&amp;" "&amp;'Input-Func_Class'!$F$22,$G231:$AH231))&lt;Check_Limit,0,1),1)</f>
        <v>0</v>
      </c>
    </row>
    <row r="232" spans="1:42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>Functionalization!$D232</f>
        <v>9326931.8769016508</v>
      </c>
      <c r="E232" s="11">
        <f t="shared" ca="1" si="25"/>
        <v>0</v>
      </c>
      <c r="F232" s="3" t="str">
        <f>IF($D232=0,"-",IF('Input-Accounts'!$E232&lt;&gt;0,'Input-Accounts'!$E232,'Input-Accounts'!$G232))</f>
        <v>CUSTOMER</v>
      </c>
      <c r="G232" s="11">
        <f ca="1">IF(G$5&lt;&gt;"",HLOOKUP(G$5,Functionalization!$G$6:$M$427,ROW($A232)-5,FALSE),IFERROR(INDEX(G$391:G$427,MATCH($F232,$B$391:$B$427,0))/VLOOKUP($F232,$B$391:$AH$427,MATCH(LEFT(TRIM(G$6),FIND("~",SUBSTITUTE(G$6,"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232))*HLOOKUP(LEFT(TRIM(G$6),FIND("~",SUBSTITUTE(G$6," ","~",LEN(TRIM(G$6))-LEN(SUBSTITUTE(TRIM(G$6)," ",""))))-1)&amp;" Total",$B$6:$AH$427,ROW($A232)-5,FALSE))</f>
        <v>0</v>
      </c>
      <c r="H232" s="11">
        <f ca="1">IF(H$5&lt;&gt;"",HLOOKUP(H$5,Functionalization!$G$6:$M$427,ROW($A232)-5,FALSE),IFERROR(INDEX(H$391:H$427,MATCH($F232,$B$391:$B$427,0))/VLOOKUP($F232,$B$391:$AH$427,MATCH(LEFT(TRIM(H$6),FIND("~",SUBSTITUTE(H$6,"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232))*HLOOKUP(LEFT(TRIM(H$6),FIND("~",SUBSTITUTE(H$6," ","~",LEN(TRIM(H$6))-LEN(SUBSTITUTE(TRIM(H$6)," ",""))))-1)&amp;" Total",$B$6:$AH$427,ROW($A232)-5,FALSE))</f>
        <v>0</v>
      </c>
      <c r="I232" s="11">
        <f ca="1">IF(I$5&lt;&gt;"",HLOOKUP(I$5,Functionalization!$G$6:$M$427,ROW($A232)-5,FALSE),IFERROR(INDEX(I$391:I$427,MATCH($F232,$B$391:$B$427,0))/VLOOKUP($F232,$B$391:$AH$427,MATCH(LEFT(TRIM(I$6),FIND("~",SUBSTITUTE(I$6,"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232))*HLOOKUP(LEFT(TRIM(I$6),FIND("~",SUBSTITUTE(I$6," ","~",LEN(TRIM(I$6))-LEN(SUBSTITUTE(TRIM(I$6)," ",""))))-1)&amp;" Total",$B$6:$AH$427,ROW($A232)-5,FALSE))</f>
        <v>0</v>
      </c>
      <c r="J232" s="11">
        <f ca="1">IF(J$5&lt;&gt;"",HLOOKUP(J$5,Functionalization!$G$6:$M$427,ROW($A232)-5,FALSE),IFERROR(INDEX(J$391:J$427,MATCH($F232,$B$391:$B$427,0))/VLOOKUP($F232,$B$391:$AH$427,MATCH(LEFT(TRIM(J$6),FIND("~",SUBSTITUTE(J$6,"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232))*HLOOKUP(LEFT(TRIM(J$6),FIND("~",SUBSTITUTE(J$6," ","~",LEN(TRIM(J$6))-LEN(SUBSTITUTE(TRIM(J$6)," ",""))))-1)&amp;" Total",$B$6:$AH$427,ROW($A232)-5,FALSE))</f>
        <v>0</v>
      </c>
      <c r="K232" s="11">
        <f ca="1">IF(K$5&lt;&gt;"",HLOOKUP(K$5,Functionalization!$G$6:$M$427,ROW($A232)-5,FALSE),IFERROR(INDEX(K$391:K$427,MATCH($F232,$B$391:$B$427,0))/VLOOKUP($F232,$B$391:$AH$427,MATCH(LEFT(TRIM(K$6),FIND("~",SUBSTITUTE(K$6,"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232))*HLOOKUP(LEFT(TRIM(K$6),FIND("~",SUBSTITUTE(K$6," ","~",LEN(TRIM(K$6))-LEN(SUBSTITUTE(TRIM(K$6)," ",""))))-1)&amp;" Total",$B$6:$AH$427,ROW($A232)-5,FALSE))</f>
        <v>0</v>
      </c>
      <c r="L232" s="11">
        <f ca="1">IF(L$5&lt;&gt;"",HLOOKUP(L$5,Functionalization!$G$6:$M$427,ROW($A232)-5,FALSE),IFERROR(INDEX(L$391:L$427,MATCH($F232,$B$391:$B$427,0))/VLOOKUP($F232,$B$391:$AH$427,MATCH(LEFT(TRIM(L$6),FIND("~",SUBSTITUTE(L$6,"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232))*HLOOKUP(LEFT(TRIM(L$6),FIND("~",SUBSTITUTE(L$6," ","~",LEN(TRIM(L$6))-LEN(SUBSTITUTE(TRIM(L$6)," ",""))))-1)&amp;" Total",$B$6:$AH$427,ROW($A232)-5,FALSE))</f>
        <v>0</v>
      </c>
      <c r="M232" s="11">
        <f ca="1">IF(M$5&lt;&gt;"",HLOOKUP(M$5,Functionalization!$G$6:$M$427,ROW($A232)-5,FALSE),IFERROR(INDEX(M$391:M$427,MATCH($F232,$B$391:$B$427,0))/VLOOKUP($F232,$B$391:$AH$427,MATCH(LEFT(TRIM(M$6),FIND("~",SUBSTITUTE(M$6,"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232))*HLOOKUP(LEFT(TRIM(M$6),FIND("~",SUBSTITUTE(M$6," ","~",LEN(TRIM(M$6))-LEN(SUBSTITUTE(TRIM(M$6)," ",""))))-1)&amp;" Total",$B$6:$AH$427,ROW($A232)-5,FALSE))</f>
        <v>0</v>
      </c>
      <c r="N232" s="11">
        <f ca="1">IF(N$5&lt;&gt;"",HLOOKUP(N$5,Functionalization!$G$6:$M$427,ROW($A232)-5,FALSE),IFERROR(INDEX(N$391:N$427,MATCH($F232,$B$391:$B$427,0))/VLOOKUP($F232,$B$391:$AH$427,MATCH(LEFT(TRIM(N$6),FIND("~",SUBSTITUTE(N$6,"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232))*HLOOKUP(LEFT(TRIM(N$6),FIND("~",SUBSTITUTE(N$6," ","~",LEN(TRIM(N$6))-LEN(SUBSTITUTE(TRIM(N$6)," ",""))))-1)&amp;" Total",$B$6:$AH$427,ROW($A232)-5,FALSE))</f>
        <v>0</v>
      </c>
      <c r="O232" s="11">
        <f ca="1">IF(O$5&lt;&gt;"",HLOOKUP(O$5,Functionalization!$G$6:$M$427,ROW($A232)-5,FALSE),IFERROR(INDEX(O$391:O$427,MATCH($F232,$B$391:$B$427,0))/VLOOKUP($F232,$B$391:$AH$427,MATCH(LEFT(TRIM(O$6),FIND("~",SUBSTITUTE(O$6,"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232))*HLOOKUP(LEFT(TRIM(O$6),FIND("~",SUBSTITUTE(O$6," ","~",LEN(TRIM(O$6))-LEN(SUBSTITUTE(TRIM(O$6)," ",""))))-1)&amp;" Total",$B$6:$AH$427,ROW($A232)-5,FALSE))</f>
        <v>0</v>
      </c>
      <c r="P232" s="11">
        <f ca="1">IF(P$5&lt;&gt;"",HLOOKUP(P$5,Functionalization!$G$6:$M$427,ROW($A232)-5,FALSE),IFERROR(INDEX(P$391:P$427,MATCH($F232,$B$391:$B$427,0))/VLOOKUP($F232,$B$391:$AH$427,MATCH(LEFT(TRIM(P$6),FIND("~",SUBSTITUTE(P$6,"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232))*HLOOKUP(LEFT(TRIM(P$6),FIND("~",SUBSTITUTE(P$6," ","~",LEN(TRIM(P$6))-LEN(SUBSTITUTE(TRIM(P$6)," ",""))))-1)&amp;" Total",$B$6:$AH$427,ROW($A232)-5,FALSE))</f>
        <v>0</v>
      </c>
      <c r="Q232" s="11">
        <f ca="1">IF(Q$5&lt;&gt;"",HLOOKUP(Q$5,Functionalization!$G$6:$M$427,ROW($A232)-5,FALSE),IFERROR(INDEX(Q$391:Q$427,MATCH($F232,$B$391:$B$427,0))/VLOOKUP($F232,$B$391:$AH$427,MATCH(LEFT(TRIM(Q$6),FIND("~",SUBSTITUTE(Q$6,"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232))*HLOOKUP(LEFT(TRIM(Q$6),FIND("~",SUBSTITUTE(Q$6," ","~",LEN(TRIM(Q$6))-LEN(SUBSTITUTE(TRIM(Q$6)," ",""))))-1)&amp;" Total",$B$6:$AH$427,ROW($A232)-5,FALSE))</f>
        <v>0</v>
      </c>
      <c r="R232" s="11">
        <f ca="1">IF(R$5&lt;&gt;"",HLOOKUP(R$5,Functionalization!$G$6:$M$427,ROW($A232)-5,FALSE),IFERROR(INDEX(R$391:R$427,MATCH($F232,$B$391:$B$427,0))/VLOOKUP($F232,$B$391:$AH$427,MATCH(LEFT(TRIM(R$6),FIND("~",SUBSTITUTE(R$6,"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232))*HLOOKUP(LEFT(TRIM(R$6),FIND("~",SUBSTITUTE(R$6," ","~",LEN(TRIM(R$6))-LEN(SUBSTITUTE(TRIM(R$6)," ",""))))-1)&amp;" Total",$B$6:$AH$427,ROW($A232)-5,FALSE))</f>
        <v>0</v>
      </c>
      <c r="S232" s="11">
        <f ca="1">IF(S$5&lt;&gt;"",HLOOKUP(S$5,Functionalization!$G$6:$M$427,ROW($A232)-5,FALSE),IFERROR(INDEX(S$391:S$427,MATCH($F232,$B$391:$B$427,0))/VLOOKUP($F232,$B$391:$AH$427,MATCH(LEFT(TRIM(S$6),FIND("~",SUBSTITUTE(S$6,"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232))*HLOOKUP(LEFT(TRIM(S$6),FIND("~",SUBSTITUTE(S$6," ","~",LEN(TRIM(S$6))-LEN(SUBSTITUTE(TRIM(S$6)," ",""))))-1)&amp;" Total",$B$6:$AH$427,ROW($A232)-5,FALSE))</f>
        <v>0</v>
      </c>
      <c r="T232" s="11">
        <f ca="1">IF(T$5&lt;&gt;"",HLOOKUP(T$5,Functionalization!$G$6:$M$427,ROW($A232)-5,FALSE),IFERROR(INDEX(T$391:T$427,MATCH($F232,$B$391:$B$427,0))/VLOOKUP($F232,$B$391:$AH$427,MATCH(LEFT(TRIM(T$6),FIND("~",SUBSTITUTE(T$6,"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232))*HLOOKUP(LEFT(TRIM(T$6),FIND("~",SUBSTITUTE(T$6," ","~",LEN(TRIM(T$6))-LEN(SUBSTITUTE(TRIM(T$6)," ",""))))-1)&amp;" Total",$B$6:$AH$427,ROW($A232)-5,FALSE))</f>
        <v>0</v>
      </c>
      <c r="U232" s="11">
        <f ca="1">IF(U$5&lt;&gt;"",HLOOKUP(U$5,Functionalization!$G$6:$M$427,ROW($A232)-5,FALSE),IFERROR(INDEX(U$391:U$427,MATCH($F232,$B$391:$B$427,0))/VLOOKUP($F232,$B$391:$AH$427,MATCH(LEFT(TRIM(U$6),FIND("~",SUBSTITUTE(U$6,"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232))*HLOOKUP(LEFT(TRIM(U$6),FIND("~",SUBSTITUTE(U$6," ","~",LEN(TRIM(U$6))-LEN(SUBSTITUTE(TRIM(U$6)," ",""))))-1)&amp;" Total",$B$6:$AH$427,ROW($A232)-5,FALSE))</f>
        <v>0</v>
      </c>
      <c r="V232" s="11">
        <f ca="1">IF(V$5&lt;&gt;"",HLOOKUP(V$5,Functionalization!$G$6:$M$427,ROW($A232)-5,FALSE),IFERROR(INDEX(V$391:V$427,MATCH($F232,$B$391:$B$427,0))/VLOOKUP($F232,$B$391:$AH$427,MATCH(LEFT(TRIM(V$6),FIND("~",SUBSTITUTE(V$6,"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232))*HLOOKUP(LEFT(TRIM(V$6),FIND("~",SUBSTITUTE(V$6," ","~",LEN(TRIM(V$6))-LEN(SUBSTITUTE(TRIM(V$6)," ",""))))-1)&amp;" Total",$B$6:$AH$427,ROW($A232)-5,FALSE))</f>
        <v>0</v>
      </c>
      <c r="W232" s="11">
        <f ca="1">IF(W$5&lt;&gt;"",HLOOKUP(W$5,Functionalization!$G$6:$M$427,ROW($A232)-5,FALSE),IFERROR(INDEX(W$391:W$427,MATCH($F232,$B$391:$B$427,0))/VLOOKUP($F232,$B$391:$AH$427,MATCH(LEFT(TRIM(W$6),FIND("~",SUBSTITUTE(W$6,"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232))*HLOOKUP(LEFT(TRIM(W$6),FIND("~",SUBSTITUTE(W$6," ","~",LEN(TRIM(W$6))-LEN(SUBSTITUTE(TRIM(W$6)," ",""))))-1)&amp;" Total",$B$6:$AH$427,ROW($A232)-5,FALSE))</f>
        <v>0</v>
      </c>
      <c r="X232" s="11">
        <f ca="1">IF(X$5&lt;&gt;"",HLOOKUP(X$5,Functionalization!$G$6:$M$427,ROW($A232)-5,FALSE),IFERROR(INDEX(X$391:X$427,MATCH($F232,$B$391:$B$427,0))/VLOOKUP($F232,$B$391:$AH$427,MATCH(LEFT(TRIM(X$6),FIND("~",SUBSTITUTE(X$6,"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232))*HLOOKUP(LEFT(TRIM(X$6),FIND("~",SUBSTITUTE(X$6," ","~",LEN(TRIM(X$6))-LEN(SUBSTITUTE(TRIM(X$6)," ",""))))-1)&amp;" Total",$B$6:$AH$427,ROW($A232)-5,FALSE))</f>
        <v>0</v>
      </c>
      <c r="Y232" s="11">
        <f ca="1">IF(Y$5&lt;&gt;"",HLOOKUP(Y$5,Functionalization!$G$6:$M$427,ROW($A232)-5,FALSE),IFERROR(INDEX(Y$391:Y$427,MATCH($F232,$B$391:$B$427,0))/VLOOKUP($F232,$B$391:$AH$427,MATCH(LEFT(TRIM(Y$6),FIND("~",SUBSTITUTE(Y$6,"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232))*HLOOKUP(LEFT(TRIM(Y$6),FIND("~",SUBSTITUTE(Y$6," ","~",LEN(TRIM(Y$6))-LEN(SUBSTITUTE(TRIM(Y$6)," ",""))))-1)&amp;" Total",$B$6:$AH$427,ROW($A232)-5,FALSE))</f>
        <v>0</v>
      </c>
      <c r="Z232" s="11">
        <f ca="1">IF(Z$5&lt;&gt;"",HLOOKUP(Z$5,Functionalization!$G$6:$M$427,ROW($A232)-5,FALSE),IFERROR(INDEX(Z$391:Z$427,MATCH($F232,$B$391:$B$427,0))/VLOOKUP($F232,$B$391:$AH$427,MATCH(LEFT(TRIM(Z$6),FIND("~",SUBSTITUTE(Z$6,"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232))*HLOOKUP(LEFT(TRIM(Z$6),FIND("~",SUBSTITUTE(Z$6," ","~",LEN(TRIM(Z$6))-LEN(SUBSTITUTE(TRIM(Z$6)," ",""))))-1)&amp;" Total",$B$6:$AH$427,ROW($A232)-5,FALSE))</f>
        <v>0</v>
      </c>
      <c r="AA232" s="11">
        <f ca="1">IF(AA$5&lt;&gt;"",HLOOKUP(AA$5,Functionalization!$G$6:$M$427,ROW($A232)-5,FALSE),IFERROR(INDEX(AA$391:AA$427,MATCH($F232,$B$391:$B$427,0))/VLOOKUP($F232,$B$391:$AH$427,MATCH(LEFT(TRIM(AA$6),FIND("~",SUBSTITUTE(AA$6,"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232))*HLOOKUP(LEFT(TRIM(AA$6),FIND("~",SUBSTITUTE(AA$6," ","~",LEN(TRIM(AA$6))-LEN(SUBSTITUTE(TRIM(AA$6)," ",""))))-1)&amp;" Total",$B$6:$AH$427,ROW($A232)-5,FALSE))</f>
        <v>9326931.8769016508</v>
      </c>
      <c r="AB232" s="11">
        <f ca="1">IF(AB$5&lt;&gt;"",HLOOKUP(AB$5,Functionalization!$G$6:$M$427,ROW($A232)-5,FALSE),IFERROR(INDEX(AB$391:AB$427,MATCH($F232,$B$391:$B$427,0))/VLOOKUP($F232,$B$391:$AH$427,MATCH(LEFT(TRIM(AB$6),FIND("~",SUBSTITUTE(AB$6,"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232))*HLOOKUP(LEFT(TRIM(AB$6),FIND("~",SUBSTITUTE(AB$6," ","~",LEN(TRIM(AB$6))-LEN(SUBSTITUTE(TRIM(AB$6)," ",""))))-1)&amp;" Total",$B$6:$AH$427,ROW($A232)-5,FALSE))</f>
        <v>0</v>
      </c>
      <c r="AC232" s="11">
        <f ca="1">IF(AC$5&lt;&gt;"",HLOOKUP(AC$5,Functionalization!$G$6:$M$427,ROW($A232)-5,FALSE),IFERROR(INDEX(AC$391:AC$427,MATCH($F232,$B$391:$B$427,0))/VLOOKUP($F232,$B$391:$AH$427,MATCH(LEFT(TRIM(AC$6),FIND("~",SUBSTITUTE(AC$6,"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232))*HLOOKUP(LEFT(TRIM(AC$6),FIND("~",SUBSTITUTE(AC$6," ","~",LEN(TRIM(AC$6))-LEN(SUBSTITUTE(TRIM(AC$6)," ",""))))-1)&amp;" Total",$B$6:$AH$427,ROW($A232)-5,FALSE))</f>
        <v>0</v>
      </c>
      <c r="AD232" s="11">
        <f ca="1">IF(AD$5&lt;&gt;"",HLOOKUP(AD$5,Functionalization!$G$6:$M$427,ROW($A232)-5,FALSE),IFERROR(INDEX(AD$391:AD$427,MATCH($F232,$B$391:$B$427,0))/VLOOKUP($F232,$B$391:$AH$427,MATCH(LEFT(TRIM(AD$6),FIND("~",SUBSTITUTE(AD$6,"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232))*HLOOKUP(LEFT(TRIM(AD$6),FIND("~",SUBSTITUTE(AD$6," ","~",LEN(TRIM(AD$6))-LEN(SUBSTITUTE(TRIM(AD$6)," ",""))))-1)&amp;" Total",$B$6:$AH$427,ROW($A232)-5,FALSE))</f>
        <v>9326931.8769016508</v>
      </c>
      <c r="AE232" s="11">
        <f ca="1">IF(AE$5&lt;&gt;"",HLOOKUP(AE$5,Functionalization!$G$6:$M$427,ROW($A232)-5,FALSE),IFERROR(INDEX(AE$391:AE$427,MATCH($F232,$B$391:$B$427,0))/VLOOKUP($F232,$B$391:$AH$427,MATCH(LEFT(TRIM(AE$6),FIND("~",SUBSTITUTE(AE$6,"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232))*HLOOKUP(LEFT(TRIM(AE$6),FIND("~",SUBSTITUTE(AE$6," ","~",LEN(TRIM(AE$6))-LEN(SUBSTITUTE(TRIM(AE$6)," ",""))))-1)&amp;" Total",$B$6:$AH$427,ROW($A232)-5,FALSE))</f>
        <v>0</v>
      </c>
      <c r="AF232" s="11">
        <f ca="1">IF(AF$5&lt;&gt;"",HLOOKUP(AF$5,Functionalization!$G$6:$M$427,ROW($A232)-5,FALSE),IFERROR(INDEX(AF$391:AF$427,MATCH($F232,$B$391:$B$427,0))/VLOOKUP($F232,$B$391:$AH$427,MATCH(LEFT(TRIM(AF$6),FIND("~",SUBSTITUTE(AF$6,"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232))*HLOOKUP(LEFT(TRIM(AF$6),FIND("~",SUBSTITUTE(AF$6," ","~",LEN(TRIM(AF$6))-LEN(SUBSTITUTE(TRIM(AF$6)," ",""))))-1)&amp;" Total",$B$6:$AH$427,ROW($A232)-5,FALSE))</f>
        <v>0</v>
      </c>
      <c r="AG232" s="11">
        <f ca="1">IF(AG$5&lt;&gt;"",HLOOKUP(AG$5,Functionalization!$G$6:$M$427,ROW($A232)-5,FALSE),IFERROR(INDEX(AG$391:AG$427,MATCH($F232,$B$391:$B$427,0))/VLOOKUP($F232,$B$391:$AH$427,MATCH(LEFT(TRIM(AG$6),FIND("~",SUBSTITUTE(AG$6,"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232))*HLOOKUP(LEFT(TRIM(AG$6),FIND("~",SUBSTITUTE(AG$6," ","~",LEN(TRIM(AG$6))-LEN(SUBSTITUTE(TRIM(AG$6)," ",""))))-1)&amp;" Total",$B$6:$AH$427,ROW($A232)-5,FALSE))</f>
        <v>0</v>
      </c>
      <c r="AH232" s="11">
        <f ca="1">IF(AH$5&lt;&gt;"",HLOOKUP(AH$5,Functionalization!$G$6:$M$427,ROW($A232)-5,FALSE),IFERROR(INDEX(AH$391:AH$427,MATCH($F232,$B$391:$B$427,0))/VLOOKUP($F232,$B$391:$AH$427,MATCH(LEFT(TRIM(AH$6),FIND("~",SUBSTITUTE(AH$6,"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232))*HLOOKUP(LEFT(TRIM(AH$6),FIND("~",SUBSTITUTE(AH$6," ","~",LEN(TRIM(AH$6))-LEN(SUBSTITUTE(TRIM(AH$6)," ",""))))-1)&amp;" Total",$B$6:$AH$427,ROW($A232)-5,FALSE))</f>
        <v>0</v>
      </c>
      <c r="AJ232">
        <f ca="1">IFERROR(IF(SUMIF($G$6:$AH$6,AJ$6&amp;" Total",$G232:$AH232)-(SUMIF($G$6:$AH$6,AJ$6&amp;" "&amp;'Input-Func_Class'!$D$22,$G232:$AH232)+IFERROR(SUMIF($G$6:$AH$6,AJ$6&amp;" "&amp;'Input-Func_Class'!$E$22,$G232:$AH232),SUMIF($G$6:$AH$6,AJ$6&amp;" "&amp;'Input-Func_Class'!$B$24,$G232:$AH232))+SUMIF($G$6:$AH$6,AJ$6&amp;" "&amp;'Input-Func_Class'!$F$22,$G232:$AH232))&lt;Check_Limit,0,1),1)</f>
        <v>0</v>
      </c>
      <c r="AK232">
        <f ca="1">IFERROR(IF(SUMIF($G$6:$AH$6,AK$6&amp;" Total",$G232:$AH232)-(SUMIF($G$6:$AH$6,AK$6&amp;" "&amp;'Input-Func_Class'!$D$22,$G232:$AH232)+IFERROR(SUMIF($G$6:$AH$6,AK$6&amp;" "&amp;'Input-Func_Class'!$E$22,$G232:$AH232),SUMIF($G$6:$AH$6,AK$6&amp;" "&amp;'Input-Func_Class'!$B$24,$G232:$AH232))+SUMIF($G$6:$AH$6,AK$6&amp;" "&amp;'Input-Func_Class'!$F$22,$G232:$AH232))&lt;Check_Limit,0,1),1)</f>
        <v>0</v>
      </c>
      <c r="AL232">
        <f ca="1">IFERROR(IF(SUMIF($G$6:$AH$6,AL$6&amp;" Total",$G232:$AH232)-(SUMIF($G$6:$AH$6,AL$6&amp;" "&amp;'Input-Func_Class'!$D$22,$G232:$AH232)+IFERROR(SUMIF($G$6:$AH$6,AL$6&amp;" "&amp;'Input-Func_Class'!$E$22,$G232:$AH232),SUMIF($G$6:$AH$6,AL$6&amp;" "&amp;'Input-Func_Class'!$B$24,$G232:$AH232))+SUMIF($G$6:$AH$6,AL$6&amp;" "&amp;'Input-Func_Class'!$F$22,$G232:$AH232))&lt;Check_Limit,0,1),1)</f>
        <v>0</v>
      </c>
      <c r="AM232">
        <f ca="1">IFERROR(IF(SUMIF($G$6:$AH$6,AM$6&amp;" Total",$G232:$AH232)-(SUMIF($G$6:$AH$6,AM$6&amp;" "&amp;'Input-Func_Class'!$D$22,$G232:$AH232)+IFERROR(SUMIF($G$6:$AH$6,AM$6&amp;" "&amp;'Input-Func_Class'!$E$22,$G232:$AH232),SUMIF($G$6:$AH$6,AM$6&amp;" "&amp;'Input-Func_Class'!$B$24,$G232:$AH232))+SUMIF($G$6:$AH$6,AM$6&amp;" "&amp;'Input-Func_Class'!$F$22,$G232:$AH232))&lt;Check_Limit,0,1),1)</f>
        <v>0</v>
      </c>
      <c r="AN232">
        <f ca="1">IFERROR(IF(SUMIF($G$6:$AH$6,AN$6&amp;" Total",$G232:$AH232)-(SUMIF($G$6:$AH$6,AN$6&amp;" "&amp;'Input-Func_Class'!$D$22,$G232:$AH232)+IFERROR(SUMIF($G$6:$AH$6,AN$6&amp;" "&amp;'Input-Func_Class'!$E$22,$G232:$AH232),SUMIF($G$6:$AH$6,AN$6&amp;" "&amp;'Input-Func_Class'!$B$24,$G232:$AH232))+SUMIF($G$6:$AH$6,AN$6&amp;" "&amp;'Input-Func_Class'!$F$22,$G232:$AH232))&lt;Check_Limit,0,1),1)</f>
        <v>0</v>
      </c>
      <c r="AO232">
        <f ca="1">IFERROR(IF(SUMIF($G$6:$AH$6,AO$6&amp;" Total",$G232:$AH232)-(SUMIF($G$6:$AH$6,AO$6&amp;" "&amp;'Input-Func_Class'!$D$22,$G232:$AH232)+IFERROR(SUMIF($G$6:$AH$6,AO$6&amp;" "&amp;'Input-Func_Class'!$E$22,$G232:$AH232),SUMIF($G$6:$AH$6,AO$6&amp;" "&amp;'Input-Func_Class'!$B$24,$G232:$AH232))+SUMIF($G$6:$AH$6,AO$6&amp;" "&amp;'Input-Func_Class'!$F$22,$G232:$AH232))&lt;Check_Limit,0,1),1)</f>
        <v>0</v>
      </c>
      <c r="AP232">
        <f ca="1">IFERROR(IF(SUMIF($G$6:$AH$6,AP$6&amp;" Total",$G232:$AH232)-(SUMIF($G$6:$AH$6,AP$6&amp;" "&amp;'Input-Func_Class'!$D$22,$G232:$AH232)+IFERROR(SUMIF($G$6:$AH$6,AP$6&amp;" "&amp;'Input-Func_Class'!$E$22,$G232:$AH232),SUMIF($G$6:$AH$6,AP$6&amp;" "&amp;'Input-Func_Class'!$B$24,$G232:$AH232))+SUMIF($G$6:$AH$6,AP$6&amp;" "&amp;'Input-Func_Class'!$F$22,$G232:$AH232))&lt;Check_Limit,0,1),1)</f>
        <v>0</v>
      </c>
    </row>
    <row r="233" spans="1:42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>Functionalization!$D233</f>
        <v>7412411.119813526</v>
      </c>
      <c r="E233" s="11">
        <f t="shared" ca="1" si="25"/>
        <v>0</v>
      </c>
      <c r="F233" s="3" t="str">
        <f>IF($D233=0,"-",IF('Input-Accounts'!$E233&lt;&gt;0,'Input-Accounts'!$E233,'Input-Accounts'!$G233))</f>
        <v>CUSTOMER</v>
      </c>
      <c r="G233" s="11">
        <f ca="1">IF(G$5&lt;&gt;"",HLOOKUP(G$5,Functionalization!$G$6:$M$427,ROW($A233)-5,FALSE),IFERROR(INDEX(G$391:G$427,MATCH($F233,$B$391:$B$427,0))/VLOOKUP($F233,$B$391:$AH$427,MATCH(LEFT(TRIM(G$6),FIND("~",SUBSTITUTE(G$6,"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233))*HLOOKUP(LEFT(TRIM(G$6),FIND("~",SUBSTITUTE(G$6," ","~",LEN(TRIM(G$6))-LEN(SUBSTITUTE(TRIM(G$6)," ",""))))-1)&amp;" Total",$B$6:$AH$427,ROW($A233)-5,FALSE))</f>
        <v>0</v>
      </c>
      <c r="H233" s="11">
        <f ca="1">IF(H$5&lt;&gt;"",HLOOKUP(H$5,Functionalization!$G$6:$M$427,ROW($A233)-5,FALSE),IFERROR(INDEX(H$391:H$427,MATCH($F233,$B$391:$B$427,0))/VLOOKUP($F233,$B$391:$AH$427,MATCH(LEFT(TRIM(H$6),FIND("~",SUBSTITUTE(H$6,"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233))*HLOOKUP(LEFT(TRIM(H$6),FIND("~",SUBSTITUTE(H$6," ","~",LEN(TRIM(H$6))-LEN(SUBSTITUTE(TRIM(H$6)," ",""))))-1)&amp;" Total",$B$6:$AH$427,ROW($A233)-5,FALSE))</f>
        <v>0</v>
      </c>
      <c r="I233" s="11">
        <f ca="1">IF(I$5&lt;&gt;"",HLOOKUP(I$5,Functionalization!$G$6:$M$427,ROW($A233)-5,FALSE),IFERROR(INDEX(I$391:I$427,MATCH($F233,$B$391:$B$427,0))/VLOOKUP($F233,$B$391:$AH$427,MATCH(LEFT(TRIM(I$6),FIND("~",SUBSTITUTE(I$6,"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233))*HLOOKUP(LEFT(TRIM(I$6),FIND("~",SUBSTITUTE(I$6," ","~",LEN(TRIM(I$6))-LEN(SUBSTITUTE(TRIM(I$6)," ",""))))-1)&amp;" Total",$B$6:$AH$427,ROW($A233)-5,FALSE))</f>
        <v>0</v>
      </c>
      <c r="J233" s="11">
        <f ca="1">IF(J$5&lt;&gt;"",HLOOKUP(J$5,Functionalization!$G$6:$M$427,ROW($A233)-5,FALSE),IFERROR(INDEX(J$391:J$427,MATCH($F233,$B$391:$B$427,0))/VLOOKUP($F233,$B$391:$AH$427,MATCH(LEFT(TRIM(J$6),FIND("~",SUBSTITUTE(J$6,"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233))*HLOOKUP(LEFT(TRIM(J$6),FIND("~",SUBSTITUTE(J$6," ","~",LEN(TRIM(J$6))-LEN(SUBSTITUTE(TRIM(J$6)," ",""))))-1)&amp;" Total",$B$6:$AH$427,ROW($A233)-5,FALSE))</f>
        <v>0</v>
      </c>
      <c r="K233" s="11">
        <f ca="1">IF(K$5&lt;&gt;"",HLOOKUP(K$5,Functionalization!$G$6:$M$427,ROW($A233)-5,FALSE),IFERROR(INDEX(K$391:K$427,MATCH($F233,$B$391:$B$427,0))/VLOOKUP($F233,$B$391:$AH$427,MATCH(LEFT(TRIM(K$6),FIND("~",SUBSTITUTE(K$6,"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233))*HLOOKUP(LEFT(TRIM(K$6),FIND("~",SUBSTITUTE(K$6," ","~",LEN(TRIM(K$6))-LEN(SUBSTITUTE(TRIM(K$6)," ",""))))-1)&amp;" Total",$B$6:$AH$427,ROW($A233)-5,FALSE))</f>
        <v>0</v>
      </c>
      <c r="L233" s="11">
        <f ca="1">IF(L$5&lt;&gt;"",HLOOKUP(L$5,Functionalization!$G$6:$M$427,ROW($A233)-5,FALSE),IFERROR(INDEX(L$391:L$427,MATCH($F233,$B$391:$B$427,0))/VLOOKUP($F233,$B$391:$AH$427,MATCH(LEFT(TRIM(L$6),FIND("~",SUBSTITUTE(L$6,"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233))*HLOOKUP(LEFT(TRIM(L$6),FIND("~",SUBSTITUTE(L$6," ","~",LEN(TRIM(L$6))-LEN(SUBSTITUTE(TRIM(L$6)," ",""))))-1)&amp;" Total",$B$6:$AH$427,ROW($A233)-5,FALSE))</f>
        <v>0</v>
      </c>
      <c r="M233" s="11">
        <f ca="1">IF(M$5&lt;&gt;"",HLOOKUP(M$5,Functionalization!$G$6:$M$427,ROW($A233)-5,FALSE),IFERROR(INDEX(M$391:M$427,MATCH($F233,$B$391:$B$427,0))/VLOOKUP($F233,$B$391:$AH$427,MATCH(LEFT(TRIM(M$6),FIND("~",SUBSTITUTE(M$6,"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233))*HLOOKUP(LEFT(TRIM(M$6),FIND("~",SUBSTITUTE(M$6," ","~",LEN(TRIM(M$6))-LEN(SUBSTITUTE(TRIM(M$6)," ",""))))-1)&amp;" Total",$B$6:$AH$427,ROW($A233)-5,FALSE))</f>
        <v>0</v>
      </c>
      <c r="N233" s="11">
        <f ca="1">IF(N$5&lt;&gt;"",HLOOKUP(N$5,Functionalization!$G$6:$M$427,ROW($A233)-5,FALSE),IFERROR(INDEX(N$391:N$427,MATCH($F233,$B$391:$B$427,0))/VLOOKUP($F233,$B$391:$AH$427,MATCH(LEFT(TRIM(N$6),FIND("~",SUBSTITUTE(N$6,"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233))*HLOOKUP(LEFT(TRIM(N$6),FIND("~",SUBSTITUTE(N$6," ","~",LEN(TRIM(N$6))-LEN(SUBSTITUTE(TRIM(N$6)," ",""))))-1)&amp;" Total",$B$6:$AH$427,ROW($A233)-5,FALSE))</f>
        <v>0</v>
      </c>
      <c r="O233" s="11">
        <f ca="1">IF(O$5&lt;&gt;"",HLOOKUP(O$5,Functionalization!$G$6:$M$427,ROW($A233)-5,FALSE),IFERROR(INDEX(O$391:O$427,MATCH($F233,$B$391:$B$427,0))/VLOOKUP($F233,$B$391:$AH$427,MATCH(LEFT(TRIM(O$6),FIND("~",SUBSTITUTE(O$6,"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233))*HLOOKUP(LEFT(TRIM(O$6),FIND("~",SUBSTITUTE(O$6," ","~",LEN(TRIM(O$6))-LEN(SUBSTITUTE(TRIM(O$6)," ",""))))-1)&amp;" Total",$B$6:$AH$427,ROW($A233)-5,FALSE))</f>
        <v>0</v>
      </c>
      <c r="P233" s="11">
        <f ca="1">IF(P$5&lt;&gt;"",HLOOKUP(P$5,Functionalization!$G$6:$M$427,ROW($A233)-5,FALSE),IFERROR(INDEX(P$391:P$427,MATCH($F233,$B$391:$B$427,0))/VLOOKUP($F233,$B$391:$AH$427,MATCH(LEFT(TRIM(P$6),FIND("~",SUBSTITUTE(P$6,"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233))*HLOOKUP(LEFT(TRIM(P$6),FIND("~",SUBSTITUTE(P$6," ","~",LEN(TRIM(P$6))-LEN(SUBSTITUTE(TRIM(P$6)," ",""))))-1)&amp;" Total",$B$6:$AH$427,ROW($A233)-5,FALSE))</f>
        <v>0</v>
      </c>
      <c r="Q233" s="11">
        <f ca="1">IF(Q$5&lt;&gt;"",HLOOKUP(Q$5,Functionalization!$G$6:$M$427,ROW($A233)-5,FALSE),IFERROR(INDEX(Q$391:Q$427,MATCH($F233,$B$391:$B$427,0))/VLOOKUP($F233,$B$391:$AH$427,MATCH(LEFT(TRIM(Q$6),FIND("~",SUBSTITUTE(Q$6,"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233))*HLOOKUP(LEFT(TRIM(Q$6),FIND("~",SUBSTITUTE(Q$6," ","~",LEN(TRIM(Q$6))-LEN(SUBSTITUTE(TRIM(Q$6)," ",""))))-1)&amp;" Total",$B$6:$AH$427,ROW($A233)-5,FALSE))</f>
        <v>0</v>
      </c>
      <c r="R233" s="11">
        <f ca="1">IF(R$5&lt;&gt;"",HLOOKUP(R$5,Functionalization!$G$6:$M$427,ROW($A233)-5,FALSE),IFERROR(INDEX(R$391:R$427,MATCH($F233,$B$391:$B$427,0))/VLOOKUP($F233,$B$391:$AH$427,MATCH(LEFT(TRIM(R$6),FIND("~",SUBSTITUTE(R$6,"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233))*HLOOKUP(LEFT(TRIM(R$6),FIND("~",SUBSTITUTE(R$6," ","~",LEN(TRIM(R$6))-LEN(SUBSTITUTE(TRIM(R$6)," ",""))))-1)&amp;" Total",$B$6:$AH$427,ROW($A233)-5,FALSE))</f>
        <v>0</v>
      </c>
      <c r="S233" s="11">
        <f ca="1">IF(S$5&lt;&gt;"",HLOOKUP(S$5,Functionalization!$G$6:$M$427,ROW($A233)-5,FALSE),IFERROR(INDEX(S$391:S$427,MATCH($F233,$B$391:$B$427,0))/VLOOKUP($F233,$B$391:$AH$427,MATCH(LEFT(TRIM(S$6),FIND("~",SUBSTITUTE(S$6,"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233))*HLOOKUP(LEFT(TRIM(S$6),FIND("~",SUBSTITUTE(S$6," ","~",LEN(TRIM(S$6))-LEN(SUBSTITUTE(TRIM(S$6)," ",""))))-1)&amp;" Total",$B$6:$AH$427,ROW($A233)-5,FALSE))</f>
        <v>0</v>
      </c>
      <c r="T233" s="11">
        <f ca="1">IF(T$5&lt;&gt;"",HLOOKUP(T$5,Functionalization!$G$6:$M$427,ROW($A233)-5,FALSE),IFERROR(INDEX(T$391:T$427,MATCH($F233,$B$391:$B$427,0))/VLOOKUP($F233,$B$391:$AH$427,MATCH(LEFT(TRIM(T$6),FIND("~",SUBSTITUTE(T$6,"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233))*HLOOKUP(LEFT(TRIM(T$6),FIND("~",SUBSTITUTE(T$6," ","~",LEN(TRIM(T$6))-LEN(SUBSTITUTE(TRIM(T$6)," ",""))))-1)&amp;" Total",$B$6:$AH$427,ROW($A233)-5,FALSE))</f>
        <v>0</v>
      </c>
      <c r="U233" s="11">
        <f ca="1">IF(U$5&lt;&gt;"",HLOOKUP(U$5,Functionalization!$G$6:$M$427,ROW($A233)-5,FALSE),IFERROR(INDEX(U$391:U$427,MATCH($F233,$B$391:$B$427,0))/VLOOKUP($F233,$B$391:$AH$427,MATCH(LEFT(TRIM(U$6),FIND("~",SUBSTITUTE(U$6,"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233))*HLOOKUP(LEFT(TRIM(U$6),FIND("~",SUBSTITUTE(U$6," ","~",LEN(TRIM(U$6))-LEN(SUBSTITUTE(TRIM(U$6)," ",""))))-1)&amp;" Total",$B$6:$AH$427,ROW($A233)-5,FALSE))</f>
        <v>0</v>
      </c>
      <c r="V233" s="11">
        <f ca="1">IF(V$5&lt;&gt;"",HLOOKUP(V$5,Functionalization!$G$6:$M$427,ROW($A233)-5,FALSE),IFERROR(INDEX(V$391:V$427,MATCH($F233,$B$391:$B$427,0))/VLOOKUP($F233,$B$391:$AH$427,MATCH(LEFT(TRIM(V$6),FIND("~",SUBSTITUTE(V$6,"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233))*HLOOKUP(LEFT(TRIM(V$6),FIND("~",SUBSTITUTE(V$6," ","~",LEN(TRIM(V$6))-LEN(SUBSTITUTE(TRIM(V$6)," ",""))))-1)&amp;" Total",$B$6:$AH$427,ROW($A233)-5,FALSE))</f>
        <v>0</v>
      </c>
      <c r="W233" s="11">
        <f ca="1">IF(W$5&lt;&gt;"",HLOOKUP(W$5,Functionalization!$G$6:$M$427,ROW($A233)-5,FALSE),IFERROR(INDEX(W$391:W$427,MATCH($F233,$B$391:$B$427,0))/VLOOKUP($F233,$B$391:$AH$427,MATCH(LEFT(TRIM(W$6),FIND("~",SUBSTITUTE(W$6,"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233))*HLOOKUP(LEFT(TRIM(W$6),FIND("~",SUBSTITUTE(W$6," ","~",LEN(TRIM(W$6))-LEN(SUBSTITUTE(TRIM(W$6)," ",""))))-1)&amp;" Total",$B$6:$AH$427,ROW($A233)-5,FALSE))</f>
        <v>0</v>
      </c>
      <c r="X233" s="11">
        <f ca="1">IF(X$5&lt;&gt;"",HLOOKUP(X$5,Functionalization!$G$6:$M$427,ROW($A233)-5,FALSE),IFERROR(INDEX(X$391:X$427,MATCH($F233,$B$391:$B$427,0))/VLOOKUP($F233,$B$391:$AH$427,MATCH(LEFT(TRIM(X$6),FIND("~",SUBSTITUTE(X$6,"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233))*HLOOKUP(LEFT(TRIM(X$6),FIND("~",SUBSTITUTE(X$6," ","~",LEN(TRIM(X$6))-LEN(SUBSTITUTE(TRIM(X$6)," ",""))))-1)&amp;" Total",$B$6:$AH$427,ROW($A233)-5,FALSE))</f>
        <v>0</v>
      </c>
      <c r="Y233" s="11">
        <f ca="1">IF(Y$5&lt;&gt;"",HLOOKUP(Y$5,Functionalization!$G$6:$M$427,ROW($A233)-5,FALSE),IFERROR(INDEX(Y$391:Y$427,MATCH($F233,$B$391:$B$427,0))/VLOOKUP($F233,$B$391:$AH$427,MATCH(LEFT(TRIM(Y$6),FIND("~",SUBSTITUTE(Y$6,"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233))*HLOOKUP(LEFT(TRIM(Y$6),FIND("~",SUBSTITUTE(Y$6," ","~",LEN(TRIM(Y$6))-LEN(SUBSTITUTE(TRIM(Y$6)," ",""))))-1)&amp;" Total",$B$6:$AH$427,ROW($A233)-5,FALSE))</f>
        <v>0</v>
      </c>
      <c r="Z233" s="11">
        <f ca="1">IF(Z$5&lt;&gt;"",HLOOKUP(Z$5,Functionalization!$G$6:$M$427,ROW($A233)-5,FALSE),IFERROR(INDEX(Z$391:Z$427,MATCH($F233,$B$391:$B$427,0))/VLOOKUP($F233,$B$391:$AH$427,MATCH(LEFT(TRIM(Z$6),FIND("~",SUBSTITUTE(Z$6,"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233))*HLOOKUP(LEFT(TRIM(Z$6),FIND("~",SUBSTITUTE(Z$6," ","~",LEN(TRIM(Z$6))-LEN(SUBSTITUTE(TRIM(Z$6)," ",""))))-1)&amp;" Total",$B$6:$AH$427,ROW($A233)-5,FALSE))</f>
        <v>0</v>
      </c>
      <c r="AA233" s="11">
        <f ca="1">IF(AA$5&lt;&gt;"",HLOOKUP(AA$5,Functionalization!$G$6:$M$427,ROW($A233)-5,FALSE),IFERROR(INDEX(AA$391:AA$427,MATCH($F233,$B$391:$B$427,0))/VLOOKUP($F233,$B$391:$AH$427,MATCH(LEFT(TRIM(AA$6),FIND("~",SUBSTITUTE(AA$6,"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233))*HLOOKUP(LEFT(TRIM(AA$6),FIND("~",SUBSTITUTE(AA$6," ","~",LEN(TRIM(AA$6))-LEN(SUBSTITUTE(TRIM(AA$6)," ",""))))-1)&amp;" Total",$B$6:$AH$427,ROW($A233)-5,FALSE))</f>
        <v>7412411.119813526</v>
      </c>
      <c r="AB233" s="11">
        <f ca="1">IF(AB$5&lt;&gt;"",HLOOKUP(AB$5,Functionalization!$G$6:$M$427,ROW($A233)-5,FALSE),IFERROR(INDEX(AB$391:AB$427,MATCH($F233,$B$391:$B$427,0))/VLOOKUP($F233,$B$391:$AH$427,MATCH(LEFT(TRIM(AB$6),FIND("~",SUBSTITUTE(AB$6,"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233))*HLOOKUP(LEFT(TRIM(AB$6),FIND("~",SUBSTITUTE(AB$6," ","~",LEN(TRIM(AB$6))-LEN(SUBSTITUTE(TRIM(AB$6)," ",""))))-1)&amp;" Total",$B$6:$AH$427,ROW($A233)-5,FALSE))</f>
        <v>0</v>
      </c>
      <c r="AC233" s="11">
        <f ca="1">IF(AC$5&lt;&gt;"",HLOOKUP(AC$5,Functionalization!$G$6:$M$427,ROW($A233)-5,FALSE),IFERROR(INDEX(AC$391:AC$427,MATCH($F233,$B$391:$B$427,0))/VLOOKUP($F233,$B$391:$AH$427,MATCH(LEFT(TRIM(AC$6),FIND("~",SUBSTITUTE(AC$6,"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233))*HLOOKUP(LEFT(TRIM(AC$6),FIND("~",SUBSTITUTE(AC$6," ","~",LEN(TRIM(AC$6))-LEN(SUBSTITUTE(TRIM(AC$6)," ",""))))-1)&amp;" Total",$B$6:$AH$427,ROW($A233)-5,FALSE))</f>
        <v>0</v>
      </c>
      <c r="AD233" s="11">
        <f ca="1">IF(AD$5&lt;&gt;"",HLOOKUP(AD$5,Functionalization!$G$6:$M$427,ROW($A233)-5,FALSE),IFERROR(INDEX(AD$391:AD$427,MATCH($F233,$B$391:$B$427,0))/VLOOKUP($F233,$B$391:$AH$427,MATCH(LEFT(TRIM(AD$6),FIND("~",SUBSTITUTE(AD$6,"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233))*HLOOKUP(LEFT(TRIM(AD$6),FIND("~",SUBSTITUTE(AD$6," ","~",LEN(TRIM(AD$6))-LEN(SUBSTITUTE(TRIM(AD$6)," ",""))))-1)&amp;" Total",$B$6:$AH$427,ROW($A233)-5,FALSE))</f>
        <v>7412411.119813526</v>
      </c>
      <c r="AE233" s="11">
        <f ca="1">IF(AE$5&lt;&gt;"",HLOOKUP(AE$5,Functionalization!$G$6:$M$427,ROW($A233)-5,FALSE),IFERROR(INDEX(AE$391:AE$427,MATCH($F233,$B$391:$B$427,0))/VLOOKUP($F233,$B$391:$AH$427,MATCH(LEFT(TRIM(AE$6),FIND("~",SUBSTITUTE(AE$6,"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233))*HLOOKUP(LEFT(TRIM(AE$6),FIND("~",SUBSTITUTE(AE$6," ","~",LEN(TRIM(AE$6))-LEN(SUBSTITUTE(TRIM(AE$6)," ",""))))-1)&amp;" Total",$B$6:$AH$427,ROW($A233)-5,FALSE))</f>
        <v>0</v>
      </c>
      <c r="AF233" s="11">
        <f ca="1">IF(AF$5&lt;&gt;"",HLOOKUP(AF$5,Functionalization!$G$6:$M$427,ROW($A233)-5,FALSE),IFERROR(INDEX(AF$391:AF$427,MATCH($F233,$B$391:$B$427,0))/VLOOKUP($F233,$B$391:$AH$427,MATCH(LEFT(TRIM(AF$6),FIND("~",SUBSTITUTE(AF$6,"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233))*HLOOKUP(LEFT(TRIM(AF$6),FIND("~",SUBSTITUTE(AF$6," ","~",LEN(TRIM(AF$6))-LEN(SUBSTITUTE(TRIM(AF$6)," ",""))))-1)&amp;" Total",$B$6:$AH$427,ROW($A233)-5,FALSE))</f>
        <v>0</v>
      </c>
      <c r="AG233" s="11">
        <f ca="1">IF(AG$5&lt;&gt;"",HLOOKUP(AG$5,Functionalization!$G$6:$M$427,ROW($A233)-5,FALSE),IFERROR(INDEX(AG$391:AG$427,MATCH($F233,$B$391:$B$427,0))/VLOOKUP($F233,$B$391:$AH$427,MATCH(LEFT(TRIM(AG$6),FIND("~",SUBSTITUTE(AG$6,"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233))*HLOOKUP(LEFT(TRIM(AG$6),FIND("~",SUBSTITUTE(AG$6," ","~",LEN(TRIM(AG$6))-LEN(SUBSTITUTE(TRIM(AG$6)," ",""))))-1)&amp;" Total",$B$6:$AH$427,ROW($A233)-5,FALSE))</f>
        <v>0</v>
      </c>
      <c r="AH233" s="11">
        <f ca="1">IF(AH$5&lt;&gt;"",HLOOKUP(AH$5,Functionalization!$G$6:$M$427,ROW($A233)-5,FALSE),IFERROR(INDEX(AH$391:AH$427,MATCH($F233,$B$391:$B$427,0))/VLOOKUP($F233,$B$391:$AH$427,MATCH(LEFT(TRIM(AH$6),FIND("~",SUBSTITUTE(AH$6,"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233))*HLOOKUP(LEFT(TRIM(AH$6),FIND("~",SUBSTITUTE(AH$6," ","~",LEN(TRIM(AH$6))-LEN(SUBSTITUTE(TRIM(AH$6)," ",""))))-1)&amp;" Total",$B$6:$AH$427,ROW($A233)-5,FALSE))</f>
        <v>0</v>
      </c>
      <c r="AJ233">
        <f ca="1">IFERROR(IF(SUMIF($G$6:$AH$6,AJ$6&amp;" Total",$G233:$AH233)-(SUMIF($G$6:$AH$6,AJ$6&amp;" "&amp;'Input-Func_Class'!$D$22,$G233:$AH233)+IFERROR(SUMIF($G$6:$AH$6,AJ$6&amp;" "&amp;'Input-Func_Class'!$E$22,$G233:$AH233),SUMIF($G$6:$AH$6,AJ$6&amp;" "&amp;'Input-Func_Class'!$B$24,$G233:$AH233))+SUMIF($G$6:$AH$6,AJ$6&amp;" "&amp;'Input-Func_Class'!$F$22,$G233:$AH233))&lt;Check_Limit,0,1),1)</f>
        <v>0</v>
      </c>
      <c r="AK233">
        <f ca="1">IFERROR(IF(SUMIF($G$6:$AH$6,AK$6&amp;" Total",$G233:$AH233)-(SUMIF($G$6:$AH$6,AK$6&amp;" "&amp;'Input-Func_Class'!$D$22,$G233:$AH233)+IFERROR(SUMIF($G$6:$AH$6,AK$6&amp;" "&amp;'Input-Func_Class'!$E$22,$G233:$AH233),SUMIF($G$6:$AH$6,AK$6&amp;" "&amp;'Input-Func_Class'!$B$24,$G233:$AH233))+SUMIF($G$6:$AH$6,AK$6&amp;" "&amp;'Input-Func_Class'!$F$22,$G233:$AH233))&lt;Check_Limit,0,1),1)</f>
        <v>0</v>
      </c>
      <c r="AL233">
        <f ca="1">IFERROR(IF(SUMIF($G$6:$AH$6,AL$6&amp;" Total",$G233:$AH233)-(SUMIF($G$6:$AH$6,AL$6&amp;" "&amp;'Input-Func_Class'!$D$22,$G233:$AH233)+IFERROR(SUMIF($G$6:$AH$6,AL$6&amp;" "&amp;'Input-Func_Class'!$E$22,$G233:$AH233),SUMIF($G$6:$AH$6,AL$6&amp;" "&amp;'Input-Func_Class'!$B$24,$G233:$AH233))+SUMIF($G$6:$AH$6,AL$6&amp;" "&amp;'Input-Func_Class'!$F$22,$G233:$AH233))&lt;Check_Limit,0,1),1)</f>
        <v>0</v>
      </c>
      <c r="AM233">
        <f ca="1">IFERROR(IF(SUMIF($G$6:$AH$6,AM$6&amp;" Total",$G233:$AH233)-(SUMIF($G$6:$AH$6,AM$6&amp;" "&amp;'Input-Func_Class'!$D$22,$G233:$AH233)+IFERROR(SUMIF($G$6:$AH$6,AM$6&amp;" "&amp;'Input-Func_Class'!$E$22,$G233:$AH233),SUMIF($G$6:$AH$6,AM$6&amp;" "&amp;'Input-Func_Class'!$B$24,$G233:$AH233))+SUMIF($G$6:$AH$6,AM$6&amp;" "&amp;'Input-Func_Class'!$F$22,$G233:$AH233))&lt;Check_Limit,0,1),1)</f>
        <v>0</v>
      </c>
      <c r="AN233">
        <f ca="1">IFERROR(IF(SUMIF($G$6:$AH$6,AN$6&amp;" Total",$G233:$AH233)-(SUMIF($G$6:$AH$6,AN$6&amp;" "&amp;'Input-Func_Class'!$D$22,$G233:$AH233)+IFERROR(SUMIF($G$6:$AH$6,AN$6&amp;" "&amp;'Input-Func_Class'!$E$22,$G233:$AH233),SUMIF($G$6:$AH$6,AN$6&amp;" "&amp;'Input-Func_Class'!$B$24,$G233:$AH233))+SUMIF($G$6:$AH$6,AN$6&amp;" "&amp;'Input-Func_Class'!$F$22,$G233:$AH233))&lt;Check_Limit,0,1),1)</f>
        <v>0</v>
      </c>
      <c r="AO233">
        <f ca="1">IFERROR(IF(SUMIF($G$6:$AH$6,AO$6&amp;" Total",$G233:$AH233)-(SUMIF($G$6:$AH$6,AO$6&amp;" "&amp;'Input-Func_Class'!$D$22,$G233:$AH233)+IFERROR(SUMIF($G$6:$AH$6,AO$6&amp;" "&amp;'Input-Func_Class'!$E$22,$G233:$AH233),SUMIF($G$6:$AH$6,AO$6&amp;" "&amp;'Input-Func_Class'!$B$24,$G233:$AH233))+SUMIF($G$6:$AH$6,AO$6&amp;" "&amp;'Input-Func_Class'!$F$22,$G233:$AH233))&lt;Check_Limit,0,1),1)</f>
        <v>0</v>
      </c>
      <c r="AP233">
        <f ca="1">IFERROR(IF(SUMIF($G$6:$AH$6,AP$6&amp;" Total",$G233:$AH233)-(SUMIF($G$6:$AH$6,AP$6&amp;" "&amp;'Input-Func_Class'!$D$22,$G233:$AH233)+IFERROR(SUMIF($G$6:$AH$6,AP$6&amp;" "&amp;'Input-Func_Class'!$E$22,$G233:$AH233),SUMIF($G$6:$AH$6,AP$6&amp;" "&amp;'Input-Func_Class'!$B$24,$G233:$AH233))+SUMIF($G$6:$AH$6,AP$6&amp;" "&amp;'Input-Func_Class'!$F$22,$G233:$AH233))&lt;Check_Limit,0,1),1)</f>
        <v>0</v>
      </c>
    </row>
    <row r="234" spans="1:42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>Functionalization!$D234</f>
        <v>3485199.8425731324</v>
      </c>
      <c r="E234" s="11">
        <f t="shared" ca="1" si="25"/>
        <v>0</v>
      </c>
      <c r="F234" s="3" t="str">
        <f>IF($D234=0,"-",IF('Input-Accounts'!$E234&lt;&gt;0,'Input-Accounts'!$E234,'Input-Accounts'!$G234))</f>
        <v>INT_DISTO&amp;M</v>
      </c>
      <c r="G234" s="11">
        <f ca="1">IF(G$5&lt;&gt;"",HLOOKUP(G$5,Functionalization!$G$6:$M$427,ROW($A234)-5,FALSE),IFERROR(INDEX(G$391:G$427,MATCH($F234,$B$391:$B$427,0))/VLOOKUP($F234,$B$391:$AH$427,MATCH(LEFT(TRIM(G$6),FIND("~",SUBSTITUTE(G$6,"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234))*HLOOKUP(LEFT(TRIM(G$6),FIND("~",SUBSTITUTE(G$6," ","~",LEN(TRIM(G$6))-LEN(SUBSTITUTE(TRIM(G$6)," ",""))))-1)&amp;" Total",$B$6:$AH$427,ROW($A234)-5,FALSE))</f>
        <v>0</v>
      </c>
      <c r="H234" s="11">
        <f ca="1">IF(H$5&lt;&gt;"",HLOOKUP(H$5,Functionalization!$G$6:$M$427,ROW($A234)-5,FALSE),IFERROR(INDEX(H$391:H$427,MATCH($F234,$B$391:$B$427,0))/VLOOKUP($F234,$B$391:$AH$427,MATCH(LEFT(TRIM(H$6),FIND("~",SUBSTITUTE(H$6,"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234))*HLOOKUP(LEFT(TRIM(H$6),FIND("~",SUBSTITUTE(H$6," ","~",LEN(TRIM(H$6))-LEN(SUBSTITUTE(TRIM(H$6)," ",""))))-1)&amp;" Total",$B$6:$AH$427,ROW($A234)-5,FALSE))</f>
        <v>0</v>
      </c>
      <c r="I234" s="11">
        <f ca="1">IF(I$5&lt;&gt;"",HLOOKUP(I$5,Functionalization!$G$6:$M$427,ROW($A234)-5,FALSE),IFERROR(INDEX(I$391:I$427,MATCH($F234,$B$391:$B$427,0))/VLOOKUP($F234,$B$391:$AH$427,MATCH(LEFT(TRIM(I$6),FIND("~",SUBSTITUTE(I$6,"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234))*HLOOKUP(LEFT(TRIM(I$6),FIND("~",SUBSTITUTE(I$6," ","~",LEN(TRIM(I$6))-LEN(SUBSTITUTE(TRIM(I$6)," ",""))))-1)&amp;" Total",$B$6:$AH$427,ROW($A234)-5,FALSE))</f>
        <v>0</v>
      </c>
      <c r="J234" s="11">
        <f ca="1">IF(J$5&lt;&gt;"",HLOOKUP(J$5,Functionalization!$G$6:$M$427,ROW($A234)-5,FALSE),IFERROR(INDEX(J$391:J$427,MATCH($F234,$B$391:$B$427,0))/VLOOKUP($F234,$B$391:$AH$427,MATCH(LEFT(TRIM(J$6),FIND("~",SUBSTITUTE(J$6,"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234))*HLOOKUP(LEFT(TRIM(J$6),FIND("~",SUBSTITUTE(J$6," ","~",LEN(TRIM(J$6))-LEN(SUBSTITUTE(TRIM(J$6)," ",""))))-1)&amp;" Total",$B$6:$AH$427,ROW($A234)-5,FALSE))</f>
        <v>0</v>
      </c>
      <c r="K234" s="11">
        <f ca="1">IF(K$5&lt;&gt;"",HLOOKUP(K$5,Functionalization!$G$6:$M$427,ROW($A234)-5,FALSE),IFERROR(INDEX(K$391:K$427,MATCH($F234,$B$391:$B$427,0))/VLOOKUP($F234,$B$391:$AH$427,MATCH(LEFT(TRIM(K$6),FIND("~",SUBSTITUTE(K$6,"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234))*HLOOKUP(LEFT(TRIM(K$6),FIND("~",SUBSTITUTE(K$6," ","~",LEN(TRIM(K$6))-LEN(SUBSTITUTE(TRIM(K$6)," ",""))))-1)&amp;" Total",$B$6:$AH$427,ROW($A234)-5,FALSE))</f>
        <v>0</v>
      </c>
      <c r="L234" s="11">
        <f ca="1">IF(L$5&lt;&gt;"",HLOOKUP(L$5,Functionalization!$G$6:$M$427,ROW($A234)-5,FALSE),IFERROR(INDEX(L$391:L$427,MATCH($F234,$B$391:$B$427,0))/VLOOKUP($F234,$B$391:$AH$427,MATCH(LEFT(TRIM(L$6),FIND("~",SUBSTITUTE(L$6,"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234))*HLOOKUP(LEFT(TRIM(L$6),FIND("~",SUBSTITUTE(L$6," ","~",LEN(TRIM(L$6))-LEN(SUBSTITUTE(TRIM(L$6)," ",""))))-1)&amp;" Total",$B$6:$AH$427,ROW($A234)-5,FALSE))</f>
        <v>0</v>
      </c>
      <c r="M234" s="11">
        <f ca="1">IF(M$5&lt;&gt;"",HLOOKUP(M$5,Functionalization!$G$6:$M$427,ROW($A234)-5,FALSE),IFERROR(INDEX(M$391:M$427,MATCH($F234,$B$391:$B$427,0))/VLOOKUP($F234,$B$391:$AH$427,MATCH(LEFT(TRIM(M$6),FIND("~",SUBSTITUTE(M$6,"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234))*HLOOKUP(LEFT(TRIM(M$6),FIND("~",SUBSTITUTE(M$6," ","~",LEN(TRIM(M$6))-LEN(SUBSTITUTE(TRIM(M$6)," ",""))))-1)&amp;" Total",$B$6:$AH$427,ROW($A234)-5,FALSE))</f>
        <v>0</v>
      </c>
      <c r="N234" s="11">
        <f ca="1">IF(N$5&lt;&gt;"",HLOOKUP(N$5,Functionalization!$G$6:$M$427,ROW($A234)-5,FALSE),IFERROR(INDEX(N$391:N$427,MATCH($F234,$B$391:$B$427,0))/VLOOKUP($F234,$B$391:$AH$427,MATCH(LEFT(TRIM(N$6),FIND("~",SUBSTITUTE(N$6,"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234))*HLOOKUP(LEFT(TRIM(N$6),FIND("~",SUBSTITUTE(N$6," ","~",LEN(TRIM(N$6))-LEN(SUBSTITUTE(TRIM(N$6)," ",""))))-1)&amp;" Total",$B$6:$AH$427,ROW($A234)-5,FALSE))</f>
        <v>0</v>
      </c>
      <c r="O234" s="11">
        <f ca="1">IF(O$5&lt;&gt;"",HLOOKUP(O$5,Functionalization!$G$6:$M$427,ROW($A234)-5,FALSE),IFERROR(INDEX(O$391:O$427,MATCH($F234,$B$391:$B$427,0))/VLOOKUP($F234,$B$391:$AH$427,MATCH(LEFT(TRIM(O$6),FIND("~",SUBSTITUTE(O$6,"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234))*HLOOKUP(LEFT(TRIM(O$6),FIND("~",SUBSTITUTE(O$6," ","~",LEN(TRIM(O$6))-LEN(SUBSTITUTE(TRIM(O$6)," ",""))))-1)&amp;" Total",$B$6:$AH$427,ROW($A234)-5,FALSE))</f>
        <v>0</v>
      </c>
      <c r="P234" s="11">
        <f ca="1">IF(P$5&lt;&gt;"",HLOOKUP(P$5,Functionalization!$G$6:$M$427,ROW($A234)-5,FALSE),IFERROR(INDEX(P$391:P$427,MATCH($F234,$B$391:$B$427,0))/VLOOKUP($F234,$B$391:$AH$427,MATCH(LEFT(TRIM(P$6),FIND("~",SUBSTITUTE(P$6,"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234))*HLOOKUP(LEFT(TRIM(P$6),FIND("~",SUBSTITUTE(P$6," ","~",LEN(TRIM(P$6))-LEN(SUBSTITUTE(TRIM(P$6)," ",""))))-1)&amp;" Total",$B$6:$AH$427,ROW($A234)-5,FALSE))</f>
        <v>0</v>
      </c>
      <c r="Q234" s="11">
        <f ca="1">IF(Q$5&lt;&gt;"",HLOOKUP(Q$5,Functionalization!$G$6:$M$427,ROW($A234)-5,FALSE),IFERROR(INDEX(Q$391:Q$427,MATCH($F234,$B$391:$B$427,0))/VLOOKUP($F234,$B$391:$AH$427,MATCH(LEFT(TRIM(Q$6),FIND("~",SUBSTITUTE(Q$6,"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234))*HLOOKUP(LEFT(TRIM(Q$6),FIND("~",SUBSTITUTE(Q$6," ","~",LEN(TRIM(Q$6))-LEN(SUBSTITUTE(TRIM(Q$6)," ",""))))-1)&amp;" Total",$B$6:$AH$427,ROW($A234)-5,FALSE))</f>
        <v>0</v>
      </c>
      <c r="R234" s="11">
        <f ca="1">IF(R$5&lt;&gt;"",HLOOKUP(R$5,Functionalization!$G$6:$M$427,ROW($A234)-5,FALSE),IFERROR(INDEX(R$391:R$427,MATCH($F234,$B$391:$B$427,0))/VLOOKUP($F234,$B$391:$AH$427,MATCH(LEFT(TRIM(R$6),FIND("~",SUBSTITUTE(R$6,"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234))*HLOOKUP(LEFT(TRIM(R$6),FIND("~",SUBSTITUTE(R$6," ","~",LEN(TRIM(R$6))-LEN(SUBSTITUTE(TRIM(R$6)," ",""))))-1)&amp;" Total",$B$6:$AH$427,ROW($A234)-5,FALSE))</f>
        <v>0</v>
      </c>
      <c r="S234" s="11">
        <f ca="1">IF(S$5&lt;&gt;"",HLOOKUP(S$5,Functionalization!$G$6:$M$427,ROW($A234)-5,FALSE),IFERROR(INDEX(S$391:S$427,MATCH($F234,$B$391:$B$427,0))/VLOOKUP($F234,$B$391:$AH$427,MATCH(LEFT(TRIM(S$6),FIND("~",SUBSTITUTE(S$6,"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234))*HLOOKUP(LEFT(TRIM(S$6),FIND("~",SUBSTITUTE(S$6," ","~",LEN(TRIM(S$6))-LEN(SUBSTITUTE(TRIM(S$6)," ",""))))-1)&amp;" Total",$B$6:$AH$427,ROW($A234)-5,FALSE))</f>
        <v>0</v>
      </c>
      <c r="T234" s="11">
        <f ca="1">IF(T$5&lt;&gt;"",HLOOKUP(T$5,Functionalization!$G$6:$M$427,ROW($A234)-5,FALSE),IFERROR(INDEX(T$391:T$427,MATCH($F234,$B$391:$B$427,0))/VLOOKUP($F234,$B$391:$AH$427,MATCH(LEFT(TRIM(T$6),FIND("~",SUBSTITUTE(T$6,"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234))*HLOOKUP(LEFT(TRIM(T$6),FIND("~",SUBSTITUTE(T$6," ","~",LEN(TRIM(T$6))-LEN(SUBSTITUTE(TRIM(T$6)," ",""))))-1)&amp;" Total",$B$6:$AH$427,ROW($A234)-5,FALSE))</f>
        <v>0</v>
      </c>
      <c r="U234" s="11">
        <f ca="1">IF(U$5&lt;&gt;"",HLOOKUP(U$5,Functionalization!$G$6:$M$427,ROW($A234)-5,FALSE),IFERROR(INDEX(U$391:U$427,MATCH($F234,$B$391:$B$427,0))/VLOOKUP($F234,$B$391:$AH$427,MATCH(LEFT(TRIM(U$6),FIND("~",SUBSTITUTE(U$6,"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234))*HLOOKUP(LEFT(TRIM(U$6),FIND("~",SUBSTITUTE(U$6," ","~",LEN(TRIM(U$6))-LEN(SUBSTITUTE(TRIM(U$6)," ",""))))-1)&amp;" Total",$B$6:$AH$427,ROW($A234)-5,FALSE))</f>
        <v>0</v>
      </c>
      <c r="V234" s="11">
        <f ca="1">IF(V$5&lt;&gt;"",HLOOKUP(V$5,Functionalization!$G$6:$M$427,ROW($A234)-5,FALSE),IFERROR(INDEX(V$391:V$427,MATCH($F234,$B$391:$B$427,0))/VLOOKUP($F234,$B$391:$AH$427,MATCH(LEFT(TRIM(V$6),FIND("~",SUBSTITUTE(V$6,"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234))*HLOOKUP(LEFT(TRIM(V$6),FIND("~",SUBSTITUTE(V$6," ","~",LEN(TRIM(V$6))-LEN(SUBSTITUTE(TRIM(V$6)," ",""))))-1)&amp;" Total",$B$6:$AH$427,ROW($A234)-5,FALSE))</f>
        <v>0</v>
      </c>
      <c r="W234" s="11">
        <f ca="1">IF(W$5&lt;&gt;"",HLOOKUP(W$5,Functionalization!$G$6:$M$427,ROW($A234)-5,FALSE),IFERROR(INDEX(W$391:W$427,MATCH($F234,$B$391:$B$427,0))/VLOOKUP($F234,$B$391:$AH$427,MATCH(LEFT(TRIM(W$6),FIND("~",SUBSTITUTE(W$6,"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234))*HLOOKUP(LEFT(TRIM(W$6),FIND("~",SUBSTITUTE(W$6," ","~",LEN(TRIM(W$6))-LEN(SUBSTITUTE(TRIM(W$6)," ",""))))-1)&amp;" Total",$B$6:$AH$427,ROW($A234)-5,FALSE))</f>
        <v>2579950.6553431293</v>
      </c>
      <c r="X234" s="11">
        <f ca="1">IF(X$5&lt;&gt;"",HLOOKUP(X$5,Functionalization!$G$6:$M$427,ROW($A234)-5,FALSE),IFERROR(INDEX(X$391:X$427,MATCH($F234,$B$391:$B$427,0))/VLOOKUP($F234,$B$391:$AH$427,MATCH(LEFT(TRIM(X$6),FIND("~",SUBSTITUTE(X$6,"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234))*HLOOKUP(LEFT(TRIM(X$6),FIND("~",SUBSTITUTE(X$6," ","~",LEN(TRIM(X$6))-LEN(SUBSTITUTE(TRIM(X$6)," ",""))))-1)&amp;" Total",$B$6:$AH$427,ROW($A234)-5,FALSE))</f>
        <v>2025130.6528935949</v>
      </c>
      <c r="Y234" s="11">
        <f ca="1">IF(Y$5&lt;&gt;"",HLOOKUP(Y$5,Functionalization!$G$6:$M$427,ROW($A234)-5,FALSE),IFERROR(INDEX(Y$391:Y$427,MATCH($F234,$B$391:$B$427,0))/VLOOKUP($F234,$B$391:$AH$427,MATCH(LEFT(TRIM(Y$6),FIND("~",SUBSTITUTE(Y$6,"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234))*HLOOKUP(LEFT(TRIM(Y$6),FIND("~",SUBSTITUTE(Y$6," ","~",LEN(TRIM(Y$6))-LEN(SUBSTITUTE(TRIM(Y$6)," ",""))))-1)&amp;" Total",$B$6:$AH$427,ROW($A234)-5,FALSE))</f>
        <v>0</v>
      </c>
      <c r="Z234" s="11">
        <f ca="1">IF(Z$5&lt;&gt;"",HLOOKUP(Z$5,Functionalization!$G$6:$M$427,ROW($A234)-5,FALSE),IFERROR(INDEX(Z$391:Z$427,MATCH($F234,$B$391:$B$427,0))/VLOOKUP($F234,$B$391:$AH$427,MATCH(LEFT(TRIM(Z$6),FIND("~",SUBSTITUTE(Z$6,"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234))*HLOOKUP(LEFT(TRIM(Z$6),FIND("~",SUBSTITUTE(Z$6," ","~",LEN(TRIM(Z$6))-LEN(SUBSTITUTE(TRIM(Z$6)," ",""))))-1)&amp;" Total",$B$6:$AH$427,ROW($A234)-5,FALSE))</f>
        <v>554820.00244953483</v>
      </c>
      <c r="AA234" s="11">
        <f ca="1">IF(AA$5&lt;&gt;"",HLOOKUP(AA$5,Functionalization!$G$6:$M$427,ROW($A234)-5,FALSE),IFERROR(INDEX(AA$391:AA$427,MATCH($F234,$B$391:$B$427,0))/VLOOKUP($F234,$B$391:$AH$427,MATCH(LEFT(TRIM(AA$6),FIND("~",SUBSTITUTE(AA$6,"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234))*HLOOKUP(LEFT(TRIM(AA$6),FIND("~",SUBSTITUTE(AA$6," ","~",LEN(TRIM(AA$6))-LEN(SUBSTITUTE(TRIM(AA$6)," ",""))))-1)&amp;" Total",$B$6:$AH$427,ROW($A234)-5,FALSE))</f>
        <v>905249.18723000248</v>
      </c>
      <c r="AB234" s="11">
        <f ca="1">IF(AB$5&lt;&gt;"",HLOOKUP(AB$5,Functionalization!$G$6:$M$427,ROW($A234)-5,FALSE),IFERROR(INDEX(AB$391:AB$427,MATCH($F234,$B$391:$B$427,0))/VLOOKUP($F234,$B$391:$AH$427,MATCH(LEFT(TRIM(AB$6),FIND("~",SUBSTITUTE(AB$6,"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234))*HLOOKUP(LEFT(TRIM(AB$6),FIND("~",SUBSTITUTE(AB$6," ","~",LEN(TRIM(AB$6))-LEN(SUBSTITUTE(TRIM(AB$6)," ",""))))-1)&amp;" Total",$B$6:$AH$427,ROW($A234)-5,FALSE))</f>
        <v>0</v>
      </c>
      <c r="AC234" s="11">
        <f ca="1">IF(AC$5&lt;&gt;"",HLOOKUP(AC$5,Functionalization!$G$6:$M$427,ROW($A234)-5,FALSE),IFERROR(INDEX(AC$391:AC$427,MATCH($F234,$B$391:$B$427,0))/VLOOKUP($F234,$B$391:$AH$427,MATCH(LEFT(TRIM(AC$6),FIND("~",SUBSTITUTE(AC$6,"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234))*HLOOKUP(LEFT(TRIM(AC$6),FIND("~",SUBSTITUTE(AC$6," ","~",LEN(TRIM(AC$6))-LEN(SUBSTITUTE(TRIM(AC$6)," ",""))))-1)&amp;" Total",$B$6:$AH$427,ROW($A234)-5,FALSE))</f>
        <v>0</v>
      </c>
      <c r="AD234" s="11">
        <f ca="1">IF(AD$5&lt;&gt;"",HLOOKUP(AD$5,Functionalization!$G$6:$M$427,ROW($A234)-5,FALSE),IFERROR(INDEX(AD$391:AD$427,MATCH($F234,$B$391:$B$427,0))/VLOOKUP($F234,$B$391:$AH$427,MATCH(LEFT(TRIM(AD$6),FIND("~",SUBSTITUTE(AD$6,"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234))*HLOOKUP(LEFT(TRIM(AD$6),FIND("~",SUBSTITUTE(AD$6," ","~",LEN(TRIM(AD$6))-LEN(SUBSTITUTE(TRIM(AD$6)," ",""))))-1)&amp;" Total",$B$6:$AH$427,ROW($A234)-5,FALSE))</f>
        <v>905249.18723000248</v>
      </c>
      <c r="AE234" s="11">
        <f ca="1">IF(AE$5&lt;&gt;"",HLOOKUP(AE$5,Functionalization!$G$6:$M$427,ROW($A234)-5,FALSE),IFERROR(INDEX(AE$391:AE$427,MATCH($F234,$B$391:$B$427,0))/VLOOKUP($F234,$B$391:$AH$427,MATCH(LEFT(TRIM(AE$6),FIND("~",SUBSTITUTE(AE$6,"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234))*HLOOKUP(LEFT(TRIM(AE$6),FIND("~",SUBSTITUTE(AE$6," ","~",LEN(TRIM(AE$6))-LEN(SUBSTITUTE(TRIM(AE$6)," ",""))))-1)&amp;" Total",$B$6:$AH$427,ROW($A234)-5,FALSE))</f>
        <v>0</v>
      </c>
      <c r="AF234" s="11">
        <f ca="1">IF(AF$5&lt;&gt;"",HLOOKUP(AF$5,Functionalization!$G$6:$M$427,ROW($A234)-5,FALSE),IFERROR(INDEX(AF$391:AF$427,MATCH($F234,$B$391:$B$427,0))/VLOOKUP($F234,$B$391:$AH$427,MATCH(LEFT(TRIM(AF$6),FIND("~",SUBSTITUTE(AF$6,"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234))*HLOOKUP(LEFT(TRIM(AF$6),FIND("~",SUBSTITUTE(AF$6," ","~",LEN(TRIM(AF$6))-LEN(SUBSTITUTE(TRIM(AF$6)," ",""))))-1)&amp;" Total",$B$6:$AH$427,ROW($A234)-5,FALSE))</f>
        <v>0</v>
      </c>
      <c r="AG234" s="11">
        <f ca="1">IF(AG$5&lt;&gt;"",HLOOKUP(AG$5,Functionalization!$G$6:$M$427,ROW($A234)-5,FALSE),IFERROR(INDEX(AG$391:AG$427,MATCH($F234,$B$391:$B$427,0))/VLOOKUP($F234,$B$391:$AH$427,MATCH(LEFT(TRIM(AG$6),FIND("~",SUBSTITUTE(AG$6,"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234))*HLOOKUP(LEFT(TRIM(AG$6),FIND("~",SUBSTITUTE(AG$6," ","~",LEN(TRIM(AG$6))-LEN(SUBSTITUTE(TRIM(AG$6)," ",""))))-1)&amp;" Total",$B$6:$AH$427,ROW($A234)-5,FALSE))</f>
        <v>0</v>
      </c>
      <c r="AH234" s="11">
        <f ca="1">IF(AH$5&lt;&gt;"",HLOOKUP(AH$5,Functionalization!$G$6:$M$427,ROW($A234)-5,FALSE),IFERROR(INDEX(AH$391:AH$427,MATCH($F234,$B$391:$B$427,0))/VLOOKUP($F234,$B$391:$AH$427,MATCH(LEFT(TRIM(AH$6),FIND("~",SUBSTITUTE(AH$6,"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234))*HLOOKUP(LEFT(TRIM(AH$6),FIND("~",SUBSTITUTE(AH$6," ","~",LEN(TRIM(AH$6))-LEN(SUBSTITUTE(TRIM(AH$6)," ",""))))-1)&amp;" Total",$B$6:$AH$427,ROW($A234)-5,FALSE))</f>
        <v>0</v>
      </c>
      <c r="AJ234">
        <f ca="1">IFERROR(IF(SUMIF($G$6:$AH$6,AJ$6&amp;" Total",$G234:$AH234)-(SUMIF($G$6:$AH$6,AJ$6&amp;" "&amp;'Input-Func_Class'!$D$22,$G234:$AH234)+IFERROR(SUMIF($G$6:$AH$6,AJ$6&amp;" "&amp;'Input-Func_Class'!$E$22,$G234:$AH234),SUMIF($G$6:$AH$6,AJ$6&amp;" "&amp;'Input-Func_Class'!$B$24,$G234:$AH234))+SUMIF($G$6:$AH$6,AJ$6&amp;" "&amp;'Input-Func_Class'!$F$22,$G234:$AH234))&lt;Check_Limit,0,1),1)</f>
        <v>0</v>
      </c>
      <c r="AK234">
        <f ca="1">IFERROR(IF(SUMIF($G$6:$AH$6,AK$6&amp;" Total",$G234:$AH234)-(SUMIF($G$6:$AH$6,AK$6&amp;" "&amp;'Input-Func_Class'!$D$22,$G234:$AH234)+IFERROR(SUMIF($G$6:$AH$6,AK$6&amp;" "&amp;'Input-Func_Class'!$E$22,$G234:$AH234),SUMIF($G$6:$AH$6,AK$6&amp;" "&amp;'Input-Func_Class'!$B$24,$G234:$AH234))+SUMIF($G$6:$AH$6,AK$6&amp;" "&amp;'Input-Func_Class'!$F$22,$G234:$AH234))&lt;Check_Limit,0,1),1)</f>
        <v>0</v>
      </c>
      <c r="AL234">
        <f ca="1">IFERROR(IF(SUMIF($G$6:$AH$6,AL$6&amp;" Total",$G234:$AH234)-(SUMIF($G$6:$AH$6,AL$6&amp;" "&amp;'Input-Func_Class'!$D$22,$G234:$AH234)+IFERROR(SUMIF($G$6:$AH$6,AL$6&amp;" "&amp;'Input-Func_Class'!$E$22,$G234:$AH234),SUMIF($G$6:$AH$6,AL$6&amp;" "&amp;'Input-Func_Class'!$B$24,$G234:$AH234))+SUMIF($G$6:$AH$6,AL$6&amp;" "&amp;'Input-Func_Class'!$F$22,$G234:$AH234))&lt;Check_Limit,0,1),1)</f>
        <v>0</v>
      </c>
      <c r="AM234">
        <f ca="1">IFERROR(IF(SUMIF($G$6:$AH$6,AM$6&amp;" Total",$G234:$AH234)-(SUMIF($G$6:$AH$6,AM$6&amp;" "&amp;'Input-Func_Class'!$D$22,$G234:$AH234)+IFERROR(SUMIF($G$6:$AH$6,AM$6&amp;" "&amp;'Input-Func_Class'!$E$22,$G234:$AH234),SUMIF($G$6:$AH$6,AM$6&amp;" "&amp;'Input-Func_Class'!$B$24,$G234:$AH234))+SUMIF($G$6:$AH$6,AM$6&amp;" "&amp;'Input-Func_Class'!$F$22,$G234:$AH234))&lt;Check_Limit,0,1),1)</f>
        <v>0</v>
      </c>
      <c r="AN234">
        <f ca="1">IFERROR(IF(SUMIF($G$6:$AH$6,AN$6&amp;" Total",$G234:$AH234)-(SUMIF($G$6:$AH$6,AN$6&amp;" "&amp;'Input-Func_Class'!$D$22,$G234:$AH234)+IFERROR(SUMIF($G$6:$AH$6,AN$6&amp;" "&amp;'Input-Func_Class'!$E$22,$G234:$AH234),SUMIF($G$6:$AH$6,AN$6&amp;" "&amp;'Input-Func_Class'!$B$24,$G234:$AH234))+SUMIF($G$6:$AH$6,AN$6&amp;" "&amp;'Input-Func_Class'!$F$22,$G234:$AH234))&lt;Check_Limit,0,1),1)</f>
        <v>0</v>
      </c>
      <c r="AO234">
        <f ca="1">IFERROR(IF(SUMIF($G$6:$AH$6,AO$6&amp;" Total",$G234:$AH234)-(SUMIF($G$6:$AH$6,AO$6&amp;" "&amp;'Input-Func_Class'!$D$22,$G234:$AH234)+IFERROR(SUMIF($G$6:$AH$6,AO$6&amp;" "&amp;'Input-Func_Class'!$E$22,$G234:$AH234),SUMIF($G$6:$AH$6,AO$6&amp;" "&amp;'Input-Func_Class'!$B$24,$G234:$AH234))+SUMIF($G$6:$AH$6,AO$6&amp;" "&amp;'Input-Func_Class'!$F$22,$G234:$AH234))&lt;Check_Limit,0,1),1)</f>
        <v>0</v>
      </c>
      <c r="AP234">
        <f ca="1">IFERROR(IF(SUMIF($G$6:$AH$6,AP$6&amp;" Total",$G234:$AH234)-(SUMIF($G$6:$AH$6,AP$6&amp;" "&amp;'Input-Func_Class'!$D$22,$G234:$AH234)+IFERROR(SUMIF($G$6:$AH$6,AP$6&amp;" "&amp;'Input-Func_Class'!$E$22,$G234:$AH234),SUMIF($G$6:$AH$6,AP$6&amp;" "&amp;'Input-Func_Class'!$B$24,$G234:$AH234))+SUMIF($G$6:$AH$6,AP$6&amp;" "&amp;'Input-Func_Class'!$F$22,$G234:$AH234))&lt;Check_Limit,0,1),1)</f>
        <v>0</v>
      </c>
    </row>
    <row r="235" spans="1:42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>Functionalization!$D235</f>
        <v>569441.9318322168</v>
      </c>
      <c r="E235" s="11">
        <f t="shared" ca="1" si="25"/>
        <v>0</v>
      </c>
      <c r="F235" s="3" t="str">
        <f>IF($D235=0,"-",IF('Input-Accounts'!$E235&lt;&gt;0,'Input-Accounts'!$E235,'Input-Accounts'!$G235))</f>
        <v>INT_DISTO&amp;M</v>
      </c>
      <c r="G235" s="11">
        <f ca="1">IF(G$5&lt;&gt;"",HLOOKUP(G$5,Functionalization!$G$6:$M$427,ROW($A235)-5,FALSE),IFERROR(INDEX(G$391:G$427,MATCH($F235,$B$391:$B$427,0))/VLOOKUP($F235,$B$391:$AH$427,MATCH(LEFT(TRIM(G$6),FIND("~",SUBSTITUTE(G$6,"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235))*HLOOKUP(LEFT(TRIM(G$6),FIND("~",SUBSTITUTE(G$6," ","~",LEN(TRIM(G$6))-LEN(SUBSTITUTE(TRIM(G$6)," ",""))))-1)&amp;" Total",$B$6:$AH$427,ROW($A235)-5,FALSE))</f>
        <v>0</v>
      </c>
      <c r="H235" s="11">
        <f ca="1">IF(H$5&lt;&gt;"",HLOOKUP(H$5,Functionalization!$G$6:$M$427,ROW($A235)-5,FALSE),IFERROR(INDEX(H$391:H$427,MATCH($F235,$B$391:$B$427,0))/VLOOKUP($F235,$B$391:$AH$427,MATCH(LEFT(TRIM(H$6),FIND("~",SUBSTITUTE(H$6,"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235))*HLOOKUP(LEFT(TRIM(H$6),FIND("~",SUBSTITUTE(H$6," ","~",LEN(TRIM(H$6))-LEN(SUBSTITUTE(TRIM(H$6)," ",""))))-1)&amp;" Total",$B$6:$AH$427,ROW($A235)-5,FALSE))</f>
        <v>0</v>
      </c>
      <c r="I235" s="11">
        <f ca="1">IF(I$5&lt;&gt;"",HLOOKUP(I$5,Functionalization!$G$6:$M$427,ROW($A235)-5,FALSE),IFERROR(INDEX(I$391:I$427,MATCH($F235,$B$391:$B$427,0))/VLOOKUP($F235,$B$391:$AH$427,MATCH(LEFT(TRIM(I$6),FIND("~",SUBSTITUTE(I$6,"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235))*HLOOKUP(LEFT(TRIM(I$6),FIND("~",SUBSTITUTE(I$6," ","~",LEN(TRIM(I$6))-LEN(SUBSTITUTE(TRIM(I$6)," ",""))))-1)&amp;" Total",$B$6:$AH$427,ROW($A235)-5,FALSE))</f>
        <v>0</v>
      </c>
      <c r="J235" s="11">
        <f ca="1">IF(J$5&lt;&gt;"",HLOOKUP(J$5,Functionalization!$G$6:$M$427,ROW($A235)-5,FALSE),IFERROR(INDEX(J$391:J$427,MATCH($F235,$B$391:$B$427,0))/VLOOKUP($F235,$B$391:$AH$427,MATCH(LEFT(TRIM(J$6),FIND("~",SUBSTITUTE(J$6,"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235))*HLOOKUP(LEFT(TRIM(J$6),FIND("~",SUBSTITUTE(J$6," ","~",LEN(TRIM(J$6))-LEN(SUBSTITUTE(TRIM(J$6)," ",""))))-1)&amp;" Total",$B$6:$AH$427,ROW($A235)-5,FALSE))</f>
        <v>0</v>
      </c>
      <c r="K235" s="11">
        <f ca="1">IF(K$5&lt;&gt;"",HLOOKUP(K$5,Functionalization!$G$6:$M$427,ROW($A235)-5,FALSE),IFERROR(INDEX(K$391:K$427,MATCH($F235,$B$391:$B$427,0))/VLOOKUP($F235,$B$391:$AH$427,MATCH(LEFT(TRIM(K$6),FIND("~",SUBSTITUTE(K$6,"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235))*HLOOKUP(LEFT(TRIM(K$6),FIND("~",SUBSTITUTE(K$6," ","~",LEN(TRIM(K$6))-LEN(SUBSTITUTE(TRIM(K$6)," ",""))))-1)&amp;" Total",$B$6:$AH$427,ROW($A235)-5,FALSE))</f>
        <v>0</v>
      </c>
      <c r="L235" s="11">
        <f ca="1">IF(L$5&lt;&gt;"",HLOOKUP(L$5,Functionalization!$G$6:$M$427,ROW($A235)-5,FALSE),IFERROR(INDEX(L$391:L$427,MATCH($F235,$B$391:$B$427,0))/VLOOKUP($F235,$B$391:$AH$427,MATCH(LEFT(TRIM(L$6),FIND("~",SUBSTITUTE(L$6,"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235))*HLOOKUP(LEFT(TRIM(L$6),FIND("~",SUBSTITUTE(L$6," ","~",LEN(TRIM(L$6))-LEN(SUBSTITUTE(TRIM(L$6)," ",""))))-1)&amp;" Total",$B$6:$AH$427,ROW($A235)-5,FALSE))</f>
        <v>0</v>
      </c>
      <c r="M235" s="11">
        <f ca="1">IF(M$5&lt;&gt;"",HLOOKUP(M$5,Functionalization!$G$6:$M$427,ROW($A235)-5,FALSE),IFERROR(INDEX(M$391:M$427,MATCH($F235,$B$391:$B$427,0))/VLOOKUP($F235,$B$391:$AH$427,MATCH(LEFT(TRIM(M$6),FIND("~",SUBSTITUTE(M$6,"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235))*HLOOKUP(LEFT(TRIM(M$6),FIND("~",SUBSTITUTE(M$6," ","~",LEN(TRIM(M$6))-LEN(SUBSTITUTE(TRIM(M$6)," ",""))))-1)&amp;" Total",$B$6:$AH$427,ROW($A235)-5,FALSE))</f>
        <v>0</v>
      </c>
      <c r="N235" s="11">
        <f ca="1">IF(N$5&lt;&gt;"",HLOOKUP(N$5,Functionalization!$G$6:$M$427,ROW($A235)-5,FALSE),IFERROR(INDEX(N$391:N$427,MATCH($F235,$B$391:$B$427,0))/VLOOKUP($F235,$B$391:$AH$427,MATCH(LEFT(TRIM(N$6),FIND("~",SUBSTITUTE(N$6,"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235))*HLOOKUP(LEFT(TRIM(N$6),FIND("~",SUBSTITUTE(N$6," ","~",LEN(TRIM(N$6))-LEN(SUBSTITUTE(TRIM(N$6)," ",""))))-1)&amp;" Total",$B$6:$AH$427,ROW($A235)-5,FALSE))</f>
        <v>0</v>
      </c>
      <c r="O235" s="11">
        <f ca="1">IF(O$5&lt;&gt;"",HLOOKUP(O$5,Functionalization!$G$6:$M$427,ROW($A235)-5,FALSE),IFERROR(INDEX(O$391:O$427,MATCH($F235,$B$391:$B$427,0))/VLOOKUP($F235,$B$391:$AH$427,MATCH(LEFT(TRIM(O$6),FIND("~",SUBSTITUTE(O$6,"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235))*HLOOKUP(LEFT(TRIM(O$6),FIND("~",SUBSTITUTE(O$6," ","~",LEN(TRIM(O$6))-LEN(SUBSTITUTE(TRIM(O$6)," ",""))))-1)&amp;" Total",$B$6:$AH$427,ROW($A235)-5,FALSE))</f>
        <v>0</v>
      </c>
      <c r="P235" s="11">
        <f ca="1">IF(P$5&lt;&gt;"",HLOOKUP(P$5,Functionalization!$G$6:$M$427,ROW($A235)-5,FALSE),IFERROR(INDEX(P$391:P$427,MATCH($F235,$B$391:$B$427,0))/VLOOKUP($F235,$B$391:$AH$427,MATCH(LEFT(TRIM(P$6),FIND("~",SUBSTITUTE(P$6,"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235))*HLOOKUP(LEFT(TRIM(P$6),FIND("~",SUBSTITUTE(P$6," ","~",LEN(TRIM(P$6))-LEN(SUBSTITUTE(TRIM(P$6)," ",""))))-1)&amp;" Total",$B$6:$AH$427,ROW($A235)-5,FALSE))</f>
        <v>0</v>
      </c>
      <c r="Q235" s="11">
        <f ca="1">IF(Q$5&lt;&gt;"",HLOOKUP(Q$5,Functionalization!$G$6:$M$427,ROW($A235)-5,FALSE),IFERROR(INDEX(Q$391:Q$427,MATCH($F235,$B$391:$B$427,0))/VLOOKUP($F235,$B$391:$AH$427,MATCH(LEFT(TRIM(Q$6),FIND("~",SUBSTITUTE(Q$6,"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235))*HLOOKUP(LEFT(TRIM(Q$6),FIND("~",SUBSTITUTE(Q$6," ","~",LEN(TRIM(Q$6))-LEN(SUBSTITUTE(TRIM(Q$6)," ",""))))-1)&amp;" Total",$B$6:$AH$427,ROW($A235)-5,FALSE))</f>
        <v>0</v>
      </c>
      <c r="R235" s="11">
        <f ca="1">IF(R$5&lt;&gt;"",HLOOKUP(R$5,Functionalization!$G$6:$M$427,ROW($A235)-5,FALSE),IFERROR(INDEX(R$391:R$427,MATCH($F235,$B$391:$B$427,0))/VLOOKUP($F235,$B$391:$AH$427,MATCH(LEFT(TRIM(R$6),FIND("~",SUBSTITUTE(R$6,"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235))*HLOOKUP(LEFT(TRIM(R$6),FIND("~",SUBSTITUTE(R$6," ","~",LEN(TRIM(R$6))-LEN(SUBSTITUTE(TRIM(R$6)," ",""))))-1)&amp;" Total",$B$6:$AH$427,ROW($A235)-5,FALSE))</f>
        <v>0</v>
      </c>
      <c r="S235" s="11">
        <f ca="1">IF(S$5&lt;&gt;"",HLOOKUP(S$5,Functionalization!$G$6:$M$427,ROW($A235)-5,FALSE),IFERROR(INDEX(S$391:S$427,MATCH($F235,$B$391:$B$427,0))/VLOOKUP($F235,$B$391:$AH$427,MATCH(LEFT(TRIM(S$6),FIND("~",SUBSTITUTE(S$6,"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235))*HLOOKUP(LEFT(TRIM(S$6),FIND("~",SUBSTITUTE(S$6," ","~",LEN(TRIM(S$6))-LEN(SUBSTITUTE(TRIM(S$6)," ",""))))-1)&amp;" Total",$B$6:$AH$427,ROW($A235)-5,FALSE))</f>
        <v>0</v>
      </c>
      <c r="T235" s="11">
        <f ca="1">IF(T$5&lt;&gt;"",HLOOKUP(T$5,Functionalization!$G$6:$M$427,ROW($A235)-5,FALSE),IFERROR(INDEX(T$391:T$427,MATCH($F235,$B$391:$B$427,0))/VLOOKUP($F235,$B$391:$AH$427,MATCH(LEFT(TRIM(T$6),FIND("~",SUBSTITUTE(T$6,"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235))*HLOOKUP(LEFT(TRIM(T$6),FIND("~",SUBSTITUTE(T$6," ","~",LEN(TRIM(T$6))-LEN(SUBSTITUTE(TRIM(T$6)," ",""))))-1)&amp;" Total",$B$6:$AH$427,ROW($A235)-5,FALSE))</f>
        <v>0</v>
      </c>
      <c r="U235" s="11">
        <f ca="1">IF(U$5&lt;&gt;"",HLOOKUP(U$5,Functionalization!$G$6:$M$427,ROW($A235)-5,FALSE),IFERROR(INDEX(U$391:U$427,MATCH($F235,$B$391:$B$427,0))/VLOOKUP($F235,$B$391:$AH$427,MATCH(LEFT(TRIM(U$6),FIND("~",SUBSTITUTE(U$6,"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235))*HLOOKUP(LEFT(TRIM(U$6),FIND("~",SUBSTITUTE(U$6," ","~",LEN(TRIM(U$6))-LEN(SUBSTITUTE(TRIM(U$6)," ",""))))-1)&amp;" Total",$B$6:$AH$427,ROW($A235)-5,FALSE))</f>
        <v>0</v>
      </c>
      <c r="V235" s="11">
        <f ca="1">IF(V$5&lt;&gt;"",HLOOKUP(V$5,Functionalization!$G$6:$M$427,ROW($A235)-5,FALSE),IFERROR(INDEX(V$391:V$427,MATCH($F235,$B$391:$B$427,0))/VLOOKUP($F235,$B$391:$AH$427,MATCH(LEFT(TRIM(V$6),FIND("~",SUBSTITUTE(V$6,"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235))*HLOOKUP(LEFT(TRIM(V$6),FIND("~",SUBSTITUTE(V$6," ","~",LEN(TRIM(V$6))-LEN(SUBSTITUTE(TRIM(V$6)," ",""))))-1)&amp;" Total",$B$6:$AH$427,ROW($A235)-5,FALSE))</f>
        <v>0</v>
      </c>
      <c r="W235" s="11">
        <f ca="1">IF(W$5&lt;&gt;"",HLOOKUP(W$5,Functionalization!$G$6:$M$427,ROW($A235)-5,FALSE),IFERROR(INDEX(W$391:W$427,MATCH($F235,$B$391:$B$427,0))/VLOOKUP($F235,$B$391:$AH$427,MATCH(LEFT(TRIM(W$6),FIND("~",SUBSTITUTE(W$6,"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235))*HLOOKUP(LEFT(TRIM(W$6),FIND("~",SUBSTITUTE(W$6," ","~",LEN(TRIM(W$6))-LEN(SUBSTITUTE(TRIM(W$6)," ",""))))-1)&amp;" Total",$B$6:$AH$427,ROW($A235)-5,FALSE))</f>
        <v>421534.53218502417</v>
      </c>
      <c r="X235" s="11">
        <f ca="1">IF(X$5&lt;&gt;"",HLOOKUP(X$5,Functionalization!$G$6:$M$427,ROW($A235)-5,FALSE),IFERROR(INDEX(X$391:X$427,MATCH($F235,$B$391:$B$427,0))/VLOOKUP($F235,$B$391:$AH$427,MATCH(LEFT(TRIM(X$6),FIND("~",SUBSTITUTE(X$6,"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235))*HLOOKUP(LEFT(TRIM(X$6),FIND("~",SUBSTITUTE(X$6," ","~",LEN(TRIM(X$6))-LEN(SUBSTITUTE(TRIM(X$6)," ",""))))-1)&amp;" Total",$B$6:$AH$427,ROW($A235)-5,FALSE))</f>
        <v>330883.26732649014</v>
      </c>
      <c r="Y235" s="11">
        <f ca="1">IF(Y$5&lt;&gt;"",HLOOKUP(Y$5,Functionalization!$G$6:$M$427,ROW($A235)-5,FALSE),IFERROR(INDEX(Y$391:Y$427,MATCH($F235,$B$391:$B$427,0))/VLOOKUP($F235,$B$391:$AH$427,MATCH(LEFT(TRIM(Y$6),FIND("~",SUBSTITUTE(Y$6,"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235))*HLOOKUP(LEFT(TRIM(Y$6),FIND("~",SUBSTITUTE(Y$6," ","~",LEN(TRIM(Y$6))-LEN(SUBSTITUTE(TRIM(Y$6)," ",""))))-1)&amp;" Total",$B$6:$AH$427,ROW($A235)-5,FALSE))</f>
        <v>0</v>
      </c>
      <c r="Z235" s="11">
        <f ca="1">IF(Z$5&lt;&gt;"",HLOOKUP(Z$5,Functionalization!$G$6:$M$427,ROW($A235)-5,FALSE),IFERROR(INDEX(Z$391:Z$427,MATCH($F235,$B$391:$B$427,0))/VLOOKUP($F235,$B$391:$AH$427,MATCH(LEFT(TRIM(Z$6),FIND("~",SUBSTITUTE(Z$6,"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235))*HLOOKUP(LEFT(TRIM(Z$6),FIND("~",SUBSTITUTE(Z$6," ","~",LEN(TRIM(Z$6))-LEN(SUBSTITUTE(TRIM(Z$6)," ",""))))-1)&amp;" Total",$B$6:$AH$427,ROW($A235)-5,FALSE))</f>
        <v>90651.264858534094</v>
      </c>
      <c r="AA235" s="11">
        <f ca="1">IF(AA$5&lt;&gt;"",HLOOKUP(AA$5,Functionalization!$G$6:$M$427,ROW($A235)-5,FALSE),IFERROR(INDEX(AA$391:AA$427,MATCH($F235,$B$391:$B$427,0))/VLOOKUP($F235,$B$391:$AH$427,MATCH(LEFT(TRIM(AA$6),FIND("~",SUBSTITUTE(AA$6,"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235))*HLOOKUP(LEFT(TRIM(AA$6),FIND("~",SUBSTITUTE(AA$6," ","~",LEN(TRIM(AA$6))-LEN(SUBSTITUTE(TRIM(AA$6)," ",""))))-1)&amp;" Total",$B$6:$AH$427,ROW($A235)-5,FALSE))</f>
        <v>147907.39964719251</v>
      </c>
      <c r="AB235" s="11">
        <f ca="1">IF(AB$5&lt;&gt;"",HLOOKUP(AB$5,Functionalization!$G$6:$M$427,ROW($A235)-5,FALSE),IFERROR(INDEX(AB$391:AB$427,MATCH($F235,$B$391:$B$427,0))/VLOOKUP($F235,$B$391:$AH$427,MATCH(LEFT(TRIM(AB$6),FIND("~",SUBSTITUTE(AB$6,"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235))*HLOOKUP(LEFT(TRIM(AB$6),FIND("~",SUBSTITUTE(AB$6," ","~",LEN(TRIM(AB$6))-LEN(SUBSTITUTE(TRIM(AB$6)," ",""))))-1)&amp;" Total",$B$6:$AH$427,ROW($A235)-5,FALSE))</f>
        <v>0</v>
      </c>
      <c r="AC235" s="11">
        <f ca="1">IF(AC$5&lt;&gt;"",HLOOKUP(AC$5,Functionalization!$G$6:$M$427,ROW($A235)-5,FALSE),IFERROR(INDEX(AC$391:AC$427,MATCH($F235,$B$391:$B$427,0))/VLOOKUP($F235,$B$391:$AH$427,MATCH(LEFT(TRIM(AC$6),FIND("~",SUBSTITUTE(AC$6,"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235))*HLOOKUP(LEFT(TRIM(AC$6),FIND("~",SUBSTITUTE(AC$6," ","~",LEN(TRIM(AC$6))-LEN(SUBSTITUTE(TRIM(AC$6)," ",""))))-1)&amp;" Total",$B$6:$AH$427,ROW($A235)-5,FALSE))</f>
        <v>0</v>
      </c>
      <c r="AD235" s="11">
        <f ca="1">IF(AD$5&lt;&gt;"",HLOOKUP(AD$5,Functionalization!$G$6:$M$427,ROW($A235)-5,FALSE),IFERROR(INDEX(AD$391:AD$427,MATCH($F235,$B$391:$B$427,0))/VLOOKUP($F235,$B$391:$AH$427,MATCH(LEFT(TRIM(AD$6),FIND("~",SUBSTITUTE(AD$6,"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235))*HLOOKUP(LEFT(TRIM(AD$6),FIND("~",SUBSTITUTE(AD$6," ","~",LEN(TRIM(AD$6))-LEN(SUBSTITUTE(TRIM(AD$6)," ",""))))-1)&amp;" Total",$B$6:$AH$427,ROW($A235)-5,FALSE))</f>
        <v>147907.39964719251</v>
      </c>
      <c r="AE235" s="11">
        <f ca="1">IF(AE$5&lt;&gt;"",HLOOKUP(AE$5,Functionalization!$G$6:$M$427,ROW($A235)-5,FALSE),IFERROR(INDEX(AE$391:AE$427,MATCH($F235,$B$391:$B$427,0))/VLOOKUP($F235,$B$391:$AH$427,MATCH(LEFT(TRIM(AE$6),FIND("~",SUBSTITUTE(AE$6,"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235))*HLOOKUP(LEFT(TRIM(AE$6),FIND("~",SUBSTITUTE(AE$6," ","~",LEN(TRIM(AE$6))-LEN(SUBSTITUTE(TRIM(AE$6)," ",""))))-1)&amp;" Total",$B$6:$AH$427,ROW($A235)-5,FALSE))</f>
        <v>0</v>
      </c>
      <c r="AF235" s="11">
        <f ca="1">IF(AF$5&lt;&gt;"",HLOOKUP(AF$5,Functionalization!$G$6:$M$427,ROW($A235)-5,FALSE),IFERROR(INDEX(AF$391:AF$427,MATCH($F235,$B$391:$B$427,0))/VLOOKUP($F235,$B$391:$AH$427,MATCH(LEFT(TRIM(AF$6),FIND("~",SUBSTITUTE(AF$6,"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235))*HLOOKUP(LEFT(TRIM(AF$6),FIND("~",SUBSTITUTE(AF$6," ","~",LEN(TRIM(AF$6))-LEN(SUBSTITUTE(TRIM(AF$6)," ",""))))-1)&amp;" Total",$B$6:$AH$427,ROW($A235)-5,FALSE))</f>
        <v>0</v>
      </c>
      <c r="AG235" s="11">
        <f ca="1">IF(AG$5&lt;&gt;"",HLOOKUP(AG$5,Functionalization!$G$6:$M$427,ROW($A235)-5,FALSE),IFERROR(INDEX(AG$391:AG$427,MATCH($F235,$B$391:$B$427,0))/VLOOKUP($F235,$B$391:$AH$427,MATCH(LEFT(TRIM(AG$6),FIND("~",SUBSTITUTE(AG$6,"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235))*HLOOKUP(LEFT(TRIM(AG$6),FIND("~",SUBSTITUTE(AG$6," ","~",LEN(TRIM(AG$6))-LEN(SUBSTITUTE(TRIM(AG$6)," ",""))))-1)&amp;" Total",$B$6:$AH$427,ROW($A235)-5,FALSE))</f>
        <v>0</v>
      </c>
      <c r="AH235" s="11">
        <f ca="1">IF(AH$5&lt;&gt;"",HLOOKUP(AH$5,Functionalization!$G$6:$M$427,ROW($A235)-5,FALSE),IFERROR(INDEX(AH$391:AH$427,MATCH($F235,$B$391:$B$427,0))/VLOOKUP($F235,$B$391:$AH$427,MATCH(LEFT(TRIM(AH$6),FIND("~",SUBSTITUTE(AH$6,"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235))*HLOOKUP(LEFT(TRIM(AH$6),FIND("~",SUBSTITUTE(AH$6," ","~",LEN(TRIM(AH$6))-LEN(SUBSTITUTE(TRIM(AH$6)," ",""))))-1)&amp;" Total",$B$6:$AH$427,ROW($A235)-5,FALSE))</f>
        <v>0</v>
      </c>
      <c r="AJ235">
        <f ca="1">IFERROR(IF(SUMIF($G$6:$AH$6,AJ$6&amp;" Total",$G235:$AH235)-(SUMIF($G$6:$AH$6,AJ$6&amp;" "&amp;'Input-Func_Class'!$D$22,$G235:$AH235)+IFERROR(SUMIF($G$6:$AH$6,AJ$6&amp;" "&amp;'Input-Func_Class'!$E$22,$G235:$AH235),SUMIF($G$6:$AH$6,AJ$6&amp;" "&amp;'Input-Func_Class'!$B$24,$G235:$AH235))+SUMIF($G$6:$AH$6,AJ$6&amp;" "&amp;'Input-Func_Class'!$F$22,$G235:$AH235))&lt;Check_Limit,0,1),1)</f>
        <v>0</v>
      </c>
      <c r="AK235">
        <f ca="1">IFERROR(IF(SUMIF($G$6:$AH$6,AK$6&amp;" Total",$G235:$AH235)-(SUMIF($G$6:$AH$6,AK$6&amp;" "&amp;'Input-Func_Class'!$D$22,$G235:$AH235)+IFERROR(SUMIF($G$6:$AH$6,AK$6&amp;" "&amp;'Input-Func_Class'!$E$22,$G235:$AH235),SUMIF($G$6:$AH$6,AK$6&amp;" "&amp;'Input-Func_Class'!$B$24,$G235:$AH235))+SUMIF($G$6:$AH$6,AK$6&amp;" "&amp;'Input-Func_Class'!$F$22,$G235:$AH235))&lt;Check_Limit,0,1),1)</f>
        <v>0</v>
      </c>
      <c r="AL235">
        <f ca="1">IFERROR(IF(SUMIF($G$6:$AH$6,AL$6&amp;" Total",$G235:$AH235)-(SUMIF($G$6:$AH$6,AL$6&amp;" "&amp;'Input-Func_Class'!$D$22,$G235:$AH235)+IFERROR(SUMIF($G$6:$AH$6,AL$6&amp;" "&amp;'Input-Func_Class'!$E$22,$G235:$AH235),SUMIF($G$6:$AH$6,AL$6&amp;" "&amp;'Input-Func_Class'!$B$24,$G235:$AH235))+SUMIF($G$6:$AH$6,AL$6&amp;" "&amp;'Input-Func_Class'!$F$22,$G235:$AH235))&lt;Check_Limit,0,1),1)</f>
        <v>0</v>
      </c>
      <c r="AM235">
        <f ca="1">IFERROR(IF(SUMIF($G$6:$AH$6,AM$6&amp;" Total",$G235:$AH235)-(SUMIF($G$6:$AH$6,AM$6&amp;" "&amp;'Input-Func_Class'!$D$22,$G235:$AH235)+IFERROR(SUMIF($G$6:$AH$6,AM$6&amp;" "&amp;'Input-Func_Class'!$E$22,$G235:$AH235),SUMIF($G$6:$AH$6,AM$6&amp;" "&amp;'Input-Func_Class'!$B$24,$G235:$AH235))+SUMIF($G$6:$AH$6,AM$6&amp;" "&amp;'Input-Func_Class'!$F$22,$G235:$AH235))&lt;Check_Limit,0,1),1)</f>
        <v>0</v>
      </c>
      <c r="AN235">
        <f ca="1">IFERROR(IF(SUMIF($G$6:$AH$6,AN$6&amp;" Total",$G235:$AH235)-(SUMIF($G$6:$AH$6,AN$6&amp;" "&amp;'Input-Func_Class'!$D$22,$G235:$AH235)+IFERROR(SUMIF($G$6:$AH$6,AN$6&amp;" "&amp;'Input-Func_Class'!$E$22,$G235:$AH235),SUMIF($G$6:$AH$6,AN$6&amp;" "&amp;'Input-Func_Class'!$B$24,$G235:$AH235))+SUMIF($G$6:$AH$6,AN$6&amp;" "&amp;'Input-Func_Class'!$F$22,$G235:$AH235))&lt;Check_Limit,0,1),1)</f>
        <v>0</v>
      </c>
      <c r="AO235">
        <f ca="1">IFERROR(IF(SUMIF($G$6:$AH$6,AO$6&amp;" Total",$G235:$AH235)-(SUMIF($G$6:$AH$6,AO$6&amp;" "&amp;'Input-Func_Class'!$D$22,$G235:$AH235)+IFERROR(SUMIF($G$6:$AH$6,AO$6&amp;" "&amp;'Input-Func_Class'!$E$22,$G235:$AH235),SUMIF($G$6:$AH$6,AO$6&amp;" "&amp;'Input-Func_Class'!$B$24,$G235:$AH235))+SUMIF($G$6:$AH$6,AO$6&amp;" "&amp;'Input-Func_Class'!$F$22,$G235:$AH235))&lt;Check_Limit,0,1),1)</f>
        <v>0</v>
      </c>
      <c r="AP235">
        <f ca="1">IFERROR(IF(SUMIF($G$6:$AH$6,AP$6&amp;" Total",$G235:$AH235)-(SUMIF($G$6:$AH$6,AP$6&amp;" "&amp;'Input-Func_Class'!$D$22,$G235:$AH235)+IFERROR(SUMIF($G$6:$AH$6,AP$6&amp;" "&amp;'Input-Func_Class'!$E$22,$G235:$AH235),SUMIF($G$6:$AH$6,AP$6&amp;" "&amp;'Input-Func_Class'!$B$24,$G235:$AH235))+SUMIF($G$6:$AH$6,AP$6&amp;" "&amp;'Input-Func_Class'!$F$22,$G235:$AH235))&lt;Check_Limit,0,1),1)</f>
        <v>0</v>
      </c>
    </row>
    <row r="236" spans="1:42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>SUBTOTAL(9,D229:D235)</f>
        <v>39917827.268263526</v>
      </c>
      <c r="E236" s="11">
        <f t="shared" ca="1" si="25"/>
        <v>0</v>
      </c>
      <c r="G236" s="111">
        <f t="shared" ref="G236:AH236" ca="1" si="30">SUBTOTAL(9,G229:G235)</f>
        <v>0</v>
      </c>
      <c r="H236" s="111">
        <f t="shared" ca="1" si="30"/>
        <v>0</v>
      </c>
      <c r="I236" s="111">
        <f t="shared" ca="1" si="30"/>
        <v>0</v>
      </c>
      <c r="J236" s="111">
        <f t="shared" ca="1" si="30"/>
        <v>0</v>
      </c>
      <c r="K236" s="111">
        <f t="shared" ca="1" si="30"/>
        <v>0</v>
      </c>
      <c r="L236" s="111">
        <f t="shared" ca="1" si="30"/>
        <v>0</v>
      </c>
      <c r="M236" s="111">
        <f t="shared" ca="1" si="30"/>
        <v>0</v>
      </c>
      <c r="N236" s="111">
        <f t="shared" ca="1" si="30"/>
        <v>0</v>
      </c>
      <c r="O236" s="111">
        <f t="shared" ca="1" si="30"/>
        <v>0</v>
      </c>
      <c r="P236" s="111">
        <f t="shared" ca="1" si="30"/>
        <v>0</v>
      </c>
      <c r="Q236" s="111">
        <f t="shared" ca="1" si="30"/>
        <v>0</v>
      </c>
      <c r="R236" s="111">
        <f t="shared" ca="1" si="30"/>
        <v>0</v>
      </c>
      <c r="S236" s="111">
        <f t="shared" ca="1" si="30"/>
        <v>0</v>
      </c>
      <c r="T236" s="111">
        <f t="shared" ca="1" si="30"/>
        <v>0</v>
      </c>
      <c r="U236" s="111">
        <f t="shared" ca="1" si="30"/>
        <v>0</v>
      </c>
      <c r="V236" s="111">
        <f t="shared" ca="1" si="30"/>
        <v>0</v>
      </c>
      <c r="W236" s="111">
        <f t="shared" ca="1" si="30"/>
        <v>19417238.389588006</v>
      </c>
      <c r="X236" s="111">
        <f t="shared" ca="1" si="30"/>
        <v>15912276.156443305</v>
      </c>
      <c r="Y236" s="111">
        <f t="shared" ca="1" si="30"/>
        <v>0</v>
      </c>
      <c r="Z236" s="111">
        <f t="shared" ca="1" si="30"/>
        <v>3504962.2331447043</v>
      </c>
      <c r="AA236" s="111">
        <f t="shared" ca="1" si="30"/>
        <v>20500588.878675517</v>
      </c>
      <c r="AB236" s="111">
        <f t="shared" ca="1" si="30"/>
        <v>0</v>
      </c>
      <c r="AC236" s="111">
        <f t="shared" ca="1" si="30"/>
        <v>0</v>
      </c>
      <c r="AD236" s="111">
        <f t="shared" ca="1" si="30"/>
        <v>20500588.878675517</v>
      </c>
      <c r="AE236" s="111">
        <f t="shared" ca="1" si="30"/>
        <v>0</v>
      </c>
      <c r="AF236" s="111">
        <f t="shared" ca="1" si="30"/>
        <v>0</v>
      </c>
      <c r="AG236" s="111">
        <f t="shared" ca="1" si="30"/>
        <v>0</v>
      </c>
      <c r="AH236" s="111">
        <f t="shared" ca="1" si="30"/>
        <v>0</v>
      </c>
      <c r="AJ236">
        <f ca="1">IFERROR(IF(SUMIF($G$6:$AH$6,AJ$6&amp;" Total",$G236:$AH236)-(SUMIF($G$6:$AH$6,AJ$6&amp;" "&amp;'Input-Func_Class'!$D$22,$G236:$AH236)+IFERROR(SUMIF($G$6:$AH$6,AJ$6&amp;" "&amp;'Input-Func_Class'!$E$22,$G236:$AH236),SUMIF($G$6:$AH$6,AJ$6&amp;" "&amp;'Input-Func_Class'!$B$24,$G236:$AH236))+SUMIF($G$6:$AH$6,AJ$6&amp;" "&amp;'Input-Func_Class'!$F$22,$G236:$AH236))&lt;Check_Limit,0,1),1)</f>
        <v>0</v>
      </c>
      <c r="AK236">
        <f ca="1">IFERROR(IF(SUMIF($G$6:$AH$6,AK$6&amp;" Total",$G236:$AH236)-(SUMIF($G$6:$AH$6,AK$6&amp;" "&amp;'Input-Func_Class'!$D$22,$G236:$AH236)+IFERROR(SUMIF($G$6:$AH$6,AK$6&amp;" "&amp;'Input-Func_Class'!$E$22,$G236:$AH236),SUMIF($G$6:$AH$6,AK$6&amp;" "&amp;'Input-Func_Class'!$B$24,$G236:$AH236))+SUMIF($G$6:$AH$6,AK$6&amp;" "&amp;'Input-Func_Class'!$F$22,$G236:$AH236))&lt;Check_Limit,0,1),1)</f>
        <v>0</v>
      </c>
      <c r="AL236">
        <f ca="1">IFERROR(IF(SUMIF($G$6:$AH$6,AL$6&amp;" Total",$G236:$AH236)-(SUMIF($G$6:$AH$6,AL$6&amp;" "&amp;'Input-Func_Class'!$D$22,$G236:$AH236)+IFERROR(SUMIF($G$6:$AH$6,AL$6&amp;" "&amp;'Input-Func_Class'!$E$22,$G236:$AH236),SUMIF($G$6:$AH$6,AL$6&amp;" "&amp;'Input-Func_Class'!$B$24,$G236:$AH236))+SUMIF($G$6:$AH$6,AL$6&amp;" "&amp;'Input-Func_Class'!$F$22,$G236:$AH236))&lt;Check_Limit,0,1),1)</f>
        <v>0</v>
      </c>
      <c r="AM236">
        <f ca="1">IFERROR(IF(SUMIF($G$6:$AH$6,AM$6&amp;" Total",$G236:$AH236)-(SUMIF($G$6:$AH$6,AM$6&amp;" "&amp;'Input-Func_Class'!$D$22,$G236:$AH236)+IFERROR(SUMIF($G$6:$AH$6,AM$6&amp;" "&amp;'Input-Func_Class'!$E$22,$G236:$AH236),SUMIF($G$6:$AH$6,AM$6&amp;" "&amp;'Input-Func_Class'!$B$24,$G236:$AH236))+SUMIF($G$6:$AH$6,AM$6&amp;" "&amp;'Input-Func_Class'!$F$22,$G236:$AH236))&lt;Check_Limit,0,1),1)</f>
        <v>0</v>
      </c>
      <c r="AN236">
        <f ca="1">IFERROR(IF(SUMIF($G$6:$AH$6,AN$6&amp;" Total",$G236:$AH236)-(SUMIF($G$6:$AH$6,AN$6&amp;" "&amp;'Input-Func_Class'!$D$22,$G236:$AH236)+IFERROR(SUMIF($G$6:$AH$6,AN$6&amp;" "&amp;'Input-Func_Class'!$E$22,$G236:$AH236),SUMIF($G$6:$AH$6,AN$6&amp;" "&amp;'Input-Func_Class'!$B$24,$G236:$AH236))+SUMIF($G$6:$AH$6,AN$6&amp;" "&amp;'Input-Func_Class'!$F$22,$G236:$AH236))&lt;Check_Limit,0,1),1)</f>
        <v>0</v>
      </c>
      <c r="AO236">
        <f ca="1">IFERROR(IF(SUMIF($G$6:$AH$6,AO$6&amp;" Total",$G236:$AH236)-(SUMIF($G$6:$AH$6,AO$6&amp;" "&amp;'Input-Func_Class'!$D$22,$G236:$AH236)+IFERROR(SUMIF($G$6:$AH$6,AO$6&amp;" "&amp;'Input-Func_Class'!$E$22,$G236:$AH236),SUMIF($G$6:$AH$6,AO$6&amp;" "&amp;'Input-Func_Class'!$B$24,$G236:$AH236))+SUMIF($G$6:$AH$6,AO$6&amp;" "&amp;'Input-Func_Class'!$F$22,$G236:$AH236))&lt;Check_Limit,0,1),1)</f>
        <v>0</v>
      </c>
      <c r="AP236">
        <f ca="1">IFERROR(IF(SUMIF($G$6:$AH$6,AP$6&amp;" Total",$G236:$AH236)-(SUMIF($G$6:$AH$6,AP$6&amp;" "&amp;'Input-Func_Class'!$D$22,$G236:$AH236)+IFERROR(SUMIF($G$6:$AH$6,AP$6&amp;" "&amp;'Input-Func_Class'!$E$22,$G236:$AH236),SUMIF($G$6:$AH$6,AP$6&amp;" "&amp;'Input-Func_Class'!$B$24,$G236:$AH236))+SUMIF($G$6:$AH$6,AP$6&amp;" "&amp;'Input-Func_Class'!$F$22,$G236:$AH236))&lt;Check_Limit,0,1),1)</f>
        <v>0</v>
      </c>
    </row>
    <row r="237" spans="1:42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>
        <f t="shared" si="25"/>
        <v>0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J237">
        <f>IFERROR(IF(SUMIF($G$6:$AH$6,AJ$6&amp;" Total",$G237:$AH237)-(SUMIF($G$6:$AH$6,AJ$6&amp;" "&amp;'Input-Func_Class'!$D$22,$G237:$AH237)+IFERROR(SUMIF($G$6:$AH$6,AJ$6&amp;" "&amp;'Input-Func_Class'!$E$22,$G237:$AH237),SUMIF($G$6:$AH$6,AJ$6&amp;" "&amp;'Input-Func_Class'!$B$24,$G237:$AH237))+SUMIF($G$6:$AH$6,AJ$6&amp;" "&amp;'Input-Func_Class'!$F$22,$G237:$AH237))&lt;Check_Limit,0,1),1)</f>
        <v>0</v>
      </c>
      <c r="AK237">
        <f>IFERROR(IF(SUMIF($G$6:$AH$6,AK$6&amp;" Total",$G237:$AH237)-(SUMIF($G$6:$AH$6,AK$6&amp;" "&amp;'Input-Func_Class'!$D$22,$G237:$AH237)+IFERROR(SUMIF($G$6:$AH$6,AK$6&amp;" "&amp;'Input-Func_Class'!$E$22,$G237:$AH237),SUMIF($G$6:$AH$6,AK$6&amp;" "&amp;'Input-Func_Class'!$B$24,$G237:$AH237))+SUMIF($G$6:$AH$6,AK$6&amp;" "&amp;'Input-Func_Class'!$F$22,$G237:$AH237))&lt;Check_Limit,0,1),1)</f>
        <v>0</v>
      </c>
      <c r="AL237">
        <f>IFERROR(IF(SUMIF($G$6:$AH$6,AL$6&amp;" Total",$G237:$AH237)-(SUMIF($G$6:$AH$6,AL$6&amp;" "&amp;'Input-Func_Class'!$D$22,$G237:$AH237)+IFERROR(SUMIF($G$6:$AH$6,AL$6&amp;" "&amp;'Input-Func_Class'!$E$22,$G237:$AH237),SUMIF($G$6:$AH$6,AL$6&amp;" "&amp;'Input-Func_Class'!$B$24,$G237:$AH237))+SUMIF($G$6:$AH$6,AL$6&amp;" "&amp;'Input-Func_Class'!$F$22,$G237:$AH237))&lt;Check_Limit,0,1),1)</f>
        <v>0</v>
      </c>
      <c r="AM237">
        <f>IFERROR(IF(SUMIF($G$6:$AH$6,AM$6&amp;" Total",$G237:$AH237)-(SUMIF($G$6:$AH$6,AM$6&amp;" "&amp;'Input-Func_Class'!$D$22,$G237:$AH237)+IFERROR(SUMIF($G$6:$AH$6,AM$6&amp;" "&amp;'Input-Func_Class'!$E$22,$G237:$AH237),SUMIF($G$6:$AH$6,AM$6&amp;" "&amp;'Input-Func_Class'!$B$24,$G237:$AH237))+SUMIF($G$6:$AH$6,AM$6&amp;" "&amp;'Input-Func_Class'!$F$22,$G237:$AH237))&lt;Check_Limit,0,1),1)</f>
        <v>0</v>
      </c>
      <c r="AN237">
        <f>IFERROR(IF(SUMIF($G$6:$AH$6,AN$6&amp;" Total",$G237:$AH237)-(SUMIF($G$6:$AH$6,AN$6&amp;" "&amp;'Input-Func_Class'!$D$22,$G237:$AH237)+IFERROR(SUMIF($G$6:$AH$6,AN$6&amp;" "&amp;'Input-Func_Class'!$E$22,$G237:$AH237),SUMIF($G$6:$AH$6,AN$6&amp;" "&amp;'Input-Func_Class'!$B$24,$G237:$AH237))+SUMIF($G$6:$AH$6,AN$6&amp;" "&amp;'Input-Func_Class'!$F$22,$G237:$AH237))&lt;Check_Limit,0,1),1)</f>
        <v>0</v>
      </c>
      <c r="AO237">
        <f>IFERROR(IF(SUMIF($G$6:$AH$6,AO$6&amp;" Total",$G237:$AH237)-(SUMIF($G$6:$AH$6,AO$6&amp;" "&amp;'Input-Func_Class'!$D$22,$G237:$AH237)+IFERROR(SUMIF($G$6:$AH$6,AO$6&amp;" "&amp;'Input-Func_Class'!$E$22,$G237:$AH237),SUMIF($G$6:$AH$6,AO$6&amp;" "&amp;'Input-Func_Class'!$B$24,$G237:$AH237))+SUMIF($G$6:$AH$6,AO$6&amp;" "&amp;'Input-Func_Class'!$F$22,$G237:$AH237))&lt;Check_Limit,0,1),1)</f>
        <v>0</v>
      </c>
      <c r="AP237">
        <f>IFERROR(IF(SUMIF($G$6:$AH$6,AP$6&amp;" Total",$G237:$AH237)-(SUMIF($G$6:$AH$6,AP$6&amp;" "&amp;'Input-Func_Class'!$D$22,$G237:$AH237)+IFERROR(SUMIF($G$6:$AH$6,AP$6&amp;" "&amp;'Input-Func_Class'!$E$22,$G237:$AH237),SUMIF($G$6:$AH$6,AP$6&amp;" "&amp;'Input-Func_Class'!$B$24,$G237:$AH237))+SUMIF($G$6:$AH$6,AP$6&amp;" "&amp;'Input-Func_Class'!$F$22,$G237:$AH237))&lt;Check_Limit,0,1),1)</f>
        <v>0</v>
      </c>
    </row>
    <row r="238" spans="1:42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>
        <f t="shared" si="25"/>
        <v>0</v>
      </c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J238">
        <f>IFERROR(IF(SUMIF($G$6:$AH$6,AJ$6&amp;" Total",$G238:$AH238)-(SUMIF($G$6:$AH$6,AJ$6&amp;" "&amp;'Input-Func_Class'!$D$22,$G238:$AH238)+IFERROR(SUMIF($G$6:$AH$6,AJ$6&amp;" "&amp;'Input-Func_Class'!$E$22,$G238:$AH238),SUMIF($G$6:$AH$6,AJ$6&amp;" "&amp;'Input-Func_Class'!$B$24,$G238:$AH238))+SUMIF($G$6:$AH$6,AJ$6&amp;" "&amp;'Input-Func_Class'!$F$22,$G238:$AH238))&lt;Check_Limit,0,1),1)</f>
        <v>0</v>
      </c>
      <c r="AK238">
        <f>IFERROR(IF(SUMIF($G$6:$AH$6,AK$6&amp;" Total",$G238:$AH238)-(SUMIF($G$6:$AH$6,AK$6&amp;" "&amp;'Input-Func_Class'!$D$22,$G238:$AH238)+IFERROR(SUMIF($G$6:$AH$6,AK$6&amp;" "&amp;'Input-Func_Class'!$E$22,$G238:$AH238),SUMIF($G$6:$AH$6,AK$6&amp;" "&amp;'Input-Func_Class'!$B$24,$G238:$AH238))+SUMIF($G$6:$AH$6,AK$6&amp;" "&amp;'Input-Func_Class'!$F$22,$G238:$AH238))&lt;Check_Limit,0,1),1)</f>
        <v>0</v>
      </c>
      <c r="AL238">
        <f>IFERROR(IF(SUMIF($G$6:$AH$6,AL$6&amp;" Total",$G238:$AH238)-(SUMIF($G$6:$AH$6,AL$6&amp;" "&amp;'Input-Func_Class'!$D$22,$G238:$AH238)+IFERROR(SUMIF($G$6:$AH$6,AL$6&amp;" "&amp;'Input-Func_Class'!$E$22,$G238:$AH238),SUMIF($G$6:$AH$6,AL$6&amp;" "&amp;'Input-Func_Class'!$B$24,$G238:$AH238))+SUMIF($G$6:$AH$6,AL$6&amp;" "&amp;'Input-Func_Class'!$F$22,$G238:$AH238))&lt;Check_Limit,0,1),1)</f>
        <v>0</v>
      </c>
      <c r="AM238">
        <f>IFERROR(IF(SUMIF($G$6:$AH$6,AM$6&amp;" Total",$G238:$AH238)-(SUMIF($G$6:$AH$6,AM$6&amp;" "&amp;'Input-Func_Class'!$D$22,$G238:$AH238)+IFERROR(SUMIF($G$6:$AH$6,AM$6&amp;" "&amp;'Input-Func_Class'!$E$22,$G238:$AH238),SUMIF($G$6:$AH$6,AM$6&amp;" "&amp;'Input-Func_Class'!$B$24,$G238:$AH238))+SUMIF($G$6:$AH$6,AM$6&amp;" "&amp;'Input-Func_Class'!$F$22,$G238:$AH238))&lt;Check_Limit,0,1),1)</f>
        <v>0</v>
      </c>
      <c r="AN238">
        <f>IFERROR(IF(SUMIF($G$6:$AH$6,AN$6&amp;" Total",$G238:$AH238)-(SUMIF($G$6:$AH$6,AN$6&amp;" "&amp;'Input-Func_Class'!$D$22,$G238:$AH238)+IFERROR(SUMIF($G$6:$AH$6,AN$6&amp;" "&amp;'Input-Func_Class'!$E$22,$G238:$AH238),SUMIF($G$6:$AH$6,AN$6&amp;" "&amp;'Input-Func_Class'!$B$24,$G238:$AH238))+SUMIF($G$6:$AH$6,AN$6&amp;" "&amp;'Input-Func_Class'!$F$22,$G238:$AH238))&lt;Check_Limit,0,1),1)</f>
        <v>0</v>
      </c>
      <c r="AO238">
        <f>IFERROR(IF(SUMIF($G$6:$AH$6,AO$6&amp;" Total",$G238:$AH238)-(SUMIF($G$6:$AH$6,AO$6&amp;" "&amp;'Input-Func_Class'!$D$22,$G238:$AH238)+IFERROR(SUMIF($G$6:$AH$6,AO$6&amp;" "&amp;'Input-Func_Class'!$E$22,$G238:$AH238),SUMIF($G$6:$AH$6,AO$6&amp;" "&amp;'Input-Func_Class'!$B$24,$G238:$AH238))+SUMIF($G$6:$AH$6,AO$6&amp;" "&amp;'Input-Func_Class'!$F$22,$G238:$AH238))&lt;Check_Limit,0,1),1)</f>
        <v>0</v>
      </c>
      <c r="AP238">
        <f>IFERROR(IF(SUMIF($G$6:$AH$6,AP$6&amp;" Total",$G238:$AH238)-(SUMIF($G$6:$AH$6,AP$6&amp;" "&amp;'Input-Func_Class'!$D$22,$G238:$AH238)+IFERROR(SUMIF($G$6:$AH$6,AP$6&amp;" "&amp;'Input-Func_Class'!$E$22,$G238:$AH238),SUMIF($G$6:$AH$6,AP$6&amp;" "&amp;'Input-Func_Class'!$B$24,$G238:$AH238))+SUMIF($G$6:$AH$6,AP$6&amp;" "&amp;'Input-Func_Class'!$F$22,$G238:$AH238))&lt;Check_Limit,0,1),1)</f>
        <v>0</v>
      </c>
    </row>
    <row r="239" spans="1:42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>Functionalization!$D239</f>
        <v>6816088.844183526</v>
      </c>
      <c r="E239" s="11">
        <f t="shared" ca="1" si="25"/>
        <v>0</v>
      </c>
      <c r="F239" s="3" t="str">
        <f>IF($D239=0,"-",IF('Input-Accounts'!$E239&lt;&gt;0,'Input-Accounts'!$E239,'Input-Accounts'!$G239))</f>
        <v>INT_DISTPT_FERC_376-386</v>
      </c>
      <c r="G239" s="11">
        <f ca="1">IF(G$5&lt;&gt;"",HLOOKUP(G$5,Functionalization!$G$6:$M$427,ROW($A239)-5,FALSE),IFERROR(INDEX(G$391:G$427,MATCH($F239,$B$391:$B$427,0))/VLOOKUP($F239,$B$391:$AH$427,MATCH(LEFT(TRIM(G$6),FIND("~",SUBSTITUTE(G$6,"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239))*HLOOKUP(LEFT(TRIM(G$6),FIND("~",SUBSTITUTE(G$6," ","~",LEN(TRIM(G$6))-LEN(SUBSTITUTE(TRIM(G$6)," ",""))))-1)&amp;" Total",$B$6:$AH$427,ROW($A239)-5,FALSE))</f>
        <v>0</v>
      </c>
      <c r="H239" s="11">
        <f ca="1">IF(H$5&lt;&gt;"",HLOOKUP(H$5,Functionalization!$G$6:$M$427,ROW($A239)-5,FALSE),IFERROR(INDEX(H$391:H$427,MATCH($F239,$B$391:$B$427,0))/VLOOKUP($F239,$B$391:$AH$427,MATCH(LEFT(TRIM(H$6),FIND("~",SUBSTITUTE(H$6,"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239))*HLOOKUP(LEFT(TRIM(H$6),FIND("~",SUBSTITUTE(H$6," ","~",LEN(TRIM(H$6))-LEN(SUBSTITUTE(TRIM(H$6)," ",""))))-1)&amp;" Total",$B$6:$AH$427,ROW($A239)-5,FALSE))</f>
        <v>0</v>
      </c>
      <c r="I239" s="11">
        <f ca="1">IF(I$5&lt;&gt;"",HLOOKUP(I$5,Functionalization!$G$6:$M$427,ROW($A239)-5,FALSE),IFERROR(INDEX(I$391:I$427,MATCH($F239,$B$391:$B$427,0))/VLOOKUP($F239,$B$391:$AH$427,MATCH(LEFT(TRIM(I$6),FIND("~",SUBSTITUTE(I$6,"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239))*HLOOKUP(LEFT(TRIM(I$6),FIND("~",SUBSTITUTE(I$6," ","~",LEN(TRIM(I$6))-LEN(SUBSTITUTE(TRIM(I$6)," ",""))))-1)&amp;" Total",$B$6:$AH$427,ROW($A239)-5,FALSE))</f>
        <v>0</v>
      </c>
      <c r="J239" s="11">
        <f ca="1">IF(J$5&lt;&gt;"",HLOOKUP(J$5,Functionalization!$G$6:$M$427,ROW($A239)-5,FALSE),IFERROR(INDEX(J$391:J$427,MATCH($F239,$B$391:$B$427,0))/VLOOKUP($F239,$B$391:$AH$427,MATCH(LEFT(TRIM(J$6),FIND("~",SUBSTITUTE(J$6,"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239))*HLOOKUP(LEFT(TRIM(J$6),FIND("~",SUBSTITUTE(J$6," ","~",LEN(TRIM(J$6))-LEN(SUBSTITUTE(TRIM(J$6)," ",""))))-1)&amp;" Total",$B$6:$AH$427,ROW($A239)-5,FALSE))</f>
        <v>0</v>
      </c>
      <c r="K239" s="11">
        <f ca="1">IF(K$5&lt;&gt;"",HLOOKUP(K$5,Functionalization!$G$6:$M$427,ROW($A239)-5,FALSE),IFERROR(INDEX(K$391:K$427,MATCH($F239,$B$391:$B$427,0))/VLOOKUP($F239,$B$391:$AH$427,MATCH(LEFT(TRIM(K$6),FIND("~",SUBSTITUTE(K$6,"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239))*HLOOKUP(LEFT(TRIM(K$6),FIND("~",SUBSTITUTE(K$6," ","~",LEN(TRIM(K$6))-LEN(SUBSTITUTE(TRIM(K$6)," ",""))))-1)&amp;" Total",$B$6:$AH$427,ROW($A239)-5,FALSE))</f>
        <v>0</v>
      </c>
      <c r="L239" s="11">
        <f ca="1">IF(L$5&lt;&gt;"",HLOOKUP(L$5,Functionalization!$G$6:$M$427,ROW($A239)-5,FALSE),IFERROR(INDEX(L$391:L$427,MATCH($F239,$B$391:$B$427,0))/VLOOKUP($F239,$B$391:$AH$427,MATCH(LEFT(TRIM(L$6),FIND("~",SUBSTITUTE(L$6,"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239))*HLOOKUP(LEFT(TRIM(L$6),FIND("~",SUBSTITUTE(L$6," ","~",LEN(TRIM(L$6))-LEN(SUBSTITUTE(TRIM(L$6)," ",""))))-1)&amp;" Total",$B$6:$AH$427,ROW($A239)-5,FALSE))</f>
        <v>0</v>
      </c>
      <c r="M239" s="11">
        <f ca="1">IF(M$5&lt;&gt;"",HLOOKUP(M$5,Functionalization!$G$6:$M$427,ROW($A239)-5,FALSE),IFERROR(INDEX(M$391:M$427,MATCH($F239,$B$391:$B$427,0))/VLOOKUP($F239,$B$391:$AH$427,MATCH(LEFT(TRIM(M$6),FIND("~",SUBSTITUTE(M$6,"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239))*HLOOKUP(LEFT(TRIM(M$6),FIND("~",SUBSTITUTE(M$6," ","~",LEN(TRIM(M$6))-LEN(SUBSTITUTE(TRIM(M$6)," ",""))))-1)&amp;" Total",$B$6:$AH$427,ROW($A239)-5,FALSE))</f>
        <v>0</v>
      </c>
      <c r="N239" s="11">
        <f ca="1">IF(N$5&lt;&gt;"",HLOOKUP(N$5,Functionalization!$G$6:$M$427,ROW($A239)-5,FALSE),IFERROR(INDEX(N$391:N$427,MATCH($F239,$B$391:$B$427,0))/VLOOKUP($F239,$B$391:$AH$427,MATCH(LEFT(TRIM(N$6),FIND("~",SUBSTITUTE(N$6,"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239))*HLOOKUP(LEFT(TRIM(N$6),FIND("~",SUBSTITUTE(N$6," ","~",LEN(TRIM(N$6))-LEN(SUBSTITUTE(TRIM(N$6)," ",""))))-1)&amp;" Total",$B$6:$AH$427,ROW($A239)-5,FALSE))</f>
        <v>0</v>
      </c>
      <c r="O239" s="11">
        <f ca="1">IF(O$5&lt;&gt;"",HLOOKUP(O$5,Functionalization!$G$6:$M$427,ROW($A239)-5,FALSE),IFERROR(INDEX(O$391:O$427,MATCH($F239,$B$391:$B$427,0))/VLOOKUP($F239,$B$391:$AH$427,MATCH(LEFT(TRIM(O$6),FIND("~",SUBSTITUTE(O$6,"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239))*HLOOKUP(LEFT(TRIM(O$6),FIND("~",SUBSTITUTE(O$6," ","~",LEN(TRIM(O$6))-LEN(SUBSTITUTE(TRIM(O$6)," ",""))))-1)&amp;" Total",$B$6:$AH$427,ROW($A239)-5,FALSE))</f>
        <v>0</v>
      </c>
      <c r="P239" s="11">
        <f ca="1">IF(P$5&lt;&gt;"",HLOOKUP(P$5,Functionalization!$G$6:$M$427,ROW($A239)-5,FALSE),IFERROR(INDEX(P$391:P$427,MATCH($F239,$B$391:$B$427,0))/VLOOKUP($F239,$B$391:$AH$427,MATCH(LEFT(TRIM(P$6),FIND("~",SUBSTITUTE(P$6,"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239))*HLOOKUP(LEFT(TRIM(P$6),FIND("~",SUBSTITUTE(P$6," ","~",LEN(TRIM(P$6))-LEN(SUBSTITUTE(TRIM(P$6)," ",""))))-1)&amp;" Total",$B$6:$AH$427,ROW($A239)-5,FALSE))</f>
        <v>0</v>
      </c>
      <c r="Q239" s="11">
        <f ca="1">IF(Q$5&lt;&gt;"",HLOOKUP(Q$5,Functionalization!$G$6:$M$427,ROW($A239)-5,FALSE),IFERROR(INDEX(Q$391:Q$427,MATCH($F239,$B$391:$B$427,0))/VLOOKUP($F239,$B$391:$AH$427,MATCH(LEFT(TRIM(Q$6),FIND("~",SUBSTITUTE(Q$6,"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239))*HLOOKUP(LEFT(TRIM(Q$6),FIND("~",SUBSTITUTE(Q$6," ","~",LEN(TRIM(Q$6))-LEN(SUBSTITUTE(TRIM(Q$6)," ",""))))-1)&amp;" Total",$B$6:$AH$427,ROW($A239)-5,FALSE))</f>
        <v>0</v>
      </c>
      <c r="R239" s="11">
        <f ca="1">IF(R$5&lt;&gt;"",HLOOKUP(R$5,Functionalization!$G$6:$M$427,ROW($A239)-5,FALSE),IFERROR(INDEX(R$391:R$427,MATCH($F239,$B$391:$B$427,0))/VLOOKUP($F239,$B$391:$AH$427,MATCH(LEFT(TRIM(R$6),FIND("~",SUBSTITUTE(R$6,"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239))*HLOOKUP(LEFT(TRIM(R$6),FIND("~",SUBSTITUTE(R$6," ","~",LEN(TRIM(R$6))-LEN(SUBSTITUTE(TRIM(R$6)," ",""))))-1)&amp;" Total",$B$6:$AH$427,ROW($A239)-5,FALSE))</f>
        <v>0</v>
      </c>
      <c r="S239" s="11">
        <f ca="1">IF(S$5&lt;&gt;"",HLOOKUP(S$5,Functionalization!$G$6:$M$427,ROW($A239)-5,FALSE),IFERROR(INDEX(S$391:S$427,MATCH($F239,$B$391:$B$427,0))/VLOOKUP($F239,$B$391:$AH$427,MATCH(LEFT(TRIM(S$6),FIND("~",SUBSTITUTE(S$6,"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239))*HLOOKUP(LEFT(TRIM(S$6),FIND("~",SUBSTITUTE(S$6," ","~",LEN(TRIM(S$6))-LEN(SUBSTITUTE(TRIM(S$6)," ",""))))-1)&amp;" Total",$B$6:$AH$427,ROW($A239)-5,FALSE))</f>
        <v>0</v>
      </c>
      <c r="T239" s="11">
        <f ca="1">IF(T$5&lt;&gt;"",HLOOKUP(T$5,Functionalization!$G$6:$M$427,ROW($A239)-5,FALSE),IFERROR(INDEX(T$391:T$427,MATCH($F239,$B$391:$B$427,0))/VLOOKUP($F239,$B$391:$AH$427,MATCH(LEFT(TRIM(T$6),FIND("~",SUBSTITUTE(T$6,"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239))*HLOOKUP(LEFT(TRIM(T$6),FIND("~",SUBSTITUTE(T$6," ","~",LEN(TRIM(T$6))-LEN(SUBSTITUTE(TRIM(T$6)," ",""))))-1)&amp;" Total",$B$6:$AH$427,ROW($A239)-5,FALSE))</f>
        <v>0</v>
      </c>
      <c r="U239" s="11">
        <f ca="1">IF(U$5&lt;&gt;"",HLOOKUP(U$5,Functionalization!$G$6:$M$427,ROW($A239)-5,FALSE),IFERROR(INDEX(U$391:U$427,MATCH($F239,$B$391:$B$427,0))/VLOOKUP($F239,$B$391:$AH$427,MATCH(LEFT(TRIM(U$6),FIND("~",SUBSTITUTE(U$6,"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239))*HLOOKUP(LEFT(TRIM(U$6),FIND("~",SUBSTITUTE(U$6," ","~",LEN(TRIM(U$6))-LEN(SUBSTITUTE(TRIM(U$6)," ",""))))-1)&amp;" Total",$B$6:$AH$427,ROW($A239)-5,FALSE))</f>
        <v>0</v>
      </c>
      <c r="V239" s="11">
        <f ca="1">IF(V$5&lt;&gt;"",HLOOKUP(V$5,Functionalization!$G$6:$M$427,ROW($A239)-5,FALSE),IFERROR(INDEX(V$391:V$427,MATCH($F239,$B$391:$B$427,0))/VLOOKUP($F239,$B$391:$AH$427,MATCH(LEFT(TRIM(V$6),FIND("~",SUBSTITUTE(V$6,"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239))*HLOOKUP(LEFT(TRIM(V$6),FIND("~",SUBSTITUTE(V$6," ","~",LEN(TRIM(V$6))-LEN(SUBSTITUTE(TRIM(V$6)," ",""))))-1)&amp;" Total",$B$6:$AH$427,ROW($A239)-5,FALSE))</f>
        <v>0</v>
      </c>
      <c r="W239" s="11">
        <f ca="1">IF(W$5&lt;&gt;"",HLOOKUP(W$5,Functionalization!$G$6:$M$427,ROW($A239)-5,FALSE),IFERROR(INDEX(W$391:W$427,MATCH($F239,$B$391:$B$427,0))/VLOOKUP($F239,$B$391:$AH$427,MATCH(LEFT(TRIM(W$6),FIND("~",SUBSTITUTE(W$6,"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239))*HLOOKUP(LEFT(TRIM(W$6),FIND("~",SUBSTITUTE(W$6," ","~",LEN(TRIM(W$6))-LEN(SUBSTITUTE(TRIM(W$6)," ",""))))-1)&amp;" Total",$B$6:$AH$427,ROW($A239)-5,FALSE))</f>
        <v>5196726.2740493668</v>
      </c>
      <c r="X239" s="11">
        <f ca="1">IF(X$5&lt;&gt;"",HLOOKUP(X$5,Functionalization!$G$6:$M$427,ROW($A239)-5,FALSE),IFERROR(INDEX(X$391:X$427,MATCH($F239,$B$391:$B$427,0))/VLOOKUP($F239,$B$391:$AH$427,MATCH(LEFT(TRIM(X$6),FIND("~",SUBSTITUTE(X$6,"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239))*HLOOKUP(LEFT(TRIM(X$6),FIND("~",SUBSTITUTE(X$6," ","~",LEN(TRIM(X$6))-LEN(SUBSTITUTE(TRIM(X$6)," ",""))))-1)&amp;" Total",$B$6:$AH$427,ROW($A239)-5,FALSE))</f>
        <v>3999242.1938052024</v>
      </c>
      <c r="Y239" s="11">
        <f ca="1">IF(Y$5&lt;&gt;"",HLOOKUP(Y$5,Functionalization!$G$6:$M$427,ROW($A239)-5,FALSE),IFERROR(INDEX(Y$391:Y$427,MATCH($F239,$B$391:$B$427,0))/VLOOKUP($F239,$B$391:$AH$427,MATCH(LEFT(TRIM(Y$6),FIND("~",SUBSTITUTE(Y$6,"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239))*HLOOKUP(LEFT(TRIM(Y$6),FIND("~",SUBSTITUTE(Y$6," ","~",LEN(TRIM(Y$6))-LEN(SUBSTITUTE(TRIM(Y$6)," ",""))))-1)&amp;" Total",$B$6:$AH$427,ROW($A239)-5,FALSE))</f>
        <v>0</v>
      </c>
      <c r="Z239" s="11">
        <f ca="1">IF(Z$5&lt;&gt;"",HLOOKUP(Z$5,Functionalization!$G$6:$M$427,ROW($A239)-5,FALSE),IFERROR(INDEX(Z$391:Z$427,MATCH($F239,$B$391:$B$427,0))/VLOOKUP($F239,$B$391:$AH$427,MATCH(LEFT(TRIM(Z$6),FIND("~",SUBSTITUTE(Z$6,"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239))*HLOOKUP(LEFT(TRIM(Z$6),FIND("~",SUBSTITUTE(Z$6," ","~",LEN(TRIM(Z$6))-LEN(SUBSTITUTE(TRIM(Z$6)," ",""))))-1)&amp;" Total",$B$6:$AH$427,ROW($A239)-5,FALSE))</f>
        <v>1197484.0802441661</v>
      </c>
      <c r="AA239" s="11">
        <f ca="1">IF(AA$5&lt;&gt;"",HLOOKUP(AA$5,Functionalization!$G$6:$M$427,ROW($A239)-5,FALSE),IFERROR(INDEX(AA$391:AA$427,MATCH($F239,$B$391:$B$427,0))/VLOOKUP($F239,$B$391:$AH$427,MATCH(LEFT(TRIM(AA$6),FIND("~",SUBSTITUTE(AA$6,"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239))*HLOOKUP(LEFT(TRIM(AA$6),FIND("~",SUBSTITUTE(AA$6," ","~",LEN(TRIM(AA$6))-LEN(SUBSTITUTE(TRIM(AA$6)," ",""))))-1)&amp;" Total",$B$6:$AH$427,ROW($A239)-5,FALSE))</f>
        <v>1619362.5701341594</v>
      </c>
      <c r="AB239" s="11">
        <f ca="1">IF(AB$5&lt;&gt;"",HLOOKUP(AB$5,Functionalization!$G$6:$M$427,ROW($A239)-5,FALSE),IFERROR(INDEX(AB$391:AB$427,MATCH($F239,$B$391:$B$427,0))/VLOOKUP($F239,$B$391:$AH$427,MATCH(LEFT(TRIM(AB$6),FIND("~",SUBSTITUTE(AB$6,"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239))*HLOOKUP(LEFT(TRIM(AB$6),FIND("~",SUBSTITUTE(AB$6," ","~",LEN(TRIM(AB$6))-LEN(SUBSTITUTE(TRIM(AB$6)," ",""))))-1)&amp;" Total",$B$6:$AH$427,ROW($A239)-5,FALSE))</f>
        <v>0</v>
      </c>
      <c r="AC239" s="11">
        <f ca="1">IF(AC$5&lt;&gt;"",HLOOKUP(AC$5,Functionalization!$G$6:$M$427,ROW($A239)-5,FALSE),IFERROR(INDEX(AC$391:AC$427,MATCH($F239,$B$391:$B$427,0))/VLOOKUP($F239,$B$391:$AH$427,MATCH(LEFT(TRIM(AC$6),FIND("~",SUBSTITUTE(AC$6,"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239))*HLOOKUP(LEFT(TRIM(AC$6),FIND("~",SUBSTITUTE(AC$6," ","~",LEN(TRIM(AC$6))-LEN(SUBSTITUTE(TRIM(AC$6)," ",""))))-1)&amp;" Total",$B$6:$AH$427,ROW($A239)-5,FALSE))</f>
        <v>0</v>
      </c>
      <c r="AD239" s="11">
        <f ca="1">IF(AD$5&lt;&gt;"",HLOOKUP(AD$5,Functionalization!$G$6:$M$427,ROW($A239)-5,FALSE),IFERROR(INDEX(AD$391:AD$427,MATCH($F239,$B$391:$B$427,0))/VLOOKUP($F239,$B$391:$AH$427,MATCH(LEFT(TRIM(AD$6),FIND("~",SUBSTITUTE(AD$6,"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239))*HLOOKUP(LEFT(TRIM(AD$6),FIND("~",SUBSTITUTE(AD$6," ","~",LEN(TRIM(AD$6))-LEN(SUBSTITUTE(TRIM(AD$6)," ",""))))-1)&amp;" Total",$B$6:$AH$427,ROW($A239)-5,FALSE))</f>
        <v>1619362.5701341594</v>
      </c>
      <c r="AE239" s="11">
        <f ca="1">IF(AE$5&lt;&gt;"",HLOOKUP(AE$5,Functionalization!$G$6:$M$427,ROW($A239)-5,FALSE),IFERROR(INDEX(AE$391:AE$427,MATCH($F239,$B$391:$B$427,0))/VLOOKUP($F239,$B$391:$AH$427,MATCH(LEFT(TRIM(AE$6),FIND("~",SUBSTITUTE(AE$6,"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239))*HLOOKUP(LEFT(TRIM(AE$6),FIND("~",SUBSTITUTE(AE$6," ","~",LEN(TRIM(AE$6))-LEN(SUBSTITUTE(TRIM(AE$6)," ",""))))-1)&amp;" Total",$B$6:$AH$427,ROW($A239)-5,FALSE))</f>
        <v>0</v>
      </c>
      <c r="AF239" s="11">
        <f ca="1">IF(AF$5&lt;&gt;"",HLOOKUP(AF$5,Functionalization!$G$6:$M$427,ROW($A239)-5,FALSE),IFERROR(INDEX(AF$391:AF$427,MATCH($F239,$B$391:$B$427,0))/VLOOKUP($F239,$B$391:$AH$427,MATCH(LEFT(TRIM(AF$6),FIND("~",SUBSTITUTE(AF$6,"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239))*HLOOKUP(LEFT(TRIM(AF$6),FIND("~",SUBSTITUTE(AF$6," ","~",LEN(TRIM(AF$6))-LEN(SUBSTITUTE(TRIM(AF$6)," ",""))))-1)&amp;" Total",$B$6:$AH$427,ROW($A239)-5,FALSE))</f>
        <v>0</v>
      </c>
      <c r="AG239" s="11">
        <f ca="1">IF(AG$5&lt;&gt;"",HLOOKUP(AG$5,Functionalization!$G$6:$M$427,ROW($A239)-5,FALSE),IFERROR(INDEX(AG$391:AG$427,MATCH($F239,$B$391:$B$427,0))/VLOOKUP($F239,$B$391:$AH$427,MATCH(LEFT(TRIM(AG$6),FIND("~",SUBSTITUTE(AG$6,"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239))*HLOOKUP(LEFT(TRIM(AG$6),FIND("~",SUBSTITUTE(AG$6," ","~",LEN(TRIM(AG$6))-LEN(SUBSTITUTE(TRIM(AG$6)," ",""))))-1)&amp;" Total",$B$6:$AH$427,ROW($A239)-5,FALSE))</f>
        <v>0</v>
      </c>
      <c r="AH239" s="11">
        <f ca="1">IF(AH$5&lt;&gt;"",HLOOKUP(AH$5,Functionalization!$G$6:$M$427,ROW($A239)-5,FALSE),IFERROR(INDEX(AH$391:AH$427,MATCH($F239,$B$391:$B$427,0))/VLOOKUP($F239,$B$391:$AH$427,MATCH(LEFT(TRIM(AH$6),FIND("~",SUBSTITUTE(AH$6,"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239))*HLOOKUP(LEFT(TRIM(AH$6),FIND("~",SUBSTITUTE(AH$6," ","~",LEN(TRIM(AH$6))-LEN(SUBSTITUTE(TRIM(AH$6)," ",""))))-1)&amp;" Total",$B$6:$AH$427,ROW($A239)-5,FALSE))</f>
        <v>0</v>
      </c>
      <c r="AJ239">
        <f ca="1">IFERROR(IF(SUMIF($G$6:$AH$6,AJ$6&amp;" Total",$G239:$AH239)-(SUMIF($G$6:$AH$6,AJ$6&amp;" "&amp;'Input-Func_Class'!$D$22,$G239:$AH239)+IFERROR(SUMIF($G$6:$AH$6,AJ$6&amp;" "&amp;'Input-Func_Class'!$E$22,$G239:$AH239),SUMIF($G$6:$AH$6,AJ$6&amp;" "&amp;'Input-Func_Class'!$B$24,$G239:$AH239))+SUMIF($G$6:$AH$6,AJ$6&amp;" "&amp;'Input-Func_Class'!$F$22,$G239:$AH239))&lt;Check_Limit,0,1),1)</f>
        <v>0</v>
      </c>
      <c r="AK239">
        <f ca="1">IFERROR(IF(SUMIF($G$6:$AH$6,AK$6&amp;" Total",$G239:$AH239)-(SUMIF($G$6:$AH$6,AK$6&amp;" "&amp;'Input-Func_Class'!$D$22,$G239:$AH239)+IFERROR(SUMIF($G$6:$AH$6,AK$6&amp;" "&amp;'Input-Func_Class'!$E$22,$G239:$AH239),SUMIF($G$6:$AH$6,AK$6&amp;" "&amp;'Input-Func_Class'!$B$24,$G239:$AH239))+SUMIF($G$6:$AH$6,AK$6&amp;" "&amp;'Input-Func_Class'!$F$22,$G239:$AH239))&lt;Check_Limit,0,1),1)</f>
        <v>0</v>
      </c>
      <c r="AL239">
        <f ca="1">IFERROR(IF(SUMIF($G$6:$AH$6,AL$6&amp;" Total",$G239:$AH239)-(SUMIF($G$6:$AH$6,AL$6&amp;" "&amp;'Input-Func_Class'!$D$22,$G239:$AH239)+IFERROR(SUMIF($G$6:$AH$6,AL$6&amp;" "&amp;'Input-Func_Class'!$E$22,$G239:$AH239),SUMIF($G$6:$AH$6,AL$6&amp;" "&amp;'Input-Func_Class'!$B$24,$G239:$AH239))+SUMIF($G$6:$AH$6,AL$6&amp;" "&amp;'Input-Func_Class'!$F$22,$G239:$AH239))&lt;Check_Limit,0,1),1)</f>
        <v>0</v>
      </c>
      <c r="AM239">
        <f ca="1">IFERROR(IF(SUMIF($G$6:$AH$6,AM$6&amp;" Total",$G239:$AH239)-(SUMIF($G$6:$AH$6,AM$6&amp;" "&amp;'Input-Func_Class'!$D$22,$G239:$AH239)+IFERROR(SUMIF($G$6:$AH$6,AM$6&amp;" "&amp;'Input-Func_Class'!$E$22,$G239:$AH239),SUMIF($G$6:$AH$6,AM$6&amp;" "&amp;'Input-Func_Class'!$B$24,$G239:$AH239))+SUMIF($G$6:$AH$6,AM$6&amp;" "&amp;'Input-Func_Class'!$F$22,$G239:$AH239))&lt;Check_Limit,0,1),1)</f>
        <v>0</v>
      </c>
      <c r="AN239">
        <f ca="1">IFERROR(IF(SUMIF($G$6:$AH$6,AN$6&amp;" Total",$G239:$AH239)-(SUMIF($G$6:$AH$6,AN$6&amp;" "&amp;'Input-Func_Class'!$D$22,$G239:$AH239)+IFERROR(SUMIF($G$6:$AH$6,AN$6&amp;" "&amp;'Input-Func_Class'!$E$22,$G239:$AH239),SUMIF($G$6:$AH$6,AN$6&amp;" "&amp;'Input-Func_Class'!$B$24,$G239:$AH239))+SUMIF($G$6:$AH$6,AN$6&amp;" "&amp;'Input-Func_Class'!$F$22,$G239:$AH239))&lt;Check_Limit,0,1),1)</f>
        <v>0</v>
      </c>
      <c r="AO239">
        <f ca="1">IFERROR(IF(SUMIF($G$6:$AH$6,AO$6&amp;" Total",$G239:$AH239)-(SUMIF($G$6:$AH$6,AO$6&amp;" "&amp;'Input-Func_Class'!$D$22,$G239:$AH239)+IFERROR(SUMIF($G$6:$AH$6,AO$6&amp;" "&amp;'Input-Func_Class'!$E$22,$G239:$AH239),SUMIF($G$6:$AH$6,AO$6&amp;" "&amp;'Input-Func_Class'!$B$24,$G239:$AH239))+SUMIF($G$6:$AH$6,AO$6&amp;" "&amp;'Input-Func_Class'!$F$22,$G239:$AH239))&lt;Check_Limit,0,1),1)</f>
        <v>0</v>
      </c>
      <c r="AP239">
        <f ca="1">IFERROR(IF(SUMIF($G$6:$AH$6,AP$6&amp;" Total",$G239:$AH239)-(SUMIF($G$6:$AH$6,AP$6&amp;" "&amp;'Input-Func_Class'!$D$22,$G239:$AH239)+IFERROR(SUMIF($G$6:$AH$6,AP$6&amp;" "&amp;'Input-Func_Class'!$E$22,$G239:$AH239),SUMIF($G$6:$AH$6,AP$6&amp;" "&amp;'Input-Func_Class'!$B$24,$G239:$AH239))+SUMIF($G$6:$AH$6,AP$6&amp;" "&amp;'Input-Func_Class'!$F$22,$G239:$AH239))&lt;Check_Limit,0,1),1)</f>
        <v>0</v>
      </c>
    </row>
    <row r="240" spans="1:42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>Functionalization!$D240</f>
        <v>42710603.237588502</v>
      </c>
      <c r="E240" s="11">
        <f t="shared" ca="1" si="25"/>
        <v>0</v>
      </c>
      <c r="F240" s="3" t="str">
        <f>IF($D240=0,"-",IF('Input-Accounts'!$E240&lt;&gt;0,'Input-Accounts'!$E240,'Input-Accounts'!$G240))</f>
        <v>INT_MAINSPLT</v>
      </c>
      <c r="G240" s="11">
        <f ca="1">IF(G$5&lt;&gt;"",HLOOKUP(G$5,Functionalization!$G$6:$M$427,ROW($A240)-5,FALSE),IFERROR(INDEX(G$391:G$427,MATCH($F240,$B$391:$B$427,0))/VLOOKUP($F240,$B$391:$AH$427,MATCH(LEFT(TRIM(G$6),FIND("~",SUBSTITUTE(G$6,"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240))*HLOOKUP(LEFT(TRIM(G$6),FIND("~",SUBSTITUTE(G$6," ","~",LEN(TRIM(G$6))-LEN(SUBSTITUTE(TRIM(G$6)," ",""))))-1)&amp;" Total",$B$6:$AH$427,ROW($A240)-5,FALSE))</f>
        <v>0</v>
      </c>
      <c r="H240" s="11">
        <f ca="1">IF(H$5&lt;&gt;"",HLOOKUP(H$5,Functionalization!$G$6:$M$427,ROW($A240)-5,FALSE),IFERROR(INDEX(H$391:H$427,MATCH($F240,$B$391:$B$427,0))/VLOOKUP($F240,$B$391:$AH$427,MATCH(LEFT(TRIM(H$6),FIND("~",SUBSTITUTE(H$6,"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240))*HLOOKUP(LEFT(TRIM(H$6),FIND("~",SUBSTITUTE(H$6," ","~",LEN(TRIM(H$6))-LEN(SUBSTITUTE(TRIM(H$6)," ",""))))-1)&amp;" Total",$B$6:$AH$427,ROW($A240)-5,FALSE))</f>
        <v>0</v>
      </c>
      <c r="I240" s="11">
        <f ca="1">IF(I$5&lt;&gt;"",HLOOKUP(I$5,Functionalization!$G$6:$M$427,ROW($A240)-5,FALSE),IFERROR(INDEX(I$391:I$427,MATCH($F240,$B$391:$B$427,0))/VLOOKUP($F240,$B$391:$AH$427,MATCH(LEFT(TRIM(I$6),FIND("~",SUBSTITUTE(I$6,"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240))*HLOOKUP(LEFT(TRIM(I$6),FIND("~",SUBSTITUTE(I$6," ","~",LEN(TRIM(I$6))-LEN(SUBSTITUTE(TRIM(I$6)," ",""))))-1)&amp;" Total",$B$6:$AH$427,ROW($A240)-5,FALSE))</f>
        <v>0</v>
      </c>
      <c r="J240" s="11">
        <f ca="1">IF(J$5&lt;&gt;"",HLOOKUP(J$5,Functionalization!$G$6:$M$427,ROW($A240)-5,FALSE),IFERROR(INDEX(J$391:J$427,MATCH($F240,$B$391:$B$427,0))/VLOOKUP($F240,$B$391:$AH$427,MATCH(LEFT(TRIM(J$6),FIND("~",SUBSTITUTE(J$6,"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240))*HLOOKUP(LEFT(TRIM(J$6),FIND("~",SUBSTITUTE(J$6," ","~",LEN(TRIM(J$6))-LEN(SUBSTITUTE(TRIM(J$6)," ",""))))-1)&amp;" Total",$B$6:$AH$427,ROW($A240)-5,FALSE))</f>
        <v>0</v>
      </c>
      <c r="K240" s="11">
        <f ca="1">IF(K$5&lt;&gt;"",HLOOKUP(K$5,Functionalization!$G$6:$M$427,ROW($A240)-5,FALSE),IFERROR(INDEX(K$391:K$427,MATCH($F240,$B$391:$B$427,0))/VLOOKUP($F240,$B$391:$AH$427,MATCH(LEFT(TRIM(K$6),FIND("~",SUBSTITUTE(K$6,"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240))*HLOOKUP(LEFT(TRIM(K$6),FIND("~",SUBSTITUTE(K$6," ","~",LEN(TRIM(K$6))-LEN(SUBSTITUTE(TRIM(K$6)," ",""))))-1)&amp;" Total",$B$6:$AH$427,ROW($A240)-5,FALSE))</f>
        <v>0</v>
      </c>
      <c r="L240" s="11">
        <f ca="1">IF(L$5&lt;&gt;"",HLOOKUP(L$5,Functionalization!$G$6:$M$427,ROW($A240)-5,FALSE),IFERROR(INDEX(L$391:L$427,MATCH($F240,$B$391:$B$427,0))/VLOOKUP($F240,$B$391:$AH$427,MATCH(LEFT(TRIM(L$6),FIND("~",SUBSTITUTE(L$6,"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240))*HLOOKUP(LEFT(TRIM(L$6),FIND("~",SUBSTITUTE(L$6," ","~",LEN(TRIM(L$6))-LEN(SUBSTITUTE(TRIM(L$6)," ",""))))-1)&amp;" Total",$B$6:$AH$427,ROW($A240)-5,FALSE))</f>
        <v>0</v>
      </c>
      <c r="M240" s="11">
        <f ca="1">IF(M$5&lt;&gt;"",HLOOKUP(M$5,Functionalization!$G$6:$M$427,ROW($A240)-5,FALSE),IFERROR(INDEX(M$391:M$427,MATCH($F240,$B$391:$B$427,0))/VLOOKUP($F240,$B$391:$AH$427,MATCH(LEFT(TRIM(M$6),FIND("~",SUBSTITUTE(M$6,"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240))*HLOOKUP(LEFT(TRIM(M$6),FIND("~",SUBSTITUTE(M$6," ","~",LEN(TRIM(M$6))-LEN(SUBSTITUTE(TRIM(M$6)," ",""))))-1)&amp;" Total",$B$6:$AH$427,ROW($A240)-5,FALSE))</f>
        <v>0</v>
      </c>
      <c r="N240" s="11">
        <f ca="1">IF(N$5&lt;&gt;"",HLOOKUP(N$5,Functionalization!$G$6:$M$427,ROW($A240)-5,FALSE),IFERROR(INDEX(N$391:N$427,MATCH($F240,$B$391:$B$427,0))/VLOOKUP($F240,$B$391:$AH$427,MATCH(LEFT(TRIM(N$6),FIND("~",SUBSTITUTE(N$6,"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240))*HLOOKUP(LEFT(TRIM(N$6),FIND("~",SUBSTITUTE(N$6," ","~",LEN(TRIM(N$6))-LEN(SUBSTITUTE(TRIM(N$6)," ",""))))-1)&amp;" Total",$B$6:$AH$427,ROW($A240)-5,FALSE))</f>
        <v>0</v>
      </c>
      <c r="O240" s="11">
        <f ca="1">IF(O$5&lt;&gt;"",HLOOKUP(O$5,Functionalization!$G$6:$M$427,ROW($A240)-5,FALSE),IFERROR(INDEX(O$391:O$427,MATCH($F240,$B$391:$B$427,0))/VLOOKUP($F240,$B$391:$AH$427,MATCH(LEFT(TRIM(O$6),FIND("~",SUBSTITUTE(O$6,"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240))*HLOOKUP(LEFT(TRIM(O$6),FIND("~",SUBSTITUTE(O$6," ","~",LEN(TRIM(O$6))-LEN(SUBSTITUTE(TRIM(O$6)," ",""))))-1)&amp;" Total",$B$6:$AH$427,ROW($A240)-5,FALSE))</f>
        <v>0</v>
      </c>
      <c r="P240" s="11">
        <f ca="1">IF(P$5&lt;&gt;"",HLOOKUP(P$5,Functionalization!$G$6:$M$427,ROW($A240)-5,FALSE),IFERROR(INDEX(P$391:P$427,MATCH($F240,$B$391:$B$427,0))/VLOOKUP($F240,$B$391:$AH$427,MATCH(LEFT(TRIM(P$6),FIND("~",SUBSTITUTE(P$6,"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240))*HLOOKUP(LEFT(TRIM(P$6),FIND("~",SUBSTITUTE(P$6," ","~",LEN(TRIM(P$6))-LEN(SUBSTITUTE(TRIM(P$6)," ",""))))-1)&amp;" Total",$B$6:$AH$427,ROW($A240)-5,FALSE))</f>
        <v>0</v>
      </c>
      <c r="Q240" s="11">
        <f ca="1">IF(Q$5&lt;&gt;"",HLOOKUP(Q$5,Functionalization!$G$6:$M$427,ROW($A240)-5,FALSE),IFERROR(INDEX(Q$391:Q$427,MATCH($F240,$B$391:$B$427,0))/VLOOKUP($F240,$B$391:$AH$427,MATCH(LEFT(TRIM(Q$6),FIND("~",SUBSTITUTE(Q$6,"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240))*HLOOKUP(LEFT(TRIM(Q$6),FIND("~",SUBSTITUTE(Q$6," ","~",LEN(TRIM(Q$6))-LEN(SUBSTITUTE(TRIM(Q$6)," ",""))))-1)&amp;" Total",$B$6:$AH$427,ROW($A240)-5,FALSE))</f>
        <v>0</v>
      </c>
      <c r="R240" s="11">
        <f ca="1">IF(R$5&lt;&gt;"",HLOOKUP(R$5,Functionalization!$G$6:$M$427,ROW($A240)-5,FALSE),IFERROR(INDEX(R$391:R$427,MATCH($F240,$B$391:$B$427,0))/VLOOKUP($F240,$B$391:$AH$427,MATCH(LEFT(TRIM(R$6),FIND("~",SUBSTITUTE(R$6,"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240))*HLOOKUP(LEFT(TRIM(R$6),FIND("~",SUBSTITUTE(R$6," ","~",LEN(TRIM(R$6))-LEN(SUBSTITUTE(TRIM(R$6)," ",""))))-1)&amp;" Total",$B$6:$AH$427,ROW($A240)-5,FALSE))</f>
        <v>0</v>
      </c>
      <c r="S240" s="11">
        <f ca="1">IF(S$5&lt;&gt;"",HLOOKUP(S$5,Functionalization!$G$6:$M$427,ROW($A240)-5,FALSE),IFERROR(INDEX(S$391:S$427,MATCH($F240,$B$391:$B$427,0))/VLOOKUP($F240,$B$391:$AH$427,MATCH(LEFT(TRIM(S$6),FIND("~",SUBSTITUTE(S$6,"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240))*HLOOKUP(LEFT(TRIM(S$6),FIND("~",SUBSTITUTE(S$6," ","~",LEN(TRIM(S$6))-LEN(SUBSTITUTE(TRIM(S$6)," ",""))))-1)&amp;" Total",$B$6:$AH$427,ROW($A240)-5,FALSE))</f>
        <v>0</v>
      </c>
      <c r="T240" s="11">
        <f ca="1">IF(T$5&lt;&gt;"",HLOOKUP(T$5,Functionalization!$G$6:$M$427,ROW($A240)-5,FALSE),IFERROR(INDEX(T$391:T$427,MATCH($F240,$B$391:$B$427,0))/VLOOKUP($F240,$B$391:$AH$427,MATCH(LEFT(TRIM(T$6),FIND("~",SUBSTITUTE(T$6,"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240))*HLOOKUP(LEFT(TRIM(T$6),FIND("~",SUBSTITUTE(T$6," ","~",LEN(TRIM(T$6))-LEN(SUBSTITUTE(TRIM(T$6)," ",""))))-1)&amp;" Total",$B$6:$AH$427,ROW($A240)-5,FALSE))</f>
        <v>0</v>
      </c>
      <c r="U240" s="11">
        <f ca="1">IF(U$5&lt;&gt;"",HLOOKUP(U$5,Functionalization!$G$6:$M$427,ROW($A240)-5,FALSE),IFERROR(INDEX(U$391:U$427,MATCH($F240,$B$391:$B$427,0))/VLOOKUP($F240,$B$391:$AH$427,MATCH(LEFT(TRIM(U$6),FIND("~",SUBSTITUTE(U$6,"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240))*HLOOKUP(LEFT(TRIM(U$6),FIND("~",SUBSTITUTE(U$6," ","~",LEN(TRIM(U$6))-LEN(SUBSTITUTE(TRIM(U$6)," ",""))))-1)&amp;" Total",$B$6:$AH$427,ROW($A240)-5,FALSE))</f>
        <v>0</v>
      </c>
      <c r="V240" s="11">
        <f ca="1">IF(V$5&lt;&gt;"",HLOOKUP(V$5,Functionalization!$G$6:$M$427,ROW($A240)-5,FALSE),IFERROR(INDEX(V$391:V$427,MATCH($F240,$B$391:$B$427,0))/VLOOKUP($F240,$B$391:$AH$427,MATCH(LEFT(TRIM(V$6),FIND("~",SUBSTITUTE(V$6,"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240))*HLOOKUP(LEFT(TRIM(V$6),FIND("~",SUBSTITUTE(V$6," ","~",LEN(TRIM(V$6))-LEN(SUBSTITUTE(TRIM(V$6)," ",""))))-1)&amp;" Total",$B$6:$AH$427,ROW($A240)-5,FALSE))</f>
        <v>0</v>
      </c>
      <c r="W240" s="11">
        <f ca="1">IF(W$5&lt;&gt;"",HLOOKUP(W$5,Functionalization!$G$6:$M$427,ROW($A240)-5,FALSE),IFERROR(INDEX(W$391:W$427,MATCH($F240,$B$391:$B$427,0))/VLOOKUP($F240,$B$391:$AH$427,MATCH(LEFT(TRIM(W$6),FIND("~",SUBSTITUTE(W$6,"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240))*HLOOKUP(LEFT(TRIM(W$6),FIND("~",SUBSTITUTE(W$6," ","~",LEN(TRIM(W$6))-LEN(SUBSTITUTE(TRIM(W$6)," ",""))))-1)&amp;" Total",$B$6:$AH$427,ROW($A240)-5,FALSE))</f>
        <v>42710603.237588502</v>
      </c>
      <c r="X240" s="11">
        <f ca="1">IF(X$5&lt;&gt;"",HLOOKUP(X$5,Functionalization!$G$6:$M$427,ROW($A240)-5,FALSE),IFERROR(INDEX(X$391:X$427,MATCH($F240,$B$391:$B$427,0))/VLOOKUP($F240,$B$391:$AH$427,MATCH(LEFT(TRIM(X$6),FIND("~",SUBSTITUTE(X$6,"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240))*HLOOKUP(LEFT(TRIM(X$6),FIND("~",SUBSTITUTE(X$6," ","~",LEN(TRIM(X$6))-LEN(SUBSTITUTE(TRIM(X$6)," ",""))))-1)&amp;" Total",$B$6:$AH$427,ROW($A240)-5,FALSE))</f>
        <v>32430161.038300954</v>
      </c>
      <c r="Y240" s="11">
        <f ca="1">IF(Y$5&lt;&gt;"",HLOOKUP(Y$5,Functionalization!$G$6:$M$427,ROW($A240)-5,FALSE),IFERROR(INDEX(Y$391:Y$427,MATCH($F240,$B$391:$B$427,0))/VLOOKUP($F240,$B$391:$AH$427,MATCH(LEFT(TRIM(Y$6),FIND("~",SUBSTITUTE(Y$6,"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240))*HLOOKUP(LEFT(TRIM(Y$6),FIND("~",SUBSTITUTE(Y$6," ","~",LEN(TRIM(Y$6))-LEN(SUBSTITUTE(TRIM(Y$6)," ",""))))-1)&amp;" Total",$B$6:$AH$427,ROW($A240)-5,FALSE))</f>
        <v>0</v>
      </c>
      <c r="Z240" s="11">
        <f ca="1">IF(Z$5&lt;&gt;"",HLOOKUP(Z$5,Functionalization!$G$6:$M$427,ROW($A240)-5,FALSE),IFERROR(INDEX(Z$391:Z$427,MATCH($F240,$B$391:$B$427,0))/VLOOKUP($F240,$B$391:$AH$427,MATCH(LEFT(TRIM(Z$6),FIND("~",SUBSTITUTE(Z$6,"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240))*HLOOKUP(LEFT(TRIM(Z$6),FIND("~",SUBSTITUTE(Z$6," ","~",LEN(TRIM(Z$6))-LEN(SUBSTITUTE(TRIM(Z$6)," ",""))))-1)&amp;" Total",$B$6:$AH$427,ROW($A240)-5,FALSE))</f>
        <v>10280442.199287554</v>
      </c>
      <c r="AA240" s="11">
        <f ca="1">IF(AA$5&lt;&gt;"",HLOOKUP(AA$5,Functionalization!$G$6:$M$427,ROW($A240)-5,FALSE),IFERROR(INDEX(AA$391:AA$427,MATCH($F240,$B$391:$B$427,0))/VLOOKUP($F240,$B$391:$AH$427,MATCH(LEFT(TRIM(AA$6),FIND("~",SUBSTITUTE(AA$6,"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240))*HLOOKUP(LEFT(TRIM(AA$6),FIND("~",SUBSTITUTE(AA$6," ","~",LEN(TRIM(AA$6))-LEN(SUBSTITUTE(TRIM(AA$6)," ",""))))-1)&amp;" Total",$B$6:$AH$427,ROW($A240)-5,FALSE))</f>
        <v>0</v>
      </c>
      <c r="AB240" s="11">
        <f ca="1">IF(AB$5&lt;&gt;"",HLOOKUP(AB$5,Functionalization!$G$6:$M$427,ROW($A240)-5,FALSE),IFERROR(INDEX(AB$391:AB$427,MATCH($F240,$B$391:$B$427,0))/VLOOKUP($F240,$B$391:$AH$427,MATCH(LEFT(TRIM(AB$6),FIND("~",SUBSTITUTE(AB$6,"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240))*HLOOKUP(LEFT(TRIM(AB$6),FIND("~",SUBSTITUTE(AB$6," ","~",LEN(TRIM(AB$6))-LEN(SUBSTITUTE(TRIM(AB$6)," ",""))))-1)&amp;" Total",$B$6:$AH$427,ROW($A240)-5,FALSE))</f>
        <v>0</v>
      </c>
      <c r="AC240" s="11">
        <f ca="1">IF(AC$5&lt;&gt;"",HLOOKUP(AC$5,Functionalization!$G$6:$M$427,ROW($A240)-5,FALSE),IFERROR(INDEX(AC$391:AC$427,MATCH($F240,$B$391:$B$427,0))/VLOOKUP($F240,$B$391:$AH$427,MATCH(LEFT(TRIM(AC$6),FIND("~",SUBSTITUTE(AC$6,"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240))*HLOOKUP(LEFT(TRIM(AC$6),FIND("~",SUBSTITUTE(AC$6," ","~",LEN(TRIM(AC$6))-LEN(SUBSTITUTE(TRIM(AC$6)," ",""))))-1)&amp;" Total",$B$6:$AH$427,ROW($A240)-5,FALSE))</f>
        <v>0</v>
      </c>
      <c r="AD240" s="11">
        <f ca="1">IF(AD$5&lt;&gt;"",HLOOKUP(AD$5,Functionalization!$G$6:$M$427,ROW($A240)-5,FALSE),IFERROR(INDEX(AD$391:AD$427,MATCH($F240,$B$391:$B$427,0))/VLOOKUP($F240,$B$391:$AH$427,MATCH(LEFT(TRIM(AD$6),FIND("~",SUBSTITUTE(AD$6,"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240))*HLOOKUP(LEFT(TRIM(AD$6),FIND("~",SUBSTITUTE(AD$6," ","~",LEN(TRIM(AD$6))-LEN(SUBSTITUTE(TRIM(AD$6)," ",""))))-1)&amp;" Total",$B$6:$AH$427,ROW($A240)-5,FALSE))</f>
        <v>0</v>
      </c>
      <c r="AE240" s="11">
        <f ca="1">IF(AE$5&lt;&gt;"",HLOOKUP(AE$5,Functionalization!$G$6:$M$427,ROW($A240)-5,FALSE),IFERROR(INDEX(AE$391:AE$427,MATCH($F240,$B$391:$B$427,0))/VLOOKUP($F240,$B$391:$AH$427,MATCH(LEFT(TRIM(AE$6),FIND("~",SUBSTITUTE(AE$6,"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240))*HLOOKUP(LEFT(TRIM(AE$6),FIND("~",SUBSTITUTE(AE$6," ","~",LEN(TRIM(AE$6))-LEN(SUBSTITUTE(TRIM(AE$6)," ",""))))-1)&amp;" Total",$B$6:$AH$427,ROW($A240)-5,FALSE))</f>
        <v>0</v>
      </c>
      <c r="AF240" s="11">
        <f ca="1">IF(AF$5&lt;&gt;"",HLOOKUP(AF$5,Functionalization!$G$6:$M$427,ROW($A240)-5,FALSE),IFERROR(INDEX(AF$391:AF$427,MATCH($F240,$B$391:$B$427,0))/VLOOKUP($F240,$B$391:$AH$427,MATCH(LEFT(TRIM(AF$6),FIND("~",SUBSTITUTE(AF$6,"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240))*HLOOKUP(LEFT(TRIM(AF$6),FIND("~",SUBSTITUTE(AF$6," ","~",LEN(TRIM(AF$6))-LEN(SUBSTITUTE(TRIM(AF$6)," ",""))))-1)&amp;" Total",$B$6:$AH$427,ROW($A240)-5,FALSE))</f>
        <v>0</v>
      </c>
      <c r="AG240" s="11">
        <f ca="1">IF(AG$5&lt;&gt;"",HLOOKUP(AG$5,Functionalization!$G$6:$M$427,ROW($A240)-5,FALSE),IFERROR(INDEX(AG$391:AG$427,MATCH($F240,$B$391:$B$427,0))/VLOOKUP($F240,$B$391:$AH$427,MATCH(LEFT(TRIM(AG$6),FIND("~",SUBSTITUTE(AG$6,"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240))*HLOOKUP(LEFT(TRIM(AG$6),FIND("~",SUBSTITUTE(AG$6," ","~",LEN(TRIM(AG$6))-LEN(SUBSTITUTE(TRIM(AG$6)," ",""))))-1)&amp;" Total",$B$6:$AH$427,ROW($A240)-5,FALSE))</f>
        <v>0</v>
      </c>
      <c r="AH240" s="11">
        <f ca="1">IF(AH$5&lt;&gt;"",HLOOKUP(AH$5,Functionalization!$G$6:$M$427,ROW($A240)-5,FALSE),IFERROR(INDEX(AH$391:AH$427,MATCH($F240,$B$391:$B$427,0))/VLOOKUP($F240,$B$391:$AH$427,MATCH(LEFT(TRIM(AH$6),FIND("~",SUBSTITUTE(AH$6,"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240))*HLOOKUP(LEFT(TRIM(AH$6),FIND("~",SUBSTITUTE(AH$6," ","~",LEN(TRIM(AH$6))-LEN(SUBSTITUTE(TRIM(AH$6)," ",""))))-1)&amp;" Total",$B$6:$AH$427,ROW($A240)-5,FALSE))</f>
        <v>0</v>
      </c>
      <c r="AJ240">
        <f ca="1">IFERROR(IF(SUMIF($G$6:$AH$6,AJ$6&amp;" Total",$G240:$AH240)-(SUMIF($G$6:$AH$6,AJ$6&amp;" "&amp;'Input-Func_Class'!$D$22,$G240:$AH240)+IFERROR(SUMIF($G$6:$AH$6,AJ$6&amp;" "&amp;'Input-Func_Class'!$E$22,$G240:$AH240),SUMIF($G$6:$AH$6,AJ$6&amp;" "&amp;'Input-Func_Class'!$B$24,$G240:$AH240))+SUMIF($G$6:$AH$6,AJ$6&amp;" "&amp;'Input-Func_Class'!$F$22,$G240:$AH240))&lt;Check_Limit,0,1),1)</f>
        <v>0</v>
      </c>
      <c r="AK240">
        <f ca="1">IFERROR(IF(SUMIF($G$6:$AH$6,AK$6&amp;" Total",$G240:$AH240)-(SUMIF($G$6:$AH$6,AK$6&amp;" "&amp;'Input-Func_Class'!$D$22,$G240:$AH240)+IFERROR(SUMIF($G$6:$AH$6,AK$6&amp;" "&amp;'Input-Func_Class'!$E$22,$G240:$AH240),SUMIF($G$6:$AH$6,AK$6&amp;" "&amp;'Input-Func_Class'!$B$24,$G240:$AH240))+SUMIF($G$6:$AH$6,AK$6&amp;" "&amp;'Input-Func_Class'!$F$22,$G240:$AH240))&lt;Check_Limit,0,1),1)</f>
        <v>0</v>
      </c>
      <c r="AL240">
        <f ca="1">IFERROR(IF(SUMIF($G$6:$AH$6,AL$6&amp;" Total",$G240:$AH240)-(SUMIF($G$6:$AH$6,AL$6&amp;" "&amp;'Input-Func_Class'!$D$22,$G240:$AH240)+IFERROR(SUMIF($G$6:$AH$6,AL$6&amp;" "&amp;'Input-Func_Class'!$E$22,$G240:$AH240),SUMIF($G$6:$AH$6,AL$6&amp;" "&amp;'Input-Func_Class'!$B$24,$G240:$AH240))+SUMIF($G$6:$AH$6,AL$6&amp;" "&amp;'Input-Func_Class'!$F$22,$G240:$AH240))&lt;Check_Limit,0,1),1)</f>
        <v>0</v>
      </c>
      <c r="AM240">
        <f ca="1">IFERROR(IF(SUMIF($G$6:$AH$6,AM$6&amp;" Total",$G240:$AH240)-(SUMIF($G$6:$AH$6,AM$6&amp;" "&amp;'Input-Func_Class'!$D$22,$G240:$AH240)+IFERROR(SUMIF($G$6:$AH$6,AM$6&amp;" "&amp;'Input-Func_Class'!$E$22,$G240:$AH240),SUMIF($G$6:$AH$6,AM$6&amp;" "&amp;'Input-Func_Class'!$B$24,$G240:$AH240))+SUMIF($G$6:$AH$6,AM$6&amp;" "&amp;'Input-Func_Class'!$F$22,$G240:$AH240))&lt;Check_Limit,0,1),1)</f>
        <v>0</v>
      </c>
      <c r="AN240">
        <f ca="1">IFERROR(IF(SUMIF($G$6:$AH$6,AN$6&amp;" Total",$G240:$AH240)-(SUMIF($G$6:$AH$6,AN$6&amp;" "&amp;'Input-Func_Class'!$D$22,$G240:$AH240)+IFERROR(SUMIF($G$6:$AH$6,AN$6&amp;" "&amp;'Input-Func_Class'!$E$22,$G240:$AH240),SUMIF($G$6:$AH$6,AN$6&amp;" "&amp;'Input-Func_Class'!$B$24,$G240:$AH240))+SUMIF($G$6:$AH$6,AN$6&amp;" "&amp;'Input-Func_Class'!$F$22,$G240:$AH240))&lt;Check_Limit,0,1),1)</f>
        <v>0</v>
      </c>
      <c r="AO240">
        <f ca="1">IFERROR(IF(SUMIF($G$6:$AH$6,AO$6&amp;" Total",$G240:$AH240)-(SUMIF($G$6:$AH$6,AO$6&amp;" "&amp;'Input-Func_Class'!$D$22,$G240:$AH240)+IFERROR(SUMIF($G$6:$AH$6,AO$6&amp;" "&amp;'Input-Func_Class'!$E$22,$G240:$AH240),SUMIF($G$6:$AH$6,AO$6&amp;" "&amp;'Input-Func_Class'!$B$24,$G240:$AH240))+SUMIF($G$6:$AH$6,AO$6&amp;" "&amp;'Input-Func_Class'!$F$22,$G240:$AH240))&lt;Check_Limit,0,1),1)</f>
        <v>0</v>
      </c>
      <c r="AP240">
        <f ca="1">IFERROR(IF(SUMIF($G$6:$AH$6,AP$6&amp;" Total",$G240:$AH240)-(SUMIF($G$6:$AH$6,AP$6&amp;" "&amp;'Input-Func_Class'!$D$22,$G240:$AH240)+IFERROR(SUMIF($G$6:$AH$6,AP$6&amp;" "&amp;'Input-Func_Class'!$E$22,$G240:$AH240),SUMIF($G$6:$AH$6,AP$6&amp;" "&amp;'Input-Func_Class'!$B$24,$G240:$AH240))+SUMIF($G$6:$AH$6,AP$6&amp;" "&amp;'Input-Func_Class'!$F$22,$G240:$AH240))&lt;Check_Limit,0,1),1)</f>
        <v>0</v>
      </c>
    </row>
    <row r="241" spans="1:42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>Functionalization!$D241</f>
        <v>2346880.2559241084</v>
      </c>
      <c r="E241" s="11">
        <f t="shared" ca="1" si="25"/>
        <v>0</v>
      </c>
      <c r="F241" s="3" t="str">
        <f>IF($D241=0,"-",IF('Input-Accounts'!$E241&lt;&gt;0,'Input-Accounts'!$E241,'Input-Accounts'!$G241))</f>
        <v>DEMAND</v>
      </c>
      <c r="G241" s="11">
        <f ca="1">IF(G$5&lt;&gt;"",HLOOKUP(G$5,Functionalization!$G$6:$M$427,ROW($A241)-5,FALSE),IFERROR(INDEX(G$391:G$427,MATCH($F241,$B$391:$B$427,0))/VLOOKUP($F241,$B$391:$AH$427,MATCH(LEFT(TRIM(G$6),FIND("~",SUBSTITUTE(G$6,"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241))*HLOOKUP(LEFT(TRIM(G$6),FIND("~",SUBSTITUTE(G$6," ","~",LEN(TRIM(G$6))-LEN(SUBSTITUTE(TRIM(G$6)," ",""))))-1)&amp;" Total",$B$6:$AH$427,ROW($A241)-5,FALSE))</f>
        <v>0</v>
      </c>
      <c r="H241" s="11">
        <f ca="1">IF(H$5&lt;&gt;"",HLOOKUP(H$5,Functionalization!$G$6:$M$427,ROW($A241)-5,FALSE),IFERROR(INDEX(H$391:H$427,MATCH($F241,$B$391:$B$427,0))/VLOOKUP($F241,$B$391:$AH$427,MATCH(LEFT(TRIM(H$6),FIND("~",SUBSTITUTE(H$6,"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241))*HLOOKUP(LEFT(TRIM(H$6),FIND("~",SUBSTITUTE(H$6," ","~",LEN(TRIM(H$6))-LEN(SUBSTITUTE(TRIM(H$6)," ",""))))-1)&amp;" Total",$B$6:$AH$427,ROW($A241)-5,FALSE))</f>
        <v>0</v>
      </c>
      <c r="I241" s="11">
        <f ca="1">IF(I$5&lt;&gt;"",HLOOKUP(I$5,Functionalization!$G$6:$M$427,ROW($A241)-5,FALSE),IFERROR(INDEX(I$391:I$427,MATCH($F241,$B$391:$B$427,0))/VLOOKUP($F241,$B$391:$AH$427,MATCH(LEFT(TRIM(I$6),FIND("~",SUBSTITUTE(I$6,"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241))*HLOOKUP(LEFT(TRIM(I$6),FIND("~",SUBSTITUTE(I$6," ","~",LEN(TRIM(I$6))-LEN(SUBSTITUTE(TRIM(I$6)," ",""))))-1)&amp;" Total",$B$6:$AH$427,ROW($A241)-5,FALSE))</f>
        <v>0</v>
      </c>
      <c r="J241" s="11">
        <f ca="1">IF(J$5&lt;&gt;"",HLOOKUP(J$5,Functionalization!$G$6:$M$427,ROW($A241)-5,FALSE),IFERROR(INDEX(J$391:J$427,MATCH($F241,$B$391:$B$427,0))/VLOOKUP($F241,$B$391:$AH$427,MATCH(LEFT(TRIM(J$6),FIND("~",SUBSTITUTE(J$6,"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241))*HLOOKUP(LEFT(TRIM(J$6),FIND("~",SUBSTITUTE(J$6," ","~",LEN(TRIM(J$6))-LEN(SUBSTITUTE(TRIM(J$6)," ",""))))-1)&amp;" Total",$B$6:$AH$427,ROW($A241)-5,FALSE))</f>
        <v>0</v>
      </c>
      <c r="K241" s="11">
        <f ca="1">IF(K$5&lt;&gt;"",HLOOKUP(K$5,Functionalization!$G$6:$M$427,ROW($A241)-5,FALSE),IFERROR(INDEX(K$391:K$427,MATCH($F241,$B$391:$B$427,0))/VLOOKUP($F241,$B$391:$AH$427,MATCH(LEFT(TRIM(K$6),FIND("~",SUBSTITUTE(K$6,"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241))*HLOOKUP(LEFT(TRIM(K$6),FIND("~",SUBSTITUTE(K$6," ","~",LEN(TRIM(K$6))-LEN(SUBSTITUTE(TRIM(K$6)," ",""))))-1)&amp;" Total",$B$6:$AH$427,ROW($A241)-5,FALSE))</f>
        <v>0</v>
      </c>
      <c r="L241" s="11">
        <f ca="1">IF(L$5&lt;&gt;"",HLOOKUP(L$5,Functionalization!$G$6:$M$427,ROW($A241)-5,FALSE),IFERROR(INDEX(L$391:L$427,MATCH($F241,$B$391:$B$427,0))/VLOOKUP($F241,$B$391:$AH$427,MATCH(LEFT(TRIM(L$6),FIND("~",SUBSTITUTE(L$6,"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241))*HLOOKUP(LEFT(TRIM(L$6),FIND("~",SUBSTITUTE(L$6," ","~",LEN(TRIM(L$6))-LEN(SUBSTITUTE(TRIM(L$6)," ",""))))-1)&amp;" Total",$B$6:$AH$427,ROW($A241)-5,FALSE))</f>
        <v>0</v>
      </c>
      <c r="M241" s="11">
        <f ca="1">IF(M$5&lt;&gt;"",HLOOKUP(M$5,Functionalization!$G$6:$M$427,ROW($A241)-5,FALSE),IFERROR(INDEX(M$391:M$427,MATCH($F241,$B$391:$B$427,0))/VLOOKUP($F241,$B$391:$AH$427,MATCH(LEFT(TRIM(M$6),FIND("~",SUBSTITUTE(M$6,"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241))*HLOOKUP(LEFT(TRIM(M$6),FIND("~",SUBSTITUTE(M$6," ","~",LEN(TRIM(M$6))-LEN(SUBSTITUTE(TRIM(M$6)," ",""))))-1)&amp;" Total",$B$6:$AH$427,ROW($A241)-5,FALSE))</f>
        <v>0</v>
      </c>
      <c r="N241" s="11">
        <f ca="1">IF(N$5&lt;&gt;"",HLOOKUP(N$5,Functionalization!$G$6:$M$427,ROW($A241)-5,FALSE),IFERROR(INDEX(N$391:N$427,MATCH($F241,$B$391:$B$427,0))/VLOOKUP($F241,$B$391:$AH$427,MATCH(LEFT(TRIM(N$6),FIND("~",SUBSTITUTE(N$6,"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241))*HLOOKUP(LEFT(TRIM(N$6),FIND("~",SUBSTITUTE(N$6," ","~",LEN(TRIM(N$6))-LEN(SUBSTITUTE(TRIM(N$6)," ",""))))-1)&amp;" Total",$B$6:$AH$427,ROW($A241)-5,FALSE))</f>
        <v>0</v>
      </c>
      <c r="O241" s="11">
        <f ca="1">IF(O$5&lt;&gt;"",HLOOKUP(O$5,Functionalization!$G$6:$M$427,ROW($A241)-5,FALSE),IFERROR(INDEX(O$391:O$427,MATCH($F241,$B$391:$B$427,0))/VLOOKUP($F241,$B$391:$AH$427,MATCH(LEFT(TRIM(O$6),FIND("~",SUBSTITUTE(O$6,"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241))*HLOOKUP(LEFT(TRIM(O$6),FIND("~",SUBSTITUTE(O$6," ","~",LEN(TRIM(O$6))-LEN(SUBSTITUTE(TRIM(O$6)," ",""))))-1)&amp;" Total",$B$6:$AH$427,ROW($A241)-5,FALSE))</f>
        <v>0</v>
      </c>
      <c r="P241" s="11">
        <f ca="1">IF(P$5&lt;&gt;"",HLOOKUP(P$5,Functionalization!$G$6:$M$427,ROW($A241)-5,FALSE),IFERROR(INDEX(P$391:P$427,MATCH($F241,$B$391:$B$427,0))/VLOOKUP($F241,$B$391:$AH$427,MATCH(LEFT(TRIM(P$6),FIND("~",SUBSTITUTE(P$6,"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241))*HLOOKUP(LEFT(TRIM(P$6),FIND("~",SUBSTITUTE(P$6," ","~",LEN(TRIM(P$6))-LEN(SUBSTITUTE(TRIM(P$6)," ",""))))-1)&amp;" Total",$B$6:$AH$427,ROW($A241)-5,FALSE))</f>
        <v>0</v>
      </c>
      <c r="Q241" s="11">
        <f ca="1">IF(Q$5&lt;&gt;"",HLOOKUP(Q$5,Functionalization!$G$6:$M$427,ROW($A241)-5,FALSE),IFERROR(INDEX(Q$391:Q$427,MATCH($F241,$B$391:$B$427,0))/VLOOKUP($F241,$B$391:$AH$427,MATCH(LEFT(TRIM(Q$6),FIND("~",SUBSTITUTE(Q$6,"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241))*HLOOKUP(LEFT(TRIM(Q$6),FIND("~",SUBSTITUTE(Q$6," ","~",LEN(TRIM(Q$6))-LEN(SUBSTITUTE(TRIM(Q$6)," ",""))))-1)&amp;" Total",$B$6:$AH$427,ROW($A241)-5,FALSE))</f>
        <v>0</v>
      </c>
      <c r="R241" s="11">
        <f ca="1">IF(R$5&lt;&gt;"",HLOOKUP(R$5,Functionalization!$G$6:$M$427,ROW($A241)-5,FALSE),IFERROR(INDEX(R$391:R$427,MATCH($F241,$B$391:$B$427,0))/VLOOKUP($F241,$B$391:$AH$427,MATCH(LEFT(TRIM(R$6),FIND("~",SUBSTITUTE(R$6,"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241))*HLOOKUP(LEFT(TRIM(R$6),FIND("~",SUBSTITUTE(R$6," ","~",LEN(TRIM(R$6))-LEN(SUBSTITUTE(TRIM(R$6)," ",""))))-1)&amp;" Total",$B$6:$AH$427,ROW($A241)-5,FALSE))</f>
        <v>0</v>
      </c>
      <c r="S241" s="11">
        <f ca="1">IF(S$5&lt;&gt;"",HLOOKUP(S$5,Functionalization!$G$6:$M$427,ROW($A241)-5,FALSE),IFERROR(INDEX(S$391:S$427,MATCH($F241,$B$391:$B$427,0))/VLOOKUP($F241,$B$391:$AH$427,MATCH(LEFT(TRIM(S$6),FIND("~",SUBSTITUTE(S$6,"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241))*HLOOKUP(LEFT(TRIM(S$6),FIND("~",SUBSTITUTE(S$6," ","~",LEN(TRIM(S$6))-LEN(SUBSTITUTE(TRIM(S$6)," ",""))))-1)&amp;" Total",$B$6:$AH$427,ROW($A241)-5,FALSE))</f>
        <v>0</v>
      </c>
      <c r="T241" s="11">
        <f ca="1">IF(T$5&lt;&gt;"",HLOOKUP(T$5,Functionalization!$G$6:$M$427,ROW($A241)-5,FALSE),IFERROR(INDEX(T$391:T$427,MATCH($F241,$B$391:$B$427,0))/VLOOKUP($F241,$B$391:$AH$427,MATCH(LEFT(TRIM(T$6),FIND("~",SUBSTITUTE(T$6,"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241))*HLOOKUP(LEFT(TRIM(T$6),FIND("~",SUBSTITUTE(T$6," ","~",LEN(TRIM(T$6))-LEN(SUBSTITUTE(TRIM(T$6)," ",""))))-1)&amp;" Total",$B$6:$AH$427,ROW($A241)-5,FALSE))</f>
        <v>0</v>
      </c>
      <c r="U241" s="11">
        <f ca="1">IF(U$5&lt;&gt;"",HLOOKUP(U$5,Functionalization!$G$6:$M$427,ROW($A241)-5,FALSE),IFERROR(INDEX(U$391:U$427,MATCH($F241,$B$391:$B$427,0))/VLOOKUP($F241,$B$391:$AH$427,MATCH(LEFT(TRIM(U$6),FIND("~",SUBSTITUTE(U$6,"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241))*HLOOKUP(LEFT(TRIM(U$6),FIND("~",SUBSTITUTE(U$6," ","~",LEN(TRIM(U$6))-LEN(SUBSTITUTE(TRIM(U$6)," ",""))))-1)&amp;" Total",$B$6:$AH$427,ROW($A241)-5,FALSE))</f>
        <v>0</v>
      </c>
      <c r="V241" s="11">
        <f ca="1">IF(V$5&lt;&gt;"",HLOOKUP(V$5,Functionalization!$G$6:$M$427,ROW($A241)-5,FALSE),IFERROR(INDEX(V$391:V$427,MATCH($F241,$B$391:$B$427,0))/VLOOKUP($F241,$B$391:$AH$427,MATCH(LEFT(TRIM(V$6),FIND("~",SUBSTITUTE(V$6,"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241))*HLOOKUP(LEFT(TRIM(V$6),FIND("~",SUBSTITUTE(V$6," ","~",LEN(TRIM(V$6))-LEN(SUBSTITUTE(TRIM(V$6)," ",""))))-1)&amp;" Total",$B$6:$AH$427,ROW($A241)-5,FALSE))</f>
        <v>0</v>
      </c>
      <c r="W241" s="11">
        <f ca="1">IF(W$5&lt;&gt;"",HLOOKUP(W$5,Functionalization!$G$6:$M$427,ROW($A241)-5,FALSE),IFERROR(INDEX(W$391:W$427,MATCH($F241,$B$391:$B$427,0))/VLOOKUP($F241,$B$391:$AH$427,MATCH(LEFT(TRIM(W$6),FIND("~",SUBSTITUTE(W$6,"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241))*HLOOKUP(LEFT(TRIM(W$6),FIND("~",SUBSTITUTE(W$6," ","~",LEN(TRIM(W$6))-LEN(SUBSTITUTE(TRIM(W$6)," ",""))))-1)&amp;" Total",$B$6:$AH$427,ROW($A241)-5,FALSE))</f>
        <v>2346880.2559241084</v>
      </c>
      <c r="X241" s="11">
        <f ca="1">IF(X$5&lt;&gt;"",HLOOKUP(X$5,Functionalization!$G$6:$M$427,ROW($A241)-5,FALSE),IFERROR(INDEX(X$391:X$427,MATCH($F241,$B$391:$B$427,0))/VLOOKUP($F241,$B$391:$AH$427,MATCH(LEFT(TRIM(X$6),FIND("~",SUBSTITUTE(X$6,"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241))*HLOOKUP(LEFT(TRIM(X$6),FIND("~",SUBSTITUTE(X$6," ","~",LEN(TRIM(X$6))-LEN(SUBSTITUTE(TRIM(X$6)," ",""))))-1)&amp;" Total",$B$6:$AH$427,ROW($A241)-5,FALSE))</f>
        <v>2346880.2559241084</v>
      </c>
      <c r="Y241" s="11">
        <f ca="1">IF(Y$5&lt;&gt;"",HLOOKUP(Y$5,Functionalization!$G$6:$M$427,ROW($A241)-5,FALSE),IFERROR(INDEX(Y$391:Y$427,MATCH($F241,$B$391:$B$427,0))/VLOOKUP($F241,$B$391:$AH$427,MATCH(LEFT(TRIM(Y$6),FIND("~",SUBSTITUTE(Y$6,"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241))*HLOOKUP(LEFT(TRIM(Y$6),FIND("~",SUBSTITUTE(Y$6," ","~",LEN(TRIM(Y$6))-LEN(SUBSTITUTE(TRIM(Y$6)," ",""))))-1)&amp;" Total",$B$6:$AH$427,ROW($A241)-5,FALSE))</f>
        <v>0</v>
      </c>
      <c r="Z241" s="11">
        <f ca="1">IF(Z$5&lt;&gt;"",HLOOKUP(Z$5,Functionalization!$G$6:$M$427,ROW($A241)-5,FALSE),IFERROR(INDEX(Z$391:Z$427,MATCH($F241,$B$391:$B$427,0))/VLOOKUP($F241,$B$391:$AH$427,MATCH(LEFT(TRIM(Z$6),FIND("~",SUBSTITUTE(Z$6,"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241))*HLOOKUP(LEFT(TRIM(Z$6),FIND("~",SUBSTITUTE(Z$6," ","~",LEN(TRIM(Z$6))-LEN(SUBSTITUTE(TRIM(Z$6)," ",""))))-1)&amp;" Total",$B$6:$AH$427,ROW($A241)-5,FALSE))</f>
        <v>0</v>
      </c>
      <c r="AA241" s="11">
        <f ca="1">IF(AA$5&lt;&gt;"",HLOOKUP(AA$5,Functionalization!$G$6:$M$427,ROW($A241)-5,FALSE),IFERROR(INDEX(AA$391:AA$427,MATCH($F241,$B$391:$B$427,0))/VLOOKUP($F241,$B$391:$AH$427,MATCH(LEFT(TRIM(AA$6),FIND("~",SUBSTITUTE(AA$6,"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241))*HLOOKUP(LEFT(TRIM(AA$6),FIND("~",SUBSTITUTE(AA$6," ","~",LEN(TRIM(AA$6))-LEN(SUBSTITUTE(TRIM(AA$6)," ",""))))-1)&amp;" Total",$B$6:$AH$427,ROW($A241)-5,FALSE))</f>
        <v>0</v>
      </c>
      <c r="AB241" s="11">
        <f ca="1">IF(AB$5&lt;&gt;"",HLOOKUP(AB$5,Functionalization!$G$6:$M$427,ROW($A241)-5,FALSE),IFERROR(INDEX(AB$391:AB$427,MATCH($F241,$B$391:$B$427,0))/VLOOKUP($F241,$B$391:$AH$427,MATCH(LEFT(TRIM(AB$6),FIND("~",SUBSTITUTE(AB$6,"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241))*HLOOKUP(LEFT(TRIM(AB$6),FIND("~",SUBSTITUTE(AB$6," ","~",LEN(TRIM(AB$6))-LEN(SUBSTITUTE(TRIM(AB$6)," ",""))))-1)&amp;" Total",$B$6:$AH$427,ROW($A241)-5,FALSE))</f>
        <v>0</v>
      </c>
      <c r="AC241" s="11">
        <f ca="1">IF(AC$5&lt;&gt;"",HLOOKUP(AC$5,Functionalization!$G$6:$M$427,ROW($A241)-5,FALSE),IFERROR(INDEX(AC$391:AC$427,MATCH($F241,$B$391:$B$427,0))/VLOOKUP($F241,$B$391:$AH$427,MATCH(LEFT(TRIM(AC$6),FIND("~",SUBSTITUTE(AC$6,"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241))*HLOOKUP(LEFT(TRIM(AC$6),FIND("~",SUBSTITUTE(AC$6," ","~",LEN(TRIM(AC$6))-LEN(SUBSTITUTE(TRIM(AC$6)," ",""))))-1)&amp;" Total",$B$6:$AH$427,ROW($A241)-5,FALSE))</f>
        <v>0</v>
      </c>
      <c r="AD241" s="11">
        <f ca="1">IF(AD$5&lt;&gt;"",HLOOKUP(AD$5,Functionalization!$G$6:$M$427,ROW($A241)-5,FALSE),IFERROR(INDEX(AD$391:AD$427,MATCH($F241,$B$391:$B$427,0))/VLOOKUP($F241,$B$391:$AH$427,MATCH(LEFT(TRIM(AD$6),FIND("~",SUBSTITUTE(AD$6,"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241))*HLOOKUP(LEFT(TRIM(AD$6),FIND("~",SUBSTITUTE(AD$6," ","~",LEN(TRIM(AD$6))-LEN(SUBSTITUTE(TRIM(AD$6)," ",""))))-1)&amp;" Total",$B$6:$AH$427,ROW($A241)-5,FALSE))</f>
        <v>0</v>
      </c>
      <c r="AE241" s="11">
        <f ca="1">IF(AE$5&lt;&gt;"",HLOOKUP(AE$5,Functionalization!$G$6:$M$427,ROW($A241)-5,FALSE),IFERROR(INDEX(AE$391:AE$427,MATCH($F241,$B$391:$B$427,0))/VLOOKUP($F241,$B$391:$AH$427,MATCH(LEFT(TRIM(AE$6),FIND("~",SUBSTITUTE(AE$6,"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241))*HLOOKUP(LEFT(TRIM(AE$6),FIND("~",SUBSTITUTE(AE$6," ","~",LEN(TRIM(AE$6))-LEN(SUBSTITUTE(TRIM(AE$6)," ",""))))-1)&amp;" Total",$B$6:$AH$427,ROW($A241)-5,FALSE))</f>
        <v>0</v>
      </c>
      <c r="AF241" s="11">
        <f ca="1">IF(AF$5&lt;&gt;"",HLOOKUP(AF$5,Functionalization!$G$6:$M$427,ROW($A241)-5,FALSE),IFERROR(INDEX(AF$391:AF$427,MATCH($F241,$B$391:$B$427,0))/VLOOKUP($F241,$B$391:$AH$427,MATCH(LEFT(TRIM(AF$6),FIND("~",SUBSTITUTE(AF$6,"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241))*HLOOKUP(LEFT(TRIM(AF$6),FIND("~",SUBSTITUTE(AF$6," ","~",LEN(TRIM(AF$6))-LEN(SUBSTITUTE(TRIM(AF$6)," ",""))))-1)&amp;" Total",$B$6:$AH$427,ROW($A241)-5,FALSE))</f>
        <v>0</v>
      </c>
      <c r="AG241" s="11">
        <f ca="1">IF(AG$5&lt;&gt;"",HLOOKUP(AG$5,Functionalization!$G$6:$M$427,ROW($A241)-5,FALSE),IFERROR(INDEX(AG$391:AG$427,MATCH($F241,$B$391:$B$427,0))/VLOOKUP($F241,$B$391:$AH$427,MATCH(LEFT(TRIM(AG$6),FIND("~",SUBSTITUTE(AG$6,"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241))*HLOOKUP(LEFT(TRIM(AG$6),FIND("~",SUBSTITUTE(AG$6," ","~",LEN(TRIM(AG$6))-LEN(SUBSTITUTE(TRIM(AG$6)," ",""))))-1)&amp;" Total",$B$6:$AH$427,ROW($A241)-5,FALSE))</f>
        <v>0</v>
      </c>
      <c r="AH241" s="11">
        <f ca="1">IF(AH$5&lt;&gt;"",HLOOKUP(AH$5,Functionalization!$G$6:$M$427,ROW($A241)-5,FALSE),IFERROR(INDEX(AH$391:AH$427,MATCH($F241,$B$391:$B$427,0))/VLOOKUP($F241,$B$391:$AH$427,MATCH(LEFT(TRIM(AH$6),FIND("~",SUBSTITUTE(AH$6,"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241))*HLOOKUP(LEFT(TRIM(AH$6),FIND("~",SUBSTITUTE(AH$6," ","~",LEN(TRIM(AH$6))-LEN(SUBSTITUTE(TRIM(AH$6)," ",""))))-1)&amp;" Total",$B$6:$AH$427,ROW($A241)-5,FALSE))</f>
        <v>0</v>
      </c>
      <c r="AJ241">
        <f ca="1">IFERROR(IF(SUMIF($G$6:$AH$6,AJ$6&amp;" Total",$G241:$AH241)-(SUMIF($G$6:$AH$6,AJ$6&amp;" "&amp;'Input-Func_Class'!$D$22,$G241:$AH241)+IFERROR(SUMIF($G$6:$AH$6,AJ$6&amp;" "&amp;'Input-Func_Class'!$E$22,$G241:$AH241),SUMIF($G$6:$AH$6,AJ$6&amp;" "&amp;'Input-Func_Class'!$B$24,$G241:$AH241))+SUMIF($G$6:$AH$6,AJ$6&amp;" "&amp;'Input-Func_Class'!$F$22,$G241:$AH241))&lt;Check_Limit,0,1),1)</f>
        <v>0</v>
      </c>
      <c r="AK241">
        <f ca="1">IFERROR(IF(SUMIF($G$6:$AH$6,AK$6&amp;" Total",$G241:$AH241)-(SUMIF($G$6:$AH$6,AK$6&amp;" "&amp;'Input-Func_Class'!$D$22,$G241:$AH241)+IFERROR(SUMIF($G$6:$AH$6,AK$6&amp;" "&amp;'Input-Func_Class'!$E$22,$G241:$AH241),SUMIF($G$6:$AH$6,AK$6&amp;" "&amp;'Input-Func_Class'!$B$24,$G241:$AH241))+SUMIF($G$6:$AH$6,AK$6&amp;" "&amp;'Input-Func_Class'!$F$22,$G241:$AH241))&lt;Check_Limit,0,1),1)</f>
        <v>0</v>
      </c>
      <c r="AL241">
        <f ca="1">IFERROR(IF(SUMIF($G$6:$AH$6,AL$6&amp;" Total",$G241:$AH241)-(SUMIF($G$6:$AH$6,AL$6&amp;" "&amp;'Input-Func_Class'!$D$22,$G241:$AH241)+IFERROR(SUMIF($G$6:$AH$6,AL$6&amp;" "&amp;'Input-Func_Class'!$E$22,$G241:$AH241),SUMIF($G$6:$AH$6,AL$6&amp;" "&amp;'Input-Func_Class'!$B$24,$G241:$AH241))+SUMIF($G$6:$AH$6,AL$6&amp;" "&amp;'Input-Func_Class'!$F$22,$G241:$AH241))&lt;Check_Limit,0,1),1)</f>
        <v>0</v>
      </c>
      <c r="AM241">
        <f ca="1">IFERROR(IF(SUMIF($G$6:$AH$6,AM$6&amp;" Total",$G241:$AH241)-(SUMIF($G$6:$AH$6,AM$6&amp;" "&amp;'Input-Func_Class'!$D$22,$G241:$AH241)+IFERROR(SUMIF($G$6:$AH$6,AM$6&amp;" "&amp;'Input-Func_Class'!$E$22,$G241:$AH241),SUMIF($G$6:$AH$6,AM$6&amp;" "&amp;'Input-Func_Class'!$B$24,$G241:$AH241))+SUMIF($G$6:$AH$6,AM$6&amp;" "&amp;'Input-Func_Class'!$F$22,$G241:$AH241))&lt;Check_Limit,0,1),1)</f>
        <v>0</v>
      </c>
      <c r="AN241">
        <f ca="1">IFERROR(IF(SUMIF($G$6:$AH$6,AN$6&amp;" Total",$G241:$AH241)-(SUMIF($G$6:$AH$6,AN$6&amp;" "&amp;'Input-Func_Class'!$D$22,$G241:$AH241)+IFERROR(SUMIF($G$6:$AH$6,AN$6&amp;" "&amp;'Input-Func_Class'!$E$22,$G241:$AH241),SUMIF($G$6:$AH$6,AN$6&amp;" "&amp;'Input-Func_Class'!$B$24,$G241:$AH241))+SUMIF($G$6:$AH$6,AN$6&amp;" "&amp;'Input-Func_Class'!$F$22,$G241:$AH241))&lt;Check_Limit,0,1),1)</f>
        <v>0</v>
      </c>
      <c r="AO241">
        <f ca="1">IFERROR(IF(SUMIF($G$6:$AH$6,AO$6&amp;" Total",$G241:$AH241)-(SUMIF($G$6:$AH$6,AO$6&amp;" "&amp;'Input-Func_Class'!$D$22,$G241:$AH241)+IFERROR(SUMIF($G$6:$AH$6,AO$6&amp;" "&amp;'Input-Func_Class'!$E$22,$G241:$AH241),SUMIF($G$6:$AH$6,AO$6&amp;" "&amp;'Input-Func_Class'!$B$24,$G241:$AH241))+SUMIF($G$6:$AH$6,AO$6&amp;" "&amp;'Input-Func_Class'!$F$22,$G241:$AH241))&lt;Check_Limit,0,1),1)</f>
        <v>0</v>
      </c>
      <c r="AP241">
        <f ca="1">IFERROR(IF(SUMIF($G$6:$AH$6,AP$6&amp;" Total",$G241:$AH241)-(SUMIF($G$6:$AH$6,AP$6&amp;" "&amp;'Input-Func_Class'!$D$22,$G241:$AH241)+IFERROR(SUMIF($G$6:$AH$6,AP$6&amp;" "&amp;'Input-Func_Class'!$E$22,$G241:$AH241),SUMIF($G$6:$AH$6,AP$6&amp;" "&amp;'Input-Func_Class'!$B$24,$G241:$AH241))+SUMIF($G$6:$AH$6,AP$6&amp;" "&amp;'Input-Func_Class'!$F$22,$G241:$AH241))&lt;Check_Limit,0,1),1)</f>
        <v>0</v>
      </c>
    </row>
    <row r="242" spans="1:42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>Functionalization!$D242</f>
        <v>1985678.9834303199</v>
      </c>
      <c r="E242" s="11">
        <f t="shared" ca="1" si="25"/>
        <v>0</v>
      </c>
      <c r="F242" s="3" t="str">
        <f>IF($D242=0,"-",IF('Input-Accounts'!$E242&lt;&gt;0,'Input-Accounts'!$E242,'Input-Accounts'!$G242))</f>
        <v>CUSTOMER</v>
      </c>
      <c r="G242" s="11">
        <f ca="1">IF(G$5&lt;&gt;"",HLOOKUP(G$5,Functionalization!$G$6:$M$427,ROW($A242)-5,FALSE),IFERROR(INDEX(G$391:G$427,MATCH($F242,$B$391:$B$427,0))/VLOOKUP($F242,$B$391:$AH$427,MATCH(LEFT(TRIM(G$6),FIND("~",SUBSTITUTE(G$6,"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242))*HLOOKUP(LEFT(TRIM(G$6),FIND("~",SUBSTITUTE(G$6," ","~",LEN(TRIM(G$6))-LEN(SUBSTITUTE(TRIM(G$6)," ",""))))-1)&amp;" Total",$B$6:$AH$427,ROW($A242)-5,FALSE))</f>
        <v>0</v>
      </c>
      <c r="H242" s="11">
        <f ca="1">IF(H$5&lt;&gt;"",HLOOKUP(H$5,Functionalization!$G$6:$M$427,ROW($A242)-5,FALSE),IFERROR(INDEX(H$391:H$427,MATCH($F242,$B$391:$B$427,0))/VLOOKUP($F242,$B$391:$AH$427,MATCH(LEFT(TRIM(H$6),FIND("~",SUBSTITUTE(H$6,"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242))*HLOOKUP(LEFT(TRIM(H$6),FIND("~",SUBSTITUTE(H$6," ","~",LEN(TRIM(H$6))-LEN(SUBSTITUTE(TRIM(H$6)," ",""))))-1)&amp;" Total",$B$6:$AH$427,ROW($A242)-5,FALSE))</f>
        <v>0</v>
      </c>
      <c r="I242" s="11">
        <f ca="1">IF(I$5&lt;&gt;"",HLOOKUP(I$5,Functionalization!$G$6:$M$427,ROW($A242)-5,FALSE),IFERROR(INDEX(I$391:I$427,MATCH($F242,$B$391:$B$427,0))/VLOOKUP($F242,$B$391:$AH$427,MATCH(LEFT(TRIM(I$6),FIND("~",SUBSTITUTE(I$6,"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242))*HLOOKUP(LEFT(TRIM(I$6),FIND("~",SUBSTITUTE(I$6," ","~",LEN(TRIM(I$6))-LEN(SUBSTITUTE(TRIM(I$6)," ",""))))-1)&amp;" Total",$B$6:$AH$427,ROW($A242)-5,FALSE))</f>
        <v>0</v>
      </c>
      <c r="J242" s="11">
        <f ca="1">IF(J$5&lt;&gt;"",HLOOKUP(J$5,Functionalization!$G$6:$M$427,ROW($A242)-5,FALSE),IFERROR(INDEX(J$391:J$427,MATCH($F242,$B$391:$B$427,0))/VLOOKUP($F242,$B$391:$AH$427,MATCH(LEFT(TRIM(J$6),FIND("~",SUBSTITUTE(J$6,"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242))*HLOOKUP(LEFT(TRIM(J$6),FIND("~",SUBSTITUTE(J$6," ","~",LEN(TRIM(J$6))-LEN(SUBSTITUTE(TRIM(J$6)," ",""))))-1)&amp;" Total",$B$6:$AH$427,ROW($A242)-5,FALSE))</f>
        <v>0</v>
      </c>
      <c r="K242" s="11">
        <f ca="1">IF(K$5&lt;&gt;"",HLOOKUP(K$5,Functionalization!$G$6:$M$427,ROW($A242)-5,FALSE),IFERROR(INDEX(K$391:K$427,MATCH($F242,$B$391:$B$427,0))/VLOOKUP($F242,$B$391:$AH$427,MATCH(LEFT(TRIM(K$6),FIND("~",SUBSTITUTE(K$6,"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242))*HLOOKUP(LEFT(TRIM(K$6),FIND("~",SUBSTITUTE(K$6," ","~",LEN(TRIM(K$6))-LEN(SUBSTITUTE(TRIM(K$6)," ",""))))-1)&amp;" Total",$B$6:$AH$427,ROW($A242)-5,FALSE))</f>
        <v>0</v>
      </c>
      <c r="L242" s="11">
        <f ca="1">IF(L$5&lt;&gt;"",HLOOKUP(L$5,Functionalization!$G$6:$M$427,ROW($A242)-5,FALSE),IFERROR(INDEX(L$391:L$427,MATCH($F242,$B$391:$B$427,0))/VLOOKUP($F242,$B$391:$AH$427,MATCH(LEFT(TRIM(L$6),FIND("~",SUBSTITUTE(L$6,"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242))*HLOOKUP(LEFT(TRIM(L$6),FIND("~",SUBSTITUTE(L$6," ","~",LEN(TRIM(L$6))-LEN(SUBSTITUTE(TRIM(L$6)," ",""))))-1)&amp;" Total",$B$6:$AH$427,ROW($A242)-5,FALSE))</f>
        <v>0</v>
      </c>
      <c r="M242" s="11">
        <f ca="1">IF(M$5&lt;&gt;"",HLOOKUP(M$5,Functionalization!$G$6:$M$427,ROW($A242)-5,FALSE),IFERROR(INDEX(M$391:M$427,MATCH($F242,$B$391:$B$427,0))/VLOOKUP($F242,$B$391:$AH$427,MATCH(LEFT(TRIM(M$6),FIND("~",SUBSTITUTE(M$6,"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242))*HLOOKUP(LEFT(TRIM(M$6),FIND("~",SUBSTITUTE(M$6," ","~",LEN(TRIM(M$6))-LEN(SUBSTITUTE(TRIM(M$6)," ",""))))-1)&amp;" Total",$B$6:$AH$427,ROW($A242)-5,FALSE))</f>
        <v>0</v>
      </c>
      <c r="N242" s="11">
        <f ca="1">IF(N$5&lt;&gt;"",HLOOKUP(N$5,Functionalization!$G$6:$M$427,ROW($A242)-5,FALSE),IFERROR(INDEX(N$391:N$427,MATCH($F242,$B$391:$B$427,0))/VLOOKUP($F242,$B$391:$AH$427,MATCH(LEFT(TRIM(N$6),FIND("~",SUBSTITUTE(N$6,"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242))*HLOOKUP(LEFT(TRIM(N$6),FIND("~",SUBSTITUTE(N$6," ","~",LEN(TRIM(N$6))-LEN(SUBSTITUTE(TRIM(N$6)," ",""))))-1)&amp;" Total",$B$6:$AH$427,ROW($A242)-5,FALSE))</f>
        <v>0</v>
      </c>
      <c r="O242" s="11">
        <f ca="1">IF(O$5&lt;&gt;"",HLOOKUP(O$5,Functionalization!$G$6:$M$427,ROW($A242)-5,FALSE),IFERROR(INDEX(O$391:O$427,MATCH($F242,$B$391:$B$427,0))/VLOOKUP($F242,$B$391:$AH$427,MATCH(LEFT(TRIM(O$6),FIND("~",SUBSTITUTE(O$6,"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242))*HLOOKUP(LEFT(TRIM(O$6),FIND("~",SUBSTITUTE(O$6," ","~",LEN(TRIM(O$6))-LEN(SUBSTITUTE(TRIM(O$6)," ",""))))-1)&amp;" Total",$B$6:$AH$427,ROW($A242)-5,FALSE))</f>
        <v>0</v>
      </c>
      <c r="P242" s="11">
        <f ca="1">IF(P$5&lt;&gt;"",HLOOKUP(P$5,Functionalization!$G$6:$M$427,ROW($A242)-5,FALSE),IFERROR(INDEX(P$391:P$427,MATCH($F242,$B$391:$B$427,0))/VLOOKUP($F242,$B$391:$AH$427,MATCH(LEFT(TRIM(P$6),FIND("~",SUBSTITUTE(P$6,"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242))*HLOOKUP(LEFT(TRIM(P$6),FIND("~",SUBSTITUTE(P$6," ","~",LEN(TRIM(P$6))-LEN(SUBSTITUTE(TRIM(P$6)," ",""))))-1)&amp;" Total",$B$6:$AH$427,ROW($A242)-5,FALSE))</f>
        <v>0</v>
      </c>
      <c r="Q242" s="11">
        <f ca="1">IF(Q$5&lt;&gt;"",HLOOKUP(Q$5,Functionalization!$G$6:$M$427,ROW($A242)-5,FALSE),IFERROR(INDEX(Q$391:Q$427,MATCH($F242,$B$391:$B$427,0))/VLOOKUP($F242,$B$391:$AH$427,MATCH(LEFT(TRIM(Q$6),FIND("~",SUBSTITUTE(Q$6,"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242))*HLOOKUP(LEFT(TRIM(Q$6),FIND("~",SUBSTITUTE(Q$6," ","~",LEN(TRIM(Q$6))-LEN(SUBSTITUTE(TRIM(Q$6)," ",""))))-1)&amp;" Total",$B$6:$AH$427,ROW($A242)-5,FALSE))</f>
        <v>0</v>
      </c>
      <c r="R242" s="11">
        <f ca="1">IF(R$5&lt;&gt;"",HLOOKUP(R$5,Functionalization!$G$6:$M$427,ROW($A242)-5,FALSE),IFERROR(INDEX(R$391:R$427,MATCH($F242,$B$391:$B$427,0))/VLOOKUP($F242,$B$391:$AH$427,MATCH(LEFT(TRIM(R$6),FIND("~",SUBSTITUTE(R$6,"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242))*HLOOKUP(LEFT(TRIM(R$6),FIND("~",SUBSTITUTE(R$6," ","~",LEN(TRIM(R$6))-LEN(SUBSTITUTE(TRIM(R$6)," ",""))))-1)&amp;" Total",$B$6:$AH$427,ROW($A242)-5,FALSE))</f>
        <v>0</v>
      </c>
      <c r="S242" s="11">
        <f ca="1">IF(S$5&lt;&gt;"",HLOOKUP(S$5,Functionalization!$G$6:$M$427,ROW($A242)-5,FALSE),IFERROR(INDEX(S$391:S$427,MATCH($F242,$B$391:$B$427,0))/VLOOKUP($F242,$B$391:$AH$427,MATCH(LEFT(TRIM(S$6),FIND("~",SUBSTITUTE(S$6,"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242))*HLOOKUP(LEFT(TRIM(S$6),FIND("~",SUBSTITUTE(S$6," ","~",LEN(TRIM(S$6))-LEN(SUBSTITUTE(TRIM(S$6)," ",""))))-1)&amp;" Total",$B$6:$AH$427,ROW($A242)-5,FALSE))</f>
        <v>0</v>
      </c>
      <c r="T242" s="11">
        <f ca="1">IF(T$5&lt;&gt;"",HLOOKUP(T$5,Functionalization!$G$6:$M$427,ROW($A242)-5,FALSE),IFERROR(INDEX(T$391:T$427,MATCH($F242,$B$391:$B$427,0))/VLOOKUP($F242,$B$391:$AH$427,MATCH(LEFT(TRIM(T$6),FIND("~",SUBSTITUTE(T$6,"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242))*HLOOKUP(LEFT(TRIM(T$6),FIND("~",SUBSTITUTE(T$6," ","~",LEN(TRIM(T$6))-LEN(SUBSTITUTE(TRIM(T$6)," ",""))))-1)&amp;" Total",$B$6:$AH$427,ROW($A242)-5,FALSE))</f>
        <v>0</v>
      </c>
      <c r="U242" s="11">
        <f ca="1">IF(U$5&lt;&gt;"",HLOOKUP(U$5,Functionalization!$G$6:$M$427,ROW($A242)-5,FALSE),IFERROR(INDEX(U$391:U$427,MATCH($F242,$B$391:$B$427,0))/VLOOKUP($F242,$B$391:$AH$427,MATCH(LEFT(TRIM(U$6),FIND("~",SUBSTITUTE(U$6,"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242))*HLOOKUP(LEFT(TRIM(U$6),FIND("~",SUBSTITUTE(U$6," ","~",LEN(TRIM(U$6))-LEN(SUBSTITUTE(TRIM(U$6)," ",""))))-1)&amp;" Total",$B$6:$AH$427,ROW($A242)-5,FALSE))</f>
        <v>0</v>
      </c>
      <c r="V242" s="11">
        <f ca="1">IF(V$5&lt;&gt;"",HLOOKUP(V$5,Functionalization!$G$6:$M$427,ROW($A242)-5,FALSE),IFERROR(INDEX(V$391:V$427,MATCH($F242,$B$391:$B$427,0))/VLOOKUP($F242,$B$391:$AH$427,MATCH(LEFT(TRIM(V$6),FIND("~",SUBSTITUTE(V$6,"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242))*HLOOKUP(LEFT(TRIM(V$6),FIND("~",SUBSTITUTE(V$6," ","~",LEN(TRIM(V$6))-LEN(SUBSTITUTE(TRIM(V$6)," ",""))))-1)&amp;" Total",$B$6:$AH$427,ROW($A242)-5,FALSE))</f>
        <v>0</v>
      </c>
      <c r="W242" s="11">
        <f ca="1">IF(W$5&lt;&gt;"",HLOOKUP(W$5,Functionalization!$G$6:$M$427,ROW($A242)-5,FALSE),IFERROR(INDEX(W$391:W$427,MATCH($F242,$B$391:$B$427,0))/VLOOKUP($F242,$B$391:$AH$427,MATCH(LEFT(TRIM(W$6),FIND("~",SUBSTITUTE(W$6,"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242))*HLOOKUP(LEFT(TRIM(W$6),FIND("~",SUBSTITUTE(W$6," ","~",LEN(TRIM(W$6))-LEN(SUBSTITUTE(TRIM(W$6)," ",""))))-1)&amp;" Total",$B$6:$AH$427,ROW($A242)-5,FALSE))</f>
        <v>0</v>
      </c>
      <c r="X242" s="11">
        <f ca="1">IF(X$5&lt;&gt;"",HLOOKUP(X$5,Functionalization!$G$6:$M$427,ROW($A242)-5,FALSE),IFERROR(INDEX(X$391:X$427,MATCH($F242,$B$391:$B$427,0))/VLOOKUP($F242,$B$391:$AH$427,MATCH(LEFT(TRIM(X$6),FIND("~",SUBSTITUTE(X$6,"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242))*HLOOKUP(LEFT(TRIM(X$6),FIND("~",SUBSTITUTE(X$6," ","~",LEN(TRIM(X$6))-LEN(SUBSTITUTE(TRIM(X$6)," ",""))))-1)&amp;" Total",$B$6:$AH$427,ROW($A242)-5,FALSE))</f>
        <v>0</v>
      </c>
      <c r="Y242" s="11">
        <f ca="1">IF(Y$5&lt;&gt;"",HLOOKUP(Y$5,Functionalization!$G$6:$M$427,ROW($A242)-5,FALSE),IFERROR(INDEX(Y$391:Y$427,MATCH($F242,$B$391:$B$427,0))/VLOOKUP($F242,$B$391:$AH$427,MATCH(LEFT(TRIM(Y$6),FIND("~",SUBSTITUTE(Y$6,"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242))*HLOOKUP(LEFT(TRIM(Y$6),FIND("~",SUBSTITUTE(Y$6," ","~",LEN(TRIM(Y$6))-LEN(SUBSTITUTE(TRIM(Y$6)," ",""))))-1)&amp;" Total",$B$6:$AH$427,ROW($A242)-5,FALSE))</f>
        <v>0</v>
      </c>
      <c r="Z242" s="11">
        <f ca="1">IF(Z$5&lt;&gt;"",HLOOKUP(Z$5,Functionalization!$G$6:$M$427,ROW($A242)-5,FALSE),IFERROR(INDEX(Z$391:Z$427,MATCH($F242,$B$391:$B$427,0))/VLOOKUP($F242,$B$391:$AH$427,MATCH(LEFT(TRIM(Z$6),FIND("~",SUBSTITUTE(Z$6,"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242))*HLOOKUP(LEFT(TRIM(Z$6),FIND("~",SUBSTITUTE(Z$6," ","~",LEN(TRIM(Z$6))-LEN(SUBSTITUTE(TRIM(Z$6)," ",""))))-1)&amp;" Total",$B$6:$AH$427,ROW($A242)-5,FALSE))</f>
        <v>0</v>
      </c>
      <c r="AA242" s="11">
        <f ca="1">IF(AA$5&lt;&gt;"",HLOOKUP(AA$5,Functionalization!$G$6:$M$427,ROW($A242)-5,FALSE),IFERROR(INDEX(AA$391:AA$427,MATCH($F242,$B$391:$B$427,0))/VLOOKUP($F242,$B$391:$AH$427,MATCH(LEFT(TRIM(AA$6),FIND("~",SUBSTITUTE(AA$6,"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242))*HLOOKUP(LEFT(TRIM(AA$6),FIND("~",SUBSTITUTE(AA$6," ","~",LEN(TRIM(AA$6))-LEN(SUBSTITUTE(TRIM(AA$6)," ",""))))-1)&amp;" Total",$B$6:$AH$427,ROW($A242)-5,FALSE))</f>
        <v>1985678.9834303199</v>
      </c>
      <c r="AB242" s="11">
        <f ca="1">IF(AB$5&lt;&gt;"",HLOOKUP(AB$5,Functionalization!$G$6:$M$427,ROW($A242)-5,FALSE),IFERROR(INDEX(AB$391:AB$427,MATCH($F242,$B$391:$B$427,0))/VLOOKUP($F242,$B$391:$AH$427,MATCH(LEFT(TRIM(AB$6),FIND("~",SUBSTITUTE(AB$6,"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242))*HLOOKUP(LEFT(TRIM(AB$6),FIND("~",SUBSTITUTE(AB$6," ","~",LEN(TRIM(AB$6))-LEN(SUBSTITUTE(TRIM(AB$6)," ",""))))-1)&amp;" Total",$B$6:$AH$427,ROW($A242)-5,FALSE))</f>
        <v>0</v>
      </c>
      <c r="AC242" s="11">
        <f ca="1">IF(AC$5&lt;&gt;"",HLOOKUP(AC$5,Functionalization!$G$6:$M$427,ROW($A242)-5,FALSE),IFERROR(INDEX(AC$391:AC$427,MATCH($F242,$B$391:$B$427,0))/VLOOKUP($F242,$B$391:$AH$427,MATCH(LEFT(TRIM(AC$6),FIND("~",SUBSTITUTE(AC$6,"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242))*HLOOKUP(LEFT(TRIM(AC$6),FIND("~",SUBSTITUTE(AC$6," ","~",LEN(TRIM(AC$6))-LEN(SUBSTITUTE(TRIM(AC$6)," ",""))))-1)&amp;" Total",$B$6:$AH$427,ROW($A242)-5,FALSE))</f>
        <v>0</v>
      </c>
      <c r="AD242" s="11">
        <f ca="1">IF(AD$5&lt;&gt;"",HLOOKUP(AD$5,Functionalization!$G$6:$M$427,ROW($A242)-5,FALSE),IFERROR(INDEX(AD$391:AD$427,MATCH($F242,$B$391:$B$427,0))/VLOOKUP($F242,$B$391:$AH$427,MATCH(LEFT(TRIM(AD$6),FIND("~",SUBSTITUTE(AD$6,"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242))*HLOOKUP(LEFT(TRIM(AD$6),FIND("~",SUBSTITUTE(AD$6," ","~",LEN(TRIM(AD$6))-LEN(SUBSTITUTE(TRIM(AD$6)," ",""))))-1)&amp;" Total",$B$6:$AH$427,ROW($A242)-5,FALSE))</f>
        <v>1985678.9834303199</v>
      </c>
      <c r="AE242" s="11">
        <f ca="1">IF(AE$5&lt;&gt;"",HLOOKUP(AE$5,Functionalization!$G$6:$M$427,ROW($A242)-5,FALSE),IFERROR(INDEX(AE$391:AE$427,MATCH($F242,$B$391:$B$427,0))/VLOOKUP($F242,$B$391:$AH$427,MATCH(LEFT(TRIM(AE$6),FIND("~",SUBSTITUTE(AE$6,"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242))*HLOOKUP(LEFT(TRIM(AE$6),FIND("~",SUBSTITUTE(AE$6," ","~",LEN(TRIM(AE$6))-LEN(SUBSTITUTE(TRIM(AE$6)," ",""))))-1)&amp;" Total",$B$6:$AH$427,ROW($A242)-5,FALSE))</f>
        <v>0</v>
      </c>
      <c r="AF242" s="11">
        <f ca="1">IF(AF$5&lt;&gt;"",HLOOKUP(AF$5,Functionalization!$G$6:$M$427,ROW($A242)-5,FALSE),IFERROR(INDEX(AF$391:AF$427,MATCH($F242,$B$391:$B$427,0))/VLOOKUP($F242,$B$391:$AH$427,MATCH(LEFT(TRIM(AF$6),FIND("~",SUBSTITUTE(AF$6,"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242))*HLOOKUP(LEFT(TRIM(AF$6),FIND("~",SUBSTITUTE(AF$6," ","~",LEN(TRIM(AF$6))-LEN(SUBSTITUTE(TRIM(AF$6)," ",""))))-1)&amp;" Total",$B$6:$AH$427,ROW($A242)-5,FALSE))</f>
        <v>0</v>
      </c>
      <c r="AG242" s="11">
        <f ca="1">IF(AG$5&lt;&gt;"",HLOOKUP(AG$5,Functionalization!$G$6:$M$427,ROW($A242)-5,FALSE),IFERROR(INDEX(AG$391:AG$427,MATCH($F242,$B$391:$B$427,0))/VLOOKUP($F242,$B$391:$AH$427,MATCH(LEFT(TRIM(AG$6),FIND("~",SUBSTITUTE(AG$6,"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242))*HLOOKUP(LEFT(TRIM(AG$6),FIND("~",SUBSTITUTE(AG$6," ","~",LEN(TRIM(AG$6))-LEN(SUBSTITUTE(TRIM(AG$6)," ",""))))-1)&amp;" Total",$B$6:$AH$427,ROW($A242)-5,FALSE))</f>
        <v>0</v>
      </c>
      <c r="AH242" s="11">
        <f ca="1">IF(AH$5&lt;&gt;"",HLOOKUP(AH$5,Functionalization!$G$6:$M$427,ROW($A242)-5,FALSE),IFERROR(INDEX(AH$391:AH$427,MATCH($F242,$B$391:$B$427,0))/VLOOKUP($F242,$B$391:$AH$427,MATCH(LEFT(TRIM(AH$6),FIND("~",SUBSTITUTE(AH$6,"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242))*HLOOKUP(LEFT(TRIM(AH$6),FIND("~",SUBSTITUTE(AH$6," ","~",LEN(TRIM(AH$6))-LEN(SUBSTITUTE(TRIM(AH$6)," ",""))))-1)&amp;" Total",$B$6:$AH$427,ROW($A242)-5,FALSE))</f>
        <v>0</v>
      </c>
      <c r="AJ242">
        <f ca="1">IFERROR(IF(SUMIF($G$6:$AH$6,AJ$6&amp;" Total",$G242:$AH242)-(SUMIF($G$6:$AH$6,AJ$6&amp;" "&amp;'Input-Func_Class'!$D$22,$G242:$AH242)+IFERROR(SUMIF($G$6:$AH$6,AJ$6&amp;" "&amp;'Input-Func_Class'!$E$22,$G242:$AH242),SUMIF($G$6:$AH$6,AJ$6&amp;" "&amp;'Input-Func_Class'!$B$24,$G242:$AH242))+SUMIF($G$6:$AH$6,AJ$6&amp;" "&amp;'Input-Func_Class'!$F$22,$G242:$AH242))&lt;Check_Limit,0,1),1)</f>
        <v>0</v>
      </c>
      <c r="AK242">
        <f ca="1">IFERROR(IF(SUMIF($G$6:$AH$6,AK$6&amp;" Total",$G242:$AH242)-(SUMIF($G$6:$AH$6,AK$6&amp;" "&amp;'Input-Func_Class'!$D$22,$G242:$AH242)+IFERROR(SUMIF($G$6:$AH$6,AK$6&amp;" "&amp;'Input-Func_Class'!$E$22,$G242:$AH242),SUMIF($G$6:$AH$6,AK$6&amp;" "&amp;'Input-Func_Class'!$B$24,$G242:$AH242))+SUMIF($G$6:$AH$6,AK$6&amp;" "&amp;'Input-Func_Class'!$F$22,$G242:$AH242))&lt;Check_Limit,0,1),1)</f>
        <v>0</v>
      </c>
      <c r="AL242">
        <f ca="1">IFERROR(IF(SUMIF($G$6:$AH$6,AL$6&amp;" Total",$G242:$AH242)-(SUMIF($G$6:$AH$6,AL$6&amp;" "&amp;'Input-Func_Class'!$D$22,$G242:$AH242)+IFERROR(SUMIF($G$6:$AH$6,AL$6&amp;" "&amp;'Input-Func_Class'!$E$22,$G242:$AH242),SUMIF($G$6:$AH$6,AL$6&amp;" "&amp;'Input-Func_Class'!$B$24,$G242:$AH242))+SUMIF($G$6:$AH$6,AL$6&amp;" "&amp;'Input-Func_Class'!$F$22,$G242:$AH242))&lt;Check_Limit,0,1),1)</f>
        <v>0</v>
      </c>
      <c r="AM242">
        <f ca="1">IFERROR(IF(SUMIF($G$6:$AH$6,AM$6&amp;" Total",$G242:$AH242)-(SUMIF($G$6:$AH$6,AM$6&amp;" "&amp;'Input-Func_Class'!$D$22,$G242:$AH242)+IFERROR(SUMIF($G$6:$AH$6,AM$6&amp;" "&amp;'Input-Func_Class'!$E$22,$G242:$AH242),SUMIF($G$6:$AH$6,AM$6&amp;" "&amp;'Input-Func_Class'!$B$24,$G242:$AH242))+SUMIF($G$6:$AH$6,AM$6&amp;" "&amp;'Input-Func_Class'!$F$22,$G242:$AH242))&lt;Check_Limit,0,1),1)</f>
        <v>0</v>
      </c>
      <c r="AN242">
        <f ca="1">IFERROR(IF(SUMIF($G$6:$AH$6,AN$6&amp;" Total",$G242:$AH242)-(SUMIF($G$6:$AH$6,AN$6&amp;" "&amp;'Input-Func_Class'!$D$22,$G242:$AH242)+IFERROR(SUMIF($G$6:$AH$6,AN$6&amp;" "&amp;'Input-Func_Class'!$E$22,$G242:$AH242),SUMIF($G$6:$AH$6,AN$6&amp;" "&amp;'Input-Func_Class'!$B$24,$G242:$AH242))+SUMIF($G$6:$AH$6,AN$6&amp;" "&amp;'Input-Func_Class'!$F$22,$G242:$AH242))&lt;Check_Limit,0,1),1)</f>
        <v>0</v>
      </c>
      <c r="AO242">
        <f ca="1">IFERROR(IF(SUMIF($G$6:$AH$6,AO$6&amp;" Total",$G242:$AH242)-(SUMIF($G$6:$AH$6,AO$6&amp;" "&amp;'Input-Func_Class'!$D$22,$G242:$AH242)+IFERROR(SUMIF($G$6:$AH$6,AO$6&amp;" "&amp;'Input-Func_Class'!$E$22,$G242:$AH242),SUMIF($G$6:$AH$6,AO$6&amp;" "&amp;'Input-Func_Class'!$B$24,$G242:$AH242))+SUMIF($G$6:$AH$6,AO$6&amp;" "&amp;'Input-Func_Class'!$F$22,$G242:$AH242))&lt;Check_Limit,0,1),1)</f>
        <v>0</v>
      </c>
      <c r="AP242">
        <f ca="1">IFERROR(IF(SUMIF($G$6:$AH$6,AP$6&amp;" Total",$G242:$AH242)-(SUMIF($G$6:$AH$6,AP$6&amp;" "&amp;'Input-Func_Class'!$D$22,$G242:$AH242)+IFERROR(SUMIF($G$6:$AH$6,AP$6&amp;" "&amp;'Input-Func_Class'!$E$22,$G242:$AH242),SUMIF($G$6:$AH$6,AP$6&amp;" "&amp;'Input-Func_Class'!$B$24,$G242:$AH242))+SUMIF($G$6:$AH$6,AP$6&amp;" "&amp;'Input-Func_Class'!$F$22,$G242:$AH242))&lt;Check_Limit,0,1),1)</f>
        <v>0</v>
      </c>
    </row>
    <row r="243" spans="1:42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>Functionalization!$D243</f>
        <v>340582.01247401367</v>
      </c>
      <c r="E243" s="11">
        <f t="shared" ca="1" si="25"/>
        <v>0</v>
      </c>
      <c r="F243" s="3" t="str">
        <f>IF($D243=0,"-",IF('Input-Accounts'!$E243&lt;&gt;0,'Input-Accounts'!$E243,'Input-Accounts'!$G243))</f>
        <v>CUSTOMER</v>
      </c>
      <c r="G243" s="11">
        <f ca="1">IF(G$5&lt;&gt;"",HLOOKUP(G$5,Functionalization!$G$6:$M$427,ROW($A243)-5,FALSE),IFERROR(INDEX(G$391:G$427,MATCH($F243,$B$391:$B$427,0))/VLOOKUP($F243,$B$391:$AH$427,MATCH(LEFT(TRIM(G$6),FIND("~",SUBSTITUTE(G$6,"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243))*HLOOKUP(LEFT(TRIM(G$6),FIND("~",SUBSTITUTE(G$6," ","~",LEN(TRIM(G$6))-LEN(SUBSTITUTE(TRIM(G$6)," ",""))))-1)&amp;" Total",$B$6:$AH$427,ROW($A243)-5,FALSE))</f>
        <v>0</v>
      </c>
      <c r="H243" s="11">
        <f ca="1">IF(H$5&lt;&gt;"",HLOOKUP(H$5,Functionalization!$G$6:$M$427,ROW($A243)-5,FALSE),IFERROR(INDEX(H$391:H$427,MATCH($F243,$B$391:$B$427,0))/VLOOKUP($F243,$B$391:$AH$427,MATCH(LEFT(TRIM(H$6),FIND("~",SUBSTITUTE(H$6,"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243))*HLOOKUP(LEFT(TRIM(H$6),FIND("~",SUBSTITUTE(H$6," ","~",LEN(TRIM(H$6))-LEN(SUBSTITUTE(TRIM(H$6)," ",""))))-1)&amp;" Total",$B$6:$AH$427,ROW($A243)-5,FALSE))</f>
        <v>0</v>
      </c>
      <c r="I243" s="11">
        <f ca="1">IF(I$5&lt;&gt;"",HLOOKUP(I$5,Functionalization!$G$6:$M$427,ROW($A243)-5,FALSE),IFERROR(INDEX(I$391:I$427,MATCH($F243,$B$391:$B$427,0))/VLOOKUP($F243,$B$391:$AH$427,MATCH(LEFT(TRIM(I$6),FIND("~",SUBSTITUTE(I$6,"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243))*HLOOKUP(LEFT(TRIM(I$6),FIND("~",SUBSTITUTE(I$6," ","~",LEN(TRIM(I$6))-LEN(SUBSTITUTE(TRIM(I$6)," ",""))))-1)&amp;" Total",$B$6:$AH$427,ROW($A243)-5,FALSE))</f>
        <v>0</v>
      </c>
      <c r="J243" s="11">
        <f ca="1">IF(J$5&lt;&gt;"",HLOOKUP(J$5,Functionalization!$G$6:$M$427,ROW($A243)-5,FALSE),IFERROR(INDEX(J$391:J$427,MATCH($F243,$B$391:$B$427,0))/VLOOKUP($F243,$B$391:$AH$427,MATCH(LEFT(TRIM(J$6),FIND("~",SUBSTITUTE(J$6,"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243))*HLOOKUP(LEFT(TRIM(J$6),FIND("~",SUBSTITUTE(J$6," ","~",LEN(TRIM(J$6))-LEN(SUBSTITUTE(TRIM(J$6)," ",""))))-1)&amp;" Total",$B$6:$AH$427,ROW($A243)-5,FALSE))</f>
        <v>0</v>
      </c>
      <c r="K243" s="11">
        <f ca="1">IF(K$5&lt;&gt;"",HLOOKUP(K$5,Functionalization!$G$6:$M$427,ROW($A243)-5,FALSE),IFERROR(INDEX(K$391:K$427,MATCH($F243,$B$391:$B$427,0))/VLOOKUP($F243,$B$391:$AH$427,MATCH(LEFT(TRIM(K$6),FIND("~",SUBSTITUTE(K$6,"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243))*HLOOKUP(LEFT(TRIM(K$6),FIND("~",SUBSTITUTE(K$6," ","~",LEN(TRIM(K$6))-LEN(SUBSTITUTE(TRIM(K$6)," ",""))))-1)&amp;" Total",$B$6:$AH$427,ROW($A243)-5,FALSE))</f>
        <v>0</v>
      </c>
      <c r="L243" s="11">
        <f ca="1">IF(L$5&lt;&gt;"",HLOOKUP(L$5,Functionalization!$G$6:$M$427,ROW($A243)-5,FALSE),IFERROR(INDEX(L$391:L$427,MATCH($F243,$B$391:$B$427,0))/VLOOKUP($F243,$B$391:$AH$427,MATCH(LEFT(TRIM(L$6),FIND("~",SUBSTITUTE(L$6,"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243))*HLOOKUP(LEFT(TRIM(L$6),FIND("~",SUBSTITUTE(L$6," ","~",LEN(TRIM(L$6))-LEN(SUBSTITUTE(TRIM(L$6)," ",""))))-1)&amp;" Total",$B$6:$AH$427,ROW($A243)-5,FALSE))</f>
        <v>0</v>
      </c>
      <c r="M243" s="11">
        <f ca="1">IF(M$5&lt;&gt;"",HLOOKUP(M$5,Functionalization!$G$6:$M$427,ROW($A243)-5,FALSE),IFERROR(INDEX(M$391:M$427,MATCH($F243,$B$391:$B$427,0))/VLOOKUP($F243,$B$391:$AH$427,MATCH(LEFT(TRIM(M$6),FIND("~",SUBSTITUTE(M$6,"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243))*HLOOKUP(LEFT(TRIM(M$6),FIND("~",SUBSTITUTE(M$6," ","~",LEN(TRIM(M$6))-LEN(SUBSTITUTE(TRIM(M$6)," ",""))))-1)&amp;" Total",$B$6:$AH$427,ROW($A243)-5,FALSE))</f>
        <v>0</v>
      </c>
      <c r="N243" s="11">
        <f ca="1">IF(N$5&lt;&gt;"",HLOOKUP(N$5,Functionalization!$G$6:$M$427,ROW($A243)-5,FALSE),IFERROR(INDEX(N$391:N$427,MATCH($F243,$B$391:$B$427,0))/VLOOKUP($F243,$B$391:$AH$427,MATCH(LEFT(TRIM(N$6),FIND("~",SUBSTITUTE(N$6,"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243))*HLOOKUP(LEFT(TRIM(N$6),FIND("~",SUBSTITUTE(N$6," ","~",LEN(TRIM(N$6))-LEN(SUBSTITUTE(TRIM(N$6)," ",""))))-1)&amp;" Total",$B$6:$AH$427,ROW($A243)-5,FALSE))</f>
        <v>0</v>
      </c>
      <c r="O243" s="11">
        <f ca="1">IF(O$5&lt;&gt;"",HLOOKUP(O$5,Functionalization!$G$6:$M$427,ROW($A243)-5,FALSE),IFERROR(INDEX(O$391:O$427,MATCH($F243,$B$391:$B$427,0))/VLOOKUP($F243,$B$391:$AH$427,MATCH(LEFT(TRIM(O$6),FIND("~",SUBSTITUTE(O$6,"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243))*HLOOKUP(LEFT(TRIM(O$6),FIND("~",SUBSTITUTE(O$6," ","~",LEN(TRIM(O$6))-LEN(SUBSTITUTE(TRIM(O$6)," ",""))))-1)&amp;" Total",$B$6:$AH$427,ROW($A243)-5,FALSE))</f>
        <v>0</v>
      </c>
      <c r="P243" s="11">
        <f ca="1">IF(P$5&lt;&gt;"",HLOOKUP(P$5,Functionalization!$G$6:$M$427,ROW($A243)-5,FALSE),IFERROR(INDEX(P$391:P$427,MATCH($F243,$B$391:$B$427,0))/VLOOKUP($F243,$B$391:$AH$427,MATCH(LEFT(TRIM(P$6),FIND("~",SUBSTITUTE(P$6,"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243))*HLOOKUP(LEFT(TRIM(P$6),FIND("~",SUBSTITUTE(P$6," ","~",LEN(TRIM(P$6))-LEN(SUBSTITUTE(TRIM(P$6)," ",""))))-1)&amp;" Total",$B$6:$AH$427,ROW($A243)-5,FALSE))</f>
        <v>0</v>
      </c>
      <c r="Q243" s="11">
        <f ca="1">IF(Q$5&lt;&gt;"",HLOOKUP(Q$5,Functionalization!$G$6:$M$427,ROW($A243)-5,FALSE),IFERROR(INDEX(Q$391:Q$427,MATCH($F243,$B$391:$B$427,0))/VLOOKUP($F243,$B$391:$AH$427,MATCH(LEFT(TRIM(Q$6),FIND("~",SUBSTITUTE(Q$6,"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243))*HLOOKUP(LEFT(TRIM(Q$6),FIND("~",SUBSTITUTE(Q$6," ","~",LEN(TRIM(Q$6))-LEN(SUBSTITUTE(TRIM(Q$6)," ",""))))-1)&amp;" Total",$B$6:$AH$427,ROW($A243)-5,FALSE))</f>
        <v>0</v>
      </c>
      <c r="R243" s="11">
        <f ca="1">IF(R$5&lt;&gt;"",HLOOKUP(R$5,Functionalization!$G$6:$M$427,ROW($A243)-5,FALSE),IFERROR(INDEX(R$391:R$427,MATCH($F243,$B$391:$B$427,0))/VLOOKUP($F243,$B$391:$AH$427,MATCH(LEFT(TRIM(R$6),FIND("~",SUBSTITUTE(R$6,"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243))*HLOOKUP(LEFT(TRIM(R$6),FIND("~",SUBSTITUTE(R$6," ","~",LEN(TRIM(R$6))-LEN(SUBSTITUTE(TRIM(R$6)," ",""))))-1)&amp;" Total",$B$6:$AH$427,ROW($A243)-5,FALSE))</f>
        <v>0</v>
      </c>
      <c r="S243" s="11">
        <f ca="1">IF(S$5&lt;&gt;"",HLOOKUP(S$5,Functionalization!$G$6:$M$427,ROW($A243)-5,FALSE),IFERROR(INDEX(S$391:S$427,MATCH($F243,$B$391:$B$427,0))/VLOOKUP($F243,$B$391:$AH$427,MATCH(LEFT(TRIM(S$6),FIND("~",SUBSTITUTE(S$6,"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243))*HLOOKUP(LEFT(TRIM(S$6),FIND("~",SUBSTITUTE(S$6," ","~",LEN(TRIM(S$6))-LEN(SUBSTITUTE(TRIM(S$6)," ",""))))-1)&amp;" Total",$B$6:$AH$427,ROW($A243)-5,FALSE))</f>
        <v>0</v>
      </c>
      <c r="T243" s="11">
        <f ca="1">IF(T$5&lt;&gt;"",HLOOKUP(T$5,Functionalization!$G$6:$M$427,ROW($A243)-5,FALSE),IFERROR(INDEX(T$391:T$427,MATCH($F243,$B$391:$B$427,0))/VLOOKUP($F243,$B$391:$AH$427,MATCH(LEFT(TRIM(T$6),FIND("~",SUBSTITUTE(T$6,"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243))*HLOOKUP(LEFT(TRIM(T$6),FIND("~",SUBSTITUTE(T$6," ","~",LEN(TRIM(T$6))-LEN(SUBSTITUTE(TRIM(T$6)," ",""))))-1)&amp;" Total",$B$6:$AH$427,ROW($A243)-5,FALSE))</f>
        <v>0</v>
      </c>
      <c r="U243" s="11">
        <f ca="1">IF(U$5&lt;&gt;"",HLOOKUP(U$5,Functionalization!$G$6:$M$427,ROW($A243)-5,FALSE),IFERROR(INDEX(U$391:U$427,MATCH($F243,$B$391:$B$427,0))/VLOOKUP($F243,$B$391:$AH$427,MATCH(LEFT(TRIM(U$6),FIND("~",SUBSTITUTE(U$6,"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243))*HLOOKUP(LEFT(TRIM(U$6),FIND("~",SUBSTITUTE(U$6," ","~",LEN(TRIM(U$6))-LEN(SUBSTITUTE(TRIM(U$6)," ",""))))-1)&amp;" Total",$B$6:$AH$427,ROW($A243)-5,FALSE))</f>
        <v>0</v>
      </c>
      <c r="V243" s="11">
        <f ca="1">IF(V$5&lt;&gt;"",HLOOKUP(V$5,Functionalization!$G$6:$M$427,ROW($A243)-5,FALSE),IFERROR(INDEX(V$391:V$427,MATCH($F243,$B$391:$B$427,0))/VLOOKUP($F243,$B$391:$AH$427,MATCH(LEFT(TRIM(V$6),FIND("~",SUBSTITUTE(V$6,"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243))*HLOOKUP(LEFT(TRIM(V$6),FIND("~",SUBSTITUTE(V$6," ","~",LEN(TRIM(V$6))-LEN(SUBSTITUTE(TRIM(V$6)," ",""))))-1)&amp;" Total",$B$6:$AH$427,ROW($A243)-5,FALSE))</f>
        <v>0</v>
      </c>
      <c r="W243" s="11">
        <f ca="1">IF(W$5&lt;&gt;"",HLOOKUP(W$5,Functionalization!$G$6:$M$427,ROW($A243)-5,FALSE),IFERROR(INDEX(W$391:W$427,MATCH($F243,$B$391:$B$427,0))/VLOOKUP($F243,$B$391:$AH$427,MATCH(LEFT(TRIM(W$6),FIND("~",SUBSTITUTE(W$6,"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243))*HLOOKUP(LEFT(TRIM(W$6),FIND("~",SUBSTITUTE(W$6," ","~",LEN(TRIM(W$6))-LEN(SUBSTITUTE(TRIM(W$6)," ",""))))-1)&amp;" Total",$B$6:$AH$427,ROW($A243)-5,FALSE))</f>
        <v>0</v>
      </c>
      <c r="X243" s="11">
        <f ca="1">IF(X$5&lt;&gt;"",HLOOKUP(X$5,Functionalization!$G$6:$M$427,ROW($A243)-5,FALSE),IFERROR(INDEX(X$391:X$427,MATCH($F243,$B$391:$B$427,0))/VLOOKUP($F243,$B$391:$AH$427,MATCH(LEFT(TRIM(X$6),FIND("~",SUBSTITUTE(X$6,"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243))*HLOOKUP(LEFT(TRIM(X$6),FIND("~",SUBSTITUTE(X$6," ","~",LEN(TRIM(X$6))-LEN(SUBSTITUTE(TRIM(X$6)," ",""))))-1)&amp;" Total",$B$6:$AH$427,ROW($A243)-5,FALSE))</f>
        <v>0</v>
      </c>
      <c r="Y243" s="11">
        <f ca="1">IF(Y$5&lt;&gt;"",HLOOKUP(Y$5,Functionalization!$G$6:$M$427,ROW($A243)-5,FALSE),IFERROR(INDEX(Y$391:Y$427,MATCH($F243,$B$391:$B$427,0))/VLOOKUP($F243,$B$391:$AH$427,MATCH(LEFT(TRIM(Y$6),FIND("~",SUBSTITUTE(Y$6,"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243))*HLOOKUP(LEFT(TRIM(Y$6),FIND("~",SUBSTITUTE(Y$6," ","~",LEN(TRIM(Y$6))-LEN(SUBSTITUTE(TRIM(Y$6)," ",""))))-1)&amp;" Total",$B$6:$AH$427,ROW($A243)-5,FALSE))</f>
        <v>0</v>
      </c>
      <c r="Z243" s="11">
        <f ca="1">IF(Z$5&lt;&gt;"",HLOOKUP(Z$5,Functionalization!$G$6:$M$427,ROW($A243)-5,FALSE),IFERROR(INDEX(Z$391:Z$427,MATCH($F243,$B$391:$B$427,0))/VLOOKUP($F243,$B$391:$AH$427,MATCH(LEFT(TRIM(Z$6),FIND("~",SUBSTITUTE(Z$6,"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243))*HLOOKUP(LEFT(TRIM(Z$6),FIND("~",SUBSTITUTE(Z$6," ","~",LEN(TRIM(Z$6))-LEN(SUBSTITUTE(TRIM(Z$6)," ",""))))-1)&amp;" Total",$B$6:$AH$427,ROW($A243)-5,FALSE))</f>
        <v>0</v>
      </c>
      <c r="AA243" s="11">
        <f ca="1">IF(AA$5&lt;&gt;"",HLOOKUP(AA$5,Functionalization!$G$6:$M$427,ROW($A243)-5,FALSE),IFERROR(INDEX(AA$391:AA$427,MATCH($F243,$B$391:$B$427,0))/VLOOKUP($F243,$B$391:$AH$427,MATCH(LEFT(TRIM(AA$6),FIND("~",SUBSTITUTE(AA$6,"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243))*HLOOKUP(LEFT(TRIM(AA$6),FIND("~",SUBSTITUTE(AA$6," ","~",LEN(TRIM(AA$6))-LEN(SUBSTITUTE(TRIM(AA$6)," ",""))))-1)&amp;" Total",$B$6:$AH$427,ROW($A243)-5,FALSE))</f>
        <v>340582.01247401367</v>
      </c>
      <c r="AB243" s="11">
        <f ca="1">IF(AB$5&lt;&gt;"",HLOOKUP(AB$5,Functionalization!$G$6:$M$427,ROW($A243)-5,FALSE),IFERROR(INDEX(AB$391:AB$427,MATCH($F243,$B$391:$B$427,0))/VLOOKUP($F243,$B$391:$AH$427,MATCH(LEFT(TRIM(AB$6),FIND("~",SUBSTITUTE(AB$6,"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243))*HLOOKUP(LEFT(TRIM(AB$6),FIND("~",SUBSTITUTE(AB$6," ","~",LEN(TRIM(AB$6))-LEN(SUBSTITUTE(TRIM(AB$6)," ",""))))-1)&amp;" Total",$B$6:$AH$427,ROW($A243)-5,FALSE))</f>
        <v>0</v>
      </c>
      <c r="AC243" s="11">
        <f ca="1">IF(AC$5&lt;&gt;"",HLOOKUP(AC$5,Functionalization!$G$6:$M$427,ROW($A243)-5,FALSE),IFERROR(INDEX(AC$391:AC$427,MATCH($F243,$B$391:$B$427,0))/VLOOKUP($F243,$B$391:$AH$427,MATCH(LEFT(TRIM(AC$6),FIND("~",SUBSTITUTE(AC$6,"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243))*HLOOKUP(LEFT(TRIM(AC$6),FIND("~",SUBSTITUTE(AC$6," ","~",LEN(TRIM(AC$6))-LEN(SUBSTITUTE(TRIM(AC$6)," ",""))))-1)&amp;" Total",$B$6:$AH$427,ROW($A243)-5,FALSE))</f>
        <v>0</v>
      </c>
      <c r="AD243" s="11">
        <f ca="1">IF(AD$5&lt;&gt;"",HLOOKUP(AD$5,Functionalization!$G$6:$M$427,ROW($A243)-5,FALSE),IFERROR(INDEX(AD$391:AD$427,MATCH($F243,$B$391:$B$427,0))/VLOOKUP($F243,$B$391:$AH$427,MATCH(LEFT(TRIM(AD$6),FIND("~",SUBSTITUTE(AD$6,"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243))*HLOOKUP(LEFT(TRIM(AD$6),FIND("~",SUBSTITUTE(AD$6," ","~",LEN(TRIM(AD$6))-LEN(SUBSTITUTE(TRIM(AD$6)," ",""))))-1)&amp;" Total",$B$6:$AH$427,ROW($A243)-5,FALSE))</f>
        <v>340582.01247401367</v>
      </c>
      <c r="AE243" s="11">
        <f ca="1">IF(AE$5&lt;&gt;"",HLOOKUP(AE$5,Functionalization!$G$6:$M$427,ROW($A243)-5,FALSE),IFERROR(INDEX(AE$391:AE$427,MATCH($F243,$B$391:$B$427,0))/VLOOKUP($F243,$B$391:$AH$427,MATCH(LEFT(TRIM(AE$6),FIND("~",SUBSTITUTE(AE$6,"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243))*HLOOKUP(LEFT(TRIM(AE$6),FIND("~",SUBSTITUTE(AE$6," ","~",LEN(TRIM(AE$6))-LEN(SUBSTITUTE(TRIM(AE$6)," ",""))))-1)&amp;" Total",$B$6:$AH$427,ROW($A243)-5,FALSE))</f>
        <v>0</v>
      </c>
      <c r="AF243" s="11">
        <f ca="1">IF(AF$5&lt;&gt;"",HLOOKUP(AF$5,Functionalization!$G$6:$M$427,ROW($A243)-5,FALSE),IFERROR(INDEX(AF$391:AF$427,MATCH($F243,$B$391:$B$427,0))/VLOOKUP($F243,$B$391:$AH$427,MATCH(LEFT(TRIM(AF$6),FIND("~",SUBSTITUTE(AF$6,"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243))*HLOOKUP(LEFT(TRIM(AF$6),FIND("~",SUBSTITUTE(AF$6," ","~",LEN(TRIM(AF$6))-LEN(SUBSTITUTE(TRIM(AF$6)," ",""))))-1)&amp;" Total",$B$6:$AH$427,ROW($A243)-5,FALSE))</f>
        <v>0</v>
      </c>
      <c r="AG243" s="11">
        <f ca="1">IF(AG$5&lt;&gt;"",HLOOKUP(AG$5,Functionalization!$G$6:$M$427,ROW($A243)-5,FALSE),IFERROR(INDEX(AG$391:AG$427,MATCH($F243,$B$391:$B$427,0))/VLOOKUP($F243,$B$391:$AH$427,MATCH(LEFT(TRIM(AG$6),FIND("~",SUBSTITUTE(AG$6,"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243))*HLOOKUP(LEFT(TRIM(AG$6),FIND("~",SUBSTITUTE(AG$6," ","~",LEN(TRIM(AG$6))-LEN(SUBSTITUTE(TRIM(AG$6)," ",""))))-1)&amp;" Total",$B$6:$AH$427,ROW($A243)-5,FALSE))</f>
        <v>0</v>
      </c>
      <c r="AH243" s="11">
        <f ca="1">IF(AH$5&lt;&gt;"",HLOOKUP(AH$5,Functionalization!$G$6:$M$427,ROW($A243)-5,FALSE),IFERROR(INDEX(AH$391:AH$427,MATCH($F243,$B$391:$B$427,0))/VLOOKUP($F243,$B$391:$AH$427,MATCH(LEFT(TRIM(AH$6),FIND("~",SUBSTITUTE(AH$6,"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243))*HLOOKUP(LEFT(TRIM(AH$6),FIND("~",SUBSTITUTE(AH$6," ","~",LEN(TRIM(AH$6))-LEN(SUBSTITUTE(TRIM(AH$6)," ",""))))-1)&amp;" Total",$B$6:$AH$427,ROW($A243)-5,FALSE))</f>
        <v>0</v>
      </c>
      <c r="AJ243">
        <f ca="1">IFERROR(IF(SUMIF($G$6:$AH$6,AJ$6&amp;" Total",$G243:$AH243)-(SUMIF($G$6:$AH$6,AJ$6&amp;" "&amp;'Input-Func_Class'!$D$22,$G243:$AH243)+IFERROR(SUMIF($G$6:$AH$6,AJ$6&amp;" "&amp;'Input-Func_Class'!$E$22,$G243:$AH243),SUMIF($G$6:$AH$6,AJ$6&amp;" "&amp;'Input-Func_Class'!$B$24,$G243:$AH243))+SUMIF($G$6:$AH$6,AJ$6&amp;" "&amp;'Input-Func_Class'!$F$22,$G243:$AH243))&lt;Check_Limit,0,1),1)</f>
        <v>0</v>
      </c>
      <c r="AK243">
        <f ca="1">IFERROR(IF(SUMIF($G$6:$AH$6,AK$6&amp;" Total",$G243:$AH243)-(SUMIF($G$6:$AH$6,AK$6&amp;" "&amp;'Input-Func_Class'!$D$22,$G243:$AH243)+IFERROR(SUMIF($G$6:$AH$6,AK$6&amp;" "&amp;'Input-Func_Class'!$E$22,$G243:$AH243),SUMIF($G$6:$AH$6,AK$6&amp;" "&amp;'Input-Func_Class'!$B$24,$G243:$AH243))+SUMIF($G$6:$AH$6,AK$6&amp;" "&amp;'Input-Func_Class'!$F$22,$G243:$AH243))&lt;Check_Limit,0,1),1)</f>
        <v>0</v>
      </c>
      <c r="AL243">
        <f ca="1">IFERROR(IF(SUMIF($G$6:$AH$6,AL$6&amp;" Total",$G243:$AH243)-(SUMIF($G$6:$AH$6,AL$6&amp;" "&amp;'Input-Func_Class'!$D$22,$G243:$AH243)+IFERROR(SUMIF($G$6:$AH$6,AL$6&amp;" "&amp;'Input-Func_Class'!$E$22,$G243:$AH243),SUMIF($G$6:$AH$6,AL$6&amp;" "&amp;'Input-Func_Class'!$B$24,$G243:$AH243))+SUMIF($G$6:$AH$6,AL$6&amp;" "&amp;'Input-Func_Class'!$F$22,$G243:$AH243))&lt;Check_Limit,0,1),1)</f>
        <v>0</v>
      </c>
      <c r="AM243">
        <f ca="1">IFERROR(IF(SUMIF($G$6:$AH$6,AM$6&amp;" Total",$G243:$AH243)-(SUMIF($G$6:$AH$6,AM$6&amp;" "&amp;'Input-Func_Class'!$D$22,$G243:$AH243)+IFERROR(SUMIF($G$6:$AH$6,AM$6&amp;" "&amp;'Input-Func_Class'!$E$22,$G243:$AH243),SUMIF($G$6:$AH$6,AM$6&amp;" "&amp;'Input-Func_Class'!$B$24,$G243:$AH243))+SUMIF($G$6:$AH$6,AM$6&amp;" "&amp;'Input-Func_Class'!$F$22,$G243:$AH243))&lt;Check_Limit,0,1),1)</f>
        <v>0</v>
      </c>
      <c r="AN243">
        <f ca="1">IFERROR(IF(SUMIF($G$6:$AH$6,AN$6&amp;" Total",$G243:$AH243)-(SUMIF($G$6:$AH$6,AN$6&amp;" "&amp;'Input-Func_Class'!$D$22,$G243:$AH243)+IFERROR(SUMIF($G$6:$AH$6,AN$6&amp;" "&amp;'Input-Func_Class'!$E$22,$G243:$AH243),SUMIF($G$6:$AH$6,AN$6&amp;" "&amp;'Input-Func_Class'!$B$24,$G243:$AH243))+SUMIF($G$6:$AH$6,AN$6&amp;" "&amp;'Input-Func_Class'!$F$22,$G243:$AH243))&lt;Check_Limit,0,1),1)</f>
        <v>0</v>
      </c>
      <c r="AO243">
        <f ca="1">IFERROR(IF(SUMIF($G$6:$AH$6,AO$6&amp;" Total",$G243:$AH243)-(SUMIF($G$6:$AH$6,AO$6&amp;" "&amp;'Input-Func_Class'!$D$22,$G243:$AH243)+IFERROR(SUMIF($G$6:$AH$6,AO$6&amp;" "&amp;'Input-Func_Class'!$E$22,$G243:$AH243),SUMIF($G$6:$AH$6,AO$6&amp;" "&amp;'Input-Func_Class'!$B$24,$G243:$AH243))+SUMIF($G$6:$AH$6,AO$6&amp;" "&amp;'Input-Func_Class'!$F$22,$G243:$AH243))&lt;Check_Limit,0,1),1)</f>
        <v>0</v>
      </c>
      <c r="AP243">
        <f ca="1">IFERROR(IF(SUMIF($G$6:$AH$6,AP$6&amp;" Total",$G243:$AH243)-(SUMIF($G$6:$AH$6,AP$6&amp;" "&amp;'Input-Func_Class'!$D$22,$G243:$AH243)+IFERROR(SUMIF($G$6:$AH$6,AP$6&amp;" "&amp;'Input-Func_Class'!$E$22,$G243:$AH243),SUMIF($G$6:$AH$6,AP$6&amp;" "&amp;'Input-Func_Class'!$B$24,$G243:$AH243))+SUMIF($G$6:$AH$6,AP$6&amp;" "&amp;'Input-Func_Class'!$F$22,$G243:$AH243))&lt;Check_Limit,0,1),1)</f>
        <v>0</v>
      </c>
    </row>
    <row r="244" spans="1:42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>Functionalization!$D244</f>
        <v>633080.15219115198</v>
      </c>
      <c r="E244" s="11">
        <f t="shared" ca="1" si="25"/>
        <v>0</v>
      </c>
      <c r="F244" s="3" t="str">
        <f>IF($D244=0,"-",IF('Input-Accounts'!$E244&lt;&gt;0,'Input-Accounts'!$E244,'Input-Accounts'!$G244))</f>
        <v>INT_DISTO&amp;M</v>
      </c>
      <c r="G244" s="11">
        <f ca="1">IF(G$5&lt;&gt;"",HLOOKUP(G$5,Functionalization!$G$6:$M$427,ROW($A244)-5,FALSE),IFERROR(INDEX(G$391:G$427,MATCH($F244,$B$391:$B$427,0))/VLOOKUP($F244,$B$391:$AH$427,MATCH(LEFT(TRIM(G$6),FIND("~",SUBSTITUTE(G$6,"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244))*HLOOKUP(LEFT(TRIM(G$6),FIND("~",SUBSTITUTE(G$6," ","~",LEN(TRIM(G$6))-LEN(SUBSTITUTE(TRIM(G$6)," ",""))))-1)&amp;" Total",$B$6:$AH$427,ROW($A244)-5,FALSE))</f>
        <v>0</v>
      </c>
      <c r="H244" s="11">
        <f ca="1">IF(H$5&lt;&gt;"",HLOOKUP(H$5,Functionalization!$G$6:$M$427,ROW($A244)-5,FALSE),IFERROR(INDEX(H$391:H$427,MATCH($F244,$B$391:$B$427,0))/VLOOKUP($F244,$B$391:$AH$427,MATCH(LEFT(TRIM(H$6),FIND("~",SUBSTITUTE(H$6,"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244))*HLOOKUP(LEFT(TRIM(H$6),FIND("~",SUBSTITUTE(H$6," ","~",LEN(TRIM(H$6))-LEN(SUBSTITUTE(TRIM(H$6)," ",""))))-1)&amp;" Total",$B$6:$AH$427,ROW($A244)-5,FALSE))</f>
        <v>0</v>
      </c>
      <c r="I244" s="11">
        <f ca="1">IF(I$5&lt;&gt;"",HLOOKUP(I$5,Functionalization!$G$6:$M$427,ROW($A244)-5,FALSE),IFERROR(INDEX(I$391:I$427,MATCH($F244,$B$391:$B$427,0))/VLOOKUP($F244,$B$391:$AH$427,MATCH(LEFT(TRIM(I$6),FIND("~",SUBSTITUTE(I$6,"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244))*HLOOKUP(LEFT(TRIM(I$6),FIND("~",SUBSTITUTE(I$6," ","~",LEN(TRIM(I$6))-LEN(SUBSTITUTE(TRIM(I$6)," ",""))))-1)&amp;" Total",$B$6:$AH$427,ROW($A244)-5,FALSE))</f>
        <v>0</v>
      </c>
      <c r="J244" s="11">
        <f ca="1">IF(J$5&lt;&gt;"",HLOOKUP(J$5,Functionalization!$G$6:$M$427,ROW($A244)-5,FALSE),IFERROR(INDEX(J$391:J$427,MATCH($F244,$B$391:$B$427,0))/VLOOKUP($F244,$B$391:$AH$427,MATCH(LEFT(TRIM(J$6),FIND("~",SUBSTITUTE(J$6,"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244))*HLOOKUP(LEFT(TRIM(J$6),FIND("~",SUBSTITUTE(J$6," ","~",LEN(TRIM(J$6))-LEN(SUBSTITUTE(TRIM(J$6)," ",""))))-1)&amp;" Total",$B$6:$AH$427,ROW($A244)-5,FALSE))</f>
        <v>0</v>
      </c>
      <c r="K244" s="11">
        <f ca="1">IF(K$5&lt;&gt;"",HLOOKUP(K$5,Functionalization!$G$6:$M$427,ROW($A244)-5,FALSE),IFERROR(INDEX(K$391:K$427,MATCH($F244,$B$391:$B$427,0))/VLOOKUP($F244,$B$391:$AH$427,MATCH(LEFT(TRIM(K$6),FIND("~",SUBSTITUTE(K$6,"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244))*HLOOKUP(LEFT(TRIM(K$6),FIND("~",SUBSTITUTE(K$6," ","~",LEN(TRIM(K$6))-LEN(SUBSTITUTE(TRIM(K$6)," ",""))))-1)&amp;" Total",$B$6:$AH$427,ROW($A244)-5,FALSE))</f>
        <v>0</v>
      </c>
      <c r="L244" s="11">
        <f ca="1">IF(L$5&lt;&gt;"",HLOOKUP(L$5,Functionalization!$G$6:$M$427,ROW($A244)-5,FALSE),IFERROR(INDEX(L$391:L$427,MATCH($F244,$B$391:$B$427,0))/VLOOKUP($F244,$B$391:$AH$427,MATCH(LEFT(TRIM(L$6),FIND("~",SUBSTITUTE(L$6,"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244))*HLOOKUP(LEFT(TRIM(L$6),FIND("~",SUBSTITUTE(L$6," ","~",LEN(TRIM(L$6))-LEN(SUBSTITUTE(TRIM(L$6)," ",""))))-1)&amp;" Total",$B$6:$AH$427,ROW($A244)-5,FALSE))</f>
        <v>0</v>
      </c>
      <c r="M244" s="11">
        <f ca="1">IF(M$5&lt;&gt;"",HLOOKUP(M$5,Functionalization!$G$6:$M$427,ROW($A244)-5,FALSE),IFERROR(INDEX(M$391:M$427,MATCH($F244,$B$391:$B$427,0))/VLOOKUP($F244,$B$391:$AH$427,MATCH(LEFT(TRIM(M$6),FIND("~",SUBSTITUTE(M$6,"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244))*HLOOKUP(LEFT(TRIM(M$6),FIND("~",SUBSTITUTE(M$6," ","~",LEN(TRIM(M$6))-LEN(SUBSTITUTE(TRIM(M$6)," ",""))))-1)&amp;" Total",$B$6:$AH$427,ROW($A244)-5,FALSE))</f>
        <v>0</v>
      </c>
      <c r="N244" s="11">
        <f ca="1">IF(N$5&lt;&gt;"",HLOOKUP(N$5,Functionalization!$G$6:$M$427,ROW($A244)-5,FALSE),IFERROR(INDEX(N$391:N$427,MATCH($F244,$B$391:$B$427,0))/VLOOKUP($F244,$B$391:$AH$427,MATCH(LEFT(TRIM(N$6),FIND("~",SUBSTITUTE(N$6,"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244))*HLOOKUP(LEFT(TRIM(N$6),FIND("~",SUBSTITUTE(N$6," ","~",LEN(TRIM(N$6))-LEN(SUBSTITUTE(TRIM(N$6)," ",""))))-1)&amp;" Total",$B$6:$AH$427,ROW($A244)-5,FALSE))</f>
        <v>0</v>
      </c>
      <c r="O244" s="11">
        <f ca="1">IF(O$5&lt;&gt;"",HLOOKUP(O$5,Functionalization!$G$6:$M$427,ROW($A244)-5,FALSE),IFERROR(INDEX(O$391:O$427,MATCH($F244,$B$391:$B$427,0))/VLOOKUP($F244,$B$391:$AH$427,MATCH(LEFT(TRIM(O$6),FIND("~",SUBSTITUTE(O$6,"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244))*HLOOKUP(LEFT(TRIM(O$6),FIND("~",SUBSTITUTE(O$6," ","~",LEN(TRIM(O$6))-LEN(SUBSTITUTE(TRIM(O$6)," ",""))))-1)&amp;" Total",$B$6:$AH$427,ROW($A244)-5,FALSE))</f>
        <v>0</v>
      </c>
      <c r="P244" s="11">
        <f ca="1">IF(P$5&lt;&gt;"",HLOOKUP(P$5,Functionalization!$G$6:$M$427,ROW($A244)-5,FALSE),IFERROR(INDEX(P$391:P$427,MATCH($F244,$B$391:$B$427,0))/VLOOKUP($F244,$B$391:$AH$427,MATCH(LEFT(TRIM(P$6),FIND("~",SUBSTITUTE(P$6,"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244))*HLOOKUP(LEFT(TRIM(P$6),FIND("~",SUBSTITUTE(P$6," ","~",LEN(TRIM(P$6))-LEN(SUBSTITUTE(TRIM(P$6)," ",""))))-1)&amp;" Total",$B$6:$AH$427,ROW($A244)-5,FALSE))</f>
        <v>0</v>
      </c>
      <c r="Q244" s="11">
        <f ca="1">IF(Q$5&lt;&gt;"",HLOOKUP(Q$5,Functionalization!$G$6:$M$427,ROW($A244)-5,FALSE),IFERROR(INDEX(Q$391:Q$427,MATCH($F244,$B$391:$B$427,0))/VLOOKUP($F244,$B$391:$AH$427,MATCH(LEFT(TRIM(Q$6),FIND("~",SUBSTITUTE(Q$6,"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244))*HLOOKUP(LEFT(TRIM(Q$6),FIND("~",SUBSTITUTE(Q$6," ","~",LEN(TRIM(Q$6))-LEN(SUBSTITUTE(TRIM(Q$6)," ",""))))-1)&amp;" Total",$B$6:$AH$427,ROW($A244)-5,FALSE))</f>
        <v>0</v>
      </c>
      <c r="R244" s="11">
        <f ca="1">IF(R$5&lt;&gt;"",HLOOKUP(R$5,Functionalization!$G$6:$M$427,ROW($A244)-5,FALSE),IFERROR(INDEX(R$391:R$427,MATCH($F244,$B$391:$B$427,0))/VLOOKUP($F244,$B$391:$AH$427,MATCH(LEFT(TRIM(R$6),FIND("~",SUBSTITUTE(R$6,"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244))*HLOOKUP(LEFT(TRIM(R$6),FIND("~",SUBSTITUTE(R$6," ","~",LEN(TRIM(R$6))-LEN(SUBSTITUTE(TRIM(R$6)," ",""))))-1)&amp;" Total",$B$6:$AH$427,ROW($A244)-5,FALSE))</f>
        <v>0</v>
      </c>
      <c r="S244" s="11">
        <f ca="1">IF(S$5&lt;&gt;"",HLOOKUP(S$5,Functionalization!$G$6:$M$427,ROW($A244)-5,FALSE),IFERROR(INDEX(S$391:S$427,MATCH($F244,$B$391:$B$427,0))/VLOOKUP($F244,$B$391:$AH$427,MATCH(LEFT(TRIM(S$6),FIND("~",SUBSTITUTE(S$6,"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244))*HLOOKUP(LEFT(TRIM(S$6),FIND("~",SUBSTITUTE(S$6," ","~",LEN(TRIM(S$6))-LEN(SUBSTITUTE(TRIM(S$6)," ",""))))-1)&amp;" Total",$B$6:$AH$427,ROW($A244)-5,FALSE))</f>
        <v>0</v>
      </c>
      <c r="T244" s="11">
        <f ca="1">IF(T$5&lt;&gt;"",HLOOKUP(T$5,Functionalization!$G$6:$M$427,ROW($A244)-5,FALSE),IFERROR(INDEX(T$391:T$427,MATCH($F244,$B$391:$B$427,0))/VLOOKUP($F244,$B$391:$AH$427,MATCH(LEFT(TRIM(T$6),FIND("~",SUBSTITUTE(T$6,"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244))*HLOOKUP(LEFT(TRIM(T$6),FIND("~",SUBSTITUTE(T$6," ","~",LEN(TRIM(T$6))-LEN(SUBSTITUTE(TRIM(T$6)," ",""))))-1)&amp;" Total",$B$6:$AH$427,ROW($A244)-5,FALSE))</f>
        <v>0</v>
      </c>
      <c r="U244" s="11">
        <f ca="1">IF(U$5&lt;&gt;"",HLOOKUP(U$5,Functionalization!$G$6:$M$427,ROW($A244)-5,FALSE),IFERROR(INDEX(U$391:U$427,MATCH($F244,$B$391:$B$427,0))/VLOOKUP($F244,$B$391:$AH$427,MATCH(LEFT(TRIM(U$6),FIND("~",SUBSTITUTE(U$6,"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244))*HLOOKUP(LEFT(TRIM(U$6),FIND("~",SUBSTITUTE(U$6," ","~",LEN(TRIM(U$6))-LEN(SUBSTITUTE(TRIM(U$6)," ",""))))-1)&amp;" Total",$B$6:$AH$427,ROW($A244)-5,FALSE))</f>
        <v>0</v>
      </c>
      <c r="V244" s="11">
        <f ca="1">IF(V$5&lt;&gt;"",HLOOKUP(V$5,Functionalization!$G$6:$M$427,ROW($A244)-5,FALSE),IFERROR(INDEX(V$391:V$427,MATCH($F244,$B$391:$B$427,0))/VLOOKUP($F244,$B$391:$AH$427,MATCH(LEFT(TRIM(V$6),FIND("~",SUBSTITUTE(V$6,"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244))*HLOOKUP(LEFT(TRIM(V$6),FIND("~",SUBSTITUTE(V$6," ","~",LEN(TRIM(V$6))-LEN(SUBSTITUTE(TRIM(V$6)," ",""))))-1)&amp;" Total",$B$6:$AH$427,ROW($A244)-5,FALSE))</f>
        <v>0</v>
      </c>
      <c r="W244" s="11">
        <f ca="1">IF(W$5&lt;&gt;"",HLOOKUP(W$5,Functionalization!$G$6:$M$427,ROW($A244)-5,FALSE),IFERROR(INDEX(W$391:W$427,MATCH($F244,$B$391:$B$427,0))/VLOOKUP($F244,$B$391:$AH$427,MATCH(LEFT(TRIM(W$6),FIND("~",SUBSTITUTE(W$6,"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244))*HLOOKUP(LEFT(TRIM(W$6),FIND("~",SUBSTITUTE(W$6," ","~",LEN(TRIM(W$6))-LEN(SUBSTITUTE(TRIM(W$6)," ",""))))-1)&amp;" Total",$B$6:$AH$427,ROW($A244)-5,FALSE))</f>
        <v>468643.29946841998</v>
      </c>
      <c r="X244" s="11">
        <f ca="1">IF(X$5&lt;&gt;"",HLOOKUP(X$5,Functionalization!$G$6:$M$427,ROW($A244)-5,FALSE),IFERROR(INDEX(X$391:X$427,MATCH($F244,$B$391:$B$427,0))/VLOOKUP($F244,$B$391:$AH$427,MATCH(LEFT(TRIM(X$6),FIND("~",SUBSTITUTE(X$6,"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244))*HLOOKUP(LEFT(TRIM(X$6),FIND("~",SUBSTITUTE(X$6," ","~",LEN(TRIM(X$6))-LEN(SUBSTITUTE(TRIM(X$6)," ",""))))-1)&amp;" Total",$B$6:$AH$427,ROW($A244)-5,FALSE))</f>
        <v>367861.26473433111</v>
      </c>
      <c r="Y244" s="11">
        <f ca="1">IF(Y$5&lt;&gt;"",HLOOKUP(Y$5,Functionalization!$G$6:$M$427,ROW($A244)-5,FALSE),IFERROR(INDEX(Y$391:Y$427,MATCH($F244,$B$391:$B$427,0))/VLOOKUP($F244,$B$391:$AH$427,MATCH(LEFT(TRIM(Y$6),FIND("~",SUBSTITUTE(Y$6,"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244))*HLOOKUP(LEFT(TRIM(Y$6),FIND("~",SUBSTITUTE(Y$6," ","~",LEN(TRIM(Y$6))-LEN(SUBSTITUTE(TRIM(Y$6)," ",""))))-1)&amp;" Total",$B$6:$AH$427,ROW($A244)-5,FALSE))</f>
        <v>0</v>
      </c>
      <c r="Z244" s="11">
        <f ca="1">IF(Z$5&lt;&gt;"",HLOOKUP(Z$5,Functionalization!$G$6:$M$427,ROW($A244)-5,FALSE),IFERROR(INDEX(Z$391:Z$427,MATCH($F244,$B$391:$B$427,0))/VLOOKUP($F244,$B$391:$AH$427,MATCH(LEFT(TRIM(Z$6),FIND("~",SUBSTITUTE(Z$6,"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244))*HLOOKUP(LEFT(TRIM(Z$6),FIND("~",SUBSTITUTE(Z$6," ","~",LEN(TRIM(Z$6))-LEN(SUBSTITUTE(TRIM(Z$6)," ",""))))-1)&amp;" Total",$B$6:$AH$427,ROW($A244)-5,FALSE))</f>
        <v>100782.03473408896</v>
      </c>
      <c r="AA244" s="11">
        <f ca="1">IF(AA$5&lt;&gt;"",HLOOKUP(AA$5,Functionalization!$G$6:$M$427,ROW($A244)-5,FALSE),IFERROR(INDEX(AA$391:AA$427,MATCH($F244,$B$391:$B$427,0))/VLOOKUP($F244,$B$391:$AH$427,MATCH(LEFT(TRIM(AA$6),FIND("~",SUBSTITUTE(AA$6,"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244))*HLOOKUP(LEFT(TRIM(AA$6),FIND("~",SUBSTITUTE(AA$6," ","~",LEN(TRIM(AA$6))-LEN(SUBSTITUTE(TRIM(AA$6)," ",""))))-1)&amp;" Total",$B$6:$AH$427,ROW($A244)-5,FALSE))</f>
        <v>164436.85272273191</v>
      </c>
      <c r="AB244" s="11">
        <f ca="1">IF(AB$5&lt;&gt;"",HLOOKUP(AB$5,Functionalization!$G$6:$M$427,ROW($A244)-5,FALSE),IFERROR(INDEX(AB$391:AB$427,MATCH($F244,$B$391:$B$427,0))/VLOOKUP($F244,$B$391:$AH$427,MATCH(LEFT(TRIM(AB$6),FIND("~",SUBSTITUTE(AB$6,"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244))*HLOOKUP(LEFT(TRIM(AB$6),FIND("~",SUBSTITUTE(AB$6," ","~",LEN(TRIM(AB$6))-LEN(SUBSTITUTE(TRIM(AB$6)," ",""))))-1)&amp;" Total",$B$6:$AH$427,ROW($A244)-5,FALSE))</f>
        <v>0</v>
      </c>
      <c r="AC244" s="11">
        <f ca="1">IF(AC$5&lt;&gt;"",HLOOKUP(AC$5,Functionalization!$G$6:$M$427,ROW($A244)-5,FALSE),IFERROR(INDEX(AC$391:AC$427,MATCH($F244,$B$391:$B$427,0))/VLOOKUP($F244,$B$391:$AH$427,MATCH(LEFT(TRIM(AC$6),FIND("~",SUBSTITUTE(AC$6,"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244))*HLOOKUP(LEFT(TRIM(AC$6),FIND("~",SUBSTITUTE(AC$6," ","~",LEN(TRIM(AC$6))-LEN(SUBSTITUTE(TRIM(AC$6)," ",""))))-1)&amp;" Total",$B$6:$AH$427,ROW($A244)-5,FALSE))</f>
        <v>0</v>
      </c>
      <c r="AD244" s="11">
        <f ca="1">IF(AD$5&lt;&gt;"",HLOOKUP(AD$5,Functionalization!$G$6:$M$427,ROW($A244)-5,FALSE),IFERROR(INDEX(AD$391:AD$427,MATCH($F244,$B$391:$B$427,0))/VLOOKUP($F244,$B$391:$AH$427,MATCH(LEFT(TRIM(AD$6),FIND("~",SUBSTITUTE(AD$6,"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244))*HLOOKUP(LEFT(TRIM(AD$6),FIND("~",SUBSTITUTE(AD$6," ","~",LEN(TRIM(AD$6))-LEN(SUBSTITUTE(TRIM(AD$6)," ",""))))-1)&amp;" Total",$B$6:$AH$427,ROW($A244)-5,FALSE))</f>
        <v>164436.85272273191</v>
      </c>
      <c r="AE244" s="11">
        <f ca="1">IF(AE$5&lt;&gt;"",HLOOKUP(AE$5,Functionalization!$G$6:$M$427,ROW($A244)-5,FALSE),IFERROR(INDEX(AE$391:AE$427,MATCH($F244,$B$391:$B$427,0))/VLOOKUP($F244,$B$391:$AH$427,MATCH(LEFT(TRIM(AE$6),FIND("~",SUBSTITUTE(AE$6,"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244))*HLOOKUP(LEFT(TRIM(AE$6),FIND("~",SUBSTITUTE(AE$6," ","~",LEN(TRIM(AE$6))-LEN(SUBSTITUTE(TRIM(AE$6)," ",""))))-1)&amp;" Total",$B$6:$AH$427,ROW($A244)-5,FALSE))</f>
        <v>0</v>
      </c>
      <c r="AF244" s="11">
        <f ca="1">IF(AF$5&lt;&gt;"",HLOOKUP(AF$5,Functionalization!$G$6:$M$427,ROW($A244)-5,FALSE),IFERROR(INDEX(AF$391:AF$427,MATCH($F244,$B$391:$B$427,0))/VLOOKUP($F244,$B$391:$AH$427,MATCH(LEFT(TRIM(AF$6),FIND("~",SUBSTITUTE(AF$6,"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244))*HLOOKUP(LEFT(TRIM(AF$6),FIND("~",SUBSTITUTE(AF$6," ","~",LEN(TRIM(AF$6))-LEN(SUBSTITUTE(TRIM(AF$6)," ",""))))-1)&amp;" Total",$B$6:$AH$427,ROW($A244)-5,FALSE))</f>
        <v>0</v>
      </c>
      <c r="AG244" s="11">
        <f ca="1">IF(AG$5&lt;&gt;"",HLOOKUP(AG$5,Functionalization!$G$6:$M$427,ROW($A244)-5,FALSE),IFERROR(INDEX(AG$391:AG$427,MATCH($F244,$B$391:$B$427,0))/VLOOKUP($F244,$B$391:$AH$427,MATCH(LEFT(TRIM(AG$6),FIND("~",SUBSTITUTE(AG$6,"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244))*HLOOKUP(LEFT(TRIM(AG$6),FIND("~",SUBSTITUTE(AG$6," ","~",LEN(TRIM(AG$6))-LEN(SUBSTITUTE(TRIM(AG$6)," ",""))))-1)&amp;" Total",$B$6:$AH$427,ROW($A244)-5,FALSE))</f>
        <v>0</v>
      </c>
      <c r="AH244" s="11">
        <f ca="1">IF(AH$5&lt;&gt;"",HLOOKUP(AH$5,Functionalization!$G$6:$M$427,ROW($A244)-5,FALSE),IFERROR(INDEX(AH$391:AH$427,MATCH($F244,$B$391:$B$427,0))/VLOOKUP($F244,$B$391:$AH$427,MATCH(LEFT(TRIM(AH$6),FIND("~",SUBSTITUTE(AH$6,"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244))*HLOOKUP(LEFT(TRIM(AH$6),FIND("~",SUBSTITUTE(AH$6," ","~",LEN(TRIM(AH$6))-LEN(SUBSTITUTE(TRIM(AH$6)," ",""))))-1)&amp;" Total",$B$6:$AH$427,ROW($A244)-5,FALSE))</f>
        <v>0</v>
      </c>
      <c r="AJ244">
        <f ca="1">IFERROR(IF(SUMIF($G$6:$AH$6,AJ$6&amp;" Total",$G244:$AH244)-(SUMIF($G$6:$AH$6,AJ$6&amp;" "&amp;'Input-Func_Class'!$D$22,$G244:$AH244)+IFERROR(SUMIF($G$6:$AH$6,AJ$6&amp;" "&amp;'Input-Func_Class'!$E$22,$G244:$AH244),SUMIF($G$6:$AH$6,AJ$6&amp;" "&amp;'Input-Func_Class'!$B$24,$G244:$AH244))+SUMIF($G$6:$AH$6,AJ$6&amp;" "&amp;'Input-Func_Class'!$F$22,$G244:$AH244))&lt;Check_Limit,0,1),1)</f>
        <v>0</v>
      </c>
      <c r="AK244">
        <f ca="1">IFERROR(IF(SUMIF($G$6:$AH$6,AK$6&amp;" Total",$G244:$AH244)-(SUMIF($G$6:$AH$6,AK$6&amp;" "&amp;'Input-Func_Class'!$D$22,$G244:$AH244)+IFERROR(SUMIF($G$6:$AH$6,AK$6&amp;" "&amp;'Input-Func_Class'!$E$22,$G244:$AH244),SUMIF($G$6:$AH$6,AK$6&amp;" "&amp;'Input-Func_Class'!$B$24,$G244:$AH244))+SUMIF($G$6:$AH$6,AK$6&amp;" "&amp;'Input-Func_Class'!$F$22,$G244:$AH244))&lt;Check_Limit,0,1),1)</f>
        <v>0</v>
      </c>
      <c r="AL244">
        <f ca="1">IFERROR(IF(SUMIF($G$6:$AH$6,AL$6&amp;" Total",$G244:$AH244)-(SUMIF($G$6:$AH$6,AL$6&amp;" "&amp;'Input-Func_Class'!$D$22,$G244:$AH244)+IFERROR(SUMIF($G$6:$AH$6,AL$6&amp;" "&amp;'Input-Func_Class'!$E$22,$G244:$AH244),SUMIF($G$6:$AH$6,AL$6&amp;" "&amp;'Input-Func_Class'!$B$24,$G244:$AH244))+SUMIF($G$6:$AH$6,AL$6&amp;" "&amp;'Input-Func_Class'!$F$22,$G244:$AH244))&lt;Check_Limit,0,1),1)</f>
        <v>0</v>
      </c>
      <c r="AM244">
        <f ca="1">IFERROR(IF(SUMIF($G$6:$AH$6,AM$6&amp;" Total",$G244:$AH244)-(SUMIF($G$6:$AH$6,AM$6&amp;" "&amp;'Input-Func_Class'!$D$22,$G244:$AH244)+IFERROR(SUMIF($G$6:$AH$6,AM$6&amp;" "&amp;'Input-Func_Class'!$E$22,$G244:$AH244),SUMIF($G$6:$AH$6,AM$6&amp;" "&amp;'Input-Func_Class'!$B$24,$G244:$AH244))+SUMIF($G$6:$AH$6,AM$6&amp;" "&amp;'Input-Func_Class'!$F$22,$G244:$AH244))&lt;Check_Limit,0,1),1)</f>
        <v>0</v>
      </c>
      <c r="AN244">
        <f ca="1">IFERROR(IF(SUMIF($G$6:$AH$6,AN$6&amp;" Total",$G244:$AH244)-(SUMIF($G$6:$AH$6,AN$6&amp;" "&amp;'Input-Func_Class'!$D$22,$G244:$AH244)+IFERROR(SUMIF($G$6:$AH$6,AN$6&amp;" "&amp;'Input-Func_Class'!$E$22,$G244:$AH244),SUMIF($G$6:$AH$6,AN$6&amp;" "&amp;'Input-Func_Class'!$B$24,$G244:$AH244))+SUMIF($G$6:$AH$6,AN$6&amp;" "&amp;'Input-Func_Class'!$F$22,$G244:$AH244))&lt;Check_Limit,0,1),1)</f>
        <v>0</v>
      </c>
      <c r="AO244">
        <f ca="1">IFERROR(IF(SUMIF($G$6:$AH$6,AO$6&amp;" Total",$G244:$AH244)-(SUMIF($G$6:$AH$6,AO$6&amp;" "&amp;'Input-Func_Class'!$D$22,$G244:$AH244)+IFERROR(SUMIF($G$6:$AH$6,AO$6&amp;" "&amp;'Input-Func_Class'!$E$22,$G244:$AH244),SUMIF($G$6:$AH$6,AO$6&amp;" "&amp;'Input-Func_Class'!$B$24,$G244:$AH244))+SUMIF($G$6:$AH$6,AO$6&amp;" "&amp;'Input-Func_Class'!$F$22,$G244:$AH244))&lt;Check_Limit,0,1),1)</f>
        <v>0</v>
      </c>
      <c r="AP244">
        <f ca="1">IFERROR(IF(SUMIF($G$6:$AH$6,AP$6&amp;" Total",$G244:$AH244)-(SUMIF($G$6:$AH$6,AP$6&amp;" "&amp;'Input-Func_Class'!$D$22,$G244:$AH244)+IFERROR(SUMIF($G$6:$AH$6,AP$6&amp;" "&amp;'Input-Func_Class'!$E$22,$G244:$AH244),SUMIF($G$6:$AH$6,AP$6&amp;" "&amp;'Input-Func_Class'!$B$24,$G244:$AH244))+SUMIF($G$6:$AH$6,AP$6&amp;" "&amp;'Input-Func_Class'!$F$22,$G244:$AH244))&lt;Check_Limit,0,1),1)</f>
        <v>0</v>
      </c>
    </row>
    <row r="245" spans="1:42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>SUBTOTAL(9,D239:D244)</f>
        <v>54832913.485791624</v>
      </c>
      <c r="E245" s="11">
        <f t="shared" ca="1" si="25"/>
        <v>0</v>
      </c>
      <c r="G245" s="111">
        <f t="shared" ref="G245:AH245" ca="1" si="31">SUBTOTAL(9,G239:G244)</f>
        <v>0</v>
      </c>
      <c r="H245" s="111">
        <f t="shared" ca="1" si="31"/>
        <v>0</v>
      </c>
      <c r="I245" s="111">
        <f t="shared" ca="1" si="31"/>
        <v>0</v>
      </c>
      <c r="J245" s="111">
        <f t="shared" ca="1" si="31"/>
        <v>0</v>
      </c>
      <c r="K245" s="111">
        <f t="shared" ca="1" si="31"/>
        <v>0</v>
      </c>
      <c r="L245" s="111">
        <f t="shared" ca="1" si="31"/>
        <v>0</v>
      </c>
      <c r="M245" s="111">
        <f t="shared" ca="1" si="31"/>
        <v>0</v>
      </c>
      <c r="N245" s="111">
        <f t="shared" ca="1" si="31"/>
        <v>0</v>
      </c>
      <c r="O245" s="111">
        <f t="shared" ca="1" si="31"/>
        <v>0</v>
      </c>
      <c r="P245" s="111">
        <f t="shared" ca="1" si="31"/>
        <v>0</v>
      </c>
      <c r="Q245" s="111">
        <f t="shared" ca="1" si="31"/>
        <v>0</v>
      </c>
      <c r="R245" s="111">
        <f t="shared" ca="1" si="31"/>
        <v>0</v>
      </c>
      <c r="S245" s="111">
        <f t="shared" ca="1" si="31"/>
        <v>0</v>
      </c>
      <c r="T245" s="111">
        <f t="shared" ca="1" si="31"/>
        <v>0</v>
      </c>
      <c r="U245" s="111">
        <f t="shared" ca="1" si="31"/>
        <v>0</v>
      </c>
      <c r="V245" s="111">
        <f t="shared" ca="1" si="31"/>
        <v>0</v>
      </c>
      <c r="W245" s="111">
        <f t="shared" ca="1" si="31"/>
        <v>50722853.067030393</v>
      </c>
      <c r="X245" s="111">
        <f t="shared" ca="1" si="31"/>
        <v>39144144.75276459</v>
      </c>
      <c r="Y245" s="111">
        <f t="shared" ca="1" si="31"/>
        <v>0</v>
      </c>
      <c r="Z245" s="111">
        <f t="shared" ca="1" si="31"/>
        <v>11578708.31426581</v>
      </c>
      <c r="AA245" s="111">
        <f t="shared" ca="1" si="31"/>
        <v>4110060.418761225</v>
      </c>
      <c r="AB245" s="111">
        <f t="shared" ca="1" si="31"/>
        <v>0</v>
      </c>
      <c r="AC245" s="111">
        <f t="shared" ca="1" si="31"/>
        <v>0</v>
      </c>
      <c r="AD245" s="111">
        <f t="shared" ca="1" si="31"/>
        <v>4110060.418761225</v>
      </c>
      <c r="AE245" s="111">
        <f t="shared" ca="1" si="31"/>
        <v>0</v>
      </c>
      <c r="AF245" s="111">
        <f t="shared" ca="1" si="31"/>
        <v>0</v>
      </c>
      <c r="AG245" s="111">
        <f t="shared" ca="1" si="31"/>
        <v>0</v>
      </c>
      <c r="AH245" s="111">
        <f t="shared" ca="1" si="31"/>
        <v>0</v>
      </c>
      <c r="AJ245">
        <f ca="1">IFERROR(IF(SUMIF($G$6:$AH$6,AJ$6&amp;" Total",$G245:$AH245)-(SUMIF($G$6:$AH$6,AJ$6&amp;" "&amp;'Input-Func_Class'!$D$22,$G245:$AH245)+IFERROR(SUMIF($G$6:$AH$6,AJ$6&amp;" "&amp;'Input-Func_Class'!$E$22,$G245:$AH245),SUMIF($G$6:$AH$6,AJ$6&amp;" "&amp;'Input-Func_Class'!$B$24,$G245:$AH245))+SUMIF($G$6:$AH$6,AJ$6&amp;" "&amp;'Input-Func_Class'!$F$22,$G245:$AH245))&lt;Check_Limit,0,1),1)</f>
        <v>0</v>
      </c>
      <c r="AK245">
        <f ca="1">IFERROR(IF(SUMIF($G$6:$AH$6,AK$6&amp;" Total",$G245:$AH245)-(SUMIF($G$6:$AH$6,AK$6&amp;" "&amp;'Input-Func_Class'!$D$22,$G245:$AH245)+IFERROR(SUMIF($G$6:$AH$6,AK$6&amp;" "&amp;'Input-Func_Class'!$E$22,$G245:$AH245),SUMIF($G$6:$AH$6,AK$6&amp;" "&amp;'Input-Func_Class'!$B$24,$G245:$AH245))+SUMIF($G$6:$AH$6,AK$6&amp;" "&amp;'Input-Func_Class'!$F$22,$G245:$AH245))&lt;Check_Limit,0,1),1)</f>
        <v>0</v>
      </c>
      <c r="AL245">
        <f ca="1">IFERROR(IF(SUMIF($G$6:$AH$6,AL$6&amp;" Total",$G245:$AH245)-(SUMIF($G$6:$AH$6,AL$6&amp;" "&amp;'Input-Func_Class'!$D$22,$G245:$AH245)+IFERROR(SUMIF($G$6:$AH$6,AL$6&amp;" "&amp;'Input-Func_Class'!$E$22,$G245:$AH245),SUMIF($G$6:$AH$6,AL$6&amp;" "&amp;'Input-Func_Class'!$B$24,$G245:$AH245))+SUMIF($G$6:$AH$6,AL$6&amp;" "&amp;'Input-Func_Class'!$F$22,$G245:$AH245))&lt;Check_Limit,0,1),1)</f>
        <v>0</v>
      </c>
      <c r="AM245">
        <f ca="1">IFERROR(IF(SUMIF($G$6:$AH$6,AM$6&amp;" Total",$G245:$AH245)-(SUMIF($G$6:$AH$6,AM$6&amp;" "&amp;'Input-Func_Class'!$D$22,$G245:$AH245)+IFERROR(SUMIF($G$6:$AH$6,AM$6&amp;" "&amp;'Input-Func_Class'!$E$22,$G245:$AH245),SUMIF($G$6:$AH$6,AM$6&amp;" "&amp;'Input-Func_Class'!$B$24,$G245:$AH245))+SUMIF($G$6:$AH$6,AM$6&amp;" "&amp;'Input-Func_Class'!$F$22,$G245:$AH245))&lt;Check_Limit,0,1),1)</f>
        <v>0</v>
      </c>
      <c r="AN245">
        <f ca="1">IFERROR(IF(SUMIF($G$6:$AH$6,AN$6&amp;" Total",$G245:$AH245)-(SUMIF($G$6:$AH$6,AN$6&amp;" "&amp;'Input-Func_Class'!$D$22,$G245:$AH245)+IFERROR(SUMIF($G$6:$AH$6,AN$6&amp;" "&amp;'Input-Func_Class'!$E$22,$G245:$AH245),SUMIF($G$6:$AH$6,AN$6&amp;" "&amp;'Input-Func_Class'!$B$24,$G245:$AH245))+SUMIF($G$6:$AH$6,AN$6&amp;" "&amp;'Input-Func_Class'!$F$22,$G245:$AH245))&lt;Check_Limit,0,1),1)</f>
        <v>0</v>
      </c>
      <c r="AO245">
        <f ca="1">IFERROR(IF(SUMIF($G$6:$AH$6,AO$6&amp;" Total",$G245:$AH245)-(SUMIF($G$6:$AH$6,AO$6&amp;" "&amp;'Input-Func_Class'!$D$22,$G245:$AH245)+IFERROR(SUMIF($G$6:$AH$6,AO$6&amp;" "&amp;'Input-Func_Class'!$E$22,$G245:$AH245),SUMIF($G$6:$AH$6,AO$6&amp;" "&amp;'Input-Func_Class'!$B$24,$G245:$AH245))+SUMIF($G$6:$AH$6,AO$6&amp;" "&amp;'Input-Func_Class'!$F$22,$G245:$AH245))&lt;Check_Limit,0,1),1)</f>
        <v>0</v>
      </c>
      <c r="AP245">
        <f ca="1">IFERROR(IF(SUMIF($G$6:$AH$6,AP$6&amp;" Total",$G245:$AH245)-(SUMIF($G$6:$AH$6,AP$6&amp;" "&amp;'Input-Func_Class'!$D$22,$G245:$AH245)+IFERROR(SUMIF($G$6:$AH$6,AP$6&amp;" "&amp;'Input-Func_Class'!$E$22,$G245:$AH245),SUMIF($G$6:$AH$6,AP$6&amp;" "&amp;'Input-Func_Class'!$B$24,$G245:$AH245))+SUMIF($G$6:$AH$6,AP$6&amp;" "&amp;'Input-Func_Class'!$F$22,$G245:$AH245))&lt;Check_Limit,0,1),1)</f>
        <v>0</v>
      </c>
    </row>
    <row r="246" spans="1:42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>
        <f t="shared" si="25"/>
        <v>0</v>
      </c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J246">
        <f>IFERROR(IF(SUMIF($G$6:$AH$6,AJ$6&amp;" Total",$G246:$AH246)-(SUMIF($G$6:$AH$6,AJ$6&amp;" "&amp;'Input-Func_Class'!$D$22,$G246:$AH246)+IFERROR(SUMIF($G$6:$AH$6,AJ$6&amp;" "&amp;'Input-Func_Class'!$E$22,$G246:$AH246),SUMIF($G$6:$AH$6,AJ$6&amp;" "&amp;'Input-Func_Class'!$B$24,$G246:$AH246))+SUMIF($G$6:$AH$6,AJ$6&amp;" "&amp;'Input-Func_Class'!$F$22,$G246:$AH246))&lt;Check_Limit,0,1),1)</f>
        <v>0</v>
      </c>
      <c r="AK246">
        <f>IFERROR(IF(SUMIF($G$6:$AH$6,AK$6&amp;" Total",$G246:$AH246)-(SUMIF($G$6:$AH$6,AK$6&amp;" "&amp;'Input-Func_Class'!$D$22,$G246:$AH246)+IFERROR(SUMIF($G$6:$AH$6,AK$6&amp;" "&amp;'Input-Func_Class'!$E$22,$G246:$AH246),SUMIF($G$6:$AH$6,AK$6&amp;" "&amp;'Input-Func_Class'!$B$24,$G246:$AH246))+SUMIF($G$6:$AH$6,AK$6&amp;" "&amp;'Input-Func_Class'!$F$22,$G246:$AH246))&lt;Check_Limit,0,1),1)</f>
        <v>0</v>
      </c>
      <c r="AL246">
        <f>IFERROR(IF(SUMIF($G$6:$AH$6,AL$6&amp;" Total",$G246:$AH246)-(SUMIF($G$6:$AH$6,AL$6&amp;" "&amp;'Input-Func_Class'!$D$22,$G246:$AH246)+IFERROR(SUMIF($G$6:$AH$6,AL$6&amp;" "&amp;'Input-Func_Class'!$E$22,$G246:$AH246),SUMIF($G$6:$AH$6,AL$6&amp;" "&amp;'Input-Func_Class'!$B$24,$G246:$AH246))+SUMIF($G$6:$AH$6,AL$6&amp;" "&amp;'Input-Func_Class'!$F$22,$G246:$AH246))&lt;Check_Limit,0,1),1)</f>
        <v>0</v>
      </c>
      <c r="AM246">
        <f>IFERROR(IF(SUMIF($G$6:$AH$6,AM$6&amp;" Total",$G246:$AH246)-(SUMIF($G$6:$AH$6,AM$6&amp;" "&amp;'Input-Func_Class'!$D$22,$G246:$AH246)+IFERROR(SUMIF($G$6:$AH$6,AM$6&amp;" "&amp;'Input-Func_Class'!$E$22,$G246:$AH246),SUMIF($G$6:$AH$6,AM$6&amp;" "&amp;'Input-Func_Class'!$B$24,$G246:$AH246))+SUMIF($G$6:$AH$6,AM$6&amp;" "&amp;'Input-Func_Class'!$F$22,$G246:$AH246))&lt;Check_Limit,0,1),1)</f>
        <v>0</v>
      </c>
      <c r="AN246">
        <f>IFERROR(IF(SUMIF($G$6:$AH$6,AN$6&amp;" Total",$G246:$AH246)-(SUMIF($G$6:$AH$6,AN$6&amp;" "&amp;'Input-Func_Class'!$D$22,$G246:$AH246)+IFERROR(SUMIF($G$6:$AH$6,AN$6&amp;" "&amp;'Input-Func_Class'!$E$22,$G246:$AH246),SUMIF($G$6:$AH$6,AN$6&amp;" "&amp;'Input-Func_Class'!$B$24,$G246:$AH246))+SUMIF($G$6:$AH$6,AN$6&amp;" "&amp;'Input-Func_Class'!$F$22,$G246:$AH246))&lt;Check_Limit,0,1),1)</f>
        <v>0</v>
      </c>
      <c r="AO246">
        <f>IFERROR(IF(SUMIF($G$6:$AH$6,AO$6&amp;" Total",$G246:$AH246)-(SUMIF($G$6:$AH$6,AO$6&amp;" "&amp;'Input-Func_Class'!$D$22,$G246:$AH246)+IFERROR(SUMIF($G$6:$AH$6,AO$6&amp;" "&amp;'Input-Func_Class'!$E$22,$G246:$AH246),SUMIF($G$6:$AH$6,AO$6&amp;" "&amp;'Input-Func_Class'!$B$24,$G246:$AH246))+SUMIF($G$6:$AH$6,AO$6&amp;" "&amp;'Input-Func_Class'!$F$22,$G246:$AH246))&lt;Check_Limit,0,1),1)</f>
        <v>0</v>
      </c>
      <c r="AP246">
        <f>IFERROR(IF(SUMIF($G$6:$AH$6,AP$6&amp;" Total",$G246:$AH246)-(SUMIF($G$6:$AH$6,AP$6&amp;" "&amp;'Input-Func_Class'!$D$22,$G246:$AH246)+IFERROR(SUMIF($G$6:$AH$6,AP$6&amp;" "&amp;'Input-Func_Class'!$E$22,$G246:$AH246),SUMIF($G$6:$AH$6,AP$6&amp;" "&amp;'Input-Func_Class'!$B$24,$G246:$AH246))+SUMIF($G$6:$AH$6,AP$6&amp;" "&amp;'Input-Func_Class'!$F$22,$G246:$AH246))&lt;Check_Limit,0,1),1)</f>
        <v>0</v>
      </c>
    </row>
    <row r="247" spans="1:42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>SUBTOTAL(9,D166:D245)</f>
        <v>622592539.13795054</v>
      </c>
      <c r="E247" s="11">
        <f t="shared" ca="1" si="25"/>
        <v>0</v>
      </c>
      <c r="F247" s="3"/>
      <c r="G247" s="11">
        <f t="shared" ref="G247:AH247" ca="1" si="32">SUBTOTAL(9,G166:G245)</f>
        <v>504106233.44039166</v>
      </c>
      <c r="H247" s="11">
        <f t="shared" ca="1" si="32"/>
        <v>0</v>
      </c>
      <c r="I247" s="11">
        <f t="shared" ca="1" si="32"/>
        <v>504106233.44039166</v>
      </c>
      <c r="J247" s="11">
        <f t="shared" ca="1" si="32"/>
        <v>0</v>
      </c>
      <c r="K247" s="11">
        <f t="shared" ca="1" si="32"/>
        <v>12417071.432223596</v>
      </c>
      <c r="L247" s="11">
        <f t="shared" ca="1" si="32"/>
        <v>0</v>
      </c>
      <c r="M247" s="11">
        <f t="shared" ca="1" si="32"/>
        <v>12417071.432223596</v>
      </c>
      <c r="N247" s="11">
        <f t="shared" ca="1" si="32"/>
        <v>0</v>
      </c>
      <c r="O247" s="11">
        <f t="shared" ca="1" si="32"/>
        <v>2653855.3091311092</v>
      </c>
      <c r="P247" s="11">
        <f t="shared" ca="1" si="32"/>
        <v>2653855.3091311092</v>
      </c>
      <c r="Q247" s="11">
        <f t="shared" ca="1" si="32"/>
        <v>0</v>
      </c>
      <c r="R247" s="11">
        <f t="shared" ca="1" si="32"/>
        <v>0</v>
      </c>
      <c r="S247" s="11">
        <f t="shared" ca="1" si="32"/>
        <v>8664638.2021489739</v>
      </c>
      <c r="T247" s="11">
        <f t="shared" ca="1" si="32"/>
        <v>8664638.2021489739</v>
      </c>
      <c r="U247" s="11">
        <f t="shared" ca="1" si="32"/>
        <v>0</v>
      </c>
      <c r="V247" s="11">
        <f t="shared" ca="1" si="32"/>
        <v>0</v>
      </c>
      <c r="W247" s="11">
        <f t="shared" ca="1" si="32"/>
        <v>70140091.456618398</v>
      </c>
      <c r="X247" s="11">
        <f t="shared" ca="1" si="32"/>
        <v>55056420.909207895</v>
      </c>
      <c r="Y247" s="11">
        <f t="shared" ca="1" si="32"/>
        <v>0</v>
      </c>
      <c r="Z247" s="11">
        <f t="shared" ca="1" si="32"/>
        <v>15083670.547410514</v>
      </c>
      <c r="AA247" s="11">
        <f t="shared" ca="1" si="32"/>
        <v>24610649.29743674</v>
      </c>
      <c r="AB247" s="11">
        <f t="shared" ca="1" si="32"/>
        <v>0</v>
      </c>
      <c r="AC247" s="11">
        <f t="shared" ca="1" si="32"/>
        <v>0</v>
      </c>
      <c r="AD247" s="11">
        <f t="shared" ca="1" si="32"/>
        <v>24610649.29743674</v>
      </c>
      <c r="AE247" s="11">
        <f t="shared" ca="1" si="32"/>
        <v>0</v>
      </c>
      <c r="AF247" s="11">
        <f t="shared" ca="1" si="32"/>
        <v>0</v>
      </c>
      <c r="AG247" s="11">
        <f t="shared" ca="1" si="32"/>
        <v>0</v>
      </c>
      <c r="AH247" s="11">
        <f t="shared" ca="1" si="32"/>
        <v>0</v>
      </c>
      <c r="AJ247">
        <f ca="1">IFERROR(IF(SUMIF($G$6:$AH$6,AJ$6&amp;" Total",$G247:$AH247)-(SUMIF($G$6:$AH$6,AJ$6&amp;" "&amp;'Input-Func_Class'!$D$22,$G247:$AH247)+IFERROR(SUMIF($G$6:$AH$6,AJ$6&amp;" "&amp;'Input-Func_Class'!$E$22,$G247:$AH247),SUMIF($G$6:$AH$6,AJ$6&amp;" "&amp;'Input-Func_Class'!$B$24,$G247:$AH247))+SUMIF($G$6:$AH$6,AJ$6&amp;" "&amp;'Input-Func_Class'!$F$22,$G247:$AH247))&lt;Check_Limit,0,1),1)</f>
        <v>0</v>
      </c>
      <c r="AK247">
        <f ca="1">IFERROR(IF(SUMIF($G$6:$AH$6,AK$6&amp;" Total",$G247:$AH247)-(SUMIF($G$6:$AH$6,AK$6&amp;" "&amp;'Input-Func_Class'!$D$22,$G247:$AH247)+IFERROR(SUMIF($G$6:$AH$6,AK$6&amp;" "&amp;'Input-Func_Class'!$E$22,$G247:$AH247),SUMIF($G$6:$AH$6,AK$6&amp;" "&amp;'Input-Func_Class'!$B$24,$G247:$AH247))+SUMIF($G$6:$AH$6,AK$6&amp;" "&amp;'Input-Func_Class'!$F$22,$G247:$AH247))&lt;Check_Limit,0,1),1)</f>
        <v>0</v>
      </c>
      <c r="AL247">
        <f ca="1">IFERROR(IF(SUMIF($G$6:$AH$6,AL$6&amp;" Total",$G247:$AH247)-(SUMIF($G$6:$AH$6,AL$6&amp;" "&amp;'Input-Func_Class'!$D$22,$G247:$AH247)+IFERROR(SUMIF($G$6:$AH$6,AL$6&amp;" "&amp;'Input-Func_Class'!$E$22,$G247:$AH247),SUMIF($G$6:$AH$6,AL$6&amp;" "&amp;'Input-Func_Class'!$B$24,$G247:$AH247))+SUMIF($G$6:$AH$6,AL$6&amp;" "&amp;'Input-Func_Class'!$F$22,$G247:$AH247))&lt;Check_Limit,0,1),1)</f>
        <v>0</v>
      </c>
      <c r="AM247">
        <f ca="1">IFERROR(IF(SUMIF($G$6:$AH$6,AM$6&amp;" Total",$G247:$AH247)-(SUMIF($G$6:$AH$6,AM$6&amp;" "&amp;'Input-Func_Class'!$D$22,$G247:$AH247)+IFERROR(SUMIF($G$6:$AH$6,AM$6&amp;" "&amp;'Input-Func_Class'!$E$22,$G247:$AH247),SUMIF($G$6:$AH$6,AM$6&amp;" "&amp;'Input-Func_Class'!$B$24,$G247:$AH247))+SUMIF($G$6:$AH$6,AM$6&amp;" "&amp;'Input-Func_Class'!$F$22,$G247:$AH247))&lt;Check_Limit,0,1),1)</f>
        <v>0</v>
      </c>
      <c r="AN247">
        <f ca="1">IFERROR(IF(SUMIF($G$6:$AH$6,AN$6&amp;" Total",$G247:$AH247)-(SUMIF($G$6:$AH$6,AN$6&amp;" "&amp;'Input-Func_Class'!$D$22,$G247:$AH247)+IFERROR(SUMIF($G$6:$AH$6,AN$6&amp;" "&amp;'Input-Func_Class'!$E$22,$G247:$AH247),SUMIF($G$6:$AH$6,AN$6&amp;" "&amp;'Input-Func_Class'!$B$24,$G247:$AH247))+SUMIF($G$6:$AH$6,AN$6&amp;" "&amp;'Input-Func_Class'!$F$22,$G247:$AH247))&lt;Check_Limit,0,1),1)</f>
        <v>0</v>
      </c>
      <c r="AO247">
        <f ca="1">IFERROR(IF(SUMIF($G$6:$AH$6,AO$6&amp;" Total",$G247:$AH247)-(SUMIF($G$6:$AH$6,AO$6&amp;" "&amp;'Input-Func_Class'!$D$22,$G247:$AH247)+IFERROR(SUMIF($G$6:$AH$6,AO$6&amp;" "&amp;'Input-Func_Class'!$E$22,$G247:$AH247),SUMIF($G$6:$AH$6,AO$6&amp;" "&amp;'Input-Func_Class'!$B$24,$G247:$AH247))+SUMIF($G$6:$AH$6,AO$6&amp;" "&amp;'Input-Func_Class'!$F$22,$G247:$AH247))&lt;Check_Limit,0,1),1)</f>
        <v>0</v>
      </c>
      <c r="AP247">
        <f ca="1">IFERROR(IF(SUMIF($G$6:$AH$6,AP$6&amp;" Total",$G247:$AH247)-(SUMIF($G$6:$AH$6,AP$6&amp;" "&amp;'Input-Func_Class'!$D$22,$G247:$AH247)+IFERROR(SUMIF($G$6:$AH$6,AP$6&amp;" "&amp;'Input-Func_Class'!$E$22,$G247:$AH247),SUMIF($G$6:$AH$6,AP$6&amp;" "&amp;'Input-Func_Class'!$B$24,$G247:$AH247))+SUMIF($G$6:$AH$6,AP$6&amp;" "&amp;'Input-Func_Class'!$F$22,$G247:$AH247))&lt;Check_Limit,0,1),1)</f>
        <v>0</v>
      </c>
    </row>
    <row r="248" spans="1:42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>
        <f t="shared" si="25"/>
        <v>0</v>
      </c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J248">
        <f>IFERROR(IF(SUMIF($G$6:$AH$6,AJ$6&amp;" Total",$G248:$AH248)-(SUMIF($G$6:$AH$6,AJ$6&amp;" "&amp;'Input-Func_Class'!$D$22,$G248:$AH248)+IFERROR(SUMIF($G$6:$AH$6,AJ$6&amp;" "&amp;'Input-Func_Class'!$E$22,$G248:$AH248),SUMIF($G$6:$AH$6,AJ$6&amp;" "&amp;'Input-Func_Class'!$B$24,$G248:$AH248))+SUMIF($G$6:$AH$6,AJ$6&amp;" "&amp;'Input-Func_Class'!$F$22,$G248:$AH248))&lt;Check_Limit,0,1),1)</f>
        <v>0</v>
      </c>
      <c r="AK248">
        <f>IFERROR(IF(SUMIF($G$6:$AH$6,AK$6&amp;" Total",$G248:$AH248)-(SUMIF($G$6:$AH$6,AK$6&amp;" "&amp;'Input-Func_Class'!$D$22,$G248:$AH248)+IFERROR(SUMIF($G$6:$AH$6,AK$6&amp;" "&amp;'Input-Func_Class'!$E$22,$G248:$AH248),SUMIF($G$6:$AH$6,AK$6&amp;" "&amp;'Input-Func_Class'!$B$24,$G248:$AH248))+SUMIF($G$6:$AH$6,AK$6&amp;" "&amp;'Input-Func_Class'!$F$22,$G248:$AH248))&lt;Check_Limit,0,1),1)</f>
        <v>0</v>
      </c>
      <c r="AL248">
        <f>IFERROR(IF(SUMIF($G$6:$AH$6,AL$6&amp;" Total",$G248:$AH248)-(SUMIF($G$6:$AH$6,AL$6&amp;" "&amp;'Input-Func_Class'!$D$22,$G248:$AH248)+IFERROR(SUMIF($G$6:$AH$6,AL$6&amp;" "&amp;'Input-Func_Class'!$E$22,$G248:$AH248),SUMIF($G$6:$AH$6,AL$6&amp;" "&amp;'Input-Func_Class'!$B$24,$G248:$AH248))+SUMIF($G$6:$AH$6,AL$6&amp;" "&amp;'Input-Func_Class'!$F$22,$G248:$AH248))&lt;Check_Limit,0,1),1)</f>
        <v>0</v>
      </c>
      <c r="AM248">
        <f>IFERROR(IF(SUMIF($G$6:$AH$6,AM$6&amp;" Total",$G248:$AH248)-(SUMIF($G$6:$AH$6,AM$6&amp;" "&amp;'Input-Func_Class'!$D$22,$G248:$AH248)+IFERROR(SUMIF($G$6:$AH$6,AM$6&amp;" "&amp;'Input-Func_Class'!$E$22,$G248:$AH248),SUMIF($G$6:$AH$6,AM$6&amp;" "&amp;'Input-Func_Class'!$B$24,$G248:$AH248))+SUMIF($G$6:$AH$6,AM$6&amp;" "&amp;'Input-Func_Class'!$F$22,$G248:$AH248))&lt;Check_Limit,0,1),1)</f>
        <v>0</v>
      </c>
      <c r="AN248">
        <f>IFERROR(IF(SUMIF($G$6:$AH$6,AN$6&amp;" Total",$G248:$AH248)-(SUMIF($G$6:$AH$6,AN$6&amp;" "&amp;'Input-Func_Class'!$D$22,$G248:$AH248)+IFERROR(SUMIF($G$6:$AH$6,AN$6&amp;" "&amp;'Input-Func_Class'!$E$22,$G248:$AH248),SUMIF($G$6:$AH$6,AN$6&amp;" "&amp;'Input-Func_Class'!$B$24,$G248:$AH248))+SUMIF($G$6:$AH$6,AN$6&amp;" "&amp;'Input-Func_Class'!$F$22,$G248:$AH248))&lt;Check_Limit,0,1),1)</f>
        <v>0</v>
      </c>
      <c r="AO248">
        <f>IFERROR(IF(SUMIF($G$6:$AH$6,AO$6&amp;" Total",$G248:$AH248)-(SUMIF($G$6:$AH$6,AO$6&amp;" "&amp;'Input-Func_Class'!$D$22,$G248:$AH248)+IFERROR(SUMIF($G$6:$AH$6,AO$6&amp;" "&amp;'Input-Func_Class'!$E$22,$G248:$AH248),SUMIF($G$6:$AH$6,AO$6&amp;" "&amp;'Input-Func_Class'!$B$24,$G248:$AH248))+SUMIF($G$6:$AH$6,AO$6&amp;" "&amp;'Input-Func_Class'!$F$22,$G248:$AH248))&lt;Check_Limit,0,1),1)</f>
        <v>0</v>
      </c>
      <c r="AP248">
        <f>IFERROR(IF(SUMIF($G$6:$AH$6,AP$6&amp;" Total",$G248:$AH248)-(SUMIF($G$6:$AH$6,AP$6&amp;" "&amp;'Input-Func_Class'!$D$22,$G248:$AH248)+IFERROR(SUMIF($G$6:$AH$6,AP$6&amp;" "&amp;'Input-Func_Class'!$E$22,$G248:$AH248),SUMIF($G$6:$AH$6,AP$6&amp;" "&amp;'Input-Func_Class'!$B$24,$G248:$AH248))+SUMIF($G$6:$AH$6,AP$6&amp;" "&amp;'Input-Func_Class'!$F$22,$G248:$AH248))&lt;Check_Limit,0,1),1)</f>
        <v>0</v>
      </c>
    </row>
    <row r="249" spans="1:42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>
        <f t="shared" si="25"/>
        <v>0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J249">
        <f>IFERROR(IF(SUMIF($G$6:$AH$6,AJ$6&amp;" Total",$G249:$AH249)-(SUMIF($G$6:$AH$6,AJ$6&amp;" "&amp;'Input-Func_Class'!$D$22,$G249:$AH249)+IFERROR(SUMIF($G$6:$AH$6,AJ$6&amp;" "&amp;'Input-Func_Class'!$E$22,$G249:$AH249),SUMIF($G$6:$AH$6,AJ$6&amp;" "&amp;'Input-Func_Class'!$B$24,$G249:$AH249))+SUMIF($G$6:$AH$6,AJ$6&amp;" "&amp;'Input-Func_Class'!$F$22,$G249:$AH249))&lt;Check_Limit,0,1),1)</f>
        <v>0</v>
      </c>
      <c r="AK249">
        <f>IFERROR(IF(SUMIF($G$6:$AH$6,AK$6&amp;" Total",$G249:$AH249)-(SUMIF($G$6:$AH$6,AK$6&amp;" "&amp;'Input-Func_Class'!$D$22,$G249:$AH249)+IFERROR(SUMIF($G$6:$AH$6,AK$6&amp;" "&amp;'Input-Func_Class'!$E$22,$G249:$AH249),SUMIF($G$6:$AH$6,AK$6&amp;" "&amp;'Input-Func_Class'!$B$24,$G249:$AH249))+SUMIF($G$6:$AH$6,AK$6&amp;" "&amp;'Input-Func_Class'!$F$22,$G249:$AH249))&lt;Check_Limit,0,1),1)</f>
        <v>0</v>
      </c>
      <c r="AL249">
        <f>IFERROR(IF(SUMIF($G$6:$AH$6,AL$6&amp;" Total",$G249:$AH249)-(SUMIF($G$6:$AH$6,AL$6&amp;" "&amp;'Input-Func_Class'!$D$22,$G249:$AH249)+IFERROR(SUMIF($G$6:$AH$6,AL$6&amp;" "&amp;'Input-Func_Class'!$E$22,$G249:$AH249),SUMIF($G$6:$AH$6,AL$6&amp;" "&amp;'Input-Func_Class'!$B$24,$G249:$AH249))+SUMIF($G$6:$AH$6,AL$6&amp;" "&amp;'Input-Func_Class'!$F$22,$G249:$AH249))&lt;Check_Limit,0,1),1)</f>
        <v>0</v>
      </c>
      <c r="AM249">
        <f>IFERROR(IF(SUMIF($G$6:$AH$6,AM$6&amp;" Total",$G249:$AH249)-(SUMIF($G$6:$AH$6,AM$6&amp;" "&amp;'Input-Func_Class'!$D$22,$G249:$AH249)+IFERROR(SUMIF($G$6:$AH$6,AM$6&amp;" "&amp;'Input-Func_Class'!$E$22,$G249:$AH249),SUMIF($G$6:$AH$6,AM$6&amp;" "&amp;'Input-Func_Class'!$B$24,$G249:$AH249))+SUMIF($G$6:$AH$6,AM$6&amp;" "&amp;'Input-Func_Class'!$F$22,$G249:$AH249))&lt;Check_Limit,0,1),1)</f>
        <v>0</v>
      </c>
      <c r="AN249">
        <f>IFERROR(IF(SUMIF($G$6:$AH$6,AN$6&amp;" Total",$G249:$AH249)-(SUMIF($G$6:$AH$6,AN$6&amp;" "&amp;'Input-Func_Class'!$D$22,$G249:$AH249)+IFERROR(SUMIF($G$6:$AH$6,AN$6&amp;" "&amp;'Input-Func_Class'!$E$22,$G249:$AH249),SUMIF($G$6:$AH$6,AN$6&amp;" "&amp;'Input-Func_Class'!$B$24,$G249:$AH249))+SUMIF($G$6:$AH$6,AN$6&amp;" "&amp;'Input-Func_Class'!$F$22,$G249:$AH249))&lt;Check_Limit,0,1),1)</f>
        <v>0</v>
      </c>
      <c r="AO249">
        <f>IFERROR(IF(SUMIF($G$6:$AH$6,AO$6&amp;" Total",$G249:$AH249)-(SUMIF($G$6:$AH$6,AO$6&amp;" "&amp;'Input-Func_Class'!$D$22,$G249:$AH249)+IFERROR(SUMIF($G$6:$AH$6,AO$6&amp;" "&amp;'Input-Func_Class'!$E$22,$G249:$AH249),SUMIF($G$6:$AH$6,AO$6&amp;" "&amp;'Input-Func_Class'!$B$24,$G249:$AH249))+SUMIF($G$6:$AH$6,AO$6&amp;" "&amp;'Input-Func_Class'!$F$22,$G249:$AH249))&lt;Check_Limit,0,1),1)</f>
        <v>0</v>
      </c>
      <c r="AP249">
        <f>IFERROR(IF(SUMIF($G$6:$AH$6,AP$6&amp;" Total",$G249:$AH249)-(SUMIF($G$6:$AH$6,AP$6&amp;" "&amp;'Input-Func_Class'!$D$22,$G249:$AH249)+IFERROR(SUMIF($G$6:$AH$6,AP$6&amp;" "&amp;'Input-Func_Class'!$E$22,$G249:$AH249),SUMIF($G$6:$AH$6,AP$6&amp;" "&amp;'Input-Func_Class'!$B$24,$G249:$AH249))+SUMIF($G$6:$AH$6,AP$6&amp;" "&amp;'Input-Func_Class'!$F$22,$G249:$AH249))&lt;Check_Limit,0,1),1)</f>
        <v>0</v>
      </c>
    </row>
    <row r="250" spans="1:42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>
        <f t="shared" si="25"/>
        <v>0</v>
      </c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J250">
        <f>IFERROR(IF(SUMIF($G$6:$AH$6,AJ$6&amp;" Total",$G250:$AH250)-(SUMIF($G$6:$AH$6,AJ$6&amp;" "&amp;'Input-Func_Class'!$D$22,$G250:$AH250)+IFERROR(SUMIF($G$6:$AH$6,AJ$6&amp;" "&amp;'Input-Func_Class'!$E$22,$G250:$AH250),SUMIF($G$6:$AH$6,AJ$6&amp;" "&amp;'Input-Func_Class'!$B$24,$G250:$AH250))+SUMIF($G$6:$AH$6,AJ$6&amp;" "&amp;'Input-Func_Class'!$F$22,$G250:$AH250))&lt;Check_Limit,0,1),1)</f>
        <v>0</v>
      </c>
      <c r="AK250">
        <f>IFERROR(IF(SUMIF($G$6:$AH$6,AK$6&amp;" Total",$G250:$AH250)-(SUMIF($G$6:$AH$6,AK$6&amp;" "&amp;'Input-Func_Class'!$D$22,$G250:$AH250)+IFERROR(SUMIF($G$6:$AH$6,AK$6&amp;" "&amp;'Input-Func_Class'!$E$22,$G250:$AH250),SUMIF($G$6:$AH$6,AK$6&amp;" "&amp;'Input-Func_Class'!$B$24,$G250:$AH250))+SUMIF($G$6:$AH$6,AK$6&amp;" "&amp;'Input-Func_Class'!$F$22,$G250:$AH250))&lt;Check_Limit,0,1),1)</f>
        <v>0</v>
      </c>
      <c r="AL250">
        <f>IFERROR(IF(SUMIF($G$6:$AH$6,AL$6&amp;" Total",$G250:$AH250)-(SUMIF($G$6:$AH$6,AL$6&amp;" "&amp;'Input-Func_Class'!$D$22,$G250:$AH250)+IFERROR(SUMIF($G$6:$AH$6,AL$6&amp;" "&amp;'Input-Func_Class'!$E$22,$G250:$AH250),SUMIF($G$6:$AH$6,AL$6&amp;" "&amp;'Input-Func_Class'!$B$24,$G250:$AH250))+SUMIF($G$6:$AH$6,AL$6&amp;" "&amp;'Input-Func_Class'!$F$22,$G250:$AH250))&lt;Check_Limit,0,1),1)</f>
        <v>0</v>
      </c>
      <c r="AM250">
        <f>IFERROR(IF(SUMIF($G$6:$AH$6,AM$6&amp;" Total",$G250:$AH250)-(SUMIF($G$6:$AH$6,AM$6&amp;" "&amp;'Input-Func_Class'!$D$22,$G250:$AH250)+IFERROR(SUMIF($G$6:$AH$6,AM$6&amp;" "&amp;'Input-Func_Class'!$E$22,$G250:$AH250),SUMIF($G$6:$AH$6,AM$6&amp;" "&amp;'Input-Func_Class'!$B$24,$G250:$AH250))+SUMIF($G$6:$AH$6,AM$6&amp;" "&amp;'Input-Func_Class'!$F$22,$G250:$AH250))&lt;Check_Limit,0,1),1)</f>
        <v>0</v>
      </c>
      <c r="AN250">
        <f>IFERROR(IF(SUMIF($G$6:$AH$6,AN$6&amp;" Total",$G250:$AH250)-(SUMIF($G$6:$AH$6,AN$6&amp;" "&amp;'Input-Func_Class'!$D$22,$G250:$AH250)+IFERROR(SUMIF($G$6:$AH$6,AN$6&amp;" "&amp;'Input-Func_Class'!$E$22,$G250:$AH250),SUMIF($G$6:$AH$6,AN$6&amp;" "&amp;'Input-Func_Class'!$B$24,$G250:$AH250))+SUMIF($G$6:$AH$6,AN$6&amp;" "&amp;'Input-Func_Class'!$F$22,$G250:$AH250))&lt;Check_Limit,0,1),1)</f>
        <v>0</v>
      </c>
      <c r="AO250">
        <f>IFERROR(IF(SUMIF($G$6:$AH$6,AO$6&amp;" Total",$G250:$AH250)-(SUMIF($G$6:$AH$6,AO$6&amp;" "&amp;'Input-Func_Class'!$D$22,$G250:$AH250)+IFERROR(SUMIF($G$6:$AH$6,AO$6&amp;" "&amp;'Input-Func_Class'!$E$22,$G250:$AH250),SUMIF($G$6:$AH$6,AO$6&amp;" "&amp;'Input-Func_Class'!$B$24,$G250:$AH250))+SUMIF($G$6:$AH$6,AO$6&amp;" "&amp;'Input-Func_Class'!$F$22,$G250:$AH250))&lt;Check_Limit,0,1),1)</f>
        <v>0</v>
      </c>
      <c r="AP250">
        <f>IFERROR(IF(SUMIF($G$6:$AH$6,AP$6&amp;" Total",$G250:$AH250)-(SUMIF($G$6:$AH$6,AP$6&amp;" "&amp;'Input-Func_Class'!$D$22,$G250:$AH250)+IFERROR(SUMIF($G$6:$AH$6,AP$6&amp;" "&amp;'Input-Func_Class'!$E$22,$G250:$AH250),SUMIF($G$6:$AH$6,AP$6&amp;" "&amp;'Input-Func_Class'!$B$24,$G250:$AH250))+SUMIF($G$6:$AH$6,AP$6&amp;" "&amp;'Input-Func_Class'!$F$22,$G250:$AH250))&lt;Check_Limit,0,1),1)</f>
        <v>0</v>
      </c>
    </row>
    <row r="251" spans="1:42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>Functionalization!$D251</f>
        <v>2643916.9165618639</v>
      </c>
      <c r="E251" s="11">
        <f t="shared" ca="1" si="25"/>
        <v>0</v>
      </c>
      <c r="F251" s="3" t="str">
        <f>IF($D251=0,"-",IF('Input-Accounts'!$E251&lt;&gt;0,'Input-Accounts'!$E251,'Input-Accounts'!$G251))</f>
        <v>CUSTOMER</v>
      </c>
      <c r="G251" s="11">
        <f ca="1">IF(G$5&lt;&gt;"",HLOOKUP(G$5,Functionalization!$G$6:$M$427,ROW($A251)-5,FALSE),IFERROR(INDEX(G$391:G$427,MATCH($F251,$B$391:$B$427,0))/VLOOKUP($F251,$B$391:$AH$427,MATCH(LEFT(TRIM(G$6),FIND("~",SUBSTITUTE(G$6,"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251))*HLOOKUP(LEFT(TRIM(G$6),FIND("~",SUBSTITUTE(G$6," ","~",LEN(TRIM(G$6))-LEN(SUBSTITUTE(TRIM(G$6)," ",""))))-1)&amp;" Total",$B$6:$AH$427,ROW($A251)-5,FALSE))</f>
        <v>0</v>
      </c>
      <c r="H251" s="11">
        <f ca="1">IF(H$5&lt;&gt;"",HLOOKUP(H$5,Functionalization!$G$6:$M$427,ROW($A251)-5,FALSE),IFERROR(INDEX(H$391:H$427,MATCH($F251,$B$391:$B$427,0))/VLOOKUP($F251,$B$391:$AH$427,MATCH(LEFT(TRIM(H$6),FIND("~",SUBSTITUTE(H$6,"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251))*HLOOKUP(LEFT(TRIM(H$6),FIND("~",SUBSTITUTE(H$6," ","~",LEN(TRIM(H$6))-LEN(SUBSTITUTE(TRIM(H$6)," ",""))))-1)&amp;" Total",$B$6:$AH$427,ROW($A251)-5,FALSE))</f>
        <v>0</v>
      </c>
      <c r="I251" s="11">
        <f ca="1">IF(I$5&lt;&gt;"",HLOOKUP(I$5,Functionalization!$G$6:$M$427,ROW($A251)-5,FALSE),IFERROR(INDEX(I$391:I$427,MATCH($F251,$B$391:$B$427,0))/VLOOKUP($F251,$B$391:$AH$427,MATCH(LEFT(TRIM(I$6),FIND("~",SUBSTITUTE(I$6,"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251))*HLOOKUP(LEFT(TRIM(I$6),FIND("~",SUBSTITUTE(I$6," ","~",LEN(TRIM(I$6))-LEN(SUBSTITUTE(TRIM(I$6)," ",""))))-1)&amp;" Total",$B$6:$AH$427,ROW($A251)-5,FALSE))</f>
        <v>0</v>
      </c>
      <c r="J251" s="11">
        <f ca="1">IF(J$5&lt;&gt;"",HLOOKUP(J$5,Functionalization!$G$6:$M$427,ROW($A251)-5,FALSE),IFERROR(INDEX(J$391:J$427,MATCH($F251,$B$391:$B$427,0))/VLOOKUP($F251,$B$391:$AH$427,MATCH(LEFT(TRIM(J$6),FIND("~",SUBSTITUTE(J$6,"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251))*HLOOKUP(LEFT(TRIM(J$6),FIND("~",SUBSTITUTE(J$6," ","~",LEN(TRIM(J$6))-LEN(SUBSTITUTE(TRIM(J$6)," ",""))))-1)&amp;" Total",$B$6:$AH$427,ROW($A251)-5,FALSE))</f>
        <v>0</v>
      </c>
      <c r="K251" s="11">
        <f ca="1">IF(K$5&lt;&gt;"",HLOOKUP(K$5,Functionalization!$G$6:$M$427,ROW($A251)-5,FALSE),IFERROR(INDEX(K$391:K$427,MATCH($F251,$B$391:$B$427,0))/VLOOKUP($F251,$B$391:$AH$427,MATCH(LEFT(TRIM(K$6),FIND("~",SUBSTITUTE(K$6,"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251))*HLOOKUP(LEFT(TRIM(K$6),FIND("~",SUBSTITUTE(K$6," ","~",LEN(TRIM(K$6))-LEN(SUBSTITUTE(TRIM(K$6)," ",""))))-1)&amp;" Total",$B$6:$AH$427,ROW($A251)-5,FALSE))</f>
        <v>0</v>
      </c>
      <c r="L251" s="11">
        <f ca="1">IF(L$5&lt;&gt;"",HLOOKUP(L$5,Functionalization!$G$6:$M$427,ROW($A251)-5,FALSE),IFERROR(INDEX(L$391:L$427,MATCH($F251,$B$391:$B$427,0))/VLOOKUP($F251,$B$391:$AH$427,MATCH(LEFT(TRIM(L$6),FIND("~",SUBSTITUTE(L$6,"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251))*HLOOKUP(LEFT(TRIM(L$6),FIND("~",SUBSTITUTE(L$6," ","~",LEN(TRIM(L$6))-LEN(SUBSTITUTE(TRIM(L$6)," ",""))))-1)&amp;" Total",$B$6:$AH$427,ROW($A251)-5,FALSE))</f>
        <v>0</v>
      </c>
      <c r="M251" s="11">
        <f ca="1">IF(M$5&lt;&gt;"",HLOOKUP(M$5,Functionalization!$G$6:$M$427,ROW($A251)-5,FALSE),IFERROR(INDEX(M$391:M$427,MATCH($F251,$B$391:$B$427,0))/VLOOKUP($F251,$B$391:$AH$427,MATCH(LEFT(TRIM(M$6),FIND("~",SUBSTITUTE(M$6,"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251))*HLOOKUP(LEFT(TRIM(M$6),FIND("~",SUBSTITUTE(M$6," ","~",LEN(TRIM(M$6))-LEN(SUBSTITUTE(TRIM(M$6)," ",""))))-1)&amp;" Total",$B$6:$AH$427,ROW($A251)-5,FALSE))</f>
        <v>0</v>
      </c>
      <c r="N251" s="11">
        <f ca="1">IF(N$5&lt;&gt;"",HLOOKUP(N$5,Functionalization!$G$6:$M$427,ROW($A251)-5,FALSE),IFERROR(INDEX(N$391:N$427,MATCH($F251,$B$391:$B$427,0))/VLOOKUP($F251,$B$391:$AH$427,MATCH(LEFT(TRIM(N$6),FIND("~",SUBSTITUTE(N$6,"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251))*HLOOKUP(LEFT(TRIM(N$6),FIND("~",SUBSTITUTE(N$6," ","~",LEN(TRIM(N$6))-LEN(SUBSTITUTE(TRIM(N$6)," ",""))))-1)&amp;" Total",$B$6:$AH$427,ROW($A251)-5,FALSE))</f>
        <v>0</v>
      </c>
      <c r="O251" s="11">
        <f ca="1">IF(O$5&lt;&gt;"",HLOOKUP(O$5,Functionalization!$G$6:$M$427,ROW($A251)-5,FALSE),IFERROR(INDEX(O$391:O$427,MATCH($F251,$B$391:$B$427,0))/VLOOKUP($F251,$B$391:$AH$427,MATCH(LEFT(TRIM(O$6),FIND("~",SUBSTITUTE(O$6,"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251))*HLOOKUP(LEFT(TRIM(O$6),FIND("~",SUBSTITUTE(O$6," ","~",LEN(TRIM(O$6))-LEN(SUBSTITUTE(TRIM(O$6)," ",""))))-1)&amp;" Total",$B$6:$AH$427,ROW($A251)-5,FALSE))</f>
        <v>0</v>
      </c>
      <c r="P251" s="11">
        <f ca="1">IF(P$5&lt;&gt;"",HLOOKUP(P$5,Functionalization!$G$6:$M$427,ROW($A251)-5,FALSE),IFERROR(INDEX(P$391:P$427,MATCH($F251,$B$391:$B$427,0))/VLOOKUP($F251,$B$391:$AH$427,MATCH(LEFT(TRIM(P$6),FIND("~",SUBSTITUTE(P$6,"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251))*HLOOKUP(LEFT(TRIM(P$6),FIND("~",SUBSTITUTE(P$6," ","~",LEN(TRIM(P$6))-LEN(SUBSTITUTE(TRIM(P$6)," ",""))))-1)&amp;" Total",$B$6:$AH$427,ROW($A251)-5,FALSE))</f>
        <v>0</v>
      </c>
      <c r="Q251" s="11">
        <f ca="1">IF(Q$5&lt;&gt;"",HLOOKUP(Q$5,Functionalization!$G$6:$M$427,ROW($A251)-5,FALSE),IFERROR(INDEX(Q$391:Q$427,MATCH($F251,$B$391:$B$427,0))/VLOOKUP($F251,$B$391:$AH$427,MATCH(LEFT(TRIM(Q$6),FIND("~",SUBSTITUTE(Q$6,"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251))*HLOOKUP(LEFT(TRIM(Q$6),FIND("~",SUBSTITUTE(Q$6," ","~",LEN(TRIM(Q$6))-LEN(SUBSTITUTE(TRIM(Q$6)," ",""))))-1)&amp;" Total",$B$6:$AH$427,ROW($A251)-5,FALSE))</f>
        <v>0</v>
      </c>
      <c r="R251" s="11">
        <f ca="1">IF(R$5&lt;&gt;"",HLOOKUP(R$5,Functionalization!$G$6:$M$427,ROW($A251)-5,FALSE),IFERROR(INDEX(R$391:R$427,MATCH($F251,$B$391:$B$427,0))/VLOOKUP($F251,$B$391:$AH$427,MATCH(LEFT(TRIM(R$6),FIND("~",SUBSTITUTE(R$6,"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251))*HLOOKUP(LEFT(TRIM(R$6),FIND("~",SUBSTITUTE(R$6," ","~",LEN(TRIM(R$6))-LEN(SUBSTITUTE(TRIM(R$6)," ",""))))-1)&amp;" Total",$B$6:$AH$427,ROW($A251)-5,FALSE))</f>
        <v>0</v>
      </c>
      <c r="S251" s="11">
        <f ca="1">IF(S$5&lt;&gt;"",HLOOKUP(S$5,Functionalization!$G$6:$M$427,ROW($A251)-5,FALSE),IFERROR(INDEX(S$391:S$427,MATCH($F251,$B$391:$B$427,0))/VLOOKUP($F251,$B$391:$AH$427,MATCH(LEFT(TRIM(S$6),FIND("~",SUBSTITUTE(S$6,"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251))*HLOOKUP(LEFT(TRIM(S$6),FIND("~",SUBSTITUTE(S$6," ","~",LEN(TRIM(S$6))-LEN(SUBSTITUTE(TRIM(S$6)," ",""))))-1)&amp;" Total",$B$6:$AH$427,ROW($A251)-5,FALSE))</f>
        <v>0</v>
      </c>
      <c r="T251" s="11">
        <f ca="1">IF(T$5&lt;&gt;"",HLOOKUP(T$5,Functionalization!$G$6:$M$427,ROW($A251)-5,FALSE),IFERROR(INDEX(T$391:T$427,MATCH($F251,$B$391:$B$427,0))/VLOOKUP($F251,$B$391:$AH$427,MATCH(LEFT(TRIM(T$6),FIND("~",SUBSTITUTE(T$6,"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251))*HLOOKUP(LEFT(TRIM(T$6),FIND("~",SUBSTITUTE(T$6," ","~",LEN(TRIM(T$6))-LEN(SUBSTITUTE(TRIM(T$6)," ",""))))-1)&amp;" Total",$B$6:$AH$427,ROW($A251)-5,FALSE))</f>
        <v>0</v>
      </c>
      <c r="U251" s="11">
        <f ca="1">IF(U$5&lt;&gt;"",HLOOKUP(U$5,Functionalization!$G$6:$M$427,ROW($A251)-5,FALSE),IFERROR(INDEX(U$391:U$427,MATCH($F251,$B$391:$B$427,0))/VLOOKUP($F251,$B$391:$AH$427,MATCH(LEFT(TRIM(U$6),FIND("~",SUBSTITUTE(U$6,"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251))*HLOOKUP(LEFT(TRIM(U$6),FIND("~",SUBSTITUTE(U$6," ","~",LEN(TRIM(U$6))-LEN(SUBSTITUTE(TRIM(U$6)," ",""))))-1)&amp;" Total",$B$6:$AH$427,ROW($A251)-5,FALSE))</f>
        <v>0</v>
      </c>
      <c r="V251" s="11">
        <f ca="1">IF(V$5&lt;&gt;"",HLOOKUP(V$5,Functionalization!$G$6:$M$427,ROW($A251)-5,FALSE),IFERROR(INDEX(V$391:V$427,MATCH($F251,$B$391:$B$427,0))/VLOOKUP($F251,$B$391:$AH$427,MATCH(LEFT(TRIM(V$6),FIND("~",SUBSTITUTE(V$6,"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251))*HLOOKUP(LEFT(TRIM(V$6),FIND("~",SUBSTITUTE(V$6," ","~",LEN(TRIM(V$6))-LEN(SUBSTITUTE(TRIM(V$6)," ",""))))-1)&amp;" Total",$B$6:$AH$427,ROW($A251)-5,FALSE))</f>
        <v>0</v>
      </c>
      <c r="W251" s="11">
        <f ca="1">IF(W$5&lt;&gt;"",HLOOKUP(W$5,Functionalization!$G$6:$M$427,ROW($A251)-5,FALSE),IFERROR(INDEX(W$391:W$427,MATCH($F251,$B$391:$B$427,0))/VLOOKUP($F251,$B$391:$AH$427,MATCH(LEFT(TRIM(W$6),FIND("~",SUBSTITUTE(W$6,"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251))*HLOOKUP(LEFT(TRIM(W$6),FIND("~",SUBSTITUTE(W$6," ","~",LEN(TRIM(W$6))-LEN(SUBSTITUTE(TRIM(W$6)," ",""))))-1)&amp;" Total",$B$6:$AH$427,ROW($A251)-5,FALSE))</f>
        <v>0</v>
      </c>
      <c r="X251" s="11">
        <f ca="1">IF(X$5&lt;&gt;"",HLOOKUP(X$5,Functionalization!$G$6:$M$427,ROW($A251)-5,FALSE),IFERROR(INDEX(X$391:X$427,MATCH($F251,$B$391:$B$427,0))/VLOOKUP($F251,$B$391:$AH$427,MATCH(LEFT(TRIM(X$6),FIND("~",SUBSTITUTE(X$6,"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251))*HLOOKUP(LEFT(TRIM(X$6),FIND("~",SUBSTITUTE(X$6," ","~",LEN(TRIM(X$6))-LEN(SUBSTITUTE(TRIM(X$6)," ",""))))-1)&amp;" Total",$B$6:$AH$427,ROW($A251)-5,FALSE))</f>
        <v>0</v>
      </c>
      <c r="Y251" s="11">
        <f ca="1">IF(Y$5&lt;&gt;"",HLOOKUP(Y$5,Functionalization!$G$6:$M$427,ROW($A251)-5,FALSE),IFERROR(INDEX(Y$391:Y$427,MATCH($F251,$B$391:$B$427,0))/VLOOKUP($F251,$B$391:$AH$427,MATCH(LEFT(TRIM(Y$6),FIND("~",SUBSTITUTE(Y$6,"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251))*HLOOKUP(LEFT(TRIM(Y$6),FIND("~",SUBSTITUTE(Y$6," ","~",LEN(TRIM(Y$6))-LEN(SUBSTITUTE(TRIM(Y$6)," ",""))))-1)&amp;" Total",$B$6:$AH$427,ROW($A251)-5,FALSE))</f>
        <v>0</v>
      </c>
      <c r="Z251" s="11">
        <f ca="1">IF(Z$5&lt;&gt;"",HLOOKUP(Z$5,Functionalization!$G$6:$M$427,ROW($A251)-5,FALSE),IFERROR(INDEX(Z$391:Z$427,MATCH($F251,$B$391:$B$427,0))/VLOOKUP($F251,$B$391:$AH$427,MATCH(LEFT(TRIM(Z$6),FIND("~",SUBSTITUTE(Z$6,"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251))*HLOOKUP(LEFT(TRIM(Z$6),FIND("~",SUBSTITUTE(Z$6," ","~",LEN(TRIM(Z$6))-LEN(SUBSTITUTE(TRIM(Z$6)," ",""))))-1)&amp;" Total",$B$6:$AH$427,ROW($A251)-5,FALSE))</f>
        <v>0</v>
      </c>
      <c r="AA251" s="11">
        <f ca="1">IF(AA$5&lt;&gt;"",HLOOKUP(AA$5,Functionalization!$G$6:$M$427,ROW($A251)-5,FALSE),IFERROR(INDEX(AA$391:AA$427,MATCH($F251,$B$391:$B$427,0))/VLOOKUP($F251,$B$391:$AH$427,MATCH(LEFT(TRIM(AA$6),FIND("~",SUBSTITUTE(AA$6,"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251))*HLOOKUP(LEFT(TRIM(AA$6),FIND("~",SUBSTITUTE(AA$6," ","~",LEN(TRIM(AA$6))-LEN(SUBSTITUTE(TRIM(AA$6)," ",""))))-1)&amp;" Total",$B$6:$AH$427,ROW($A251)-5,FALSE))</f>
        <v>0</v>
      </c>
      <c r="AB251" s="11">
        <f ca="1">IF(AB$5&lt;&gt;"",HLOOKUP(AB$5,Functionalization!$G$6:$M$427,ROW($A251)-5,FALSE),IFERROR(INDEX(AB$391:AB$427,MATCH($F251,$B$391:$B$427,0))/VLOOKUP($F251,$B$391:$AH$427,MATCH(LEFT(TRIM(AB$6),FIND("~",SUBSTITUTE(AB$6,"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251))*HLOOKUP(LEFT(TRIM(AB$6),FIND("~",SUBSTITUTE(AB$6," ","~",LEN(TRIM(AB$6))-LEN(SUBSTITUTE(TRIM(AB$6)," ",""))))-1)&amp;" Total",$B$6:$AH$427,ROW($A251)-5,FALSE))</f>
        <v>0</v>
      </c>
      <c r="AC251" s="11">
        <f ca="1">IF(AC$5&lt;&gt;"",HLOOKUP(AC$5,Functionalization!$G$6:$M$427,ROW($A251)-5,FALSE),IFERROR(INDEX(AC$391:AC$427,MATCH($F251,$B$391:$B$427,0))/VLOOKUP($F251,$B$391:$AH$427,MATCH(LEFT(TRIM(AC$6),FIND("~",SUBSTITUTE(AC$6,"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251))*HLOOKUP(LEFT(TRIM(AC$6),FIND("~",SUBSTITUTE(AC$6," ","~",LEN(TRIM(AC$6))-LEN(SUBSTITUTE(TRIM(AC$6)," ",""))))-1)&amp;" Total",$B$6:$AH$427,ROW($A251)-5,FALSE))</f>
        <v>0</v>
      </c>
      <c r="AD251" s="11">
        <f ca="1">IF(AD$5&lt;&gt;"",HLOOKUP(AD$5,Functionalization!$G$6:$M$427,ROW($A251)-5,FALSE),IFERROR(INDEX(AD$391:AD$427,MATCH($F251,$B$391:$B$427,0))/VLOOKUP($F251,$B$391:$AH$427,MATCH(LEFT(TRIM(AD$6),FIND("~",SUBSTITUTE(AD$6,"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251))*HLOOKUP(LEFT(TRIM(AD$6),FIND("~",SUBSTITUTE(AD$6," ","~",LEN(TRIM(AD$6))-LEN(SUBSTITUTE(TRIM(AD$6)," ",""))))-1)&amp;" Total",$B$6:$AH$427,ROW($A251)-5,FALSE))</f>
        <v>0</v>
      </c>
      <c r="AE251" s="11">
        <f ca="1">IF(AE$5&lt;&gt;"",HLOOKUP(AE$5,Functionalization!$G$6:$M$427,ROW($A251)-5,FALSE),IFERROR(INDEX(AE$391:AE$427,MATCH($F251,$B$391:$B$427,0))/VLOOKUP($F251,$B$391:$AH$427,MATCH(LEFT(TRIM(AE$6),FIND("~",SUBSTITUTE(AE$6,"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251))*HLOOKUP(LEFT(TRIM(AE$6),FIND("~",SUBSTITUTE(AE$6," ","~",LEN(TRIM(AE$6))-LEN(SUBSTITUTE(TRIM(AE$6)," ",""))))-1)&amp;" Total",$B$6:$AH$427,ROW($A251)-5,FALSE))</f>
        <v>2643916.9165618639</v>
      </c>
      <c r="AF251" s="11">
        <f ca="1">IF(AF$5&lt;&gt;"",HLOOKUP(AF$5,Functionalization!$G$6:$M$427,ROW($A251)-5,FALSE),IFERROR(INDEX(AF$391:AF$427,MATCH($F251,$B$391:$B$427,0))/VLOOKUP($F251,$B$391:$AH$427,MATCH(LEFT(TRIM(AF$6),FIND("~",SUBSTITUTE(AF$6,"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251))*HLOOKUP(LEFT(TRIM(AF$6),FIND("~",SUBSTITUTE(AF$6," ","~",LEN(TRIM(AF$6))-LEN(SUBSTITUTE(TRIM(AF$6)," ",""))))-1)&amp;" Total",$B$6:$AH$427,ROW($A251)-5,FALSE))</f>
        <v>0</v>
      </c>
      <c r="AG251" s="11">
        <f ca="1">IF(AG$5&lt;&gt;"",HLOOKUP(AG$5,Functionalization!$G$6:$M$427,ROW($A251)-5,FALSE),IFERROR(INDEX(AG$391:AG$427,MATCH($F251,$B$391:$B$427,0))/VLOOKUP($F251,$B$391:$AH$427,MATCH(LEFT(TRIM(AG$6),FIND("~",SUBSTITUTE(AG$6,"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251))*HLOOKUP(LEFT(TRIM(AG$6),FIND("~",SUBSTITUTE(AG$6," ","~",LEN(TRIM(AG$6))-LEN(SUBSTITUTE(TRIM(AG$6)," ",""))))-1)&amp;" Total",$B$6:$AH$427,ROW($A251)-5,FALSE))</f>
        <v>0</v>
      </c>
      <c r="AH251" s="11">
        <f ca="1">IF(AH$5&lt;&gt;"",HLOOKUP(AH$5,Functionalization!$G$6:$M$427,ROW($A251)-5,FALSE),IFERROR(INDEX(AH$391:AH$427,MATCH($F251,$B$391:$B$427,0))/VLOOKUP($F251,$B$391:$AH$427,MATCH(LEFT(TRIM(AH$6),FIND("~",SUBSTITUTE(AH$6,"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251))*HLOOKUP(LEFT(TRIM(AH$6),FIND("~",SUBSTITUTE(AH$6," ","~",LEN(TRIM(AH$6))-LEN(SUBSTITUTE(TRIM(AH$6)," ",""))))-1)&amp;" Total",$B$6:$AH$427,ROW($A251)-5,FALSE))</f>
        <v>2643916.9165618639</v>
      </c>
      <c r="AJ251">
        <f ca="1">IFERROR(IF(SUMIF($G$6:$AH$6,AJ$6&amp;" Total",$G251:$AH251)-(SUMIF($G$6:$AH$6,AJ$6&amp;" "&amp;'Input-Func_Class'!$D$22,$G251:$AH251)+IFERROR(SUMIF($G$6:$AH$6,AJ$6&amp;" "&amp;'Input-Func_Class'!$E$22,$G251:$AH251),SUMIF($G$6:$AH$6,AJ$6&amp;" "&amp;'Input-Func_Class'!$B$24,$G251:$AH251))+SUMIF($G$6:$AH$6,AJ$6&amp;" "&amp;'Input-Func_Class'!$F$22,$G251:$AH251))&lt;Check_Limit,0,1),1)</f>
        <v>0</v>
      </c>
      <c r="AK251">
        <f ca="1">IFERROR(IF(SUMIF($G$6:$AH$6,AK$6&amp;" Total",$G251:$AH251)-(SUMIF($G$6:$AH$6,AK$6&amp;" "&amp;'Input-Func_Class'!$D$22,$G251:$AH251)+IFERROR(SUMIF($G$6:$AH$6,AK$6&amp;" "&amp;'Input-Func_Class'!$E$22,$G251:$AH251),SUMIF($G$6:$AH$6,AK$6&amp;" "&amp;'Input-Func_Class'!$B$24,$G251:$AH251))+SUMIF($G$6:$AH$6,AK$6&amp;" "&amp;'Input-Func_Class'!$F$22,$G251:$AH251))&lt;Check_Limit,0,1),1)</f>
        <v>0</v>
      </c>
      <c r="AL251">
        <f ca="1">IFERROR(IF(SUMIF($G$6:$AH$6,AL$6&amp;" Total",$G251:$AH251)-(SUMIF($G$6:$AH$6,AL$6&amp;" "&amp;'Input-Func_Class'!$D$22,$G251:$AH251)+IFERROR(SUMIF($G$6:$AH$6,AL$6&amp;" "&amp;'Input-Func_Class'!$E$22,$G251:$AH251),SUMIF($G$6:$AH$6,AL$6&amp;" "&amp;'Input-Func_Class'!$B$24,$G251:$AH251))+SUMIF($G$6:$AH$6,AL$6&amp;" "&amp;'Input-Func_Class'!$F$22,$G251:$AH251))&lt;Check_Limit,0,1),1)</f>
        <v>0</v>
      </c>
      <c r="AM251">
        <f ca="1">IFERROR(IF(SUMIF($G$6:$AH$6,AM$6&amp;" Total",$G251:$AH251)-(SUMIF($G$6:$AH$6,AM$6&amp;" "&amp;'Input-Func_Class'!$D$22,$G251:$AH251)+IFERROR(SUMIF($G$6:$AH$6,AM$6&amp;" "&amp;'Input-Func_Class'!$E$22,$G251:$AH251),SUMIF($G$6:$AH$6,AM$6&amp;" "&amp;'Input-Func_Class'!$B$24,$G251:$AH251))+SUMIF($G$6:$AH$6,AM$6&amp;" "&amp;'Input-Func_Class'!$F$22,$G251:$AH251))&lt;Check_Limit,0,1),1)</f>
        <v>0</v>
      </c>
      <c r="AN251">
        <f ca="1">IFERROR(IF(SUMIF($G$6:$AH$6,AN$6&amp;" Total",$G251:$AH251)-(SUMIF($G$6:$AH$6,AN$6&amp;" "&amp;'Input-Func_Class'!$D$22,$G251:$AH251)+IFERROR(SUMIF($G$6:$AH$6,AN$6&amp;" "&amp;'Input-Func_Class'!$E$22,$G251:$AH251),SUMIF($G$6:$AH$6,AN$6&amp;" "&amp;'Input-Func_Class'!$B$24,$G251:$AH251))+SUMIF($G$6:$AH$6,AN$6&amp;" "&amp;'Input-Func_Class'!$F$22,$G251:$AH251))&lt;Check_Limit,0,1),1)</f>
        <v>0</v>
      </c>
      <c r="AO251">
        <f ca="1">IFERROR(IF(SUMIF($G$6:$AH$6,AO$6&amp;" Total",$G251:$AH251)-(SUMIF($G$6:$AH$6,AO$6&amp;" "&amp;'Input-Func_Class'!$D$22,$G251:$AH251)+IFERROR(SUMIF($G$6:$AH$6,AO$6&amp;" "&amp;'Input-Func_Class'!$E$22,$G251:$AH251),SUMIF($G$6:$AH$6,AO$6&amp;" "&amp;'Input-Func_Class'!$B$24,$G251:$AH251))+SUMIF($G$6:$AH$6,AO$6&amp;" "&amp;'Input-Func_Class'!$F$22,$G251:$AH251))&lt;Check_Limit,0,1),1)</f>
        <v>0</v>
      </c>
      <c r="AP251">
        <f ca="1">IFERROR(IF(SUMIF($G$6:$AH$6,AP$6&amp;" Total",$G251:$AH251)-(SUMIF($G$6:$AH$6,AP$6&amp;" "&amp;'Input-Func_Class'!$D$22,$G251:$AH251)+IFERROR(SUMIF($G$6:$AH$6,AP$6&amp;" "&amp;'Input-Func_Class'!$E$22,$G251:$AH251),SUMIF($G$6:$AH$6,AP$6&amp;" "&amp;'Input-Func_Class'!$B$24,$G251:$AH251))+SUMIF($G$6:$AH$6,AP$6&amp;" "&amp;'Input-Func_Class'!$F$22,$G251:$AH251))&lt;Check_Limit,0,1),1)</f>
        <v>0</v>
      </c>
    </row>
    <row r="252" spans="1:42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>Functionalization!$D252</f>
        <v>23839487.345599264</v>
      </c>
      <c r="E252" s="11">
        <f t="shared" ca="1" si="25"/>
        <v>0</v>
      </c>
      <c r="F252" s="3" t="str">
        <f>IF($D252=0,"-",IF('Input-Accounts'!$E252&lt;&gt;0,'Input-Accounts'!$E252,'Input-Accounts'!$G252))</f>
        <v>CUSTOMER</v>
      </c>
      <c r="G252" s="11">
        <f ca="1">IF(G$5&lt;&gt;"",HLOOKUP(G$5,Functionalization!$G$6:$M$427,ROW($A252)-5,FALSE),IFERROR(INDEX(G$391:G$427,MATCH($F252,$B$391:$B$427,0))/VLOOKUP($F252,$B$391:$AH$427,MATCH(LEFT(TRIM(G$6),FIND("~",SUBSTITUTE(G$6,"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252))*HLOOKUP(LEFT(TRIM(G$6),FIND("~",SUBSTITUTE(G$6," ","~",LEN(TRIM(G$6))-LEN(SUBSTITUTE(TRIM(G$6)," ",""))))-1)&amp;" Total",$B$6:$AH$427,ROW($A252)-5,FALSE))</f>
        <v>0</v>
      </c>
      <c r="H252" s="11">
        <f ca="1">IF(H$5&lt;&gt;"",HLOOKUP(H$5,Functionalization!$G$6:$M$427,ROW($A252)-5,FALSE),IFERROR(INDEX(H$391:H$427,MATCH($F252,$B$391:$B$427,0))/VLOOKUP($F252,$B$391:$AH$427,MATCH(LEFT(TRIM(H$6),FIND("~",SUBSTITUTE(H$6,"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252))*HLOOKUP(LEFT(TRIM(H$6),FIND("~",SUBSTITUTE(H$6," ","~",LEN(TRIM(H$6))-LEN(SUBSTITUTE(TRIM(H$6)," ",""))))-1)&amp;" Total",$B$6:$AH$427,ROW($A252)-5,FALSE))</f>
        <v>0</v>
      </c>
      <c r="I252" s="11">
        <f ca="1">IF(I$5&lt;&gt;"",HLOOKUP(I$5,Functionalization!$G$6:$M$427,ROW($A252)-5,FALSE),IFERROR(INDEX(I$391:I$427,MATCH($F252,$B$391:$B$427,0))/VLOOKUP($F252,$B$391:$AH$427,MATCH(LEFT(TRIM(I$6),FIND("~",SUBSTITUTE(I$6,"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252))*HLOOKUP(LEFT(TRIM(I$6),FIND("~",SUBSTITUTE(I$6," ","~",LEN(TRIM(I$6))-LEN(SUBSTITUTE(TRIM(I$6)," ",""))))-1)&amp;" Total",$B$6:$AH$427,ROW($A252)-5,FALSE))</f>
        <v>0</v>
      </c>
      <c r="J252" s="11">
        <f ca="1">IF(J$5&lt;&gt;"",HLOOKUP(J$5,Functionalization!$G$6:$M$427,ROW($A252)-5,FALSE),IFERROR(INDEX(J$391:J$427,MATCH($F252,$B$391:$B$427,0))/VLOOKUP($F252,$B$391:$AH$427,MATCH(LEFT(TRIM(J$6),FIND("~",SUBSTITUTE(J$6,"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252))*HLOOKUP(LEFT(TRIM(J$6),FIND("~",SUBSTITUTE(J$6," ","~",LEN(TRIM(J$6))-LEN(SUBSTITUTE(TRIM(J$6)," ",""))))-1)&amp;" Total",$B$6:$AH$427,ROW($A252)-5,FALSE))</f>
        <v>0</v>
      </c>
      <c r="K252" s="11">
        <f ca="1">IF(K$5&lt;&gt;"",HLOOKUP(K$5,Functionalization!$G$6:$M$427,ROW($A252)-5,FALSE),IFERROR(INDEX(K$391:K$427,MATCH($F252,$B$391:$B$427,0))/VLOOKUP($F252,$B$391:$AH$427,MATCH(LEFT(TRIM(K$6),FIND("~",SUBSTITUTE(K$6,"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252))*HLOOKUP(LEFT(TRIM(K$6),FIND("~",SUBSTITUTE(K$6," ","~",LEN(TRIM(K$6))-LEN(SUBSTITUTE(TRIM(K$6)," ",""))))-1)&amp;" Total",$B$6:$AH$427,ROW($A252)-5,FALSE))</f>
        <v>0</v>
      </c>
      <c r="L252" s="11">
        <f ca="1">IF(L$5&lt;&gt;"",HLOOKUP(L$5,Functionalization!$G$6:$M$427,ROW($A252)-5,FALSE),IFERROR(INDEX(L$391:L$427,MATCH($F252,$B$391:$B$427,0))/VLOOKUP($F252,$B$391:$AH$427,MATCH(LEFT(TRIM(L$6),FIND("~",SUBSTITUTE(L$6,"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252))*HLOOKUP(LEFT(TRIM(L$6),FIND("~",SUBSTITUTE(L$6," ","~",LEN(TRIM(L$6))-LEN(SUBSTITUTE(TRIM(L$6)," ",""))))-1)&amp;" Total",$B$6:$AH$427,ROW($A252)-5,FALSE))</f>
        <v>0</v>
      </c>
      <c r="M252" s="11">
        <f ca="1">IF(M$5&lt;&gt;"",HLOOKUP(M$5,Functionalization!$G$6:$M$427,ROW($A252)-5,FALSE),IFERROR(INDEX(M$391:M$427,MATCH($F252,$B$391:$B$427,0))/VLOOKUP($F252,$B$391:$AH$427,MATCH(LEFT(TRIM(M$6),FIND("~",SUBSTITUTE(M$6,"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252))*HLOOKUP(LEFT(TRIM(M$6),FIND("~",SUBSTITUTE(M$6," ","~",LEN(TRIM(M$6))-LEN(SUBSTITUTE(TRIM(M$6)," ",""))))-1)&amp;" Total",$B$6:$AH$427,ROW($A252)-5,FALSE))</f>
        <v>0</v>
      </c>
      <c r="N252" s="11">
        <f ca="1">IF(N$5&lt;&gt;"",HLOOKUP(N$5,Functionalization!$G$6:$M$427,ROW($A252)-5,FALSE),IFERROR(INDEX(N$391:N$427,MATCH($F252,$B$391:$B$427,0))/VLOOKUP($F252,$B$391:$AH$427,MATCH(LEFT(TRIM(N$6),FIND("~",SUBSTITUTE(N$6,"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252))*HLOOKUP(LEFT(TRIM(N$6),FIND("~",SUBSTITUTE(N$6," ","~",LEN(TRIM(N$6))-LEN(SUBSTITUTE(TRIM(N$6)," ",""))))-1)&amp;" Total",$B$6:$AH$427,ROW($A252)-5,FALSE))</f>
        <v>0</v>
      </c>
      <c r="O252" s="11">
        <f ca="1">IF(O$5&lt;&gt;"",HLOOKUP(O$5,Functionalization!$G$6:$M$427,ROW($A252)-5,FALSE),IFERROR(INDEX(O$391:O$427,MATCH($F252,$B$391:$B$427,0))/VLOOKUP($F252,$B$391:$AH$427,MATCH(LEFT(TRIM(O$6),FIND("~",SUBSTITUTE(O$6,"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252))*HLOOKUP(LEFT(TRIM(O$6),FIND("~",SUBSTITUTE(O$6," ","~",LEN(TRIM(O$6))-LEN(SUBSTITUTE(TRIM(O$6)," ",""))))-1)&amp;" Total",$B$6:$AH$427,ROW($A252)-5,FALSE))</f>
        <v>0</v>
      </c>
      <c r="P252" s="11">
        <f ca="1">IF(P$5&lt;&gt;"",HLOOKUP(P$5,Functionalization!$G$6:$M$427,ROW($A252)-5,FALSE),IFERROR(INDEX(P$391:P$427,MATCH($F252,$B$391:$B$427,0))/VLOOKUP($F252,$B$391:$AH$427,MATCH(LEFT(TRIM(P$6),FIND("~",SUBSTITUTE(P$6,"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252))*HLOOKUP(LEFT(TRIM(P$6),FIND("~",SUBSTITUTE(P$6," ","~",LEN(TRIM(P$6))-LEN(SUBSTITUTE(TRIM(P$6)," ",""))))-1)&amp;" Total",$B$6:$AH$427,ROW($A252)-5,FALSE))</f>
        <v>0</v>
      </c>
      <c r="Q252" s="11">
        <f ca="1">IF(Q$5&lt;&gt;"",HLOOKUP(Q$5,Functionalization!$G$6:$M$427,ROW($A252)-5,FALSE),IFERROR(INDEX(Q$391:Q$427,MATCH($F252,$B$391:$B$427,0))/VLOOKUP($F252,$B$391:$AH$427,MATCH(LEFT(TRIM(Q$6),FIND("~",SUBSTITUTE(Q$6,"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252))*HLOOKUP(LEFT(TRIM(Q$6),FIND("~",SUBSTITUTE(Q$6," ","~",LEN(TRIM(Q$6))-LEN(SUBSTITUTE(TRIM(Q$6)," ",""))))-1)&amp;" Total",$B$6:$AH$427,ROW($A252)-5,FALSE))</f>
        <v>0</v>
      </c>
      <c r="R252" s="11">
        <f ca="1">IF(R$5&lt;&gt;"",HLOOKUP(R$5,Functionalization!$G$6:$M$427,ROW($A252)-5,FALSE),IFERROR(INDEX(R$391:R$427,MATCH($F252,$B$391:$B$427,0))/VLOOKUP($F252,$B$391:$AH$427,MATCH(LEFT(TRIM(R$6),FIND("~",SUBSTITUTE(R$6,"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252))*HLOOKUP(LEFT(TRIM(R$6),FIND("~",SUBSTITUTE(R$6," ","~",LEN(TRIM(R$6))-LEN(SUBSTITUTE(TRIM(R$6)," ",""))))-1)&amp;" Total",$B$6:$AH$427,ROW($A252)-5,FALSE))</f>
        <v>0</v>
      </c>
      <c r="S252" s="11">
        <f ca="1">IF(S$5&lt;&gt;"",HLOOKUP(S$5,Functionalization!$G$6:$M$427,ROW($A252)-5,FALSE),IFERROR(INDEX(S$391:S$427,MATCH($F252,$B$391:$B$427,0))/VLOOKUP($F252,$B$391:$AH$427,MATCH(LEFT(TRIM(S$6),FIND("~",SUBSTITUTE(S$6,"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252))*HLOOKUP(LEFT(TRIM(S$6),FIND("~",SUBSTITUTE(S$6," ","~",LEN(TRIM(S$6))-LEN(SUBSTITUTE(TRIM(S$6)," ",""))))-1)&amp;" Total",$B$6:$AH$427,ROW($A252)-5,FALSE))</f>
        <v>0</v>
      </c>
      <c r="T252" s="11">
        <f ca="1">IF(T$5&lt;&gt;"",HLOOKUP(T$5,Functionalization!$G$6:$M$427,ROW($A252)-5,FALSE),IFERROR(INDEX(T$391:T$427,MATCH($F252,$B$391:$B$427,0))/VLOOKUP($F252,$B$391:$AH$427,MATCH(LEFT(TRIM(T$6),FIND("~",SUBSTITUTE(T$6,"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252))*HLOOKUP(LEFT(TRIM(T$6),FIND("~",SUBSTITUTE(T$6," ","~",LEN(TRIM(T$6))-LEN(SUBSTITUTE(TRIM(T$6)," ",""))))-1)&amp;" Total",$B$6:$AH$427,ROW($A252)-5,FALSE))</f>
        <v>0</v>
      </c>
      <c r="U252" s="11">
        <f ca="1">IF(U$5&lt;&gt;"",HLOOKUP(U$5,Functionalization!$G$6:$M$427,ROW($A252)-5,FALSE),IFERROR(INDEX(U$391:U$427,MATCH($F252,$B$391:$B$427,0))/VLOOKUP($F252,$B$391:$AH$427,MATCH(LEFT(TRIM(U$6),FIND("~",SUBSTITUTE(U$6,"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252))*HLOOKUP(LEFT(TRIM(U$6),FIND("~",SUBSTITUTE(U$6," ","~",LEN(TRIM(U$6))-LEN(SUBSTITUTE(TRIM(U$6)," ",""))))-1)&amp;" Total",$B$6:$AH$427,ROW($A252)-5,FALSE))</f>
        <v>0</v>
      </c>
      <c r="V252" s="11">
        <f ca="1">IF(V$5&lt;&gt;"",HLOOKUP(V$5,Functionalization!$G$6:$M$427,ROW($A252)-5,FALSE),IFERROR(INDEX(V$391:V$427,MATCH($F252,$B$391:$B$427,0))/VLOOKUP($F252,$B$391:$AH$427,MATCH(LEFT(TRIM(V$6),FIND("~",SUBSTITUTE(V$6,"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252))*HLOOKUP(LEFT(TRIM(V$6),FIND("~",SUBSTITUTE(V$6," ","~",LEN(TRIM(V$6))-LEN(SUBSTITUTE(TRIM(V$6)," ",""))))-1)&amp;" Total",$B$6:$AH$427,ROW($A252)-5,FALSE))</f>
        <v>0</v>
      </c>
      <c r="W252" s="11">
        <f ca="1">IF(W$5&lt;&gt;"",HLOOKUP(W$5,Functionalization!$G$6:$M$427,ROW($A252)-5,FALSE),IFERROR(INDEX(W$391:W$427,MATCH($F252,$B$391:$B$427,0))/VLOOKUP($F252,$B$391:$AH$427,MATCH(LEFT(TRIM(W$6),FIND("~",SUBSTITUTE(W$6,"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252))*HLOOKUP(LEFT(TRIM(W$6),FIND("~",SUBSTITUTE(W$6," ","~",LEN(TRIM(W$6))-LEN(SUBSTITUTE(TRIM(W$6)," ",""))))-1)&amp;" Total",$B$6:$AH$427,ROW($A252)-5,FALSE))</f>
        <v>0</v>
      </c>
      <c r="X252" s="11">
        <f ca="1">IF(X$5&lt;&gt;"",HLOOKUP(X$5,Functionalization!$G$6:$M$427,ROW($A252)-5,FALSE),IFERROR(INDEX(X$391:X$427,MATCH($F252,$B$391:$B$427,0))/VLOOKUP($F252,$B$391:$AH$427,MATCH(LEFT(TRIM(X$6),FIND("~",SUBSTITUTE(X$6,"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252))*HLOOKUP(LEFT(TRIM(X$6),FIND("~",SUBSTITUTE(X$6," ","~",LEN(TRIM(X$6))-LEN(SUBSTITUTE(TRIM(X$6)," ",""))))-1)&amp;" Total",$B$6:$AH$427,ROW($A252)-5,FALSE))</f>
        <v>0</v>
      </c>
      <c r="Y252" s="11">
        <f ca="1">IF(Y$5&lt;&gt;"",HLOOKUP(Y$5,Functionalization!$G$6:$M$427,ROW($A252)-5,FALSE),IFERROR(INDEX(Y$391:Y$427,MATCH($F252,$B$391:$B$427,0))/VLOOKUP($F252,$B$391:$AH$427,MATCH(LEFT(TRIM(Y$6),FIND("~",SUBSTITUTE(Y$6,"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252))*HLOOKUP(LEFT(TRIM(Y$6),FIND("~",SUBSTITUTE(Y$6," ","~",LEN(TRIM(Y$6))-LEN(SUBSTITUTE(TRIM(Y$6)," ",""))))-1)&amp;" Total",$B$6:$AH$427,ROW($A252)-5,FALSE))</f>
        <v>0</v>
      </c>
      <c r="Z252" s="11">
        <f ca="1">IF(Z$5&lt;&gt;"",HLOOKUP(Z$5,Functionalization!$G$6:$M$427,ROW($A252)-5,FALSE),IFERROR(INDEX(Z$391:Z$427,MATCH($F252,$B$391:$B$427,0))/VLOOKUP($F252,$B$391:$AH$427,MATCH(LEFT(TRIM(Z$6),FIND("~",SUBSTITUTE(Z$6,"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252))*HLOOKUP(LEFT(TRIM(Z$6),FIND("~",SUBSTITUTE(Z$6," ","~",LEN(TRIM(Z$6))-LEN(SUBSTITUTE(TRIM(Z$6)," ",""))))-1)&amp;" Total",$B$6:$AH$427,ROW($A252)-5,FALSE))</f>
        <v>0</v>
      </c>
      <c r="AA252" s="11">
        <f ca="1">IF(AA$5&lt;&gt;"",HLOOKUP(AA$5,Functionalization!$G$6:$M$427,ROW($A252)-5,FALSE),IFERROR(INDEX(AA$391:AA$427,MATCH($F252,$B$391:$B$427,0))/VLOOKUP($F252,$B$391:$AH$427,MATCH(LEFT(TRIM(AA$6),FIND("~",SUBSTITUTE(AA$6,"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252))*HLOOKUP(LEFT(TRIM(AA$6),FIND("~",SUBSTITUTE(AA$6," ","~",LEN(TRIM(AA$6))-LEN(SUBSTITUTE(TRIM(AA$6)," ",""))))-1)&amp;" Total",$B$6:$AH$427,ROW($A252)-5,FALSE))</f>
        <v>0</v>
      </c>
      <c r="AB252" s="11">
        <f ca="1">IF(AB$5&lt;&gt;"",HLOOKUP(AB$5,Functionalization!$G$6:$M$427,ROW($A252)-5,FALSE),IFERROR(INDEX(AB$391:AB$427,MATCH($F252,$B$391:$B$427,0))/VLOOKUP($F252,$B$391:$AH$427,MATCH(LEFT(TRIM(AB$6),FIND("~",SUBSTITUTE(AB$6,"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252))*HLOOKUP(LEFT(TRIM(AB$6),FIND("~",SUBSTITUTE(AB$6," ","~",LEN(TRIM(AB$6))-LEN(SUBSTITUTE(TRIM(AB$6)," ",""))))-1)&amp;" Total",$B$6:$AH$427,ROW($A252)-5,FALSE))</f>
        <v>0</v>
      </c>
      <c r="AC252" s="11">
        <f ca="1">IF(AC$5&lt;&gt;"",HLOOKUP(AC$5,Functionalization!$G$6:$M$427,ROW($A252)-5,FALSE),IFERROR(INDEX(AC$391:AC$427,MATCH($F252,$B$391:$B$427,0))/VLOOKUP($F252,$B$391:$AH$427,MATCH(LEFT(TRIM(AC$6),FIND("~",SUBSTITUTE(AC$6,"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252))*HLOOKUP(LEFT(TRIM(AC$6),FIND("~",SUBSTITUTE(AC$6," ","~",LEN(TRIM(AC$6))-LEN(SUBSTITUTE(TRIM(AC$6)," ",""))))-1)&amp;" Total",$B$6:$AH$427,ROW($A252)-5,FALSE))</f>
        <v>0</v>
      </c>
      <c r="AD252" s="11">
        <f ca="1">IF(AD$5&lt;&gt;"",HLOOKUP(AD$5,Functionalization!$G$6:$M$427,ROW($A252)-5,FALSE),IFERROR(INDEX(AD$391:AD$427,MATCH($F252,$B$391:$B$427,0))/VLOOKUP($F252,$B$391:$AH$427,MATCH(LEFT(TRIM(AD$6),FIND("~",SUBSTITUTE(AD$6,"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252))*HLOOKUP(LEFT(TRIM(AD$6),FIND("~",SUBSTITUTE(AD$6," ","~",LEN(TRIM(AD$6))-LEN(SUBSTITUTE(TRIM(AD$6)," ",""))))-1)&amp;" Total",$B$6:$AH$427,ROW($A252)-5,FALSE))</f>
        <v>0</v>
      </c>
      <c r="AE252" s="11">
        <f ca="1">IF(AE$5&lt;&gt;"",HLOOKUP(AE$5,Functionalization!$G$6:$M$427,ROW($A252)-5,FALSE),IFERROR(INDEX(AE$391:AE$427,MATCH($F252,$B$391:$B$427,0))/VLOOKUP($F252,$B$391:$AH$427,MATCH(LEFT(TRIM(AE$6),FIND("~",SUBSTITUTE(AE$6,"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252))*HLOOKUP(LEFT(TRIM(AE$6),FIND("~",SUBSTITUTE(AE$6," ","~",LEN(TRIM(AE$6))-LEN(SUBSTITUTE(TRIM(AE$6)," ",""))))-1)&amp;" Total",$B$6:$AH$427,ROW($A252)-5,FALSE))</f>
        <v>23839487.345599264</v>
      </c>
      <c r="AF252" s="11">
        <f ca="1">IF(AF$5&lt;&gt;"",HLOOKUP(AF$5,Functionalization!$G$6:$M$427,ROW($A252)-5,FALSE),IFERROR(INDEX(AF$391:AF$427,MATCH($F252,$B$391:$B$427,0))/VLOOKUP($F252,$B$391:$AH$427,MATCH(LEFT(TRIM(AF$6),FIND("~",SUBSTITUTE(AF$6,"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252))*HLOOKUP(LEFT(TRIM(AF$6),FIND("~",SUBSTITUTE(AF$6," ","~",LEN(TRIM(AF$6))-LEN(SUBSTITUTE(TRIM(AF$6)," ",""))))-1)&amp;" Total",$B$6:$AH$427,ROW($A252)-5,FALSE))</f>
        <v>0</v>
      </c>
      <c r="AG252" s="11">
        <f ca="1">IF(AG$5&lt;&gt;"",HLOOKUP(AG$5,Functionalization!$G$6:$M$427,ROW($A252)-5,FALSE),IFERROR(INDEX(AG$391:AG$427,MATCH($F252,$B$391:$B$427,0))/VLOOKUP($F252,$B$391:$AH$427,MATCH(LEFT(TRIM(AG$6),FIND("~",SUBSTITUTE(AG$6,"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252))*HLOOKUP(LEFT(TRIM(AG$6),FIND("~",SUBSTITUTE(AG$6," ","~",LEN(TRIM(AG$6))-LEN(SUBSTITUTE(TRIM(AG$6)," ",""))))-1)&amp;" Total",$B$6:$AH$427,ROW($A252)-5,FALSE))</f>
        <v>0</v>
      </c>
      <c r="AH252" s="11">
        <f ca="1">IF(AH$5&lt;&gt;"",HLOOKUP(AH$5,Functionalization!$G$6:$M$427,ROW($A252)-5,FALSE),IFERROR(INDEX(AH$391:AH$427,MATCH($F252,$B$391:$B$427,0))/VLOOKUP($F252,$B$391:$AH$427,MATCH(LEFT(TRIM(AH$6),FIND("~",SUBSTITUTE(AH$6,"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252))*HLOOKUP(LEFT(TRIM(AH$6),FIND("~",SUBSTITUTE(AH$6," ","~",LEN(TRIM(AH$6))-LEN(SUBSTITUTE(TRIM(AH$6)," ",""))))-1)&amp;" Total",$B$6:$AH$427,ROW($A252)-5,FALSE))</f>
        <v>23839487.345599264</v>
      </c>
      <c r="AJ252">
        <f ca="1">IFERROR(IF(SUMIF($G$6:$AH$6,AJ$6&amp;" Total",$G252:$AH252)-(SUMIF($G$6:$AH$6,AJ$6&amp;" "&amp;'Input-Func_Class'!$D$22,$G252:$AH252)+IFERROR(SUMIF($G$6:$AH$6,AJ$6&amp;" "&amp;'Input-Func_Class'!$E$22,$G252:$AH252),SUMIF($G$6:$AH$6,AJ$6&amp;" "&amp;'Input-Func_Class'!$B$24,$G252:$AH252))+SUMIF($G$6:$AH$6,AJ$6&amp;" "&amp;'Input-Func_Class'!$F$22,$G252:$AH252))&lt;Check_Limit,0,1),1)</f>
        <v>0</v>
      </c>
      <c r="AK252">
        <f ca="1">IFERROR(IF(SUMIF($G$6:$AH$6,AK$6&amp;" Total",$G252:$AH252)-(SUMIF($G$6:$AH$6,AK$6&amp;" "&amp;'Input-Func_Class'!$D$22,$G252:$AH252)+IFERROR(SUMIF($G$6:$AH$6,AK$6&amp;" "&amp;'Input-Func_Class'!$E$22,$G252:$AH252),SUMIF($G$6:$AH$6,AK$6&amp;" "&amp;'Input-Func_Class'!$B$24,$G252:$AH252))+SUMIF($G$6:$AH$6,AK$6&amp;" "&amp;'Input-Func_Class'!$F$22,$G252:$AH252))&lt;Check_Limit,0,1),1)</f>
        <v>0</v>
      </c>
      <c r="AL252">
        <f ca="1">IFERROR(IF(SUMIF($G$6:$AH$6,AL$6&amp;" Total",$G252:$AH252)-(SUMIF($G$6:$AH$6,AL$6&amp;" "&amp;'Input-Func_Class'!$D$22,$G252:$AH252)+IFERROR(SUMIF($G$6:$AH$6,AL$6&amp;" "&amp;'Input-Func_Class'!$E$22,$G252:$AH252),SUMIF($G$6:$AH$6,AL$6&amp;" "&amp;'Input-Func_Class'!$B$24,$G252:$AH252))+SUMIF($G$6:$AH$6,AL$6&amp;" "&amp;'Input-Func_Class'!$F$22,$G252:$AH252))&lt;Check_Limit,0,1),1)</f>
        <v>0</v>
      </c>
      <c r="AM252">
        <f ca="1">IFERROR(IF(SUMIF($G$6:$AH$6,AM$6&amp;" Total",$G252:$AH252)-(SUMIF($G$6:$AH$6,AM$6&amp;" "&amp;'Input-Func_Class'!$D$22,$G252:$AH252)+IFERROR(SUMIF($G$6:$AH$6,AM$6&amp;" "&amp;'Input-Func_Class'!$E$22,$G252:$AH252),SUMIF($G$6:$AH$6,AM$6&amp;" "&amp;'Input-Func_Class'!$B$24,$G252:$AH252))+SUMIF($G$6:$AH$6,AM$6&amp;" "&amp;'Input-Func_Class'!$F$22,$G252:$AH252))&lt;Check_Limit,0,1),1)</f>
        <v>0</v>
      </c>
      <c r="AN252">
        <f ca="1">IFERROR(IF(SUMIF($G$6:$AH$6,AN$6&amp;" Total",$G252:$AH252)-(SUMIF($G$6:$AH$6,AN$6&amp;" "&amp;'Input-Func_Class'!$D$22,$G252:$AH252)+IFERROR(SUMIF($G$6:$AH$6,AN$6&amp;" "&amp;'Input-Func_Class'!$E$22,$G252:$AH252),SUMIF($G$6:$AH$6,AN$6&amp;" "&amp;'Input-Func_Class'!$B$24,$G252:$AH252))+SUMIF($G$6:$AH$6,AN$6&amp;" "&amp;'Input-Func_Class'!$F$22,$G252:$AH252))&lt;Check_Limit,0,1),1)</f>
        <v>0</v>
      </c>
      <c r="AO252">
        <f ca="1">IFERROR(IF(SUMIF($G$6:$AH$6,AO$6&amp;" Total",$G252:$AH252)-(SUMIF($G$6:$AH$6,AO$6&amp;" "&amp;'Input-Func_Class'!$D$22,$G252:$AH252)+IFERROR(SUMIF($G$6:$AH$6,AO$6&amp;" "&amp;'Input-Func_Class'!$E$22,$G252:$AH252),SUMIF($G$6:$AH$6,AO$6&amp;" "&amp;'Input-Func_Class'!$B$24,$G252:$AH252))+SUMIF($G$6:$AH$6,AO$6&amp;" "&amp;'Input-Func_Class'!$F$22,$G252:$AH252))&lt;Check_Limit,0,1),1)</f>
        <v>0</v>
      </c>
      <c r="AP252">
        <f ca="1">IFERROR(IF(SUMIF($G$6:$AH$6,AP$6&amp;" Total",$G252:$AH252)-(SUMIF($G$6:$AH$6,AP$6&amp;" "&amp;'Input-Func_Class'!$D$22,$G252:$AH252)+IFERROR(SUMIF($G$6:$AH$6,AP$6&amp;" "&amp;'Input-Func_Class'!$E$22,$G252:$AH252),SUMIF($G$6:$AH$6,AP$6&amp;" "&amp;'Input-Func_Class'!$B$24,$G252:$AH252))+SUMIF($G$6:$AH$6,AP$6&amp;" "&amp;'Input-Func_Class'!$F$22,$G252:$AH252))&lt;Check_Limit,0,1),1)</f>
        <v>0</v>
      </c>
    </row>
    <row r="253" spans="1:42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>Functionalization!$D253</f>
        <v>27224753.238804184</v>
      </c>
      <c r="E253" s="11">
        <f t="shared" ca="1" si="25"/>
        <v>0</v>
      </c>
      <c r="F253" s="3" t="str">
        <f>IF($D253=0,"-",IF('Input-Accounts'!$E253&lt;&gt;0,'Input-Accounts'!$E253,'Input-Accounts'!$G253))</f>
        <v>CUSTOMER</v>
      </c>
      <c r="G253" s="11">
        <f ca="1">IF(G$5&lt;&gt;"",HLOOKUP(G$5,Functionalization!$G$6:$M$427,ROW($A253)-5,FALSE),IFERROR(INDEX(G$391:G$427,MATCH($F253,$B$391:$B$427,0))/VLOOKUP($F253,$B$391:$AH$427,MATCH(LEFT(TRIM(G$6),FIND("~",SUBSTITUTE(G$6,"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253))*HLOOKUP(LEFT(TRIM(G$6),FIND("~",SUBSTITUTE(G$6," ","~",LEN(TRIM(G$6))-LEN(SUBSTITUTE(TRIM(G$6)," ",""))))-1)&amp;" Total",$B$6:$AH$427,ROW($A253)-5,FALSE))</f>
        <v>0</v>
      </c>
      <c r="H253" s="11">
        <f ca="1">IF(H$5&lt;&gt;"",HLOOKUP(H$5,Functionalization!$G$6:$M$427,ROW($A253)-5,FALSE),IFERROR(INDEX(H$391:H$427,MATCH($F253,$B$391:$B$427,0))/VLOOKUP($F253,$B$391:$AH$427,MATCH(LEFT(TRIM(H$6),FIND("~",SUBSTITUTE(H$6,"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253))*HLOOKUP(LEFT(TRIM(H$6),FIND("~",SUBSTITUTE(H$6," ","~",LEN(TRIM(H$6))-LEN(SUBSTITUTE(TRIM(H$6)," ",""))))-1)&amp;" Total",$B$6:$AH$427,ROW($A253)-5,FALSE))</f>
        <v>0</v>
      </c>
      <c r="I253" s="11">
        <f ca="1">IF(I$5&lt;&gt;"",HLOOKUP(I$5,Functionalization!$G$6:$M$427,ROW($A253)-5,FALSE),IFERROR(INDEX(I$391:I$427,MATCH($F253,$B$391:$B$427,0))/VLOOKUP($F253,$B$391:$AH$427,MATCH(LEFT(TRIM(I$6),FIND("~",SUBSTITUTE(I$6,"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253))*HLOOKUP(LEFT(TRIM(I$6),FIND("~",SUBSTITUTE(I$6," ","~",LEN(TRIM(I$6))-LEN(SUBSTITUTE(TRIM(I$6)," ",""))))-1)&amp;" Total",$B$6:$AH$427,ROW($A253)-5,FALSE))</f>
        <v>0</v>
      </c>
      <c r="J253" s="11">
        <f ca="1">IF(J$5&lt;&gt;"",HLOOKUP(J$5,Functionalization!$G$6:$M$427,ROW($A253)-5,FALSE),IFERROR(INDEX(J$391:J$427,MATCH($F253,$B$391:$B$427,0))/VLOOKUP($F253,$B$391:$AH$427,MATCH(LEFT(TRIM(J$6),FIND("~",SUBSTITUTE(J$6,"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253))*HLOOKUP(LEFT(TRIM(J$6),FIND("~",SUBSTITUTE(J$6," ","~",LEN(TRIM(J$6))-LEN(SUBSTITUTE(TRIM(J$6)," ",""))))-1)&amp;" Total",$B$6:$AH$427,ROW($A253)-5,FALSE))</f>
        <v>0</v>
      </c>
      <c r="K253" s="11">
        <f ca="1">IF(K$5&lt;&gt;"",HLOOKUP(K$5,Functionalization!$G$6:$M$427,ROW($A253)-5,FALSE),IFERROR(INDEX(K$391:K$427,MATCH($F253,$B$391:$B$427,0))/VLOOKUP($F253,$B$391:$AH$427,MATCH(LEFT(TRIM(K$6),FIND("~",SUBSTITUTE(K$6,"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253))*HLOOKUP(LEFT(TRIM(K$6),FIND("~",SUBSTITUTE(K$6," ","~",LEN(TRIM(K$6))-LEN(SUBSTITUTE(TRIM(K$6)," ",""))))-1)&amp;" Total",$B$6:$AH$427,ROW($A253)-5,FALSE))</f>
        <v>0</v>
      </c>
      <c r="L253" s="11">
        <f ca="1">IF(L$5&lt;&gt;"",HLOOKUP(L$5,Functionalization!$G$6:$M$427,ROW($A253)-5,FALSE),IFERROR(INDEX(L$391:L$427,MATCH($F253,$B$391:$B$427,0))/VLOOKUP($F253,$B$391:$AH$427,MATCH(LEFT(TRIM(L$6),FIND("~",SUBSTITUTE(L$6,"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253))*HLOOKUP(LEFT(TRIM(L$6),FIND("~",SUBSTITUTE(L$6," ","~",LEN(TRIM(L$6))-LEN(SUBSTITUTE(TRIM(L$6)," ",""))))-1)&amp;" Total",$B$6:$AH$427,ROW($A253)-5,FALSE))</f>
        <v>0</v>
      </c>
      <c r="M253" s="11">
        <f ca="1">IF(M$5&lt;&gt;"",HLOOKUP(M$5,Functionalization!$G$6:$M$427,ROW($A253)-5,FALSE),IFERROR(INDEX(M$391:M$427,MATCH($F253,$B$391:$B$427,0))/VLOOKUP($F253,$B$391:$AH$427,MATCH(LEFT(TRIM(M$6),FIND("~",SUBSTITUTE(M$6,"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253))*HLOOKUP(LEFT(TRIM(M$6),FIND("~",SUBSTITUTE(M$6," ","~",LEN(TRIM(M$6))-LEN(SUBSTITUTE(TRIM(M$6)," ",""))))-1)&amp;" Total",$B$6:$AH$427,ROW($A253)-5,FALSE))</f>
        <v>0</v>
      </c>
      <c r="N253" s="11">
        <f ca="1">IF(N$5&lt;&gt;"",HLOOKUP(N$5,Functionalization!$G$6:$M$427,ROW($A253)-5,FALSE),IFERROR(INDEX(N$391:N$427,MATCH($F253,$B$391:$B$427,0))/VLOOKUP($F253,$B$391:$AH$427,MATCH(LEFT(TRIM(N$6),FIND("~",SUBSTITUTE(N$6,"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253))*HLOOKUP(LEFT(TRIM(N$6),FIND("~",SUBSTITUTE(N$6," ","~",LEN(TRIM(N$6))-LEN(SUBSTITUTE(TRIM(N$6)," ",""))))-1)&amp;" Total",$B$6:$AH$427,ROW($A253)-5,FALSE))</f>
        <v>0</v>
      </c>
      <c r="O253" s="11">
        <f ca="1">IF(O$5&lt;&gt;"",HLOOKUP(O$5,Functionalization!$G$6:$M$427,ROW($A253)-5,FALSE),IFERROR(INDEX(O$391:O$427,MATCH($F253,$B$391:$B$427,0))/VLOOKUP($F253,$B$391:$AH$427,MATCH(LEFT(TRIM(O$6),FIND("~",SUBSTITUTE(O$6,"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253))*HLOOKUP(LEFT(TRIM(O$6),FIND("~",SUBSTITUTE(O$6," ","~",LEN(TRIM(O$6))-LEN(SUBSTITUTE(TRIM(O$6)," ",""))))-1)&amp;" Total",$B$6:$AH$427,ROW($A253)-5,FALSE))</f>
        <v>0</v>
      </c>
      <c r="P253" s="11">
        <f ca="1">IF(P$5&lt;&gt;"",HLOOKUP(P$5,Functionalization!$G$6:$M$427,ROW($A253)-5,FALSE),IFERROR(INDEX(P$391:P$427,MATCH($F253,$B$391:$B$427,0))/VLOOKUP($F253,$B$391:$AH$427,MATCH(LEFT(TRIM(P$6),FIND("~",SUBSTITUTE(P$6,"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253))*HLOOKUP(LEFT(TRIM(P$6),FIND("~",SUBSTITUTE(P$6," ","~",LEN(TRIM(P$6))-LEN(SUBSTITUTE(TRIM(P$6)," ",""))))-1)&amp;" Total",$B$6:$AH$427,ROW($A253)-5,FALSE))</f>
        <v>0</v>
      </c>
      <c r="Q253" s="11">
        <f ca="1">IF(Q$5&lt;&gt;"",HLOOKUP(Q$5,Functionalization!$G$6:$M$427,ROW($A253)-5,FALSE),IFERROR(INDEX(Q$391:Q$427,MATCH($F253,$B$391:$B$427,0))/VLOOKUP($F253,$B$391:$AH$427,MATCH(LEFT(TRIM(Q$6),FIND("~",SUBSTITUTE(Q$6,"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253))*HLOOKUP(LEFT(TRIM(Q$6),FIND("~",SUBSTITUTE(Q$6," ","~",LEN(TRIM(Q$6))-LEN(SUBSTITUTE(TRIM(Q$6)," ",""))))-1)&amp;" Total",$B$6:$AH$427,ROW($A253)-5,FALSE))</f>
        <v>0</v>
      </c>
      <c r="R253" s="11">
        <f ca="1">IF(R$5&lt;&gt;"",HLOOKUP(R$5,Functionalization!$G$6:$M$427,ROW($A253)-5,FALSE),IFERROR(INDEX(R$391:R$427,MATCH($F253,$B$391:$B$427,0))/VLOOKUP($F253,$B$391:$AH$427,MATCH(LEFT(TRIM(R$6),FIND("~",SUBSTITUTE(R$6,"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253))*HLOOKUP(LEFT(TRIM(R$6),FIND("~",SUBSTITUTE(R$6," ","~",LEN(TRIM(R$6))-LEN(SUBSTITUTE(TRIM(R$6)," ",""))))-1)&amp;" Total",$B$6:$AH$427,ROW($A253)-5,FALSE))</f>
        <v>0</v>
      </c>
      <c r="S253" s="11">
        <f ca="1">IF(S$5&lt;&gt;"",HLOOKUP(S$5,Functionalization!$G$6:$M$427,ROW($A253)-5,FALSE),IFERROR(INDEX(S$391:S$427,MATCH($F253,$B$391:$B$427,0))/VLOOKUP($F253,$B$391:$AH$427,MATCH(LEFT(TRIM(S$6),FIND("~",SUBSTITUTE(S$6,"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253))*HLOOKUP(LEFT(TRIM(S$6),FIND("~",SUBSTITUTE(S$6," ","~",LEN(TRIM(S$6))-LEN(SUBSTITUTE(TRIM(S$6)," ",""))))-1)&amp;" Total",$B$6:$AH$427,ROW($A253)-5,FALSE))</f>
        <v>0</v>
      </c>
      <c r="T253" s="11">
        <f ca="1">IF(T$5&lt;&gt;"",HLOOKUP(T$5,Functionalization!$G$6:$M$427,ROW($A253)-5,FALSE),IFERROR(INDEX(T$391:T$427,MATCH($F253,$B$391:$B$427,0))/VLOOKUP($F253,$B$391:$AH$427,MATCH(LEFT(TRIM(T$6),FIND("~",SUBSTITUTE(T$6,"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253))*HLOOKUP(LEFT(TRIM(T$6),FIND("~",SUBSTITUTE(T$6," ","~",LEN(TRIM(T$6))-LEN(SUBSTITUTE(TRIM(T$6)," ",""))))-1)&amp;" Total",$B$6:$AH$427,ROW($A253)-5,FALSE))</f>
        <v>0</v>
      </c>
      <c r="U253" s="11">
        <f ca="1">IF(U$5&lt;&gt;"",HLOOKUP(U$5,Functionalization!$G$6:$M$427,ROW($A253)-5,FALSE),IFERROR(INDEX(U$391:U$427,MATCH($F253,$B$391:$B$427,0))/VLOOKUP($F253,$B$391:$AH$427,MATCH(LEFT(TRIM(U$6),FIND("~",SUBSTITUTE(U$6,"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253))*HLOOKUP(LEFT(TRIM(U$6),FIND("~",SUBSTITUTE(U$6," ","~",LEN(TRIM(U$6))-LEN(SUBSTITUTE(TRIM(U$6)," ",""))))-1)&amp;" Total",$B$6:$AH$427,ROW($A253)-5,FALSE))</f>
        <v>0</v>
      </c>
      <c r="V253" s="11">
        <f ca="1">IF(V$5&lt;&gt;"",HLOOKUP(V$5,Functionalization!$G$6:$M$427,ROW($A253)-5,FALSE),IFERROR(INDEX(V$391:V$427,MATCH($F253,$B$391:$B$427,0))/VLOOKUP($F253,$B$391:$AH$427,MATCH(LEFT(TRIM(V$6),FIND("~",SUBSTITUTE(V$6,"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253))*HLOOKUP(LEFT(TRIM(V$6),FIND("~",SUBSTITUTE(V$6," ","~",LEN(TRIM(V$6))-LEN(SUBSTITUTE(TRIM(V$6)," ",""))))-1)&amp;" Total",$B$6:$AH$427,ROW($A253)-5,FALSE))</f>
        <v>0</v>
      </c>
      <c r="W253" s="11">
        <f ca="1">IF(W$5&lt;&gt;"",HLOOKUP(W$5,Functionalization!$G$6:$M$427,ROW($A253)-5,FALSE),IFERROR(INDEX(W$391:W$427,MATCH($F253,$B$391:$B$427,0))/VLOOKUP($F253,$B$391:$AH$427,MATCH(LEFT(TRIM(W$6),FIND("~",SUBSTITUTE(W$6,"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253))*HLOOKUP(LEFT(TRIM(W$6),FIND("~",SUBSTITUTE(W$6," ","~",LEN(TRIM(W$6))-LEN(SUBSTITUTE(TRIM(W$6)," ",""))))-1)&amp;" Total",$B$6:$AH$427,ROW($A253)-5,FALSE))</f>
        <v>0</v>
      </c>
      <c r="X253" s="11">
        <f ca="1">IF(X$5&lt;&gt;"",HLOOKUP(X$5,Functionalization!$G$6:$M$427,ROW($A253)-5,FALSE),IFERROR(INDEX(X$391:X$427,MATCH($F253,$B$391:$B$427,0))/VLOOKUP($F253,$B$391:$AH$427,MATCH(LEFT(TRIM(X$6),FIND("~",SUBSTITUTE(X$6,"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253))*HLOOKUP(LEFT(TRIM(X$6),FIND("~",SUBSTITUTE(X$6," ","~",LEN(TRIM(X$6))-LEN(SUBSTITUTE(TRIM(X$6)," ",""))))-1)&amp;" Total",$B$6:$AH$427,ROW($A253)-5,FALSE))</f>
        <v>0</v>
      </c>
      <c r="Y253" s="11">
        <f ca="1">IF(Y$5&lt;&gt;"",HLOOKUP(Y$5,Functionalization!$G$6:$M$427,ROW($A253)-5,FALSE),IFERROR(INDEX(Y$391:Y$427,MATCH($F253,$B$391:$B$427,0))/VLOOKUP($F253,$B$391:$AH$427,MATCH(LEFT(TRIM(Y$6),FIND("~",SUBSTITUTE(Y$6,"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253))*HLOOKUP(LEFT(TRIM(Y$6),FIND("~",SUBSTITUTE(Y$6," ","~",LEN(TRIM(Y$6))-LEN(SUBSTITUTE(TRIM(Y$6)," ",""))))-1)&amp;" Total",$B$6:$AH$427,ROW($A253)-5,FALSE))</f>
        <v>0</v>
      </c>
      <c r="Z253" s="11">
        <f ca="1">IF(Z$5&lt;&gt;"",HLOOKUP(Z$5,Functionalization!$G$6:$M$427,ROW($A253)-5,FALSE),IFERROR(INDEX(Z$391:Z$427,MATCH($F253,$B$391:$B$427,0))/VLOOKUP($F253,$B$391:$AH$427,MATCH(LEFT(TRIM(Z$6),FIND("~",SUBSTITUTE(Z$6,"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253))*HLOOKUP(LEFT(TRIM(Z$6),FIND("~",SUBSTITUTE(Z$6," ","~",LEN(TRIM(Z$6))-LEN(SUBSTITUTE(TRIM(Z$6)," ",""))))-1)&amp;" Total",$B$6:$AH$427,ROW($A253)-5,FALSE))</f>
        <v>0</v>
      </c>
      <c r="AA253" s="11">
        <f ca="1">IF(AA$5&lt;&gt;"",HLOOKUP(AA$5,Functionalization!$G$6:$M$427,ROW($A253)-5,FALSE),IFERROR(INDEX(AA$391:AA$427,MATCH($F253,$B$391:$B$427,0))/VLOOKUP($F253,$B$391:$AH$427,MATCH(LEFT(TRIM(AA$6),FIND("~",SUBSTITUTE(AA$6,"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253))*HLOOKUP(LEFT(TRIM(AA$6),FIND("~",SUBSTITUTE(AA$6," ","~",LEN(TRIM(AA$6))-LEN(SUBSTITUTE(TRIM(AA$6)," ",""))))-1)&amp;" Total",$B$6:$AH$427,ROW($A253)-5,FALSE))</f>
        <v>0</v>
      </c>
      <c r="AB253" s="11">
        <f ca="1">IF(AB$5&lt;&gt;"",HLOOKUP(AB$5,Functionalization!$G$6:$M$427,ROW($A253)-5,FALSE),IFERROR(INDEX(AB$391:AB$427,MATCH($F253,$B$391:$B$427,0))/VLOOKUP($F253,$B$391:$AH$427,MATCH(LEFT(TRIM(AB$6),FIND("~",SUBSTITUTE(AB$6,"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253))*HLOOKUP(LEFT(TRIM(AB$6),FIND("~",SUBSTITUTE(AB$6," ","~",LEN(TRIM(AB$6))-LEN(SUBSTITUTE(TRIM(AB$6)," ",""))))-1)&amp;" Total",$B$6:$AH$427,ROW($A253)-5,FALSE))</f>
        <v>0</v>
      </c>
      <c r="AC253" s="11">
        <f ca="1">IF(AC$5&lt;&gt;"",HLOOKUP(AC$5,Functionalization!$G$6:$M$427,ROW($A253)-5,FALSE),IFERROR(INDEX(AC$391:AC$427,MATCH($F253,$B$391:$B$427,0))/VLOOKUP($F253,$B$391:$AH$427,MATCH(LEFT(TRIM(AC$6),FIND("~",SUBSTITUTE(AC$6,"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253))*HLOOKUP(LEFT(TRIM(AC$6),FIND("~",SUBSTITUTE(AC$6," ","~",LEN(TRIM(AC$6))-LEN(SUBSTITUTE(TRIM(AC$6)," ",""))))-1)&amp;" Total",$B$6:$AH$427,ROW($A253)-5,FALSE))</f>
        <v>0</v>
      </c>
      <c r="AD253" s="11">
        <f ca="1">IF(AD$5&lt;&gt;"",HLOOKUP(AD$5,Functionalization!$G$6:$M$427,ROW($A253)-5,FALSE),IFERROR(INDEX(AD$391:AD$427,MATCH($F253,$B$391:$B$427,0))/VLOOKUP($F253,$B$391:$AH$427,MATCH(LEFT(TRIM(AD$6),FIND("~",SUBSTITUTE(AD$6,"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253))*HLOOKUP(LEFT(TRIM(AD$6),FIND("~",SUBSTITUTE(AD$6," ","~",LEN(TRIM(AD$6))-LEN(SUBSTITUTE(TRIM(AD$6)," ",""))))-1)&amp;" Total",$B$6:$AH$427,ROW($A253)-5,FALSE))</f>
        <v>0</v>
      </c>
      <c r="AE253" s="11">
        <f ca="1">IF(AE$5&lt;&gt;"",HLOOKUP(AE$5,Functionalization!$G$6:$M$427,ROW($A253)-5,FALSE),IFERROR(INDEX(AE$391:AE$427,MATCH($F253,$B$391:$B$427,0))/VLOOKUP($F253,$B$391:$AH$427,MATCH(LEFT(TRIM(AE$6),FIND("~",SUBSTITUTE(AE$6,"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253))*HLOOKUP(LEFT(TRIM(AE$6),FIND("~",SUBSTITUTE(AE$6," ","~",LEN(TRIM(AE$6))-LEN(SUBSTITUTE(TRIM(AE$6)," ",""))))-1)&amp;" Total",$B$6:$AH$427,ROW($A253)-5,FALSE))</f>
        <v>27224753.238804184</v>
      </c>
      <c r="AF253" s="11">
        <f ca="1">IF(AF$5&lt;&gt;"",HLOOKUP(AF$5,Functionalization!$G$6:$M$427,ROW($A253)-5,FALSE),IFERROR(INDEX(AF$391:AF$427,MATCH($F253,$B$391:$B$427,0))/VLOOKUP($F253,$B$391:$AH$427,MATCH(LEFT(TRIM(AF$6),FIND("~",SUBSTITUTE(AF$6,"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253))*HLOOKUP(LEFT(TRIM(AF$6),FIND("~",SUBSTITUTE(AF$6," ","~",LEN(TRIM(AF$6))-LEN(SUBSTITUTE(TRIM(AF$6)," ",""))))-1)&amp;" Total",$B$6:$AH$427,ROW($A253)-5,FALSE))</f>
        <v>0</v>
      </c>
      <c r="AG253" s="11">
        <f ca="1">IF(AG$5&lt;&gt;"",HLOOKUP(AG$5,Functionalization!$G$6:$M$427,ROW($A253)-5,FALSE),IFERROR(INDEX(AG$391:AG$427,MATCH($F253,$B$391:$B$427,0))/VLOOKUP($F253,$B$391:$AH$427,MATCH(LEFT(TRIM(AG$6),FIND("~",SUBSTITUTE(AG$6,"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253))*HLOOKUP(LEFT(TRIM(AG$6),FIND("~",SUBSTITUTE(AG$6," ","~",LEN(TRIM(AG$6))-LEN(SUBSTITUTE(TRIM(AG$6)," ",""))))-1)&amp;" Total",$B$6:$AH$427,ROW($A253)-5,FALSE))</f>
        <v>0</v>
      </c>
      <c r="AH253" s="11">
        <f ca="1">IF(AH$5&lt;&gt;"",HLOOKUP(AH$5,Functionalization!$G$6:$M$427,ROW($A253)-5,FALSE),IFERROR(INDEX(AH$391:AH$427,MATCH($F253,$B$391:$B$427,0))/VLOOKUP($F253,$B$391:$AH$427,MATCH(LEFT(TRIM(AH$6),FIND("~",SUBSTITUTE(AH$6,"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253))*HLOOKUP(LEFT(TRIM(AH$6),FIND("~",SUBSTITUTE(AH$6," ","~",LEN(TRIM(AH$6))-LEN(SUBSTITUTE(TRIM(AH$6)," ",""))))-1)&amp;" Total",$B$6:$AH$427,ROW($A253)-5,FALSE))</f>
        <v>27224753.238804184</v>
      </c>
      <c r="AJ253">
        <f ca="1">IFERROR(IF(SUMIF($G$6:$AH$6,AJ$6&amp;" Total",$G253:$AH253)-(SUMIF($G$6:$AH$6,AJ$6&amp;" "&amp;'Input-Func_Class'!$D$22,$G253:$AH253)+IFERROR(SUMIF($G$6:$AH$6,AJ$6&amp;" "&amp;'Input-Func_Class'!$E$22,$G253:$AH253),SUMIF($G$6:$AH$6,AJ$6&amp;" "&amp;'Input-Func_Class'!$B$24,$G253:$AH253))+SUMIF($G$6:$AH$6,AJ$6&amp;" "&amp;'Input-Func_Class'!$F$22,$G253:$AH253))&lt;Check_Limit,0,1),1)</f>
        <v>0</v>
      </c>
      <c r="AK253">
        <f ca="1">IFERROR(IF(SUMIF($G$6:$AH$6,AK$6&amp;" Total",$G253:$AH253)-(SUMIF($G$6:$AH$6,AK$6&amp;" "&amp;'Input-Func_Class'!$D$22,$G253:$AH253)+IFERROR(SUMIF($G$6:$AH$6,AK$6&amp;" "&amp;'Input-Func_Class'!$E$22,$G253:$AH253),SUMIF($G$6:$AH$6,AK$6&amp;" "&amp;'Input-Func_Class'!$B$24,$G253:$AH253))+SUMIF($G$6:$AH$6,AK$6&amp;" "&amp;'Input-Func_Class'!$F$22,$G253:$AH253))&lt;Check_Limit,0,1),1)</f>
        <v>0</v>
      </c>
      <c r="AL253">
        <f ca="1">IFERROR(IF(SUMIF($G$6:$AH$6,AL$6&amp;" Total",$G253:$AH253)-(SUMIF($G$6:$AH$6,AL$6&amp;" "&amp;'Input-Func_Class'!$D$22,$G253:$AH253)+IFERROR(SUMIF($G$6:$AH$6,AL$6&amp;" "&amp;'Input-Func_Class'!$E$22,$G253:$AH253),SUMIF($G$6:$AH$6,AL$6&amp;" "&amp;'Input-Func_Class'!$B$24,$G253:$AH253))+SUMIF($G$6:$AH$6,AL$6&amp;" "&amp;'Input-Func_Class'!$F$22,$G253:$AH253))&lt;Check_Limit,0,1),1)</f>
        <v>0</v>
      </c>
      <c r="AM253">
        <f ca="1">IFERROR(IF(SUMIF($G$6:$AH$6,AM$6&amp;" Total",$G253:$AH253)-(SUMIF($G$6:$AH$6,AM$6&amp;" "&amp;'Input-Func_Class'!$D$22,$G253:$AH253)+IFERROR(SUMIF($G$6:$AH$6,AM$6&amp;" "&amp;'Input-Func_Class'!$E$22,$G253:$AH253),SUMIF($G$6:$AH$6,AM$6&amp;" "&amp;'Input-Func_Class'!$B$24,$G253:$AH253))+SUMIF($G$6:$AH$6,AM$6&amp;" "&amp;'Input-Func_Class'!$F$22,$G253:$AH253))&lt;Check_Limit,0,1),1)</f>
        <v>0</v>
      </c>
      <c r="AN253">
        <f ca="1">IFERROR(IF(SUMIF($G$6:$AH$6,AN$6&amp;" Total",$G253:$AH253)-(SUMIF($G$6:$AH$6,AN$6&amp;" "&amp;'Input-Func_Class'!$D$22,$G253:$AH253)+IFERROR(SUMIF($G$6:$AH$6,AN$6&amp;" "&amp;'Input-Func_Class'!$E$22,$G253:$AH253),SUMIF($G$6:$AH$6,AN$6&amp;" "&amp;'Input-Func_Class'!$B$24,$G253:$AH253))+SUMIF($G$6:$AH$6,AN$6&amp;" "&amp;'Input-Func_Class'!$F$22,$G253:$AH253))&lt;Check_Limit,0,1),1)</f>
        <v>0</v>
      </c>
      <c r="AO253">
        <f ca="1">IFERROR(IF(SUMIF($G$6:$AH$6,AO$6&amp;" Total",$G253:$AH253)-(SUMIF($G$6:$AH$6,AO$6&amp;" "&amp;'Input-Func_Class'!$D$22,$G253:$AH253)+IFERROR(SUMIF($G$6:$AH$6,AO$6&amp;" "&amp;'Input-Func_Class'!$E$22,$G253:$AH253),SUMIF($G$6:$AH$6,AO$6&amp;" "&amp;'Input-Func_Class'!$B$24,$G253:$AH253))+SUMIF($G$6:$AH$6,AO$6&amp;" "&amp;'Input-Func_Class'!$F$22,$G253:$AH253))&lt;Check_Limit,0,1),1)</f>
        <v>0</v>
      </c>
      <c r="AP253">
        <f ca="1">IFERROR(IF(SUMIF($G$6:$AH$6,AP$6&amp;" Total",$G253:$AH253)-(SUMIF($G$6:$AH$6,AP$6&amp;" "&amp;'Input-Func_Class'!$D$22,$G253:$AH253)+IFERROR(SUMIF($G$6:$AH$6,AP$6&amp;" "&amp;'Input-Func_Class'!$E$22,$G253:$AH253),SUMIF($G$6:$AH$6,AP$6&amp;" "&amp;'Input-Func_Class'!$B$24,$G253:$AH253))+SUMIF($G$6:$AH$6,AP$6&amp;" "&amp;'Input-Func_Class'!$F$22,$G253:$AH253))&lt;Check_Limit,0,1),1)</f>
        <v>0</v>
      </c>
    </row>
    <row r="254" spans="1:42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>SUBTOTAL(9,D251:D253)</f>
        <v>53708157.500965312</v>
      </c>
      <c r="E254" s="11">
        <f t="shared" ca="1" si="25"/>
        <v>0</v>
      </c>
      <c r="G254" s="111">
        <f t="shared" ref="G254:AH254" ca="1" si="33">SUBTOTAL(9,G251:G253)</f>
        <v>0</v>
      </c>
      <c r="H254" s="111">
        <f t="shared" ca="1" si="33"/>
        <v>0</v>
      </c>
      <c r="I254" s="111">
        <f t="shared" ca="1" si="33"/>
        <v>0</v>
      </c>
      <c r="J254" s="111">
        <f t="shared" ca="1" si="33"/>
        <v>0</v>
      </c>
      <c r="K254" s="111">
        <f t="shared" ca="1" si="33"/>
        <v>0</v>
      </c>
      <c r="L254" s="111">
        <f t="shared" ca="1" si="33"/>
        <v>0</v>
      </c>
      <c r="M254" s="111">
        <f t="shared" ca="1" si="33"/>
        <v>0</v>
      </c>
      <c r="N254" s="111">
        <f t="shared" ca="1" si="33"/>
        <v>0</v>
      </c>
      <c r="O254" s="111">
        <f t="shared" ca="1" si="33"/>
        <v>0</v>
      </c>
      <c r="P254" s="111">
        <f t="shared" ca="1" si="33"/>
        <v>0</v>
      </c>
      <c r="Q254" s="111">
        <f t="shared" ca="1" si="33"/>
        <v>0</v>
      </c>
      <c r="R254" s="111">
        <f t="shared" ca="1" si="33"/>
        <v>0</v>
      </c>
      <c r="S254" s="111">
        <f t="shared" ca="1" si="33"/>
        <v>0</v>
      </c>
      <c r="T254" s="111">
        <f t="shared" ca="1" si="33"/>
        <v>0</v>
      </c>
      <c r="U254" s="111">
        <f t="shared" ca="1" si="33"/>
        <v>0</v>
      </c>
      <c r="V254" s="111">
        <f t="shared" ca="1" si="33"/>
        <v>0</v>
      </c>
      <c r="W254" s="111">
        <f t="shared" ca="1" si="33"/>
        <v>0</v>
      </c>
      <c r="X254" s="111">
        <f t="shared" ca="1" si="33"/>
        <v>0</v>
      </c>
      <c r="Y254" s="111">
        <f t="shared" ca="1" si="33"/>
        <v>0</v>
      </c>
      <c r="Z254" s="111">
        <f t="shared" ca="1" si="33"/>
        <v>0</v>
      </c>
      <c r="AA254" s="111">
        <f t="shared" ca="1" si="33"/>
        <v>0</v>
      </c>
      <c r="AB254" s="111">
        <f t="shared" ca="1" si="33"/>
        <v>0</v>
      </c>
      <c r="AC254" s="111">
        <f t="shared" ca="1" si="33"/>
        <v>0</v>
      </c>
      <c r="AD254" s="111">
        <f t="shared" ca="1" si="33"/>
        <v>0</v>
      </c>
      <c r="AE254" s="111">
        <f t="shared" ca="1" si="33"/>
        <v>53708157.500965312</v>
      </c>
      <c r="AF254" s="111">
        <f t="shared" ca="1" si="33"/>
        <v>0</v>
      </c>
      <c r="AG254" s="111">
        <f t="shared" ca="1" si="33"/>
        <v>0</v>
      </c>
      <c r="AH254" s="111">
        <f t="shared" ca="1" si="33"/>
        <v>53708157.500965312</v>
      </c>
      <c r="AJ254">
        <f ca="1">IFERROR(IF(SUMIF($G$6:$AH$6,AJ$6&amp;" Total",$G254:$AH254)-(SUMIF($G$6:$AH$6,AJ$6&amp;" "&amp;'Input-Func_Class'!$D$22,$G254:$AH254)+IFERROR(SUMIF($G$6:$AH$6,AJ$6&amp;" "&amp;'Input-Func_Class'!$E$22,$G254:$AH254),SUMIF($G$6:$AH$6,AJ$6&amp;" "&amp;'Input-Func_Class'!$B$24,$G254:$AH254))+SUMIF($G$6:$AH$6,AJ$6&amp;" "&amp;'Input-Func_Class'!$F$22,$G254:$AH254))&lt;Check_Limit,0,1),1)</f>
        <v>0</v>
      </c>
      <c r="AK254">
        <f ca="1">IFERROR(IF(SUMIF($G$6:$AH$6,AK$6&amp;" Total",$G254:$AH254)-(SUMIF($G$6:$AH$6,AK$6&amp;" "&amp;'Input-Func_Class'!$D$22,$G254:$AH254)+IFERROR(SUMIF($G$6:$AH$6,AK$6&amp;" "&amp;'Input-Func_Class'!$E$22,$G254:$AH254),SUMIF($G$6:$AH$6,AK$6&amp;" "&amp;'Input-Func_Class'!$B$24,$G254:$AH254))+SUMIF($G$6:$AH$6,AK$6&amp;" "&amp;'Input-Func_Class'!$F$22,$G254:$AH254))&lt;Check_Limit,0,1),1)</f>
        <v>0</v>
      </c>
      <c r="AL254">
        <f ca="1">IFERROR(IF(SUMIF($G$6:$AH$6,AL$6&amp;" Total",$G254:$AH254)-(SUMIF($G$6:$AH$6,AL$6&amp;" "&amp;'Input-Func_Class'!$D$22,$G254:$AH254)+IFERROR(SUMIF($G$6:$AH$6,AL$6&amp;" "&amp;'Input-Func_Class'!$E$22,$G254:$AH254),SUMIF($G$6:$AH$6,AL$6&amp;" "&amp;'Input-Func_Class'!$B$24,$G254:$AH254))+SUMIF($G$6:$AH$6,AL$6&amp;" "&amp;'Input-Func_Class'!$F$22,$G254:$AH254))&lt;Check_Limit,0,1),1)</f>
        <v>0</v>
      </c>
      <c r="AM254">
        <f ca="1">IFERROR(IF(SUMIF($G$6:$AH$6,AM$6&amp;" Total",$G254:$AH254)-(SUMIF($G$6:$AH$6,AM$6&amp;" "&amp;'Input-Func_Class'!$D$22,$G254:$AH254)+IFERROR(SUMIF($G$6:$AH$6,AM$6&amp;" "&amp;'Input-Func_Class'!$E$22,$G254:$AH254),SUMIF($G$6:$AH$6,AM$6&amp;" "&amp;'Input-Func_Class'!$B$24,$G254:$AH254))+SUMIF($G$6:$AH$6,AM$6&amp;" "&amp;'Input-Func_Class'!$F$22,$G254:$AH254))&lt;Check_Limit,0,1),1)</f>
        <v>0</v>
      </c>
      <c r="AN254">
        <f ca="1">IFERROR(IF(SUMIF($G$6:$AH$6,AN$6&amp;" Total",$G254:$AH254)-(SUMIF($G$6:$AH$6,AN$6&amp;" "&amp;'Input-Func_Class'!$D$22,$G254:$AH254)+IFERROR(SUMIF($G$6:$AH$6,AN$6&amp;" "&amp;'Input-Func_Class'!$E$22,$G254:$AH254),SUMIF($G$6:$AH$6,AN$6&amp;" "&amp;'Input-Func_Class'!$B$24,$G254:$AH254))+SUMIF($G$6:$AH$6,AN$6&amp;" "&amp;'Input-Func_Class'!$F$22,$G254:$AH254))&lt;Check_Limit,0,1),1)</f>
        <v>0</v>
      </c>
      <c r="AO254">
        <f ca="1">IFERROR(IF(SUMIF($G$6:$AH$6,AO$6&amp;" Total",$G254:$AH254)-(SUMIF($G$6:$AH$6,AO$6&amp;" "&amp;'Input-Func_Class'!$D$22,$G254:$AH254)+IFERROR(SUMIF($G$6:$AH$6,AO$6&amp;" "&amp;'Input-Func_Class'!$E$22,$G254:$AH254),SUMIF($G$6:$AH$6,AO$6&amp;" "&amp;'Input-Func_Class'!$B$24,$G254:$AH254))+SUMIF($G$6:$AH$6,AO$6&amp;" "&amp;'Input-Func_Class'!$F$22,$G254:$AH254))&lt;Check_Limit,0,1),1)</f>
        <v>0</v>
      </c>
      <c r="AP254">
        <f ca="1">IFERROR(IF(SUMIF($G$6:$AH$6,AP$6&amp;" Total",$G254:$AH254)-(SUMIF($G$6:$AH$6,AP$6&amp;" "&amp;'Input-Func_Class'!$D$22,$G254:$AH254)+IFERROR(SUMIF($G$6:$AH$6,AP$6&amp;" "&amp;'Input-Func_Class'!$E$22,$G254:$AH254),SUMIF($G$6:$AH$6,AP$6&amp;" "&amp;'Input-Func_Class'!$B$24,$G254:$AH254))+SUMIF($G$6:$AH$6,AP$6&amp;" "&amp;'Input-Func_Class'!$F$22,$G254:$AH254))&lt;Check_Limit,0,1),1)</f>
        <v>0</v>
      </c>
    </row>
    <row r="255" spans="1:42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>
        <f t="shared" si="25"/>
        <v>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J255">
        <f>IFERROR(IF(SUMIF($G$6:$AH$6,AJ$6&amp;" Total",$G255:$AH255)-(SUMIF($G$6:$AH$6,AJ$6&amp;" "&amp;'Input-Func_Class'!$D$22,$G255:$AH255)+IFERROR(SUMIF($G$6:$AH$6,AJ$6&amp;" "&amp;'Input-Func_Class'!$E$22,$G255:$AH255),SUMIF($G$6:$AH$6,AJ$6&amp;" "&amp;'Input-Func_Class'!$B$24,$G255:$AH255))+SUMIF($G$6:$AH$6,AJ$6&amp;" "&amp;'Input-Func_Class'!$F$22,$G255:$AH255))&lt;Check_Limit,0,1),1)</f>
        <v>0</v>
      </c>
      <c r="AK255">
        <f>IFERROR(IF(SUMIF($G$6:$AH$6,AK$6&amp;" Total",$G255:$AH255)-(SUMIF($G$6:$AH$6,AK$6&amp;" "&amp;'Input-Func_Class'!$D$22,$G255:$AH255)+IFERROR(SUMIF($G$6:$AH$6,AK$6&amp;" "&amp;'Input-Func_Class'!$E$22,$G255:$AH255),SUMIF($G$6:$AH$6,AK$6&amp;" "&amp;'Input-Func_Class'!$B$24,$G255:$AH255))+SUMIF($G$6:$AH$6,AK$6&amp;" "&amp;'Input-Func_Class'!$F$22,$G255:$AH255))&lt;Check_Limit,0,1),1)</f>
        <v>0</v>
      </c>
      <c r="AL255">
        <f>IFERROR(IF(SUMIF($G$6:$AH$6,AL$6&amp;" Total",$G255:$AH255)-(SUMIF($G$6:$AH$6,AL$6&amp;" "&amp;'Input-Func_Class'!$D$22,$G255:$AH255)+IFERROR(SUMIF($G$6:$AH$6,AL$6&amp;" "&amp;'Input-Func_Class'!$E$22,$G255:$AH255),SUMIF($G$6:$AH$6,AL$6&amp;" "&amp;'Input-Func_Class'!$B$24,$G255:$AH255))+SUMIF($G$6:$AH$6,AL$6&amp;" "&amp;'Input-Func_Class'!$F$22,$G255:$AH255))&lt;Check_Limit,0,1),1)</f>
        <v>0</v>
      </c>
      <c r="AM255">
        <f>IFERROR(IF(SUMIF($G$6:$AH$6,AM$6&amp;" Total",$G255:$AH255)-(SUMIF($G$6:$AH$6,AM$6&amp;" "&amp;'Input-Func_Class'!$D$22,$G255:$AH255)+IFERROR(SUMIF($G$6:$AH$6,AM$6&amp;" "&amp;'Input-Func_Class'!$E$22,$G255:$AH255),SUMIF($G$6:$AH$6,AM$6&amp;" "&amp;'Input-Func_Class'!$B$24,$G255:$AH255))+SUMIF($G$6:$AH$6,AM$6&amp;" "&amp;'Input-Func_Class'!$F$22,$G255:$AH255))&lt;Check_Limit,0,1),1)</f>
        <v>0</v>
      </c>
      <c r="AN255">
        <f>IFERROR(IF(SUMIF($G$6:$AH$6,AN$6&amp;" Total",$G255:$AH255)-(SUMIF($G$6:$AH$6,AN$6&amp;" "&amp;'Input-Func_Class'!$D$22,$G255:$AH255)+IFERROR(SUMIF($G$6:$AH$6,AN$6&amp;" "&amp;'Input-Func_Class'!$E$22,$G255:$AH255),SUMIF($G$6:$AH$6,AN$6&amp;" "&amp;'Input-Func_Class'!$B$24,$G255:$AH255))+SUMIF($G$6:$AH$6,AN$6&amp;" "&amp;'Input-Func_Class'!$F$22,$G255:$AH255))&lt;Check_Limit,0,1),1)</f>
        <v>0</v>
      </c>
      <c r="AO255">
        <f>IFERROR(IF(SUMIF($G$6:$AH$6,AO$6&amp;" Total",$G255:$AH255)-(SUMIF($G$6:$AH$6,AO$6&amp;" "&amp;'Input-Func_Class'!$D$22,$G255:$AH255)+IFERROR(SUMIF($G$6:$AH$6,AO$6&amp;" "&amp;'Input-Func_Class'!$E$22,$G255:$AH255),SUMIF($G$6:$AH$6,AO$6&amp;" "&amp;'Input-Func_Class'!$B$24,$G255:$AH255))+SUMIF($G$6:$AH$6,AO$6&amp;" "&amp;'Input-Func_Class'!$F$22,$G255:$AH255))&lt;Check_Limit,0,1),1)</f>
        <v>0</v>
      </c>
      <c r="AP255">
        <f>IFERROR(IF(SUMIF($G$6:$AH$6,AP$6&amp;" Total",$G255:$AH255)-(SUMIF($G$6:$AH$6,AP$6&amp;" "&amp;'Input-Func_Class'!$D$22,$G255:$AH255)+IFERROR(SUMIF($G$6:$AH$6,AP$6&amp;" "&amp;'Input-Func_Class'!$E$22,$G255:$AH255),SUMIF($G$6:$AH$6,AP$6&amp;" "&amp;'Input-Func_Class'!$B$24,$G255:$AH255))+SUMIF($G$6:$AH$6,AP$6&amp;" "&amp;'Input-Func_Class'!$F$22,$G255:$AH255))&lt;Check_Limit,0,1),1)</f>
        <v>0</v>
      </c>
    </row>
    <row r="256" spans="1:42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>
        <f t="shared" si="25"/>
        <v>0</v>
      </c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J256">
        <f>IFERROR(IF(SUMIF($G$6:$AH$6,AJ$6&amp;" Total",$G256:$AH256)-(SUMIF($G$6:$AH$6,AJ$6&amp;" "&amp;'Input-Func_Class'!$D$22,$G256:$AH256)+IFERROR(SUMIF($G$6:$AH$6,AJ$6&amp;" "&amp;'Input-Func_Class'!$E$22,$G256:$AH256),SUMIF($G$6:$AH$6,AJ$6&amp;" "&amp;'Input-Func_Class'!$B$24,$G256:$AH256))+SUMIF($G$6:$AH$6,AJ$6&amp;" "&amp;'Input-Func_Class'!$F$22,$G256:$AH256))&lt;Check_Limit,0,1),1)</f>
        <v>0</v>
      </c>
      <c r="AK256">
        <f>IFERROR(IF(SUMIF($G$6:$AH$6,AK$6&amp;" Total",$G256:$AH256)-(SUMIF($G$6:$AH$6,AK$6&amp;" "&amp;'Input-Func_Class'!$D$22,$G256:$AH256)+IFERROR(SUMIF($G$6:$AH$6,AK$6&amp;" "&amp;'Input-Func_Class'!$E$22,$G256:$AH256),SUMIF($G$6:$AH$6,AK$6&amp;" "&amp;'Input-Func_Class'!$B$24,$G256:$AH256))+SUMIF($G$6:$AH$6,AK$6&amp;" "&amp;'Input-Func_Class'!$F$22,$G256:$AH256))&lt;Check_Limit,0,1),1)</f>
        <v>0</v>
      </c>
      <c r="AL256">
        <f>IFERROR(IF(SUMIF($G$6:$AH$6,AL$6&amp;" Total",$G256:$AH256)-(SUMIF($G$6:$AH$6,AL$6&amp;" "&amp;'Input-Func_Class'!$D$22,$G256:$AH256)+IFERROR(SUMIF($G$6:$AH$6,AL$6&amp;" "&amp;'Input-Func_Class'!$E$22,$G256:$AH256),SUMIF($G$6:$AH$6,AL$6&amp;" "&amp;'Input-Func_Class'!$B$24,$G256:$AH256))+SUMIF($G$6:$AH$6,AL$6&amp;" "&amp;'Input-Func_Class'!$F$22,$G256:$AH256))&lt;Check_Limit,0,1),1)</f>
        <v>0</v>
      </c>
      <c r="AM256">
        <f>IFERROR(IF(SUMIF($G$6:$AH$6,AM$6&amp;" Total",$G256:$AH256)-(SUMIF($G$6:$AH$6,AM$6&amp;" "&amp;'Input-Func_Class'!$D$22,$G256:$AH256)+IFERROR(SUMIF($G$6:$AH$6,AM$6&amp;" "&amp;'Input-Func_Class'!$E$22,$G256:$AH256),SUMIF($G$6:$AH$6,AM$6&amp;" "&amp;'Input-Func_Class'!$B$24,$G256:$AH256))+SUMIF($G$6:$AH$6,AM$6&amp;" "&amp;'Input-Func_Class'!$F$22,$G256:$AH256))&lt;Check_Limit,0,1),1)</f>
        <v>0</v>
      </c>
      <c r="AN256">
        <f>IFERROR(IF(SUMIF($G$6:$AH$6,AN$6&amp;" Total",$G256:$AH256)-(SUMIF($G$6:$AH$6,AN$6&amp;" "&amp;'Input-Func_Class'!$D$22,$G256:$AH256)+IFERROR(SUMIF($G$6:$AH$6,AN$6&amp;" "&amp;'Input-Func_Class'!$E$22,$G256:$AH256),SUMIF($G$6:$AH$6,AN$6&amp;" "&amp;'Input-Func_Class'!$B$24,$G256:$AH256))+SUMIF($G$6:$AH$6,AN$6&amp;" "&amp;'Input-Func_Class'!$F$22,$G256:$AH256))&lt;Check_Limit,0,1),1)</f>
        <v>0</v>
      </c>
      <c r="AO256">
        <f>IFERROR(IF(SUMIF($G$6:$AH$6,AO$6&amp;" Total",$G256:$AH256)-(SUMIF($G$6:$AH$6,AO$6&amp;" "&amp;'Input-Func_Class'!$D$22,$G256:$AH256)+IFERROR(SUMIF($G$6:$AH$6,AO$6&amp;" "&amp;'Input-Func_Class'!$E$22,$G256:$AH256),SUMIF($G$6:$AH$6,AO$6&amp;" "&amp;'Input-Func_Class'!$B$24,$G256:$AH256))+SUMIF($G$6:$AH$6,AO$6&amp;" "&amp;'Input-Func_Class'!$F$22,$G256:$AH256))&lt;Check_Limit,0,1),1)</f>
        <v>0</v>
      </c>
      <c r="AP256">
        <f>IFERROR(IF(SUMIF($G$6:$AH$6,AP$6&amp;" Total",$G256:$AH256)-(SUMIF($G$6:$AH$6,AP$6&amp;" "&amp;'Input-Func_Class'!$D$22,$G256:$AH256)+IFERROR(SUMIF($G$6:$AH$6,AP$6&amp;" "&amp;'Input-Func_Class'!$E$22,$G256:$AH256),SUMIF($G$6:$AH$6,AP$6&amp;" "&amp;'Input-Func_Class'!$B$24,$G256:$AH256))+SUMIF($G$6:$AH$6,AP$6&amp;" "&amp;'Input-Func_Class'!$F$22,$G256:$AH256))&lt;Check_Limit,0,1),1)</f>
        <v>0</v>
      </c>
    </row>
    <row r="257" spans="1:42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>Functionalization!$D257</f>
        <v>361817.04230668675</v>
      </c>
      <c r="E257" s="11">
        <f t="shared" ca="1" si="25"/>
        <v>0</v>
      </c>
      <c r="F257" s="3" t="str">
        <f>IF($D257=0,"-",IF('Input-Accounts'!$E257&lt;&gt;0,'Input-Accounts'!$E257,'Input-Accounts'!$G257))</f>
        <v>CUSTOMER</v>
      </c>
      <c r="G257" s="11">
        <f ca="1">IF(G$5&lt;&gt;"",HLOOKUP(G$5,Functionalization!$G$6:$M$427,ROW($A257)-5,FALSE),IFERROR(INDEX(G$391:G$427,MATCH($F257,$B$391:$B$427,0))/VLOOKUP($F257,$B$391:$AH$427,MATCH(LEFT(TRIM(G$6),FIND("~",SUBSTITUTE(G$6,"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257))*HLOOKUP(LEFT(TRIM(G$6),FIND("~",SUBSTITUTE(G$6," ","~",LEN(TRIM(G$6))-LEN(SUBSTITUTE(TRIM(G$6)," ",""))))-1)&amp;" Total",$B$6:$AH$427,ROW($A257)-5,FALSE))</f>
        <v>0</v>
      </c>
      <c r="H257" s="11">
        <f ca="1">IF(H$5&lt;&gt;"",HLOOKUP(H$5,Functionalization!$G$6:$M$427,ROW($A257)-5,FALSE),IFERROR(INDEX(H$391:H$427,MATCH($F257,$B$391:$B$427,0))/VLOOKUP($F257,$B$391:$AH$427,MATCH(LEFT(TRIM(H$6),FIND("~",SUBSTITUTE(H$6,"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257))*HLOOKUP(LEFT(TRIM(H$6),FIND("~",SUBSTITUTE(H$6," ","~",LEN(TRIM(H$6))-LEN(SUBSTITUTE(TRIM(H$6)," ",""))))-1)&amp;" Total",$B$6:$AH$427,ROW($A257)-5,FALSE))</f>
        <v>0</v>
      </c>
      <c r="I257" s="11">
        <f ca="1">IF(I$5&lt;&gt;"",HLOOKUP(I$5,Functionalization!$G$6:$M$427,ROW($A257)-5,FALSE),IFERROR(INDEX(I$391:I$427,MATCH($F257,$B$391:$B$427,0))/VLOOKUP($F257,$B$391:$AH$427,MATCH(LEFT(TRIM(I$6),FIND("~",SUBSTITUTE(I$6,"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257))*HLOOKUP(LEFT(TRIM(I$6),FIND("~",SUBSTITUTE(I$6," ","~",LEN(TRIM(I$6))-LEN(SUBSTITUTE(TRIM(I$6)," ",""))))-1)&amp;" Total",$B$6:$AH$427,ROW($A257)-5,FALSE))</f>
        <v>0</v>
      </c>
      <c r="J257" s="11">
        <f ca="1">IF(J$5&lt;&gt;"",HLOOKUP(J$5,Functionalization!$G$6:$M$427,ROW($A257)-5,FALSE),IFERROR(INDEX(J$391:J$427,MATCH($F257,$B$391:$B$427,0))/VLOOKUP($F257,$B$391:$AH$427,MATCH(LEFT(TRIM(J$6),FIND("~",SUBSTITUTE(J$6,"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257))*HLOOKUP(LEFT(TRIM(J$6),FIND("~",SUBSTITUTE(J$6," ","~",LEN(TRIM(J$6))-LEN(SUBSTITUTE(TRIM(J$6)," ",""))))-1)&amp;" Total",$B$6:$AH$427,ROW($A257)-5,FALSE))</f>
        <v>0</v>
      </c>
      <c r="K257" s="11">
        <f ca="1">IF(K$5&lt;&gt;"",HLOOKUP(K$5,Functionalization!$G$6:$M$427,ROW($A257)-5,FALSE),IFERROR(INDEX(K$391:K$427,MATCH($F257,$B$391:$B$427,0))/VLOOKUP($F257,$B$391:$AH$427,MATCH(LEFT(TRIM(K$6),FIND("~",SUBSTITUTE(K$6,"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257))*HLOOKUP(LEFT(TRIM(K$6),FIND("~",SUBSTITUTE(K$6," ","~",LEN(TRIM(K$6))-LEN(SUBSTITUTE(TRIM(K$6)," ",""))))-1)&amp;" Total",$B$6:$AH$427,ROW($A257)-5,FALSE))</f>
        <v>0</v>
      </c>
      <c r="L257" s="11">
        <f ca="1">IF(L$5&lt;&gt;"",HLOOKUP(L$5,Functionalization!$G$6:$M$427,ROW($A257)-5,FALSE),IFERROR(INDEX(L$391:L$427,MATCH($F257,$B$391:$B$427,0))/VLOOKUP($F257,$B$391:$AH$427,MATCH(LEFT(TRIM(L$6),FIND("~",SUBSTITUTE(L$6,"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257))*HLOOKUP(LEFT(TRIM(L$6),FIND("~",SUBSTITUTE(L$6," ","~",LEN(TRIM(L$6))-LEN(SUBSTITUTE(TRIM(L$6)," ",""))))-1)&amp;" Total",$B$6:$AH$427,ROW($A257)-5,FALSE))</f>
        <v>0</v>
      </c>
      <c r="M257" s="11">
        <f ca="1">IF(M$5&lt;&gt;"",HLOOKUP(M$5,Functionalization!$G$6:$M$427,ROW($A257)-5,FALSE),IFERROR(INDEX(M$391:M$427,MATCH($F257,$B$391:$B$427,0))/VLOOKUP($F257,$B$391:$AH$427,MATCH(LEFT(TRIM(M$6),FIND("~",SUBSTITUTE(M$6,"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257))*HLOOKUP(LEFT(TRIM(M$6),FIND("~",SUBSTITUTE(M$6," ","~",LEN(TRIM(M$6))-LEN(SUBSTITUTE(TRIM(M$6)," ",""))))-1)&amp;" Total",$B$6:$AH$427,ROW($A257)-5,FALSE))</f>
        <v>0</v>
      </c>
      <c r="N257" s="11">
        <f ca="1">IF(N$5&lt;&gt;"",HLOOKUP(N$5,Functionalization!$G$6:$M$427,ROW($A257)-5,FALSE),IFERROR(INDEX(N$391:N$427,MATCH($F257,$B$391:$B$427,0))/VLOOKUP($F257,$B$391:$AH$427,MATCH(LEFT(TRIM(N$6),FIND("~",SUBSTITUTE(N$6,"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257))*HLOOKUP(LEFT(TRIM(N$6),FIND("~",SUBSTITUTE(N$6," ","~",LEN(TRIM(N$6))-LEN(SUBSTITUTE(TRIM(N$6)," ",""))))-1)&amp;" Total",$B$6:$AH$427,ROW($A257)-5,FALSE))</f>
        <v>0</v>
      </c>
      <c r="O257" s="11">
        <f ca="1">IF(O$5&lt;&gt;"",HLOOKUP(O$5,Functionalization!$G$6:$M$427,ROW($A257)-5,FALSE),IFERROR(INDEX(O$391:O$427,MATCH($F257,$B$391:$B$427,0))/VLOOKUP($F257,$B$391:$AH$427,MATCH(LEFT(TRIM(O$6),FIND("~",SUBSTITUTE(O$6,"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257))*HLOOKUP(LEFT(TRIM(O$6),FIND("~",SUBSTITUTE(O$6," ","~",LEN(TRIM(O$6))-LEN(SUBSTITUTE(TRIM(O$6)," ",""))))-1)&amp;" Total",$B$6:$AH$427,ROW($A257)-5,FALSE))</f>
        <v>0</v>
      </c>
      <c r="P257" s="11">
        <f ca="1">IF(P$5&lt;&gt;"",HLOOKUP(P$5,Functionalization!$G$6:$M$427,ROW($A257)-5,FALSE),IFERROR(INDEX(P$391:P$427,MATCH($F257,$B$391:$B$427,0))/VLOOKUP($F257,$B$391:$AH$427,MATCH(LEFT(TRIM(P$6),FIND("~",SUBSTITUTE(P$6,"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257))*HLOOKUP(LEFT(TRIM(P$6),FIND("~",SUBSTITUTE(P$6," ","~",LEN(TRIM(P$6))-LEN(SUBSTITUTE(TRIM(P$6)," ",""))))-1)&amp;" Total",$B$6:$AH$427,ROW($A257)-5,FALSE))</f>
        <v>0</v>
      </c>
      <c r="Q257" s="11">
        <f ca="1">IF(Q$5&lt;&gt;"",HLOOKUP(Q$5,Functionalization!$G$6:$M$427,ROW($A257)-5,FALSE),IFERROR(INDEX(Q$391:Q$427,MATCH($F257,$B$391:$B$427,0))/VLOOKUP($F257,$B$391:$AH$427,MATCH(LEFT(TRIM(Q$6),FIND("~",SUBSTITUTE(Q$6,"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257))*HLOOKUP(LEFT(TRIM(Q$6),FIND("~",SUBSTITUTE(Q$6," ","~",LEN(TRIM(Q$6))-LEN(SUBSTITUTE(TRIM(Q$6)," ",""))))-1)&amp;" Total",$B$6:$AH$427,ROW($A257)-5,FALSE))</f>
        <v>0</v>
      </c>
      <c r="R257" s="11">
        <f ca="1">IF(R$5&lt;&gt;"",HLOOKUP(R$5,Functionalization!$G$6:$M$427,ROW($A257)-5,FALSE),IFERROR(INDEX(R$391:R$427,MATCH($F257,$B$391:$B$427,0))/VLOOKUP($F257,$B$391:$AH$427,MATCH(LEFT(TRIM(R$6),FIND("~",SUBSTITUTE(R$6,"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257))*HLOOKUP(LEFT(TRIM(R$6),FIND("~",SUBSTITUTE(R$6," ","~",LEN(TRIM(R$6))-LEN(SUBSTITUTE(TRIM(R$6)," ",""))))-1)&amp;" Total",$B$6:$AH$427,ROW($A257)-5,FALSE))</f>
        <v>0</v>
      </c>
      <c r="S257" s="11">
        <f ca="1">IF(S$5&lt;&gt;"",HLOOKUP(S$5,Functionalization!$G$6:$M$427,ROW($A257)-5,FALSE),IFERROR(INDEX(S$391:S$427,MATCH($F257,$B$391:$B$427,0))/VLOOKUP($F257,$B$391:$AH$427,MATCH(LEFT(TRIM(S$6),FIND("~",SUBSTITUTE(S$6,"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257))*HLOOKUP(LEFT(TRIM(S$6),FIND("~",SUBSTITUTE(S$6," ","~",LEN(TRIM(S$6))-LEN(SUBSTITUTE(TRIM(S$6)," ",""))))-1)&amp;" Total",$B$6:$AH$427,ROW($A257)-5,FALSE))</f>
        <v>0</v>
      </c>
      <c r="T257" s="11">
        <f ca="1">IF(T$5&lt;&gt;"",HLOOKUP(T$5,Functionalization!$G$6:$M$427,ROW($A257)-5,FALSE),IFERROR(INDEX(T$391:T$427,MATCH($F257,$B$391:$B$427,0))/VLOOKUP($F257,$B$391:$AH$427,MATCH(LEFT(TRIM(T$6),FIND("~",SUBSTITUTE(T$6,"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257))*HLOOKUP(LEFT(TRIM(T$6),FIND("~",SUBSTITUTE(T$6," ","~",LEN(TRIM(T$6))-LEN(SUBSTITUTE(TRIM(T$6)," ",""))))-1)&amp;" Total",$B$6:$AH$427,ROW($A257)-5,FALSE))</f>
        <v>0</v>
      </c>
      <c r="U257" s="11">
        <f ca="1">IF(U$5&lt;&gt;"",HLOOKUP(U$5,Functionalization!$G$6:$M$427,ROW($A257)-5,FALSE),IFERROR(INDEX(U$391:U$427,MATCH($F257,$B$391:$B$427,0))/VLOOKUP($F257,$B$391:$AH$427,MATCH(LEFT(TRIM(U$6),FIND("~",SUBSTITUTE(U$6,"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257))*HLOOKUP(LEFT(TRIM(U$6),FIND("~",SUBSTITUTE(U$6," ","~",LEN(TRIM(U$6))-LEN(SUBSTITUTE(TRIM(U$6)," ",""))))-1)&amp;" Total",$B$6:$AH$427,ROW($A257)-5,FALSE))</f>
        <v>0</v>
      </c>
      <c r="V257" s="11">
        <f ca="1">IF(V$5&lt;&gt;"",HLOOKUP(V$5,Functionalization!$G$6:$M$427,ROW($A257)-5,FALSE),IFERROR(INDEX(V$391:V$427,MATCH($F257,$B$391:$B$427,0))/VLOOKUP($F257,$B$391:$AH$427,MATCH(LEFT(TRIM(V$6),FIND("~",SUBSTITUTE(V$6,"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257))*HLOOKUP(LEFT(TRIM(V$6),FIND("~",SUBSTITUTE(V$6," ","~",LEN(TRIM(V$6))-LEN(SUBSTITUTE(TRIM(V$6)," ",""))))-1)&amp;" Total",$B$6:$AH$427,ROW($A257)-5,FALSE))</f>
        <v>0</v>
      </c>
      <c r="W257" s="11">
        <f ca="1">IF(W$5&lt;&gt;"",HLOOKUP(W$5,Functionalization!$G$6:$M$427,ROW($A257)-5,FALSE),IFERROR(INDEX(W$391:W$427,MATCH($F257,$B$391:$B$427,0))/VLOOKUP($F257,$B$391:$AH$427,MATCH(LEFT(TRIM(W$6),FIND("~",SUBSTITUTE(W$6,"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257))*HLOOKUP(LEFT(TRIM(W$6),FIND("~",SUBSTITUTE(W$6," ","~",LEN(TRIM(W$6))-LEN(SUBSTITUTE(TRIM(W$6)," ",""))))-1)&amp;" Total",$B$6:$AH$427,ROW($A257)-5,FALSE))</f>
        <v>0</v>
      </c>
      <c r="X257" s="11">
        <f ca="1">IF(X$5&lt;&gt;"",HLOOKUP(X$5,Functionalization!$G$6:$M$427,ROW($A257)-5,FALSE),IFERROR(INDEX(X$391:X$427,MATCH($F257,$B$391:$B$427,0))/VLOOKUP($F257,$B$391:$AH$427,MATCH(LEFT(TRIM(X$6),FIND("~",SUBSTITUTE(X$6,"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257))*HLOOKUP(LEFT(TRIM(X$6),FIND("~",SUBSTITUTE(X$6," ","~",LEN(TRIM(X$6))-LEN(SUBSTITUTE(TRIM(X$6)," ",""))))-1)&amp;" Total",$B$6:$AH$427,ROW($A257)-5,FALSE))</f>
        <v>0</v>
      </c>
      <c r="Y257" s="11">
        <f ca="1">IF(Y$5&lt;&gt;"",HLOOKUP(Y$5,Functionalization!$G$6:$M$427,ROW($A257)-5,FALSE),IFERROR(INDEX(Y$391:Y$427,MATCH($F257,$B$391:$B$427,0))/VLOOKUP($F257,$B$391:$AH$427,MATCH(LEFT(TRIM(Y$6),FIND("~",SUBSTITUTE(Y$6,"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257))*HLOOKUP(LEFT(TRIM(Y$6),FIND("~",SUBSTITUTE(Y$6," ","~",LEN(TRIM(Y$6))-LEN(SUBSTITUTE(TRIM(Y$6)," ",""))))-1)&amp;" Total",$B$6:$AH$427,ROW($A257)-5,FALSE))</f>
        <v>0</v>
      </c>
      <c r="Z257" s="11">
        <f ca="1">IF(Z$5&lt;&gt;"",HLOOKUP(Z$5,Functionalization!$G$6:$M$427,ROW($A257)-5,FALSE),IFERROR(INDEX(Z$391:Z$427,MATCH($F257,$B$391:$B$427,0))/VLOOKUP($F257,$B$391:$AH$427,MATCH(LEFT(TRIM(Z$6),FIND("~",SUBSTITUTE(Z$6,"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257))*HLOOKUP(LEFT(TRIM(Z$6),FIND("~",SUBSTITUTE(Z$6," ","~",LEN(TRIM(Z$6))-LEN(SUBSTITUTE(TRIM(Z$6)," ",""))))-1)&amp;" Total",$B$6:$AH$427,ROW($A257)-5,FALSE))</f>
        <v>0</v>
      </c>
      <c r="AA257" s="11">
        <f ca="1">IF(AA$5&lt;&gt;"",HLOOKUP(AA$5,Functionalization!$G$6:$M$427,ROW($A257)-5,FALSE),IFERROR(INDEX(AA$391:AA$427,MATCH($F257,$B$391:$B$427,0))/VLOOKUP($F257,$B$391:$AH$427,MATCH(LEFT(TRIM(AA$6),FIND("~",SUBSTITUTE(AA$6,"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257))*HLOOKUP(LEFT(TRIM(AA$6),FIND("~",SUBSTITUTE(AA$6," ","~",LEN(TRIM(AA$6))-LEN(SUBSTITUTE(TRIM(AA$6)," ",""))))-1)&amp;" Total",$B$6:$AH$427,ROW($A257)-5,FALSE))</f>
        <v>0</v>
      </c>
      <c r="AB257" s="11">
        <f ca="1">IF(AB$5&lt;&gt;"",HLOOKUP(AB$5,Functionalization!$G$6:$M$427,ROW($A257)-5,FALSE),IFERROR(INDEX(AB$391:AB$427,MATCH($F257,$B$391:$B$427,0))/VLOOKUP($F257,$B$391:$AH$427,MATCH(LEFT(TRIM(AB$6),FIND("~",SUBSTITUTE(AB$6,"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257))*HLOOKUP(LEFT(TRIM(AB$6),FIND("~",SUBSTITUTE(AB$6," ","~",LEN(TRIM(AB$6))-LEN(SUBSTITUTE(TRIM(AB$6)," ",""))))-1)&amp;" Total",$B$6:$AH$427,ROW($A257)-5,FALSE))</f>
        <v>0</v>
      </c>
      <c r="AC257" s="11">
        <f ca="1">IF(AC$5&lt;&gt;"",HLOOKUP(AC$5,Functionalization!$G$6:$M$427,ROW($A257)-5,FALSE),IFERROR(INDEX(AC$391:AC$427,MATCH($F257,$B$391:$B$427,0))/VLOOKUP($F257,$B$391:$AH$427,MATCH(LEFT(TRIM(AC$6),FIND("~",SUBSTITUTE(AC$6,"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257))*HLOOKUP(LEFT(TRIM(AC$6),FIND("~",SUBSTITUTE(AC$6," ","~",LEN(TRIM(AC$6))-LEN(SUBSTITUTE(TRIM(AC$6)," ",""))))-1)&amp;" Total",$B$6:$AH$427,ROW($A257)-5,FALSE))</f>
        <v>0</v>
      </c>
      <c r="AD257" s="11">
        <f ca="1">IF(AD$5&lt;&gt;"",HLOOKUP(AD$5,Functionalization!$G$6:$M$427,ROW($A257)-5,FALSE),IFERROR(INDEX(AD$391:AD$427,MATCH($F257,$B$391:$B$427,0))/VLOOKUP($F257,$B$391:$AH$427,MATCH(LEFT(TRIM(AD$6),FIND("~",SUBSTITUTE(AD$6,"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257))*HLOOKUP(LEFT(TRIM(AD$6),FIND("~",SUBSTITUTE(AD$6," ","~",LEN(TRIM(AD$6))-LEN(SUBSTITUTE(TRIM(AD$6)," ",""))))-1)&amp;" Total",$B$6:$AH$427,ROW($A257)-5,FALSE))</f>
        <v>0</v>
      </c>
      <c r="AE257" s="11">
        <f ca="1">IF(AE$5&lt;&gt;"",HLOOKUP(AE$5,Functionalization!$G$6:$M$427,ROW($A257)-5,FALSE),IFERROR(INDEX(AE$391:AE$427,MATCH($F257,$B$391:$B$427,0))/VLOOKUP($F257,$B$391:$AH$427,MATCH(LEFT(TRIM(AE$6),FIND("~",SUBSTITUTE(AE$6,"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257))*HLOOKUP(LEFT(TRIM(AE$6),FIND("~",SUBSTITUTE(AE$6," ","~",LEN(TRIM(AE$6))-LEN(SUBSTITUTE(TRIM(AE$6)," ",""))))-1)&amp;" Total",$B$6:$AH$427,ROW($A257)-5,FALSE))</f>
        <v>361817.04230668675</v>
      </c>
      <c r="AF257" s="11">
        <f ca="1">IF(AF$5&lt;&gt;"",HLOOKUP(AF$5,Functionalization!$G$6:$M$427,ROW($A257)-5,FALSE),IFERROR(INDEX(AF$391:AF$427,MATCH($F257,$B$391:$B$427,0))/VLOOKUP($F257,$B$391:$AH$427,MATCH(LEFT(TRIM(AF$6),FIND("~",SUBSTITUTE(AF$6,"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257))*HLOOKUP(LEFT(TRIM(AF$6),FIND("~",SUBSTITUTE(AF$6," ","~",LEN(TRIM(AF$6))-LEN(SUBSTITUTE(TRIM(AF$6)," ",""))))-1)&amp;" Total",$B$6:$AH$427,ROW($A257)-5,FALSE))</f>
        <v>0</v>
      </c>
      <c r="AG257" s="11">
        <f ca="1">IF(AG$5&lt;&gt;"",HLOOKUP(AG$5,Functionalization!$G$6:$M$427,ROW($A257)-5,FALSE),IFERROR(INDEX(AG$391:AG$427,MATCH($F257,$B$391:$B$427,0))/VLOOKUP($F257,$B$391:$AH$427,MATCH(LEFT(TRIM(AG$6),FIND("~",SUBSTITUTE(AG$6,"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257))*HLOOKUP(LEFT(TRIM(AG$6),FIND("~",SUBSTITUTE(AG$6," ","~",LEN(TRIM(AG$6))-LEN(SUBSTITUTE(TRIM(AG$6)," ",""))))-1)&amp;" Total",$B$6:$AH$427,ROW($A257)-5,FALSE))</f>
        <v>0</v>
      </c>
      <c r="AH257" s="11">
        <f ca="1">IF(AH$5&lt;&gt;"",HLOOKUP(AH$5,Functionalization!$G$6:$M$427,ROW($A257)-5,FALSE),IFERROR(INDEX(AH$391:AH$427,MATCH($F257,$B$391:$B$427,0))/VLOOKUP($F257,$B$391:$AH$427,MATCH(LEFT(TRIM(AH$6),FIND("~",SUBSTITUTE(AH$6,"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257))*HLOOKUP(LEFT(TRIM(AH$6),FIND("~",SUBSTITUTE(AH$6," ","~",LEN(TRIM(AH$6))-LEN(SUBSTITUTE(TRIM(AH$6)," ",""))))-1)&amp;" Total",$B$6:$AH$427,ROW($A257)-5,FALSE))</f>
        <v>361817.04230668675</v>
      </c>
      <c r="AJ257">
        <f ca="1">IFERROR(IF(SUMIF($G$6:$AH$6,AJ$6&amp;" Total",$G257:$AH257)-(SUMIF($G$6:$AH$6,AJ$6&amp;" "&amp;'Input-Func_Class'!$D$22,$G257:$AH257)+IFERROR(SUMIF($G$6:$AH$6,AJ$6&amp;" "&amp;'Input-Func_Class'!$E$22,$G257:$AH257),SUMIF($G$6:$AH$6,AJ$6&amp;" "&amp;'Input-Func_Class'!$B$24,$G257:$AH257))+SUMIF($G$6:$AH$6,AJ$6&amp;" "&amp;'Input-Func_Class'!$F$22,$G257:$AH257))&lt;Check_Limit,0,1),1)</f>
        <v>0</v>
      </c>
      <c r="AK257">
        <f ca="1">IFERROR(IF(SUMIF($G$6:$AH$6,AK$6&amp;" Total",$G257:$AH257)-(SUMIF($G$6:$AH$6,AK$6&amp;" "&amp;'Input-Func_Class'!$D$22,$G257:$AH257)+IFERROR(SUMIF($G$6:$AH$6,AK$6&amp;" "&amp;'Input-Func_Class'!$E$22,$G257:$AH257),SUMIF($G$6:$AH$6,AK$6&amp;" "&amp;'Input-Func_Class'!$B$24,$G257:$AH257))+SUMIF($G$6:$AH$6,AK$6&amp;" "&amp;'Input-Func_Class'!$F$22,$G257:$AH257))&lt;Check_Limit,0,1),1)</f>
        <v>0</v>
      </c>
      <c r="AL257">
        <f ca="1">IFERROR(IF(SUMIF($G$6:$AH$6,AL$6&amp;" Total",$G257:$AH257)-(SUMIF($G$6:$AH$6,AL$6&amp;" "&amp;'Input-Func_Class'!$D$22,$G257:$AH257)+IFERROR(SUMIF($G$6:$AH$6,AL$6&amp;" "&amp;'Input-Func_Class'!$E$22,$G257:$AH257),SUMIF($G$6:$AH$6,AL$6&amp;" "&amp;'Input-Func_Class'!$B$24,$G257:$AH257))+SUMIF($G$6:$AH$6,AL$6&amp;" "&amp;'Input-Func_Class'!$F$22,$G257:$AH257))&lt;Check_Limit,0,1),1)</f>
        <v>0</v>
      </c>
      <c r="AM257">
        <f ca="1">IFERROR(IF(SUMIF($G$6:$AH$6,AM$6&amp;" Total",$G257:$AH257)-(SUMIF($G$6:$AH$6,AM$6&amp;" "&amp;'Input-Func_Class'!$D$22,$G257:$AH257)+IFERROR(SUMIF($G$6:$AH$6,AM$6&amp;" "&amp;'Input-Func_Class'!$E$22,$G257:$AH257),SUMIF($G$6:$AH$6,AM$6&amp;" "&amp;'Input-Func_Class'!$B$24,$G257:$AH257))+SUMIF($G$6:$AH$6,AM$6&amp;" "&amp;'Input-Func_Class'!$F$22,$G257:$AH257))&lt;Check_Limit,0,1),1)</f>
        <v>0</v>
      </c>
      <c r="AN257">
        <f ca="1">IFERROR(IF(SUMIF($G$6:$AH$6,AN$6&amp;" Total",$G257:$AH257)-(SUMIF($G$6:$AH$6,AN$6&amp;" "&amp;'Input-Func_Class'!$D$22,$G257:$AH257)+IFERROR(SUMIF($G$6:$AH$6,AN$6&amp;" "&amp;'Input-Func_Class'!$E$22,$G257:$AH257),SUMIF($G$6:$AH$6,AN$6&amp;" "&amp;'Input-Func_Class'!$B$24,$G257:$AH257))+SUMIF($G$6:$AH$6,AN$6&amp;" "&amp;'Input-Func_Class'!$F$22,$G257:$AH257))&lt;Check_Limit,0,1),1)</f>
        <v>0</v>
      </c>
      <c r="AO257">
        <f ca="1">IFERROR(IF(SUMIF($G$6:$AH$6,AO$6&amp;" Total",$G257:$AH257)-(SUMIF($G$6:$AH$6,AO$6&amp;" "&amp;'Input-Func_Class'!$D$22,$G257:$AH257)+IFERROR(SUMIF($G$6:$AH$6,AO$6&amp;" "&amp;'Input-Func_Class'!$E$22,$G257:$AH257),SUMIF($G$6:$AH$6,AO$6&amp;" "&amp;'Input-Func_Class'!$B$24,$G257:$AH257))+SUMIF($G$6:$AH$6,AO$6&amp;" "&amp;'Input-Func_Class'!$F$22,$G257:$AH257))&lt;Check_Limit,0,1),1)</f>
        <v>0</v>
      </c>
      <c r="AP257">
        <f ca="1">IFERROR(IF(SUMIF($G$6:$AH$6,AP$6&amp;" Total",$G257:$AH257)-(SUMIF($G$6:$AH$6,AP$6&amp;" "&amp;'Input-Func_Class'!$D$22,$G257:$AH257)+IFERROR(SUMIF($G$6:$AH$6,AP$6&amp;" "&amp;'Input-Func_Class'!$E$22,$G257:$AH257),SUMIF($G$6:$AH$6,AP$6&amp;" "&amp;'Input-Func_Class'!$B$24,$G257:$AH257))+SUMIF($G$6:$AH$6,AP$6&amp;" "&amp;'Input-Func_Class'!$F$22,$G257:$AH257))&lt;Check_Limit,0,1),1)</f>
        <v>0</v>
      </c>
    </row>
    <row r="258" spans="1:42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>Functionalization!$D258</f>
        <v>-4962532.314073992</v>
      </c>
      <c r="E258" s="11">
        <f t="shared" ca="1" si="25"/>
        <v>0</v>
      </c>
      <c r="F258" s="3" t="str">
        <f>IF($D258=0,"-",IF('Input-Accounts'!$E258&lt;&gt;0,'Input-Accounts'!$E258,'Input-Accounts'!$G258))</f>
        <v>CUSTOMER</v>
      </c>
      <c r="G258" s="11">
        <f ca="1">IF(G$5&lt;&gt;"",HLOOKUP(G$5,Functionalization!$G$6:$M$427,ROW($A258)-5,FALSE),IFERROR(INDEX(G$391:G$427,MATCH($F258,$B$391:$B$427,0))/VLOOKUP($F258,$B$391:$AH$427,MATCH(LEFT(TRIM(G$6),FIND("~",SUBSTITUTE(G$6,"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258))*HLOOKUP(LEFT(TRIM(G$6),FIND("~",SUBSTITUTE(G$6," ","~",LEN(TRIM(G$6))-LEN(SUBSTITUTE(TRIM(G$6)," ",""))))-1)&amp;" Total",$B$6:$AH$427,ROW($A258)-5,FALSE))</f>
        <v>0</v>
      </c>
      <c r="H258" s="11">
        <f ca="1">IF(H$5&lt;&gt;"",HLOOKUP(H$5,Functionalization!$G$6:$M$427,ROW($A258)-5,FALSE),IFERROR(INDEX(H$391:H$427,MATCH($F258,$B$391:$B$427,0))/VLOOKUP($F258,$B$391:$AH$427,MATCH(LEFT(TRIM(H$6),FIND("~",SUBSTITUTE(H$6,"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258))*HLOOKUP(LEFT(TRIM(H$6),FIND("~",SUBSTITUTE(H$6," ","~",LEN(TRIM(H$6))-LEN(SUBSTITUTE(TRIM(H$6)," ",""))))-1)&amp;" Total",$B$6:$AH$427,ROW($A258)-5,FALSE))</f>
        <v>0</v>
      </c>
      <c r="I258" s="11">
        <f ca="1">IF(I$5&lt;&gt;"",HLOOKUP(I$5,Functionalization!$G$6:$M$427,ROW($A258)-5,FALSE),IFERROR(INDEX(I$391:I$427,MATCH($F258,$B$391:$B$427,0))/VLOOKUP($F258,$B$391:$AH$427,MATCH(LEFT(TRIM(I$6),FIND("~",SUBSTITUTE(I$6,"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258))*HLOOKUP(LEFT(TRIM(I$6),FIND("~",SUBSTITUTE(I$6," ","~",LEN(TRIM(I$6))-LEN(SUBSTITUTE(TRIM(I$6)," ",""))))-1)&amp;" Total",$B$6:$AH$427,ROW($A258)-5,FALSE))</f>
        <v>0</v>
      </c>
      <c r="J258" s="11">
        <f ca="1">IF(J$5&lt;&gt;"",HLOOKUP(J$5,Functionalization!$G$6:$M$427,ROW($A258)-5,FALSE),IFERROR(INDEX(J$391:J$427,MATCH($F258,$B$391:$B$427,0))/VLOOKUP($F258,$B$391:$AH$427,MATCH(LEFT(TRIM(J$6),FIND("~",SUBSTITUTE(J$6,"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258))*HLOOKUP(LEFT(TRIM(J$6),FIND("~",SUBSTITUTE(J$6," ","~",LEN(TRIM(J$6))-LEN(SUBSTITUTE(TRIM(J$6)," ",""))))-1)&amp;" Total",$B$6:$AH$427,ROW($A258)-5,FALSE))</f>
        <v>0</v>
      </c>
      <c r="K258" s="11">
        <f ca="1">IF(K$5&lt;&gt;"",HLOOKUP(K$5,Functionalization!$G$6:$M$427,ROW($A258)-5,FALSE),IFERROR(INDEX(K$391:K$427,MATCH($F258,$B$391:$B$427,0))/VLOOKUP($F258,$B$391:$AH$427,MATCH(LEFT(TRIM(K$6),FIND("~",SUBSTITUTE(K$6,"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258))*HLOOKUP(LEFT(TRIM(K$6),FIND("~",SUBSTITUTE(K$6," ","~",LEN(TRIM(K$6))-LEN(SUBSTITUTE(TRIM(K$6)," ",""))))-1)&amp;" Total",$B$6:$AH$427,ROW($A258)-5,FALSE))</f>
        <v>0</v>
      </c>
      <c r="L258" s="11">
        <f ca="1">IF(L$5&lt;&gt;"",HLOOKUP(L$5,Functionalization!$G$6:$M$427,ROW($A258)-5,FALSE),IFERROR(INDEX(L$391:L$427,MATCH($F258,$B$391:$B$427,0))/VLOOKUP($F258,$B$391:$AH$427,MATCH(LEFT(TRIM(L$6),FIND("~",SUBSTITUTE(L$6,"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258))*HLOOKUP(LEFT(TRIM(L$6),FIND("~",SUBSTITUTE(L$6," ","~",LEN(TRIM(L$6))-LEN(SUBSTITUTE(TRIM(L$6)," ",""))))-1)&amp;" Total",$B$6:$AH$427,ROW($A258)-5,FALSE))</f>
        <v>0</v>
      </c>
      <c r="M258" s="11">
        <f ca="1">IF(M$5&lt;&gt;"",HLOOKUP(M$5,Functionalization!$G$6:$M$427,ROW($A258)-5,FALSE),IFERROR(INDEX(M$391:M$427,MATCH($F258,$B$391:$B$427,0))/VLOOKUP($F258,$B$391:$AH$427,MATCH(LEFT(TRIM(M$6),FIND("~",SUBSTITUTE(M$6,"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258))*HLOOKUP(LEFT(TRIM(M$6),FIND("~",SUBSTITUTE(M$6," ","~",LEN(TRIM(M$6))-LEN(SUBSTITUTE(TRIM(M$6)," ",""))))-1)&amp;" Total",$B$6:$AH$427,ROW($A258)-5,FALSE))</f>
        <v>0</v>
      </c>
      <c r="N258" s="11">
        <f ca="1">IF(N$5&lt;&gt;"",HLOOKUP(N$5,Functionalization!$G$6:$M$427,ROW($A258)-5,FALSE),IFERROR(INDEX(N$391:N$427,MATCH($F258,$B$391:$B$427,0))/VLOOKUP($F258,$B$391:$AH$427,MATCH(LEFT(TRIM(N$6),FIND("~",SUBSTITUTE(N$6,"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258))*HLOOKUP(LEFT(TRIM(N$6),FIND("~",SUBSTITUTE(N$6," ","~",LEN(TRIM(N$6))-LEN(SUBSTITUTE(TRIM(N$6)," ",""))))-1)&amp;" Total",$B$6:$AH$427,ROW($A258)-5,FALSE))</f>
        <v>0</v>
      </c>
      <c r="O258" s="11">
        <f ca="1">IF(O$5&lt;&gt;"",HLOOKUP(O$5,Functionalization!$G$6:$M$427,ROW($A258)-5,FALSE),IFERROR(INDEX(O$391:O$427,MATCH($F258,$B$391:$B$427,0))/VLOOKUP($F258,$B$391:$AH$427,MATCH(LEFT(TRIM(O$6),FIND("~",SUBSTITUTE(O$6,"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258))*HLOOKUP(LEFT(TRIM(O$6),FIND("~",SUBSTITUTE(O$6," ","~",LEN(TRIM(O$6))-LEN(SUBSTITUTE(TRIM(O$6)," ",""))))-1)&amp;" Total",$B$6:$AH$427,ROW($A258)-5,FALSE))</f>
        <v>0</v>
      </c>
      <c r="P258" s="11">
        <f ca="1">IF(P$5&lt;&gt;"",HLOOKUP(P$5,Functionalization!$G$6:$M$427,ROW($A258)-5,FALSE),IFERROR(INDEX(P$391:P$427,MATCH($F258,$B$391:$B$427,0))/VLOOKUP($F258,$B$391:$AH$427,MATCH(LEFT(TRIM(P$6),FIND("~",SUBSTITUTE(P$6,"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258))*HLOOKUP(LEFT(TRIM(P$6),FIND("~",SUBSTITUTE(P$6," ","~",LEN(TRIM(P$6))-LEN(SUBSTITUTE(TRIM(P$6)," ",""))))-1)&amp;" Total",$B$6:$AH$427,ROW($A258)-5,FALSE))</f>
        <v>0</v>
      </c>
      <c r="Q258" s="11">
        <f ca="1">IF(Q$5&lt;&gt;"",HLOOKUP(Q$5,Functionalization!$G$6:$M$427,ROW($A258)-5,FALSE),IFERROR(INDEX(Q$391:Q$427,MATCH($F258,$B$391:$B$427,0))/VLOOKUP($F258,$B$391:$AH$427,MATCH(LEFT(TRIM(Q$6),FIND("~",SUBSTITUTE(Q$6,"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258))*HLOOKUP(LEFT(TRIM(Q$6),FIND("~",SUBSTITUTE(Q$6," ","~",LEN(TRIM(Q$6))-LEN(SUBSTITUTE(TRIM(Q$6)," ",""))))-1)&amp;" Total",$B$6:$AH$427,ROW($A258)-5,FALSE))</f>
        <v>0</v>
      </c>
      <c r="R258" s="11">
        <f ca="1">IF(R$5&lt;&gt;"",HLOOKUP(R$5,Functionalization!$G$6:$M$427,ROW($A258)-5,FALSE),IFERROR(INDEX(R$391:R$427,MATCH($F258,$B$391:$B$427,0))/VLOOKUP($F258,$B$391:$AH$427,MATCH(LEFT(TRIM(R$6),FIND("~",SUBSTITUTE(R$6,"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258))*HLOOKUP(LEFT(TRIM(R$6),FIND("~",SUBSTITUTE(R$6," ","~",LEN(TRIM(R$6))-LEN(SUBSTITUTE(TRIM(R$6)," ",""))))-1)&amp;" Total",$B$6:$AH$427,ROW($A258)-5,FALSE))</f>
        <v>0</v>
      </c>
      <c r="S258" s="11">
        <f ca="1">IF(S$5&lt;&gt;"",HLOOKUP(S$5,Functionalization!$G$6:$M$427,ROW($A258)-5,FALSE),IFERROR(INDEX(S$391:S$427,MATCH($F258,$B$391:$B$427,0))/VLOOKUP($F258,$B$391:$AH$427,MATCH(LEFT(TRIM(S$6),FIND("~",SUBSTITUTE(S$6,"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258))*HLOOKUP(LEFT(TRIM(S$6),FIND("~",SUBSTITUTE(S$6," ","~",LEN(TRIM(S$6))-LEN(SUBSTITUTE(TRIM(S$6)," ",""))))-1)&amp;" Total",$B$6:$AH$427,ROW($A258)-5,FALSE))</f>
        <v>0</v>
      </c>
      <c r="T258" s="11">
        <f ca="1">IF(T$5&lt;&gt;"",HLOOKUP(T$5,Functionalization!$G$6:$M$427,ROW($A258)-5,FALSE),IFERROR(INDEX(T$391:T$427,MATCH($F258,$B$391:$B$427,0))/VLOOKUP($F258,$B$391:$AH$427,MATCH(LEFT(TRIM(T$6),FIND("~",SUBSTITUTE(T$6,"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258))*HLOOKUP(LEFT(TRIM(T$6),FIND("~",SUBSTITUTE(T$6," ","~",LEN(TRIM(T$6))-LEN(SUBSTITUTE(TRIM(T$6)," ",""))))-1)&amp;" Total",$B$6:$AH$427,ROW($A258)-5,FALSE))</f>
        <v>0</v>
      </c>
      <c r="U258" s="11">
        <f ca="1">IF(U$5&lt;&gt;"",HLOOKUP(U$5,Functionalization!$G$6:$M$427,ROW($A258)-5,FALSE),IFERROR(INDEX(U$391:U$427,MATCH($F258,$B$391:$B$427,0))/VLOOKUP($F258,$B$391:$AH$427,MATCH(LEFT(TRIM(U$6),FIND("~",SUBSTITUTE(U$6,"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258))*HLOOKUP(LEFT(TRIM(U$6),FIND("~",SUBSTITUTE(U$6," ","~",LEN(TRIM(U$6))-LEN(SUBSTITUTE(TRIM(U$6)," ",""))))-1)&amp;" Total",$B$6:$AH$427,ROW($A258)-5,FALSE))</f>
        <v>0</v>
      </c>
      <c r="V258" s="11">
        <f ca="1">IF(V$5&lt;&gt;"",HLOOKUP(V$5,Functionalization!$G$6:$M$427,ROW($A258)-5,FALSE),IFERROR(INDEX(V$391:V$427,MATCH($F258,$B$391:$B$427,0))/VLOOKUP($F258,$B$391:$AH$427,MATCH(LEFT(TRIM(V$6),FIND("~",SUBSTITUTE(V$6,"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258))*HLOOKUP(LEFT(TRIM(V$6),FIND("~",SUBSTITUTE(V$6," ","~",LEN(TRIM(V$6))-LEN(SUBSTITUTE(TRIM(V$6)," ",""))))-1)&amp;" Total",$B$6:$AH$427,ROW($A258)-5,FALSE))</f>
        <v>0</v>
      </c>
      <c r="W258" s="11">
        <f ca="1">IF(W$5&lt;&gt;"",HLOOKUP(W$5,Functionalization!$G$6:$M$427,ROW($A258)-5,FALSE),IFERROR(INDEX(W$391:W$427,MATCH($F258,$B$391:$B$427,0))/VLOOKUP($F258,$B$391:$AH$427,MATCH(LEFT(TRIM(W$6),FIND("~",SUBSTITUTE(W$6,"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258))*HLOOKUP(LEFT(TRIM(W$6),FIND("~",SUBSTITUTE(W$6," ","~",LEN(TRIM(W$6))-LEN(SUBSTITUTE(TRIM(W$6)," ",""))))-1)&amp;" Total",$B$6:$AH$427,ROW($A258)-5,FALSE))</f>
        <v>0</v>
      </c>
      <c r="X258" s="11">
        <f ca="1">IF(X$5&lt;&gt;"",HLOOKUP(X$5,Functionalization!$G$6:$M$427,ROW($A258)-5,FALSE),IFERROR(INDEX(X$391:X$427,MATCH($F258,$B$391:$B$427,0))/VLOOKUP($F258,$B$391:$AH$427,MATCH(LEFT(TRIM(X$6),FIND("~",SUBSTITUTE(X$6,"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258))*HLOOKUP(LEFT(TRIM(X$6),FIND("~",SUBSTITUTE(X$6," ","~",LEN(TRIM(X$6))-LEN(SUBSTITUTE(TRIM(X$6)," ",""))))-1)&amp;" Total",$B$6:$AH$427,ROW($A258)-5,FALSE))</f>
        <v>0</v>
      </c>
      <c r="Y258" s="11">
        <f ca="1">IF(Y$5&lt;&gt;"",HLOOKUP(Y$5,Functionalization!$G$6:$M$427,ROW($A258)-5,FALSE),IFERROR(INDEX(Y$391:Y$427,MATCH($F258,$B$391:$B$427,0))/VLOOKUP($F258,$B$391:$AH$427,MATCH(LEFT(TRIM(Y$6),FIND("~",SUBSTITUTE(Y$6,"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258))*HLOOKUP(LEFT(TRIM(Y$6),FIND("~",SUBSTITUTE(Y$6," ","~",LEN(TRIM(Y$6))-LEN(SUBSTITUTE(TRIM(Y$6)," ",""))))-1)&amp;" Total",$B$6:$AH$427,ROW($A258)-5,FALSE))</f>
        <v>0</v>
      </c>
      <c r="Z258" s="11">
        <f ca="1">IF(Z$5&lt;&gt;"",HLOOKUP(Z$5,Functionalization!$G$6:$M$427,ROW($A258)-5,FALSE),IFERROR(INDEX(Z$391:Z$427,MATCH($F258,$B$391:$B$427,0))/VLOOKUP($F258,$B$391:$AH$427,MATCH(LEFT(TRIM(Z$6),FIND("~",SUBSTITUTE(Z$6,"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258))*HLOOKUP(LEFT(TRIM(Z$6),FIND("~",SUBSTITUTE(Z$6," ","~",LEN(TRIM(Z$6))-LEN(SUBSTITUTE(TRIM(Z$6)," ",""))))-1)&amp;" Total",$B$6:$AH$427,ROW($A258)-5,FALSE))</f>
        <v>0</v>
      </c>
      <c r="AA258" s="11">
        <f ca="1">IF(AA$5&lt;&gt;"",HLOOKUP(AA$5,Functionalization!$G$6:$M$427,ROW($A258)-5,FALSE),IFERROR(INDEX(AA$391:AA$427,MATCH($F258,$B$391:$B$427,0))/VLOOKUP($F258,$B$391:$AH$427,MATCH(LEFT(TRIM(AA$6),FIND("~",SUBSTITUTE(AA$6,"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258))*HLOOKUP(LEFT(TRIM(AA$6),FIND("~",SUBSTITUTE(AA$6," ","~",LEN(TRIM(AA$6))-LEN(SUBSTITUTE(TRIM(AA$6)," ",""))))-1)&amp;" Total",$B$6:$AH$427,ROW($A258)-5,FALSE))</f>
        <v>0</v>
      </c>
      <c r="AB258" s="11">
        <f ca="1">IF(AB$5&lt;&gt;"",HLOOKUP(AB$5,Functionalization!$G$6:$M$427,ROW($A258)-5,FALSE),IFERROR(INDEX(AB$391:AB$427,MATCH($F258,$B$391:$B$427,0))/VLOOKUP($F258,$B$391:$AH$427,MATCH(LEFT(TRIM(AB$6),FIND("~",SUBSTITUTE(AB$6,"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258))*HLOOKUP(LEFT(TRIM(AB$6),FIND("~",SUBSTITUTE(AB$6," ","~",LEN(TRIM(AB$6))-LEN(SUBSTITUTE(TRIM(AB$6)," ",""))))-1)&amp;" Total",$B$6:$AH$427,ROW($A258)-5,FALSE))</f>
        <v>0</v>
      </c>
      <c r="AC258" s="11">
        <f ca="1">IF(AC$5&lt;&gt;"",HLOOKUP(AC$5,Functionalization!$G$6:$M$427,ROW($A258)-5,FALSE),IFERROR(INDEX(AC$391:AC$427,MATCH($F258,$B$391:$B$427,0))/VLOOKUP($F258,$B$391:$AH$427,MATCH(LEFT(TRIM(AC$6),FIND("~",SUBSTITUTE(AC$6,"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258))*HLOOKUP(LEFT(TRIM(AC$6),FIND("~",SUBSTITUTE(AC$6," ","~",LEN(TRIM(AC$6))-LEN(SUBSTITUTE(TRIM(AC$6)," ",""))))-1)&amp;" Total",$B$6:$AH$427,ROW($A258)-5,FALSE))</f>
        <v>0</v>
      </c>
      <c r="AD258" s="11">
        <f ca="1">IF(AD$5&lt;&gt;"",HLOOKUP(AD$5,Functionalization!$G$6:$M$427,ROW($A258)-5,FALSE),IFERROR(INDEX(AD$391:AD$427,MATCH($F258,$B$391:$B$427,0))/VLOOKUP($F258,$B$391:$AH$427,MATCH(LEFT(TRIM(AD$6),FIND("~",SUBSTITUTE(AD$6,"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258))*HLOOKUP(LEFT(TRIM(AD$6),FIND("~",SUBSTITUTE(AD$6," ","~",LEN(TRIM(AD$6))-LEN(SUBSTITUTE(TRIM(AD$6)," ",""))))-1)&amp;" Total",$B$6:$AH$427,ROW($A258)-5,FALSE))</f>
        <v>0</v>
      </c>
      <c r="AE258" s="11">
        <f ca="1">IF(AE$5&lt;&gt;"",HLOOKUP(AE$5,Functionalization!$G$6:$M$427,ROW($A258)-5,FALSE),IFERROR(INDEX(AE$391:AE$427,MATCH($F258,$B$391:$B$427,0))/VLOOKUP($F258,$B$391:$AH$427,MATCH(LEFT(TRIM(AE$6),FIND("~",SUBSTITUTE(AE$6,"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258))*HLOOKUP(LEFT(TRIM(AE$6),FIND("~",SUBSTITUTE(AE$6," ","~",LEN(TRIM(AE$6))-LEN(SUBSTITUTE(TRIM(AE$6)," ",""))))-1)&amp;" Total",$B$6:$AH$427,ROW($A258)-5,FALSE))</f>
        <v>-4962532.314073992</v>
      </c>
      <c r="AF258" s="11">
        <f ca="1">IF(AF$5&lt;&gt;"",HLOOKUP(AF$5,Functionalization!$G$6:$M$427,ROW($A258)-5,FALSE),IFERROR(INDEX(AF$391:AF$427,MATCH($F258,$B$391:$B$427,0))/VLOOKUP($F258,$B$391:$AH$427,MATCH(LEFT(TRIM(AF$6),FIND("~",SUBSTITUTE(AF$6,"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258))*HLOOKUP(LEFT(TRIM(AF$6),FIND("~",SUBSTITUTE(AF$6," ","~",LEN(TRIM(AF$6))-LEN(SUBSTITUTE(TRIM(AF$6)," ",""))))-1)&amp;" Total",$B$6:$AH$427,ROW($A258)-5,FALSE))</f>
        <v>0</v>
      </c>
      <c r="AG258" s="11">
        <f ca="1">IF(AG$5&lt;&gt;"",HLOOKUP(AG$5,Functionalization!$G$6:$M$427,ROW($A258)-5,FALSE),IFERROR(INDEX(AG$391:AG$427,MATCH($F258,$B$391:$B$427,0))/VLOOKUP($F258,$B$391:$AH$427,MATCH(LEFT(TRIM(AG$6),FIND("~",SUBSTITUTE(AG$6,"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258))*HLOOKUP(LEFT(TRIM(AG$6),FIND("~",SUBSTITUTE(AG$6," ","~",LEN(TRIM(AG$6))-LEN(SUBSTITUTE(TRIM(AG$6)," ",""))))-1)&amp;" Total",$B$6:$AH$427,ROW($A258)-5,FALSE))</f>
        <v>0</v>
      </c>
      <c r="AH258" s="11">
        <f ca="1">IF(AH$5&lt;&gt;"",HLOOKUP(AH$5,Functionalization!$G$6:$M$427,ROW($A258)-5,FALSE),IFERROR(INDEX(AH$391:AH$427,MATCH($F258,$B$391:$B$427,0))/VLOOKUP($F258,$B$391:$AH$427,MATCH(LEFT(TRIM(AH$6),FIND("~",SUBSTITUTE(AH$6,"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258))*HLOOKUP(LEFT(TRIM(AH$6),FIND("~",SUBSTITUTE(AH$6," ","~",LEN(TRIM(AH$6))-LEN(SUBSTITUTE(TRIM(AH$6)," ",""))))-1)&amp;" Total",$B$6:$AH$427,ROW($A258)-5,FALSE))</f>
        <v>-4962532.314073992</v>
      </c>
      <c r="AJ258">
        <f ca="1">IFERROR(IF(SUMIF($G$6:$AH$6,AJ$6&amp;" Total",$G258:$AH258)-(SUMIF($G$6:$AH$6,AJ$6&amp;" "&amp;'Input-Func_Class'!$D$22,$G258:$AH258)+IFERROR(SUMIF($G$6:$AH$6,AJ$6&amp;" "&amp;'Input-Func_Class'!$E$22,$G258:$AH258),SUMIF($G$6:$AH$6,AJ$6&amp;" "&amp;'Input-Func_Class'!$B$24,$G258:$AH258))+SUMIF($G$6:$AH$6,AJ$6&amp;" "&amp;'Input-Func_Class'!$F$22,$G258:$AH258))&lt;Check_Limit,0,1),1)</f>
        <v>0</v>
      </c>
      <c r="AK258">
        <f ca="1">IFERROR(IF(SUMIF($G$6:$AH$6,AK$6&amp;" Total",$G258:$AH258)-(SUMIF($G$6:$AH$6,AK$6&amp;" "&amp;'Input-Func_Class'!$D$22,$G258:$AH258)+IFERROR(SUMIF($G$6:$AH$6,AK$6&amp;" "&amp;'Input-Func_Class'!$E$22,$G258:$AH258),SUMIF($G$6:$AH$6,AK$6&amp;" "&amp;'Input-Func_Class'!$B$24,$G258:$AH258))+SUMIF($G$6:$AH$6,AK$6&amp;" "&amp;'Input-Func_Class'!$F$22,$G258:$AH258))&lt;Check_Limit,0,1),1)</f>
        <v>0</v>
      </c>
      <c r="AL258">
        <f ca="1">IFERROR(IF(SUMIF($G$6:$AH$6,AL$6&amp;" Total",$G258:$AH258)-(SUMIF($G$6:$AH$6,AL$6&amp;" "&amp;'Input-Func_Class'!$D$22,$G258:$AH258)+IFERROR(SUMIF($G$6:$AH$6,AL$6&amp;" "&amp;'Input-Func_Class'!$E$22,$G258:$AH258),SUMIF($G$6:$AH$6,AL$6&amp;" "&amp;'Input-Func_Class'!$B$24,$G258:$AH258))+SUMIF($G$6:$AH$6,AL$6&amp;" "&amp;'Input-Func_Class'!$F$22,$G258:$AH258))&lt;Check_Limit,0,1),1)</f>
        <v>0</v>
      </c>
      <c r="AM258">
        <f ca="1">IFERROR(IF(SUMIF($G$6:$AH$6,AM$6&amp;" Total",$G258:$AH258)-(SUMIF($G$6:$AH$6,AM$6&amp;" "&amp;'Input-Func_Class'!$D$22,$G258:$AH258)+IFERROR(SUMIF($G$6:$AH$6,AM$6&amp;" "&amp;'Input-Func_Class'!$E$22,$G258:$AH258),SUMIF($G$6:$AH$6,AM$6&amp;" "&amp;'Input-Func_Class'!$B$24,$G258:$AH258))+SUMIF($G$6:$AH$6,AM$6&amp;" "&amp;'Input-Func_Class'!$F$22,$G258:$AH258))&lt;Check_Limit,0,1),1)</f>
        <v>0</v>
      </c>
      <c r="AN258">
        <f ca="1">IFERROR(IF(SUMIF($G$6:$AH$6,AN$6&amp;" Total",$G258:$AH258)-(SUMIF($G$6:$AH$6,AN$6&amp;" "&amp;'Input-Func_Class'!$D$22,$G258:$AH258)+IFERROR(SUMIF($G$6:$AH$6,AN$6&amp;" "&amp;'Input-Func_Class'!$E$22,$G258:$AH258),SUMIF($G$6:$AH$6,AN$6&amp;" "&amp;'Input-Func_Class'!$B$24,$G258:$AH258))+SUMIF($G$6:$AH$6,AN$6&amp;" "&amp;'Input-Func_Class'!$F$22,$G258:$AH258))&lt;Check_Limit,0,1),1)</f>
        <v>0</v>
      </c>
      <c r="AO258">
        <f ca="1">IFERROR(IF(SUMIF($G$6:$AH$6,AO$6&amp;" Total",$G258:$AH258)-(SUMIF($G$6:$AH$6,AO$6&amp;" "&amp;'Input-Func_Class'!$D$22,$G258:$AH258)+IFERROR(SUMIF($G$6:$AH$6,AO$6&amp;" "&amp;'Input-Func_Class'!$E$22,$G258:$AH258),SUMIF($G$6:$AH$6,AO$6&amp;" "&amp;'Input-Func_Class'!$B$24,$G258:$AH258))+SUMIF($G$6:$AH$6,AO$6&amp;" "&amp;'Input-Func_Class'!$F$22,$G258:$AH258))&lt;Check_Limit,0,1),1)</f>
        <v>0</v>
      </c>
      <c r="AP258">
        <f ca="1">IFERROR(IF(SUMIF($G$6:$AH$6,AP$6&amp;" Total",$G258:$AH258)-(SUMIF($G$6:$AH$6,AP$6&amp;" "&amp;'Input-Func_Class'!$D$22,$G258:$AH258)+IFERROR(SUMIF($G$6:$AH$6,AP$6&amp;" "&amp;'Input-Func_Class'!$E$22,$G258:$AH258),SUMIF($G$6:$AH$6,AP$6&amp;" "&amp;'Input-Func_Class'!$B$24,$G258:$AH258))+SUMIF($G$6:$AH$6,AP$6&amp;" "&amp;'Input-Func_Class'!$F$22,$G258:$AH258))&lt;Check_Limit,0,1),1)</f>
        <v>0</v>
      </c>
    </row>
    <row r="259" spans="1:42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>SUBTOTAL(9,D257:D258)</f>
        <v>-4600715.2717673052</v>
      </c>
      <c r="E259" s="11">
        <f t="shared" ca="1" si="25"/>
        <v>0</v>
      </c>
      <c r="G259" s="111">
        <f t="shared" ref="G259:AH259" ca="1" si="34">SUBTOTAL(9,G257:G258)</f>
        <v>0</v>
      </c>
      <c r="H259" s="111">
        <f t="shared" ca="1" si="34"/>
        <v>0</v>
      </c>
      <c r="I259" s="111">
        <f t="shared" ca="1" si="34"/>
        <v>0</v>
      </c>
      <c r="J259" s="111">
        <f t="shared" ca="1" si="34"/>
        <v>0</v>
      </c>
      <c r="K259" s="111">
        <f t="shared" ca="1" si="34"/>
        <v>0</v>
      </c>
      <c r="L259" s="111">
        <f t="shared" ca="1" si="34"/>
        <v>0</v>
      </c>
      <c r="M259" s="111">
        <f t="shared" ca="1" si="34"/>
        <v>0</v>
      </c>
      <c r="N259" s="111">
        <f t="shared" ca="1" si="34"/>
        <v>0</v>
      </c>
      <c r="O259" s="111">
        <f t="shared" ca="1" si="34"/>
        <v>0</v>
      </c>
      <c r="P259" s="111">
        <f t="shared" ca="1" si="34"/>
        <v>0</v>
      </c>
      <c r="Q259" s="111">
        <f t="shared" ca="1" si="34"/>
        <v>0</v>
      </c>
      <c r="R259" s="111">
        <f t="shared" ca="1" si="34"/>
        <v>0</v>
      </c>
      <c r="S259" s="111">
        <f t="shared" ca="1" si="34"/>
        <v>0</v>
      </c>
      <c r="T259" s="111">
        <f t="shared" ca="1" si="34"/>
        <v>0</v>
      </c>
      <c r="U259" s="111">
        <f t="shared" ca="1" si="34"/>
        <v>0</v>
      </c>
      <c r="V259" s="111">
        <f t="shared" ca="1" si="34"/>
        <v>0</v>
      </c>
      <c r="W259" s="111">
        <f t="shared" ca="1" si="34"/>
        <v>0</v>
      </c>
      <c r="X259" s="111">
        <f t="shared" ca="1" si="34"/>
        <v>0</v>
      </c>
      <c r="Y259" s="111">
        <f t="shared" ca="1" si="34"/>
        <v>0</v>
      </c>
      <c r="Z259" s="111">
        <f t="shared" ca="1" si="34"/>
        <v>0</v>
      </c>
      <c r="AA259" s="111">
        <f t="shared" ca="1" si="34"/>
        <v>0</v>
      </c>
      <c r="AB259" s="111">
        <f t="shared" ca="1" si="34"/>
        <v>0</v>
      </c>
      <c r="AC259" s="111">
        <f t="shared" ca="1" si="34"/>
        <v>0</v>
      </c>
      <c r="AD259" s="111">
        <f t="shared" ca="1" si="34"/>
        <v>0</v>
      </c>
      <c r="AE259" s="111">
        <f t="shared" ca="1" si="34"/>
        <v>-4600715.2717673052</v>
      </c>
      <c r="AF259" s="111">
        <f t="shared" ca="1" si="34"/>
        <v>0</v>
      </c>
      <c r="AG259" s="111">
        <f t="shared" ca="1" si="34"/>
        <v>0</v>
      </c>
      <c r="AH259" s="111">
        <f t="shared" ca="1" si="34"/>
        <v>-4600715.2717673052</v>
      </c>
      <c r="AJ259">
        <f ca="1">IFERROR(IF(SUMIF($G$6:$AH$6,AJ$6&amp;" Total",$G259:$AH259)-(SUMIF($G$6:$AH$6,AJ$6&amp;" "&amp;'Input-Func_Class'!$D$22,$G259:$AH259)+IFERROR(SUMIF($G$6:$AH$6,AJ$6&amp;" "&amp;'Input-Func_Class'!$E$22,$G259:$AH259),SUMIF($G$6:$AH$6,AJ$6&amp;" "&amp;'Input-Func_Class'!$B$24,$G259:$AH259))+SUMIF($G$6:$AH$6,AJ$6&amp;" "&amp;'Input-Func_Class'!$F$22,$G259:$AH259))&lt;Check_Limit,0,1),1)</f>
        <v>0</v>
      </c>
      <c r="AK259">
        <f ca="1">IFERROR(IF(SUMIF($G$6:$AH$6,AK$6&amp;" Total",$G259:$AH259)-(SUMIF($G$6:$AH$6,AK$6&amp;" "&amp;'Input-Func_Class'!$D$22,$G259:$AH259)+IFERROR(SUMIF($G$6:$AH$6,AK$6&amp;" "&amp;'Input-Func_Class'!$E$22,$G259:$AH259),SUMIF($G$6:$AH$6,AK$6&amp;" "&amp;'Input-Func_Class'!$B$24,$G259:$AH259))+SUMIF($G$6:$AH$6,AK$6&amp;" "&amp;'Input-Func_Class'!$F$22,$G259:$AH259))&lt;Check_Limit,0,1),1)</f>
        <v>0</v>
      </c>
      <c r="AL259">
        <f ca="1">IFERROR(IF(SUMIF($G$6:$AH$6,AL$6&amp;" Total",$G259:$AH259)-(SUMIF($G$6:$AH$6,AL$6&amp;" "&amp;'Input-Func_Class'!$D$22,$G259:$AH259)+IFERROR(SUMIF($G$6:$AH$6,AL$6&amp;" "&amp;'Input-Func_Class'!$E$22,$G259:$AH259),SUMIF($G$6:$AH$6,AL$6&amp;" "&amp;'Input-Func_Class'!$B$24,$G259:$AH259))+SUMIF($G$6:$AH$6,AL$6&amp;" "&amp;'Input-Func_Class'!$F$22,$G259:$AH259))&lt;Check_Limit,0,1),1)</f>
        <v>0</v>
      </c>
      <c r="AM259">
        <f ca="1">IFERROR(IF(SUMIF($G$6:$AH$6,AM$6&amp;" Total",$G259:$AH259)-(SUMIF($G$6:$AH$6,AM$6&amp;" "&amp;'Input-Func_Class'!$D$22,$G259:$AH259)+IFERROR(SUMIF($G$6:$AH$6,AM$6&amp;" "&amp;'Input-Func_Class'!$E$22,$G259:$AH259),SUMIF($G$6:$AH$6,AM$6&amp;" "&amp;'Input-Func_Class'!$B$24,$G259:$AH259))+SUMIF($G$6:$AH$6,AM$6&amp;" "&amp;'Input-Func_Class'!$F$22,$G259:$AH259))&lt;Check_Limit,0,1),1)</f>
        <v>0</v>
      </c>
      <c r="AN259">
        <f ca="1">IFERROR(IF(SUMIF($G$6:$AH$6,AN$6&amp;" Total",$G259:$AH259)-(SUMIF($G$6:$AH$6,AN$6&amp;" "&amp;'Input-Func_Class'!$D$22,$G259:$AH259)+IFERROR(SUMIF($G$6:$AH$6,AN$6&amp;" "&amp;'Input-Func_Class'!$E$22,$G259:$AH259),SUMIF($G$6:$AH$6,AN$6&amp;" "&amp;'Input-Func_Class'!$B$24,$G259:$AH259))+SUMIF($G$6:$AH$6,AN$6&amp;" "&amp;'Input-Func_Class'!$F$22,$G259:$AH259))&lt;Check_Limit,0,1),1)</f>
        <v>0</v>
      </c>
      <c r="AO259">
        <f ca="1">IFERROR(IF(SUMIF($G$6:$AH$6,AO$6&amp;" Total",$G259:$AH259)-(SUMIF($G$6:$AH$6,AO$6&amp;" "&amp;'Input-Func_Class'!$D$22,$G259:$AH259)+IFERROR(SUMIF($G$6:$AH$6,AO$6&amp;" "&amp;'Input-Func_Class'!$E$22,$G259:$AH259),SUMIF($G$6:$AH$6,AO$6&amp;" "&amp;'Input-Func_Class'!$B$24,$G259:$AH259))+SUMIF($G$6:$AH$6,AO$6&amp;" "&amp;'Input-Func_Class'!$F$22,$G259:$AH259))&lt;Check_Limit,0,1),1)</f>
        <v>0</v>
      </c>
      <c r="AP259">
        <f ca="1">IFERROR(IF(SUMIF($G$6:$AH$6,AP$6&amp;" Total",$G259:$AH259)-(SUMIF($G$6:$AH$6,AP$6&amp;" "&amp;'Input-Func_Class'!$D$22,$G259:$AH259)+IFERROR(SUMIF($G$6:$AH$6,AP$6&amp;" "&amp;'Input-Func_Class'!$E$22,$G259:$AH259),SUMIF($G$6:$AH$6,AP$6&amp;" "&amp;'Input-Func_Class'!$B$24,$G259:$AH259))+SUMIF($G$6:$AH$6,AP$6&amp;" "&amp;'Input-Func_Class'!$F$22,$G259:$AH259))&lt;Check_Limit,0,1),1)</f>
        <v>0</v>
      </c>
    </row>
    <row r="260" spans="1:42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>
        <f t="shared" si="25"/>
        <v>0</v>
      </c>
      <c r="F260" s="3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J260">
        <f>IFERROR(IF(SUMIF($G$6:$AH$6,AJ$6&amp;" Total",$G260:$AH260)-(SUMIF($G$6:$AH$6,AJ$6&amp;" "&amp;'Input-Func_Class'!$D$22,$G260:$AH260)+IFERROR(SUMIF($G$6:$AH$6,AJ$6&amp;" "&amp;'Input-Func_Class'!$E$22,$G260:$AH260),SUMIF($G$6:$AH$6,AJ$6&amp;" "&amp;'Input-Func_Class'!$B$24,$G260:$AH260))+SUMIF($G$6:$AH$6,AJ$6&amp;" "&amp;'Input-Func_Class'!$F$22,$G260:$AH260))&lt;Check_Limit,0,1),1)</f>
        <v>0</v>
      </c>
      <c r="AK260">
        <f>IFERROR(IF(SUMIF($G$6:$AH$6,AK$6&amp;" Total",$G260:$AH260)-(SUMIF($G$6:$AH$6,AK$6&amp;" "&amp;'Input-Func_Class'!$D$22,$G260:$AH260)+IFERROR(SUMIF($G$6:$AH$6,AK$6&amp;" "&amp;'Input-Func_Class'!$E$22,$G260:$AH260),SUMIF($G$6:$AH$6,AK$6&amp;" "&amp;'Input-Func_Class'!$B$24,$G260:$AH260))+SUMIF($G$6:$AH$6,AK$6&amp;" "&amp;'Input-Func_Class'!$F$22,$G260:$AH260))&lt;Check_Limit,0,1),1)</f>
        <v>0</v>
      </c>
      <c r="AL260">
        <f>IFERROR(IF(SUMIF($G$6:$AH$6,AL$6&amp;" Total",$G260:$AH260)-(SUMIF($G$6:$AH$6,AL$6&amp;" "&amp;'Input-Func_Class'!$D$22,$G260:$AH260)+IFERROR(SUMIF($G$6:$AH$6,AL$6&amp;" "&amp;'Input-Func_Class'!$E$22,$G260:$AH260),SUMIF($G$6:$AH$6,AL$6&amp;" "&amp;'Input-Func_Class'!$B$24,$G260:$AH260))+SUMIF($G$6:$AH$6,AL$6&amp;" "&amp;'Input-Func_Class'!$F$22,$G260:$AH260))&lt;Check_Limit,0,1),1)</f>
        <v>0</v>
      </c>
      <c r="AM260">
        <f>IFERROR(IF(SUMIF($G$6:$AH$6,AM$6&amp;" Total",$G260:$AH260)-(SUMIF($G$6:$AH$6,AM$6&amp;" "&amp;'Input-Func_Class'!$D$22,$G260:$AH260)+IFERROR(SUMIF($G$6:$AH$6,AM$6&amp;" "&amp;'Input-Func_Class'!$E$22,$G260:$AH260),SUMIF($G$6:$AH$6,AM$6&amp;" "&amp;'Input-Func_Class'!$B$24,$G260:$AH260))+SUMIF($G$6:$AH$6,AM$6&amp;" "&amp;'Input-Func_Class'!$F$22,$G260:$AH260))&lt;Check_Limit,0,1),1)</f>
        <v>0</v>
      </c>
      <c r="AN260">
        <f>IFERROR(IF(SUMIF($G$6:$AH$6,AN$6&amp;" Total",$G260:$AH260)-(SUMIF($G$6:$AH$6,AN$6&amp;" "&amp;'Input-Func_Class'!$D$22,$G260:$AH260)+IFERROR(SUMIF($G$6:$AH$6,AN$6&amp;" "&amp;'Input-Func_Class'!$E$22,$G260:$AH260),SUMIF($G$6:$AH$6,AN$6&amp;" "&amp;'Input-Func_Class'!$B$24,$G260:$AH260))+SUMIF($G$6:$AH$6,AN$6&amp;" "&amp;'Input-Func_Class'!$F$22,$G260:$AH260))&lt;Check_Limit,0,1),1)</f>
        <v>0</v>
      </c>
      <c r="AO260">
        <f>IFERROR(IF(SUMIF($G$6:$AH$6,AO$6&amp;" Total",$G260:$AH260)-(SUMIF($G$6:$AH$6,AO$6&amp;" "&amp;'Input-Func_Class'!$D$22,$G260:$AH260)+IFERROR(SUMIF($G$6:$AH$6,AO$6&amp;" "&amp;'Input-Func_Class'!$E$22,$G260:$AH260),SUMIF($G$6:$AH$6,AO$6&amp;" "&amp;'Input-Func_Class'!$B$24,$G260:$AH260))+SUMIF($G$6:$AH$6,AO$6&amp;" "&amp;'Input-Func_Class'!$F$22,$G260:$AH260))&lt;Check_Limit,0,1),1)</f>
        <v>0</v>
      </c>
      <c r="AP260">
        <f>IFERROR(IF(SUMIF($G$6:$AH$6,AP$6&amp;" Total",$G260:$AH260)-(SUMIF($G$6:$AH$6,AP$6&amp;" "&amp;'Input-Func_Class'!$D$22,$G260:$AH260)+IFERROR(SUMIF($G$6:$AH$6,AP$6&amp;" "&amp;'Input-Func_Class'!$E$22,$G260:$AH260),SUMIF($G$6:$AH$6,AP$6&amp;" "&amp;'Input-Func_Class'!$B$24,$G260:$AH260))+SUMIF($G$6:$AH$6,AP$6&amp;" "&amp;'Input-Func_Class'!$F$22,$G260:$AH260))&lt;Check_Limit,0,1),1)</f>
        <v>0</v>
      </c>
    </row>
    <row r="261" spans="1:42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>
        <f t="shared" si="25"/>
        <v>0</v>
      </c>
      <c r="F261" s="3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J261">
        <f>IFERROR(IF(SUMIF($G$6:$AH$6,AJ$6&amp;" Total",$G261:$AH261)-(SUMIF($G$6:$AH$6,AJ$6&amp;" "&amp;'Input-Func_Class'!$D$22,$G261:$AH261)+IFERROR(SUMIF($G$6:$AH$6,AJ$6&amp;" "&amp;'Input-Func_Class'!$E$22,$G261:$AH261),SUMIF($G$6:$AH$6,AJ$6&amp;" "&amp;'Input-Func_Class'!$B$24,$G261:$AH261))+SUMIF($G$6:$AH$6,AJ$6&amp;" "&amp;'Input-Func_Class'!$F$22,$G261:$AH261))&lt;Check_Limit,0,1),1)</f>
        <v>0</v>
      </c>
      <c r="AK261">
        <f>IFERROR(IF(SUMIF($G$6:$AH$6,AK$6&amp;" Total",$G261:$AH261)-(SUMIF($G$6:$AH$6,AK$6&amp;" "&amp;'Input-Func_Class'!$D$22,$G261:$AH261)+IFERROR(SUMIF($G$6:$AH$6,AK$6&amp;" "&amp;'Input-Func_Class'!$E$22,$G261:$AH261),SUMIF($G$6:$AH$6,AK$6&amp;" "&amp;'Input-Func_Class'!$B$24,$G261:$AH261))+SUMIF($G$6:$AH$6,AK$6&amp;" "&amp;'Input-Func_Class'!$F$22,$G261:$AH261))&lt;Check_Limit,0,1),1)</f>
        <v>0</v>
      </c>
      <c r="AL261">
        <f>IFERROR(IF(SUMIF($G$6:$AH$6,AL$6&amp;" Total",$G261:$AH261)-(SUMIF($G$6:$AH$6,AL$6&amp;" "&amp;'Input-Func_Class'!$D$22,$G261:$AH261)+IFERROR(SUMIF($G$6:$AH$6,AL$6&amp;" "&amp;'Input-Func_Class'!$E$22,$G261:$AH261),SUMIF($G$6:$AH$6,AL$6&amp;" "&amp;'Input-Func_Class'!$B$24,$G261:$AH261))+SUMIF($G$6:$AH$6,AL$6&amp;" "&amp;'Input-Func_Class'!$F$22,$G261:$AH261))&lt;Check_Limit,0,1),1)</f>
        <v>0</v>
      </c>
      <c r="AM261">
        <f>IFERROR(IF(SUMIF($G$6:$AH$6,AM$6&amp;" Total",$G261:$AH261)-(SUMIF($G$6:$AH$6,AM$6&amp;" "&amp;'Input-Func_Class'!$D$22,$G261:$AH261)+IFERROR(SUMIF($G$6:$AH$6,AM$6&amp;" "&amp;'Input-Func_Class'!$E$22,$G261:$AH261),SUMIF($G$6:$AH$6,AM$6&amp;" "&amp;'Input-Func_Class'!$B$24,$G261:$AH261))+SUMIF($G$6:$AH$6,AM$6&amp;" "&amp;'Input-Func_Class'!$F$22,$G261:$AH261))&lt;Check_Limit,0,1),1)</f>
        <v>0</v>
      </c>
      <c r="AN261">
        <f>IFERROR(IF(SUMIF($G$6:$AH$6,AN$6&amp;" Total",$G261:$AH261)-(SUMIF($G$6:$AH$6,AN$6&amp;" "&amp;'Input-Func_Class'!$D$22,$G261:$AH261)+IFERROR(SUMIF($G$6:$AH$6,AN$6&amp;" "&amp;'Input-Func_Class'!$E$22,$G261:$AH261),SUMIF($G$6:$AH$6,AN$6&amp;" "&amp;'Input-Func_Class'!$B$24,$G261:$AH261))+SUMIF($G$6:$AH$6,AN$6&amp;" "&amp;'Input-Func_Class'!$F$22,$G261:$AH261))&lt;Check_Limit,0,1),1)</f>
        <v>0</v>
      </c>
      <c r="AO261">
        <f>IFERROR(IF(SUMIF($G$6:$AH$6,AO$6&amp;" Total",$G261:$AH261)-(SUMIF($G$6:$AH$6,AO$6&amp;" "&amp;'Input-Func_Class'!$D$22,$G261:$AH261)+IFERROR(SUMIF($G$6:$AH$6,AO$6&amp;" "&amp;'Input-Func_Class'!$E$22,$G261:$AH261),SUMIF($G$6:$AH$6,AO$6&amp;" "&amp;'Input-Func_Class'!$B$24,$G261:$AH261))+SUMIF($G$6:$AH$6,AO$6&amp;" "&amp;'Input-Func_Class'!$F$22,$G261:$AH261))&lt;Check_Limit,0,1),1)</f>
        <v>0</v>
      </c>
      <c r="AP261">
        <f>IFERROR(IF(SUMIF($G$6:$AH$6,AP$6&amp;" Total",$G261:$AH261)-(SUMIF($G$6:$AH$6,AP$6&amp;" "&amp;'Input-Func_Class'!$D$22,$G261:$AH261)+IFERROR(SUMIF($G$6:$AH$6,AP$6&amp;" "&amp;'Input-Func_Class'!$E$22,$G261:$AH261),SUMIF($G$6:$AH$6,AP$6&amp;" "&amp;'Input-Func_Class'!$B$24,$G261:$AH261))+SUMIF($G$6:$AH$6,AP$6&amp;" "&amp;'Input-Func_Class'!$F$22,$G261:$AH261))&lt;Check_Limit,0,1),1)</f>
        <v>0</v>
      </c>
    </row>
    <row r="262" spans="1:42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>Functionalization!$D262</f>
        <v>468559.09389007126</v>
      </c>
      <c r="E262" s="11">
        <f t="shared" ca="1" si="25"/>
        <v>0</v>
      </c>
      <c r="F262" s="3" t="str">
        <f>IF($D262=0,"-",IF('Input-Accounts'!$E262&lt;&gt;0,'Input-Accounts'!$E262,'Input-Accounts'!$G262))</f>
        <v>CUSTOMER</v>
      </c>
      <c r="G262" s="11">
        <f ca="1">IF(G$5&lt;&gt;"",HLOOKUP(G$5,Functionalization!$G$6:$M$427,ROW($A262)-5,FALSE),IFERROR(INDEX(G$391:G$427,MATCH($F262,$B$391:$B$427,0))/VLOOKUP($F262,$B$391:$AH$427,MATCH(LEFT(TRIM(G$6),FIND("~",SUBSTITUTE(G$6,"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262))*HLOOKUP(LEFT(TRIM(G$6),FIND("~",SUBSTITUTE(G$6," ","~",LEN(TRIM(G$6))-LEN(SUBSTITUTE(TRIM(G$6)," ",""))))-1)&amp;" Total",$B$6:$AH$427,ROW($A262)-5,FALSE))</f>
        <v>0</v>
      </c>
      <c r="H262" s="11">
        <f ca="1">IF(H$5&lt;&gt;"",HLOOKUP(H$5,Functionalization!$G$6:$M$427,ROW($A262)-5,FALSE),IFERROR(INDEX(H$391:H$427,MATCH($F262,$B$391:$B$427,0))/VLOOKUP($F262,$B$391:$AH$427,MATCH(LEFT(TRIM(H$6),FIND("~",SUBSTITUTE(H$6,"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262))*HLOOKUP(LEFT(TRIM(H$6),FIND("~",SUBSTITUTE(H$6," ","~",LEN(TRIM(H$6))-LEN(SUBSTITUTE(TRIM(H$6)," ",""))))-1)&amp;" Total",$B$6:$AH$427,ROW($A262)-5,FALSE))</f>
        <v>0</v>
      </c>
      <c r="I262" s="11">
        <f ca="1">IF(I$5&lt;&gt;"",HLOOKUP(I$5,Functionalization!$G$6:$M$427,ROW($A262)-5,FALSE),IFERROR(INDEX(I$391:I$427,MATCH($F262,$B$391:$B$427,0))/VLOOKUP($F262,$B$391:$AH$427,MATCH(LEFT(TRIM(I$6),FIND("~",SUBSTITUTE(I$6,"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262))*HLOOKUP(LEFT(TRIM(I$6),FIND("~",SUBSTITUTE(I$6," ","~",LEN(TRIM(I$6))-LEN(SUBSTITUTE(TRIM(I$6)," ",""))))-1)&amp;" Total",$B$6:$AH$427,ROW($A262)-5,FALSE))</f>
        <v>0</v>
      </c>
      <c r="J262" s="11">
        <f ca="1">IF(J$5&lt;&gt;"",HLOOKUP(J$5,Functionalization!$G$6:$M$427,ROW($A262)-5,FALSE),IFERROR(INDEX(J$391:J$427,MATCH($F262,$B$391:$B$427,0))/VLOOKUP($F262,$B$391:$AH$427,MATCH(LEFT(TRIM(J$6),FIND("~",SUBSTITUTE(J$6,"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262))*HLOOKUP(LEFT(TRIM(J$6),FIND("~",SUBSTITUTE(J$6," ","~",LEN(TRIM(J$6))-LEN(SUBSTITUTE(TRIM(J$6)," ",""))))-1)&amp;" Total",$B$6:$AH$427,ROW($A262)-5,FALSE))</f>
        <v>0</v>
      </c>
      <c r="K262" s="11">
        <f ca="1">IF(K$5&lt;&gt;"",HLOOKUP(K$5,Functionalization!$G$6:$M$427,ROW($A262)-5,FALSE),IFERROR(INDEX(K$391:K$427,MATCH($F262,$B$391:$B$427,0))/VLOOKUP($F262,$B$391:$AH$427,MATCH(LEFT(TRIM(K$6),FIND("~",SUBSTITUTE(K$6,"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262))*HLOOKUP(LEFT(TRIM(K$6),FIND("~",SUBSTITUTE(K$6," ","~",LEN(TRIM(K$6))-LEN(SUBSTITUTE(TRIM(K$6)," ",""))))-1)&amp;" Total",$B$6:$AH$427,ROW($A262)-5,FALSE))</f>
        <v>0</v>
      </c>
      <c r="L262" s="11">
        <f ca="1">IF(L$5&lt;&gt;"",HLOOKUP(L$5,Functionalization!$G$6:$M$427,ROW($A262)-5,FALSE),IFERROR(INDEX(L$391:L$427,MATCH($F262,$B$391:$B$427,0))/VLOOKUP($F262,$B$391:$AH$427,MATCH(LEFT(TRIM(L$6),FIND("~",SUBSTITUTE(L$6,"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262))*HLOOKUP(LEFT(TRIM(L$6),FIND("~",SUBSTITUTE(L$6," ","~",LEN(TRIM(L$6))-LEN(SUBSTITUTE(TRIM(L$6)," ",""))))-1)&amp;" Total",$B$6:$AH$427,ROW($A262)-5,FALSE))</f>
        <v>0</v>
      </c>
      <c r="M262" s="11">
        <f ca="1">IF(M$5&lt;&gt;"",HLOOKUP(M$5,Functionalization!$G$6:$M$427,ROW($A262)-5,FALSE),IFERROR(INDEX(M$391:M$427,MATCH($F262,$B$391:$B$427,0))/VLOOKUP($F262,$B$391:$AH$427,MATCH(LEFT(TRIM(M$6),FIND("~",SUBSTITUTE(M$6,"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262))*HLOOKUP(LEFT(TRIM(M$6),FIND("~",SUBSTITUTE(M$6," ","~",LEN(TRIM(M$6))-LEN(SUBSTITUTE(TRIM(M$6)," ",""))))-1)&amp;" Total",$B$6:$AH$427,ROW($A262)-5,FALSE))</f>
        <v>0</v>
      </c>
      <c r="N262" s="11">
        <f ca="1">IF(N$5&lt;&gt;"",HLOOKUP(N$5,Functionalization!$G$6:$M$427,ROW($A262)-5,FALSE),IFERROR(INDEX(N$391:N$427,MATCH($F262,$B$391:$B$427,0))/VLOOKUP($F262,$B$391:$AH$427,MATCH(LEFT(TRIM(N$6),FIND("~",SUBSTITUTE(N$6,"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262))*HLOOKUP(LEFT(TRIM(N$6),FIND("~",SUBSTITUTE(N$6," ","~",LEN(TRIM(N$6))-LEN(SUBSTITUTE(TRIM(N$6)," ",""))))-1)&amp;" Total",$B$6:$AH$427,ROW($A262)-5,FALSE))</f>
        <v>0</v>
      </c>
      <c r="O262" s="11">
        <f ca="1">IF(O$5&lt;&gt;"",HLOOKUP(O$5,Functionalization!$G$6:$M$427,ROW($A262)-5,FALSE),IFERROR(INDEX(O$391:O$427,MATCH($F262,$B$391:$B$427,0))/VLOOKUP($F262,$B$391:$AH$427,MATCH(LEFT(TRIM(O$6),FIND("~",SUBSTITUTE(O$6,"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262))*HLOOKUP(LEFT(TRIM(O$6),FIND("~",SUBSTITUTE(O$6," ","~",LEN(TRIM(O$6))-LEN(SUBSTITUTE(TRIM(O$6)," ",""))))-1)&amp;" Total",$B$6:$AH$427,ROW($A262)-5,FALSE))</f>
        <v>0</v>
      </c>
      <c r="P262" s="11">
        <f ca="1">IF(P$5&lt;&gt;"",HLOOKUP(P$5,Functionalization!$G$6:$M$427,ROW($A262)-5,FALSE),IFERROR(INDEX(P$391:P$427,MATCH($F262,$B$391:$B$427,0))/VLOOKUP($F262,$B$391:$AH$427,MATCH(LEFT(TRIM(P$6),FIND("~",SUBSTITUTE(P$6,"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262))*HLOOKUP(LEFT(TRIM(P$6),FIND("~",SUBSTITUTE(P$6," ","~",LEN(TRIM(P$6))-LEN(SUBSTITUTE(TRIM(P$6)," ",""))))-1)&amp;" Total",$B$6:$AH$427,ROW($A262)-5,FALSE))</f>
        <v>0</v>
      </c>
      <c r="Q262" s="11">
        <f ca="1">IF(Q$5&lt;&gt;"",HLOOKUP(Q$5,Functionalization!$G$6:$M$427,ROW($A262)-5,FALSE),IFERROR(INDEX(Q$391:Q$427,MATCH($F262,$B$391:$B$427,0))/VLOOKUP($F262,$B$391:$AH$427,MATCH(LEFT(TRIM(Q$6),FIND("~",SUBSTITUTE(Q$6,"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262))*HLOOKUP(LEFT(TRIM(Q$6),FIND("~",SUBSTITUTE(Q$6," ","~",LEN(TRIM(Q$6))-LEN(SUBSTITUTE(TRIM(Q$6)," ",""))))-1)&amp;" Total",$B$6:$AH$427,ROW($A262)-5,FALSE))</f>
        <v>0</v>
      </c>
      <c r="R262" s="11">
        <f ca="1">IF(R$5&lt;&gt;"",HLOOKUP(R$5,Functionalization!$G$6:$M$427,ROW($A262)-5,FALSE),IFERROR(INDEX(R$391:R$427,MATCH($F262,$B$391:$B$427,0))/VLOOKUP($F262,$B$391:$AH$427,MATCH(LEFT(TRIM(R$6),FIND("~",SUBSTITUTE(R$6,"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262))*HLOOKUP(LEFT(TRIM(R$6),FIND("~",SUBSTITUTE(R$6," ","~",LEN(TRIM(R$6))-LEN(SUBSTITUTE(TRIM(R$6)," ",""))))-1)&amp;" Total",$B$6:$AH$427,ROW($A262)-5,FALSE))</f>
        <v>0</v>
      </c>
      <c r="S262" s="11">
        <f ca="1">IF(S$5&lt;&gt;"",HLOOKUP(S$5,Functionalization!$G$6:$M$427,ROW($A262)-5,FALSE),IFERROR(INDEX(S$391:S$427,MATCH($F262,$B$391:$B$427,0))/VLOOKUP($F262,$B$391:$AH$427,MATCH(LEFT(TRIM(S$6),FIND("~",SUBSTITUTE(S$6,"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262))*HLOOKUP(LEFT(TRIM(S$6),FIND("~",SUBSTITUTE(S$6," ","~",LEN(TRIM(S$6))-LEN(SUBSTITUTE(TRIM(S$6)," ",""))))-1)&amp;" Total",$B$6:$AH$427,ROW($A262)-5,FALSE))</f>
        <v>0</v>
      </c>
      <c r="T262" s="11">
        <f ca="1">IF(T$5&lt;&gt;"",HLOOKUP(T$5,Functionalization!$G$6:$M$427,ROW($A262)-5,FALSE),IFERROR(INDEX(T$391:T$427,MATCH($F262,$B$391:$B$427,0))/VLOOKUP($F262,$B$391:$AH$427,MATCH(LEFT(TRIM(T$6),FIND("~",SUBSTITUTE(T$6,"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262))*HLOOKUP(LEFT(TRIM(T$6),FIND("~",SUBSTITUTE(T$6," ","~",LEN(TRIM(T$6))-LEN(SUBSTITUTE(TRIM(T$6)," ",""))))-1)&amp;" Total",$B$6:$AH$427,ROW($A262)-5,FALSE))</f>
        <v>0</v>
      </c>
      <c r="U262" s="11">
        <f ca="1">IF(U$5&lt;&gt;"",HLOOKUP(U$5,Functionalization!$G$6:$M$427,ROW($A262)-5,FALSE),IFERROR(INDEX(U$391:U$427,MATCH($F262,$B$391:$B$427,0))/VLOOKUP($F262,$B$391:$AH$427,MATCH(LEFT(TRIM(U$6),FIND("~",SUBSTITUTE(U$6,"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262))*HLOOKUP(LEFT(TRIM(U$6),FIND("~",SUBSTITUTE(U$6," ","~",LEN(TRIM(U$6))-LEN(SUBSTITUTE(TRIM(U$6)," ",""))))-1)&amp;" Total",$B$6:$AH$427,ROW($A262)-5,FALSE))</f>
        <v>0</v>
      </c>
      <c r="V262" s="11">
        <f ca="1">IF(V$5&lt;&gt;"",HLOOKUP(V$5,Functionalization!$G$6:$M$427,ROW($A262)-5,FALSE),IFERROR(INDEX(V$391:V$427,MATCH($F262,$B$391:$B$427,0))/VLOOKUP($F262,$B$391:$AH$427,MATCH(LEFT(TRIM(V$6),FIND("~",SUBSTITUTE(V$6,"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262))*HLOOKUP(LEFT(TRIM(V$6),FIND("~",SUBSTITUTE(V$6," ","~",LEN(TRIM(V$6))-LEN(SUBSTITUTE(TRIM(V$6)," ",""))))-1)&amp;" Total",$B$6:$AH$427,ROW($A262)-5,FALSE))</f>
        <v>0</v>
      </c>
      <c r="W262" s="11">
        <f ca="1">IF(W$5&lt;&gt;"",HLOOKUP(W$5,Functionalization!$G$6:$M$427,ROW($A262)-5,FALSE),IFERROR(INDEX(W$391:W$427,MATCH($F262,$B$391:$B$427,0))/VLOOKUP($F262,$B$391:$AH$427,MATCH(LEFT(TRIM(W$6),FIND("~",SUBSTITUTE(W$6,"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262))*HLOOKUP(LEFT(TRIM(W$6),FIND("~",SUBSTITUTE(W$6," ","~",LEN(TRIM(W$6))-LEN(SUBSTITUTE(TRIM(W$6)," ",""))))-1)&amp;" Total",$B$6:$AH$427,ROW($A262)-5,FALSE))</f>
        <v>0</v>
      </c>
      <c r="X262" s="11">
        <f ca="1">IF(X$5&lt;&gt;"",HLOOKUP(X$5,Functionalization!$G$6:$M$427,ROW($A262)-5,FALSE),IFERROR(INDEX(X$391:X$427,MATCH($F262,$B$391:$B$427,0))/VLOOKUP($F262,$B$391:$AH$427,MATCH(LEFT(TRIM(X$6),FIND("~",SUBSTITUTE(X$6,"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262))*HLOOKUP(LEFT(TRIM(X$6),FIND("~",SUBSTITUTE(X$6," ","~",LEN(TRIM(X$6))-LEN(SUBSTITUTE(TRIM(X$6)," ",""))))-1)&amp;" Total",$B$6:$AH$427,ROW($A262)-5,FALSE))</f>
        <v>0</v>
      </c>
      <c r="Y262" s="11">
        <f ca="1">IF(Y$5&lt;&gt;"",HLOOKUP(Y$5,Functionalization!$G$6:$M$427,ROW($A262)-5,FALSE),IFERROR(INDEX(Y$391:Y$427,MATCH($F262,$B$391:$B$427,0))/VLOOKUP($F262,$B$391:$AH$427,MATCH(LEFT(TRIM(Y$6),FIND("~",SUBSTITUTE(Y$6,"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262))*HLOOKUP(LEFT(TRIM(Y$6),FIND("~",SUBSTITUTE(Y$6," ","~",LEN(TRIM(Y$6))-LEN(SUBSTITUTE(TRIM(Y$6)," ",""))))-1)&amp;" Total",$B$6:$AH$427,ROW($A262)-5,FALSE))</f>
        <v>0</v>
      </c>
      <c r="Z262" s="11">
        <f ca="1">IF(Z$5&lt;&gt;"",HLOOKUP(Z$5,Functionalization!$G$6:$M$427,ROW($A262)-5,FALSE),IFERROR(INDEX(Z$391:Z$427,MATCH($F262,$B$391:$B$427,0))/VLOOKUP($F262,$B$391:$AH$427,MATCH(LEFT(TRIM(Z$6),FIND("~",SUBSTITUTE(Z$6,"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262))*HLOOKUP(LEFT(TRIM(Z$6),FIND("~",SUBSTITUTE(Z$6," ","~",LEN(TRIM(Z$6))-LEN(SUBSTITUTE(TRIM(Z$6)," ",""))))-1)&amp;" Total",$B$6:$AH$427,ROW($A262)-5,FALSE))</f>
        <v>0</v>
      </c>
      <c r="AA262" s="11">
        <f ca="1">IF(AA$5&lt;&gt;"",HLOOKUP(AA$5,Functionalization!$G$6:$M$427,ROW($A262)-5,FALSE),IFERROR(INDEX(AA$391:AA$427,MATCH($F262,$B$391:$B$427,0))/VLOOKUP($F262,$B$391:$AH$427,MATCH(LEFT(TRIM(AA$6),FIND("~",SUBSTITUTE(AA$6,"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262))*HLOOKUP(LEFT(TRIM(AA$6),FIND("~",SUBSTITUTE(AA$6," ","~",LEN(TRIM(AA$6))-LEN(SUBSTITUTE(TRIM(AA$6)," ",""))))-1)&amp;" Total",$B$6:$AH$427,ROW($A262)-5,FALSE))</f>
        <v>0</v>
      </c>
      <c r="AB262" s="11">
        <f ca="1">IF(AB$5&lt;&gt;"",HLOOKUP(AB$5,Functionalization!$G$6:$M$427,ROW($A262)-5,FALSE),IFERROR(INDEX(AB$391:AB$427,MATCH($F262,$B$391:$B$427,0))/VLOOKUP($F262,$B$391:$AH$427,MATCH(LEFT(TRIM(AB$6),FIND("~",SUBSTITUTE(AB$6,"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262))*HLOOKUP(LEFT(TRIM(AB$6),FIND("~",SUBSTITUTE(AB$6," ","~",LEN(TRIM(AB$6))-LEN(SUBSTITUTE(TRIM(AB$6)," ",""))))-1)&amp;" Total",$B$6:$AH$427,ROW($A262)-5,FALSE))</f>
        <v>0</v>
      </c>
      <c r="AC262" s="11">
        <f ca="1">IF(AC$5&lt;&gt;"",HLOOKUP(AC$5,Functionalization!$G$6:$M$427,ROW($A262)-5,FALSE),IFERROR(INDEX(AC$391:AC$427,MATCH($F262,$B$391:$B$427,0))/VLOOKUP($F262,$B$391:$AH$427,MATCH(LEFT(TRIM(AC$6),FIND("~",SUBSTITUTE(AC$6,"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262))*HLOOKUP(LEFT(TRIM(AC$6),FIND("~",SUBSTITUTE(AC$6," ","~",LEN(TRIM(AC$6))-LEN(SUBSTITUTE(TRIM(AC$6)," ",""))))-1)&amp;" Total",$B$6:$AH$427,ROW($A262)-5,FALSE))</f>
        <v>0</v>
      </c>
      <c r="AD262" s="11">
        <f ca="1">IF(AD$5&lt;&gt;"",HLOOKUP(AD$5,Functionalization!$G$6:$M$427,ROW($A262)-5,FALSE),IFERROR(INDEX(AD$391:AD$427,MATCH($F262,$B$391:$B$427,0))/VLOOKUP($F262,$B$391:$AH$427,MATCH(LEFT(TRIM(AD$6),FIND("~",SUBSTITUTE(AD$6,"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262))*HLOOKUP(LEFT(TRIM(AD$6),FIND("~",SUBSTITUTE(AD$6," ","~",LEN(TRIM(AD$6))-LEN(SUBSTITUTE(TRIM(AD$6)," ",""))))-1)&amp;" Total",$B$6:$AH$427,ROW($A262)-5,FALSE))</f>
        <v>0</v>
      </c>
      <c r="AE262" s="11">
        <f ca="1">IF(AE$5&lt;&gt;"",HLOOKUP(AE$5,Functionalization!$G$6:$M$427,ROW($A262)-5,FALSE),IFERROR(INDEX(AE$391:AE$427,MATCH($F262,$B$391:$B$427,0))/VLOOKUP($F262,$B$391:$AH$427,MATCH(LEFT(TRIM(AE$6),FIND("~",SUBSTITUTE(AE$6,"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262))*HLOOKUP(LEFT(TRIM(AE$6),FIND("~",SUBSTITUTE(AE$6," ","~",LEN(TRIM(AE$6))-LEN(SUBSTITUTE(TRIM(AE$6)," ",""))))-1)&amp;" Total",$B$6:$AH$427,ROW($A262)-5,FALSE))</f>
        <v>468559.09389007126</v>
      </c>
      <c r="AF262" s="11">
        <f ca="1">IF(AF$5&lt;&gt;"",HLOOKUP(AF$5,Functionalization!$G$6:$M$427,ROW($A262)-5,FALSE),IFERROR(INDEX(AF$391:AF$427,MATCH($F262,$B$391:$B$427,0))/VLOOKUP($F262,$B$391:$AH$427,MATCH(LEFT(TRIM(AF$6),FIND("~",SUBSTITUTE(AF$6,"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262))*HLOOKUP(LEFT(TRIM(AF$6),FIND("~",SUBSTITUTE(AF$6," ","~",LEN(TRIM(AF$6))-LEN(SUBSTITUTE(TRIM(AF$6)," ",""))))-1)&amp;" Total",$B$6:$AH$427,ROW($A262)-5,FALSE))</f>
        <v>0</v>
      </c>
      <c r="AG262" s="11">
        <f ca="1">IF(AG$5&lt;&gt;"",HLOOKUP(AG$5,Functionalization!$G$6:$M$427,ROW($A262)-5,FALSE),IFERROR(INDEX(AG$391:AG$427,MATCH($F262,$B$391:$B$427,0))/VLOOKUP($F262,$B$391:$AH$427,MATCH(LEFT(TRIM(AG$6),FIND("~",SUBSTITUTE(AG$6,"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262))*HLOOKUP(LEFT(TRIM(AG$6),FIND("~",SUBSTITUTE(AG$6," ","~",LEN(TRIM(AG$6))-LEN(SUBSTITUTE(TRIM(AG$6)," ",""))))-1)&amp;" Total",$B$6:$AH$427,ROW($A262)-5,FALSE))</f>
        <v>0</v>
      </c>
      <c r="AH262" s="11">
        <f ca="1">IF(AH$5&lt;&gt;"",HLOOKUP(AH$5,Functionalization!$G$6:$M$427,ROW($A262)-5,FALSE),IFERROR(INDEX(AH$391:AH$427,MATCH($F262,$B$391:$B$427,0))/VLOOKUP($F262,$B$391:$AH$427,MATCH(LEFT(TRIM(AH$6),FIND("~",SUBSTITUTE(AH$6,"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262))*HLOOKUP(LEFT(TRIM(AH$6),FIND("~",SUBSTITUTE(AH$6," ","~",LEN(TRIM(AH$6))-LEN(SUBSTITUTE(TRIM(AH$6)," ",""))))-1)&amp;" Total",$B$6:$AH$427,ROW($A262)-5,FALSE))</f>
        <v>468559.09389007126</v>
      </c>
      <c r="AJ262">
        <f ca="1">IFERROR(IF(SUMIF($G$6:$AH$6,AJ$6&amp;" Total",$G262:$AH262)-(SUMIF($G$6:$AH$6,AJ$6&amp;" "&amp;'Input-Func_Class'!$D$22,$G262:$AH262)+IFERROR(SUMIF($G$6:$AH$6,AJ$6&amp;" "&amp;'Input-Func_Class'!$E$22,$G262:$AH262),SUMIF($G$6:$AH$6,AJ$6&amp;" "&amp;'Input-Func_Class'!$B$24,$G262:$AH262))+SUMIF($G$6:$AH$6,AJ$6&amp;" "&amp;'Input-Func_Class'!$F$22,$G262:$AH262))&lt;Check_Limit,0,1),1)</f>
        <v>0</v>
      </c>
      <c r="AK262">
        <f ca="1">IFERROR(IF(SUMIF($G$6:$AH$6,AK$6&amp;" Total",$G262:$AH262)-(SUMIF($G$6:$AH$6,AK$6&amp;" "&amp;'Input-Func_Class'!$D$22,$G262:$AH262)+IFERROR(SUMIF($G$6:$AH$6,AK$6&amp;" "&amp;'Input-Func_Class'!$E$22,$G262:$AH262),SUMIF($G$6:$AH$6,AK$6&amp;" "&amp;'Input-Func_Class'!$B$24,$G262:$AH262))+SUMIF($G$6:$AH$6,AK$6&amp;" "&amp;'Input-Func_Class'!$F$22,$G262:$AH262))&lt;Check_Limit,0,1),1)</f>
        <v>0</v>
      </c>
      <c r="AL262">
        <f ca="1">IFERROR(IF(SUMIF($G$6:$AH$6,AL$6&amp;" Total",$G262:$AH262)-(SUMIF($G$6:$AH$6,AL$6&amp;" "&amp;'Input-Func_Class'!$D$22,$G262:$AH262)+IFERROR(SUMIF($G$6:$AH$6,AL$6&amp;" "&amp;'Input-Func_Class'!$E$22,$G262:$AH262),SUMIF($G$6:$AH$6,AL$6&amp;" "&amp;'Input-Func_Class'!$B$24,$G262:$AH262))+SUMIF($G$6:$AH$6,AL$6&amp;" "&amp;'Input-Func_Class'!$F$22,$G262:$AH262))&lt;Check_Limit,0,1),1)</f>
        <v>0</v>
      </c>
      <c r="AM262">
        <f ca="1">IFERROR(IF(SUMIF($G$6:$AH$6,AM$6&amp;" Total",$G262:$AH262)-(SUMIF($G$6:$AH$6,AM$6&amp;" "&amp;'Input-Func_Class'!$D$22,$G262:$AH262)+IFERROR(SUMIF($G$6:$AH$6,AM$6&amp;" "&amp;'Input-Func_Class'!$E$22,$G262:$AH262),SUMIF($G$6:$AH$6,AM$6&amp;" "&amp;'Input-Func_Class'!$B$24,$G262:$AH262))+SUMIF($G$6:$AH$6,AM$6&amp;" "&amp;'Input-Func_Class'!$F$22,$G262:$AH262))&lt;Check_Limit,0,1),1)</f>
        <v>0</v>
      </c>
      <c r="AN262">
        <f ca="1">IFERROR(IF(SUMIF($G$6:$AH$6,AN$6&amp;" Total",$G262:$AH262)-(SUMIF($G$6:$AH$6,AN$6&amp;" "&amp;'Input-Func_Class'!$D$22,$G262:$AH262)+IFERROR(SUMIF($G$6:$AH$6,AN$6&amp;" "&amp;'Input-Func_Class'!$E$22,$G262:$AH262),SUMIF($G$6:$AH$6,AN$6&amp;" "&amp;'Input-Func_Class'!$B$24,$G262:$AH262))+SUMIF($G$6:$AH$6,AN$6&amp;" "&amp;'Input-Func_Class'!$F$22,$G262:$AH262))&lt;Check_Limit,0,1),1)</f>
        <v>0</v>
      </c>
      <c r="AO262">
        <f ca="1">IFERROR(IF(SUMIF($G$6:$AH$6,AO$6&amp;" Total",$G262:$AH262)-(SUMIF($G$6:$AH$6,AO$6&amp;" "&amp;'Input-Func_Class'!$D$22,$G262:$AH262)+IFERROR(SUMIF($G$6:$AH$6,AO$6&amp;" "&amp;'Input-Func_Class'!$E$22,$G262:$AH262),SUMIF($G$6:$AH$6,AO$6&amp;" "&amp;'Input-Func_Class'!$B$24,$G262:$AH262))+SUMIF($G$6:$AH$6,AO$6&amp;" "&amp;'Input-Func_Class'!$F$22,$G262:$AH262))&lt;Check_Limit,0,1),1)</f>
        <v>0</v>
      </c>
      <c r="AP262">
        <f ca="1">IFERROR(IF(SUMIF($G$6:$AH$6,AP$6&amp;" Total",$G262:$AH262)-(SUMIF($G$6:$AH$6,AP$6&amp;" "&amp;'Input-Func_Class'!$D$22,$G262:$AH262)+IFERROR(SUMIF($G$6:$AH$6,AP$6&amp;" "&amp;'Input-Func_Class'!$E$22,$G262:$AH262),SUMIF($G$6:$AH$6,AP$6&amp;" "&amp;'Input-Func_Class'!$B$24,$G262:$AH262))+SUMIF($G$6:$AH$6,AP$6&amp;" "&amp;'Input-Func_Class'!$F$22,$G262:$AH262))&lt;Check_Limit,0,1),1)</f>
        <v>0</v>
      </c>
    </row>
    <row r="263" spans="1:42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>Functionalization!$D263</f>
        <v>1083796.4985987903</v>
      </c>
      <c r="E263" s="11">
        <f t="shared" ca="1" si="25"/>
        <v>0</v>
      </c>
      <c r="F263" s="3" t="str">
        <f>IF($D263=0,"-",IF('Input-Accounts'!$E263&lt;&gt;0,'Input-Accounts'!$E263,'Input-Accounts'!$G263))</f>
        <v>CUSTOMER</v>
      </c>
      <c r="G263" s="11">
        <f ca="1">IF(G$5&lt;&gt;"",HLOOKUP(G$5,Functionalization!$G$6:$M$427,ROW($A263)-5,FALSE),IFERROR(INDEX(G$391:G$427,MATCH($F263,$B$391:$B$427,0))/VLOOKUP($F263,$B$391:$AH$427,MATCH(LEFT(TRIM(G$6),FIND("~",SUBSTITUTE(G$6,"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263))*HLOOKUP(LEFT(TRIM(G$6),FIND("~",SUBSTITUTE(G$6," ","~",LEN(TRIM(G$6))-LEN(SUBSTITUTE(TRIM(G$6)," ",""))))-1)&amp;" Total",$B$6:$AH$427,ROW($A263)-5,FALSE))</f>
        <v>0</v>
      </c>
      <c r="H263" s="11">
        <f ca="1">IF(H$5&lt;&gt;"",HLOOKUP(H$5,Functionalization!$G$6:$M$427,ROW($A263)-5,FALSE),IFERROR(INDEX(H$391:H$427,MATCH($F263,$B$391:$B$427,0))/VLOOKUP($F263,$B$391:$AH$427,MATCH(LEFT(TRIM(H$6),FIND("~",SUBSTITUTE(H$6,"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263))*HLOOKUP(LEFT(TRIM(H$6),FIND("~",SUBSTITUTE(H$6," ","~",LEN(TRIM(H$6))-LEN(SUBSTITUTE(TRIM(H$6)," ",""))))-1)&amp;" Total",$B$6:$AH$427,ROW($A263)-5,FALSE))</f>
        <v>0</v>
      </c>
      <c r="I263" s="11">
        <f ca="1">IF(I$5&lt;&gt;"",HLOOKUP(I$5,Functionalization!$G$6:$M$427,ROW($A263)-5,FALSE),IFERROR(INDEX(I$391:I$427,MATCH($F263,$B$391:$B$427,0))/VLOOKUP($F263,$B$391:$AH$427,MATCH(LEFT(TRIM(I$6),FIND("~",SUBSTITUTE(I$6,"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263))*HLOOKUP(LEFT(TRIM(I$6),FIND("~",SUBSTITUTE(I$6," ","~",LEN(TRIM(I$6))-LEN(SUBSTITUTE(TRIM(I$6)," ",""))))-1)&amp;" Total",$B$6:$AH$427,ROW($A263)-5,FALSE))</f>
        <v>0</v>
      </c>
      <c r="J263" s="11">
        <f ca="1">IF(J$5&lt;&gt;"",HLOOKUP(J$5,Functionalization!$G$6:$M$427,ROW($A263)-5,FALSE),IFERROR(INDEX(J$391:J$427,MATCH($F263,$B$391:$B$427,0))/VLOOKUP($F263,$B$391:$AH$427,MATCH(LEFT(TRIM(J$6),FIND("~",SUBSTITUTE(J$6,"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263))*HLOOKUP(LEFT(TRIM(J$6),FIND("~",SUBSTITUTE(J$6," ","~",LEN(TRIM(J$6))-LEN(SUBSTITUTE(TRIM(J$6)," ",""))))-1)&amp;" Total",$B$6:$AH$427,ROW($A263)-5,FALSE))</f>
        <v>0</v>
      </c>
      <c r="K263" s="11">
        <f ca="1">IF(K$5&lt;&gt;"",HLOOKUP(K$5,Functionalization!$G$6:$M$427,ROW($A263)-5,FALSE),IFERROR(INDEX(K$391:K$427,MATCH($F263,$B$391:$B$427,0))/VLOOKUP($F263,$B$391:$AH$427,MATCH(LEFT(TRIM(K$6),FIND("~",SUBSTITUTE(K$6,"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263))*HLOOKUP(LEFT(TRIM(K$6),FIND("~",SUBSTITUTE(K$6," ","~",LEN(TRIM(K$6))-LEN(SUBSTITUTE(TRIM(K$6)," ",""))))-1)&amp;" Total",$B$6:$AH$427,ROW($A263)-5,FALSE))</f>
        <v>0</v>
      </c>
      <c r="L263" s="11">
        <f ca="1">IF(L$5&lt;&gt;"",HLOOKUP(L$5,Functionalization!$G$6:$M$427,ROW($A263)-5,FALSE),IFERROR(INDEX(L$391:L$427,MATCH($F263,$B$391:$B$427,0))/VLOOKUP($F263,$B$391:$AH$427,MATCH(LEFT(TRIM(L$6),FIND("~",SUBSTITUTE(L$6,"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263))*HLOOKUP(LEFT(TRIM(L$6),FIND("~",SUBSTITUTE(L$6," ","~",LEN(TRIM(L$6))-LEN(SUBSTITUTE(TRIM(L$6)," ",""))))-1)&amp;" Total",$B$6:$AH$427,ROW($A263)-5,FALSE))</f>
        <v>0</v>
      </c>
      <c r="M263" s="11">
        <f ca="1">IF(M$5&lt;&gt;"",HLOOKUP(M$5,Functionalization!$G$6:$M$427,ROW($A263)-5,FALSE),IFERROR(INDEX(M$391:M$427,MATCH($F263,$B$391:$B$427,0))/VLOOKUP($F263,$B$391:$AH$427,MATCH(LEFT(TRIM(M$6),FIND("~",SUBSTITUTE(M$6,"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263))*HLOOKUP(LEFT(TRIM(M$6),FIND("~",SUBSTITUTE(M$6," ","~",LEN(TRIM(M$6))-LEN(SUBSTITUTE(TRIM(M$6)," ",""))))-1)&amp;" Total",$B$6:$AH$427,ROW($A263)-5,FALSE))</f>
        <v>0</v>
      </c>
      <c r="N263" s="11">
        <f ca="1">IF(N$5&lt;&gt;"",HLOOKUP(N$5,Functionalization!$G$6:$M$427,ROW($A263)-5,FALSE),IFERROR(INDEX(N$391:N$427,MATCH($F263,$B$391:$B$427,0))/VLOOKUP($F263,$B$391:$AH$427,MATCH(LEFT(TRIM(N$6),FIND("~",SUBSTITUTE(N$6,"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263))*HLOOKUP(LEFT(TRIM(N$6),FIND("~",SUBSTITUTE(N$6," ","~",LEN(TRIM(N$6))-LEN(SUBSTITUTE(TRIM(N$6)," ",""))))-1)&amp;" Total",$B$6:$AH$427,ROW($A263)-5,FALSE))</f>
        <v>0</v>
      </c>
      <c r="O263" s="11">
        <f ca="1">IF(O$5&lt;&gt;"",HLOOKUP(O$5,Functionalization!$G$6:$M$427,ROW($A263)-5,FALSE),IFERROR(INDEX(O$391:O$427,MATCH($F263,$B$391:$B$427,0))/VLOOKUP($F263,$B$391:$AH$427,MATCH(LEFT(TRIM(O$6),FIND("~",SUBSTITUTE(O$6,"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263))*HLOOKUP(LEFT(TRIM(O$6),FIND("~",SUBSTITUTE(O$6," ","~",LEN(TRIM(O$6))-LEN(SUBSTITUTE(TRIM(O$6)," ",""))))-1)&amp;" Total",$B$6:$AH$427,ROW($A263)-5,FALSE))</f>
        <v>0</v>
      </c>
      <c r="P263" s="11">
        <f ca="1">IF(P$5&lt;&gt;"",HLOOKUP(P$5,Functionalization!$G$6:$M$427,ROW($A263)-5,FALSE),IFERROR(INDEX(P$391:P$427,MATCH($F263,$B$391:$B$427,0))/VLOOKUP($F263,$B$391:$AH$427,MATCH(LEFT(TRIM(P$6),FIND("~",SUBSTITUTE(P$6,"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263))*HLOOKUP(LEFT(TRIM(P$6),FIND("~",SUBSTITUTE(P$6," ","~",LEN(TRIM(P$6))-LEN(SUBSTITUTE(TRIM(P$6)," ",""))))-1)&amp;" Total",$B$6:$AH$427,ROW($A263)-5,FALSE))</f>
        <v>0</v>
      </c>
      <c r="Q263" s="11">
        <f ca="1">IF(Q$5&lt;&gt;"",HLOOKUP(Q$5,Functionalization!$G$6:$M$427,ROW($A263)-5,FALSE),IFERROR(INDEX(Q$391:Q$427,MATCH($F263,$B$391:$B$427,0))/VLOOKUP($F263,$B$391:$AH$427,MATCH(LEFT(TRIM(Q$6),FIND("~",SUBSTITUTE(Q$6,"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263))*HLOOKUP(LEFT(TRIM(Q$6),FIND("~",SUBSTITUTE(Q$6," ","~",LEN(TRIM(Q$6))-LEN(SUBSTITUTE(TRIM(Q$6)," ",""))))-1)&amp;" Total",$B$6:$AH$427,ROW($A263)-5,FALSE))</f>
        <v>0</v>
      </c>
      <c r="R263" s="11">
        <f ca="1">IF(R$5&lt;&gt;"",HLOOKUP(R$5,Functionalization!$G$6:$M$427,ROW($A263)-5,FALSE),IFERROR(INDEX(R$391:R$427,MATCH($F263,$B$391:$B$427,0))/VLOOKUP($F263,$B$391:$AH$427,MATCH(LEFT(TRIM(R$6),FIND("~",SUBSTITUTE(R$6,"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263))*HLOOKUP(LEFT(TRIM(R$6),FIND("~",SUBSTITUTE(R$6," ","~",LEN(TRIM(R$6))-LEN(SUBSTITUTE(TRIM(R$6)," ",""))))-1)&amp;" Total",$B$6:$AH$427,ROW($A263)-5,FALSE))</f>
        <v>0</v>
      </c>
      <c r="S263" s="11">
        <f ca="1">IF(S$5&lt;&gt;"",HLOOKUP(S$5,Functionalization!$G$6:$M$427,ROW($A263)-5,FALSE),IFERROR(INDEX(S$391:S$427,MATCH($F263,$B$391:$B$427,0))/VLOOKUP($F263,$B$391:$AH$427,MATCH(LEFT(TRIM(S$6),FIND("~",SUBSTITUTE(S$6,"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263))*HLOOKUP(LEFT(TRIM(S$6),FIND("~",SUBSTITUTE(S$6," ","~",LEN(TRIM(S$6))-LEN(SUBSTITUTE(TRIM(S$6)," ",""))))-1)&amp;" Total",$B$6:$AH$427,ROW($A263)-5,FALSE))</f>
        <v>0</v>
      </c>
      <c r="T263" s="11">
        <f ca="1">IF(T$5&lt;&gt;"",HLOOKUP(T$5,Functionalization!$G$6:$M$427,ROW($A263)-5,FALSE),IFERROR(INDEX(T$391:T$427,MATCH($F263,$B$391:$B$427,0))/VLOOKUP($F263,$B$391:$AH$427,MATCH(LEFT(TRIM(T$6),FIND("~",SUBSTITUTE(T$6,"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263))*HLOOKUP(LEFT(TRIM(T$6),FIND("~",SUBSTITUTE(T$6," ","~",LEN(TRIM(T$6))-LEN(SUBSTITUTE(TRIM(T$6)," ",""))))-1)&amp;" Total",$B$6:$AH$427,ROW($A263)-5,FALSE))</f>
        <v>0</v>
      </c>
      <c r="U263" s="11">
        <f ca="1">IF(U$5&lt;&gt;"",HLOOKUP(U$5,Functionalization!$G$6:$M$427,ROW($A263)-5,FALSE),IFERROR(INDEX(U$391:U$427,MATCH($F263,$B$391:$B$427,0))/VLOOKUP($F263,$B$391:$AH$427,MATCH(LEFT(TRIM(U$6),FIND("~",SUBSTITUTE(U$6,"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263))*HLOOKUP(LEFT(TRIM(U$6),FIND("~",SUBSTITUTE(U$6," ","~",LEN(TRIM(U$6))-LEN(SUBSTITUTE(TRIM(U$6)," ",""))))-1)&amp;" Total",$B$6:$AH$427,ROW($A263)-5,FALSE))</f>
        <v>0</v>
      </c>
      <c r="V263" s="11">
        <f ca="1">IF(V$5&lt;&gt;"",HLOOKUP(V$5,Functionalization!$G$6:$M$427,ROW($A263)-5,FALSE),IFERROR(INDEX(V$391:V$427,MATCH($F263,$B$391:$B$427,0))/VLOOKUP($F263,$B$391:$AH$427,MATCH(LEFT(TRIM(V$6),FIND("~",SUBSTITUTE(V$6,"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263))*HLOOKUP(LEFT(TRIM(V$6),FIND("~",SUBSTITUTE(V$6," ","~",LEN(TRIM(V$6))-LEN(SUBSTITUTE(TRIM(V$6)," ",""))))-1)&amp;" Total",$B$6:$AH$427,ROW($A263)-5,FALSE))</f>
        <v>0</v>
      </c>
      <c r="W263" s="11">
        <f ca="1">IF(W$5&lt;&gt;"",HLOOKUP(W$5,Functionalization!$G$6:$M$427,ROW($A263)-5,FALSE),IFERROR(INDEX(W$391:W$427,MATCH($F263,$B$391:$B$427,0))/VLOOKUP($F263,$B$391:$AH$427,MATCH(LEFT(TRIM(W$6),FIND("~",SUBSTITUTE(W$6,"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263))*HLOOKUP(LEFT(TRIM(W$6),FIND("~",SUBSTITUTE(W$6," ","~",LEN(TRIM(W$6))-LEN(SUBSTITUTE(TRIM(W$6)," ",""))))-1)&amp;" Total",$B$6:$AH$427,ROW($A263)-5,FALSE))</f>
        <v>0</v>
      </c>
      <c r="X263" s="11">
        <f ca="1">IF(X$5&lt;&gt;"",HLOOKUP(X$5,Functionalization!$G$6:$M$427,ROW($A263)-5,FALSE),IFERROR(INDEX(X$391:X$427,MATCH($F263,$B$391:$B$427,0))/VLOOKUP($F263,$B$391:$AH$427,MATCH(LEFT(TRIM(X$6),FIND("~",SUBSTITUTE(X$6,"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263))*HLOOKUP(LEFT(TRIM(X$6),FIND("~",SUBSTITUTE(X$6," ","~",LEN(TRIM(X$6))-LEN(SUBSTITUTE(TRIM(X$6)," ",""))))-1)&amp;" Total",$B$6:$AH$427,ROW($A263)-5,FALSE))</f>
        <v>0</v>
      </c>
      <c r="Y263" s="11">
        <f ca="1">IF(Y$5&lt;&gt;"",HLOOKUP(Y$5,Functionalization!$G$6:$M$427,ROW($A263)-5,FALSE),IFERROR(INDEX(Y$391:Y$427,MATCH($F263,$B$391:$B$427,0))/VLOOKUP($F263,$B$391:$AH$427,MATCH(LEFT(TRIM(Y$6),FIND("~",SUBSTITUTE(Y$6,"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263))*HLOOKUP(LEFT(TRIM(Y$6),FIND("~",SUBSTITUTE(Y$6," ","~",LEN(TRIM(Y$6))-LEN(SUBSTITUTE(TRIM(Y$6)," ",""))))-1)&amp;" Total",$B$6:$AH$427,ROW($A263)-5,FALSE))</f>
        <v>0</v>
      </c>
      <c r="Z263" s="11">
        <f ca="1">IF(Z$5&lt;&gt;"",HLOOKUP(Z$5,Functionalization!$G$6:$M$427,ROW($A263)-5,FALSE),IFERROR(INDEX(Z$391:Z$427,MATCH($F263,$B$391:$B$427,0))/VLOOKUP($F263,$B$391:$AH$427,MATCH(LEFT(TRIM(Z$6),FIND("~",SUBSTITUTE(Z$6,"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263))*HLOOKUP(LEFT(TRIM(Z$6),FIND("~",SUBSTITUTE(Z$6," ","~",LEN(TRIM(Z$6))-LEN(SUBSTITUTE(TRIM(Z$6)," ",""))))-1)&amp;" Total",$B$6:$AH$427,ROW($A263)-5,FALSE))</f>
        <v>0</v>
      </c>
      <c r="AA263" s="11">
        <f ca="1">IF(AA$5&lt;&gt;"",HLOOKUP(AA$5,Functionalization!$G$6:$M$427,ROW($A263)-5,FALSE),IFERROR(INDEX(AA$391:AA$427,MATCH($F263,$B$391:$B$427,0))/VLOOKUP($F263,$B$391:$AH$427,MATCH(LEFT(TRIM(AA$6),FIND("~",SUBSTITUTE(AA$6,"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263))*HLOOKUP(LEFT(TRIM(AA$6),FIND("~",SUBSTITUTE(AA$6," ","~",LEN(TRIM(AA$6))-LEN(SUBSTITUTE(TRIM(AA$6)," ",""))))-1)&amp;" Total",$B$6:$AH$427,ROW($A263)-5,FALSE))</f>
        <v>0</v>
      </c>
      <c r="AB263" s="11">
        <f ca="1">IF(AB$5&lt;&gt;"",HLOOKUP(AB$5,Functionalization!$G$6:$M$427,ROW($A263)-5,FALSE),IFERROR(INDEX(AB$391:AB$427,MATCH($F263,$B$391:$B$427,0))/VLOOKUP($F263,$B$391:$AH$427,MATCH(LEFT(TRIM(AB$6),FIND("~",SUBSTITUTE(AB$6,"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263))*HLOOKUP(LEFT(TRIM(AB$6),FIND("~",SUBSTITUTE(AB$6," ","~",LEN(TRIM(AB$6))-LEN(SUBSTITUTE(TRIM(AB$6)," ",""))))-1)&amp;" Total",$B$6:$AH$427,ROW($A263)-5,FALSE))</f>
        <v>0</v>
      </c>
      <c r="AC263" s="11">
        <f ca="1">IF(AC$5&lt;&gt;"",HLOOKUP(AC$5,Functionalization!$G$6:$M$427,ROW($A263)-5,FALSE),IFERROR(INDEX(AC$391:AC$427,MATCH($F263,$B$391:$B$427,0))/VLOOKUP($F263,$B$391:$AH$427,MATCH(LEFT(TRIM(AC$6),FIND("~",SUBSTITUTE(AC$6,"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263))*HLOOKUP(LEFT(TRIM(AC$6),FIND("~",SUBSTITUTE(AC$6," ","~",LEN(TRIM(AC$6))-LEN(SUBSTITUTE(TRIM(AC$6)," ",""))))-1)&amp;" Total",$B$6:$AH$427,ROW($A263)-5,FALSE))</f>
        <v>0</v>
      </c>
      <c r="AD263" s="11">
        <f ca="1">IF(AD$5&lt;&gt;"",HLOOKUP(AD$5,Functionalization!$G$6:$M$427,ROW($A263)-5,FALSE),IFERROR(INDEX(AD$391:AD$427,MATCH($F263,$B$391:$B$427,0))/VLOOKUP($F263,$B$391:$AH$427,MATCH(LEFT(TRIM(AD$6),FIND("~",SUBSTITUTE(AD$6,"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263))*HLOOKUP(LEFT(TRIM(AD$6),FIND("~",SUBSTITUTE(AD$6," ","~",LEN(TRIM(AD$6))-LEN(SUBSTITUTE(TRIM(AD$6)," ",""))))-1)&amp;" Total",$B$6:$AH$427,ROW($A263)-5,FALSE))</f>
        <v>0</v>
      </c>
      <c r="AE263" s="11">
        <f ca="1">IF(AE$5&lt;&gt;"",HLOOKUP(AE$5,Functionalization!$G$6:$M$427,ROW($A263)-5,FALSE),IFERROR(INDEX(AE$391:AE$427,MATCH($F263,$B$391:$B$427,0))/VLOOKUP($F263,$B$391:$AH$427,MATCH(LEFT(TRIM(AE$6),FIND("~",SUBSTITUTE(AE$6,"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263))*HLOOKUP(LEFT(TRIM(AE$6),FIND("~",SUBSTITUTE(AE$6," ","~",LEN(TRIM(AE$6))-LEN(SUBSTITUTE(TRIM(AE$6)," ",""))))-1)&amp;" Total",$B$6:$AH$427,ROW($A263)-5,FALSE))</f>
        <v>1083796.4985987903</v>
      </c>
      <c r="AF263" s="11">
        <f ca="1">IF(AF$5&lt;&gt;"",HLOOKUP(AF$5,Functionalization!$G$6:$M$427,ROW($A263)-5,FALSE),IFERROR(INDEX(AF$391:AF$427,MATCH($F263,$B$391:$B$427,0))/VLOOKUP($F263,$B$391:$AH$427,MATCH(LEFT(TRIM(AF$6),FIND("~",SUBSTITUTE(AF$6,"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263))*HLOOKUP(LEFT(TRIM(AF$6),FIND("~",SUBSTITUTE(AF$6," ","~",LEN(TRIM(AF$6))-LEN(SUBSTITUTE(TRIM(AF$6)," ",""))))-1)&amp;" Total",$B$6:$AH$427,ROW($A263)-5,FALSE))</f>
        <v>0</v>
      </c>
      <c r="AG263" s="11">
        <f ca="1">IF(AG$5&lt;&gt;"",HLOOKUP(AG$5,Functionalization!$G$6:$M$427,ROW($A263)-5,FALSE),IFERROR(INDEX(AG$391:AG$427,MATCH($F263,$B$391:$B$427,0))/VLOOKUP($F263,$B$391:$AH$427,MATCH(LEFT(TRIM(AG$6),FIND("~",SUBSTITUTE(AG$6,"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263))*HLOOKUP(LEFT(TRIM(AG$6),FIND("~",SUBSTITUTE(AG$6," ","~",LEN(TRIM(AG$6))-LEN(SUBSTITUTE(TRIM(AG$6)," ",""))))-1)&amp;" Total",$B$6:$AH$427,ROW($A263)-5,FALSE))</f>
        <v>0</v>
      </c>
      <c r="AH263" s="11">
        <f ca="1">IF(AH$5&lt;&gt;"",HLOOKUP(AH$5,Functionalization!$G$6:$M$427,ROW($A263)-5,FALSE),IFERROR(INDEX(AH$391:AH$427,MATCH($F263,$B$391:$B$427,0))/VLOOKUP($F263,$B$391:$AH$427,MATCH(LEFT(TRIM(AH$6),FIND("~",SUBSTITUTE(AH$6,"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263))*HLOOKUP(LEFT(TRIM(AH$6),FIND("~",SUBSTITUTE(AH$6," ","~",LEN(TRIM(AH$6))-LEN(SUBSTITUTE(TRIM(AH$6)," ",""))))-1)&amp;" Total",$B$6:$AH$427,ROW($A263)-5,FALSE))</f>
        <v>1083796.4985987903</v>
      </c>
      <c r="AJ263">
        <f ca="1">IFERROR(IF(SUMIF($G$6:$AH$6,AJ$6&amp;" Total",$G263:$AH263)-(SUMIF($G$6:$AH$6,AJ$6&amp;" "&amp;'Input-Func_Class'!$D$22,$G263:$AH263)+IFERROR(SUMIF($G$6:$AH$6,AJ$6&amp;" "&amp;'Input-Func_Class'!$E$22,$G263:$AH263),SUMIF($G$6:$AH$6,AJ$6&amp;" "&amp;'Input-Func_Class'!$B$24,$G263:$AH263))+SUMIF($G$6:$AH$6,AJ$6&amp;" "&amp;'Input-Func_Class'!$F$22,$G263:$AH263))&lt;Check_Limit,0,1),1)</f>
        <v>0</v>
      </c>
      <c r="AK263">
        <f ca="1">IFERROR(IF(SUMIF($G$6:$AH$6,AK$6&amp;" Total",$G263:$AH263)-(SUMIF($G$6:$AH$6,AK$6&amp;" "&amp;'Input-Func_Class'!$D$22,$G263:$AH263)+IFERROR(SUMIF($G$6:$AH$6,AK$6&amp;" "&amp;'Input-Func_Class'!$E$22,$G263:$AH263),SUMIF($G$6:$AH$6,AK$6&amp;" "&amp;'Input-Func_Class'!$B$24,$G263:$AH263))+SUMIF($G$6:$AH$6,AK$6&amp;" "&amp;'Input-Func_Class'!$F$22,$G263:$AH263))&lt;Check_Limit,0,1),1)</f>
        <v>0</v>
      </c>
      <c r="AL263">
        <f ca="1">IFERROR(IF(SUMIF($G$6:$AH$6,AL$6&amp;" Total",$G263:$AH263)-(SUMIF($G$6:$AH$6,AL$6&amp;" "&amp;'Input-Func_Class'!$D$22,$G263:$AH263)+IFERROR(SUMIF($G$6:$AH$6,AL$6&amp;" "&amp;'Input-Func_Class'!$E$22,$G263:$AH263),SUMIF($G$6:$AH$6,AL$6&amp;" "&amp;'Input-Func_Class'!$B$24,$G263:$AH263))+SUMIF($G$6:$AH$6,AL$6&amp;" "&amp;'Input-Func_Class'!$F$22,$G263:$AH263))&lt;Check_Limit,0,1),1)</f>
        <v>0</v>
      </c>
      <c r="AM263">
        <f ca="1">IFERROR(IF(SUMIF($G$6:$AH$6,AM$6&amp;" Total",$G263:$AH263)-(SUMIF($G$6:$AH$6,AM$6&amp;" "&amp;'Input-Func_Class'!$D$22,$G263:$AH263)+IFERROR(SUMIF($G$6:$AH$6,AM$6&amp;" "&amp;'Input-Func_Class'!$E$22,$G263:$AH263),SUMIF($G$6:$AH$6,AM$6&amp;" "&amp;'Input-Func_Class'!$B$24,$G263:$AH263))+SUMIF($G$6:$AH$6,AM$6&amp;" "&amp;'Input-Func_Class'!$F$22,$G263:$AH263))&lt;Check_Limit,0,1),1)</f>
        <v>0</v>
      </c>
      <c r="AN263">
        <f ca="1">IFERROR(IF(SUMIF($G$6:$AH$6,AN$6&amp;" Total",$G263:$AH263)-(SUMIF($G$6:$AH$6,AN$6&amp;" "&amp;'Input-Func_Class'!$D$22,$G263:$AH263)+IFERROR(SUMIF($G$6:$AH$6,AN$6&amp;" "&amp;'Input-Func_Class'!$E$22,$G263:$AH263),SUMIF($G$6:$AH$6,AN$6&amp;" "&amp;'Input-Func_Class'!$B$24,$G263:$AH263))+SUMIF($G$6:$AH$6,AN$6&amp;" "&amp;'Input-Func_Class'!$F$22,$G263:$AH263))&lt;Check_Limit,0,1),1)</f>
        <v>0</v>
      </c>
      <c r="AO263">
        <f ca="1">IFERROR(IF(SUMIF($G$6:$AH$6,AO$6&amp;" Total",$G263:$AH263)-(SUMIF($G$6:$AH$6,AO$6&amp;" "&amp;'Input-Func_Class'!$D$22,$G263:$AH263)+IFERROR(SUMIF($G$6:$AH$6,AO$6&amp;" "&amp;'Input-Func_Class'!$E$22,$G263:$AH263),SUMIF($G$6:$AH$6,AO$6&amp;" "&amp;'Input-Func_Class'!$B$24,$G263:$AH263))+SUMIF($G$6:$AH$6,AO$6&amp;" "&amp;'Input-Func_Class'!$F$22,$G263:$AH263))&lt;Check_Limit,0,1),1)</f>
        <v>0</v>
      </c>
      <c r="AP263">
        <f ca="1">IFERROR(IF(SUMIF($G$6:$AH$6,AP$6&amp;" Total",$G263:$AH263)-(SUMIF($G$6:$AH$6,AP$6&amp;" "&amp;'Input-Func_Class'!$D$22,$G263:$AH263)+IFERROR(SUMIF($G$6:$AH$6,AP$6&amp;" "&amp;'Input-Func_Class'!$E$22,$G263:$AH263),SUMIF($G$6:$AH$6,AP$6&amp;" "&amp;'Input-Func_Class'!$B$24,$G263:$AH263))+SUMIF($G$6:$AH$6,AP$6&amp;" "&amp;'Input-Func_Class'!$F$22,$G263:$AH263))&lt;Check_Limit,0,1),1)</f>
        <v>0</v>
      </c>
    </row>
    <row r="264" spans="1:42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>SUBTOTAL(9,D262:D263)</f>
        <v>1552355.5924888616</v>
      </c>
      <c r="E264" s="11">
        <f t="shared" ca="1" si="25"/>
        <v>0</v>
      </c>
      <c r="G264" s="111">
        <f t="shared" ref="G264:AH264" ca="1" si="35">SUBTOTAL(9,G262:G263)</f>
        <v>0</v>
      </c>
      <c r="H264" s="111">
        <f t="shared" ca="1" si="35"/>
        <v>0</v>
      </c>
      <c r="I264" s="111">
        <f t="shared" ca="1" si="35"/>
        <v>0</v>
      </c>
      <c r="J264" s="111">
        <f t="shared" ca="1" si="35"/>
        <v>0</v>
      </c>
      <c r="K264" s="111">
        <f t="shared" ca="1" si="35"/>
        <v>0</v>
      </c>
      <c r="L264" s="111">
        <f t="shared" ca="1" si="35"/>
        <v>0</v>
      </c>
      <c r="M264" s="111">
        <f t="shared" ca="1" si="35"/>
        <v>0</v>
      </c>
      <c r="N264" s="111">
        <f t="shared" ca="1" si="35"/>
        <v>0</v>
      </c>
      <c r="O264" s="111">
        <f t="shared" ca="1" si="35"/>
        <v>0</v>
      </c>
      <c r="P264" s="111">
        <f t="shared" ca="1" si="35"/>
        <v>0</v>
      </c>
      <c r="Q264" s="111">
        <f t="shared" ca="1" si="35"/>
        <v>0</v>
      </c>
      <c r="R264" s="111">
        <f t="shared" ca="1" si="35"/>
        <v>0</v>
      </c>
      <c r="S264" s="111">
        <f t="shared" ca="1" si="35"/>
        <v>0</v>
      </c>
      <c r="T264" s="111">
        <f t="shared" ca="1" si="35"/>
        <v>0</v>
      </c>
      <c r="U264" s="111">
        <f t="shared" ca="1" si="35"/>
        <v>0</v>
      </c>
      <c r="V264" s="111">
        <f t="shared" ca="1" si="35"/>
        <v>0</v>
      </c>
      <c r="W264" s="111">
        <f t="shared" ca="1" si="35"/>
        <v>0</v>
      </c>
      <c r="X264" s="111">
        <f t="shared" ca="1" si="35"/>
        <v>0</v>
      </c>
      <c r="Y264" s="111">
        <f t="shared" ca="1" si="35"/>
        <v>0</v>
      </c>
      <c r="Z264" s="111">
        <f t="shared" ca="1" si="35"/>
        <v>0</v>
      </c>
      <c r="AA264" s="111">
        <f t="shared" ca="1" si="35"/>
        <v>0</v>
      </c>
      <c r="AB264" s="111">
        <f t="shared" ca="1" si="35"/>
        <v>0</v>
      </c>
      <c r="AC264" s="111">
        <f t="shared" ca="1" si="35"/>
        <v>0</v>
      </c>
      <c r="AD264" s="111">
        <f t="shared" ca="1" si="35"/>
        <v>0</v>
      </c>
      <c r="AE264" s="111">
        <f t="shared" ca="1" si="35"/>
        <v>1552355.5924888616</v>
      </c>
      <c r="AF264" s="111">
        <f t="shared" ca="1" si="35"/>
        <v>0</v>
      </c>
      <c r="AG264" s="111">
        <f t="shared" ca="1" si="35"/>
        <v>0</v>
      </c>
      <c r="AH264" s="111">
        <f t="shared" ca="1" si="35"/>
        <v>1552355.5924888616</v>
      </c>
      <c r="AJ264">
        <f ca="1">IFERROR(IF(SUMIF($G$6:$AH$6,AJ$6&amp;" Total",$G264:$AH264)-(SUMIF($G$6:$AH$6,AJ$6&amp;" "&amp;'Input-Func_Class'!$D$22,$G264:$AH264)+IFERROR(SUMIF($G$6:$AH$6,AJ$6&amp;" "&amp;'Input-Func_Class'!$E$22,$G264:$AH264),SUMIF($G$6:$AH$6,AJ$6&amp;" "&amp;'Input-Func_Class'!$B$24,$G264:$AH264))+SUMIF($G$6:$AH$6,AJ$6&amp;" "&amp;'Input-Func_Class'!$F$22,$G264:$AH264))&lt;Check_Limit,0,1),1)</f>
        <v>0</v>
      </c>
      <c r="AK264">
        <f ca="1">IFERROR(IF(SUMIF($G$6:$AH$6,AK$6&amp;" Total",$G264:$AH264)-(SUMIF($G$6:$AH$6,AK$6&amp;" "&amp;'Input-Func_Class'!$D$22,$G264:$AH264)+IFERROR(SUMIF($G$6:$AH$6,AK$6&amp;" "&amp;'Input-Func_Class'!$E$22,$G264:$AH264),SUMIF($G$6:$AH$6,AK$6&amp;" "&amp;'Input-Func_Class'!$B$24,$G264:$AH264))+SUMIF($G$6:$AH$6,AK$6&amp;" "&amp;'Input-Func_Class'!$F$22,$G264:$AH264))&lt;Check_Limit,0,1),1)</f>
        <v>0</v>
      </c>
      <c r="AL264">
        <f ca="1">IFERROR(IF(SUMIF($G$6:$AH$6,AL$6&amp;" Total",$G264:$AH264)-(SUMIF($G$6:$AH$6,AL$6&amp;" "&amp;'Input-Func_Class'!$D$22,$G264:$AH264)+IFERROR(SUMIF($G$6:$AH$6,AL$6&amp;" "&amp;'Input-Func_Class'!$E$22,$G264:$AH264),SUMIF($G$6:$AH$6,AL$6&amp;" "&amp;'Input-Func_Class'!$B$24,$G264:$AH264))+SUMIF($G$6:$AH$6,AL$6&amp;" "&amp;'Input-Func_Class'!$F$22,$G264:$AH264))&lt;Check_Limit,0,1),1)</f>
        <v>0</v>
      </c>
      <c r="AM264">
        <f ca="1">IFERROR(IF(SUMIF($G$6:$AH$6,AM$6&amp;" Total",$G264:$AH264)-(SUMIF($G$6:$AH$6,AM$6&amp;" "&amp;'Input-Func_Class'!$D$22,$G264:$AH264)+IFERROR(SUMIF($G$6:$AH$6,AM$6&amp;" "&amp;'Input-Func_Class'!$E$22,$G264:$AH264),SUMIF($G$6:$AH$6,AM$6&amp;" "&amp;'Input-Func_Class'!$B$24,$G264:$AH264))+SUMIF($G$6:$AH$6,AM$6&amp;" "&amp;'Input-Func_Class'!$F$22,$G264:$AH264))&lt;Check_Limit,0,1),1)</f>
        <v>0</v>
      </c>
      <c r="AN264">
        <f ca="1">IFERROR(IF(SUMIF($G$6:$AH$6,AN$6&amp;" Total",$G264:$AH264)-(SUMIF($G$6:$AH$6,AN$6&amp;" "&amp;'Input-Func_Class'!$D$22,$G264:$AH264)+IFERROR(SUMIF($G$6:$AH$6,AN$6&amp;" "&amp;'Input-Func_Class'!$E$22,$G264:$AH264),SUMIF($G$6:$AH$6,AN$6&amp;" "&amp;'Input-Func_Class'!$B$24,$G264:$AH264))+SUMIF($G$6:$AH$6,AN$6&amp;" "&amp;'Input-Func_Class'!$F$22,$G264:$AH264))&lt;Check_Limit,0,1),1)</f>
        <v>0</v>
      </c>
      <c r="AO264">
        <f ca="1">IFERROR(IF(SUMIF($G$6:$AH$6,AO$6&amp;" Total",$G264:$AH264)-(SUMIF($G$6:$AH$6,AO$6&amp;" "&amp;'Input-Func_Class'!$D$22,$G264:$AH264)+IFERROR(SUMIF($G$6:$AH$6,AO$6&amp;" "&amp;'Input-Func_Class'!$E$22,$G264:$AH264),SUMIF($G$6:$AH$6,AO$6&amp;" "&amp;'Input-Func_Class'!$B$24,$G264:$AH264))+SUMIF($G$6:$AH$6,AO$6&amp;" "&amp;'Input-Func_Class'!$F$22,$G264:$AH264))&lt;Check_Limit,0,1),1)</f>
        <v>0</v>
      </c>
      <c r="AP264">
        <f ca="1">IFERROR(IF(SUMIF($G$6:$AH$6,AP$6&amp;" Total",$G264:$AH264)-(SUMIF($G$6:$AH$6,AP$6&amp;" "&amp;'Input-Func_Class'!$D$22,$G264:$AH264)+IFERROR(SUMIF($G$6:$AH$6,AP$6&amp;" "&amp;'Input-Func_Class'!$E$22,$G264:$AH264),SUMIF($G$6:$AH$6,AP$6&amp;" "&amp;'Input-Func_Class'!$B$24,$G264:$AH264))+SUMIF($G$6:$AH$6,AP$6&amp;" "&amp;'Input-Func_Class'!$F$22,$G264:$AH264))&lt;Check_Limit,0,1),1)</f>
        <v>0</v>
      </c>
    </row>
    <row r="265" spans="1:42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>
        <f t="shared" si="25"/>
        <v>0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J265">
        <f>IFERROR(IF(SUMIF($G$6:$AH$6,AJ$6&amp;" Total",$G265:$AH265)-(SUMIF($G$6:$AH$6,AJ$6&amp;" "&amp;'Input-Func_Class'!$D$22,$G265:$AH265)+IFERROR(SUMIF($G$6:$AH$6,AJ$6&amp;" "&amp;'Input-Func_Class'!$E$22,$G265:$AH265),SUMIF($G$6:$AH$6,AJ$6&amp;" "&amp;'Input-Func_Class'!$B$24,$G265:$AH265))+SUMIF($G$6:$AH$6,AJ$6&amp;" "&amp;'Input-Func_Class'!$F$22,$G265:$AH265))&lt;Check_Limit,0,1),1)</f>
        <v>0</v>
      </c>
      <c r="AK265">
        <f>IFERROR(IF(SUMIF($G$6:$AH$6,AK$6&amp;" Total",$G265:$AH265)-(SUMIF($G$6:$AH$6,AK$6&amp;" "&amp;'Input-Func_Class'!$D$22,$G265:$AH265)+IFERROR(SUMIF($G$6:$AH$6,AK$6&amp;" "&amp;'Input-Func_Class'!$E$22,$G265:$AH265),SUMIF($G$6:$AH$6,AK$6&amp;" "&amp;'Input-Func_Class'!$B$24,$G265:$AH265))+SUMIF($G$6:$AH$6,AK$6&amp;" "&amp;'Input-Func_Class'!$F$22,$G265:$AH265))&lt;Check_Limit,0,1),1)</f>
        <v>0</v>
      </c>
      <c r="AL265">
        <f>IFERROR(IF(SUMIF($G$6:$AH$6,AL$6&amp;" Total",$G265:$AH265)-(SUMIF($G$6:$AH$6,AL$6&amp;" "&amp;'Input-Func_Class'!$D$22,$G265:$AH265)+IFERROR(SUMIF($G$6:$AH$6,AL$6&amp;" "&amp;'Input-Func_Class'!$E$22,$G265:$AH265),SUMIF($G$6:$AH$6,AL$6&amp;" "&amp;'Input-Func_Class'!$B$24,$G265:$AH265))+SUMIF($G$6:$AH$6,AL$6&amp;" "&amp;'Input-Func_Class'!$F$22,$G265:$AH265))&lt;Check_Limit,0,1),1)</f>
        <v>0</v>
      </c>
      <c r="AM265">
        <f>IFERROR(IF(SUMIF($G$6:$AH$6,AM$6&amp;" Total",$G265:$AH265)-(SUMIF($G$6:$AH$6,AM$6&amp;" "&amp;'Input-Func_Class'!$D$22,$G265:$AH265)+IFERROR(SUMIF($G$6:$AH$6,AM$6&amp;" "&amp;'Input-Func_Class'!$E$22,$G265:$AH265),SUMIF($G$6:$AH$6,AM$6&amp;" "&amp;'Input-Func_Class'!$B$24,$G265:$AH265))+SUMIF($G$6:$AH$6,AM$6&amp;" "&amp;'Input-Func_Class'!$F$22,$G265:$AH265))&lt;Check_Limit,0,1),1)</f>
        <v>0</v>
      </c>
      <c r="AN265">
        <f>IFERROR(IF(SUMIF($G$6:$AH$6,AN$6&amp;" Total",$G265:$AH265)-(SUMIF($G$6:$AH$6,AN$6&amp;" "&amp;'Input-Func_Class'!$D$22,$G265:$AH265)+IFERROR(SUMIF($G$6:$AH$6,AN$6&amp;" "&amp;'Input-Func_Class'!$E$22,$G265:$AH265),SUMIF($G$6:$AH$6,AN$6&amp;" "&amp;'Input-Func_Class'!$B$24,$G265:$AH265))+SUMIF($G$6:$AH$6,AN$6&amp;" "&amp;'Input-Func_Class'!$F$22,$G265:$AH265))&lt;Check_Limit,0,1),1)</f>
        <v>0</v>
      </c>
      <c r="AO265">
        <f>IFERROR(IF(SUMIF($G$6:$AH$6,AO$6&amp;" Total",$G265:$AH265)-(SUMIF($G$6:$AH$6,AO$6&amp;" "&amp;'Input-Func_Class'!$D$22,$G265:$AH265)+IFERROR(SUMIF($G$6:$AH$6,AO$6&amp;" "&amp;'Input-Func_Class'!$E$22,$G265:$AH265),SUMIF($G$6:$AH$6,AO$6&amp;" "&amp;'Input-Func_Class'!$B$24,$G265:$AH265))+SUMIF($G$6:$AH$6,AO$6&amp;" "&amp;'Input-Func_Class'!$F$22,$G265:$AH265))&lt;Check_Limit,0,1),1)</f>
        <v>0</v>
      </c>
      <c r="AP265">
        <f>IFERROR(IF(SUMIF($G$6:$AH$6,AP$6&amp;" Total",$G265:$AH265)-(SUMIF($G$6:$AH$6,AP$6&amp;" "&amp;'Input-Func_Class'!$D$22,$G265:$AH265)+IFERROR(SUMIF($G$6:$AH$6,AP$6&amp;" "&amp;'Input-Func_Class'!$E$22,$G265:$AH265),SUMIF($G$6:$AH$6,AP$6&amp;" "&amp;'Input-Func_Class'!$B$24,$G265:$AH265))+SUMIF($G$6:$AH$6,AP$6&amp;" "&amp;'Input-Func_Class'!$F$22,$G265:$AH265))&lt;Check_Limit,0,1),1)</f>
        <v>0</v>
      </c>
    </row>
    <row r="266" spans="1:42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>SUBTOTAL(9,D251:D264)</f>
        <v>50659797.821686864</v>
      </c>
      <c r="E266" s="11">
        <f t="shared" ca="1" si="25"/>
        <v>0</v>
      </c>
      <c r="F266" s="3"/>
      <c r="G266" s="11">
        <f t="shared" ref="G266:AH266" ca="1" si="36">SUBTOTAL(9,G251:G264)</f>
        <v>0</v>
      </c>
      <c r="H266" s="11">
        <f t="shared" ca="1" si="36"/>
        <v>0</v>
      </c>
      <c r="I266" s="11">
        <f t="shared" ca="1" si="36"/>
        <v>0</v>
      </c>
      <c r="J266" s="11">
        <f t="shared" ca="1" si="36"/>
        <v>0</v>
      </c>
      <c r="K266" s="11">
        <f t="shared" ca="1" si="36"/>
        <v>0</v>
      </c>
      <c r="L266" s="11">
        <f t="shared" ca="1" si="36"/>
        <v>0</v>
      </c>
      <c r="M266" s="11">
        <f t="shared" ca="1" si="36"/>
        <v>0</v>
      </c>
      <c r="N266" s="11">
        <f t="shared" ca="1" si="36"/>
        <v>0</v>
      </c>
      <c r="O266" s="11">
        <f t="shared" ca="1" si="36"/>
        <v>0</v>
      </c>
      <c r="P266" s="11">
        <f t="shared" ca="1" si="36"/>
        <v>0</v>
      </c>
      <c r="Q266" s="11">
        <f t="shared" ca="1" si="36"/>
        <v>0</v>
      </c>
      <c r="R266" s="11">
        <f t="shared" ca="1" si="36"/>
        <v>0</v>
      </c>
      <c r="S266" s="11">
        <f t="shared" ca="1" si="36"/>
        <v>0</v>
      </c>
      <c r="T266" s="11">
        <f t="shared" ca="1" si="36"/>
        <v>0</v>
      </c>
      <c r="U266" s="11">
        <f t="shared" ca="1" si="36"/>
        <v>0</v>
      </c>
      <c r="V266" s="11">
        <f t="shared" ca="1" si="36"/>
        <v>0</v>
      </c>
      <c r="W266" s="11">
        <f t="shared" ca="1" si="36"/>
        <v>0</v>
      </c>
      <c r="X266" s="11">
        <f t="shared" ca="1" si="36"/>
        <v>0</v>
      </c>
      <c r="Y266" s="11">
        <f t="shared" ca="1" si="36"/>
        <v>0</v>
      </c>
      <c r="Z266" s="11">
        <f t="shared" ca="1" si="36"/>
        <v>0</v>
      </c>
      <c r="AA266" s="11">
        <f t="shared" ca="1" si="36"/>
        <v>0</v>
      </c>
      <c r="AB266" s="11">
        <f t="shared" ca="1" si="36"/>
        <v>0</v>
      </c>
      <c r="AC266" s="11">
        <f t="shared" ca="1" si="36"/>
        <v>0</v>
      </c>
      <c r="AD266" s="11">
        <f t="shared" ca="1" si="36"/>
        <v>0</v>
      </c>
      <c r="AE266" s="11">
        <f t="shared" ca="1" si="36"/>
        <v>50659797.821686864</v>
      </c>
      <c r="AF266" s="11">
        <f t="shared" ca="1" si="36"/>
        <v>0</v>
      </c>
      <c r="AG266" s="11">
        <f t="shared" ca="1" si="36"/>
        <v>0</v>
      </c>
      <c r="AH266" s="11">
        <f t="shared" ca="1" si="36"/>
        <v>50659797.821686864</v>
      </c>
      <c r="AJ266">
        <f ca="1">IFERROR(IF(SUMIF($G$6:$AH$6,AJ$6&amp;" Total",$G266:$AH266)-(SUMIF($G$6:$AH$6,AJ$6&amp;" "&amp;'Input-Func_Class'!$D$22,$G266:$AH266)+IFERROR(SUMIF($G$6:$AH$6,AJ$6&amp;" "&amp;'Input-Func_Class'!$E$22,$G266:$AH266),SUMIF($G$6:$AH$6,AJ$6&amp;" "&amp;'Input-Func_Class'!$B$24,$G266:$AH266))+SUMIF($G$6:$AH$6,AJ$6&amp;" "&amp;'Input-Func_Class'!$F$22,$G266:$AH266))&lt;Check_Limit,0,1),1)</f>
        <v>0</v>
      </c>
      <c r="AK266">
        <f ca="1">IFERROR(IF(SUMIF($G$6:$AH$6,AK$6&amp;" Total",$G266:$AH266)-(SUMIF($G$6:$AH$6,AK$6&amp;" "&amp;'Input-Func_Class'!$D$22,$G266:$AH266)+IFERROR(SUMIF($G$6:$AH$6,AK$6&amp;" "&amp;'Input-Func_Class'!$E$22,$G266:$AH266),SUMIF($G$6:$AH$6,AK$6&amp;" "&amp;'Input-Func_Class'!$B$24,$G266:$AH266))+SUMIF($G$6:$AH$6,AK$6&amp;" "&amp;'Input-Func_Class'!$F$22,$G266:$AH266))&lt;Check_Limit,0,1),1)</f>
        <v>0</v>
      </c>
      <c r="AL266">
        <f ca="1">IFERROR(IF(SUMIF($G$6:$AH$6,AL$6&amp;" Total",$G266:$AH266)-(SUMIF($G$6:$AH$6,AL$6&amp;" "&amp;'Input-Func_Class'!$D$22,$G266:$AH266)+IFERROR(SUMIF($G$6:$AH$6,AL$6&amp;" "&amp;'Input-Func_Class'!$E$22,$G266:$AH266),SUMIF($G$6:$AH$6,AL$6&amp;" "&amp;'Input-Func_Class'!$B$24,$G266:$AH266))+SUMIF($G$6:$AH$6,AL$6&amp;" "&amp;'Input-Func_Class'!$F$22,$G266:$AH266))&lt;Check_Limit,0,1),1)</f>
        <v>0</v>
      </c>
      <c r="AM266">
        <f ca="1">IFERROR(IF(SUMIF($G$6:$AH$6,AM$6&amp;" Total",$G266:$AH266)-(SUMIF($G$6:$AH$6,AM$6&amp;" "&amp;'Input-Func_Class'!$D$22,$G266:$AH266)+IFERROR(SUMIF($G$6:$AH$6,AM$6&amp;" "&amp;'Input-Func_Class'!$E$22,$G266:$AH266),SUMIF($G$6:$AH$6,AM$6&amp;" "&amp;'Input-Func_Class'!$B$24,$G266:$AH266))+SUMIF($G$6:$AH$6,AM$6&amp;" "&amp;'Input-Func_Class'!$F$22,$G266:$AH266))&lt;Check_Limit,0,1),1)</f>
        <v>0</v>
      </c>
      <c r="AN266">
        <f ca="1">IFERROR(IF(SUMIF($G$6:$AH$6,AN$6&amp;" Total",$G266:$AH266)-(SUMIF($G$6:$AH$6,AN$6&amp;" "&amp;'Input-Func_Class'!$D$22,$G266:$AH266)+IFERROR(SUMIF($G$6:$AH$6,AN$6&amp;" "&amp;'Input-Func_Class'!$E$22,$G266:$AH266),SUMIF($G$6:$AH$6,AN$6&amp;" "&amp;'Input-Func_Class'!$B$24,$G266:$AH266))+SUMIF($G$6:$AH$6,AN$6&amp;" "&amp;'Input-Func_Class'!$F$22,$G266:$AH266))&lt;Check_Limit,0,1),1)</f>
        <v>0</v>
      </c>
      <c r="AO266">
        <f ca="1">IFERROR(IF(SUMIF($G$6:$AH$6,AO$6&amp;" Total",$G266:$AH266)-(SUMIF($G$6:$AH$6,AO$6&amp;" "&amp;'Input-Func_Class'!$D$22,$G266:$AH266)+IFERROR(SUMIF($G$6:$AH$6,AO$6&amp;" "&amp;'Input-Func_Class'!$E$22,$G266:$AH266),SUMIF($G$6:$AH$6,AO$6&amp;" "&amp;'Input-Func_Class'!$B$24,$G266:$AH266))+SUMIF($G$6:$AH$6,AO$6&amp;" "&amp;'Input-Func_Class'!$F$22,$G266:$AH266))&lt;Check_Limit,0,1),1)</f>
        <v>0</v>
      </c>
      <c r="AP266">
        <f ca="1">IFERROR(IF(SUMIF($G$6:$AH$6,AP$6&amp;" Total",$G266:$AH266)-(SUMIF($G$6:$AH$6,AP$6&amp;" "&amp;'Input-Func_Class'!$D$22,$G266:$AH266)+IFERROR(SUMIF($G$6:$AH$6,AP$6&amp;" "&amp;'Input-Func_Class'!$E$22,$G266:$AH266),SUMIF($G$6:$AH$6,AP$6&amp;" "&amp;'Input-Func_Class'!$B$24,$G266:$AH266))+SUMIF($G$6:$AH$6,AP$6&amp;" "&amp;'Input-Func_Class'!$F$22,$G266:$AH266))&lt;Check_Limit,0,1),1)</f>
        <v>0</v>
      </c>
    </row>
    <row r="267" spans="1:42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>
        <f t="shared" ref="E267:E330" si="37">IFERROR(IF(D267="",0,IF(D267=0,0,IF(ABS(D267-SUM(G267,K267,O267,S267,W267,AA267,AE267))&lt;Check_Limit,0,1))),1)</f>
        <v>0</v>
      </c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J267">
        <f>IFERROR(IF(SUMIF($G$6:$AH$6,AJ$6&amp;" Total",$G267:$AH267)-(SUMIF($G$6:$AH$6,AJ$6&amp;" "&amp;'Input-Func_Class'!$D$22,$G267:$AH267)+IFERROR(SUMIF($G$6:$AH$6,AJ$6&amp;" "&amp;'Input-Func_Class'!$E$22,$G267:$AH267),SUMIF($G$6:$AH$6,AJ$6&amp;" "&amp;'Input-Func_Class'!$B$24,$G267:$AH267))+SUMIF($G$6:$AH$6,AJ$6&amp;" "&amp;'Input-Func_Class'!$F$22,$G267:$AH267))&lt;Check_Limit,0,1),1)</f>
        <v>0</v>
      </c>
      <c r="AK267">
        <f>IFERROR(IF(SUMIF($G$6:$AH$6,AK$6&amp;" Total",$G267:$AH267)-(SUMIF($G$6:$AH$6,AK$6&amp;" "&amp;'Input-Func_Class'!$D$22,$G267:$AH267)+IFERROR(SUMIF($G$6:$AH$6,AK$6&amp;" "&amp;'Input-Func_Class'!$E$22,$G267:$AH267),SUMIF($G$6:$AH$6,AK$6&amp;" "&amp;'Input-Func_Class'!$B$24,$G267:$AH267))+SUMIF($G$6:$AH$6,AK$6&amp;" "&amp;'Input-Func_Class'!$F$22,$G267:$AH267))&lt;Check_Limit,0,1),1)</f>
        <v>0</v>
      </c>
      <c r="AL267">
        <f>IFERROR(IF(SUMIF($G$6:$AH$6,AL$6&amp;" Total",$G267:$AH267)-(SUMIF($G$6:$AH$6,AL$6&amp;" "&amp;'Input-Func_Class'!$D$22,$G267:$AH267)+IFERROR(SUMIF($G$6:$AH$6,AL$6&amp;" "&amp;'Input-Func_Class'!$E$22,$G267:$AH267),SUMIF($G$6:$AH$6,AL$6&amp;" "&amp;'Input-Func_Class'!$B$24,$G267:$AH267))+SUMIF($G$6:$AH$6,AL$6&amp;" "&amp;'Input-Func_Class'!$F$22,$G267:$AH267))&lt;Check_Limit,0,1),1)</f>
        <v>0</v>
      </c>
      <c r="AM267">
        <f>IFERROR(IF(SUMIF($G$6:$AH$6,AM$6&amp;" Total",$G267:$AH267)-(SUMIF($G$6:$AH$6,AM$6&amp;" "&amp;'Input-Func_Class'!$D$22,$G267:$AH267)+IFERROR(SUMIF($G$6:$AH$6,AM$6&amp;" "&amp;'Input-Func_Class'!$E$22,$G267:$AH267),SUMIF($G$6:$AH$6,AM$6&amp;" "&amp;'Input-Func_Class'!$B$24,$G267:$AH267))+SUMIF($G$6:$AH$6,AM$6&amp;" "&amp;'Input-Func_Class'!$F$22,$G267:$AH267))&lt;Check_Limit,0,1),1)</f>
        <v>0</v>
      </c>
      <c r="AN267">
        <f>IFERROR(IF(SUMIF($G$6:$AH$6,AN$6&amp;" Total",$G267:$AH267)-(SUMIF($G$6:$AH$6,AN$6&amp;" "&amp;'Input-Func_Class'!$D$22,$G267:$AH267)+IFERROR(SUMIF($G$6:$AH$6,AN$6&amp;" "&amp;'Input-Func_Class'!$E$22,$G267:$AH267),SUMIF($G$6:$AH$6,AN$6&amp;" "&amp;'Input-Func_Class'!$B$24,$G267:$AH267))+SUMIF($G$6:$AH$6,AN$6&amp;" "&amp;'Input-Func_Class'!$F$22,$G267:$AH267))&lt;Check_Limit,0,1),1)</f>
        <v>0</v>
      </c>
      <c r="AO267">
        <f>IFERROR(IF(SUMIF($G$6:$AH$6,AO$6&amp;" Total",$G267:$AH267)-(SUMIF($G$6:$AH$6,AO$6&amp;" "&amp;'Input-Func_Class'!$D$22,$G267:$AH267)+IFERROR(SUMIF($G$6:$AH$6,AO$6&amp;" "&amp;'Input-Func_Class'!$E$22,$G267:$AH267),SUMIF($G$6:$AH$6,AO$6&amp;" "&amp;'Input-Func_Class'!$B$24,$G267:$AH267))+SUMIF($G$6:$AH$6,AO$6&amp;" "&amp;'Input-Func_Class'!$F$22,$G267:$AH267))&lt;Check_Limit,0,1),1)</f>
        <v>0</v>
      </c>
      <c r="AP267">
        <f>IFERROR(IF(SUMIF($G$6:$AH$6,AP$6&amp;" Total",$G267:$AH267)-(SUMIF($G$6:$AH$6,AP$6&amp;" "&amp;'Input-Func_Class'!$D$22,$G267:$AH267)+IFERROR(SUMIF($G$6:$AH$6,AP$6&amp;" "&amp;'Input-Func_Class'!$E$22,$G267:$AH267),SUMIF($G$6:$AH$6,AP$6&amp;" "&amp;'Input-Func_Class'!$B$24,$G267:$AH267))+SUMIF($G$6:$AH$6,AP$6&amp;" "&amp;'Input-Func_Class'!$F$22,$G267:$AH267))&lt;Check_Limit,0,1),1)</f>
        <v>0</v>
      </c>
    </row>
    <row r="268" spans="1:42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>
        <f t="shared" si="37"/>
        <v>0</v>
      </c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J268">
        <f>IFERROR(IF(SUMIF($G$6:$AH$6,AJ$6&amp;" Total",$G268:$AH268)-(SUMIF($G$6:$AH$6,AJ$6&amp;" "&amp;'Input-Func_Class'!$D$22,$G268:$AH268)+IFERROR(SUMIF($G$6:$AH$6,AJ$6&amp;" "&amp;'Input-Func_Class'!$E$22,$G268:$AH268),SUMIF($G$6:$AH$6,AJ$6&amp;" "&amp;'Input-Func_Class'!$B$24,$G268:$AH268))+SUMIF($G$6:$AH$6,AJ$6&amp;" "&amp;'Input-Func_Class'!$F$22,$G268:$AH268))&lt;Check_Limit,0,1),1)</f>
        <v>0</v>
      </c>
      <c r="AK268">
        <f>IFERROR(IF(SUMIF($G$6:$AH$6,AK$6&amp;" Total",$G268:$AH268)-(SUMIF($G$6:$AH$6,AK$6&amp;" "&amp;'Input-Func_Class'!$D$22,$G268:$AH268)+IFERROR(SUMIF($G$6:$AH$6,AK$6&amp;" "&amp;'Input-Func_Class'!$E$22,$G268:$AH268),SUMIF($G$6:$AH$6,AK$6&amp;" "&amp;'Input-Func_Class'!$B$24,$G268:$AH268))+SUMIF($G$6:$AH$6,AK$6&amp;" "&amp;'Input-Func_Class'!$F$22,$G268:$AH268))&lt;Check_Limit,0,1),1)</f>
        <v>0</v>
      </c>
      <c r="AL268">
        <f>IFERROR(IF(SUMIF($G$6:$AH$6,AL$6&amp;" Total",$G268:$AH268)-(SUMIF($G$6:$AH$6,AL$6&amp;" "&amp;'Input-Func_Class'!$D$22,$G268:$AH268)+IFERROR(SUMIF($G$6:$AH$6,AL$6&amp;" "&amp;'Input-Func_Class'!$E$22,$G268:$AH268),SUMIF($G$6:$AH$6,AL$6&amp;" "&amp;'Input-Func_Class'!$B$24,$G268:$AH268))+SUMIF($G$6:$AH$6,AL$6&amp;" "&amp;'Input-Func_Class'!$F$22,$G268:$AH268))&lt;Check_Limit,0,1),1)</f>
        <v>0</v>
      </c>
      <c r="AM268">
        <f>IFERROR(IF(SUMIF($G$6:$AH$6,AM$6&amp;" Total",$G268:$AH268)-(SUMIF($G$6:$AH$6,AM$6&amp;" "&amp;'Input-Func_Class'!$D$22,$G268:$AH268)+IFERROR(SUMIF($G$6:$AH$6,AM$6&amp;" "&amp;'Input-Func_Class'!$E$22,$G268:$AH268),SUMIF($G$6:$AH$6,AM$6&amp;" "&amp;'Input-Func_Class'!$B$24,$G268:$AH268))+SUMIF($G$6:$AH$6,AM$6&amp;" "&amp;'Input-Func_Class'!$F$22,$G268:$AH268))&lt;Check_Limit,0,1),1)</f>
        <v>0</v>
      </c>
      <c r="AN268">
        <f>IFERROR(IF(SUMIF($G$6:$AH$6,AN$6&amp;" Total",$G268:$AH268)-(SUMIF($G$6:$AH$6,AN$6&amp;" "&amp;'Input-Func_Class'!$D$22,$G268:$AH268)+IFERROR(SUMIF($G$6:$AH$6,AN$6&amp;" "&amp;'Input-Func_Class'!$E$22,$G268:$AH268),SUMIF($G$6:$AH$6,AN$6&amp;" "&amp;'Input-Func_Class'!$B$24,$G268:$AH268))+SUMIF($G$6:$AH$6,AN$6&amp;" "&amp;'Input-Func_Class'!$F$22,$G268:$AH268))&lt;Check_Limit,0,1),1)</f>
        <v>0</v>
      </c>
      <c r="AO268">
        <f>IFERROR(IF(SUMIF($G$6:$AH$6,AO$6&amp;" Total",$G268:$AH268)-(SUMIF($G$6:$AH$6,AO$6&amp;" "&amp;'Input-Func_Class'!$D$22,$G268:$AH268)+IFERROR(SUMIF($G$6:$AH$6,AO$6&amp;" "&amp;'Input-Func_Class'!$E$22,$G268:$AH268),SUMIF($G$6:$AH$6,AO$6&amp;" "&amp;'Input-Func_Class'!$B$24,$G268:$AH268))+SUMIF($G$6:$AH$6,AO$6&amp;" "&amp;'Input-Func_Class'!$F$22,$G268:$AH268))&lt;Check_Limit,0,1),1)</f>
        <v>0</v>
      </c>
      <c r="AP268">
        <f>IFERROR(IF(SUMIF($G$6:$AH$6,AP$6&amp;" Total",$G268:$AH268)-(SUMIF($G$6:$AH$6,AP$6&amp;" "&amp;'Input-Func_Class'!$D$22,$G268:$AH268)+IFERROR(SUMIF($G$6:$AH$6,AP$6&amp;" "&amp;'Input-Func_Class'!$E$22,$G268:$AH268),SUMIF($G$6:$AH$6,AP$6&amp;" "&amp;'Input-Func_Class'!$B$24,$G268:$AH268))+SUMIF($G$6:$AH$6,AP$6&amp;" "&amp;'Input-Func_Class'!$F$22,$G268:$AH268))&lt;Check_Limit,0,1),1)</f>
        <v>0</v>
      </c>
    </row>
    <row r="269" spans="1:42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>Functionalization!$D269</f>
        <v>14604376.122352732</v>
      </c>
      <c r="E269" s="11">
        <f t="shared" ca="1" si="37"/>
        <v>0</v>
      </c>
      <c r="F269" s="3" t="str">
        <f>IF($D269=0,"-",IF('Input-Accounts'!$E269&lt;&gt;0,'Input-Accounts'!$E269,'Input-Accounts'!$G269))</f>
        <v>INT_LABOR</v>
      </c>
      <c r="G269" s="11">
        <f ca="1">IF(G$5&lt;&gt;"",HLOOKUP(G$5,Functionalization!$G$6:$M$427,ROW($A269)-5,FALSE),IFERROR(INDEX(G$391:G$427,MATCH($F269,$B$391:$B$427,0))/VLOOKUP($F269,$B$391:$AH$427,MATCH(LEFT(TRIM(G$6),FIND("~",SUBSTITUTE(G$6,"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269))*HLOOKUP(LEFT(TRIM(G$6),FIND("~",SUBSTITUTE(G$6," ","~",LEN(TRIM(G$6))-LEN(SUBSTITUTE(TRIM(G$6)," ",""))))-1)&amp;" Total",$B$6:$AH$427,ROW($A269)-5,FALSE))</f>
        <v>223719.10847103738</v>
      </c>
      <c r="H269" s="11">
        <f ca="1">IF(H$5&lt;&gt;"",HLOOKUP(H$5,Functionalization!$G$6:$M$427,ROW($A269)-5,FALSE),IFERROR(INDEX(H$391:H$427,MATCH($F269,$B$391:$B$427,0))/VLOOKUP($F269,$B$391:$AH$427,MATCH(LEFT(TRIM(H$6),FIND("~",SUBSTITUTE(H$6,"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269))*HLOOKUP(LEFT(TRIM(H$6),FIND("~",SUBSTITUTE(H$6," ","~",LEN(TRIM(H$6))-LEN(SUBSTITUTE(TRIM(H$6)," ",""))))-1)&amp;" Total",$B$6:$AH$427,ROW($A269)-5,FALSE))</f>
        <v>0</v>
      </c>
      <c r="I269" s="11">
        <f ca="1">IF(I$5&lt;&gt;"",HLOOKUP(I$5,Functionalization!$G$6:$M$427,ROW($A269)-5,FALSE),IFERROR(INDEX(I$391:I$427,MATCH($F269,$B$391:$B$427,0))/VLOOKUP($F269,$B$391:$AH$427,MATCH(LEFT(TRIM(I$6),FIND("~",SUBSTITUTE(I$6,"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269))*HLOOKUP(LEFT(TRIM(I$6),FIND("~",SUBSTITUTE(I$6," ","~",LEN(TRIM(I$6))-LEN(SUBSTITUTE(TRIM(I$6)," ",""))))-1)&amp;" Total",$B$6:$AH$427,ROW($A269)-5,FALSE))</f>
        <v>223719.10847103738</v>
      </c>
      <c r="J269" s="11">
        <f ca="1">IF(J$5&lt;&gt;"",HLOOKUP(J$5,Functionalization!$G$6:$M$427,ROW($A269)-5,FALSE),IFERROR(INDEX(J$391:J$427,MATCH($F269,$B$391:$B$427,0))/VLOOKUP($F269,$B$391:$AH$427,MATCH(LEFT(TRIM(J$6),FIND("~",SUBSTITUTE(J$6,"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269))*HLOOKUP(LEFT(TRIM(J$6),FIND("~",SUBSTITUTE(J$6," ","~",LEN(TRIM(J$6))-LEN(SUBSTITUTE(TRIM(J$6)," ",""))))-1)&amp;" Total",$B$6:$AH$427,ROW($A269)-5,FALSE))</f>
        <v>0</v>
      </c>
      <c r="K269" s="11">
        <f ca="1">IF(K$5&lt;&gt;"",HLOOKUP(K$5,Functionalization!$G$6:$M$427,ROW($A269)-5,FALSE),IFERROR(INDEX(K$391:K$427,MATCH($F269,$B$391:$B$427,0))/VLOOKUP($F269,$B$391:$AH$427,MATCH(LEFT(TRIM(K$6),FIND("~",SUBSTITUTE(K$6,"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269))*HLOOKUP(LEFT(TRIM(K$6),FIND("~",SUBSTITUTE(K$6," ","~",LEN(TRIM(K$6))-LEN(SUBSTITUTE(TRIM(K$6)," ",""))))-1)&amp;" Total",$B$6:$AH$427,ROW($A269)-5,FALSE))</f>
        <v>920034.19676860212</v>
      </c>
      <c r="L269" s="11">
        <f ca="1">IF(L$5&lt;&gt;"",HLOOKUP(L$5,Functionalization!$G$6:$M$427,ROW($A269)-5,FALSE),IFERROR(INDEX(L$391:L$427,MATCH($F269,$B$391:$B$427,0))/VLOOKUP($F269,$B$391:$AH$427,MATCH(LEFT(TRIM(L$6),FIND("~",SUBSTITUTE(L$6,"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269))*HLOOKUP(LEFT(TRIM(L$6),FIND("~",SUBSTITUTE(L$6," ","~",LEN(TRIM(L$6))-LEN(SUBSTITUTE(TRIM(L$6)," ",""))))-1)&amp;" Total",$B$6:$AH$427,ROW($A269)-5,FALSE))</f>
        <v>0</v>
      </c>
      <c r="M269" s="11">
        <f ca="1">IF(M$5&lt;&gt;"",HLOOKUP(M$5,Functionalization!$G$6:$M$427,ROW($A269)-5,FALSE),IFERROR(INDEX(M$391:M$427,MATCH($F269,$B$391:$B$427,0))/VLOOKUP($F269,$B$391:$AH$427,MATCH(LEFT(TRIM(M$6),FIND("~",SUBSTITUTE(M$6,"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269))*HLOOKUP(LEFT(TRIM(M$6),FIND("~",SUBSTITUTE(M$6," ","~",LEN(TRIM(M$6))-LEN(SUBSTITUTE(TRIM(M$6)," ",""))))-1)&amp;" Total",$B$6:$AH$427,ROW($A269)-5,FALSE))</f>
        <v>920034.19676860212</v>
      </c>
      <c r="N269" s="11">
        <f ca="1">IF(N$5&lt;&gt;"",HLOOKUP(N$5,Functionalization!$G$6:$M$427,ROW($A269)-5,FALSE),IFERROR(INDEX(N$391:N$427,MATCH($F269,$B$391:$B$427,0))/VLOOKUP($F269,$B$391:$AH$427,MATCH(LEFT(TRIM(N$6),FIND("~",SUBSTITUTE(N$6,"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269))*HLOOKUP(LEFT(TRIM(N$6),FIND("~",SUBSTITUTE(N$6," ","~",LEN(TRIM(N$6))-LEN(SUBSTITUTE(TRIM(N$6)," ",""))))-1)&amp;" Total",$B$6:$AH$427,ROW($A269)-5,FALSE))</f>
        <v>0</v>
      </c>
      <c r="O269" s="11">
        <f ca="1">IF(O$5&lt;&gt;"",HLOOKUP(O$5,Functionalization!$G$6:$M$427,ROW($A269)-5,FALSE),IFERROR(INDEX(O$391:O$427,MATCH($F269,$B$391:$B$427,0))/VLOOKUP($F269,$B$391:$AH$427,MATCH(LEFT(TRIM(O$6),FIND("~",SUBSTITUTE(O$6,"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269))*HLOOKUP(LEFT(TRIM(O$6),FIND("~",SUBSTITUTE(O$6," ","~",LEN(TRIM(O$6))-LEN(SUBSTITUTE(TRIM(O$6)," ",""))))-1)&amp;" Total",$B$6:$AH$427,ROW($A269)-5,FALSE))</f>
        <v>254309.60294837976</v>
      </c>
      <c r="P269" s="11">
        <f ca="1">IF(P$5&lt;&gt;"",HLOOKUP(P$5,Functionalization!$G$6:$M$427,ROW($A269)-5,FALSE),IFERROR(INDEX(P$391:P$427,MATCH($F269,$B$391:$B$427,0))/VLOOKUP($F269,$B$391:$AH$427,MATCH(LEFT(TRIM(P$6),FIND("~",SUBSTITUTE(P$6,"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269))*HLOOKUP(LEFT(TRIM(P$6),FIND("~",SUBSTITUTE(P$6," ","~",LEN(TRIM(P$6))-LEN(SUBSTITUTE(TRIM(P$6)," ",""))))-1)&amp;" Total",$B$6:$AH$427,ROW($A269)-5,FALSE))</f>
        <v>254309.60294837976</v>
      </c>
      <c r="Q269" s="11">
        <f ca="1">IF(Q$5&lt;&gt;"",HLOOKUP(Q$5,Functionalization!$G$6:$M$427,ROW($A269)-5,FALSE),IFERROR(INDEX(Q$391:Q$427,MATCH($F269,$B$391:$B$427,0))/VLOOKUP($F269,$B$391:$AH$427,MATCH(LEFT(TRIM(Q$6),FIND("~",SUBSTITUTE(Q$6,"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269))*HLOOKUP(LEFT(TRIM(Q$6),FIND("~",SUBSTITUTE(Q$6," ","~",LEN(TRIM(Q$6))-LEN(SUBSTITUTE(TRIM(Q$6)," ",""))))-1)&amp;" Total",$B$6:$AH$427,ROW($A269)-5,FALSE))</f>
        <v>0</v>
      </c>
      <c r="R269" s="11">
        <f ca="1">IF(R$5&lt;&gt;"",HLOOKUP(R$5,Functionalization!$G$6:$M$427,ROW($A269)-5,FALSE),IFERROR(INDEX(R$391:R$427,MATCH($F269,$B$391:$B$427,0))/VLOOKUP($F269,$B$391:$AH$427,MATCH(LEFT(TRIM(R$6),FIND("~",SUBSTITUTE(R$6,"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269))*HLOOKUP(LEFT(TRIM(R$6),FIND("~",SUBSTITUTE(R$6," ","~",LEN(TRIM(R$6))-LEN(SUBSTITUTE(TRIM(R$6)," ",""))))-1)&amp;" Total",$B$6:$AH$427,ROW($A269)-5,FALSE))</f>
        <v>0</v>
      </c>
      <c r="S269" s="11">
        <f ca="1">IF(S$5&lt;&gt;"",HLOOKUP(S$5,Functionalization!$G$6:$M$427,ROW($A269)-5,FALSE),IFERROR(INDEX(S$391:S$427,MATCH($F269,$B$391:$B$427,0))/VLOOKUP($F269,$B$391:$AH$427,MATCH(LEFT(TRIM(S$6),FIND("~",SUBSTITUTE(S$6,"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269))*HLOOKUP(LEFT(TRIM(S$6),FIND("~",SUBSTITUTE(S$6," ","~",LEN(TRIM(S$6))-LEN(SUBSTITUTE(TRIM(S$6)," ",""))))-1)&amp;" Total",$B$6:$AH$427,ROW($A269)-5,FALSE))</f>
        <v>751496.36190867296</v>
      </c>
      <c r="T269" s="11">
        <f ca="1">IF(T$5&lt;&gt;"",HLOOKUP(T$5,Functionalization!$G$6:$M$427,ROW($A269)-5,FALSE),IFERROR(INDEX(T$391:T$427,MATCH($F269,$B$391:$B$427,0))/VLOOKUP($F269,$B$391:$AH$427,MATCH(LEFT(TRIM(T$6),FIND("~",SUBSTITUTE(T$6,"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269))*HLOOKUP(LEFT(TRIM(T$6),FIND("~",SUBSTITUTE(T$6," ","~",LEN(TRIM(T$6))-LEN(SUBSTITUTE(TRIM(T$6)," ",""))))-1)&amp;" Total",$B$6:$AH$427,ROW($A269)-5,FALSE))</f>
        <v>751496.36190867296</v>
      </c>
      <c r="U269" s="11">
        <f ca="1">IF(U$5&lt;&gt;"",HLOOKUP(U$5,Functionalization!$G$6:$M$427,ROW($A269)-5,FALSE),IFERROR(INDEX(U$391:U$427,MATCH($F269,$B$391:$B$427,0))/VLOOKUP($F269,$B$391:$AH$427,MATCH(LEFT(TRIM(U$6),FIND("~",SUBSTITUTE(U$6,"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269))*HLOOKUP(LEFT(TRIM(U$6),FIND("~",SUBSTITUTE(U$6," ","~",LEN(TRIM(U$6))-LEN(SUBSTITUTE(TRIM(U$6)," ",""))))-1)&amp;" Total",$B$6:$AH$427,ROW($A269)-5,FALSE))</f>
        <v>0</v>
      </c>
      <c r="V269" s="11">
        <f ca="1">IF(V$5&lt;&gt;"",HLOOKUP(V$5,Functionalization!$G$6:$M$427,ROW($A269)-5,FALSE),IFERROR(INDEX(V$391:V$427,MATCH($F269,$B$391:$B$427,0))/VLOOKUP($F269,$B$391:$AH$427,MATCH(LEFT(TRIM(V$6),FIND("~",SUBSTITUTE(V$6,"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269))*HLOOKUP(LEFT(TRIM(V$6),FIND("~",SUBSTITUTE(V$6," ","~",LEN(TRIM(V$6))-LEN(SUBSTITUTE(TRIM(V$6)," ",""))))-1)&amp;" Total",$B$6:$AH$427,ROW($A269)-5,FALSE))</f>
        <v>0</v>
      </c>
      <c r="W269" s="11">
        <f ca="1">IF(W$5&lt;&gt;"",HLOOKUP(W$5,Functionalization!$G$6:$M$427,ROW($A269)-5,FALSE),IFERROR(INDEX(W$391:W$427,MATCH($F269,$B$391:$B$427,0))/VLOOKUP($F269,$B$391:$AH$427,MATCH(LEFT(TRIM(W$6),FIND("~",SUBSTITUTE(W$6,"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269))*HLOOKUP(LEFT(TRIM(W$6),FIND("~",SUBSTITUTE(W$6," ","~",LEN(TRIM(W$6))-LEN(SUBSTITUTE(TRIM(W$6)," ",""))))-1)&amp;" Total",$B$6:$AH$427,ROW($A269)-5,FALSE))</f>
        <v>6820786.836625779</v>
      </c>
      <c r="X269" s="11">
        <f ca="1">IF(X$5&lt;&gt;"",HLOOKUP(X$5,Functionalization!$G$6:$M$427,ROW($A269)-5,FALSE),IFERROR(INDEX(X$391:X$427,MATCH($F269,$B$391:$B$427,0))/VLOOKUP($F269,$B$391:$AH$427,MATCH(LEFT(TRIM(X$6),FIND("~",SUBSTITUTE(X$6,"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269))*HLOOKUP(LEFT(TRIM(X$6),FIND("~",SUBSTITUTE(X$6," ","~",LEN(TRIM(X$6))-LEN(SUBSTITUTE(TRIM(X$6)," ",""))))-1)&amp;" Total",$B$6:$AH$427,ROW($A269)-5,FALSE))</f>
        <v>5401867.3099345118</v>
      </c>
      <c r="Y269" s="11">
        <f ca="1">IF(Y$5&lt;&gt;"",HLOOKUP(Y$5,Functionalization!$G$6:$M$427,ROW($A269)-5,FALSE),IFERROR(INDEX(Y$391:Y$427,MATCH($F269,$B$391:$B$427,0))/VLOOKUP($F269,$B$391:$AH$427,MATCH(LEFT(TRIM(Y$6),FIND("~",SUBSTITUTE(Y$6,"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269))*HLOOKUP(LEFT(TRIM(Y$6),FIND("~",SUBSTITUTE(Y$6," ","~",LEN(TRIM(Y$6))-LEN(SUBSTITUTE(TRIM(Y$6)," ",""))))-1)&amp;" Total",$B$6:$AH$427,ROW($A269)-5,FALSE))</f>
        <v>0</v>
      </c>
      <c r="Z269" s="11">
        <f ca="1">IF(Z$5&lt;&gt;"",HLOOKUP(Z$5,Functionalization!$G$6:$M$427,ROW($A269)-5,FALSE),IFERROR(INDEX(Z$391:Z$427,MATCH($F269,$B$391:$B$427,0))/VLOOKUP($F269,$B$391:$AH$427,MATCH(LEFT(TRIM(Z$6),FIND("~",SUBSTITUTE(Z$6,"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269))*HLOOKUP(LEFT(TRIM(Z$6),FIND("~",SUBSTITUTE(Z$6," ","~",LEN(TRIM(Z$6))-LEN(SUBSTITUTE(TRIM(Z$6)," ",""))))-1)&amp;" Total",$B$6:$AH$427,ROW($A269)-5,FALSE))</f>
        <v>1418919.5266912675</v>
      </c>
      <c r="AA269" s="11">
        <f ca="1">IF(AA$5&lt;&gt;"",HLOOKUP(AA$5,Functionalization!$G$6:$M$427,ROW($A269)-5,FALSE),IFERROR(INDEX(AA$391:AA$427,MATCH($F269,$B$391:$B$427,0))/VLOOKUP($F269,$B$391:$AH$427,MATCH(LEFT(TRIM(AA$6),FIND("~",SUBSTITUTE(AA$6,"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269))*HLOOKUP(LEFT(TRIM(AA$6),FIND("~",SUBSTITUTE(AA$6," ","~",LEN(TRIM(AA$6))-LEN(SUBSTITUTE(TRIM(AA$6)," ",""))))-1)&amp;" Total",$B$6:$AH$427,ROW($A269)-5,FALSE))</f>
        <v>3188361.5738798208</v>
      </c>
      <c r="AB269" s="11">
        <f ca="1">IF(AB$5&lt;&gt;"",HLOOKUP(AB$5,Functionalization!$G$6:$M$427,ROW($A269)-5,FALSE),IFERROR(INDEX(AB$391:AB$427,MATCH($F269,$B$391:$B$427,0))/VLOOKUP($F269,$B$391:$AH$427,MATCH(LEFT(TRIM(AB$6),FIND("~",SUBSTITUTE(AB$6,"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269))*HLOOKUP(LEFT(TRIM(AB$6),FIND("~",SUBSTITUTE(AB$6," ","~",LEN(TRIM(AB$6))-LEN(SUBSTITUTE(TRIM(AB$6)," ",""))))-1)&amp;" Total",$B$6:$AH$427,ROW($A269)-5,FALSE))</f>
        <v>0</v>
      </c>
      <c r="AC269" s="11">
        <f ca="1">IF(AC$5&lt;&gt;"",HLOOKUP(AC$5,Functionalization!$G$6:$M$427,ROW($A269)-5,FALSE),IFERROR(INDEX(AC$391:AC$427,MATCH($F269,$B$391:$B$427,0))/VLOOKUP($F269,$B$391:$AH$427,MATCH(LEFT(TRIM(AC$6),FIND("~",SUBSTITUTE(AC$6,"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269))*HLOOKUP(LEFT(TRIM(AC$6),FIND("~",SUBSTITUTE(AC$6," ","~",LEN(TRIM(AC$6))-LEN(SUBSTITUTE(TRIM(AC$6)," ",""))))-1)&amp;" Total",$B$6:$AH$427,ROW($A269)-5,FALSE))</f>
        <v>0</v>
      </c>
      <c r="AD269" s="11">
        <f ca="1">IF(AD$5&lt;&gt;"",HLOOKUP(AD$5,Functionalization!$G$6:$M$427,ROW($A269)-5,FALSE),IFERROR(INDEX(AD$391:AD$427,MATCH($F269,$B$391:$B$427,0))/VLOOKUP($F269,$B$391:$AH$427,MATCH(LEFT(TRIM(AD$6),FIND("~",SUBSTITUTE(AD$6,"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269))*HLOOKUP(LEFT(TRIM(AD$6),FIND("~",SUBSTITUTE(AD$6," ","~",LEN(TRIM(AD$6))-LEN(SUBSTITUTE(TRIM(AD$6)," ",""))))-1)&amp;" Total",$B$6:$AH$427,ROW($A269)-5,FALSE))</f>
        <v>3188361.5738798208</v>
      </c>
      <c r="AE269" s="11">
        <f ca="1">IF(AE$5&lt;&gt;"",HLOOKUP(AE$5,Functionalization!$G$6:$M$427,ROW($A269)-5,FALSE),IFERROR(INDEX(AE$391:AE$427,MATCH($F269,$B$391:$B$427,0))/VLOOKUP($F269,$B$391:$AH$427,MATCH(LEFT(TRIM(AE$6),FIND("~",SUBSTITUTE(AE$6,"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269))*HLOOKUP(LEFT(TRIM(AE$6),FIND("~",SUBSTITUTE(AE$6," ","~",LEN(TRIM(AE$6))-LEN(SUBSTITUTE(TRIM(AE$6)," ",""))))-1)&amp;" Total",$B$6:$AH$427,ROW($A269)-5,FALSE))</f>
        <v>2445668.4417504412</v>
      </c>
      <c r="AF269" s="11">
        <f ca="1">IF(AF$5&lt;&gt;"",HLOOKUP(AF$5,Functionalization!$G$6:$M$427,ROW($A269)-5,FALSE),IFERROR(INDEX(AF$391:AF$427,MATCH($F269,$B$391:$B$427,0))/VLOOKUP($F269,$B$391:$AH$427,MATCH(LEFT(TRIM(AF$6),FIND("~",SUBSTITUTE(AF$6,"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269))*HLOOKUP(LEFT(TRIM(AF$6),FIND("~",SUBSTITUTE(AF$6," ","~",LEN(TRIM(AF$6))-LEN(SUBSTITUTE(TRIM(AF$6)," ",""))))-1)&amp;" Total",$B$6:$AH$427,ROW($A269)-5,FALSE))</f>
        <v>0</v>
      </c>
      <c r="AG269" s="11">
        <f ca="1">IF(AG$5&lt;&gt;"",HLOOKUP(AG$5,Functionalization!$G$6:$M$427,ROW($A269)-5,FALSE),IFERROR(INDEX(AG$391:AG$427,MATCH($F269,$B$391:$B$427,0))/VLOOKUP($F269,$B$391:$AH$427,MATCH(LEFT(TRIM(AG$6),FIND("~",SUBSTITUTE(AG$6,"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269))*HLOOKUP(LEFT(TRIM(AG$6),FIND("~",SUBSTITUTE(AG$6," ","~",LEN(TRIM(AG$6))-LEN(SUBSTITUTE(TRIM(AG$6)," ",""))))-1)&amp;" Total",$B$6:$AH$427,ROW($A269)-5,FALSE))</f>
        <v>0</v>
      </c>
      <c r="AH269" s="11">
        <f ca="1">IF(AH$5&lt;&gt;"",HLOOKUP(AH$5,Functionalization!$G$6:$M$427,ROW($A269)-5,FALSE),IFERROR(INDEX(AH$391:AH$427,MATCH($F269,$B$391:$B$427,0))/VLOOKUP($F269,$B$391:$AH$427,MATCH(LEFT(TRIM(AH$6),FIND("~",SUBSTITUTE(AH$6,"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269))*HLOOKUP(LEFT(TRIM(AH$6),FIND("~",SUBSTITUTE(AH$6," ","~",LEN(TRIM(AH$6))-LEN(SUBSTITUTE(TRIM(AH$6)," ",""))))-1)&amp;" Total",$B$6:$AH$427,ROW($A269)-5,FALSE))</f>
        <v>2445668.4417504412</v>
      </c>
      <c r="AJ269">
        <f ca="1">IFERROR(IF(SUMIF($G$6:$AH$6,AJ$6&amp;" Total",$G269:$AH269)-(SUMIF($G$6:$AH$6,AJ$6&amp;" "&amp;'Input-Func_Class'!$D$22,$G269:$AH269)+IFERROR(SUMIF($G$6:$AH$6,AJ$6&amp;" "&amp;'Input-Func_Class'!$E$22,$G269:$AH269),SUMIF($G$6:$AH$6,AJ$6&amp;" "&amp;'Input-Func_Class'!$B$24,$G269:$AH269))+SUMIF($G$6:$AH$6,AJ$6&amp;" "&amp;'Input-Func_Class'!$F$22,$G269:$AH269))&lt;Check_Limit,0,1),1)</f>
        <v>0</v>
      </c>
      <c r="AK269">
        <f ca="1">IFERROR(IF(SUMIF($G$6:$AH$6,AK$6&amp;" Total",$G269:$AH269)-(SUMIF($G$6:$AH$6,AK$6&amp;" "&amp;'Input-Func_Class'!$D$22,$G269:$AH269)+IFERROR(SUMIF($G$6:$AH$6,AK$6&amp;" "&amp;'Input-Func_Class'!$E$22,$G269:$AH269),SUMIF($G$6:$AH$6,AK$6&amp;" "&amp;'Input-Func_Class'!$B$24,$G269:$AH269))+SUMIF($G$6:$AH$6,AK$6&amp;" "&amp;'Input-Func_Class'!$F$22,$G269:$AH269))&lt;Check_Limit,0,1),1)</f>
        <v>0</v>
      </c>
      <c r="AL269">
        <f ca="1">IFERROR(IF(SUMIF($G$6:$AH$6,AL$6&amp;" Total",$G269:$AH269)-(SUMIF($G$6:$AH$6,AL$6&amp;" "&amp;'Input-Func_Class'!$D$22,$G269:$AH269)+IFERROR(SUMIF($G$6:$AH$6,AL$6&amp;" "&amp;'Input-Func_Class'!$E$22,$G269:$AH269),SUMIF($G$6:$AH$6,AL$6&amp;" "&amp;'Input-Func_Class'!$B$24,$G269:$AH269))+SUMIF($G$6:$AH$6,AL$6&amp;" "&amp;'Input-Func_Class'!$F$22,$G269:$AH269))&lt;Check_Limit,0,1),1)</f>
        <v>0</v>
      </c>
      <c r="AM269">
        <f ca="1">IFERROR(IF(SUMIF($G$6:$AH$6,AM$6&amp;" Total",$G269:$AH269)-(SUMIF($G$6:$AH$6,AM$6&amp;" "&amp;'Input-Func_Class'!$D$22,$G269:$AH269)+IFERROR(SUMIF($G$6:$AH$6,AM$6&amp;" "&amp;'Input-Func_Class'!$E$22,$G269:$AH269),SUMIF($G$6:$AH$6,AM$6&amp;" "&amp;'Input-Func_Class'!$B$24,$G269:$AH269))+SUMIF($G$6:$AH$6,AM$6&amp;" "&amp;'Input-Func_Class'!$F$22,$G269:$AH269))&lt;Check_Limit,0,1),1)</f>
        <v>0</v>
      </c>
      <c r="AN269">
        <f ca="1">IFERROR(IF(SUMIF($G$6:$AH$6,AN$6&amp;" Total",$G269:$AH269)-(SUMIF($G$6:$AH$6,AN$6&amp;" "&amp;'Input-Func_Class'!$D$22,$G269:$AH269)+IFERROR(SUMIF($G$6:$AH$6,AN$6&amp;" "&amp;'Input-Func_Class'!$E$22,$G269:$AH269),SUMIF($G$6:$AH$6,AN$6&amp;" "&amp;'Input-Func_Class'!$B$24,$G269:$AH269))+SUMIF($G$6:$AH$6,AN$6&amp;" "&amp;'Input-Func_Class'!$F$22,$G269:$AH269))&lt;Check_Limit,0,1),1)</f>
        <v>0</v>
      </c>
      <c r="AO269">
        <f ca="1">IFERROR(IF(SUMIF($G$6:$AH$6,AO$6&amp;" Total",$G269:$AH269)-(SUMIF($G$6:$AH$6,AO$6&amp;" "&amp;'Input-Func_Class'!$D$22,$G269:$AH269)+IFERROR(SUMIF($G$6:$AH$6,AO$6&amp;" "&amp;'Input-Func_Class'!$E$22,$G269:$AH269),SUMIF($G$6:$AH$6,AO$6&amp;" "&amp;'Input-Func_Class'!$B$24,$G269:$AH269))+SUMIF($G$6:$AH$6,AO$6&amp;" "&amp;'Input-Func_Class'!$F$22,$G269:$AH269))&lt;Check_Limit,0,1),1)</f>
        <v>0</v>
      </c>
      <c r="AP269">
        <f ca="1">IFERROR(IF(SUMIF($G$6:$AH$6,AP$6&amp;" Total",$G269:$AH269)-(SUMIF($G$6:$AH$6,AP$6&amp;" "&amp;'Input-Func_Class'!$D$22,$G269:$AH269)+IFERROR(SUMIF($G$6:$AH$6,AP$6&amp;" "&amp;'Input-Func_Class'!$E$22,$G269:$AH269),SUMIF($G$6:$AH$6,AP$6&amp;" "&amp;'Input-Func_Class'!$B$24,$G269:$AH269))+SUMIF($G$6:$AH$6,AP$6&amp;" "&amp;'Input-Func_Class'!$F$22,$G269:$AH269))&lt;Check_Limit,0,1),1)</f>
        <v>0</v>
      </c>
    </row>
    <row r="270" spans="1:42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>Functionalization!$D270</f>
        <v>11597491.620085612</v>
      </c>
      <c r="E270" s="11">
        <f t="shared" ca="1" si="37"/>
        <v>0</v>
      </c>
      <c r="F270" s="3" t="str">
        <f>IF($D270=0,"-",IF('Input-Accounts'!$E270&lt;&gt;0,'Input-Accounts'!$E270,'Input-Accounts'!$G270))</f>
        <v>INT_LABOR</v>
      </c>
      <c r="G270" s="11">
        <f ca="1">IF(G$5&lt;&gt;"",HLOOKUP(G$5,Functionalization!$G$6:$M$427,ROW($A270)-5,FALSE),IFERROR(INDEX(G$391:G$427,MATCH($F270,$B$391:$B$427,0))/VLOOKUP($F270,$B$391:$AH$427,MATCH(LEFT(TRIM(G$6),FIND("~",SUBSTITUTE(G$6,"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270))*HLOOKUP(LEFT(TRIM(G$6),FIND("~",SUBSTITUTE(G$6," ","~",LEN(TRIM(G$6))-LEN(SUBSTITUTE(TRIM(G$6)," ",""))))-1)&amp;" Total",$B$6:$AH$427,ROW($A270)-5,FALSE))</f>
        <v>177657.74203628898</v>
      </c>
      <c r="H270" s="11">
        <f ca="1">IF(H$5&lt;&gt;"",HLOOKUP(H$5,Functionalization!$G$6:$M$427,ROW($A270)-5,FALSE),IFERROR(INDEX(H$391:H$427,MATCH($F270,$B$391:$B$427,0))/VLOOKUP($F270,$B$391:$AH$427,MATCH(LEFT(TRIM(H$6),FIND("~",SUBSTITUTE(H$6,"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270))*HLOOKUP(LEFT(TRIM(H$6),FIND("~",SUBSTITUTE(H$6," ","~",LEN(TRIM(H$6))-LEN(SUBSTITUTE(TRIM(H$6)," ",""))))-1)&amp;" Total",$B$6:$AH$427,ROW($A270)-5,FALSE))</f>
        <v>0</v>
      </c>
      <c r="I270" s="11">
        <f ca="1">IF(I$5&lt;&gt;"",HLOOKUP(I$5,Functionalization!$G$6:$M$427,ROW($A270)-5,FALSE),IFERROR(INDEX(I$391:I$427,MATCH($F270,$B$391:$B$427,0))/VLOOKUP($F270,$B$391:$AH$427,MATCH(LEFT(TRIM(I$6),FIND("~",SUBSTITUTE(I$6,"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270))*HLOOKUP(LEFT(TRIM(I$6),FIND("~",SUBSTITUTE(I$6," ","~",LEN(TRIM(I$6))-LEN(SUBSTITUTE(TRIM(I$6)," ",""))))-1)&amp;" Total",$B$6:$AH$427,ROW($A270)-5,FALSE))</f>
        <v>177657.74203628898</v>
      </c>
      <c r="J270" s="11">
        <f ca="1">IF(J$5&lt;&gt;"",HLOOKUP(J$5,Functionalization!$G$6:$M$427,ROW($A270)-5,FALSE),IFERROR(INDEX(J$391:J$427,MATCH($F270,$B$391:$B$427,0))/VLOOKUP($F270,$B$391:$AH$427,MATCH(LEFT(TRIM(J$6),FIND("~",SUBSTITUTE(J$6,"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270))*HLOOKUP(LEFT(TRIM(J$6),FIND("~",SUBSTITUTE(J$6," ","~",LEN(TRIM(J$6))-LEN(SUBSTITUTE(TRIM(J$6)," ",""))))-1)&amp;" Total",$B$6:$AH$427,ROW($A270)-5,FALSE))</f>
        <v>0</v>
      </c>
      <c r="K270" s="11">
        <f ca="1">IF(K$5&lt;&gt;"",HLOOKUP(K$5,Functionalization!$G$6:$M$427,ROW($A270)-5,FALSE),IFERROR(INDEX(K$391:K$427,MATCH($F270,$B$391:$B$427,0))/VLOOKUP($F270,$B$391:$AH$427,MATCH(LEFT(TRIM(K$6),FIND("~",SUBSTITUTE(K$6,"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270))*HLOOKUP(LEFT(TRIM(K$6),FIND("~",SUBSTITUTE(K$6," ","~",LEN(TRIM(K$6))-LEN(SUBSTITUTE(TRIM(K$6)," ",""))))-1)&amp;" Total",$B$6:$AH$427,ROW($A270)-5,FALSE))</f>
        <v>730609.01731262263</v>
      </c>
      <c r="L270" s="11">
        <f ca="1">IF(L$5&lt;&gt;"",HLOOKUP(L$5,Functionalization!$G$6:$M$427,ROW($A270)-5,FALSE),IFERROR(INDEX(L$391:L$427,MATCH($F270,$B$391:$B$427,0))/VLOOKUP($F270,$B$391:$AH$427,MATCH(LEFT(TRIM(L$6),FIND("~",SUBSTITUTE(L$6,"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270))*HLOOKUP(LEFT(TRIM(L$6),FIND("~",SUBSTITUTE(L$6," ","~",LEN(TRIM(L$6))-LEN(SUBSTITUTE(TRIM(L$6)," ",""))))-1)&amp;" Total",$B$6:$AH$427,ROW($A270)-5,FALSE))</f>
        <v>0</v>
      </c>
      <c r="M270" s="11">
        <f ca="1">IF(M$5&lt;&gt;"",HLOOKUP(M$5,Functionalization!$G$6:$M$427,ROW($A270)-5,FALSE),IFERROR(INDEX(M$391:M$427,MATCH($F270,$B$391:$B$427,0))/VLOOKUP($F270,$B$391:$AH$427,MATCH(LEFT(TRIM(M$6),FIND("~",SUBSTITUTE(M$6,"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270))*HLOOKUP(LEFT(TRIM(M$6),FIND("~",SUBSTITUTE(M$6," ","~",LEN(TRIM(M$6))-LEN(SUBSTITUTE(TRIM(M$6)," ",""))))-1)&amp;" Total",$B$6:$AH$427,ROW($A270)-5,FALSE))</f>
        <v>730609.01731262263</v>
      </c>
      <c r="N270" s="11">
        <f ca="1">IF(N$5&lt;&gt;"",HLOOKUP(N$5,Functionalization!$G$6:$M$427,ROW($A270)-5,FALSE),IFERROR(INDEX(N$391:N$427,MATCH($F270,$B$391:$B$427,0))/VLOOKUP($F270,$B$391:$AH$427,MATCH(LEFT(TRIM(N$6),FIND("~",SUBSTITUTE(N$6,"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270))*HLOOKUP(LEFT(TRIM(N$6),FIND("~",SUBSTITUTE(N$6," ","~",LEN(TRIM(N$6))-LEN(SUBSTITUTE(TRIM(N$6)," ",""))))-1)&amp;" Total",$B$6:$AH$427,ROW($A270)-5,FALSE))</f>
        <v>0</v>
      </c>
      <c r="O270" s="11">
        <f ca="1">IF(O$5&lt;&gt;"",HLOOKUP(O$5,Functionalization!$G$6:$M$427,ROW($A270)-5,FALSE),IFERROR(INDEX(O$391:O$427,MATCH($F270,$B$391:$B$427,0))/VLOOKUP($F270,$B$391:$AH$427,MATCH(LEFT(TRIM(O$6),FIND("~",SUBSTITUTE(O$6,"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270))*HLOOKUP(LEFT(TRIM(O$6),FIND("~",SUBSTITUTE(O$6," ","~",LEN(TRIM(O$6))-LEN(SUBSTITUTE(TRIM(O$6)," ",""))))-1)&amp;" Total",$B$6:$AH$427,ROW($A270)-5,FALSE))</f>
        <v>201949.98159400999</v>
      </c>
      <c r="P270" s="11">
        <f ca="1">IF(P$5&lt;&gt;"",HLOOKUP(P$5,Functionalization!$G$6:$M$427,ROW($A270)-5,FALSE),IFERROR(INDEX(P$391:P$427,MATCH($F270,$B$391:$B$427,0))/VLOOKUP($F270,$B$391:$AH$427,MATCH(LEFT(TRIM(P$6),FIND("~",SUBSTITUTE(P$6,"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270))*HLOOKUP(LEFT(TRIM(P$6),FIND("~",SUBSTITUTE(P$6," ","~",LEN(TRIM(P$6))-LEN(SUBSTITUTE(TRIM(P$6)," ",""))))-1)&amp;" Total",$B$6:$AH$427,ROW($A270)-5,FALSE))</f>
        <v>201949.98159400999</v>
      </c>
      <c r="Q270" s="11">
        <f ca="1">IF(Q$5&lt;&gt;"",HLOOKUP(Q$5,Functionalization!$G$6:$M$427,ROW($A270)-5,FALSE),IFERROR(INDEX(Q$391:Q$427,MATCH($F270,$B$391:$B$427,0))/VLOOKUP($F270,$B$391:$AH$427,MATCH(LEFT(TRIM(Q$6),FIND("~",SUBSTITUTE(Q$6,"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270))*HLOOKUP(LEFT(TRIM(Q$6),FIND("~",SUBSTITUTE(Q$6," ","~",LEN(TRIM(Q$6))-LEN(SUBSTITUTE(TRIM(Q$6)," ",""))))-1)&amp;" Total",$B$6:$AH$427,ROW($A270)-5,FALSE))</f>
        <v>0</v>
      </c>
      <c r="R270" s="11">
        <f ca="1">IF(R$5&lt;&gt;"",HLOOKUP(R$5,Functionalization!$G$6:$M$427,ROW($A270)-5,FALSE),IFERROR(INDEX(R$391:R$427,MATCH($F270,$B$391:$B$427,0))/VLOOKUP($F270,$B$391:$AH$427,MATCH(LEFT(TRIM(R$6),FIND("~",SUBSTITUTE(R$6,"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270))*HLOOKUP(LEFT(TRIM(R$6),FIND("~",SUBSTITUTE(R$6," ","~",LEN(TRIM(R$6))-LEN(SUBSTITUTE(TRIM(R$6)," ",""))))-1)&amp;" Total",$B$6:$AH$427,ROW($A270)-5,FALSE))</f>
        <v>0</v>
      </c>
      <c r="S270" s="11">
        <f ca="1">IF(S$5&lt;&gt;"",HLOOKUP(S$5,Functionalization!$G$6:$M$427,ROW($A270)-5,FALSE),IFERROR(INDEX(S$391:S$427,MATCH($F270,$B$391:$B$427,0))/VLOOKUP($F270,$B$391:$AH$427,MATCH(LEFT(TRIM(S$6),FIND("~",SUBSTITUTE(S$6,"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270))*HLOOKUP(LEFT(TRIM(S$6),FIND("~",SUBSTITUTE(S$6," ","~",LEN(TRIM(S$6))-LEN(SUBSTITUTE(TRIM(S$6)," ",""))))-1)&amp;" Total",$B$6:$AH$427,ROW($A270)-5,FALSE))</f>
        <v>596771.31612771796</v>
      </c>
      <c r="T270" s="11">
        <f ca="1">IF(T$5&lt;&gt;"",HLOOKUP(T$5,Functionalization!$G$6:$M$427,ROW($A270)-5,FALSE),IFERROR(INDEX(T$391:T$427,MATCH($F270,$B$391:$B$427,0))/VLOOKUP($F270,$B$391:$AH$427,MATCH(LEFT(TRIM(T$6),FIND("~",SUBSTITUTE(T$6,"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270))*HLOOKUP(LEFT(TRIM(T$6),FIND("~",SUBSTITUTE(T$6," ","~",LEN(TRIM(T$6))-LEN(SUBSTITUTE(TRIM(T$6)," ",""))))-1)&amp;" Total",$B$6:$AH$427,ROW($A270)-5,FALSE))</f>
        <v>596771.31612771796</v>
      </c>
      <c r="U270" s="11">
        <f ca="1">IF(U$5&lt;&gt;"",HLOOKUP(U$5,Functionalization!$G$6:$M$427,ROW($A270)-5,FALSE),IFERROR(INDEX(U$391:U$427,MATCH($F270,$B$391:$B$427,0))/VLOOKUP($F270,$B$391:$AH$427,MATCH(LEFT(TRIM(U$6),FIND("~",SUBSTITUTE(U$6,"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270))*HLOOKUP(LEFT(TRIM(U$6),FIND("~",SUBSTITUTE(U$6," ","~",LEN(TRIM(U$6))-LEN(SUBSTITUTE(TRIM(U$6)," ",""))))-1)&amp;" Total",$B$6:$AH$427,ROW($A270)-5,FALSE))</f>
        <v>0</v>
      </c>
      <c r="V270" s="11">
        <f ca="1">IF(V$5&lt;&gt;"",HLOOKUP(V$5,Functionalization!$G$6:$M$427,ROW($A270)-5,FALSE),IFERROR(INDEX(V$391:V$427,MATCH($F270,$B$391:$B$427,0))/VLOOKUP($F270,$B$391:$AH$427,MATCH(LEFT(TRIM(V$6),FIND("~",SUBSTITUTE(V$6,"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270))*HLOOKUP(LEFT(TRIM(V$6),FIND("~",SUBSTITUTE(V$6," ","~",LEN(TRIM(V$6))-LEN(SUBSTITUTE(TRIM(V$6)," ",""))))-1)&amp;" Total",$B$6:$AH$427,ROW($A270)-5,FALSE))</f>
        <v>0</v>
      </c>
      <c r="W270" s="11">
        <f ca="1">IF(W$5&lt;&gt;"",HLOOKUP(W$5,Functionalization!$G$6:$M$427,ROW($A270)-5,FALSE),IFERROR(INDEX(W$391:W$427,MATCH($F270,$B$391:$B$427,0))/VLOOKUP($F270,$B$391:$AH$427,MATCH(LEFT(TRIM(W$6),FIND("~",SUBSTITUTE(W$6,"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270))*HLOOKUP(LEFT(TRIM(W$6),FIND("~",SUBSTITUTE(W$6," ","~",LEN(TRIM(W$6))-LEN(SUBSTITUTE(TRIM(W$6)," ",""))))-1)&amp;" Total",$B$6:$AH$427,ROW($A270)-5,FALSE))</f>
        <v>5416459.9375857655</v>
      </c>
      <c r="X270" s="11">
        <f ca="1">IF(X$5&lt;&gt;"",HLOOKUP(X$5,Functionalization!$G$6:$M$427,ROW($A270)-5,FALSE),IFERROR(INDEX(X$391:X$427,MATCH($F270,$B$391:$B$427,0))/VLOOKUP($F270,$B$391:$AH$427,MATCH(LEFT(TRIM(X$6),FIND("~",SUBSTITUTE(X$6,"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270))*HLOOKUP(LEFT(TRIM(X$6),FIND("~",SUBSTITUTE(X$6," ","~",LEN(TRIM(X$6))-LEN(SUBSTITUTE(TRIM(X$6)," ",""))))-1)&amp;" Total",$B$6:$AH$427,ROW($A270)-5,FALSE))</f>
        <v>4289680.7323315805</v>
      </c>
      <c r="Y270" s="11">
        <f ca="1">IF(Y$5&lt;&gt;"",HLOOKUP(Y$5,Functionalization!$G$6:$M$427,ROW($A270)-5,FALSE),IFERROR(INDEX(Y$391:Y$427,MATCH($F270,$B$391:$B$427,0))/VLOOKUP($F270,$B$391:$AH$427,MATCH(LEFT(TRIM(Y$6),FIND("~",SUBSTITUTE(Y$6,"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270))*HLOOKUP(LEFT(TRIM(Y$6),FIND("~",SUBSTITUTE(Y$6," ","~",LEN(TRIM(Y$6))-LEN(SUBSTITUTE(TRIM(Y$6)," ",""))))-1)&amp;" Total",$B$6:$AH$427,ROW($A270)-5,FALSE))</f>
        <v>0</v>
      </c>
      <c r="Z270" s="11">
        <f ca="1">IF(Z$5&lt;&gt;"",HLOOKUP(Z$5,Functionalization!$G$6:$M$427,ROW($A270)-5,FALSE),IFERROR(INDEX(Z$391:Z$427,MATCH($F270,$B$391:$B$427,0))/VLOOKUP($F270,$B$391:$AH$427,MATCH(LEFT(TRIM(Z$6),FIND("~",SUBSTITUTE(Z$6,"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270))*HLOOKUP(LEFT(TRIM(Z$6),FIND("~",SUBSTITUTE(Z$6," ","~",LEN(TRIM(Z$6))-LEN(SUBSTITUTE(TRIM(Z$6)," ",""))))-1)&amp;" Total",$B$6:$AH$427,ROW($A270)-5,FALSE))</f>
        <v>1126779.2052541857</v>
      </c>
      <c r="AA270" s="11">
        <f ca="1">IF(AA$5&lt;&gt;"",HLOOKUP(AA$5,Functionalization!$G$6:$M$427,ROW($A270)-5,FALSE),IFERROR(INDEX(AA$391:AA$427,MATCH($F270,$B$391:$B$427,0))/VLOOKUP($F270,$B$391:$AH$427,MATCH(LEFT(TRIM(AA$6),FIND("~",SUBSTITUTE(AA$6,"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270))*HLOOKUP(LEFT(TRIM(AA$6),FIND("~",SUBSTITUTE(AA$6," ","~",LEN(TRIM(AA$6))-LEN(SUBSTITUTE(TRIM(AA$6)," ",""))))-1)&amp;" Total",$B$6:$AH$427,ROW($A270)-5,FALSE))</f>
        <v>2531912.101214583</v>
      </c>
      <c r="AB270" s="11">
        <f ca="1">IF(AB$5&lt;&gt;"",HLOOKUP(AB$5,Functionalization!$G$6:$M$427,ROW($A270)-5,FALSE),IFERROR(INDEX(AB$391:AB$427,MATCH($F270,$B$391:$B$427,0))/VLOOKUP($F270,$B$391:$AH$427,MATCH(LEFT(TRIM(AB$6),FIND("~",SUBSTITUTE(AB$6,"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270))*HLOOKUP(LEFT(TRIM(AB$6),FIND("~",SUBSTITUTE(AB$6," ","~",LEN(TRIM(AB$6))-LEN(SUBSTITUTE(TRIM(AB$6)," ",""))))-1)&amp;" Total",$B$6:$AH$427,ROW($A270)-5,FALSE))</f>
        <v>0</v>
      </c>
      <c r="AC270" s="11">
        <f ca="1">IF(AC$5&lt;&gt;"",HLOOKUP(AC$5,Functionalization!$G$6:$M$427,ROW($A270)-5,FALSE),IFERROR(INDEX(AC$391:AC$427,MATCH($F270,$B$391:$B$427,0))/VLOOKUP($F270,$B$391:$AH$427,MATCH(LEFT(TRIM(AC$6),FIND("~",SUBSTITUTE(AC$6,"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270))*HLOOKUP(LEFT(TRIM(AC$6),FIND("~",SUBSTITUTE(AC$6," ","~",LEN(TRIM(AC$6))-LEN(SUBSTITUTE(TRIM(AC$6)," ",""))))-1)&amp;" Total",$B$6:$AH$427,ROW($A270)-5,FALSE))</f>
        <v>0</v>
      </c>
      <c r="AD270" s="11">
        <f ca="1">IF(AD$5&lt;&gt;"",HLOOKUP(AD$5,Functionalization!$G$6:$M$427,ROW($A270)-5,FALSE),IFERROR(INDEX(AD$391:AD$427,MATCH($F270,$B$391:$B$427,0))/VLOOKUP($F270,$B$391:$AH$427,MATCH(LEFT(TRIM(AD$6),FIND("~",SUBSTITUTE(AD$6,"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270))*HLOOKUP(LEFT(TRIM(AD$6),FIND("~",SUBSTITUTE(AD$6," ","~",LEN(TRIM(AD$6))-LEN(SUBSTITUTE(TRIM(AD$6)," ",""))))-1)&amp;" Total",$B$6:$AH$427,ROW($A270)-5,FALSE))</f>
        <v>2531912.101214583</v>
      </c>
      <c r="AE270" s="11">
        <f ca="1">IF(AE$5&lt;&gt;"",HLOOKUP(AE$5,Functionalization!$G$6:$M$427,ROW($A270)-5,FALSE),IFERROR(INDEX(AE$391:AE$427,MATCH($F270,$B$391:$B$427,0))/VLOOKUP($F270,$B$391:$AH$427,MATCH(LEFT(TRIM(AE$6),FIND("~",SUBSTITUTE(AE$6,"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270))*HLOOKUP(LEFT(TRIM(AE$6),FIND("~",SUBSTITUTE(AE$6," ","~",LEN(TRIM(AE$6))-LEN(SUBSTITUTE(TRIM(AE$6)," ",""))))-1)&amp;" Total",$B$6:$AH$427,ROW($A270)-5,FALSE))</f>
        <v>1942131.5242146244</v>
      </c>
      <c r="AF270" s="11">
        <f ca="1">IF(AF$5&lt;&gt;"",HLOOKUP(AF$5,Functionalization!$G$6:$M$427,ROW($A270)-5,FALSE),IFERROR(INDEX(AF$391:AF$427,MATCH($F270,$B$391:$B$427,0))/VLOOKUP($F270,$B$391:$AH$427,MATCH(LEFT(TRIM(AF$6),FIND("~",SUBSTITUTE(AF$6,"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270))*HLOOKUP(LEFT(TRIM(AF$6),FIND("~",SUBSTITUTE(AF$6," ","~",LEN(TRIM(AF$6))-LEN(SUBSTITUTE(TRIM(AF$6)," ",""))))-1)&amp;" Total",$B$6:$AH$427,ROW($A270)-5,FALSE))</f>
        <v>0</v>
      </c>
      <c r="AG270" s="11">
        <f ca="1">IF(AG$5&lt;&gt;"",HLOOKUP(AG$5,Functionalization!$G$6:$M$427,ROW($A270)-5,FALSE),IFERROR(INDEX(AG$391:AG$427,MATCH($F270,$B$391:$B$427,0))/VLOOKUP($F270,$B$391:$AH$427,MATCH(LEFT(TRIM(AG$6),FIND("~",SUBSTITUTE(AG$6,"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270))*HLOOKUP(LEFT(TRIM(AG$6),FIND("~",SUBSTITUTE(AG$6," ","~",LEN(TRIM(AG$6))-LEN(SUBSTITUTE(TRIM(AG$6)," ",""))))-1)&amp;" Total",$B$6:$AH$427,ROW($A270)-5,FALSE))</f>
        <v>0</v>
      </c>
      <c r="AH270" s="11">
        <f ca="1">IF(AH$5&lt;&gt;"",HLOOKUP(AH$5,Functionalization!$G$6:$M$427,ROW($A270)-5,FALSE),IFERROR(INDEX(AH$391:AH$427,MATCH($F270,$B$391:$B$427,0))/VLOOKUP($F270,$B$391:$AH$427,MATCH(LEFT(TRIM(AH$6),FIND("~",SUBSTITUTE(AH$6,"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270))*HLOOKUP(LEFT(TRIM(AH$6),FIND("~",SUBSTITUTE(AH$6," ","~",LEN(TRIM(AH$6))-LEN(SUBSTITUTE(TRIM(AH$6)," ",""))))-1)&amp;" Total",$B$6:$AH$427,ROW($A270)-5,FALSE))</f>
        <v>1942131.5242146244</v>
      </c>
      <c r="AJ270">
        <f ca="1">IFERROR(IF(SUMIF($G$6:$AH$6,AJ$6&amp;" Total",$G270:$AH270)-(SUMIF($G$6:$AH$6,AJ$6&amp;" "&amp;'Input-Func_Class'!$D$22,$G270:$AH270)+IFERROR(SUMIF($G$6:$AH$6,AJ$6&amp;" "&amp;'Input-Func_Class'!$E$22,$G270:$AH270),SUMIF($G$6:$AH$6,AJ$6&amp;" "&amp;'Input-Func_Class'!$B$24,$G270:$AH270))+SUMIF($G$6:$AH$6,AJ$6&amp;" "&amp;'Input-Func_Class'!$F$22,$G270:$AH270))&lt;Check_Limit,0,1),1)</f>
        <v>0</v>
      </c>
      <c r="AK270">
        <f ca="1">IFERROR(IF(SUMIF($G$6:$AH$6,AK$6&amp;" Total",$G270:$AH270)-(SUMIF($G$6:$AH$6,AK$6&amp;" "&amp;'Input-Func_Class'!$D$22,$G270:$AH270)+IFERROR(SUMIF($G$6:$AH$6,AK$6&amp;" "&amp;'Input-Func_Class'!$E$22,$G270:$AH270),SUMIF($G$6:$AH$6,AK$6&amp;" "&amp;'Input-Func_Class'!$B$24,$G270:$AH270))+SUMIF($G$6:$AH$6,AK$6&amp;" "&amp;'Input-Func_Class'!$F$22,$G270:$AH270))&lt;Check_Limit,0,1),1)</f>
        <v>0</v>
      </c>
      <c r="AL270">
        <f ca="1">IFERROR(IF(SUMIF($G$6:$AH$6,AL$6&amp;" Total",$G270:$AH270)-(SUMIF($G$6:$AH$6,AL$6&amp;" "&amp;'Input-Func_Class'!$D$22,$G270:$AH270)+IFERROR(SUMIF($G$6:$AH$6,AL$6&amp;" "&amp;'Input-Func_Class'!$E$22,$G270:$AH270),SUMIF($G$6:$AH$6,AL$6&amp;" "&amp;'Input-Func_Class'!$B$24,$G270:$AH270))+SUMIF($G$6:$AH$6,AL$6&amp;" "&amp;'Input-Func_Class'!$F$22,$G270:$AH270))&lt;Check_Limit,0,1),1)</f>
        <v>0</v>
      </c>
      <c r="AM270">
        <f ca="1">IFERROR(IF(SUMIF($G$6:$AH$6,AM$6&amp;" Total",$G270:$AH270)-(SUMIF($G$6:$AH$6,AM$6&amp;" "&amp;'Input-Func_Class'!$D$22,$G270:$AH270)+IFERROR(SUMIF($G$6:$AH$6,AM$6&amp;" "&amp;'Input-Func_Class'!$E$22,$G270:$AH270),SUMIF($G$6:$AH$6,AM$6&amp;" "&amp;'Input-Func_Class'!$B$24,$G270:$AH270))+SUMIF($G$6:$AH$6,AM$6&amp;" "&amp;'Input-Func_Class'!$F$22,$G270:$AH270))&lt;Check_Limit,0,1),1)</f>
        <v>0</v>
      </c>
      <c r="AN270">
        <f ca="1">IFERROR(IF(SUMIF($G$6:$AH$6,AN$6&amp;" Total",$G270:$AH270)-(SUMIF($G$6:$AH$6,AN$6&amp;" "&amp;'Input-Func_Class'!$D$22,$G270:$AH270)+IFERROR(SUMIF($G$6:$AH$6,AN$6&amp;" "&amp;'Input-Func_Class'!$E$22,$G270:$AH270),SUMIF($G$6:$AH$6,AN$6&amp;" "&amp;'Input-Func_Class'!$B$24,$G270:$AH270))+SUMIF($G$6:$AH$6,AN$6&amp;" "&amp;'Input-Func_Class'!$F$22,$G270:$AH270))&lt;Check_Limit,0,1),1)</f>
        <v>0</v>
      </c>
      <c r="AO270">
        <f ca="1">IFERROR(IF(SUMIF($G$6:$AH$6,AO$6&amp;" Total",$G270:$AH270)-(SUMIF($G$6:$AH$6,AO$6&amp;" "&amp;'Input-Func_Class'!$D$22,$G270:$AH270)+IFERROR(SUMIF($G$6:$AH$6,AO$6&amp;" "&amp;'Input-Func_Class'!$E$22,$G270:$AH270),SUMIF($G$6:$AH$6,AO$6&amp;" "&amp;'Input-Func_Class'!$B$24,$G270:$AH270))+SUMIF($G$6:$AH$6,AO$6&amp;" "&amp;'Input-Func_Class'!$F$22,$G270:$AH270))&lt;Check_Limit,0,1),1)</f>
        <v>0</v>
      </c>
      <c r="AP270">
        <f ca="1">IFERROR(IF(SUMIF($G$6:$AH$6,AP$6&amp;" Total",$G270:$AH270)-(SUMIF($G$6:$AH$6,AP$6&amp;" "&amp;'Input-Func_Class'!$D$22,$G270:$AH270)+IFERROR(SUMIF($G$6:$AH$6,AP$6&amp;" "&amp;'Input-Func_Class'!$E$22,$G270:$AH270),SUMIF($G$6:$AH$6,AP$6&amp;" "&amp;'Input-Func_Class'!$B$24,$G270:$AH270))+SUMIF($G$6:$AH$6,AP$6&amp;" "&amp;'Input-Func_Class'!$F$22,$G270:$AH270))&lt;Check_Limit,0,1),1)</f>
        <v>0</v>
      </c>
    </row>
    <row r="271" spans="1:42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>Functionalization!$D271</f>
        <v>-60144726.537127189</v>
      </c>
      <c r="E271" s="11">
        <f t="shared" ca="1" si="37"/>
        <v>0</v>
      </c>
      <c r="F271" s="3" t="str">
        <f>IF($D271=0,"-",IF('Input-Accounts'!$E271&lt;&gt;0,'Input-Accounts'!$E271,'Input-Accounts'!$G271))</f>
        <v>INT_LABOR</v>
      </c>
      <c r="G271" s="11">
        <f ca="1">IF(G$5&lt;&gt;"",HLOOKUP(G$5,Functionalization!$G$6:$M$427,ROW($A271)-5,FALSE),IFERROR(INDEX(G$391:G$427,MATCH($F271,$B$391:$B$427,0))/VLOOKUP($F271,$B$391:$AH$427,MATCH(LEFT(TRIM(G$6),FIND("~",SUBSTITUTE(G$6,"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271))*HLOOKUP(LEFT(TRIM(G$6),FIND("~",SUBSTITUTE(G$6," ","~",LEN(TRIM(G$6))-LEN(SUBSTITUTE(TRIM(G$6)," ",""))))-1)&amp;" Total",$B$6:$AH$427,ROW($A271)-5,FALSE))</f>
        <v>-921335.11814490182</v>
      </c>
      <c r="H271" s="11">
        <f ca="1">IF(H$5&lt;&gt;"",HLOOKUP(H$5,Functionalization!$G$6:$M$427,ROW($A271)-5,FALSE),IFERROR(INDEX(H$391:H$427,MATCH($F271,$B$391:$B$427,0))/VLOOKUP($F271,$B$391:$AH$427,MATCH(LEFT(TRIM(H$6),FIND("~",SUBSTITUTE(H$6,"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271))*HLOOKUP(LEFT(TRIM(H$6),FIND("~",SUBSTITUTE(H$6," ","~",LEN(TRIM(H$6))-LEN(SUBSTITUTE(TRIM(H$6)," ",""))))-1)&amp;" Total",$B$6:$AH$427,ROW($A271)-5,FALSE))</f>
        <v>0</v>
      </c>
      <c r="I271" s="11">
        <f ca="1">IF(I$5&lt;&gt;"",HLOOKUP(I$5,Functionalization!$G$6:$M$427,ROW($A271)-5,FALSE),IFERROR(INDEX(I$391:I$427,MATCH($F271,$B$391:$B$427,0))/VLOOKUP($F271,$B$391:$AH$427,MATCH(LEFT(TRIM(I$6),FIND("~",SUBSTITUTE(I$6,"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271))*HLOOKUP(LEFT(TRIM(I$6),FIND("~",SUBSTITUTE(I$6," ","~",LEN(TRIM(I$6))-LEN(SUBSTITUTE(TRIM(I$6)," ",""))))-1)&amp;" Total",$B$6:$AH$427,ROW($A271)-5,FALSE))</f>
        <v>-921335.11814490182</v>
      </c>
      <c r="J271" s="11">
        <f ca="1">IF(J$5&lt;&gt;"",HLOOKUP(J$5,Functionalization!$G$6:$M$427,ROW($A271)-5,FALSE),IFERROR(INDEX(J$391:J$427,MATCH($F271,$B$391:$B$427,0))/VLOOKUP($F271,$B$391:$AH$427,MATCH(LEFT(TRIM(J$6),FIND("~",SUBSTITUTE(J$6,"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271))*HLOOKUP(LEFT(TRIM(J$6),FIND("~",SUBSTITUTE(J$6," ","~",LEN(TRIM(J$6))-LEN(SUBSTITUTE(TRIM(J$6)," ",""))))-1)&amp;" Total",$B$6:$AH$427,ROW($A271)-5,FALSE))</f>
        <v>0</v>
      </c>
      <c r="K271" s="11">
        <f ca="1">IF(K$5&lt;&gt;"",HLOOKUP(K$5,Functionalization!$G$6:$M$427,ROW($A271)-5,FALSE),IFERROR(INDEX(K$391:K$427,MATCH($F271,$B$391:$B$427,0))/VLOOKUP($F271,$B$391:$AH$427,MATCH(LEFT(TRIM(K$6),FIND("~",SUBSTITUTE(K$6,"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271))*HLOOKUP(LEFT(TRIM(K$6),FIND("~",SUBSTITUTE(K$6," ","~",LEN(TRIM(K$6))-LEN(SUBSTITUTE(TRIM(K$6)," ",""))))-1)&amp;" Total",$B$6:$AH$427,ROW($A271)-5,FALSE))</f>
        <v>-3788946.868107548</v>
      </c>
      <c r="L271" s="11">
        <f ca="1">IF(L$5&lt;&gt;"",HLOOKUP(L$5,Functionalization!$G$6:$M$427,ROW($A271)-5,FALSE),IFERROR(INDEX(L$391:L$427,MATCH($F271,$B$391:$B$427,0))/VLOOKUP($F271,$B$391:$AH$427,MATCH(LEFT(TRIM(L$6),FIND("~",SUBSTITUTE(L$6,"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271))*HLOOKUP(LEFT(TRIM(L$6),FIND("~",SUBSTITUTE(L$6," ","~",LEN(TRIM(L$6))-LEN(SUBSTITUTE(TRIM(L$6)," ",""))))-1)&amp;" Total",$B$6:$AH$427,ROW($A271)-5,FALSE))</f>
        <v>0</v>
      </c>
      <c r="M271" s="11">
        <f ca="1">IF(M$5&lt;&gt;"",HLOOKUP(M$5,Functionalization!$G$6:$M$427,ROW($A271)-5,FALSE),IFERROR(INDEX(M$391:M$427,MATCH($F271,$B$391:$B$427,0))/VLOOKUP($F271,$B$391:$AH$427,MATCH(LEFT(TRIM(M$6),FIND("~",SUBSTITUTE(M$6,"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271))*HLOOKUP(LEFT(TRIM(M$6),FIND("~",SUBSTITUTE(M$6," ","~",LEN(TRIM(M$6))-LEN(SUBSTITUTE(TRIM(M$6)," ",""))))-1)&amp;" Total",$B$6:$AH$427,ROW($A271)-5,FALSE))</f>
        <v>-3788946.868107548</v>
      </c>
      <c r="N271" s="11">
        <f ca="1">IF(N$5&lt;&gt;"",HLOOKUP(N$5,Functionalization!$G$6:$M$427,ROW($A271)-5,FALSE),IFERROR(INDEX(N$391:N$427,MATCH($F271,$B$391:$B$427,0))/VLOOKUP($F271,$B$391:$AH$427,MATCH(LEFT(TRIM(N$6),FIND("~",SUBSTITUTE(N$6,"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271))*HLOOKUP(LEFT(TRIM(N$6),FIND("~",SUBSTITUTE(N$6," ","~",LEN(TRIM(N$6))-LEN(SUBSTITUTE(TRIM(N$6)," ",""))))-1)&amp;" Total",$B$6:$AH$427,ROW($A271)-5,FALSE))</f>
        <v>0</v>
      </c>
      <c r="O271" s="11">
        <f ca="1">IF(O$5&lt;&gt;"",HLOOKUP(O$5,Functionalization!$G$6:$M$427,ROW($A271)-5,FALSE),IFERROR(INDEX(O$391:O$427,MATCH($F271,$B$391:$B$427,0))/VLOOKUP($F271,$B$391:$AH$427,MATCH(LEFT(TRIM(O$6),FIND("~",SUBSTITUTE(O$6,"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271))*HLOOKUP(LEFT(TRIM(O$6),FIND("~",SUBSTITUTE(O$6," ","~",LEN(TRIM(O$6))-LEN(SUBSTITUTE(TRIM(O$6)," ",""))))-1)&amp;" Total",$B$6:$AH$427,ROW($A271)-5,FALSE))</f>
        <v>-1047314.9552540861</v>
      </c>
      <c r="P271" s="11">
        <f ca="1">IF(P$5&lt;&gt;"",HLOOKUP(P$5,Functionalization!$G$6:$M$427,ROW($A271)-5,FALSE),IFERROR(INDEX(P$391:P$427,MATCH($F271,$B$391:$B$427,0))/VLOOKUP($F271,$B$391:$AH$427,MATCH(LEFT(TRIM(P$6),FIND("~",SUBSTITUTE(P$6,"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271))*HLOOKUP(LEFT(TRIM(P$6),FIND("~",SUBSTITUTE(P$6," ","~",LEN(TRIM(P$6))-LEN(SUBSTITUTE(TRIM(P$6)," ",""))))-1)&amp;" Total",$B$6:$AH$427,ROW($A271)-5,FALSE))</f>
        <v>-1047314.9552540861</v>
      </c>
      <c r="Q271" s="11">
        <f ca="1">IF(Q$5&lt;&gt;"",HLOOKUP(Q$5,Functionalization!$G$6:$M$427,ROW($A271)-5,FALSE),IFERROR(INDEX(Q$391:Q$427,MATCH($F271,$B$391:$B$427,0))/VLOOKUP($F271,$B$391:$AH$427,MATCH(LEFT(TRIM(Q$6),FIND("~",SUBSTITUTE(Q$6,"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271))*HLOOKUP(LEFT(TRIM(Q$6),FIND("~",SUBSTITUTE(Q$6," ","~",LEN(TRIM(Q$6))-LEN(SUBSTITUTE(TRIM(Q$6)," ",""))))-1)&amp;" Total",$B$6:$AH$427,ROW($A271)-5,FALSE))</f>
        <v>0</v>
      </c>
      <c r="R271" s="11">
        <f ca="1">IF(R$5&lt;&gt;"",HLOOKUP(R$5,Functionalization!$G$6:$M$427,ROW($A271)-5,FALSE),IFERROR(INDEX(R$391:R$427,MATCH($F271,$B$391:$B$427,0))/VLOOKUP($F271,$B$391:$AH$427,MATCH(LEFT(TRIM(R$6),FIND("~",SUBSTITUTE(R$6,"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271))*HLOOKUP(LEFT(TRIM(R$6),FIND("~",SUBSTITUTE(R$6," ","~",LEN(TRIM(R$6))-LEN(SUBSTITUTE(TRIM(R$6)," ",""))))-1)&amp;" Total",$B$6:$AH$427,ROW($A271)-5,FALSE))</f>
        <v>0</v>
      </c>
      <c r="S271" s="11">
        <f ca="1">IF(S$5&lt;&gt;"",HLOOKUP(S$5,Functionalization!$G$6:$M$427,ROW($A271)-5,FALSE),IFERROR(INDEX(S$391:S$427,MATCH($F271,$B$391:$B$427,0))/VLOOKUP($F271,$B$391:$AH$427,MATCH(LEFT(TRIM(S$6),FIND("~",SUBSTITUTE(S$6,"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271))*HLOOKUP(LEFT(TRIM(S$6),FIND("~",SUBSTITUTE(S$6," ","~",LEN(TRIM(S$6))-LEN(SUBSTITUTE(TRIM(S$6)," ",""))))-1)&amp;" Total",$B$6:$AH$427,ROW($A271)-5,FALSE))</f>
        <v>-3094862.9918853194</v>
      </c>
      <c r="T271" s="11">
        <f ca="1">IF(T$5&lt;&gt;"",HLOOKUP(T$5,Functionalization!$G$6:$M$427,ROW($A271)-5,FALSE),IFERROR(INDEX(T$391:T$427,MATCH($F271,$B$391:$B$427,0))/VLOOKUP($F271,$B$391:$AH$427,MATCH(LEFT(TRIM(T$6),FIND("~",SUBSTITUTE(T$6,"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271))*HLOOKUP(LEFT(TRIM(T$6),FIND("~",SUBSTITUTE(T$6," ","~",LEN(TRIM(T$6))-LEN(SUBSTITUTE(TRIM(T$6)," ",""))))-1)&amp;" Total",$B$6:$AH$427,ROW($A271)-5,FALSE))</f>
        <v>-3094862.9918853194</v>
      </c>
      <c r="U271" s="11">
        <f ca="1">IF(U$5&lt;&gt;"",HLOOKUP(U$5,Functionalization!$G$6:$M$427,ROW($A271)-5,FALSE),IFERROR(INDEX(U$391:U$427,MATCH($F271,$B$391:$B$427,0))/VLOOKUP($F271,$B$391:$AH$427,MATCH(LEFT(TRIM(U$6),FIND("~",SUBSTITUTE(U$6,"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271))*HLOOKUP(LEFT(TRIM(U$6),FIND("~",SUBSTITUTE(U$6," ","~",LEN(TRIM(U$6))-LEN(SUBSTITUTE(TRIM(U$6)," ",""))))-1)&amp;" Total",$B$6:$AH$427,ROW($A271)-5,FALSE))</f>
        <v>0</v>
      </c>
      <c r="V271" s="11">
        <f ca="1">IF(V$5&lt;&gt;"",HLOOKUP(V$5,Functionalization!$G$6:$M$427,ROW($A271)-5,FALSE),IFERROR(INDEX(V$391:V$427,MATCH($F271,$B$391:$B$427,0))/VLOOKUP($F271,$B$391:$AH$427,MATCH(LEFT(TRIM(V$6),FIND("~",SUBSTITUTE(V$6,"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271))*HLOOKUP(LEFT(TRIM(V$6),FIND("~",SUBSTITUTE(V$6," ","~",LEN(TRIM(V$6))-LEN(SUBSTITUTE(TRIM(V$6)," ",""))))-1)&amp;" Total",$B$6:$AH$427,ROW($A271)-5,FALSE))</f>
        <v>0</v>
      </c>
      <c r="W271" s="11">
        <f ca="1">IF(W$5&lt;&gt;"",HLOOKUP(W$5,Functionalization!$G$6:$M$427,ROW($A271)-5,FALSE),IFERROR(INDEX(W$391:W$427,MATCH($F271,$B$391:$B$427,0))/VLOOKUP($F271,$B$391:$AH$427,MATCH(LEFT(TRIM(W$6),FIND("~",SUBSTITUTE(W$6,"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271))*HLOOKUP(LEFT(TRIM(W$6),FIND("~",SUBSTITUTE(W$6," ","~",LEN(TRIM(W$6))-LEN(SUBSTITUTE(TRIM(W$6)," ",""))))-1)&amp;" Total",$B$6:$AH$427,ROW($A271)-5,FALSE))</f>
        <v>-28089824.284175344</v>
      </c>
      <c r="X271" s="11">
        <f ca="1">IF(X$5&lt;&gt;"",HLOOKUP(X$5,Functionalization!$G$6:$M$427,ROW($A271)-5,FALSE),IFERROR(INDEX(X$391:X$427,MATCH($F271,$B$391:$B$427,0))/VLOOKUP($F271,$B$391:$AH$427,MATCH(LEFT(TRIM(X$6),FIND("~",SUBSTITUTE(X$6,"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271))*HLOOKUP(LEFT(TRIM(X$6),FIND("~",SUBSTITUTE(X$6," ","~",LEN(TRIM(X$6))-LEN(SUBSTITUTE(TRIM(X$6)," ",""))))-1)&amp;" Total",$B$6:$AH$427,ROW($A271)-5,FALSE))</f>
        <v>-22246334.209962707</v>
      </c>
      <c r="Y271" s="11">
        <f ca="1">IF(Y$5&lt;&gt;"",HLOOKUP(Y$5,Functionalization!$G$6:$M$427,ROW($A271)-5,FALSE),IFERROR(INDEX(Y$391:Y$427,MATCH($F271,$B$391:$B$427,0))/VLOOKUP($F271,$B$391:$AH$427,MATCH(LEFT(TRIM(Y$6),FIND("~",SUBSTITUTE(Y$6,"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271))*HLOOKUP(LEFT(TRIM(Y$6),FIND("~",SUBSTITUTE(Y$6," ","~",LEN(TRIM(Y$6))-LEN(SUBSTITUTE(TRIM(Y$6)," ",""))))-1)&amp;" Total",$B$6:$AH$427,ROW($A271)-5,FALSE))</f>
        <v>0</v>
      </c>
      <c r="Z271" s="11">
        <f ca="1">IF(Z$5&lt;&gt;"",HLOOKUP(Z$5,Functionalization!$G$6:$M$427,ROW($A271)-5,FALSE),IFERROR(INDEX(Z$391:Z$427,MATCH($F271,$B$391:$B$427,0))/VLOOKUP($F271,$B$391:$AH$427,MATCH(LEFT(TRIM(Z$6),FIND("~",SUBSTITUTE(Z$6,"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271))*HLOOKUP(LEFT(TRIM(Z$6),FIND("~",SUBSTITUTE(Z$6," ","~",LEN(TRIM(Z$6))-LEN(SUBSTITUTE(TRIM(Z$6)," ",""))))-1)&amp;" Total",$B$6:$AH$427,ROW($A271)-5,FALSE))</f>
        <v>-5843490.0742126377</v>
      </c>
      <c r="AA271" s="11">
        <f ca="1">IF(AA$5&lt;&gt;"",HLOOKUP(AA$5,Functionalization!$G$6:$M$427,ROW($A271)-5,FALSE),IFERROR(INDEX(AA$391:AA$427,MATCH($F271,$B$391:$B$427,0))/VLOOKUP($F271,$B$391:$AH$427,MATCH(LEFT(TRIM(AA$6),FIND("~",SUBSTITUTE(AA$6,"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271))*HLOOKUP(LEFT(TRIM(AA$6),FIND("~",SUBSTITUTE(AA$6," ","~",LEN(TRIM(AA$6))-LEN(SUBSTITUTE(TRIM(AA$6)," ",""))))-1)&amp;" Total",$B$6:$AH$427,ROW($A271)-5,FALSE))</f>
        <v>-13130525.628478106</v>
      </c>
      <c r="AB271" s="11">
        <f ca="1">IF(AB$5&lt;&gt;"",HLOOKUP(AB$5,Functionalization!$G$6:$M$427,ROW($A271)-5,FALSE),IFERROR(INDEX(AB$391:AB$427,MATCH($F271,$B$391:$B$427,0))/VLOOKUP($F271,$B$391:$AH$427,MATCH(LEFT(TRIM(AB$6),FIND("~",SUBSTITUTE(AB$6,"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271))*HLOOKUP(LEFT(TRIM(AB$6),FIND("~",SUBSTITUTE(AB$6," ","~",LEN(TRIM(AB$6))-LEN(SUBSTITUTE(TRIM(AB$6)," ",""))))-1)&amp;" Total",$B$6:$AH$427,ROW($A271)-5,FALSE))</f>
        <v>0</v>
      </c>
      <c r="AC271" s="11">
        <f ca="1">IF(AC$5&lt;&gt;"",HLOOKUP(AC$5,Functionalization!$G$6:$M$427,ROW($A271)-5,FALSE),IFERROR(INDEX(AC$391:AC$427,MATCH($F271,$B$391:$B$427,0))/VLOOKUP($F271,$B$391:$AH$427,MATCH(LEFT(TRIM(AC$6),FIND("~",SUBSTITUTE(AC$6,"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271))*HLOOKUP(LEFT(TRIM(AC$6),FIND("~",SUBSTITUTE(AC$6," ","~",LEN(TRIM(AC$6))-LEN(SUBSTITUTE(TRIM(AC$6)," ",""))))-1)&amp;" Total",$B$6:$AH$427,ROW($A271)-5,FALSE))</f>
        <v>0</v>
      </c>
      <c r="AD271" s="11">
        <f ca="1">IF(AD$5&lt;&gt;"",HLOOKUP(AD$5,Functionalization!$G$6:$M$427,ROW($A271)-5,FALSE),IFERROR(INDEX(AD$391:AD$427,MATCH($F271,$B$391:$B$427,0))/VLOOKUP($F271,$B$391:$AH$427,MATCH(LEFT(TRIM(AD$6),FIND("~",SUBSTITUTE(AD$6,"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271))*HLOOKUP(LEFT(TRIM(AD$6),FIND("~",SUBSTITUTE(AD$6," ","~",LEN(TRIM(AD$6))-LEN(SUBSTITUTE(TRIM(AD$6)," ",""))))-1)&amp;" Total",$B$6:$AH$427,ROW($A271)-5,FALSE))</f>
        <v>-13130525.628478106</v>
      </c>
      <c r="AE271" s="11">
        <f ca="1">IF(AE$5&lt;&gt;"",HLOOKUP(AE$5,Functionalization!$G$6:$M$427,ROW($A271)-5,FALSE),IFERROR(INDEX(AE$391:AE$427,MATCH($F271,$B$391:$B$427,0))/VLOOKUP($F271,$B$391:$AH$427,MATCH(LEFT(TRIM(AE$6),FIND("~",SUBSTITUTE(AE$6,"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271))*HLOOKUP(LEFT(TRIM(AE$6),FIND("~",SUBSTITUTE(AE$6," ","~",LEN(TRIM(AE$6))-LEN(SUBSTITUTE(TRIM(AE$6)," ",""))))-1)&amp;" Total",$B$6:$AH$427,ROW($A271)-5,FALSE))</f>
        <v>-10071916.691081889</v>
      </c>
      <c r="AF271" s="11">
        <f ca="1">IF(AF$5&lt;&gt;"",HLOOKUP(AF$5,Functionalization!$G$6:$M$427,ROW($A271)-5,FALSE),IFERROR(INDEX(AF$391:AF$427,MATCH($F271,$B$391:$B$427,0))/VLOOKUP($F271,$B$391:$AH$427,MATCH(LEFT(TRIM(AF$6),FIND("~",SUBSTITUTE(AF$6,"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271))*HLOOKUP(LEFT(TRIM(AF$6),FIND("~",SUBSTITUTE(AF$6," ","~",LEN(TRIM(AF$6))-LEN(SUBSTITUTE(TRIM(AF$6)," ",""))))-1)&amp;" Total",$B$6:$AH$427,ROW($A271)-5,FALSE))</f>
        <v>0</v>
      </c>
      <c r="AG271" s="11">
        <f ca="1">IF(AG$5&lt;&gt;"",HLOOKUP(AG$5,Functionalization!$G$6:$M$427,ROW($A271)-5,FALSE),IFERROR(INDEX(AG$391:AG$427,MATCH($F271,$B$391:$B$427,0))/VLOOKUP($F271,$B$391:$AH$427,MATCH(LEFT(TRIM(AG$6),FIND("~",SUBSTITUTE(AG$6,"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271))*HLOOKUP(LEFT(TRIM(AG$6),FIND("~",SUBSTITUTE(AG$6," ","~",LEN(TRIM(AG$6))-LEN(SUBSTITUTE(TRIM(AG$6)," ",""))))-1)&amp;" Total",$B$6:$AH$427,ROW($A271)-5,FALSE))</f>
        <v>0</v>
      </c>
      <c r="AH271" s="11">
        <f ca="1">IF(AH$5&lt;&gt;"",HLOOKUP(AH$5,Functionalization!$G$6:$M$427,ROW($A271)-5,FALSE),IFERROR(INDEX(AH$391:AH$427,MATCH($F271,$B$391:$B$427,0))/VLOOKUP($F271,$B$391:$AH$427,MATCH(LEFT(TRIM(AH$6),FIND("~",SUBSTITUTE(AH$6,"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271))*HLOOKUP(LEFT(TRIM(AH$6),FIND("~",SUBSTITUTE(AH$6," ","~",LEN(TRIM(AH$6))-LEN(SUBSTITUTE(TRIM(AH$6)," ",""))))-1)&amp;" Total",$B$6:$AH$427,ROW($A271)-5,FALSE))</f>
        <v>-10071916.691081889</v>
      </c>
      <c r="AJ271">
        <f ca="1">IFERROR(IF(SUMIF($G$6:$AH$6,AJ$6&amp;" Total",$G271:$AH271)-(SUMIF($G$6:$AH$6,AJ$6&amp;" "&amp;'Input-Func_Class'!$D$22,$G271:$AH271)+IFERROR(SUMIF($G$6:$AH$6,AJ$6&amp;" "&amp;'Input-Func_Class'!$E$22,$G271:$AH271),SUMIF($G$6:$AH$6,AJ$6&amp;" "&amp;'Input-Func_Class'!$B$24,$G271:$AH271))+SUMIF($G$6:$AH$6,AJ$6&amp;" "&amp;'Input-Func_Class'!$F$22,$G271:$AH271))&lt;Check_Limit,0,1),1)</f>
        <v>0</v>
      </c>
      <c r="AK271">
        <f ca="1">IFERROR(IF(SUMIF($G$6:$AH$6,AK$6&amp;" Total",$G271:$AH271)-(SUMIF($G$6:$AH$6,AK$6&amp;" "&amp;'Input-Func_Class'!$D$22,$G271:$AH271)+IFERROR(SUMIF($G$6:$AH$6,AK$6&amp;" "&amp;'Input-Func_Class'!$E$22,$G271:$AH271),SUMIF($G$6:$AH$6,AK$6&amp;" "&amp;'Input-Func_Class'!$B$24,$G271:$AH271))+SUMIF($G$6:$AH$6,AK$6&amp;" "&amp;'Input-Func_Class'!$F$22,$G271:$AH271))&lt;Check_Limit,0,1),1)</f>
        <v>0</v>
      </c>
      <c r="AL271">
        <f ca="1">IFERROR(IF(SUMIF($G$6:$AH$6,AL$6&amp;" Total",$G271:$AH271)-(SUMIF($G$6:$AH$6,AL$6&amp;" "&amp;'Input-Func_Class'!$D$22,$G271:$AH271)+IFERROR(SUMIF($G$6:$AH$6,AL$6&amp;" "&amp;'Input-Func_Class'!$E$22,$G271:$AH271),SUMIF($G$6:$AH$6,AL$6&amp;" "&amp;'Input-Func_Class'!$B$24,$G271:$AH271))+SUMIF($G$6:$AH$6,AL$6&amp;" "&amp;'Input-Func_Class'!$F$22,$G271:$AH271))&lt;Check_Limit,0,1),1)</f>
        <v>0</v>
      </c>
      <c r="AM271">
        <f ca="1">IFERROR(IF(SUMIF($G$6:$AH$6,AM$6&amp;" Total",$G271:$AH271)-(SUMIF($G$6:$AH$6,AM$6&amp;" "&amp;'Input-Func_Class'!$D$22,$G271:$AH271)+IFERROR(SUMIF($G$6:$AH$6,AM$6&amp;" "&amp;'Input-Func_Class'!$E$22,$G271:$AH271),SUMIF($G$6:$AH$6,AM$6&amp;" "&amp;'Input-Func_Class'!$B$24,$G271:$AH271))+SUMIF($G$6:$AH$6,AM$6&amp;" "&amp;'Input-Func_Class'!$F$22,$G271:$AH271))&lt;Check_Limit,0,1),1)</f>
        <v>0</v>
      </c>
      <c r="AN271">
        <f ca="1">IFERROR(IF(SUMIF($G$6:$AH$6,AN$6&amp;" Total",$G271:$AH271)-(SUMIF($G$6:$AH$6,AN$6&amp;" "&amp;'Input-Func_Class'!$D$22,$G271:$AH271)+IFERROR(SUMIF($G$6:$AH$6,AN$6&amp;" "&amp;'Input-Func_Class'!$E$22,$G271:$AH271),SUMIF($G$6:$AH$6,AN$6&amp;" "&amp;'Input-Func_Class'!$B$24,$G271:$AH271))+SUMIF($G$6:$AH$6,AN$6&amp;" "&amp;'Input-Func_Class'!$F$22,$G271:$AH271))&lt;Check_Limit,0,1),1)</f>
        <v>0</v>
      </c>
      <c r="AO271">
        <f ca="1">IFERROR(IF(SUMIF($G$6:$AH$6,AO$6&amp;" Total",$G271:$AH271)-(SUMIF($G$6:$AH$6,AO$6&amp;" "&amp;'Input-Func_Class'!$D$22,$G271:$AH271)+IFERROR(SUMIF($G$6:$AH$6,AO$6&amp;" "&amp;'Input-Func_Class'!$E$22,$G271:$AH271),SUMIF($G$6:$AH$6,AO$6&amp;" "&amp;'Input-Func_Class'!$B$24,$G271:$AH271))+SUMIF($G$6:$AH$6,AO$6&amp;" "&amp;'Input-Func_Class'!$F$22,$G271:$AH271))&lt;Check_Limit,0,1),1)</f>
        <v>0</v>
      </c>
      <c r="AP271">
        <f ca="1">IFERROR(IF(SUMIF($G$6:$AH$6,AP$6&amp;" Total",$G271:$AH271)-(SUMIF($G$6:$AH$6,AP$6&amp;" "&amp;'Input-Func_Class'!$D$22,$G271:$AH271)+IFERROR(SUMIF($G$6:$AH$6,AP$6&amp;" "&amp;'Input-Func_Class'!$E$22,$G271:$AH271),SUMIF($G$6:$AH$6,AP$6&amp;" "&amp;'Input-Func_Class'!$B$24,$G271:$AH271))+SUMIF($G$6:$AH$6,AP$6&amp;" "&amp;'Input-Func_Class'!$F$22,$G271:$AH271))&lt;Check_Limit,0,1),1)</f>
        <v>0</v>
      </c>
    </row>
    <row r="272" spans="1:42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>Functionalization!$D272</f>
        <v>37766206.324427478</v>
      </c>
      <c r="E272" s="11">
        <f t="shared" ca="1" si="37"/>
        <v>0</v>
      </c>
      <c r="F272" s="3" t="str">
        <f>IF($D272=0,"-",IF('Input-Accounts'!$E272&lt;&gt;0,'Input-Accounts'!$E272,'Input-Accounts'!$G272))</f>
        <v>INT_LABOR</v>
      </c>
      <c r="G272" s="11">
        <f ca="1">IF(G$5&lt;&gt;"",HLOOKUP(G$5,Functionalization!$G$6:$M$427,ROW($A272)-5,FALSE),IFERROR(INDEX(G$391:G$427,MATCH($F272,$B$391:$B$427,0))/VLOOKUP($F272,$B$391:$AH$427,MATCH(LEFT(TRIM(G$6),FIND("~",SUBSTITUTE(G$6,"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272))*HLOOKUP(LEFT(TRIM(G$6),FIND("~",SUBSTITUTE(G$6," ","~",LEN(TRIM(G$6))-LEN(SUBSTITUTE(TRIM(G$6)," ",""))))-1)&amp;" Total",$B$6:$AH$427,ROW($A272)-5,FALSE))</f>
        <v>578526.73325103673</v>
      </c>
      <c r="H272" s="11">
        <f ca="1">IF(H$5&lt;&gt;"",HLOOKUP(H$5,Functionalization!$G$6:$M$427,ROW($A272)-5,FALSE),IFERROR(INDEX(H$391:H$427,MATCH($F272,$B$391:$B$427,0))/VLOOKUP($F272,$B$391:$AH$427,MATCH(LEFT(TRIM(H$6),FIND("~",SUBSTITUTE(H$6,"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272))*HLOOKUP(LEFT(TRIM(H$6),FIND("~",SUBSTITUTE(H$6," ","~",LEN(TRIM(H$6))-LEN(SUBSTITUTE(TRIM(H$6)," ",""))))-1)&amp;" Total",$B$6:$AH$427,ROW($A272)-5,FALSE))</f>
        <v>0</v>
      </c>
      <c r="I272" s="11">
        <f ca="1">IF(I$5&lt;&gt;"",HLOOKUP(I$5,Functionalization!$G$6:$M$427,ROW($A272)-5,FALSE),IFERROR(INDEX(I$391:I$427,MATCH($F272,$B$391:$B$427,0))/VLOOKUP($F272,$B$391:$AH$427,MATCH(LEFT(TRIM(I$6),FIND("~",SUBSTITUTE(I$6,"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272))*HLOOKUP(LEFT(TRIM(I$6),FIND("~",SUBSTITUTE(I$6," ","~",LEN(TRIM(I$6))-LEN(SUBSTITUTE(TRIM(I$6)," ",""))))-1)&amp;" Total",$B$6:$AH$427,ROW($A272)-5,FALSE))</f>
        <v>578526.73325103673</v>
      </c>
      <c r="J272" s="11">
        <f ca="1">IF(J$5&lt;&gt;"",HLOOKUP(J$5,Functionalization!$G$6:$M$427,ROW($A272)-5,FALSE),IFERROR(INDEX(J$391:J$427,MATCH($F272,$B$391:$B$427,0))/VLOOKUP($F272,$B$391:$AH$427,MATCH(LEFT(TRIM(J$6),FIND("~",SUBSTITUTE(J$6,"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272))*HLOOKUP(LEFT(TRIM(J$6),FIND("~",SUBSTITUTE(J$6," ","~",LEN(TRIM(J$6))-LEN(SUBSTITUTE(TRIM(J$6)," ",""))))-1)&amp;" Total",$B$6:$AH$427,ROW($A272)-5,FALSE))</f>
        <v>0</v>
      </c>
      <c r="K272" s="11">
        <f ca="1">IF(K$5&lt;&gt;"",HLOOKUP(K$5,Functionalization!$G$6:$M$427,ROW($A272)-5,FALSE),IFERROR(INDEX(K$391:K$427,MATCH($F272,$B$391:$B$427,0))/VLOOKUP($F272,$B$391:$AH$427,MATCH(LEFT(TRIM(K$6),FIND("~",SUBSTITUTE(K$6,"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272))*HLOOKUP(LEFT(TRIM(K$6),FIND("~",SUBSTITUTE(K$6," ","~",LEN(TRIM(K$6))-LEN(SUBSTITUTE(TRIM(K$6)," ",""))))-1)&amp;" Total",$B$6:$AH$427,ROW($A272)-5,FALSE))</f>
        <v>2379163.6841994999</v>
      </c>
      <c r="L272" s="11">
        <f ca="1">IF(L$5&lt;&gt;"",HLOOKUP(L$5,Functionalization!$G$6:$M$427,ROW($A272)-5,FALSE),IFERROR(INDEX(L$391:L$427,MATCH($F272,$B$391:$B$427,0))/VLOOKUP($F272,$B$391:$AH$427,MATCH(LEFT(TRIM(L$6),FIND("~",SUBSTITUTE(L$6,"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272))*HLOOKUP(LEFT(TRIM(L$6),FIND("~",SUBSTITUTE(L$6," ","~",LEN(TRIM(L$6))-LEN(SUBSTITUTE(TRIM(L$6)," ",""))))-1)&amp;" Total",$B$6:$AH$427,ROW($A272)-5,FALSE))</f>
        <v>0</v>
      </c>
      <c r="M272" s="11">
        <f ca="1">IF(M$5&lt;&gt;"",HLOOKUP(M$5,Functionalization!$G$6:$M$427,ROW($A272)-5,FALSE),IFERROR(INDEX(M$391:M$427,MATCH($F272,$B$391:$B$427,0))/VLOOKUP($F272,$B$391:$AH$427,MATCH(LEFT(TRIM(M$6),FIND("~",SUBSTITUTE(M$6,"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272))*HLOOKUP(LEFT(TRIM(M$6),FIND("~",SUBSTITUTE(M$6," ","~",LEN(TRIM(M$6))-LEN(SUBSTITUTE(TRIM(M$6)," ",""))))-1)&amp;" Total",$B$6:$AH$427,ROW($A272)-5,FALSE))</f>
        <v>2379163.6841994999</v>
      </c>
      <c r="N272" s="11">
        <f ca="1">IF(N$5&lt;&gt;"",HLOOKUP(N$5,Functionalization!$G$6:$M$427,ROW($A272)-5,FALSE),IFERROR(INDEX(N$391:N$427,MATCH($F272,$B$391:$B$427,0))/VLOOKUP($F272,$B$391:$AH$427,MATCH(LEFT(TRIM(N$6),FIND("~",SUBSTITUTE(N$6,"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272))*HLOOKUP(LEFT(TRIM(N$6),FIND("~",SUBSTITUTE(N$6," ","~",LEN(TRIM(N$6))-LEN(SUBSTITUTE(TRIM(N$6)," ",""))))-1)&amp;" Total",$B$6:$AH$427,ROW($A272)-5,FALSE))</f>
        <v>0</v>
      </c>
      <c r="O272" s="11">
        <f ca="1">IF(O$5&lt;&gt;"",HLOOKUP(O$5,Functionalization!$G$6:$M$427,ROW($A272)-5,FALSE),IFERROR(INDEX(O$391:O$427,MATCH($F272,$B$391:$B$427,0))/VLOOKUP($F272,$B$391:$AH$427,MATCH(LEFT(TRIM(O$6),FIND("~",SUBSTITUTE(O$6,"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272))*HLOOKUP(LEFT(TRIM(O$6),FIND("~",SUBSTITUTE(O$6," ","~",LEN(TRIM(O$6))-LEN(SUBSTITUTE(TRIM(O$6)," ",""))))-1)&amp;" Total",$B$6:$AH$427,ROW($A272)-5,FALSE))</f>
        <v>657632.26410828065</v>
      </c>
      <c r="P272" s="11">
        <f ca="1">IF(P$5&lt;&gt;"",HLOOKUP(P$5,Functionalization!$G$6:$M$427,ROW($A272)-5,FALSE),IFERROR(INDEX(P$391:P$427,MATCH($F272,$B$391:$B$427,0))/VLOOKUP($F272,$B$391:$AH$427,MATCH(LEFT(TRIM(P$6),FIND("~",SUBSTITUTE(P$6,"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272))*HLOOKUP(LEFT(TRIM(P$6),FIND("~",SUBSTITUTE(P$6," ","~",LEN(TRIM(P$6))-LEN(SUBSTITUTE(TRIM(P$6)," ",""))))-1)&amp;" Total",$B$6:$AH$427,ROW($A272)-5,FALSE))</f>
        <v>657632.26410828065</v>
      </c>
      <c r="Q272" s="11">
        <f ca="1">IF(Q$5&lt;&gt;"",HLOOKUP(Q$5,Functionalization!$G$6:$M$427,ROW($A272)-5,FALSE),IFERROR(INDEX(Q$391:Q$427,MATCH($F272,$B$391:$B$427,0))/VLOOKUP($F272,$B$391:$AH$427,MATCH(LEFT(TRIM(Q$6),FIND("~",SUBSTITUTE(Q$6,"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272))*HLOOKUP(LEFT(TRIM(Q$6),FIND("~",SUBSTITUTE(Q$6," ","~",LEN(TRIM(Q$6))-LEN(SUBSTITUTE(TRIM(Q$6)," ",""))))-1)&amp;" Total",$B$6:$AH$427,ROW($A272)-5,FALSE))</f>
        <v>0</v>
      </c>
      <c r="R272" s="11">
        <f ca="1">IF(R$5&lt;&gt;"",HLOOKUP(R$5,Functionalization!$G$6:$M$427,ROW($A272)-5,FALSE),IFERROR(INDEX(R$391:R$427,MATCH($F272,$B$391:$B$427,0))/VLOOKUP($F272,$B$391:$AH$427,MATCH(LEFT(TRIM(R$6),FIND("~",SUBSTITUTE(R$6,"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272))*HLOOKUP(LEFT(TRIM(R$6),FIND("~",SUBSTITUTE(R$6," ","~",LEN(TRIM(R$6))-LEN(SUBSTITUTE(TRIM(R$6)," ",""))))-1)&amp;" Total",$B$6:$AH$427,ROW($A272)-5,FALSE))</f>
        <v>0</v>
      </c>
      <c r="S272" s="11">
        <f ca="1">IF(S$5&lt;&gt;"",HLOOKUP(S$5,Functionalization!$G$6:$M$427,ROW($A272)-5,FALSE),IFERROR(INDEX(S$391:S$427,MATCH($F272,$B$391:$B$427,0))/VLOOKUP($F272,$B$391:$AH$427,MATCH(LEFT(TRIM(S$6),FIND("~",SUBSTITUTE(S$6,"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272))*HLOOKUP(LEFT(TRIM(S$6),FIND("~",SUBSTITUTE(S$6," ","~",LEN(TRIM(S$6))-LEN(SUBSTITUTE(TRIM(S$6)," ",""))))-1)&amp;" Total",$B$6:$AH$427,ROW($A272)-5,FALSE))</f>
        <v>1943333.0405987531</v>
      </c>
      <c r="T272" s="11">
        <f ca="1">IF(T$5&lt;&gt;"",HLOOKUP(T$5,Functionalization!$G$6:$M$427,ROW($A272)-5,FALSE),IFERROR(INDEX(T$391:T$427,MATCH($F272,$B$391:$B$427,0))/VLOOKUP($F272,$B$391:$AH$427,MATCH(LEFT(TRIM(T$6),FIND("~",SUBSTITUTE(T$6,"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272))*HLOOKUP(LEFT(TRIM(T$6),FIND("~",SUBSTITUTE(T$6," ","~",LEN(TRIM(T$6))-LEN(SUBSTITUTE(TRIM(T$6)," ",""))))-1)&amp;" Total",$B$6:$AH$427,ROW($A272)-5,FALSE))</f>
        <v>1943333.0405987531</v>
      </c>
      <c r="U272" s="11">
        <f ca="1">IF(U$5&lt;&gt;"",HLOOKUP(U$5,Functionalization!$G$6:$M$427,ROW($A272)-5,FALSE),IFERROR(INDEX(U$391:U$427,MATCH($F272,$B$391:$B$427,0))/VLOOKUP($F272,$B$391:$AH$427,MATCH(LEFT(TRIM(U$6),FIND("~",SUBSTITUTE(U$6,"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272))*HLOOKUP(LEFT(TRIM(U$6),FIND("~",SUBSTITUTE(U$6," ","~",LEN(TRIM(U$6))-LEN(SUBSTITUTE(TRIM(U$6)," ",""))))-1)&amp;" Total",$B$6:$AH$427,ROW($A272)-5,FALSE))</f>
        <v>0</v>
      </c>
      <c r="V272" s="11">
        <f ca="1">IF(V$5&lt;&gt;"",HLOOKUP(V$5,Functionalization!$G$6:$M$427,ROW($A272)-5,FALSE),IFERROR(INDEX(V$391:V$427,MATCH($F272,$B$391:$B$427,0))/VLOOKUP($F272,$B$391:$AH$427,MATCH(LEFT(TRIM(V$6),FIND("~",SUBSTITUTE(V$6,"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272))*HLOOKUP(LEFT(TRIM(V$6),FIND("~",SUBSTITUTE(V$6," ","~",LEN(TRIM(V$6))-LEN(SUBSTITUTE(TRIM(V$6)," ",""))))-1)&amp;" Total",$B$6:$AH$427,ROW($A272)-5,FALSE))</f>
        <v>0</v>
      </c>
      <c r="W272" s="11">
        <f ca="1">IF(W$5&lt;&gt;"",HLOOKUP(W$5,Functionalization!$G$6:$M$427,ROW($A272)-5,FALSE),IFERROR(INDEX(W$391:W$427,MATCH($F272,$B$391:$B$427,0))/VLOOKUP($F272,$B$391:$AH$427,MATCH(LEFT(TRIM(W$6),FIND("~",SUBSTITUTE(W$6,"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272))*HLOOKUP(LEFT(TRIM(W$6),FIND("~",SUBSTITUTE(W$6," ","~",LEN(TRIM(W$6))-LEN(SUBSTITUTE(TRIM(W$6)," ",""))))-1)&amp;" Total",$B$6:$AH$427,ROW($A272)-5,FALSE))</f>
        <v>17638223.009929586</v>
      </c>
      <c r="X272" s="11">
        <f ca="1">IF(X$5&lt;&gt;"",HLOOKUP(X$5,Functionalization!$G$6:$M$427,ROW($A272)-5,FALSE),IFERROR(INDEX(X$391:X$427,MATCH($F272,$B$391:$B$427,0))/VLOOKUP($F272,$B$391:$AH$427,MATCH(LEFT(TRIM(X$6),FIND("~",SUBSTITUTE(X$6,"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272))*HLOOKUP(LEFT(TRIM(X$6),FIND("~",SUBSTITUTE(X$6," ","~",LEN(TRIM(X$6))-LEN(SUBSTITUTE(TRIM(X$6)," ",""))))-1)&amp;" Total",$B$6:$AH$427,ROW($A272)-5,FALSE))</f>
        <v>13968966.127346054</v>
      </c>
      <c r="Y272" s="11">
        <f ca="1">IF(Y$5&lt;&gt;"",HLOOKUP(Y$5,Functionalization!$G$6:$M$427,ROW($A272)-5,FALSE),IFERROR(INDEX(Y$391:Y$427,MATCH($F272,$B$391:$B$427,0))/VLOOKUP($F272,$B$391:$AH$427,MATCH(LEFT(TRIM(Y$6),FIND("~",SUBSTITUTE(Y$6,"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272))*HLOOKUP(LEFT(TRIM(Y$6),FIND("~",SUBSTITUTE(Y$6," ","~",LEN(TRIM(Y$6))-LEN(SUBSTITUTE(TRIM(Y$6)," ",""))))-1)&amp;" Total",$B$6:$AH$427,ROW($A272)-5,FALSE))</f>
        <v>0</v>
      </c>
      <c r="Z272" s="11">
        <f ca="1">IF(Z$5&lt;&gt;"",HLOOKUP(Z$5,Functionalization!$G$6:$M$427,ROW($A272)-5,FALSE),IFERROR(INDEX(Z$391:Z$427,MATCH($F272,$B$391:$B$427,0))/VLOOKUP($F272,$B$391:$AH$427,MATCH(LEFT(TRIM(Z$6),FIND("~",SUBSTITUTE(Z$6,"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272))*HLOOKUP(LEFT(TRIM(Z$6),FIND("~",SUBSTITUTE(Z$6," ","~",LEN(TRIM(Z$6))-LEN(SUBSTITUTE(TRIM(Z$6)," ",""))))-1)&amp;" Total",$B$6:$AH$427,ROW($A272)-5,FALSE))</f>
        <v>3669256.8825835343</v>
      </c>
      <c r="AA272" s="11">
        <f ca="1">IF(AA$5&lt;&gt;"",HLOOKUP(AA$5,Functionalization!$G$6:$M$427,ROW($A272)-5,FALSE),IFERROR(INDEX(AA$391:AA$427,MATCH($F272,$B$391:$B$427,0))/VLOOKUP($F272,$B$391:$AH$427,MATCH(LEFT(TRIM(AA$6),FIND("~",SUBSTITUTE(AA$6,"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272))*HLOOKUP(LEFT(TRIM(AA$6),FIND("~",SUBSTITUTE(AA$6," ","~",LEN(TRIM(AA$6))-LEN(SUBSTITUTE(TRIM(AA$6)," ",""))))-1)&amp;" Total",$B$6:$AH$427,ROW($A272)-5,FALSE))</f>
        <v>8244947.9544507563</v>
      </c>
      <c r="AB272" s="11">
        <f ca="1">IF(AB$5&lt;&gt;"",HLOOKUP(AB$5,Functionalization!$G$6:$M$427,ROW($A272)-5,FALSE),IFERROR(INDEX(AB$391:AB$427,MATCH($F272,$B$391:$B$427,0))/VLOOKUP($F272,$B$391:$AH$427,MATCH(LEFT(TRIM(AB$6),FIND("~",SUBSTITUTE(AB$6,"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272))*HLOOKUP(LEFT(TRIM(AB$6),FIND("~",SUBSTITUTE(AB$6," ","~",LEN(TRIM(AB$6))-LEN(SUBSTITUTE(TRIM(AB$6)," ",""))))-1)&amp;" Total",$B$6:$AH$427,ROW($A272)-5,FALSE))</f>
        <v>0</v>
      </c>
      <c r="AC272" s="11">
        <f ca="1">IF(AC$5&lt;&gt;"",HLOOKUP(AC$5,Functionalization!$G$6:$M$427,ROW($A272)-5,FALSE),IFERROR(INDEX(AC$391:AC$427,MATCH($F272,$B$391:$B$427,0))/VLOOKUP($F272,$B$391:$AH$427,MATCH(LEFT(TRIM(AC$6),FIND("~",SUBSTITUTE(AC$6,"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272))*HLOOKUP(LEFT(TRIM(AC$6),FIND("~",SUBSTITUTE(AC$6," ","~",LEN(TRIM(AC$6))-LEN(SUBSTITUTE(TRIM(AC$6)," ",""))))-1)&amp;" Total",$B$6:$AH$427,ROW($A272)-5,FALSE))</f>
        <v>0</v>
      </c>
      <c r="AD272" s="11">
        <f ca="1">IF(AD$5&lt;&gt;"",HLOOKUP(AD$5,Functionalization!$G$6:$M$427,ROW($A272)-5,FALSE),IFERROR(INDEX(AD$391:AD$427,MATCH($F272,$B$391:$B$427,0))/VLOOKUP($F272,$B$391:$AH$427,MATCH(LEFT(TRIM(AD$6),FIND("~",SUBSTITUTE(AD$6,"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272))*HLOOKUP(LEFT(TRIM(AD$6),FIND("~",SUBSTITUTE(AD$6," ","~",LEN(TRIM(AD$6))-LEN(SUBSTITUTE(TRIM(AD$6)," ",""))))-1)&amp;" Total",$B$6:$AH$427,ROW($A272)-5,FALSE))</f>
        <v>8244947.9544507563</v>
      </c>
      <c r="AE272" s="11">
        <f ca="1">IF(AE$5&lt;&gt;"",HLOOKUP(AE$5,Functionalization!$G$6:$M$427,ROW($A272)-5,FALSE),IFERROR(INDEX(AE$391:AE$427,MATCH($F272,$B$391:$B$427,0))/VLOOKUP($F272,$B$391:$AH$427,MATCH(LEFT(TRIM(AE$6),FIND("~",SUBSTITUTE(AE$6,"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272))*HLOOKUP(LEFT(TRIM(AE$6),FIND("~",SUBSTITUTE(AE$6," ","~",LEN(TRIM(AE$6))-LEN(SUBSTITUTE(TRIM(AE$6)," ",""))))-1)&amp;" Total",$B$6:$AH$427,ROW($A272)-5,FALSE))</f>
        <v>6324379.6378895668</v>
      </c>
      <c r="AF272" s="11">
        <f ca="1">IF(AF$5&lt;&gt;"",HLOOKUP(AF$5,Functionalization!$G$6:$M$427,ROW($A272)-5,FALSE),IFERROR(INDEX(AF$391:AF$427,MATCH($F272,$B$391:$B$427,0))/VLOOKUP($F272,$B$391:$AH$427,MATCH(LEFT(TRIM(AF$6),FIND("~",SUBSTITUTE(AF$6,"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272))*HLOOKUP(LEFT(TRIM(AF$6),FIND("~",SUBSTITUTE(AF$6," ","~",LEN(TRIM(AF$6))-LEN(SUBSTITUTE(TRIM(AF$6)," ",""))))-1)&amp;" Total",$B$6:$AH$427,ROW($A272)-5,FALSE))</f>
        <v>0</v>
      </c>
      <c r="AG272" s="11">
        <f ca="1">IF(AG$5&lt;&gt;"",HLOOKUP(AG$5,Functionalization!$G$6:$M$427,ROW($A272)-5,FALSE),IFERROR(INDEX(AG$391:AG$427,MATCH($F272,$B$391:$B$427,0))/VLOOKUP($F272,$B$391:$AH$427,MATCH(LEFT(TRIM(AG$6),FIND("~",SUBSTITUTE(AG$6,"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272))*HLOOKUP(LEFT(TRIM(AG$6),FIND("~",SUBSTITUTE(AG$6," ","~",LEN(TRIM(AG$6))-LEN(SUBSTITUTE(TRIM(AG$6)," ",""))))-1)&amp;" Total",$B$6:$AH$427,ROW($A272)-5,FALSE))</f>
        <v>0</v>
      </c>
      <c r="AH272" s="11">
        <f ca="1">IF(AH$5&lt;&gt;"",HLOOKUP(AH$5,Functionalization!$G$6:$M$427,ROW($A272)-5,FALSE),IFERROR(INDEX(AH$391:AH$427,MATCH($F272,$B$391:$B$427,0))/VLOOKUP($F272,$B$391:$AH$427,MATCH(LEFT(TRIM(AH$6),FIND("~",SUBSTITUTE(AH$6,"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272))*HLOOKUP(LEFT(TRIM(AH$6),FIND("~",SUBSTITUTE(AH$6," ","~",LEN(TRIM(AH$6))-LEN(SUBSTITUTE(TRIM(AH$6)," ",""))))-1)&amp;" Total",$B$6:$AH$427,ROW($A272)-5,FALSE))</f>
        <v>6324379.6378895668</v>
      </c>
      <c r="AJ272">
        <f ca="1">IFERROR(IF(SUMIF($G$6:$AH$6,AJ$6&amp;" Total",$G272:$AH272)-(SUMIF($G$6:$AH$6,AJ$6&amp;" "&amp;'Input-Func_Class'!$D$22,$G272:$AH272)+IFERROR(SUMIF($G$6:$AH$6,AJ$6&amp;" "&amp;'Input-Func_Class'!$E$22,$G272:$AH272),SUMIF($G$6:$AH$6,AJ$6&amp;" "&amp;'Input-Func_Class'!$B$24,$G272:$AH272))+SUMIF($G$6:$AH$6,AJ$6&amp;" "&amp;'Input-Func_Class'!$F$22,$G272:$AH272))&lt;Check_Limit,0,1),1)</f>
        <v>0</v>
      </c>
      <c r="AK272">
        <f ca="1">IFERROR(IF(SUMIF($G$6:$AH$6,AK$6&amp;" Total",$G272:$AH272)-(SUMIF($G$6:$AH$6,AK$6&amp;" "&amp;'Input-Func_Class'!$D$22,$G272:$AH272)+IFERROR(SUMIF($G$6:$AH$6,AK$6&amp;" "&amp;'Input-Func_Class'!$E$22,$G272:$AH272),SUMIF($G$6:$AH$6,AK$6&amp;" "&amp;'Input-Func_Class'!$B$24,$G272:$AH272))+SUMIF($G$6:$AH$6,AK$6&amp;" "&amp;'Input-Func_Class'!$F$22,$G272:$AH272))&lt;Check_Limit,0,1),1)</f>
        <v>0</v>
      </c>
      <c r="AL272">
        <f ca="1">IFERROR(IF(SUMIF($G$6:$AH$6,AL$6&amp;" Total",$G272:$AH272)-(SUMIF($G$6:$AH$6,AL$6&amp;" "&amp;'Input-Func_Class'!$D$22,$G272:$AH272)+IFERROR(SUMIF($G$6:$AH$6,AL$6&amp;" "&amp;'Input-Func_Class'!$E$22,$G272:$AH272),SUMIF($G$6:$AH$6,AL$6&amp;" "&amp;'Input-Func_Class'!$B$24,$G272:$AH272))+SUMIF($G$6:$AH$6,AL$6&amp;" "&amp;'Input-Func_Class'!$F$22,$G272:$AH272))&lt;Check_Limit,0,1),1)</f>
        <v>0</v>
      </c>
      <c r="AM272">
        <f ca="1">IFERROR(IF(SUMIF($G$6:$AH$6,AM$6&amp;" Total",$G272:$AH272)-(SUMIF($G$6:$AH$6,AM$6&amp;" "&amp;'Input-Func_Class'!$D$22,$G272:$AH272)+IFERROR(SUMIF($G$6:$AH$6,AM$6&amp;" "&amp;'Input-Func_Class'!$E$22,$G272:$AH272),SUMIF($G$6:$AH$6,AM$6&amp;" "&amp;'Input-Func_Class'!$B$24,$G272:$AH272))+SUMIF($G$6:$AH$6,AM$6&amp;" "&amp;'Input-Func_Class'!$F$22,$G272:$AH272))&lt;Check_Limit,0,1),1)</f>
        <v>0</v>
      </c>
      <c r="AN272">
        <f ca="1">IFERROR(IF(SUMIF($G$6:$AH$6,AN$6&amp;" Total",$G272:$AH272)-(SUMIF($G$6:$AH$6,AN$6&amp;" "&amp;'Input-Func_Class'!$D$22,$G272:$AH272)+IFERROR(SUMIF($G$6:$AH$6,AN$6&amp;" "&amp;'Input-Func_Class'!$E$22,$G272:$AH272),SUMIF($G$6:$AH$6,AN$6&amp;" "&amp;'Input-Func_Class'!$B$24,$G272:$AH272))+SUMIF($G$6:$AH$6,AN$6&amp;" "&amp;'Input-Func_Class'!$F$22,$G272:$AH272))&lt;Check_Limit,0,1),1)</f>
        <v>0</v>
      </c>
      <c r="AO272">
        <f ca="1">IFERROR(IF(SUMIF($G$6:$AH$6,AO$6&amp;" Total",$G272:$AH272)-(SUMIF($G$6:$AH$6,AO$6&amp;" "&amp;'Input-Func_Class'!$D$22,$G272:$AH272)+IFERROR(SUMIF($G$6:$AH$6,AO$6&amp;" "&amp;'Input-Func_Class'!$E$22,$G272:$AH272),SUMIF($G$6:$AH$6,AO$6&amp;" "&amp;'Input-Func_Class'!$B$24,$G272:$AH272))+SUMIF($G$6:$AH$6,AO$6&amp;" "&amp;'Input-Func_Class'!$F$22,$G272:$AH272))&lt;Check_Limit,0,1),1)</f>
        <v>0</v>
      </c>
      <c r="AP272">
        <f ca="1">IFERROR(IF(SUMIF($G$6:$AH$6,AP$6&amp;" Total",$G272:$AH272)-(SUMIF($G$6:$AH$6,AP$6&amp;" "&amp;'Input-Func_Class'!$D$22,$G272:$AH272)+IFERROR(SUMIF($G$6:$AH$6,AP$6&amp;" "&amp;'Input-Func_Class'!$E$22,$G272:$AH272),SUMIF($G$6:$AH$6,AP$6&amp;" "&amp;'Input-Func_Class'!$B$24,$G272:$AH272))+SUMIF($G$6:$AH$6,AP$6&amp;" "&amp;'Input-Func_Class'!$F$22,$G272:$AH272))&lt;Check_Limit,0,1),1)</f>
        <v>0</v>
      </c>
    </row>
    <row r="273" spans="1:42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>Functionalization!$D273</f>
        <v>1455895.7</v>
      </c>
      <c r="E273" s="11">
        <f t="shared" ca="1" si="37"/>
        <v>0</v>
      </c>
      <c r="F273" s="3" t="str">
        <f>IF($D273=0,"-",IF('Input-Accounts'!$E273&lt;&gt;0,'Input-Accounts'!$E273,'Input-Accounts'!$G273))</f>
        <v>INT_TOTPLT</v>
      </c>
      <c r="G273" s="11">
        <f ca="1">IF(G$5&lt;&gt;"",HLOOKUP(G$5,Functionalization!$G$6:$M$427,ROW($A273)-5,FALSE),IFERROR(INDEX(G$391:G$427,MATCH($F273,$B$391:$B$427,0))/VLOOKUP($F273,$B$391:$AH$427,MATCH(LEFT(TRIM(G$6),FIND("~",SUBSTITUTE(G$6,"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273))*HLOOKUP(LEFT(TRIM(G$6),FIND("~",SUBSTITUTE(G$6," ","~",LEN(TRIM(G$6))-LEN(SUBSTITUTE(TRIM(G$6)," ",""))))-1)&amp;" Total",$B$6:$AH$427,ROW($A273)-5,FALSE))</f>
        <v>215.50372874664609</v>
      </c>
      <c r="H273" s="11">
        <f ca="1">IF(H$5&lt;&gt;"",HLOOKUP(H$5,Functionalization!$G$6:$M$427,ROW($A273)-5,FALSE),IFERROR(INDEX(H$391:H$427,MATCH($F273,$B$391:$B$427,0))/VLOOKUP($F273,$B$391:$AH$427,MATCH(LEFT(TRIM(H$6),FIND("~",SUBSTITUTE(H$6,"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273))*HLOOKUP(LEFT(TRIM(H$6),FIND("~",SUBSTITUTE(H$6," ","~",LEN(TRIM(H$6))-LEN(SUBSTITUTE(TRIM(H$6)," ",""))))-1)&amp;" Total",$B$6:$AH$427,ROW($A273)-5,FALSE))</f>
        <v>0</v>
      </c>
      <c r="I273" s="11">
        <f ca="1">IF(I$5&lt;&gt;"",HLOOKUP(I$5,Functionalization!$G$6:$M$427,ROW($A273)-5,FALSE),IFERROR(INDEX(I$391:I$427,MATCH($F273,$B$391:$B$427,0))/VLOOKUP($F273,$B$391:$AH$427,MATCH(LEFT(TRIM(I$6),FIND("~",SUBSTITUTE(I$6,"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273))*HLOOKUP(LEFT(TRIM(I$6),FIND("~",SUBSTITUTE(I$6," ","~",LEN(TRIM(I$6))-LEN(SUBSTITUTE(TRIM(I$6)," ",""))))-1)&amp;" Total",$B$6:$AH$427,ROW($A273)-5,FALSE))</f>
        <v>215.50372874664609</v>
      </c>
      <c r="J273" s="11">
        <f ca="1">IF(J$5&lt;&gt;"",HLOOKUP(J$5,Functionalization!$G$6:$M$427,ROW($A273)-5,FALSE),IFERROR(INDEX(J$391:J$427,MATCH($F273,$B$391:$B$427,0))/VLOOKUP($F273,$B$391:$AH$427,MATCH(LEFT(TRIM(J$6),FIND("~",SUBSTITUTE(J$6,"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273))*HLOOKUP(LEFT(TRIM(J$6),FIND("~",SUBSTITUTE(J$6," ","~",LEN(TRIM(J$6))-LEN(SUBSTITUTE(TRIM(J$6)," ",""))))-1)&amp;" Total",$B$6:$AH$427,ROW($A273)-5,FALSE))</f>
        <v>0</v>
      </c>
      <c r="K273" s="11">
        <f ca="1">IF(K$5&lt;&gt;"",HLOOKUP(K$5,Functionalization!$G$6:$M$427,ROW($A273)-5,FALSE),IFERROR(INDEX(K$391:K$427,MATCH($F273,$B$391:$B$427,0))/VLOOKUP($F273,$B$391:$AH$427,MATCH(LEFT(TRIM(K$6),FIND("~",SUBSTITUTE(K$6,"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273))*HLOOKUP(LEFT(TRIM(K$6),FIND("~",SUBSTITUTE(K$6," ","~",LEN(TRIM(K$6))-LEN(SUBSTITUTE(TRIM(K$6)," ",""))))-1)&amp;" Total",$B$6:$AH$427,ROW($A273)-5,FALSE))</f>
        <v>41298.297821245971</v>
      </c>
      <c r="L273" s="11">
        <f ca="1">IF(L$5&lt;&gt;"",HLOOKUP(L$5,Functionalization!$G$6:$M$427,ROW($A273)-5,FALSE),IFERROR(INDEX(L$391:L$427,MATCH($F273,$B$391:$B$427,0))/VLOOKUP($F273,$B$391:$AH$427,MATCH(LEFT(TRIM(L$6),FIND("~",SUBSTITUTE(L$6,"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273))*HLOOKUP(LEFT(TRIM(L$6),FIND("~",SUBSTITUTE(L$6," ","~",LEN(TRIM(L$6))-LEN(SUBSTITUTE(TRIM(L$6)," ",""))))-1)&amp;" Total",$B$6:$AH$427,ROW($A273)-5,FALSE))</f>
        <v>0</v>
      </c>
      <c r="M273" s="11">
        <f ca="1">IF(M$5&lt;&gt;"",HLOOKUP(M$5,Functionalization!$G$6:$M$427,ROW($A273)-5,FALSE),IFERROR(INDEX(M$391:M$427,MATCH($F273,$B$391:$B$427,0))/VLOOKUP($F273,$B$391:$AH$427,MATCH(LEFT(TRIM(M$6),FIND("~",SUBSTITUTE(M$6,"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273))*HLOOKUP(LEFT(TRIM(M$6),FIND("~",SUBSTITUTE(M$6," ","~",LEN(TRIM(M$6))-LEN(SUBSTITUTE(TRIM(M$6)," ",""))))-1)&amp;" Total",$B$6:$AH$427,ROW($A273)-5,FALSE))</f>
        <v>41298.297821245971</v>
      </c>
      <c r="N273" s="11">
        <f ca="1">IF(N$5&lt;&gt;"",HLOOKUP(N$5,Functionalization!$G$6:$M$427,ROW($A273)-5,FALSE),IFERROR(INDEX(N$391:N$427,MATCH($F273,$B$391:$B$427,0))/VLOOKUP($F273,$B$391:$AH$427,MATCH(LEFT(TRIM(N$6),FIND("~",SUBSTITUTE(N$6,"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273))*HLOOKUP(LEFT(TRIM(N$6),FIND("~",SUBSTITUTE(N$6," ","~",LEN(TRIM(N$6))-LEN(SUBSTITUTE(TRIM(N$6)," ",""))))-1)&amp;" Total",$B$6:$AH$427,ROW($A273)-5,FALSE))</f>
        <v>0</v>
      </c>
      <c r="O273" s="11">
        <f ca="1">IF(O$5&lt;&gt;"",HLOOKUP(O$5,Functionalization!$G$6:$M$427,ROW($A273)-5,FALSE),IFERROR(INDEX(O$391:O$427,MATCH($F273,$B$391:$B$427,0))/VLOOKUP($F273,$B$391:$AH$427,MATCH(LEFT(TRIM(O$6),FIND("~",SUBSTITUTE(O$6,"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273))*HLOOKUP(LEFT(TRIM(O$6),FIND("~",SUBSTITUTE(O$6," ","~",LEN(TRIM(O$6))-LEN(SUBSTITUTE(TRIM(O$6)," ",""))))-1)&amp;" Total",$B$6:$AH$427,ROW($A273)-5,FALSE))</f>
        <v>8273.7749206332919</v>
      </c>
      <c r="P273" s="11">
        <f ca="1">IF(P$5&lt;&gt;"",HLOOKUP(P$5,Functionalization!$G$6:$M$427,ROW($A273)-5,FALSE),IFERROR(INDEX(P$391:P$427,MATCH($F273,$B$391:$B$427,0))/VLOOKUP($F273,$B$391:$AH$427,MATCH(LEFT(TRIM(P$6),FIND("~",SUBSTITUTE(P$6,"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273))*HLOOKUP(LEFT(TRIM(P$6),FIND("~",SUBSTITUTE(P$6," ","~",LEN(TRIM(P$6))-LEN(SUBSTITUTE(TRIM(P$6)," ",""))))-1)&amp;" Total",$B$6:$AH$427,ROW($A273)-5,FALSE))</f>
        <v>8273.7749206332919</v>
      </c>
      <c r="Q273" s="11">
        <f ca="1">IF(Q$5&lt;&gt;"",HLOOKUP(Q$5,Functionalization!$G$6:$M$427,ROW($A273)-5,FALSE),IFERROR(INDEX(Q$391:Q$427,MATCH($F273,$B$391:$B$427,0))/VLOOKUP($F273,$B$391:$AH$427,MATCH(LEFT(TRIM(Q$6),FIND("~",SUBSTITUTE(Q$6,"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273))*HLOOKUP(LEFT(TRIM(Q$6),FIND("~",SUBSTITUTE(Q$6," ","~",LEN(TRIM(Q$6))-LEN(SUBSTITUTE(TRIM(Q$6)," ",""))))-1)&amp;" Total",$B$6:$AH$427,ROW($A273)-5,FALSE))</f>
        <v>0</v>
      </c>
      <c r="R273" s="11">
        <f ca="1">IF(R$5&lt;&gt;"",HLOOKUP(R$5,Functionalization!$G$6:$M$427,ROW($A273)-5,FALSE),IFERROR(INDEX(R$391:R$427,MATCH($F273,$B$391:$B$427,0))/VLOOKUP($F273,$B$391:$AH$427,MATCH(LEFT(TRIM(R$6),FIND("~",SUBSTITUTE(R$6,"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273))*HLOOKUP(LEFT(TRIM(R$6),FIND("~",SUBSTITUTE(R$6," ","~",LEN(TRIM(R$6))-LEN(SUBSTITUTE(TRIM(R$6)," ",""))))-1)&amp;" Total",$B$6:$AH$427,ROW($A273)-5,FALSE))</f>
        <v>0</v>
      </c>
      <c r="S273" s="11">
        <f ca="1">IF(S$5&lt;&gt;"",HLOOKUP(S$5,Functionalization!$G$6:$M$427,ROW($A273)-5,FALSE),IFERROR(INDEX(S$391:S$427,MATCH($F273,$B$391:$B$427,0))/VLOOKUP($F273,$B$391:$AH$427,MATCH(LEFT(TRIM(S$6),FIND("~",SUBSTITUTE(S$6,"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273))*HLOOKUP(LEFT(TRIM(S$6),FIND("~",SUBSTITUTE(S$6," ","~",LEN(TRIM(S$6))-LEN(SUBSTITUTE(TRIM(S$6)," ",""))))-1)&amp;" Total",$B$6:$AH$427,ROW($A273)-5,FALSE))</f>
        <v>93391.862822174997</v>
      </c>
      <c r="T273" s="11">
        <f ca="1">IF(T$5&lt;&gt;"",HLOOKUP(T$5,Functionalization!$G$6:$M$427,ROW($A273)-5,FALSE),IFERROR(INDEX(T$391:T$427,MATCH($F273,$B$391:$B$427,0))/VLOOKUP($F273,$B$391:$AH$427,MATCH(LEFT(TRIM(T$6),FIND("~",SUBSTITUTE(T$6,"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273))*HLOOKUP(LEFT(TRIM(T$6),FIND("~",SUBSTITUTE(T$6," ","~",LEN(TRIM(T$6))-LEN(SUBSTITUTE(TRIM(T$6)," ",""))))-1)&amp;" Total",$B$6:$AH$427,ROW($A273)-5,FALSE))</f>
        <v>93391.862822174997</v>
      </c>
      <c r="U273" s="11">
        <f ca="1">IF(U$5&lt;&gt;"",HLOOKUP(U$5,Functionalization!$G$6:$M$427,ROW($A273)-5,FALSE),IFERROR(INDEX(U$391:U$427,MATCH($F273,$B$391:$B$427,0))/VLOOKUP($F273,$B$391:$AH$427,MATCH(LEFT(TRIM(U$6),FIND("~",SUBSTITUTE(U$6,"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273))*HLOOKUP(LEFT(TRIM(U$6),FIND("~",SUBSTITUTE(U$6," ","~",LEN(TRIM(U$6))-LEN(SUBSTITUTE(TRIM(U$6)," ",""))))-1)&amp;" Total",$B$6:$AH$427,ROW($A273)-5,FALSE))</f>
        <v>0</v>
      </c>
      <c r="V273" s="11">
        <f ca="1">IF(V$5&lt;&gt;"",HLOOKUP(V$5,Functionalization!$G$6:$M$427,ROW($A273)-5,FALSE),IFERROR(INDEX(V$391:V$427,MATCH($F273,$B$391:$B$427,0))/VLOOKUP($F273,$B$391:$AH$427,MATCH(LEFT(TRIM(V$6),FIND("~",SUBSTITUTE(V$6,"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273))*HLOOKUP(LEFT(TRIM(V$6),FIND("~",SUBSTITUTE(V$6," ","~",LEN(TRIM(V$6))-LEN(SUBSTITUTE(TRIM(V$6)," ",""))))-1)&amp;" Total",$B$6:$AH$427,ROW($A273)-5,FALSE))</f>
        <v>0</v>
      </c>
      <c r="W273" s="11">
        <f ca="1">IF(W$5&lt;&gt;"",HLOOKUP(W$5,Functionalization!$G$6:$M$427,ROW($A273)-5,FALSE),IFERROR(INDEX(W$391:W$427,MATCH($F273,$B$391:$B$427,0))/VLOOKUP($F273,$B$391:$AH$427,MATCH(LEFT(TRIM(W$6),FIND("~",SUBSTITUTE(W$6,"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273))*HLOOKUP(LEFT(TRIM(W$6),FIND("~",SUBSTITUTE(W$6," ","~",LEN(TRIM(W$6))-LEN(SUBSTITUTE(TRIM(W$6)," ",""))))-1)&amp;" Total",$B$6:$AH$427,ROW($A273)-5,FALSE))</f>
        <v>993610.71720030636</v>
      </c>
      <c r="X273" s="11">
        <f ca="1">IF(X$5&lt;&gt;"",HLOOKUP(X$5,Functionalization!$G$6:$M$427,ROW($A273)-5,FALSE),IFERROR(INDEX(X$391:X$427,MATCH($F273,$B$391:$B$427,0))/VLOOKUP($F273,$B$391:$AH$427,MATCH(LEFT(TRIM(X$6),FIND("~",SUBSTITUTE(X$6,"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273))*HLOOKUP(LEFT(TRIM(X$6),FIND("~",SUBSTITUTE(X$6," ","~",LEN(TRIM(X$6))-LEN(SUBSTITUTE(TRIM(X$6)," ",""))))-1)&amp;" Total",$B$6:$AH$427,ROW($A273)-5,FALSE))</f>
        <v>764799.71875231806</v>
      </c>
      <c r="Y273" s="11">
        <f ca="1">IF(Y$5&lt;&gt;"",HLOOKUP(Y$5,Functionalization!$G$6:$M$427,ROW($A273)-5,FALSE),IFERROR(INDEX(Y$391:Y$427,MATCH($F273,$B$391:$B$427,0))/VLOOKUP($F273,$B$391:$AH$427,MATCH(LEFT(TRIM(Y$6),FIND("~",SUBSTITUTE(Y$6,"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273))*HLOOKUP(LEFT(TRIM(Y$6),FIND("~",SUBSTITUTE(Y$6," ","~",LEN(TRIM(Y$6))-LEN(SUBSTITUTE(TRIM(Y$6)," ",""))))-1)&amp;" Total",$B$6:$AH$427,ROW($A273)-5,FALSE))</f>
        <v>0</v>
      </c>
      <c r="Z273" s="11">
        <f ca="1">IF(Z$5&lt;&gt;"",HLOOKUP(Z$5,Functionalization!$G$6:$M$427,ROW($A273)-5,FALSE),IFERROR(INDEX(Z$391:Z$427,MATCH($F273,$B$391:$B$427,0))/VLOOKUP($F273,$B$391:$AH$427,MATCH(LEFT(TRIM(Z$6),FIND("~",SUBSTITUTE(Z$6,"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273))*HLOOKUP(LEFT(TRIM(Z$6),FIND("~",SUBSTITUTE(Z$6," ","~",LEN(TRIM(Z$6))-LEN(SUBSTITUTE(TRIM(Z$6)," ",""))))-1)&amp;" Total",$B$6:$AH$427,ROW($A273)-5,FALSE))</f>
        <v>228810.9984479883</v>
      </c>
      <c r="AA273" s="11">
        <f ca="1">IF(AA$5&lt;&gt;"",HLOOKUP(AA$5,Functionalization!$G$6:$M$427,ROW($A273)-5,FALSE),IFERROR(INDEX(AA$391:AA$427,MATCH($F273,$B$391:$B$427,0))/VLOOKUP($F273,$B$391:$AH$427,MATCH(LEFT(TRIM(AA$6),FIND("~",SUBSTITUTE(AA$6,"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273))*HLOOKUP(LEFT(TRIM(AA$6),FIND("~",SUBSTITUTE(AA$6," ","~",LEN(TRIM(AA$6))-LEN(SUBSTITUTE(TRIM(AA$6)," ",""))))-1)&amp;" Total",$B$6:$AH$427,ROW($A273)-5,FALSE))</f>
        <v>310644.97031232645</v>
      </c>
      <c r="AB273" s="11">
        <f ca="1">IF(AB$5&lt;&gt;"",HLOOKUP(AB$5,Functionalization!$G$6:$M$427,ROW($A273)-5,FALSE),IFERROR(INDEX(AB$391:AB$427,MATCH($F273,$B$391:$B$427,0))/VLOOKUP($F273,$B$391:$AH$427,MATCH(LEFT(TRIM(AB$6),FIND("~",SUBSTITUTE(AB$6,"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273))*HLOOKUP(LEFT(TRIM(AB$6),FIND("~",SUBSTITUTE(AB$6," ","~",LEN(TRIM(AB$6))-LEN(SUBSTITUTE(TRIM(AB$6)," ",""))))-1)&amp;" Total",$B$6:$AH$427,ROW($A273)-5,FALSE))</f>
        <v>0</v>
      </c>
      <c r="AC273" s="11">
        <f ca="1">IF(AC$5&lt;&gt;"",HLOOKUP(AC$5,Functionalization!$G$6:$M$427,ROW($A273)-5,FALSE),IFERROR(INDEX(AC$391:AC$427,MATCH($F273,$B$391:$B$427,0))/VLOOKUP($F273,$B$391:$AH$427,MATCH(LEFT(TRIM(AC$6),FIND("~",SUBSTITUTE(AC$6,"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273))*HLOOKUP(LEFT(TRIM(AC$6),FIND("~",SUBSTITUTE(AC$6," ","~",LEN(TRIM(AC$6))-LEN(SUBSTITUTE(TRIM(AC$6)," ",""))))-1)&amp;" Total",$B$6:$AH$427,ROW($A273)-5,FALSE))</f>
        <v>0</v>
      </c>
      <c r="AD273" s="11">
        <f ca="1">IF(AD$5&lt;&gt;"",HLOOKUP(AD$5,Functionalization!$G$6:$M$427,ROW($A273)-5,FALSE),IFERROR(INDEX(AD$391:AD$427,MATCH($F273,$B$391:$B$427,0))/VLOOKUP($F273,$B$391:$AH$427,MATCH(LEFT(TRIM(AD$6),FIND("~",SUBSTITUTE(AD$6,"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273))*HLOOKUP(LEFT(TRIM(AD$6),FIND("~",SUBSTITUTE(AD$6," ","~",LEN(TRIM(AD$6))-LEN(SUBSTITUTE(TRIM(AD$6)," ",""))))-1)&amp;" Total",$B$6:$AH$427,ROW($A273)-5,FALSE))</f>
        <v>310644.97031232645</v>
      </c>
      <c r="AE273" s="11">
        <f ca="1">IF(AE$5&lt;&gt;"",HLOOKUP(AE$5,Functionalization!$G$6:$M$427,ROW($A273)-5,FALSE),IFERROR(INDEX(AE$391:AE$427,MATCH($F273,$B$391:$B$427,0))/VLOOKUP($F273,$B$391:$AH$427,MATCH(LEFT(TRIM(AE$6),FIND("~",SUBSTITUTE(AE$6,"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273))*HLOOKUP(LEFT(TRIM(AE$6),FIND("~",SUBSTITUTE(AE$6," ","~",LEN(TRIM(AE$6))-LEN(SUBSTITUTE(TRIM(AE$6)," ",""))))-1)&amp;" Total",$B$6:$AH$427,ROW($A273)-5,FALSE))</f>
        <v>8460.5731945663574</v>
      </c>
      <c r="AF273" s="11">
        <f ca="1">IF(AF$5&lt;&gt;"",HLOOKUP(AF$5,Functionalization!$G$6:$M$427,ROW($A273)-5,FALSE),IFERROR(INDEX(AF$391:AF$427,MATCH($F273,$B$391:$B$427,0))/VLOOKUP($F273,$B$391:$AH$427,MATCH(LEFT(TRIM(AF$6),FIND("~",SUBSTITUTE(AF$6,"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273))*HLOOKUP(LEFT(TRIM(AF$6),FIND("~",SUBSTITUTE(AF$6," ","~",LEN(TRIM(AF$6))-LEN(SUBSTITUTE(TRIM(AF$6)," ",""))))-1)&amp;" Total",$B$6:$AH$427,ROW($A273)-5,FALSE))</f>
        <v>0</v>
      </c>
      <c r="AG273" s="11">
        <f ca="1">IF(AG$5&lt;&gt;"",HLOOKUP(AG$5,Functionalization!$G$6:$M$427,ROW($A273)-5,FALSE),IFERROR(INDEX(AG$391:AG$427,MATCH($F273,$B$391:$B$427,0))/VLOOKUP($F273,$B$391:$AH$427,MATCH(LEFT(TRIM(AG$6),FIND("~",SUBSTITUTE(AG$6,"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273))*HLOOKUP(LEFT(TRIM(AG$6),FIND("~",SUBSTITUTE(AG$6," ","~",LEN(TRIM(AG$6))-LEN(SUBSTITUTE(TRIM(AG$6)," ",""))))-1)&amp;" Total",$B$6:$AH$427,ROW($A273)-5,FALSE))</f>
        <v>0</v>
      </c>
      <c r="AH273" s="11">
        <f ca="1">IF(AH$5&lt;&gt;"",HLOOKUP(AH$5,Functionalization!$G$6:$M$427,ROW($A273)-5,FALSE),IFERROR(INDEX(AH$391:AH$427,MATCH($F273,$B$391:$B$427,0))/VLOOKUP($F273,$B$391:$AH$427,MATCH(LEFT(TRIM(AH$6),FIND("~",SUBSTITUTE(AH$6,"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273))*HLOOKUP(LEFT(TRIM(AH$6),FIND("~",SUBSTITUTE(AH$6," ","~",LEN(TRIM(AH$6))-LEN(SUBSTITUTE(TRIM(AH$6)," ",""))))-1)&amp;" Total",$B$6:$AH$427,ROW($A273)-5,FALSE))</f>
        <v>8460.5731945663574</v>
      </c>
      <c r="AJ273">
        <f ca="1">IFERROR(IF(SUMIF($G$6:$AH$6,AJ$6&amp;" Total",$G273:$AH273)-(SUMIF($G$6:$AH$6,AJ$6&amp;" "&amp;'Input-Func_Class'!$D$22,$G273:$AH273)+IFERROR(SUMIF($G$6:$AH$6,AJ$6&amp;" "&amp;'Input-Func_Class'!$E$22,$G273:$AH273),SUMIF($G$6:$AH$6,AJ$6&amp;" "&amp;'Input-Func_Class'!$B$24,$G273:$AH273))+SUMIF($G$6:$AH$6,AJ$6&amp;" "&amp;'Input-Func_Class'!$F$22,$G273:$AH273))&lt;Check_Limit,0,1),1)</f>
        <v>0</v>
      </c>
      <c r="AK273">
        <f ca="1">IFERROR(IF(SUMIF($G$6:$AH$6,AK$6&amp;" Total",$G273:$AH273)-(SUMIF($G$6:$AH$6,AK$6&amp;" "&amp;'Input-Func_Class'!$D$22,$G273:$AH273)+IFERROR(SUMIF($G$6:$AH$6,AK$6&amp;" "&amp;'Input-Func_Class'!$E$22,$G273:$AH273),SUMIF($G$6:$AH$6,AK$6&amp;" "&amp;'Input-Func_Class'!$B$24,$G273:$AH273))+SUMIF($G$6:$AH$6,AK$6&amp;" "&amp;'Input-Func_Class'!$F$22,$G273:$AH273))&lt;Check_Limit,0,1),1)</f>
        <v>0</v>
      </c>
      <c r="AL273">
        <f ca="1">IFERROR(IF(SUMIF($G$6:$AH$6,AL$6&amp;" Total",$G273:$AH273)-(SUMIF($G$6:$AH$6,AL$6&amp;" "&amp;'Input-Func_Class'!$D$22,$G273:$AH273)+IFERROR(SUMIF($G$6:$AH$6,AL$6&amp;" "&amp;'Input-Func_Class'!$E$22,$G273:$AH273),SUMIF($G$6:$AH$6,AL$6&amp;" "&amp;'Input-Func_Class'!$B$24,$G273:$AH273))+SUMIF($G$6:$AH$6,AL$6&amp;" "&amp;'Input-Func_Class'!$F$22,$G273:$AH273))&lt;Check_Limit,0,1),1)</f>
        <v>0</v>
      </c>
      <c r="AM273">
        <f ca="1">IFERROR(IF(SUMIF($G$6:$AH$6,AM$6&amp;" Total",$G273:$AH273)-(SUMIF($G$6:$AH$6,AM$6&amp;" "&amp;'Input-Func_Class'!$D$22,$G273:$AH273)+IFERROR(SUMIF($G$6:$AH$6,AM$6&amp;" "&amp;'Input-Func_Class'!$E$22,$G273:$AH273),SUMIF($G$6:$AH$6,AM$6&amp;" "&amp;'Input-Func_Class'!$B$24,$G273:$AH273))+SUMIF($G$6:$AH$6,AM$6&amp;" "&amp;'Input-Func_Class'!$F$22,$G273:$AH273))&lt;Check_Limit,0,1),1)</f>
        <v>0</v>
      </c>
      <c r="AN273">
        <f ca="1">IFERROR(IF(SUMIF($G$6:$AH$6,AN$6&amp;" Total",$G273:$AH273)-(SUMIF($G$6:$AH$6,AN$6&amp;" "&amp;'Input-Func_Class'!$D$22,$G273:$AH273)+IFERROR(SUMIF($G$6:$AH$6,AN$6&amp;" "&amp;'Input-Func_Class'!$E$22,$G273:$AH273),SUMIF($G$6:$AH$6,AN$6&amp;" "&amp;'Input-Func_Class'!$B$24,$G273:$AH273))+SUMIF($G$6:$AH$6,AN$6&amp;" "&amp;'Input-Func_Class'!$F$22,$G273:$AH273))&lt;Check_Limit,0,1),1)</f>
        <v>0</v>
      </c>
      <c r="AO273">
        <f ca="1">IFERROR(IF(SUMIF($G$6:$AH$6,AO$6&amp;" Total",$G273:$AH273)-(SUMIF($G$6:$AH$6,AO$6&amp;" "&amp;'Input-Func_Class'!$D$22,$G273:$AH273)+IFERROR(SUMIF($G$6:$AH$6,AO$6&amp;" "&amp;'Input-Func_Class'!$E$22,$G273:$AH273),SUMIF($G$6:$AH$6,AO$6&amp;" "&amp;'Input-Func_Class'!$B$24,$G273:$AH273))+SUMIF($G$6:$AH$6,AO$6&amp;" "&amp;'Input-Func_Class'!$F$22,$G273:$AH273))&lt;Check_Limit,0,1),1)</f>
        <v>0</v>
      </c>
      <c r="AP273">
        <f ca="1">IFERROR(IF(SUMIF($G$6:$AH$6,AP$6&amp;" Total",$G273:$AH273)-(SUMIF($G$6:$AH$6,AP$6&amp;" "&amp;'Input-Func_Class'!$D$22,$G273:$AH273)+IFERROR(SUMIF($G$6:$AH$6,AP$6&amp;" "&amp;'Input-Func_Class'!$E$22,$G273:$AH273),SUMIF($G$6:$AH$6,AP$6&amp;" "&amp;'Input-Func_Class'!$B$24,$G273:$AH273))+SUMIF($G$6:$AH$6,AP$6&amp;" "&amp;'Input-Func_Class'!$F$22,$G273:$AH273))&lt;Check_Limit,0,1),1)</f>
        <v>0</v>
      </c>
    </row>
    <row r="274" spans="1:42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>Functionalization!$D274</f>
        <v>12860296.901649121</v>
      </c>
      <c r="E274" s="11">
        <f t="shared" ca="1" si="37"/>
        <v>0</v>
      </c>
      <c r="F274" s="3" t="str">
        <f>IF($D274=0,"-",IF('Input-Accounts'!$E274&lt;&gt;0,'Input-Accounts'!$E274,'Input-Accounts'!$G274))</f>
        <v>INT_50-50_PLANT-LABOR</v>
      </c>
      <c r="G274" s="11">
        <f ca="1">IF(G$5&lt;&gt;"",HLOOKUP(G$5,Functionalization!$G$6:$M$427,ROW($A274)-5,FALSE),IFERROR(INDEX(G$391:G$427,MATCH($F274,$B$391:$B$427,0))/VLOOKUP($F274,$B$391:$AH$427,MATCH(LEFT(TRIM(G$6),FIND("~",SUBSTITUTE(G$6,"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274))*HLOOKUP(LEFT(TRIM(G$6),FIND("~",SUBSTITUTE(G$6," ","~",LEN(TRIM(G$6))-LEN(SUBSTITUTE(TRIM(G$6)," ",""))))-1)&amp;" Total",$B$6:$AH$427,ROW($A274)-5,FALSE))</f>
        <v>99452.897279912882</v>
      </c>
      <c r="H274" s="11">
        <f ca="1">IF(H$5&lt;&gt;"",HLOOKUP(H$5,Functionalization!$G$6:$M$427,ROW($A274)-5,FALSE),IFERROR(INDEX(H$391:H$427,MATCH($F274,$B$391:$B$427,0))/VLOOKUP($F274,$B$391:$AH$427,MATCH(LEFT(TRIM(H$6),FIND("~",SUBSTITUTE(H$6,"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274))*HLOOKUP(LEFT(TRIM(H$6),FIND("~",SUBSTITUTE(H$6," ","~",LEN(TRIM(H$6))-LEN(SUBSTITUTE(TRIM(H$6)," ",""))))-1)&amp;" Total",$B$6:$AH$427,ROW($A274)-5,FALSE))</f>
        <v>0</v>
      </c>
      <c r="I274" s="11">
        <f ca="1">IF(I$5&lt;&gt;"",HLOOKUP(I$5,Functionalization!$G$6:$M$427,ROW($A274)-5,FALSE),IFERROR(INDEX(I$391:I$427,MATCH($F274,$B$391:$B$427,0))/VLOOKUP($F274,$B$391:$AH$427,MATCH(LEFT(TRIM(I$6),FIND("~",SUBSTITUTE(I$6,"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274))*HLOOKUP(LEFT(TRIM(I$6),FIND("~",SUBSTITUTE(I$6," ","~",LEN(TRIM(I$6))-LEN(SUBSTITUTE(TRIM(I$6)," ",""))))-1)&amp;" Total",$B$6:$AH$427,ROW($A274)-5,FALSE))</f>
        <v>99452.897279912882</v>
      </c>
      <c r="J274" s="11">
        <f ca="1">IF(J$5&lt;&gt;"",HLOOKUP(J$5,Functionalization!$G$6:$M$427,ROW($A274)-5,FALSE),IFERROR(INDEX(J$391:J$427,MATCH($F274,$B$391:$B$427,0))/VLOOKUP($F274,$B$391:$AH$427,MATCH(LEFT(TRIM(J$6),FIND("~",SUBSTITUTE(J$6,"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274))*HLOOKUP(LEFT(TRIM(J$6),FIND("~",SUBSTITUTE(J$6," ","~",LEN(TRIM(J$6))-LEN(SUBSTITUTE(TRIM(J$6)," ",""))))-1)&amp;" Total",$B$6:$AH$427,ROW($A274)-5,FALSE))</f>
        <v>0</v>
      </c>
      <c r="K274" s="11">
        <f ca="1">IF(K$5&lt;&gt;"",HLOOKUP(K$5,Functionalization!$G$6:$M$427,ROW($A274)-5,FALSE),IFERROR(INDEX(K$391:K$427,MATCH($F274,$B$391:$B$427,0))/VLOOKUP($F274,$B$391:$AH$427,MATCH(LEFT(TRIM(K$6),FIND("~",SUBSTITUTE(K$6,"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274))*HLOOKUP(LEFT(TRIM(K$6),FIND("~",SUBSTITUTE(K$6," ","~",LEN(TRIM(K$6))-LEN(SUBSTITUTE(TRIM(K$6)," ",""))))-1)&amp;" Total",$B$6:$AH$427,ROW($A274)-5,FALSE))</f>
        <v>587480.26355543535</v>
      </c>
      <c r="L274" s="11">
        <f ca="1">IF(L$5&lt;&gt;"",HLOOKUP(L$5,Functionalization!$G$6:$M$427,ROW($A274)-5,FALSE),IFERROR(INDEX(L$391:L$427,MATCH($F274,$B$391:$B$427,0))/VLOOKUP($F274,$B$391:$AH$427,MATCH(LEFT(TRIM(L$6),FIND("~",SUBSTITUTE(L$6,"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274))*HLOOKUP(LEFT(TRIM(L$6),FIND("~",SUBSTITUTE(L$6," ","~",LEN(TRIM(L$6))-LEN(SUBSTITUTE(TRIM(L$6)," ",""))))-1)&amp;" Total",$B$6:$AH$427,ROW($A274)-5,FALSE))</f>
        <v>0</v>
      </c>
      <c r="M274" s="11">
        <f ca="1">IF(M$5&lt;&gt;"",HLOOKUP(M$5,Functionalization!$G$6:$M$427,ROW($A274)-5,FALSE),IFERROR(INDEX(M$391:M$427,MATCH($F274,$B$391:$B$427,0))/VLOOKUP($F274,$B$391:$AH$427,MATCH(LEFT(TRIM(M$6),FIND("~",SUBSTITUTE(M$6,"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274))*HLOOKUP(LEFT(TRIM(M$6),FIND("~",SUBSTITUTE(M$6," ","~",LEN(TRIM(M$6))-LEN(SUBSTITUTE(TRIM(M$6)," ",""))))-1)&amp;" Total",$B$6:$AH$427,ROW($A274)-5,FALSE))</f>
        <v>587480.26355543535</v>
      </c>
      <c r="N274" s="11">
        <f ca="1">IF(N$5&lt;&gt;"",HLOOKUP(N$5,Functionalization!$G$6:$M$427,ROW($A274)-5,FALSE),IFERROR(INDEX(N$391:N$427,MATCH($F274,$B$391:$B$427,0))/VLOOKUP($F274,$B$391:$AH$427,MATCH(LEFT(TRIM(N$6),FIND("~",SUBSTITUTE(N$6,"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274))*HLOOKUP(LEFT(TRIM(N$6),FIND("~",SUBSTITUTE(N$6," ","~",LEN(TRIM(N$6))-LEN(SUBSTITUTE(TRIM(N$6)," ",""))))-1)&amp;" Total",$B$6:$AH$427,ROW($A274)-5,FALSE))</f>
        <v>0</v>
      </c>
      <c r="O274" s="11">
        <f ca="1">IF(O$5&lt;&gt;"",HLOOKUP(O$5,Functionalization!$G$6:$M$427,ROW($A274)-5,FALSE),IFERROR(INDEX(O$391:O$427,MATCH($F274,$B$391:$B$427,0))/VLOOKUP($F274,$B$391:$AH$427,MATCH(LEFT(TRIM(O$6),FIND("~",SUBSTITUTE(O$6,"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274))*HLOOKUP(LEFT(TRIM(O$6),FIND("~",SUBSTITUTE(O$6," ","~",LEN(TRIM(O$6))-LEN(SUBSTITUTE(TRIM(O$6)," ",""))))-1)&amp;" Total",$B$6:$AH$427,ROW($A274)-5,FALSE))</f>
        <v>148511.93949206785</v>
      </c>
      <c r="P274" s="11">
        <f ca="1">IF(P$5&lt;&gt;"",HLOOKUP(P$5,Functionalization!$G$6:$M$427,ROW($A274)-5,FALSE),IFERROR(INDEX(P$391:P$427,MATCH($F274,$B$391:$B$427,0))/VLOOKUP($F274,$B$391:$AH$427,MATCH(LEFT(TRIM(P$6),FIND("~",SUBSTITUTE(P$6,"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274))*HLOOKUP(LEFT(TRIM(P$6),FIND("~",SUBSTITUTE(P$6," ","~",LEN(TRIM(P$6))-LEN(SUBSTITUTE(TRIM(P$6)," ",""))))-1)&amp;" Total",$B$6:$AH$427,ROW($A274)-5,FALSE))</f>
        <v>148511.93949206785</v>
      </c>
      <c r="Q274" s="11">
        <f ca="1">IF(Q$5&lt;&gt;"",HLOOKUP(Q$5,Functionalization!$G$6:$M$427,ROW($A274)-5,FALSE),IFERROR(INDEX(Q$391:Q$427,MATCH($F274,$B$391:$B$427,0))/VLOOKUP($F274,$B$391:$AH$427,MATCH(LEFT(TRIM(Q$6),FIND("~",SUBSTITUTE(Q$6,"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274))*HLOOKUP(LEFT(TRIM(Q$6),FIND("~",SUBSTITUTE(Q$6," ","~",LEN(TRIM(Q$6))-LEN(SUBSTITUTE(TRIM(Q$6)," ",""))))-1)&amp;" Total",$B$6:$AH$427,ROW($A274)-5,FALSE))</f>
        <v>0</v>
      </c>
      <c r="R274" s="11">
        <f ca="1">IF(R$5&lt;&gt;"",HLOOKUP(R$5,Functionalization!$G$6:$M$427,ROW($A274)-5,FALSE),IFERROR(INDEX(R$391:R$427,MATCH($F274,$B$391:$B$427,0))/VLOOKUP($F274,$B$391:$AH$427,MATCH(LEFT(TRIM(R$6),FIND("~",SUBSTITUTE(R$6,"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274))*HLOOKUP(LEFT(TRIM(R$6),FIND("~",SUBSTITUTE(R$6," ","~",LEN(TRIM(R$6))-LEN(SUBSTITUTE(TRIM(R$6)," ",""))))-1)&amp;" Total",$B$6:$AH$427,ROW($A274)-5,FALSE))</f>
        <v>0</v>
      </c>
      <c r="S274" s="11">
        <f ca="1">IF(S$5&lt;&gt;"",HLOOKUP(S$5,Functionalization!$G$6:$M$427,ROW($A274)-5,FALSE),IFERROR(INDEX(S$391:S$427,MATCH($F274,$B$391:$B$427,0))/VLOOKUP($F274,$B$391:$AH$427,MATCH(LEFT(TRIM(S$6),FIND("~",SUBSTITUTE(S$6,"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274))*HLOOKUP(LEFT(TRIM(S$6),FIND("~",SUBSTITUTE(S$6," ","~",LEN(TRIM(S$6))-LEN(SUBSTITUTE(TRIM(S$6)," ",""))))-1)&amp;" Total",$B$6:$AH$427,ROW($A274)-5,FALSE))</f>
        <v>743352.73494509375</v>
      </c>
      <c r="T274" s="11">
        <f ca="1">IF(T$5&lt;&gt;"",HLOOKUP(T$5,Functionalization!$G$6:$M$427,ROW($A274)-5,FALSE),IFERROR(INDEX(T$391:T$427,MATCH($F274,$B$391:$B$427,0))/VLOOKUP($F274,$B$391:$AH$427,MATCH(LEFT(TRIM(T$6),FIND("~",SUBSTITUTE(T$6,"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274))*HLOOKUP(LEFT(TRIM(T$6),FIND("~",SUBSTITUTE(T$6," ","~",LEN(TRIM(T$6))-LEN(SUBSTITUTE(TRIM(T$6)," ",""))))-1)&amp;" Total",$B$6:$AH$427,ROW($A274)-5,FALSE))</f>
        <v>743352.73494509375</v>
      </c>
      <c r="U274" s="11">
        <f ca="1">IF(U$5&lt;&gt;"",HLOOKUP(U$5,Functionalization!$G$6:$M$427,ROW($A274)-5,FALSE),IFERROR(INDEX(U$391:U$427,MATCH($F274,$B$391:$B$427,0))/VLOOKUP($F274,$B$391:$AH$427,MATCH(LEFT(TRIM(U$6),FIND("~",SUBSTITUTE(U$6,"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274))*HLOOKUP(LEFT(TRIM(U$6),FIND("~",SUBSTITUTE(U$6," ","~",LEN(TRIM(U$6))-LEN(SUBSTITUTE(TRIM(U$6)," ",""))))-1)&amp;" Total",$B$6:$AH$427,ROW($A274)-5,FALSE))</f>
        <v>0</v>
      </c>
      <c r="V274" s="11">
        <f ca="1">IF(V$5&lt;&gt;"",HLOOKUP(V$5,Functionalization!$G$6:$M$427,ROW($A274)-5,FALSE),IFERROR(INDEX(V$391:V$427,MATCH($F274,$B$391:$B$427,0))/VLOOKUP($F274,$B$391:$AH$427,MATCH(LEFT(TRIM(V$6),FIND("~",SUBSTITUTE(V$6,"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274))*HLOOKUP(LEFT(TRIM(V$6),FIND("~",SUBSTITUTE(V$6," ","~",LEN(TRIM(V$6))-LEN(SUBSTITUTE(TRIM(V$6)," ",""))))-1)&amp;" Total",$B$6:$AH$427,ROW($A274)-5,FALSE))</f>
        <v>0</v>
      </c>
      <c r="W274" s="11">
        <f ca="1">IF(W$5&lt;&gt;"",HLOOKUP(W$5,Functionalization!$G$6:$M$427,ROW($A274)-5,FALSE),IFERROR(INDEX(W$391:W$427,MATCH($F274,$B$391:$B$427,0))/VLOOKUP($F274,$B$391:$AH$427,MATCH(LEFT(TRIM(W$6),FIND("~",SUBSTITUTE(W$6,"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274))*HLOOKUP(LEFT(TRIM(W$6),FIND("~",SUBSTITUTE(W$6," ","~",LEN(TRIM(W$6))-LEN(SUBSTITUTE(TRIM(W$6)," ",""))))-1)&amp;" Total",$B$6:$AH$427,ROW($A274)-5,FALSE))</f>
        <v>7391526.5389036024</v>
      </c>
      <c r="X274" s="11">
        <f ca="1">IF(X$5&lt;&gt;"",HLOOKUP(X$5,Functionalization!$G$6:$M$427,ROW($A274)-5,FALSE),IFERROR(INDEX(X$391:X$427,MATCH($F274,$B$391:$B$427,0))/VLOOKUP($F274,$B$391:$AH$427,MATCH(LEFT(TRIM(X$6),FIND("~",SUBSTITUTE(X$6,"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274))*HLOOKUP(LEFT(TRIM(X$6),FIND("~",SUBSTITUTE(X$6," ","~",LEN(TRIM(X$6))-LEN(SUBSTITUTE(TRIM(X$6)," ",""))))-1)&amp;" Total",$B$6:$AH$427,ROW($A274)-5,FALSE))</f>
        <v>5756218.7927260818</v>
      </c>
      <c r="Y274" s="11">
        <f ca="1">IF(Y$5&lt;&gt;"",HLOOKUP(Y$5,Functionalization!$G$6:$M$427,ROW($A274)-5,FALSE),IFERROR(INDEX(Y$391:Y$427,MATCH($F274,$B$391:$B$427,0))/VLOOKUP($F274,$B$391:$AH$427,MATCH(LEFT(TRIM(Y$6),FIND("~",SUBSTITUTE(Y$6,"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274))*HLOOKUP(LEFT(TRIM(Y$6),FIND("~",SUBSTITUTE(Y$6," ","~",LEN(TRIM(Y$6))-LEN(SUBSTITUTE(TRIM(Y$6)," ",""))))-1)&amp;" Total",$B$6:$AH$427,ROW($A274)-5,FALSE))</f>
        <v>0</v>
      </c>
      <c r="Z274" s="11">
        <f ca="1">IF(Z$5&lt;&gt;"",HLOOKUP(Z$5,Functionalization!$G$6:$M$427,ROW($A274)-5,FALSE),IFERROR(INDEX(Z$391:Z$427,MATCH($F274,$B$391:$B$427,0))/VLOOKUP($F274,$B$391:$AH$427,MATCH(LEFT(TRIM(Z$6),FIND("~",SUBSTITUTE(Z$6,"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274))*HLOOKUP(LEFT(TRIM(Z$6),FIND("~",SUBSTITUTE(Z$6," ","~",LEN(TRIM(Z$6))-LEN(SUBSTITUTE(TRIM(Z$6)," ",""))))-1)&amp;" Total",$B$6:$AH$427,ROW($A274)-5,FALSE))</f>
        <v>1635307.7461775218</v>
      </c>
      <c r="AA274" s="11">
        <f ca="1">IF(AA$5&lt;&gt;"",HLOOKUP(AA$5,Functionalization!$G$6:$M$427,ROW($A274)-5,FALSE),IFERROR(INDEX(AA$391:AA$427,MATCH($F274,$B$391:$B$427,0))/VLOOKUP($F274,$B$391:$AH$427,MATCH(LEFT(TRIM(AA$6),FIND("~",SUBSTITUTE(AA$6,"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274))*HLOOKUP(LEFT(TRIM(AA$6),FIND("~",SUBSTITUTE(AA$6," ","~",LEN(TRIM(AA$6))-LEN(SUBSTITUTE(TRIM(AA$6)," ",""))))-1)&amp;" Total",$B$6:$AH$427,ROW($A274)-5,FALSE))</f>
        <v>2775804.0339248986</v>
      </c>
      <c r="AB274" s="11">
        <f ca="1">IF(AB$5&lt;&gt;"",HLOOKUP(AB$5,Functionalization!$G$6:$M$427,ROW($A274)-5,FALSE),IFERROR(INDEX(AB$391:AB$427,MATCH($F274,$B$391:$B$427,0))/VLOOKUP($F274,$B$391:$AH$427,MATCH(LEFT(TRIM(AB$6),FIND("~",SUBSTITUTE(AB$6,"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274))*HLOOKUP(LEFT(TRIM(AB$6),FIND("~",SUBSTITUTE(AB$6," ","~",LEN(TRIM(AB$6))-LEN(SUBSTITUTE(TRIM(AB$6)," ",""))))-1)&amp;" Total",$B$6:$AH$427,ROW($A274)-5,FALSE))</f>
        <v>0</v>
      </c>
      <c r="AC274" s="11">
        <f ca="1">IF(AC$5&lt;&gt;"",HLOOKUP(AC$5,Functionalization!$G$6:$M$427,ROW($A274)-5,FALSE),IFERROR(INDEX(AC$391:AC$427,MATCH($F274,$B$391:$B$427,0))/VLOOKUP($F274,$B$391:$AH$427,MATCH(LEFT(TRIM(AC$6),FIND("~",SUBSTITUTE(AC$6,"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274))*HLOOKUP(LEFT(TRIM(AC$6),FIND("~",SUBSTITUTE(AC$6," ","~",LEN(TRIM(AC$6))-LEN(SUBSTITUTE(TRIM(AC$6)," ",""))))-1)&amp;" Total",$B$6:$AH$427,ROW($A274)-5,FALSE))</f>
        <v>0</v>
      </c>
      <c r="AD274" s="11">
        <f ca="1">IF(AD$5&lt;&gt;"",HLOOKUP(AD$5,Functionalization!$G$6:$M$427,ROW($A274)-5,FALSE),IFERROR(INDEX(AD$391:AD$427,MATCH($F274,$B$391:$B$427,0))/VLOOKUP($F274,$B$391:$AH$427,MATCH(LEFT(TRIM(AD$6),FIND("~",SUBSTITUTE(AD$6,"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274))*HLOOKUP(LEFT(TRIM(AD$6),FIND("~",SUBSTITUTE(AD$6," ","~",LEN(TRIM(AD$6))-LEN(SUBSTITUTE(TRIM(AD$6)," ",""))))-1)&amp;" Total",$B$6:$AH$427,ROW($A274)-5,FALSE))</f>
        <v>2775804.0339248986</v>
      </c>
      <c r="AE274" s="11">
        <f ca="1">IF(AE$5&lt;&gt;"",HLOOKUP(AE$5,Functionalization!$G$6:$M$427,ROW($A274)-5,FALSE),IFERROR(INDEX(AE$391:AE$427,MATCH($F274,$B$391:$B$427,0))/VLOOKUP($F274,$B$391:$AH$427,MATCH(LEFT(TRIM(AE$6),FIND("~",SUBSTITUTE(AE$6,"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274))*HLOOKUP(LEFT(TRIM(AE$6),FIND("~",SUBSTITUTE(AE$6," ","~",LEN(TRIM(AE$6))-LEN(SUBSTITUTE(TRIM(AE$6)," ",""))))-1)&amp;" Total",$B$6:$AH$427,ROW($A274)-5,FALSE))</f>
        <v>1114168.4935481115</v>
      </c>
      <c r="AF274" s="11">
        <f ca="1">IF(AF$5&lt;&gt;"",HLOOKUP(AF$5,Functionalization!$G$6:$M$427,ROW($A274)-5,FALSE),IFERROR(INDEX(AF$391:AF$427,MATCH($F274,$B$391:$B$427,0))/VLOOKUP($F274,$B$391:$AH$427,MATCH(LEFT(TRIM(AF$6),FIND("~",SUBSTITUTE(AF$6,"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274))*HLOOKUP(LEFT(TRIM(AF$6),FIND("~",SUBSTITUTE(AF$6," ","~",LEN(TRIM(AF$6))-LEN(SUBSTITUTE(TRIM(AF$6)," ",""))))-1)&amp;" Total",$B$6:$AH$427,ROW($A274)-5,FALSE))</f>
        <v>0</v>
      </c>
      <c r="AG274" s="11">
        <f ca="1">IF(AG$5&lt;&gt;"",HLOOKUP(AG$5,Functionalization!$G$6:$M$427,ROW($A274)-5,FALSE),IFERROR(INDEX(AG$391:AG$427,MATCH($F274,$B$391:$B$427,0))/VLOOKUP($F274,$B$391:$AH$427,MATCH(LEFT(TRIM(AG$6),FIND("~",SUBSTITUTE(AG$6,"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274))*HLOOKUP(LEFT(TRIM(AG$6),FIND("~",SUBSTITUTE(AG$6," ","~",LEN(TRIM(AG$6))-LEN(SUBSTITUTE(TRIM(AG$6)," ",""))))-1)&amp;" Total",$B$6:$AH$427,ROW($A274)-5,FALSE))</f>
        <v>0</v>
      </c>
      <c r="AH274" s="11">
        <f ca="1">IF(AH$5&lt;&gt;"",HLOOKUP(AH$5,Functionalization!$G$6:$M$427,ROW($A274)-5,FALSE),IFERROR(INDEX(AH$391:AH$427,MATCH($F274,$B$391:$B$427,0))/VLOOKUP($F274,$B$391:$AH$427,MATCH(LEFT(TRIM(AH$6),FIND("~",SUBSTITUTE(AH$6,"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274))*HLOOKUP(LEFT(TRIM(AH$6),FIND("~",SUBSTITUTE(AH$6," ","~",LEN(TRIM(AH$6))-LEN(SUBSTITUTE(TRIM(AH$6)," ",""))))-1)&amp;" Total",$B$6:$AH$427,ROW($A274)-5,FALSE))</f>
        <v>1114168.4935481115</v>
      </c>
      <c r="AJ274">
        <f ca="1">IFERROR(IF(SUMIF($G$6:$AH$6,AJ$6&amp;" Total",$G274:$AH274)-(SUMIF($G$6:$AH$6,AJ$6&amp;" "&amp;'Input-Func_Class'!$D$22,$G274:$AH274)+IFERROR(SUMIF($G$6:$AH$6,AJ$6&amp;" "&amp;'Input-Func_Class'!$E$22,$G274:$AH274),SUMIF($G$6:$AH$6,AJ$6&amp;" "&amp;'Input-Func_Class'!$B$24,$G274:$AH274))+SUMIF($G$6:$AH$6,AJ$6&amp;" "&amp;'Input-Func_Class'!$F$22,$G274:$AH274))&lt;Check_Limit,0,1),1)</f>
        <v>0</v>
      </c>
      <c r="AK274">
        <f ca="1">IFERROR(IF(SUMIF($G$6:$AH$6,AK$6&amp;" Total",$G274:$AH274)-(SUMIF($G$6:$AH$6,AK$6&amp;" "&amp;'Input-Func_Class'!$D$22,$G274:$AH274)+IFERROR(SUMIF($G$6:$AH$6,AK$6&amp;" "&amp;'Input-Func_Class'!$E$22,$G274:$AH274),SUMIF($G$6:$AH$6,AK$6&amp;" "&amp;'Input-Func_Class'!$B$24,$G274:$AH274))+SUMIF($G$6:$AH$6,AK$6&amp;" "&amp;'Input-Func_Class'!$F$22,$G274:$AH274))&lt;Check_Limit,0,1),1)</f>
        <v>0</v>
      </c>
      <c r="AL274">
        <f ca="1">IFERROR(IF(SUMIF($G$6:$AH$6,AL$6&amp;" Total",$G274:$AH274)-(SUMIF($G$6:$AH$6,AL$6&amp;" "&amp;'Input-Func_Class'!$D$22,$G274:$AH274)+IFERROR(SUMIF($G$6:$AH$6,AL$6&amp;" "&amp;'Input-Func_Class'!$E$22,$G274:$AH274),SUMIF($G$6:$AH$6,AL$6&amp;" "&amp;'Input-Func_Class'!$B$24,$G274:$AH274))+SUMIF($G$6:$AH$6,AL$6&amp;" "&amp;'Input-Func_Class'!$F$22,$G274:$AH274))&lt;Check_Limit,0,1),1)</f>
        <v>0</v>
      </c>
      <c r="AM274">
        <f ca="1">IFERROR(IF(SUMIF($G$6:$AH$6,AM$6&amp;" Total",$G274:$AH274)-(SUMIF($G$6:$AH$6,AM$6&amp;" "&amp;'Input-Func_Class'!$D$22,$G274:$AH274)+IFERROR(SUMIF($G$6:$AH$6,AM$6&amp;" "&amp;'Input-Func_Class'!$E$22,$G274:$AH274),SUMIF($G$6:$AH$6,AM$6&amp;" "&amp;'Input-Func_Class'!$B$24,$G274:$AH274))+SUMIF($G$6:$AH$6,AM$6&amp;" "&amp;'Input-Func_Class'!$F$22,$G274:$AH274))&lt;Check_Limit,0,1),1)</f>
        <v>0</v>
      </c>
      <c r="AN274">
        <f ca="1">IFERROR(IF(SUMIF($G$6:$AH$6,AN$6&amp;" Total",$G274:$AH274)-(SUMIF($G$6:$AH$6,AN$6&amp;" "&amp;'Input-Func_Class'!$D$22,$G274:$AH274)+IFERROR(SUMIF($G$6:$AH$6,AN$6&amp;" "&amp;'Input-Func_Class'!$E$22,$G274:$AH274),SUMIF($G$6:$AH$6,AN$6&amp;" "&amp;'Input-Func_Class'!$B$24,$G274:$AH274))+SUMIF($G$6:$AH$6,AN$6&amp;" "&amp;'Input-Func_Class'!$F$22,$G274:$AH274))&lt;Check_Limit,0,1),1)</f>
        <v>0</v>
      </c>
      <c r="AO274">
        <f ca="1">IFERROR(IF(SUMIF($G$6:$AH$6,AO$6&amp;" Total",$G274:$AH274)-(SUMIF($G$6:$AH$6,AO$6&amp;" "&amp;'Input-Func_Class'!$D$22,$G274:$AH274)+IFERROR(SUMIF($G$6:$AH$6,AO$6&amp;" "&amp;'Input-Func_Class'!$E$22,$G274:$AH274),SUMIF($G$6:$AH$6,AO$6&amp;" "&amp;'Input-Func_Class'!$B$24,$G274:$AH274))+SUMIF($G$6:$AH$6,AO$6&amp;" "&amp;'Input-Func_Class'!$F$22,$G274:$AH274))&lt;Check_Limit,0,1),1)</f>
        <v>0</v>
      </c>
      <c r="AP274">
        <f ca="1">IFERROR(IF(SUMIF($G$6:$AH$6,AP$6&amp;" Total",$G274:$AH274)-(SUMIF($G$6:$AH$6,AP$6&amp;" "&amp;'Input-Func_Class'!$D$22,$G274:$AH274)+IFERROR(SUMIF($G$6:$AH$6,AP$6&amp;" "&amp;'Input-Func_Class'!$E$22,$G274:$AH274),SUMIF($G$6:$AH$6,AP$6&amp;" "&amp;'Input-Func_Class'!$B$24,$G274:$AH274))+SUMIF($G$6:$AH$6,AP$6&amp;" "&amp;'Input-Func_Class'!$F$22,$G274:$AH274))&lt;Check_Limit,0,1),1)</f>
        <v>0</v>
      </c>
    </row>
    <row r="275" spans="1:42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>Functionalization!$D275</f>
        <v>23014551.384235851</v>
      </c>
      <c r="E275" s="11">
        <f t="shared" ca="1" si="37"/>
        <v>0</v>
      </c>
      <c r="F275" s="3" t="str">
        <f>IF($D275=0,"-",IF('Input-Accounts'!$E275&lt;&gt;0,'Input-Accounts'!$E275,'Input-Accounts'!$G275))</f>
        <v>INT_LABOR</v>
      </c>
      <c r="G275" s="11">
        <f ca="1">IF(G$5&lt;&gt;"",HLOOKUP(G$5,Functionalization!$G$6:$M$427,ROW($A275)-5,FALSE),IFERROR(INDEX(G$391:G$427,MATCH($F275,$B$391:$B$427,0))/VLOOKUP($F275,$B$391:$AH$427,MATCH(LEFT(TRIM(G$6),FIND("~",SUBSTITUTE(G$6,"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275))*HLOOKUP(LEFT(TRIM(G$6),FIND("~",SUBSTITUTE(G$6," ","~",LEN(TRIM(G$6))-LEN(SUBSTITUTE(TRIM(G$6)," ",""))))-1)&amp;" Total",$B$6:$AH$427,ROW($A275)-5,FALSE))</f>
        <v>352551.51431368809</v>
      </c>
      <c r="H275" s="11">
        <f ca="1">IF(H$5&lt;&gt;"",HLOOKUP(H$5,Functionalization!$G$6:$M$427,ROW($A275)-5,FALSE),IFERROR(INDEX(H$391:H$427,MATCH($F275,$B$391:$B$427,0))/VLOOKUP($F275,$B$391:$AH$427,MATCH(LEFT(TRIM(H$6),FIND("~",SUBSTITUTE(H$6,"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275))*HLOOKUP(LEFT(TRIM(H$6),FIND("~",SUBSTITUTE(H$6," ","~",LEN(TRIM(H$6))-LEN(SUBSTITUTE(TRIM(H$6)," ",""))))-1)&amp;" Total",$B$6:$AH$427,ROW($A275)-5,FALSE))</f>
        <v>0</v>
      </c>
      <c r="I275" s="11">
        <f ca="1">IF(I$5&lt;&gt;"",HLOOKUP(I$5,Functionalization!$G$6:$M$427,ROW($A275)-5,FALSE),IFERROR(INDEX(I$391:I$427,MATCH($F275,$B$391:$B$427,0))/VLOOKUP($F275,$B$391:$AH$427,MATCH(LEFT(TRIM(I$6),FIND("~",SUBSTITUTE(I$6,"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275))*HLOOKUP(LEFT(TRIM(I$6),FIND("~",SUBSTITUTE(I$6," ","~",LEN(TRIM(I$6))-LEN(SUBSTITUTE(TRIM(I$6)," ",""))))-1)&amp;" Total",$B$6:$AH$427,ROW($A275)-5,FALSE))</f>
        <v>352551.51431368809</v>
      </c>
      <c r="J275" s="11">
        <f ca="1">IF(J$5&lt;&gt;"",HLOOKUP(J$5,Functionalization!$G$6:$M$427,ROW($A275)-5,FALSE),IFERROR(INDEX(J$391:J$427,MATCH($F275,$B$391:$B$427,0))/VLOOKUP($F275,$B$391:$AH$427,MATCH(LEFT(TRIM(J$6),FIND("~",SUBSTITUTE(J$6,"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275))*HLOOKUP(LEFT(TRIM(J$6),FIND("~",SUBSTITUTE(J$6," ","~",LEN(TRIM(J$6))-LEN(SUBSTITUTE(TRIM(J$6)," ",""))))-1)&amp;" Total",$B$6:$AH$427,ROW($A275)-5,FALSE))</f>
        <v>0</v>
      </c>
      <c r="K275" s="11">
        <f ca="1">IF(K$5&lt;&gt;"",HLOOKUP(K$5,Functionalization!$G$6:$M$427,ROW($A275)-5,FALSE),IFERROR(INDEX(K$391:K$427,MATCH($F275,$B$391:$B$427,0))/VLOOKUP($F275,$B$391:$AH$427,MATCH(LEFT(TRIM(K$6),FIND("~",SUBSTITUTE(K$6,"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275))*HLOOKUP(LEFT(TRIM(K$6),FIND("~",SUBSTITUTE(K$6," ","~",LEN(TRIM(K$6))-LEN(SUBSTITUTE(TRIM(K$6)," ",""))))-1)&amp;" Total",$B$6:$AH$427,ROW($A275)-5,FALSE))</f>
        <v>1449851.3404059084</v>
      </c>
      <c r="L275" s="11">
        <f ca="1">IF(L$5&lt;&gt;"",HLOOKUP(L$5,Functionalization!$G$6:$M$427,ROW($A275)-5,FALSE),IFERROR(INDEX(L$391:L$427,MATCH($F275,$B$391:$B$427,0))/VLOOKUP($F275,$B$391:$AH$427,MATCH(LEFT(TRIM(L$6),FIND("~",SUBSTITUTE(L$6,"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275))*HLOOKUP(LEFT(TRIM(L$6),FIND("~",SUBSTITUTE(L$6," ","~",LEN(TRIM(L$6))-LEN(SUBSTITUTE(TRIM(L$6)," ",""))))-1)&amp;" Total",$B$6:$AH$427,ROW($A275)-5,FALSE))</f>
        <v>0</v>
      </c>
      <c r="M275" s="11">
        <f ca="1">IF(M$5&lt;&gt;"",HLOOKUP(M$5,Functionalization!$G$6:$M$427,ROW($A275)-5,FALSE),IFERROR(INDEX(M$391:M$427,MATCH($F275,$B$391:$B$427,0))/VLOOKUP($F275,$B$391:$AH$427,MATCH(LEFT(TRIM(M$6),FIND("~",SUBSTITUTE(M$6,"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275))*HLOOKUP(LEFT(TRIM(M$6),FIND("~",SUBSTITUTE(M$6," ","~",LEN(TRIM(M$6))-LEN(SUBSTITUTE(TRIM(M$6)," ",""))))-1)&amp;" Total",$B$6:$AH$427,ROW($A275)-5,FALSE))</f>
        <v>1449851.3404059084</v>
      </c>
      <c r="N275" s="11">
        <f ca="1">IF(N$5&lt;&gt;"",HLOOKUP(N$5,Functionalization!$G$6:$M$427,ROW($A275)-5,FALSE),IFERROR(INDEX(N$391:N$427,MATCH($F275,$B$391:$B$427,0))/VLOOKUP($F275,$B$391:$AH$427,MATCH(LEFT(TRIM(N$6),FIND("~",SUBSTITUTE(N$6,"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275))*HLOOKUP(LEFT(TRIM(N$6),FIND("~",SUBSTITUTE(N$6," ","~",LEN(TRIM(N$6))-LEN(SUBSTITUTE(TRIM(N$6)," ",""))))-1)&amp;" Total",$B$6:$AH$427,ROW($A275)-5,FALSE))</f>
        <v>0</v>
      </c>
      <c r="O275" s="11">
        <f ca="1">IF(O$5&lt;&gt;"",HLOOKUP(O$5,Functionalization!$G$6:$M$427,ROW($A275)-5,FALSE),IFERROR(INDEX(O$391:O$427,MATCH($F275,$B$391:$B$427,0))/VLOOKUP($F275,$B$391:$AH$427,MATCH(LEFT(TRIM(O$6),FIND("~",SUBSTITUTE(O$6,"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275))*HLOOKUP(LEFT(TRIM(O$6),FIND("~",SUBSTITUTE(O$6," ","~",LEN(TRIM(O$6))-LEN(SUBSTITUTE(TRIM(O$6)," ",""))))-1)&amp;" Total",$B$6:$AH$427,ROW($A275)-5,FALSE))</f>
        <v>400758.05878500111</v>
      </c>
      <c r="P275" s="11">
        <f ca="1">IF(P$5&lt;&gt;"",HLOOKUP(P$5,Functionalization!$G$6:$M$427,ROW($A275)-5,FALSE),IFERROR(INDEX(P$391:P$427,MATCH($F275,$B$391:$B$427,0))/VLOOKUP($F275,$B$391:$AH$427,MATCH(LEFT(TRIM(P$6),FIND("~",SUBSTITUTE(P$6,"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275))*HLOOKUP(LEFT(TRIM(P$6),FIND("~",SUBSTITUTE(P$6," ","~",LEN(TRIM(P$6))-LEN(SUBSTITUTE(TRIM(P$6)," ",""))))-1)&amp;" Total",$B$6:$AH$427,ROW($A275)-5,FALSE))</f>
        <v>400758.05878500111</v>
      </c>
      <c r="Q275" s="11">
        <f ca="1">IF(Q$5&lt;&gt;"",HLOOKUP(Q$5,Functionalization!$G$6:$M$427,ROW($A275)-5,FALSE),IFERROR(INDEX(Q$391:Q$427,MATCH($F275,$B$391:$B$427,0))/VLOOKUP($F275,$B$391:$AH$427,MATCH(LEFT(TRIM(Q$6),FIND("~",SUBSTITUTE(Q$6,"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275))*HLOOKUP(LEFT(TRIM(Q$6),FIND("~",SUBSTITUTE(Q$6," ","~",LEN(TRIM(Q$6))-LEN(SUBSTITUTE(TRIM(Q$6)," ",""))))-1)&amp;" Total",$B$6:$AH$427,ROW($A275)-5,FALSE))</f>
        <v>0</v>
      </c>
      <c r="R275" s="11">
        <f ca="1">IF(R$5&lt;&gt;"",HLOOKUP(R$5,Functionalization!$G$6:$M$427,ROW($A275)-5,FALSE),IFERROR(INDEX(R$391:R$427,MATCH($F275,$B$391:$B$427,0))/VLOOKUP($F275,$B$391:$AH$427,MATCH(LEFT(TRIM(R$6),FIND("~",SUBSTITUTE(R$6,"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275))*HLOOKUP(LEFT(TRIM(R$6),FIND("~",SUBSTITUTE(R$6," ","~",LEN(TRIM(R$6))-LEN(SUBSTITUTE(TRIM(R$6)," ",""))))-1)&amp;" Total",$B$6:$AH$427,ROW($A275)-5,FALSE))</f>
        <v>0</v>
      </c>
      <c r="S275" s="11">
        <f ca="1">IF(S$5&lt;&gt;"",HLOOKUP(S$5,Functionalization!$G$6:$M$427,ROW($A275)-5,FALSE),IFERROR(INDEX(S$391:S$427,MATCH($F275,$B$391:$B$427,0))/VLOOKUP($F275,$B$391:$AH$427,MATCH(LEFT(TRIM(S$6),FIND("~",SUBSTITUTE(S$6,"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275))*HLOOKUP(LEFT(TRIM(S$6),FIND("~",SUBSTITUTE(S$6," ","~",LEN(TRIM(S$6))-LEN(SUBSTITUTE(TRIM(S$6)," ",""))))-1)&amp;" Total",$B$6:$AH$427,ROW($A275)-5,FALSE))</f>
        <v>1184258.1628490139</v>
      </c>
      <c r="T275" s="11">
        <f ca="1">IF(T$5&lt;&gt;"",HLOOKUP(T$5,Functionalization!$G$6:$M$427,ROW($A275)-5,FALSE),IFERROR(INDEX(T$391:T$427,MATCH($F275,$B$391:$B$427,0))/VLOOKUP($F275,$B$391:$AH$427,MATCH(LEFT(TRIM(T$6),FIND("~",SUBSTITUTE(T$6,"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275))*HLOOKUP(LEFT(TRIM(T$6),FIND("~",SUBSTITUTE(T$6," ","~",LEN(TRIM(T$6))-LEN(SUBSTITUTE(TRIM(T$6)," ",""))))-1)&amp;" Total",$B$6:$AH$427,ROW($A275)-5,FALSE))</f>
        <v>1184258.1628490139</v>
      </c>
      <c r="U275" s="11">
        <f ca="1">IF(U$5&lt;&gt;"",HLOOKUP(U$5,Functionalization!$G$6:$M$427,ROW($A275)-5,FALSE),IFERROR(INDEX(U$391:U$427,MATCH($F275,$B$391:$B$427,0))/VLOOKUP($F275,$B$391:$AH$427,MATCH(LEFT(TRIM(U$6),FIND("~",SUBSTITUTE(U$6,"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275))*HLOOKUP(LEFT(TRIM(U$6),FIND("~",SUBSTITUTE(U$6," ","~",LEN(TRIM(U$6))-LEN(SUBSTITUTE(TRIM(U$6)," ",""))))-1)&amp;" Total",$B$6:$AH$427,ROW($A275)-5,FALSE))</f>
        <v>0</v>
      </c>
      <c r="V275" s="11">
        <f ca="1">IF(V$5&lt;&gt;"",HLOOKUP(V$5,Functionalization!$G$6:$M$427,ROW($A275)-5,FALSE),IFERROR(INDEX(V$391:V$427,MATCH($F275,$B$391:$B$427,0))/VLOOKUP($F275,$B$391:$AH$427,MATCH(LEFT(TRIM(V$6),FIND("~",SUBSTITUTE(V$6,"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275))*HLOOKUP(LEFT(TRIM(V$6),FIND("~",SUBSTITUTE(V$6," ","~",LEN(TRIM(V$6))-LEN(SUBSTITUTE(TRIM(V$6)," ",""))))-1)&amp;" Total",$B$6:$AH$427,ROW($A275)-5,FALSE))</f>
        <v>0</v>
      </c>
      <c r="W275" s="11">
        <f ca="1">IF(W$5&lt;&gt;"",HLOOKUP(W$5,Functionalization!$G$6:$M$427,ROW($A275)-5,FALSE),IFERROR(INDEX(W$391:W$427,MATCH($F275,$B$391:$B$427,0))/VLOOKUP($F275,$B$391:$AH$427,MATCH(LEFT(TRIM(W$6),FIND("~",SUBSTITUTE(W$6,"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275))*HLOOKUP(LEFT(TRIM(W$6),FIND("~",SUBSTITUTE(W$6," ","~",LEN(TRIM(W$6))-LEN(SUBSTITUTE(TRIM(W$6)," ",""))))-1)&amp;" Total",$B$6:$AH$427,ROW($A275)-5,FALSE))</f>
        <v>10748651.487562127</v>
      </c>
      <c r="X275" s="11">
        <f ca="1">IF(X$5&lt;&gt;"",HLOOKUP(X$5,Functionalization!$G$6:$M$427,ROW($A275)-5,FALSE),IFERROR(INDEX(X$391:X$427,MATCH($F275,$B$391:$B$427,0))/VLOOKUP($F275,$B$391:$AH$427,MATCH(LEFT(TRIM(X$6),FIND("~",SUBSTITUTE(X$6,"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275))*HLOOKUP(LEFT(TRIM(X$6),FIND("~",SUBSTITUTE(X$6," ","~",LEN(TRIM(X$6))-LEN(SUBSTITUTE(TRIM(X$6)," ",""))))-1)&amp;" Total",$B$6:$AH$427,ROW($A275)-5,FALSE))</f>
        <v>8512623.3215146624</v>
      </c>
      <c r="Y275" s="11">
        <f ca="1">IF(Y$5&lt;&gt;"",HLOOKUP(Y$5,Functionalization!$G$6:$M$427,ROW($A275)-5,FALSE),IFERROR(INDEX(Y$391:Y$427,MATCH($F275,$B$391:$B$427,0))/VLOOKUP($F275,$B$391:$AH$427,MATCH(LEFT(TRIM(Y$6),FIND("~",SUBSTITUTE(Y$6,"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275))*HLOOKUP(LEFT(TRIM(Y$6),FIND("~",SUBSTITUTE(Y$6," ","~",LEN(TRIM(Y$6))-LEN(SUBSTITUTE(TRIM(Y$6)," ",""))))-1)&amp;" Total",$B$6:$AH$427,ROW($A275)-5,FALSE))</f>
        <v>0</v>
      </c>
      <c r="Z275" s="11">
        <f ca="1">IF(Z$5&lt;&gt;"",HLOOKUP(Z$5,Functionalization!$G$6:$M$427,ROW($A275)-5,FALSE),IFERROR(INDEX(Z$391:Z$427,MATCH($F275,$B$391:$B$427,0))/VLOOKUP($F275,$B$391:$AH$427,MATCH(LEFT(TRIM(Z$6),FIND("~",SUBSTITUTE(Z$6,"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275))*HLOOKUP(LEFT(TRIM(Z$6),FIND("~",SUBSTITUTE(Z$6," ","~",LEN(TRIM(Z$6))-LEN(SUBSTITUTE(TRIM(Z$6)," ",""))))-1)&amp;" Total",$B$6:$AH$427,ROW($A275)-5,FALSE))</f>
        <v>2236028.1660474669</v>
      </c>
      <c r="AA275" s="11">
        <f ca="1">IF(AA$5&lt;&gt;"",HLOOKUP(AA$5,Functionalization!$G$6:$M$427,ROW($A275)-5,FALSE),IFERROR(INDEX(AA$391:AA$427,MATCH($F275,$B$391:$B$427,0))/VLOOKUP($F275,$B$391:$AH$427,MATCH(LEFT(TRIM(AA$6),FIND("~",SUBSTITUTE(AA$6,"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275))*HLOOKUP(LEFT(TRIM(AA$6),FIND("~",SUBSTITUTE(AA$6," ","~",LEN(TRIM(AA$6))-LEN(SUBSTITUTE(TRIM(AA$6)," ",""))))-1)&amp;" Total",$B$6:$AH$427,ROW($A275)-5,FALSE))</f>
        <v>5024433.1328382054</v>
      </c>
      <c r="AB275" s="11">
        <f ca="1">IF(AB$5&lt;&gt;"",HLOOKUP(AB$5,Functionalization!$G$6:$M$427,ROW($A275)-5,FALSE),IFERROR(INDEX(AB$391:AB$427,MATCH($F275,$B$391:$B$427,0))/VLOOKUP($F275,$B$391:$AH$427,MATCH(LEFT(TRIM(AB$6),FIND("~",SUBSTITUTE(AB$6,"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275))*HLOOKUP(LEFT(TRIM(AB$6),FIND("~",SUBSTITUTE(AB$6," ","~",LEN(TRIM(AB$6))-LEN(SUBSTITUTE(TRIM(AB$6)," ",""))))-1)&amp;" Total",$B$6:$AH$427,ROW($A275)-5,FALSE))</f>
        <v>0</v>
      </c>
      <c r="AC275" s="11">
        <f ca="1">IF(AC$5&lt;&gt;"",HLOOKUP(AC$5,Functionalization!$G$6:$M$427,ROW($A275)-5,FALSE),IFERROR(INDEX(AC$391:AC$427,MATCH($F275,$B$391:$B$427,0))/VLOOKUP($F275,$B$391:$AH$427,MATCH(LEFT(TRIM(AC$6),FIND("~",SUBSTITUTE(AC$6,"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275))*HLOOKUP(LEFT(TRIM(AC$6),FIND("~",SUBSTITUTE(AC$6," ","~",LEN(TRIM(AC$6))-LEN(SUBSTITUTE(TRIM(AC$6)," ",""))))-1)&amp;" Total",$B$6:$AH$427,ROW($A275)-5,FALSE))</f>
        <v>0</v>
      </c>
      <c r="AD275" s="11">
        <f ca="1">IF(AD$5&lt;&gt;"",HLOOKUP(AD$5,Functionalization!$G$6:$M$427,ROW($A275)-5,FALSE),IFERROR(INDEX(AD$391:AD$427,MATCH($F275,$B$391:$B$427,0))/VLOOKUP($F275,$B$391:$AH$427,MATCH(LEFT(TRIM(AD$6),FIND("~",SUBSTITUTE(AD$6,"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275))*HLOOKUP(LEFT(TRIM(AD$6),FIND("~",SUBSTITUTE(AD$6," ","~",LEN(TRIM(AD$6))-LEN(SUBSTITUTE(TRIM(AD$6)," ",""))))-1)&amp;" Total",$B$6:$AH$427,ROW($A275)-5,FALSE))</f>
        <v>5024433.1328382054</v>
      </c>
      <c r="AE275" s="11">
        <f ca="1">IF(AE$5&lt;&gt;"",HLOOKUP(AE$5,Functionalization!$G$6:$M$427,ROW($A275)-5,FALSE),IFERROR(INDEX(AE$391:AE$427,MATCH($F275,$B$391:$B$427,0))/VLOOKUP($F275,$B$391:$AH$427,MATCH(LEFT(TRIM(AE$6),FIND("~",SUBSTITUTE(AE$6,"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275))*HLOOKUP(LEFT(TRIM(AE$6),FIND("~",SUBSTITUTE(AE$6," ","~",LEN(TRIM(AE$6))-LEN(SUBSTITUTE(TRIM(AE$6)," ",""))))-1)&amp;" Total",$B$6:$AH$427,ROW($A275)-5,FALSE))</f>
        <v>3854047.6874819091</v>
      </c>
      <c r="AF275" s="11">
        <f ca="1">IF(AF$5&lt;&gt;"",HLOOKUP(AF$5,Functionalization!$G$6:$M$427,ROW($A275)-5,FALSE),IFERROR(INDEX(AF$391:AF$427,MATCH($F275,$B$391:$B$427,0))/VLOOKUP($F275,$B$391:$AH$427,MATCH(LEFT(TRIM(AF$6),FIND("~",SUBSTITUTE(AF$6,"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275))*HLOOKUP(LEFT(TRIM(AF$6),FIND("~",SUBSTITUTE(AF$6," ","~",LEN(TRIM(AF$6))-LEN(SUBSTITUTE(TRIM(AF$6)," ",""))))-1)&amp;" Total",$B$6:$AH$427,ROW($A275)-5,FALSE))</f>
        <v>0</v>
      </c>
      <c r="AG275" s="11">
        <f ca="1">IF(AG$5&lt;&gt;"",HLOOKUP(AG$5,Functionalization!$G$6:$M$427,ROW($A275)-5,FALSE),IFERROR(INDEX(AG$391:AG$427,MATCH($F275,$B$391:$B$427,0))/VLOOKUP($F275,$B$391:$AH$427,MATCH(LEFT(TRIM(AG$6),FIND("~",SUBSTITUTE(AG$6,"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275))*HLOOKUP(LEFT(TRIM(AG$6),FIND("~",SUBSTITUTE(AG$6," ","~",LEN(TRIM(AG$6))-LEN(SUBSTITUTE(TRIM(AG$6)," ",""))))-1)&amp;" Total",$B$6:$AH$427,ROW($A275)-5,FALSE))</f>
        <v>0</v>
      </c>
      <c r="AH275" s="11">
        <f ca="1">IF(AH$5&lt;&gt;"",HLOOKUP(AH$5,Functionalization!$G$6:$M$427,ROW($A275)-5,FALSE),IFERROR(INDEX(AH$391:AH$427,MATCH($F275,$B$391:$B$427,0))/VLOOKUP($F275,$B$391:$AH$427,MATCH(LEFT(TRIM(AH$6),FIND("~",SUBSTITUTE(AH$6,"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275))*HLOOKUP(LEFT(TRIM(AH$6),FIND("~",SUBSTITUTE(AH$6," ","~",LEN(TRIM(AH$6))-LEN(SUBSTITUTE(TRIM(AH$6)," ",""))))-1)&amp;" Total",$B$6:$AH$427,ROW($A275)-5,FALSE))</f>
        <v>3854047.6874819091</v>
      </c>
      <c r="AJ275">
        <f ca="1">IFERROR(IF(SUMIF($G$6:$AH$6,AJ$6&amp;" Total",$G275:$AH275)-(SUMIF($G$6:$AH$6,AJ$6&amp;" "&amp;'Input-Func_Class'!$D$22,$G275:$AH275)+IFERROR(SUMIF($G$6:$AH$6,AJ$6&amp;" "&amp;'Input-Func_Class'!$E$22,$G275:$AH275),SUMIF($G$6:$AH$6,AJ$6&amp;" "&amp;'Input-Func_Class'!$B$24,$G275:$AH275))+SUMIF($G$6:$AH$6,AJ$6&amp;" "&amp;'Input-Func_Class'!$F$22,$G275:$AH275))&lt;Check_Limit,0,1),1)</f>
        <v>0</v>
      </c>
      <c r="AK275">
        <f ca="1">IFERROR(IF(SUMIF($G$6:$AH$6,AK$6&amp;" Total",$G275:$AH275)-(SUMIF($G$6:$AH$6,AK$6&amp;" "&amp;'Input-Func_Class'!$D$22,$G275:$AH275)+IFERROR(SUMIF($G$6:$AH$6,AK$6&amp;" "&amp;'Input-Func_Class'!$E$22,$G275:$AH275),SUMIF($G$6:$AH$6,AK$6&amp;" "&amp;'Input-Func_Class'!$B$24,$G275:$AH275))+SUMIF($G$6:$AH$6,AK$6&amp;" "&amp;'Input-Func_Class'!$F$22,$G275:$AH275))&lt;Check_Limit,0,1),1)</f>
        <v>0</v>
      </c>
      <c r="AL275">
        <f ca="1">IFERROR(IF(SUMIF($G$6:$AH$6,AL$6&amp;" Total",$G275:$AH275)-(SUMIF($G$6:$AH$6,AL$6&amp;" "&amp;'Input-Func_Class'!$D$22,$G275:$AH275)+IFERROR(SUMIF($G$6:$AH$6,AL$6&amp;" "&amp;'Input-Func_Class'!$E$22,$G275:$AH275),SUMIF($G$6:$AH$6,AL$6&amp;" "&amp;'Input-Func_Class'!$B$24,$G275:$AH275))+SUMIF($G$6:$AH$6,AL$6&amp;" "&amp;'Input-Func_Class'!$F$22,$G275:$AH275))&lt;Check_Limit,0,1),1)</f>
        <v>0</v>
      </c>
      <c r="AM275">
        <f ca="1">IFERROR(IF(SUMIF($G$6:$AH$6,AM$6&amp;" Total",$G275:$AH275)-(SUMIF($G$6:$AH$6,AM$6&amp;" "&amp;'Input-Func_Class'!$D$22,$G275:$AH275)+IFERROR(SUMIF($G$6:$AH$6,AM$6&amp;" "&amp;'Input-Func_Class'!$E$22,$G275:$AH275),SUMIF($G$6:$AH$6,AM$6&amp;" "&amp;'Input-Func_Class'!$B$24,$G275:$AH275))+SUMIF($G$6:$AH$6,AM$6&amp;" "&amp;'Input-Func_Class'!$F$22,$G275:$AH275))&lt;Check_Limit,0,1),1)</f>
        <v>0</v>
      </c>
      <c r="AN275">
        <f ca="1">IFERROR(IF(SUMIF($G$6:$AH$6,AN$6&amp;" Total",$G275:$AH275)-(SUMIF($G$6:$AH$6,AN$6&amp;" "&amp;'Input-Func_Class'!$D$22,$G275:$AH275)+IFERROR(SUMIF($G$6:$AH$6,AN$6&amp;" "&amp;'Input-Func_Class'!$E$22,$G275:$AH275),SUMIF($G$6:$AH$6,AN$6&amp;" "&amp;'Input-Func_Class'!$B$24,$G275:$AH275))+SUMIF($G$6:$AH$6,AN$6&amp;" "&amp;'Input-Func_Class'!$F$22,$G275:$AH275))&lt;Check_Limit,0,1),1)</f>
        <v>0</v>
      </c>
      <c r="AO275">
        <f ca="1">IFERROR(IF(SUMIF($G$6:$AH$6,AO$6&amp;" Total",$G275:$AH275)-(SUMIF($G$6:$AH$6,AO$6&amp;" "&amp;'Input-Func_Class'!$D$22,$G275:$AH275)+IFERROR(SUMIF($G$6:$AH$6,AO$6&amp;" "&amp;'Input-Func_Class'!$E$22,$G275:$AH275),SUMIF($G$6:$AH$6,AO$6&amp;" "&amp;'Input-Func_Class'!$B$24,$G275:$AH275))+SUMIF($G$6:$AH$6,AO$6&amp;" "&amp;'Input-Func_Class'!$F$22,$G275:$AH275))&lt;Check_Limit,0,1),1)</f>
        <v>0</v>
      </c>
      <c r="AP275">
        <f ca="1">IFERROR(IF(SUMIF($G$6:$AH$6,AP$6&amp;" Total",$G275:$AH275)-(SUMIF($G$6:$AH$6,AP$6&amp;" "&amp;'Input-Func_Class'!$D$22,$G275:$AH275)+IFERROR(SUMIF($G$6:$AH$6,AP$6&amp;" "&amp;'Input-Func_Class'!$E$22,$G275:$AH275),SUMIF($G$6:$AH$6,AP$6&amp;" "&amp;'Input-Func_Class'!$B$24,$G275:$AH275))+SUMIF($G$6:$AH$6,AP$6&amp;" "&amp;'Input-Func_Class'!$F$22,$G275:$AH275))&lt;Check_Limit,0,1),1)</f>
        <v>0</v>
      </c>
    </row>
    <row r="276" spans="1:42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>Functionalization!$D276</f>
        <v>992499.94</v>
      </c>
      <c r="E276" s="11">
        <f t="shared" ca="1" si="37"/>
        <v>0</v>
      </c>
      <c r="F276" s="3" t="str">
        <f>IF($D276=0,"-",IF('Input-Accounts'!$E276&lt;&gt;0,'Input-Accounts'!$E276,'Input-Accounts'!$G276))</f>
        <v>INT_RATEBASE</v>
      </c>
      <c r="G276" s="11">
        <f ca="1">IF(G$5&lt;&gt;"",HLOOKUP(G$5,Functionalization!$G$6:$M$427,ROW($A276)-5,FALSE),IFERROR(INDEX(G$391:G$427,MATCH($F276,$B$391:$B$427,0))/VLOOKUP($F276,$B$391:$AH$427,MATCH(LEFT(TRIM(G$6),FIND("~",SUBSTITUTE(G$6,"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276))*HLOOKUP(LEFT(TRIM(G$6),FIND("~",SUBSTITUTE(G$6," ","~",LEN(TRIM(G$6))-LEN(SUBSTITUTE(TRIM(G$6)," ",""))))-1)&amp;" Total",$B$6:$AH$427,ROW($A276)-5,FALSE))</f>
        <v>59.734538019356656</v>
      </c>
      <c r="H276" s="11">
        <f ca="1">IF(H$5&lt;&gt;"",HLOOKUP(H$5,Functionalization!$G$6:$M$427,ROW($A276)-5,FALSE),IFERROR(INDEX(H$391:H$427,MATCH($F276,$B$391:$B$427,0))/VLOOKUP($F276,$B$391:$AH$427,MATCH(LEFT(TRIM(H$6),FIND("~",SUBSTITUTE(H$6,"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276))*HLOOKUP(LEFT(TRIM(H$6),FIND("~",SUBSTITUTE(H$6," ","~",LEN(TRIM(H$6))-LEN(SUBSTITUTE(TRIM(H$6)," ",""))))-1)&amp;" Total",$B$6:$AH$427,ROW($A276)-5,FALSE))</f>
        <v>0</v>
      </c>
      <c r="I276" s="11">
        <f ca="1">IF(I$5&lt;&gt;"",HLOOKUP(I$5,Functionalization!$G$6:$M$427,ROW($A276)-5,FALSE),IFERROR(INDEX(I$391:I$427,MATCH($F276,$B$391:$B$427,0))/VLOOKUP($F276,$B$391:$AH$427,MATCH(LEFT(TRIM(I$6),FIND("~",SUBSTITUTE(I$6,"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276))*HLOOKUP(LEFT(TRIM(I$6),FIND("~",SUBSTITUTE(I$6," ","~",LEN(TRIM(I$6))-LEN(SUBSTITUTE(TRIM(I$6)," ",""))))-1)&amp;" Total",$B$6:$AH$427,ROW($A276)-5,FALSE))</f>
        <v>59.734538019356656</v>
      </c>
      <c r="J276" s="11">
        <f ca="1">IF(J$5&lt;&gt;"",HLOOKUP(J$5,Functionalization!$G$6:$M$427,ROW($A276)-5,FALSE),IFERROR(INDEX(J$391:J$427,MATCH($F276,$B$391:$B$427,0))/VLOOKUP($F276,$B$391:$AH$427,MATCH(LEFT(TRIM(J$6),FIND("~",SUBSTITUTE(J$6,"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276))*HLOOKUP(LEFT(TRIM(J$6),FIND("~",SUBSTITUTE(J$6," ","~",LEN(TRIM(J$6))-LEN(SUBSTITUTE(TRIM(J$6)," ",""))))-1)&amp;" Total",$B$6:$AH$427,ROW($A276)-5,FALSE))</f>
        <v>0</v>
      </c>
      <c r="K276" s="11">
        <f ca="1">IF(K$5&lt;&gt;"",HLOOKUP(K$5,Functionalization!$G$6:$M$427,ROW($A276)-5,FALSE),IFERROR(INDEX(K$391:K$427,MATCH($F276,$B$391:$B$427,0))/VLOOKUP($F276,$B$391:$AH$427,MATCH(LEFT(TRIM(K$6),FIND("~",SUBSTITUTE(K$6,"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276))*HLOOKUP(LEFT(TRIM(K$6),FIND("~",SUBSTITUTE(K$6," ","~",LEN(TRIM(K$6))-LEN(SUBSTITUTE(TRIM(K$6)," ",""))))-1)&amp;" Total",$B$6:$AH$427,ROW($A276)-5,FALSE))</f>
        <v>23343.76133672598</v>
      </c>
      <c r="L276" s="11">
        <f ca="1">IF(L$5&lt;&gt;"",HLOOKUP(L$5,Functionalization!$G$6:$M$427,ROW($A276)-5,FALSE),IFERROR(INDEX(L$391:L$427,MATCH($F276,$B$391:$B$427,0))/VLOOKUP($F276,$B$391:$AH$427,MATCH(LEFT(TRIM(L$6),FIND("~",SUBSTITUTE(L$6,"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276))*HLOOKUP(LEFT(TRIM(L$6),FIND("~",SUBSTITUTE(L$6," ","~",LEN(TRIM(L$6))-LEN(SUBSTITUTE(TRIM(L$6)," ",""))))-1)&amp;" Total",$B$6:$AH$427,ROW($A276)-5,FALSE))</f>
        <v>0</v>
      </c>
      <c r="M276" s="11">
        <f ca="1">IF(M$5&lt;&gt;"",HLOOKUP(M$5,Functionalization!$G$6:$M$427,ROW($A276)-5,FALSE),IFERROR(INDEX(M$391:M$427,MATCH($F276,$B$391:$B$427,0))/VLOOKUP($F276,$B$391:$AH$427,MATCH(LEFT(TRIM(M$6),FIND("~",SUBSTITUTE(M$6,"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276))*HLOOKUP(LEFT(TRIM(M$6),FIND("~",SUBSTITUTE(M$6," ","~",LEN(TRIM(M$6))-LEN(SUBSTITUTE(TRIM(M$6)," ",""))))-1)&amp;" Total",$B$6:$AH$427,ROW($A276)-5,FALSE))</f>
        <v>23343.76133672598</v>
      </c>
      <c r="N276" s="11">
        <f ca="1">IF(N$5&lt;&gt;"",HLOOKUP(N$5,Functionalization!$G$6:$M$427,ROW($A276)-5,FALSE),IFERROR(INDEX(N$391:N$427,MATCH($F276,$B$391:$B$427,0))/VLOOKUP($F276,$B$391:$AH$427,MATCH(LEFT(TRIM(N$6),FIND("~",SUBSTITUTE(N$6,"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276))*HLOOKUP(LEFT(TRIM(N$6),FIND("~",SUBSTITUTE(N$6," ","~",LEN(TRIM(N$6))-LEN(SUBSTITUTE(TRIM(N$6)," ",""))))-1)&amp;" Total",$B$6:$AH$427,ROW($A276)-5,FALSE))</f>
        <v>0</v>
      </c>
      <c r="O276" s="11">
        <f ca="1">IF(O$5&lt;&gt;"",HLOOKUP(O$5,Functionalization!$G$6:$M$427,ROW($A276)-5,FALSE),IFERROR(INDEX(O$391:O$427,MATCH($F276,$B$391:$B$427,0))/VLOOKUP($F276,$B$391:$AH$427,MATCH(LEFT(TRIM(O$6),FIND("~",SUBSTITUTE(O$6,"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276))*HLOOKUP(LEFT(TRIM(O$6),FIND("~",SUBSTITUTE(O$6," ","~",LEN(TRIM(O$6))-LEN(SUBSTITUTE(TRIM(O$6)," ",""))))-1)&amp;" Total",$B$6:$AH$427,ROW($A276)-5,FALSE))</f>
        <v>14037.081645672248</v>
      </c>
      <c r="P276" s="11">
        <f ca="1">IF(P$5&lt;&gt;"",HLOOKUP(P$5,Functionalization!$G$6:$M$427,ROW($A276)-5,FALSE),IFERROR(INDEX(P$391:P$427,MATCH($F276,$B$391:$B$427,0))/VLOOKUP($F276,$B$391:$AH$427,MATCH(LEFT(TRIM(P$6),FIND("~",SUBSTITUTE(P$6,"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276))*HLOOKUP(LEFT(TRIM(P$6),FIND("~",SUBSTITUTE(P$6," ","~",LEN(TRIM(P$6))-LEN(SUBSTITUTE(TRIM(P$6)," ",""))))-1)&amp;" Total",$B$6:$AH$427,ROW($A276)-5,FALSE))</f>
        <v>5223.6791217322198</v>
      </c>
      <c r="Q276" s="11">
        <f ca="1">IF(Q$5&lt;&gt;"",HLOOKUP(Q$5,Functionalization!$G$6:$M$427,ROW($A276)-5,FALSE),IFERROR(INDEX(Q$391:Q$427,MATCH($F276,$B$391:$B$427,0))/VLOOKUP($F276,$B$391:$AH$427,MATCH(LEFT(TRIM(Q$6),FIND("~",SUBSTITUTE(Q$6,"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276))*HLOOKUP(LEFT(TRIM(Q$6),FIND("~",SUBSTITUTE(Q$6," ","~",LEN(TRIM(Q$6))-LEN(SUBSTITUTE(TRIM(Q$6)," ",""))))-1)&amp;" Total",$B$6:$AH$427,ROW($A276)-5,FALSE))</f>
        <v>8813.4025239400307</v>
      </c>
      <c r="R276" s="11">
        <f ca="1">IF(R$5&lt;&gt;"",HLOOKUP(R$5,Functionalization!$G$6:$M$427,ROW($A276)-5,FALSE),IFERROR(INDEX(R$391:R$427,MATCH($F276,$B$391:$B$427,0))/VLOOKUP($F276,$B$391:$AH$427,MATCH(LEFT(TRIM(R$6),FIND("~",SUBSTITUTE(R$6,"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276))*HLOOKUP(LEFT(TRIM(R$6),FIND("~",SUBSTITUTE(R$6," ","~",LEN(TRIM(R$6))-LEN(SUBSTITUTE(TRIM(R$6)," ",""))))-1)&amp;" Total",$B$6:$AH$427,ROW($A276)-5,FALSE))</f>
        <v>0</v>
      </c>
      <c r="S276" s="11">
        <f ca="1">IF(S$5&lt;&gt;"",HLOOKUP(S$5,Functionalization!$G$6:$M$427,ROW($A276)-5,FALSE),IFERROR(INDEX(S$391:S$427,MATCH($F276,$B$391:$B$427,0))/VLOOKUP($F276,$B$391:$AH$427,MATCH(LEFT(TRIM(S$6),FIND("~",SUBSTITUTE(S$6,"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276))*HLOOKUP(LEFT(TRIM(S$6),FIND("~",SUBSTITUTE(S$6," ","~",LEN(TRIM(S$6))-LEN(SUBSTITUTE(TRIM(S$6)," ",""))))-1)&amp;" Total",$B$6:$AH$427,ROW($A276)-5,FALSE))</f>
        <v>54170.679785248787</v>
      </c>
      <c r="T276" s="11">
        <f ca="1">IF(T$5&lt;&gt;"",HLOOKUP(T$5,Functionalization!$G$6:$M$427,ROW($A276)-5,FALSE),IFERROR(INDEX(T$391:T$427,MATCH($F276,$B$391:$B$427,0))/VLOOKUP($F276,$B$391:$AH$427,MATCH(LEFT(TRIM(T$6),FIND("~",SUBSTITUTE(T$6,"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276))*HLOOKUP(LEFT(TRIM(T$6),FIND("~",SUBSTITUTE(T$6," ","~",LEN(TRIM(T$6))-LEN(SUBSTITUTE(TRIM(T$6)," ",""))))-1)&amp;" Total",$B$6:$AH$427,ROW($A276)-5,FALSE))</f>
        <v>54170.679785248787</v>
      </c>
      <c r="U276" s="11">
        <f ca="1">IF(U$5&lt;&gt;"",HLOOKUP(U$5,Functionalization!$G$6:$M$427,ROW($A276)-5,FALSE),IFERROR(INDEX(U$391:U$427,MATCH($F276,$B$391:$B$427,0))/VLOOKUP($F276,$B$391:$AH$427,MATCH(LEFT(TRIM(U$6),FIND("~",SUBSTITUTE(U$6,"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276))*HLOOKUP(LEFT(TRIM(U$6),FIND("~",SUBSTITUTE(U$6," ","~",LEN(TRIM(U$6))-LEN(SUBSTITUTE(TRIM(U$6)," ",""))))-1)&amp;" Total",$B$6:$AH$427,ROW($A276)-5,FALSE))</f>
        <v>0</v>
      </c>
      <c r="V276" s="11">
        <f ca="1">IF(V$5&lt;&gt;"",HLOOKUP(V$5,Functionalization!$G$6:$M$427,ROW($A276)-5,FALSE),IFERROR(INDEX(V$391:V$427,MATCH($F276,$B$391:$B$427,0))/VLOOKUP($F276,$B$391:$AH$427,MATCH(LEFT(TRIM(V$6),FIND("~",SUBSTITUTE(V$6,"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276))*HLOOKUP(LEFT(TRIM(V$6),FIND("~",SUBSTITUTE(V$6," ","~",LEN(TRIM(V$6))-LEN(SUBSTITUTE(TRIM(V$6)," ",""))))-1)&amp;" Total",$B$6:$AH$427,ROW($A276)-5,FALSE))</f>
        <v>0</v>
      </c>
      <c r="W276" s="11">
        <f ca="1">IF(W$5&lt;&gt;"",HLOOKUP(W$5,Functionalization!$G$6:$M$427,ROW($A276)-5,FALSE),IFERROR(INDEX(W$391:W$427,MATCH($F276,$B$391:$B$427,0))/VLOOKUP($F276,$B$391:$AH$427,MATCH(LEFT(TRIM(W$6),FIND("~",SUBSTITUTE(W$6,"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276))*HLOOKUP(LEFT(TRIM(W$6),FIND("~",SUBSTITUTE(W$6," ","~",LEN(TRIM(W$6))-LEN(SUBSTITUTE(TRIM(W$6)," ",""))))-1)&amp;" Total",$B$6:$AH$427,ROW($A276)-5,FALSE))</f>
        <v>704564.4607399801</v>
      </c>
      <c r="X276" s="11">
        <f ca="1">IF(X$5&lt;&gt;"",HLOOKUP(X$5,Functionalization!$G$6:$M$427,ROW($A276)-5,FALSE),IFERROR(INDEX(X$391:X$427,MATCH($F276,$B$391:$B$427,0))/VLOOKUP($F276,$B$391:$AH$427,MATCH(LEFT(TRIM(X$6),FIND("~",SUBSTITUTE(X$6,"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276))*HLOOKUP(LEFT(TRIM(X$6),FIND("~",SUBSTITUTE(X$6," ","~",LEN(TRIM(X$6))-LEN(SUBSTITUTE(TRIM(X$6)," ",""))))-1)&amp;" Total",$B$6:$AH$427,ROW($A276)-5,FALSE))</f>
        <v>542376.58164292306</v>
      </c>
      <c r="Y276" s="11">
        <f ca="1">IF(Y$5&lt;&gt;"",HLOOKUP(Y$5,Functionalization!$G$6:$M$427,ROW($A276)-5,FALSE),IFERROR(INDEX(Y$391:Y$427,MATCH($F276,$B$391:$B$427,0))/VLOOKUP($F276,$B$391:$AH$427,MATCH(LEFT(TRIM(Y$6),FIND("~",SUBSTITUTE(Y$6,"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276))*HLOOKUP(LEFT(TRIM(Y$6),FIND("~",SUBSTITUTE(Y$6," ","~",LEN(TRIM(Y$6))-LEN(SUBSTITUTE(TRIM(Y$6)," ",""))))-1)&amp;" Total",$B$6:$AH$427,ROW($A276)-5,FALSE))</f>
        <v>0</v>
      </c>
      <c r="Z276" s="11">
        <f ca="1">IF(Z$5&lt;&gt;"",HLOOKUP(Z$5,Functionalization!$G$6:$M$427,ROW($A276)-5,FALSE),IFERROR(INDEX(Z$391:Z$427,MATCH($F276,$B$391:$B$427,0))/VLOOKUP($F276,$B$391:$AH$427,MATCH(LEFT(TRIM(Z$6),FIND("~",SUBSTITUTE(Z$6,"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276))*HLOOKUP(LEFT(TRIM(Z$6),FIND("~",SUBSTITUTE(Z$6," ","~",LEN(TRIM(Z$6))-LEN(SUBSTITUTE(TRIM(Z$6)," ",""))))-1)&amp;" Total",$B$6:$AH$427,ROW($A276)-5,FALSE))</f>
        <v>162187.87909705719</v>
      </c>
      <c r="AA276" s="11">
        <f ca="1">IF(AA$5&lt;&gt;"",HLOOKUP(AA$5,Functionalization!$G$6:$M$427,ROW($A276)-5,FALSE),IFERROR(INDEX(AA$391:AA$427,MATCH($F276,$B$391:$B$427,0))/VLOOKUP($F276,$B$391:$AH$427,MATCH(LEFT(TRIM(AA$6),FIND("~",SUBSTITUTE(AA$6,"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276))*HLOOKUP(LEFT(TRIM(AA$6),FIND("~",SUBSTITUTE(AA$6," ","~",LEN(TRIM(AA$6))-LEN(SUBSTITUTE(TRIM(AA$6)," ",""))))-1)&amp;" Total",$B$6:$AH$427,ROW($A276)-5,FALSE))</f>
        <v>193207.26476947212</v>
      </c>
      <c r="AB276" s="11">
        <f ca="1">IF(AB$5&lt;&gt;"",HLOOKUP(AB$5,Functionalization!$G$6:$M$427,ROW($A276)-5,FALSE),IFERROR(INDEX(AB$391:AB$427,MATCH($F276,$B$391:$B$427,0))/VLOOKUP($F276,$B$391:$AH$427,MATCH(LEFT(TRIM(AB$6),FIND("~",SUBSTITUTE(AB$6,"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276))*HLOOKUP(LEFT(TRIM(AB$6),FIND("~",SUBSTITUTE(AB$6," ","~",LEN(TRIM(AB$6))-LEN(SUBSTITUTE(TRIM(AB$6)," ",""))))-1)&amp;" Total",$B$6:$AH$427,ROW($A276)-5,FALSE))</f>
        <v>0</v>
      </c>
      <c r="AC276" s="11">
        <f ca="1">IF(AC$5&lt;&gt;"",HLOOKUP(AC$5,Functionalization!$G$6:$M$427,ROW($A276)-5,FALSE),IFERROR(INDEX(AC$391:AC$427,MATCH($F276,$B$391:$B$427,0))/VLOOKUP($F276,$B$391:$AH$427,MATCH(LEFT(TRIM(AC$6),FIND("~",SUBSTITUTE(AC$6,"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276))*HLOOKUP(LEFT(TRIM(AC$6),FIND("~",SUBSTITUTE(AC$6," ","~",LEN(TRIM(AC$6))-LEN(SUBSTITUTE(TRIM(AC$6)," ",""))))-1)&amp;" Total",$B$6:$AH$427,ROW($A276)-5,FALSE))</f>
        <v>0</v>
      </c>
      <c r="AD276" s="11">
        <f ca="1">IF(AD$5&lt;&gt;"",HLOOKUP(AD$5,Functionalization!$G$6:$M$427,ROW($A276)-5,FALSE),IFERROR(INDEX(AD$391:AD$427,MATCH($F276,$B$391:$B$427,0))/VLOOKUP($F276,$B$391:$AH$427,MATCH(LEFT(TRIM(AD$6),FIND("~",SUBSTITUTE(AD$6,"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276))*HLOOKUP(LEFT(TRIM(AD$6),FIND("~",SUBSTITUTE(AD$6," ","~",LEN(TRIM(AD$6))-LEN(SUBSTITUTE(TRIM(AD$6)," ",""))))-1)&amp;" Total",$B$6:$AH$427,ROW($A276)-5,FALSE))</f>
        <v>193207.26476947212</v>
      </c>
      <c r="AE276" s="11">
        <f ca="1">IF(AE$5&lt;&gt;"",HLOOKUP(AE$5,Functionalization!$G$6:$M$427,ROW($A276)-5,FALSE),IFERROR(INDEX(AE$391:AE$427,MATCH($F276,$B$391:$B$427,0))/VLOOKUP($F276,$B$391:$AH$427,MATCH(LEFT(TRIM(AE$6),FIND("~",SUBSTITUTE(AE$6,"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276))*HLOOKUP(LEFT(TRIM(AE$6),FIND("~",SUBSTITUTE(AE$6," ","~",LEN(TRIM(AE$6))-LEN(SUBSTITUTE(TRIM(AE$6)," ",""))))-1)&amp;" Total",$B$6:$AH$427,ROW($A276)-5,FALSE))</f>
        <v>3116.9571848812802</v>
      </c>
      <c r="AF276" s="11">
        <f ca="1">IF(AF$5&lt;&gt;"",HLOOKUP(AF$5,Functionalization!$G$6:$M$427,ROW($A276)-5,FALSE),IFERROR(INDEX(AF$391:AF$427,MATCH($F276,$B$391:$B$427,0))/VLOOKUP($F276,$B$391:$AH$427,MATCH(LEFT(TRIM(AF$6),FIND("~",SUBSTITUTE(AF$6,"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276))*HLOOKUP(LEFT(TRIM(AF$6),FIND("~",SUBSTITUTE(AF$6," ","~",LEN(TRIM(AF$6))-LEN(SUBSTITUTE(TRIM(AF$6)," ",""))))-1)&amp;" Total",$B$6:$AH$427,ROW($A276)-5,FALSE))</f>
        <v>0</v>
      </c>
      <c r="AG276" s="11">
        <f ca="1">IF(AG$5&lt;&gt;"",HLOOKUP(AG$5,Functionalization!$G$6:$M$427,ROW($A276)-5,FALSE),IFERROR(INDEX(AG$391:AG$427,MATCH($F276,$B$391:$B$427,0))/VLOOKUP($F276,$B$391:$AH$427,MATCH(LEFT(TRIM(AG$6),FIND("~",SUBSTITUTE(AG$6,"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276))*HLOOKUP(LEFT(TRIM(AG$6),FIND("~",SUBSTITUTE(AG$6," ","~",LEN(TRIM(AG$6))-LEN(SUBSTITUTE(TRIM(AG$6)," ",""))))-1)&amp;" Total",$B$6:$AH$427,ROW($A276)-5,FALSE))</f>
        <v>0</v>
      </c>
      <c r="AH276" s="11">
        <f ca="1">IF(AH$5&lt;&gt;"",HLOOKUP(AH$5,Functionalization!$G$6:$M$427,ROW($A276)-5,FALSE),IFERROR(INDEX(AH$391:AH$427,MATCH($F276,$B$391:$B$427,0))/VLOOKUP($F276,$B$391:$AH$427,MATCH(LEFT(TRIM(AH$6),FIND("~",SUBSTITUTE(AH$6,"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276))*HLOOKUP(LEFT(TRIM(AH$6),FIND("~",SUBSTITUTE(AH$6," ","~",LEN(TRIM(AH$6))-LEN(SUBSTITUTE(TRIM(AH$6)," ",""))))-1)&amp;" Total",$B$6:$AH$427,ROW($A276)-5,FALSE))</f>
        <v>3116.9571848812802</v>
      </c>
      <c r="AJ276">
        <f ca="1">IFERROR(IF(SUMIF($G$6:$AH$6,AJ$6&amp;" Total",$G276:$AH276)-(SUMIF($G$6:$AH$6,AJ$6&amp;" "&amp;'Input-Func_Class'!$D$22,$G276:$AH276)+IFERROR(SUMIF($G$6:$AH$6,AJ$6&amp;" "&amp;'Input-Func_Class'!$E$22,$G276:$AH276),SUMIF($G$6:$AH$6,AJ$6&amp;" "&amp;'Input-Func_Class'!$B$24,$G276:$AH276))+SUMIF($G$6:$AH$6,AJ$6&amp;" "&amp;'Input-Func_Class'!$F$22,$G276:$AH276))&lt;Check_Limit,0,1),1)</f>
        <v>0</v>
      </c>
      <c r="AK276">
        <f ca="1">IFERROR(IF(SUMIF($G$6:$AH$6,AK$6&amp;" Total",$G276:$AH276)-(SUMIF($G$6:$AH$6,AK$6&amp;" "&amp;'Input-Func_Class'!$D$22,$G276:$AH276)+IFERROR(SUMIF($G$6:$AH$6,AK$6&amp;" "&amp;'Input-Func_Class'!$E$22,$G276:$AH276),SUMIF($G$6:$AH$6,AK$6&amp;" "&amp;'Input-Func_Class'!$B$24,$G276:$AH276))+SUMIF($G$6:$AH$6,AK$6&amp;" "&amp;'Input-Func_Class'!$F$22,$G276:$AH276))&lt;Check_Limit,0,1),1)</f>
        <v>0</v>
      </c>
      <c r="AL276">
        <f ca="1">IFERROR(IF(SUMIF($G$6:$AH$6,AL$6&amp;" Total",$G276:$AH276)-(SUMIF($G$6:$AH$6,AL$6&amp;" "&amp;'Input-Func_Class'!$D$22,$G276:$AH276)+IFERROR(SUMIF($G$6:$AH$6,AL$6&amp;" "&amp;'Input-Func_Class'!$E$22,$G276:$AH276),SUMIF($G$6:$AH$6,AL$6&amp;" "&amp;'Input-Func_Class'!$B$24,$G276:$AH276))+SUMIF($G$6:$AH$6,AL$6&amp;" "&amp;'Input-Func_Class'!$F$22,$G276:$AH276))&lt;Check_Limit,0,1),1)</f>
        <v>0</v>
      </c>
      <c r="AM276">
        <f ca="1">IFERROR(IF(SUMIF($G$6:$AH$6,AM$6&amp;" Total",$G276:$AH276)-(SUMIF($G$6:$AH$6,AM$6&amp;" "&amp;'Input-Func_Class'!$D$22,$G276:$AH276)+IFERROR(SUMIF($G$6:$AH$6,AM$6&amp;" "&amp;'Input-Func_Class'!$E$22,$G276:$AH276),SUMIF($G$6:$AH$6,AM$6&amp;" "&amp;'Input-Func_Class'!$B$24,$G276:$AH276))+SUMIF($G$6:$AH$6,AM$6&amp;" "&amp;'Input-Func_Class'!$F$22,$G276:$AH276))&lt;Check_Limit,0,1),1)</f>
        <v>0</v>
      </c>
      <c r="AN276">
        <f ca="1">IFERROR(IF(SUMIF($G$6:$AH$6,AN$6&amp;" Total",$G276:$AH276)-(SUMIF($G$6:$AH$6,AN$6&amp;" "&amp;'Input-Func_Class'!$D$22,$G276:$AH276)+IFERROR(SUMIF($G$6:$AH$6,AN$6&amp;" "&amp;'Input-Func_Class'!$E$22,$G276:$AH276),SUMIF($G$6:$AH$6,AN$6&amp;" "&amp;'Input-Func_Class'!$B$24,$G276:$AH276))+SUMIF($G$6:$AH$6,AN$6&amp;" "&amp;'Input-Func_Class'!$F$22,$G276:$AH276))&lt;Check_Limit,0,1),1)</f>
        <v>0</v>
      </c>
      <c r="AO276">
        <f ca="1">IFERROR(IF(SUMIF($G$6:$AH$6,AO$6&amp;" Total",$G276:$AH276)-(SUMIF($G$6:$AH$6,AO$6&amp;" "&amp;'Input-Func_Class'!$D$22,$G276:$AH276)+IFERROR(SUMIF($G$6:$AH$6,AO$6&amp;" "&amp;'Input-Func_Class'!$E$22,$G276:$AH276),SUMIF($G$6:$AH$6,AO$6&amp;" "&amp;'Input-Func_Class'!$B$24,$G276:$AH276))+SUMIF($G$6:$AH$6,AO$6&amp;" "&amp;'Input-Func_Class'!$F$22,$G276:$AH276))&lt;Check_Limit,0,1),1)</f>
        <v>0</v>
      </c>
      <c r="AP276">
        <f ca="1">IFERROR(IF(SUMIF($G$6:$AH$6,AP$6&amp;" Total",$G276:$AH276)-(SUMIF($G$6:$AH$6,AP$6&amp;" "&amp;'Input-Func_Class'!$D$22,$G276:$AH276)+IFERROR(SUMIF($G$6:$AH$6,AP$6&amp;" "&amp;'Input-Func_Class'!$E$22,$G276:$AH276),SUMIF($G$6:$AH$6,AP$6&amp;" "&amp;'Input-Func_Class'!$B$24,$G276:$AH276))+SUMIF($G$6:$AH$6,AP$6&amp;" "&amp;'Input-Func_Class'!$F$22,$G276:$AH276))&lt;Check_Limit,0,1),1)</f>
        <v>0</v>
      </c>
    </row>
    <row r="277" spans="1:42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>Functionalization!$D277</f>
        <v>2028331.1882791193</v>
      </c>
      <c r="E277" s="11">
        <f t="shared" ca="1" si="37"/>
        <v>0</v>
      </c>
      <c r="F277" s="3" t="str">
        <f>IF($D277=0,"-",IF('Input-Accounts'!$E277&lt;&gt;0,'Input-Accounts'!$E277,'Input-Accounts'!$G277))</f>
        <v>INT_LABOR</v>
      </c>
      <c r="G277" s="11">
        <f ca="1">IF(G$5&lt;&gt;"",HLOOKUP(G$5,Functionalization!$G$6:$M$427,ROW($A277)-5,FALSE),IFERROR(INDEX(G$391:G$427,MATCH($F277,$B$391:$B$427,0))/VLOOKUP($F277,$B$391:$AH$427,MATCH(LEFT(TRIM(G$6),FIND("~",SUBSTITUTE(G$6,"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277))*HLOOKUP(LEFT(TRIM(G$6),FIND("~",SUBSTITUTE(G$6," ","~",LEN(TRIM(G$6))-LEN(SUBSTITUTE(TRIM(G$6)," ",""))))-1)&amp;" Total",$B$6:$AH$427,ROW($A277)-5,FALSE))</f>
        <v>31071.265305970635</v>
      </c>
      <c r="H277" s="11">
        <f ca="1">IF(H$5&lt;&gt;"",HLOOKUP(H$5,Functionalization!$G$6:$M$427,ROW($A277)-5,FALSE),IFERROR(INDEX(H$391:H$427,MATCH($F277,$B$391:$B$427,0))/VLOOKUP($F277,$B$391:$AH$427,MATCH(LEFT(TRIM(H$6),FIND("~",SUBSTITUTE(H$6,"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277))*HLOOKUP(LEFT(TRIM(H$6),FIND("~",SUBSTITUTE(H$6," ","~",LEN(TRIM(H$6))-LEN(SUBSTITUTE(TRIM(H$6)," ",""))))-1)&amp;" Total",$B$6:$AH$427,ROW($A277)-5,FALSE))</f>
        <v>0</v>
      </c>
      <c r="I277" s="11">
        <f ca="1">IF(I$5&lt;&gt;"",HLOOKUP(I$5,Functionalization!$G$6:$M$427,ROW($A277)-5,FALSE),IFERROR(INDEX(I$391:I$427,MATCH($F277,$B$391:$B$427,0))/VLOOKUP($F277,$B$391:$AH$427,MATCH(LEFT(TRIM(I$6),FIND("~",SUBSTITUTE(I$6,"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277))*HLOOKUP(LEFT(TRIM(I$6),FIND("~",SUBSTITUTE(I$6," ","~",LEN(TRIM(I$6))-LEN(SUBSTITUTE(TRIM(I$6)," ",""))))-1)&amp;" Total",$B$6:$AH$427,ROW($A277)-5,FALSE))</f>
        <v>31071.265305970635</v>
      </c>
      <c r="J277" s="11">
        <f ca="1">IF(J$5&lt;&gt;"",HLOOKUP(J$5,Functionalization!$G$6:$M$427,ROW($A277)-5,FALSE),IFERROR(INDEX(J$391:J$427,MATCH($F277,$B$391:$B$427,0))/VLOOKUP($F277,$B$391:$AH$427,MATCH(LEFT(TRIM(J$6),FIND("~",SUBSTITUTE(J$6,"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277))*HLOOKUP(LEFT(TRIM(J$6),FIND("~",SUBSTITUTE(J$6," ","~",LEN(TRIM(J$6))-LEN(SUBSTITUTE(TRIM(J$6)," ",""))))-1)&amp;" Total",$B$6:$AH$427,ROW($A277)-5,FALSE))</f>
        <v>0</v>
      </c>
      <c r="K277" s="11">
        <f ca="1">IF(K$5&lt;&gt;"",HLOOKUP(K$5,Functionalization!$G$6:$M$427,ROW($A277)-5,FALSE),IFERROR(INDEX(K$391:K$427,MATCH($F277,$B$391:$B$427,0))/VLOOKUP($F277,$B$391:$AH$427,MATCH(LEFT(TRIM(K$6),FIND("~",SUBSTITUTE(K$6,"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277))*HLOOKUP(LEFT(TRIM(K$6),FIND("~",SUBSTITUTE(K$6," ","~",LEN(TRIM(K$6))-LEN(SUBSTITUTE(TRIM(K$6)," ",""))))-1)&amp;" Total",$B$6:$AH$427,ROW($A277)-5,FALSE))</f>
        <v>127779.10127450578</v>
      </c>
      <c r="L277" s="11">
        <f ca="1">IF(L$5&lt;&gt;"",HLOOKUP(L$5,Functionalization!$G$6:$M$427,ROW($A277)-5,FALSE),IFERROR(INDEX(L$391:L$427,MATCH($F277,$B$391:$B$427,0))/VLOOKUP($F277,$B$391:$AH$427,MATCH(LEFT(TRIM(L$6),FIND("~",SUBSTITUTE(L$6,"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277))*HLOOKUP(LEFT(TRIM(L$6),FIND("~",SUBSTITUTE(L$6," ","~",LEN(TRIM(L$6))-LEN(SUBSTITUTE(TRIM(L$6)," ",""))))-1)&amp;" Total",$B$6:$AH$427,ROW($A277)-5,FALSE))</f>
        <v>0</v>
      </c>
      <c r="M277" s="11">
        <f ca="1">IF(M$5&lt;&gt;"",HLOOKUP(M$5,Functionalization!$G$6:$M$427,ROW($A277)-5,FALSE),IFERROR(INDEX(M$391:M$427,MATCH($F277,$B$391:$B$427,0))/VLOOKUP($F277,$B$391:$AH$427,MATCH(LEFT(TRIM(M$6),FIND("~",SUBSTITUTE(M$6,"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277))*HLOOKUP(LEFT(TRIM(M$6),FIND("~",SUBSTITUTE(M$6," ","~",LEN(TRIM(M$6))-LEN(SUBSTITUTE(TRIM(M$6)," ",""))))-1)&amp;" Total",$B$6:$AH$427,ROW($A277)-5,FALSE))</f>
        <v>127779.10127450578</v>
      </c>
      <c r="N277" s="11">
        <f ca="1">IF(N$5&lt;&gt;"",HLOOKUP(N$5,Functionalization!$G$6:$M$427,ROW($A277)-5,FALSE),IFERROR(INDEX(N$391:N$427,MATCH($F277,$B$391:$B$427,0))/VLOOKUP($F277,$B$391:$AH$427,MATCH(LEFT(TRIM(N$6),FIND("~",SUBSTITUTE(N$6,"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277))*HLOOKUP(LEFT(TRIM(N$6),FIND("~",SUBSTITUTE(N$6," ","~",LEN(TRIM(N$6))-LEN(SUBSTITUTE(TRIM(N$6)," ",""))))-1)&amp;" Total",$B$6:$AH$427,ROW($A277)-5,FALSE))</f>
        <v>0</v>
      </c>
      <c r="O277" s="11">
        <f ca="1">IF(O$5&lt;&gt;"",HLOOKUP(O$5,Functionalization!$G$6:$M$427,ROW($A277)-5,FALSE),IFERROR(INDEX(O$391:O$427,MATCH($F277,$B$391:$B$427,0))/VLOOKUP($F277,$B$391:$AH$427,MATCH(LEFT(TRIM(O$6),FIND("~",SUBSTITUTE(O$6,"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277))*HLOOKUP(LEFT(TRIM(O$6),FIND("~",SUBSTITUTE(O$6," ","~",LEN(TRIM(O$6))-LEN(SUBSTITUTE(TRIM(O$6)," ",""))))-1)&amp;" Total",$B$6:$AH$427,ROW($A277)-5,FALSE))</f>
        <v>35319.831180572197</v>
      </c>
      <c r="P277" s="11">
        <f ca="1">IF(P$5&lt;&gt;"",HLOOKUP(P$5,Functionalization!$G$6:$M$427,ROW($A277)-5,FALSE),IFERROR(INDEX(P$391:P$427,MATCH($F277,$B$391:$B$427,0))/VLOOKUP($F277,$B$391:$AH$427,MATCH(LEFT(TRIM(P$6),FIND("~",SUBSTITUTE(P$6,"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277))*HLOOKUP(LEFT(TRIM(P$6),FIND("~",SUBSTITUTE(P$6," ","~",LEN(TRIM(P$6))-LEN(SUBSTITUTE(TRIM(P$6)," ",""))))-1)&amp;" Total",$B$6:$AH$427,ROW($A277)-5,FALSE))</f>
        <v>35319.831180572197</v>
      </c>
      <c r="Q277" s="11">
        <f ca="1">IF(Q$5&lt;&gt;"",HLOOKUP(Q$5,Functionalization!$G$6:$M$427,ROW($A277)-5,FALSE),IFERROR(INDEX(Q$391:Q$427,MATCH($F277,$B$391:$B$427,0))/VLOOKUP($F277,$B$391:$AH$427,MATCH(LEFT(TRIM(Q$6),FIND("~",SUBSTITUTE(Q$6,"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277))*HLOOKUP(LEFT(TRIM(Q$6),FIND("~",SUBSTITUTE(Q$6," ","~",LEN(TRIM(Q$6))-LEN(SUBSTITUTE(TRIM(Q$6)," ",""))))-1)&amp;" Total",$B$6:$AH$427,ROW($A277)-5,FALSE))</f>
        <v>0</v>
      </c>
      <c r="R277" s="11">
        <f ca="1">IF(R$5&lt;&gt;"",HLOOKUP(R$5,Functionalization!$G$6:$M$427,ROW($A277)-5,FALSE),IFERROR(INDEX(R$391:R$427,MATCH($F277,$B$391:$B$427,0))/VLOOKUP($F277,$B$391:$AH$427,MATCH(LEFT(TRIM(R$6),FIND("~",SUBSTITUTE(R$6,"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277))*HLOOKUP(LEFT(TRIM(R$6),FIND("~",SUBSTITUTE(R$6," ","~",LEN(TRIM(R$6))-LEN(SUBSTITUTE(TRIM(R$6)," ",""))))-1)&amp;" Total",$B$6:$AH$427,ROW($A277)-5,FALSE))</f>
        <v>0</v>
      </c>
      <c r="S277" s="11">
        <f ca="1">IF(S$5&lt;&gt;"",HLOOKUP(S$5,Functionalization!$G$6:$M$427,ROW($A277)-5,FALSE),IFERROR(INDEX(S$391:S$427,MATCH($F277,$B$391:$B$427,0))/VLOOKUP($F277,$B$391:$AH$427,MATCH(LEFT(TRIM(S$6),FIND("~",SUBSTITUTE(S$6,"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277))*HLOOKUP(LEFT(TRIM(S$6),FIND("~",SUBSTITUTE(S$6," ","~",LEN(TRIM(S$6))-LEN(SUBSTITUTE(TRIM(S$6)," ",""))))-1)&amp;" Total",$B$6:$AH$427,ROW($A277)-5,FALSE))</f>
        <v>104371.69626196226</v>
      </c>
      <c r="T277" s="11">
        <f ca="1">IF(T$5&lt;&gt;"",HLOOKUP(T$5,Functionalization!$G$6:$M$427,ROW($A277)-5,FALSE),IFERROR(INDEX(T$391:T$427,MATCH($F277,$B$391:$B$427,0))/VLOOKUP($F277,$B$391:$AH$427,MATCH(LEFT(TRIM(T$6),FIND("~",SUBSTITUTE(T$6,"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277))*HLOOKUP(LEFT(TRIM(T$6),FIND("~",SUBSTITUTE(T$6," ","~",LEN(TRIM(T$6))-LEN(SUBSTITUTE(TRIM(T$6)," ",""))))-1)&amp;" Total",$B$6:$AH$427,ROW($A277)-5,FALSE))</f>
        <v>104371.69626196226</v>
      </c>
      <c r="U277" s="11">
        <f ca="1">IF(U$5&lt;&gt;"",HLOOKUP(U$5,Functionalization!$G$6:$M$427,ROW($A277)-5,FALSE),IFERROR(INDEX(U$391:U$427,MATCH($F277,$B$391:$B$427,0))/VLOOKUP($F277,$B$391:$AH$427,MATCH(LEFT(TRIM(U$6),FIND("~",SUBSTITUTE(U$6,"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277))*HLOOKUP(LEFT(TRIM(U$6),FIND("~",SUBSTITUTE(U$6," ","~",LEN(TRIM(U$6))-LEN(SUBSTITUTE(TRIM(U$6)," ",""))))-1)&amp;" Total",$B$6:$AH$427,ROW($A277)-5,FALSE))</f>
        <v>0</v>
      </c>
      <c r="V277" s="11">
        <f ca="1">IF(V$5&lt;&gt;"",HLOOKUP(V$5,Functionalization!$G$6:$M$427,ROW($A277)-5,FALSE),IFERROR(INDEX(V$391:V$427,MATCH($F277,$B$391:$B$427,0))/VLOOKUP($F277,$B$391:$AH$427,MATCH(LEFT(TRIM(V$6),FIND("~",SUBSTITUTE(V$6,"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277))*HLOOKUP(LEFT(TRIM(V$6),FIND("~",SUBSTITUTE(V$6," ","~",LEN(TRIM(V$6))-LEN(SUBSTITUTE(TRIM(V$6)," ",""))))-1)&amp;" Total",$B$6:$AH$427,ROW($A277)-5,FALSE))</f>
        <v>0</v>
      </c>
      <c r="W277" s="11">
        <f ca="1">IF(W$5&lt;&gt;"",HLOOKUP(W$5,Functionalization!$G$6:$M$427,ROW($A277)-5,FALSE),IFERROR(INDEX(W$391:W$427,MATCH($F277,$B$391:$B$427,0))/VLOOKUP($F277,$B$391:$AH$427,MATCH(LEFT(TRIM(W$6),FIND("~",SUBSTITUTE(W$6,"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277))*HLOOKUP(LEFT(TRIM(W$6),FIND("~",SUBSTITUTE(W$6," ","~",LEN(TRIM(W$6))-LEN(SUBSTITUTE(TRIM(W$6)," ",""))))-1)&amp;" Total",$B$6:$AH$427,ROW($A277)-5,FALSE))</f>
        <v>947306.10561014398</v>
      </c>
      <c r="X277" s="11">
        <f ca="1">IF(X$5&lt;&gt;"",HLOOKUP(X$5,Functionalization!$G$6:$M$427,ROW($A277)-5,FALSE),IFERROR(INDEX(X$391:X$427,MATCH($F277,$B$391:$B$427,0))/VLOOKUP($F277,$B$391:$AH$427,MATCH(LEFT(TRIM(X$6),FIND("~",SUBSTITUTE(X$6,"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277))*HLOOKUP(LEFT(TRIM(X$6),FIND("~",SUBSTITUTE(X$6," ","~",LEN(TRIM(X$6))-LEN(SUBSTITUTE(TRIM(X$6)," ",""))))-1)&amp;" Total",$B$6:$AH$427,ROW($A277)-5,FALSE))</f>
        <v>750239.23294578143</v>
      </c>
      <c r="Y277" s="11">
        <f ca="1">IF(Y$5&lt;&gt;"",HLOOKUP(Y$5,Functionalization!$G$6:$M$427,ROW($A277)-5,FALSE),IFERROR(INDEX(Y$391:Y$427,MATCH($F277,$B$391:$B$427,0))/VLOOKUP($F277,$B$391:$AH$427,MATCH(LEFT(TRIM(Y$6),FIND("~",SUBSTITUTE(Y$6,"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277))*HLOOKUP(LEFT(TRIM(Y$6),FIND("~",SUBSTITUTE(Y$6," ","~",LEN(TRIM(Y$6))-LEN(SUBSTITUTE(TRIM(Y$6)," ",""))))-1)&amp;" Total",$B$6:$AH$427,ROW($A277)-5,FALSE))</f>
        <v>0</v>
      </c>
      <c r="Z277" s="11">
        <f ca="1">IF(Z$5&lt;&gt;"",HLOOKUP(Z$5,Functionalization!$G$6:$M$427,ROW($A277)-5,FALSE),IFERROR(INDEX(Z$391:Z$427,MATCH($F277,$B$391:$B$427,0))/VLOOKUP($F277,$B$391:$AH$427,MATCH(LEFT(TRIM(Z$6),FIND("~",SUBSTITUTE(Z$6,"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277))*HLOOKUP(LEFT(TRIM(Z$6),FIND("~",SUBSTITUTE(Z$6," ","~",LEN(TRIM(Z$6))-LEN(SUBSTITUTE(TRIM(Z$6)," ",""))))-1)&amp;" Total",$B$6:$AH$427,ROW($A277)-5,FALSE))</f>
        <v>197066.87266436266</v>
      </c>
      <c r="AA277" s="11">
        <f ca="1">IF(AA$5&lt;&gt;"",HLOOKUP(AA$5,Functionalization!$G$6:$M$427,ROW($A277)-5,FALSE),IFERROR(INDEX(AA$391:AA$427,MATCH($F277,$B$391:$B$427,0))/VLOOKUP($F277,$B$391:$AH$427,MATCH(LEFT(TRIM(AA$6),FIND("~",SUBSTITUTE(AA$6,"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277))*HLOOKUP(LEFT(TRIM(AA$6),FIND("~",SUBSTITUTE(AA$6," ","~",LEN(TRIM(AA$6))-LEN(SUBSTITUTE(TRIM(AA$6)," ",""))))-1)&amp;" Total",$B$6:$AH$427,ROW($A277)-5,FALSE))</f>
        <v>442816.12344350608</v>
      </c>
      <c r="AB277" s="11">
        <f ca="1">IF(AB$5&lt;&gt;"",HLOOKUP(AB$5,Functionalization!$G$6:$M$427,ROW($A277)-5,FALSE),IFERROR(INDEX(AB$391:AB$427,MATCH($F277,$B$391:$B$427,0))/VLOOKUP($F277,$B$391:$AH$427,MATCH(LEFT(TRIM(AB$6),FIND("~",SUBSTITUTE(AB$6,"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277))*HLOOKUP(LEFT(TRIM(AB$6),FIND("~",SUBSTITUTE(AB$6," ","~",LEN(TRIM(AB$6))-LEN(SUBSTITUTE(TRIM(AB$6)," ",""))))-1)&amp;" Total",$B$6:$AH$427,ROW($A277)-5,FALSE))</f>
        <v>0</v>
      </c>
      <c r="AC277" s="11">
        <f ca="1">IF(AC$5&lt;&gt;"",HLOOKUP(AC$5,Functionalization!$G$6:$M$427,ROW($A277)-5,FALSE),IFERROR(INDEX(AC$391:AC$427,MATCH($F277,$B$391:$B$427,0))/VLOOKUP($F277,$B$391:$AH$427,MATCH(LEFT(TRIM(AC$6),FIND("~",SUBSTITUTE(AC$6,"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277))*HLOOKUP(LEFT(TRIM(AC$6),FIND("~",SUBSTITUTE(AC$6," ","~",LEN(TRIM(AC$6))-LEN(SUBSTITUTE(TRIM(AC$6)," ",""))))-1)&amp;" Total",$B$6:$AH$427,ROW($A277)-5,FALSE))</f>
        <v>0</v>
      </c>
      <c r="AD277" s="11">
        <f ca="1">IF(AD$5&lt;&gt;"",HLOOKUP(AD$5,Functionalization!$G$6:$M$427,ROW($A277)-5,FALSE),IFERROR(INDEX(AD$391:AD$427,MATCH($F277,$B$391:$B$427,0))/VLOOKUP($F277,$B$391:$AH$427,MATCH(LEFT(TRIM(AD$6),FIND("~",SUBSTITUTE(AD$6,"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277))*HLOOKUP(LEFT(TRIM(AD$6),FIND("~",SUBSTITUTE(AD$6," ","~",LEN(TRIM(AD$6))-LEN(SUBSTITUTE(TRIM(AD$6)," ",""))))-1)&amp;" Total",$B$6:$AH$427,ROW($A277)-5,FALSE))</f>
        <v>442816.12344350608</v>
      </c>
      <c r="AE277" s="11">
        <f ca="1">IF(AE$5&lt;&gt;"",HLOOKUP(AE$5,Functionalization!$G$6:$M$427,ROW($A277)-5,FALSE),IFERROR(INDEX(AE$391:AE$427,MATCH($F277,$B$391:$B$427,0))/VLOOKUP($F277,$B$391:$AH$427,MATCH(LEFT(TRIM(AE$6),FIND("~",SUBSTITUTE(AE$6,"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277))*HLOOKUP(LEFT(TRIM(AE$6),FIND("~",SUBSTITUTE(AE$6," ","~",LEN(TRIM(AE$6))-LEN(SUBSTITUTE(TRIM(AE$6)," ",""))))-1)&amp;" Total",$B$6:$AH$427,ROW($A277)-5,FALSE))</f>
        <v>339667.06520245859</v>
      </c>
      <c r="AF277" s="11">
        <f ca="1">IF(AF$5&lt;&gt;"",HLOOKUP(AF$5,Functionalization!$G$6:$M$427,ROW($A277)-5,FALSE),IFERROR(INDEX(AF$391:AF$427,MATCH($F277,$B$391:$B$427,0))/VLOOKUP($F277,$B$391:$AH$427,MATCH(LEFT(TRIM(AF$6),FIND("~",SUBSTITUTE(AF$6,"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277))*HLOOKUP(LEFT(TRIM(AF$6),FIND("~",SUBSTITUTE(AF$6," ","~",LEN(TRIM(AF$6))-LEN(SUBSTITUTE(TRIM(AF$6)," ",""))))-1)&amp;" Total",$B$6:$AH$427,ROW($A277)-5,FALSE))</f>
        <v>0</v>
      </c>
      <c r="AG277" s="11">
        <f ca="1">IF(AG$5&lt;&gt;"",HLOOKUP(AG$5,Functionalization!$G$6:$M$427,ROW($A277)-5,FALSE),IFERROR(INDEX(AG$391:AG$427,MATCH($F277,$B$391:$B$427,0))/VLOOKUP($F277,$B$391:$AH$427,MATCH(LEFT(TRIM(AG$6),FIND("~",SUBSTITUTE(AG$6,"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277))*HLOOKUP(LEFT(TRIM(AG$6),FIND("~",SUBSTITUTE(AG$6," ","~",LEN(TRIM(AG$6))-LEN(SUBSTITUTE(TRIM(AG$6)," ",""))))-1)&amp;" Total",$B$6:$AH$427,ROW($A277)-5,FALSE))</f>
        <v>0</v>
      </c>
      <c r="AH277" s="11">
        <f ca="1">IF(AH$5&lt;&gt;"",HLOOKUP(AH$5,Functionalization!$G$6:$M$427,ROW($A277)-5,FALSE),IFERROR(INDEX(AH$391:AH$427,MATCH($F277,$B$391:$B$427,0))/VLOOKUP($F277,$B$391:$AH$427,MATCH(LEFT(TRIM(AH$6),FIND("~",SUBSTITUTE(AH$6,"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277))*HLOOKUP(LEFT(TRIM(AH$6),FIND("~",SUBSTITUTE(AH$6," ","~",LEN(TRIM(AH$6))-LEN(SUBSTITUTE(TRIM(AH$6)," ",""))))-1)&amp;" Total",$B$6:$AH$427,ROW($A277)-5,FALSE))</f>
        <v>339667.06520245859</v>
      </c>
      <c r="AJ277">
        <f ca="1">IFERROR(IF(SUMIF($G$6:$AH$6,AJ$6&amp;" Total",$G277:$AH277)-(SUMIF($G$6:$AH$6,AJ$6&amp;" "&amp;'Input-Func_Class'!$D$22,$G277:$AH277)+IFERROR(SUMIF($G$6:$AH$6,AJ$6&amp;" "&amp;'Input-Func_Class'!$E$22,$G277:$AH277),SUMIF($G$6:$AH$6,AJ$6&amp;" "&amp;'Input-Func_Class'!$B$24,$G277:$AH277))+SUMIF($G$6:$AH$6,AJ$6&amp;" "&amp;'Input-Func_Class'!$F$22,$G277:$AH277))&lt;Check_Limit,0,1),1)</f>
        <v>0</v>
      </c>
      <c r="AK277">
        <f ca="1">IFERROR(IF(SUMIF($G$6:$AH$6,AK$6&amp;" Total",$G277:$AH277)-(SUMIF($G$6:$AH$6,AK$6&amp;" "&amp;'Input-Func_Class'!$D$22,$G277:$AH277)+IFERROR(SUMIF($G$6:$AH$6,AK$6&amp;" "&amp;'Input-Func_Class'!$E$22,$G277:$AH277),SUMIF($G$6:$AH$6,AK$6&amp;" "&amp;'Input-Func_Class'!$B$24,$G277:$AH277))+SUMIF($G$6:$AH$6,AK$6&amp;" "&amp;'Input-Func_Class'!$F$22,$G277:$AH277))&lt;Check_Limit,0,1),1)</f>
        <v>0</v>
      </c>
      <c r="AL277">
        <f ca="1">IFERROR(IF(SUMIF($G$6:$AH$6,AL$6&amp;" Total",$G277:$AH277)-(SUMIF($G$6:$AH$6,AL$6&amp;" "&amp;'Input-Func_Class'!$D$22,$G277:$AH277)+IFERROR(SUMIF($G$6:$AH$6,AL$6&amp;" "&amp;'Input-Func_Class'!$E$22,$G277:$AH277),SUMIF($G$6:$AH$6,AL$6&amp;" "&amp;'Input-Func_Class'!$B$24,$G277:$AH277))+SUMIF($G$6:$AH$6,AL$6&amp;" "&amp;'Input-Func_Class'!$F$22,$G277:$AH277))&lt;Check_Limit,0,1),1)</f>
        <v>0</v>
      </c>
      <c r="AM277">
        <f ca="1">IFERROR(IF(SUMIF($G$6:$AH$6,AM$6&amp;" Total",$G277:$AH277)-(SUMIF($G$6:$AH$6,AM$6&amp;" "&amp;'Input-Func_Class'!$D$22,$G277:$AH277)+IFERROR(SUMIF($G$6:$AH$6,AM$6&amp;" "&amp;'Input-Func_Class'!$E$22,$G277:$AH277),SUMIF($G$6:$AH$6,AM$6&amp;" "&amp;'Input-Func_Class'!$B$24,$G277:$AH277))+SUMIF($G$6:$AH$6,AM$6&amp;" "&amp;'Input-Func_Class'!$F$22,$G277:$AH277))&lt;Check_Limit,0,1),1)</f>
        <v>0</v>
      </c>
      <c r="AN277">
        <f ca="1">IFERROR(IF(SUMIF($G$6:$AH$6,AN$6&amp;" Total",$G277:$AH277)-(SUMIF($G$6:$AH$6,AN$6&amp;" "&amp;'Input-Func_Class'!$D$22,$G277:$AH277)+IFERROR(SUMIF($G$6:$AH$6,AN$6&amp;" "&amp;'Input-Func_Class'!$E$22,$G277:$AH277),SUMIF($G$6:$AH$6,AN$6&amp;" "&amp;'Input-Func_Class'!$B$24,$G277:$AH277))+SUMIF($G$6:$AH$6,AN$6&amp;" "&amp;'Input-Func_Class'!$F$22,$G277:$AH277))&lt;Check_Limit,0,1),1)</f>
        <v>0</v>
      </c>
      <c r="AO277">
        <f ca="1">IFERROR(IF(SUMIF($G$6:$AH$6,AO$6&amp;" Total",$G277:$AH277)-(SUMIF($G$6:$AH$6,AO$6&amp;" "&amp;'Input-Func_Class'!$D$22,$G277:$AH277)+IFERROR(SUMIF($G$6:$AH$6,AO$6&amp;" "&amp;'Input-Func_Class'!$E$22,$G277:$AH277),SUMIF($G$6:$AH$6,AO$6&amp;" "&amp;'Input-Func_Class'!$B$24,$G277:$AH277))+SUMIF($G$6:$AH$6,AO$6&amp;" "&amp;'Input-Func_Class'!$F$22,$G277:$AH277))&lt;Check_Limit,0,1),1)</f>
        <v>0</v>
      </c>
      <c r="AP277">
        <f ca="1">IFERROR(IF(SUMIF($G$6:$AH$6,AP$6&amp;" Total",$G277:$AH277)-(SUMIF($G$6:$AH$6,AP$6&amp;" "&amp;'Input-Func_Class'!$D$22,$G277:$AH277)+IFERROR(SUMIF($G$6:$AH$6,AP$6&amp;" "&amp;'Input-Func_Class'!$E$22,$G277:$AH277),SUMIF($G$6:$AH$6,AP$6&amp;" "&amp;'Input-Func_Class'!$B$24,$G277:$AH277))+SUMIF($G$6:$AH$6,AP$6&amp;" "&amp;'Input-Func_Class'!$F$22,$G277:$AH277))&lt;Check_Limit,0,1),1)</f>
        <v>0</v>
      </c>
    </row>
    <row r="278" spans="1:42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>Functionalization!$D278</f>
        <v>1915987.458857002</v>
      </c>
      <c r="E278" s="11">
        <f t="shared" ca="1" si="37"/>
        <v>0</v>
      </c>
      <c r="F278" s="3" t="str">
        <f>IF($D278=0,"-",IF('Input-Accounts'!$E278&lt;&gt;0,'Input-Accounts'!$E278,'Input-Accounts'!$G278))</f>
        <v>INT_LABOR</v>
      </c>
      <c r="G278" s="11">
        <f ca="1">IF(G$5&lt;&gt;"",HLOOKUP(G$5,Functionalization!$G$6:$M$427,ROW($A278)-5,FALSE),IFERROR(INDEX(G$391:G$427,MATCH($F278,$B$391:$B$427,0))/VLOOKUP($F278,$B$391:$AH$427,MATCH(LEFT(TRIM(G$6),FIND("~",SUBSTITUTE(G$6,"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278))*HLOOKUP(LEFT(TRIM(G$6),FIND("~",SUBSTITUTE(G$6," ","~",LEN(TRIM(G$6))-LEN(SUBSTITUTE(TRIM(G$6)," ",""))))-1)&amp;" Total",$B$6:$AH$427,ROW($A278)-5,FALSE))</f>
        <v>29350.312710798869</v>
      </c>
      <c r="H278" s="11">
        <f ca="1">IF(H$5&lt;&gt;"",HLOOKUP(H$5,Functionalization!$G$6:$M$427,ROW($A278)-5,FALSE),IFERROR(INDEX(H$391:H$427,MATCH($F278,$B$391:$B$427,0))/VLOOKUP($F278,$B$391:$AH$427,MATCH(LEFT(TRIM(H$6),FIND("~",SUBSTITUTE(H$6,"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278))*HLOOKUP(LEFT(TRIM(H$6),FIND("~",SUBSTITUTE(H$6," ","~",LEN(TRIM(H$6))-LEN(SUBSTITUTE(TRIM(H$6)," ",""))))-1)&amp;" Total",$B$6:$AH$427,ROW($A278)-5,FALSE))</f>
        <v>0</v>
      </c>
      <c r="I278" s="11">
        <f ca="1">IF(I$5&lt;&gt;"",HLOOKUP(I$5,Functionalization!$G$6:$M$427,ROW($A278)-5,FALSE),IFERROR(INDEX(I$391:I$427,MATCH($F278,$B$391:$B$427,0))/VLOOKUP($F278,$B$391:$AH$427,MATCH(LEFT(TRIM(I$6),FIND("~",SUBSTITUTE(I$6,"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278))*HLOOKUP(LEFT(TRIM(I$6),FIND("~",SUBSTITUTE(I$6," ","~",LEN(TRIM(I$6))-LEN(SUBSTITUTE(TRIM(I$6)," ",""))))-1)&amp;" Total",$B$6:$AH$427,ROW($A278)-5,FALSE))</f>
        <v>29350.312710798869</v>
      </c>
      <c r="J278" s="11">
        <f ca="1">IF(J$5&lt;&gt;"",HLOOKUP(J$5,Functionalization!$G$6:$M$427,ROW($A278)-5,FALSE),IFERROR(INDEX(J$391:J$427,MATCH($F278,$B$391:$B$427,0))/VLOOKUP($F278,$B$391:$AH$427,MATCH(LEFT(TRIM(J$6),FIND("~",SUBSTITUTE(J$6,"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278))*HLOOKUP(LEFT(TRIM(J$6),FIND("~",SUBSTITUTE(J$6," ","~",LEN(TRIM(J$6))-LEN(SUBSTITUTE(TRIM(J$6)," ",""))))-1)&amp;" Total",$B$6:$AH$427,ROW($A278)-5,FALSE))</f>
        <v>0</v>
      </c>
      <c r="K278" s="11">
        <f ca="1">IF(K$5&lt;&gt;"",HLOOKUP(K$5,Functionalization!$G$6:$M$427,ROW($A278)-5,FALSE),IFERROR(INDEX(K$391:K$427,MATCH($F278,$B$391:$B$427,0))/VLOOKUP($F278,$B$391:$AH$427,MATCH(LEFT(TRIM(K$6),FIND("~",SUBSTITUTE(K$6,"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278))*HLOOKUP(LEFT(TRIM(K$6),FIND("~",SUBSTITUTE(K$6," ","~",LEN(TRIM(K$6))-LEN(SUBSTITUTE(TRIM(K$6)," ",""))))-1)&amp;" Total",$B$6:$AH$427,ROW($A278)-5,FALSE))</f>
        <v>120701.76555027247</v>
      </c>
      <c r="L278" s="11">
        <f ca="1">IF(L$5&lt;&gt;"",HLOOKUP(L$5,Functionalization!$G$6:$M$427,ROW($A278)-5,FALSE),IFERROR(INDEX(L$391:L$427,MATCH($F278,$B$391:$B$427,0))/VLOOKUP($F278,$B$391:$AH$427,MATCH(LEFT(TRIM(L$6),FIND("~",SUBSTITUTE(L$6,"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278))*HLOOKUP(LEFT(TRIM(L$6),FIND("~",SUBSTITUTE(L$6," ","~",LEN(TRIM(L$6))-LEN(SUBSTITUTE(TRIM(L$6)," ",""))))-1)&amp;" Total",$B$6:$AH$427,ROW($A278)-5,FALSE))</f>
        <v>0</v>
      </c>
      <c r="M278" s="11">
        <f ca="1">IF(M$5&lt;&gt;"",HLOOKUP(M$5,Functionalization!$G$6:$M$427,ROW($A278)-5,FALSE),IFERROR(INDEX(M$391:M$427,MATCH($F278,$B$391:$B$427,0))/VLOOKUP($F278,$B$391:$AH$427,MATCH(LEFT(TRIM(M$6),FIND("~",SUBSTITUTE(M$6,"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278))*HLOOKUP(LEFT(TRIM(M$6),FIND("~",SUBSTITUTE(M$6," ","~",LEN(TRIM(M$6))-LEN(SUBSTITUTE(TRIM(M$6)," ",""))))-1)&amp;" Total",$B$6:$AH$427,ROW($A278)-5,FALSE))</f>
        <v>120701.76555027247</v>
      </c>
      <c r="N278" s="11">
        <f ca="1">IF(N$5&lt;&gt;"",HLOOKUP(N$5,Functionalization!$G$6:$M$427,ROW($A278)-5,FALSE),IFERROR(INDEX(N$391:N$427,MATCH($F278,$B$391:$B$427,0))/VLOOKUP($F278,$B$391:$AH$427,MATCH(LEFT(TRIM(N$6),FIND("~",SUBSTITUTE(N$6,"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278))*HLOOKUP(LEFT(TRIM(N$6),FIND("~",SUBSTITUTE(N$6," ","~",LEN(TRIM(N$6))-LEN(SUBSTITUTE(TRIM(N$6)," ",""))))-1)&amp;" Total",$B$6:$AH$427,ROW($A278)-5,FALSE))</f>
        <v>0</v>
      </c>
      <c r="O278" s="11">
        <f ca="1">IF(O$5&lt;&gt;"",HLOOKUP(O$5,Functionalization!$G$6:$M$427,ROW($A278)-5,FALSE),IFERROR(INDEX(O$391:O$427,MATCH($F278,$B$391:$B$427,0))/VLOOKUP($F278,$B$391:$AH$427,MATCH(LEFT(TRIM(O$6),FIND("~",SUBSTITUTE(O$6,"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278))*HLOOKUP(LEFT(TRIM(O$6),FIND("~",SUBSTITUTE(O$6," ","~",LEN(TRIM(O$6))-LEN(SUBSTITUTE(TRIM(O$6)," ",""))))-1)&amp;" Total",$B$6:$AH$427,ROW($A278)-5,FALSE))</f>
        <v>33363.562115483488</v>
      </c>
      <c r="P278" s="11">
        <f ca="1">IF(P$5&lt;&gt;"",HLOOKUP(P$5,Functionalization!$G$6:$M$427,ROW($A278)-5,FALSE),IFERROR(INDEX(P$391:P$427,MATCH($F278,$B$391:$B$427,0))/VLOOKUP($F278,$B$391:$AH$427,MATCH(LEFT(TRIM(P$6),FIND("~",SUBSTITUTE(P$6,"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278))*HLOOKUP(LEFT(TRIM(P$6),FIND("~",SUBSTITUTE(P$6," ","~",LEN(TRIM(P$6))-LEN(SUBSTITUTE(TRIM(P$6)," ",""))))-1)&amp;" Total",$B$6:$AH$427,ROW($A278)-5,FALSE))</f>
        <v>33363.562115483488</v>
      </c>
      <c r="Q278" s="11">
        <f ca="1">IF(Q$5&lt;&gt;"",HLOOKUP(Q$5,Functionalization!$G$6:$M$427,ROW($A278)-5,FALSE),IFERROR(INDEX(Q$391:Q$427,MATCH($F278,$B$391:$B$427,0))/VLOOKUP($F278,$B$391:$AH$427,MATCH(LEFT(TRIM(Q$6),FIND("~",SUBSTITUTE(Q$6,"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278))*HLOOKUP(LEFT(TRIM(Q$6),FIND("~",SUBSTITUTE(Q$6," ","~",LEN(TRIM(Q$6))-LEN(SUBSTITUTE(TRIM(Q$6)," ",""))))-1)&amp;" Total",$B$6:$AH$427,ROW($A278)-5,FALSE))</f>
        <v>0</v>
      </c>
      <c r="R278" s="11">
        <f ca="1">IF(R$5&lt;&gt;"",HLOOKUP(R$5,Functionalization!$G$6:$M$427,ROW($A278)-5,FALSE),IFERROR(INDEX(R$391:R$427,MATCH($F278,$B$391:$B$427,0))/VLOOKUP($F278,$B$391:$AH$427,MATCH(LEFT(TRIM(R$6),FIND("~",SUBSTITUTE(R$6,"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278))*HLOOKUP(LEFT(TRIM(R$6),FIND("~",SUBSTITUTE(R$6," ","~",LEN(TRIM(R$6))-LEN(SUBSTITUTE(TRIM(R$6)," ",""))))-1)&amp;" Total",$B$6:$AH$427,ROW($A278)-5,FALSE))</f>
        <v>0</v>
      </c>
      <c r="S278" s="11">
        <f ca="1">IF(S$5&lt;&gt;"",HLOOKUP(S$5,Functionalization!$G$6:$M$427,ROW($A278)-5,FALSE),IFERROR(INDEX(S$391:S$427,MATCH($F278,$B$391:$B$427,0))/VLOOKUP($F278,$B$391:$AH$427,MATCH(LEFT(TRIM(S$6),FIND("~",SUBSTITUTE(S$6,"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278))*HLOOKUP(LEFT(TRIM(S$6),FIND("~",SUBSTITUTE(S$6," ","~",LEN(TRIM(S$6))-LEN(SUBSTITUTE(TRIM(S$6)," ",""))))-1)&amp;" Total",$B$6:$AH$427,ROW($A278)-5,FALSE))</f>
        <v>98590.832825094505</v>
      </c>
      <c r="T278" s="11">
        <f ca="1">IF(T$5&lt;&gt;"",HLOOKUP(T$5,Functionalization!$G$6:$M$427,ROW($A278)-5,FALSE),IFERROR(INDEX(T$391:T$427,MATCH($F278,$B$391:$B$427,0))/VLOOKUP($F278,$B$391:$AH$427,MATCH(LEFT(TRIM(T$6),FIND("~",SUBSTITUTE(T$6,"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278))*HLOOKUP(LEFT(TRIM(T$6),FIND("~",SUBSTITUTE(T$6," ","~",LEN(TRIM(T$6))-LEN(SUBSTITUTE(TRIM(T$6)," ",""))))-1)&amp;" Total",$B$6:$AH$427,ROW($A278)-5,FALSE))</f>
        <v>98590.832825094505</v>
      </c>
      <c r="U278" s="11">
        <f ca="1">IF(U$5&lt;&gt;"",HLOOKUP(U$5,Functionalization!$G$6:$M$427,ROW($A278)-5,FALSE),IFERROR(INDEX(U$391:U$427,MATCH($F278,$B$391:$B$427,0))/VLOOKUP($F278,$B$391:$AH$427,MATCH(LEFT(TRIM(U$6),FIND("~",SUBSTITUTE(U$6,"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278))*HLOOKUP(LEFT(TRIM(U$6),FIND("~",SUBSTITUTE(U$6," ","~",LEN(TRIM(U$6))-LEN(SUBSTITUTE(TRIM(U$6)," ",""))))-1)&amp;" Total",$B$6:$AH$427,ROW($A278)-5,FALSE))</f>
        <v>0</v>
      </c>
      <c r="V278" s="11">
        <f ca="1">IF(V$5&lt;&gt;"",HLOOKUP(V$5,Functionalization!$G$6:$M$427,ROW($A278)-5,FALSE),IFERROR(INDEX(V$391:V$427,MATCH($F278,$B$391:$B$427,0))/VLOOKUP($F278,$B$391:$AH$427,MATCH(LEFT(TRIM(V$6),FIND("~",SUBSTITUTE(V$6,"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278))*HLOOKUP(LEFT(TRIM(V$6),FIND("~",SUBSTITUTE(V$6," ","~",LEN(TRIM(V$6))-LEN(SUBSTITUTE(TRIM(V$6)," ",""))))-1)&amp;" Total",$B$6:$AH$427,ROW($A278)-5,FALSE))</f>
        <v>0</v>
      </c>
      <c r="W278" s="11">
        <f ca="1">IF(W$5&lt;&gt;"",HLOOKUP(W$5,Functionalization!$G$6:$M$427,ROW($A278)-5,FALSE),IFERROR(INDEX(W$391:W$427,MATCH($F278,$B$391:$B$427,0))/VLOOKUP($F278,$B$391:$AH$427,MATCH(LEFT(TRIM(W$6),FIND("~",SUBSTITUTE(W$6,"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278))*HLOOKUP(LEFT(TRIM(W$6),FIND("~",SUBSTITUTE(W$6," ","~",LEN(TRIM(W$6))-LEN(SUBSTITUTE(TRIM(W$6)," ",""))))-1)&amp;" Total",$B$6:$AH$427,ROW($A278)-5,FALSE))</f>
        <v>894837.4055164092</v>
      </c>
      <c r="X278" s="11">
        <f ca="1">IF(X$5&lt;&gt;"",HLOOKUP(X$5,Functionalization!$G$6:$M$427,ROW($A278)-5,FALSE),IFERROR(INDEX(X$391:X$427,MATCH($F278,$B$391:$B$427,0))/VLOOKUP($F278,$B$391:$AH$427,MATCH(LEFT(TRIM(X$6),FIND("~",SUBSTITUTE(X$6,"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278))*HLOOKUP(LEFT(TRIM(X$6),FIND("~",SUBSTITUTE(X$6," ","~",LEN(TRIM(X$6))-LEN(SUBSTITUTE(TRIM(X$6)," ",""))))-1)&amp;" Total",$B$6:$AH$427,ROW($A278)-5,FALSE))</f>
        <v>708685.52915472211</v>
      </c>
      <c r="Y278" s="11">
        <f ca="1">IF(Y$5&lt;&gt;"",HLOOKUP(Y$5,Functionalization!$G$6:$M$427,ROW($A278)-5,FALSE),IFERROR(INDEX(Y$391:Y$427,MATCH($F278,$B$391:$B$427,0))/VLOOKUP($F278,$B$391:$AH$427,MATCH(LEFT(TRIM(Y$6),FIND("~",SUBSTITUTE(Y$6,"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278))*HLOOKUP(LEFT(TRIM(Y$6),FIND("~",SUBSTITUTE(Y$6," ","~",LEN(TRIM(Y$6))-LEN(SUBSTITUTE(TRIM(Y$6)," ",""))))-1)&amp;" Total",$B$6:$AH$427,ROW($A278)-5,FALSE))</f>
        <v>0</v>
      </c>
      <c r="Z278" s="11">
        <f ca="1">IF(Z$5&lt;&gt;"",HLOOKUP(Z$5,Functionalization!$G$6:$M$427,ROW($A278)-5,FALSE),IFERROR(INDEX(Z$391:Z$427,MATCH($F278,$B$391:$B$427,0))/VLOOKUP($F278,$B$391:$AH$427,MATCH(LEFT(TRIM(Z$6),FIND("~",SUBSTITUTE(Z$6,"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278))*HLOOKUP(LEFT(TRIM(Z$6),FIND("~",SUBSTITUTE(Z$6," ","~",LEN(TRIM(Z$6))-LEN(SUBSTITUTE(TRIM(Z$6)," ",""))))-1)&amp;" Total",$B$6:$AH$427,ROW($A278)-5,FALSE))</f>
        <v>186151.87636168714</v>
      </c>
      <c r="AA278" s="11">
        <f ca="1">IF(AA$5&lt;&gt;"",HLOOKUP(AA$5,Functionalization!$G$6:$M$427,ROW($A278)-5,FALSE),IFERROR(INDEX(AA$391:AA$427,MATCH($F278,$B$391:$B$427,0))/VLOOKUP($F278,$B$391:$AH$427,MATCH(LEFT(TRIM(AA$6),FIND("~",SUBSTITUTE(AA$6,"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278))*HLOOKUP(LEFT(TRIM(AA$6),FIND("~",SUBSTITUTE(AA$6," ","~",LEN(TRIM(AA$6))-LEN(SUBSTITUTE(TRIM(AA$6)," ",""))))-1)&amp;" Total",$B$6:$AH$427,ROW($A278)-5,FALSE))</f>
        <v>418289.74676332733</v>
      </c>
      <c r="AB278" s="11">
        <f ca="1">IF(AB$5&lt;&gt;"",HLOOKUP(AB$5,Functionalization!$G$6:$M$427,ROW($A278)-5,FALSE),IFERROR(INDEX(AB$391:AB$427,MATCH($F278,$B$391:$B$427,0))/VLOOKUP($F278,$B$391:$AH$427,MATCH(LEFT(TRIM(AB$6),FIND("~",SUBSTITUTE(AB$6,"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278))*HLOOKUP(LEFT(TRIM(AB$6),FIND("~",SUBSTITUTE(AB$6," ","~",LEN(TRIM(AB$6))-LEN(SUBSTITUTE(TRIM(AB$6)," ",""))))-1)&amp;" Total",$B$6:$AH$427,ROW($A278)-5,FALSE))</f>
        <v>0</v>
      </c>
      <c r="AC278" s="11">
        <f ca="1">IF(AC$5&lt;&gt;"",HLOOKUP(AC$5,Functionalization!$G$6:$M$427,ROW($A278)-5,FALSE),IFERROR(INDEX(AC$391:AC$427,MATCH($F278,$B$391:$B$427,0))/VLOOKUP($F278,$B$391:$AH$427,MATCH(LEFT(TRIM(AC$6),FIND("~",SUBSTITUTE(AC$6,"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278))*HLOOKUP(LEFT(TRIM(AC$6),FIND("~",SUBSTITUTE(AC$6," ","~",LEN(TRIM(AC$6))-LEN(SUBSTITUTE(TRIM(AC$6)," ",""))))-1)&amp;" Total",$B$6:$AH$427,ROW($A278)-5,FALSE))</f>
        <v>0</v>
      </c>
      <c r="AD278" s="11">
        <f ca="1">IF(AD$5&lt;&gt;"",HLOOKUP(AD$5,Functionalization!$G$6:$M$427,ROW($A278)-5,FALSE),IFERROR(INDEX(AD$391:AD$427,MATCH($F278,$B$391:$B$427,0))/VLOOKUP($F278,$B$391:$AH$427,MATCH(LEFT(TRIM(AD$6),FIND("~",SUBSTITUTE(AD$6,"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278))*HLOOKUP(LEFT(TRIM(AD$6),FIND("~",SUBSTITUTE(AD$6," ","~",LEN(TRIM(AD$6))-LEN(SUBSTITUTE(TRIM(AD$6)," ",""))))-1)&amp;" Total",$B$6:$AH$427,ROW($A278)-5,FALSE))</f>
        <v>418289.74676332733</v>
      </c>
      <c r="AE278" s="11">
        <f ca="1">IF(AE$5&lt;&gt;"",HLOOKUP(AE$5,Functionalization!$G$6:$M$427,ROW($A278)-5,FALSE),IFERROR(INDEX(AE$391:AE$427,MATCH($F278,$B$391:$B$427,0))/VLOOKUP($F278,$B$391:$AH$427,MATCH(LEFT(TRIM(AE$6),FIND("~",SUBSTITUTE(AE$6,"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278))*HLOOKUP(LEFT(TRIM(AE$6),FIND("~",SUBSTITUTE(AE$6," ","~",LEN(TRIM(AE$6))-LEN(SUBSTITUTE(TRIM(AE$6)," ",""))))-1)&amp;" Total",$B$6:$AH$427,ROW($A278)-5,FALSE))</f>
        <v>320853.83337561623</v>
      </c>
      <c r="AF278" s="11">
        <f ca="1">IF(AF$5&lt;&gt;"",HLOOKUP(AF$5,Functionalization!$G$6:$M$427,ROW($A278)-5,FALSE),IFERROR(INDEX(AF$391:AF$427,MATCH($F278,$B$391:$B$427,0))/VLOOKUP($F278,$B$391:$AH$427,MATCH(LEFT(TRIM(AF$6),FIND("~",SUBSTITUTE(AF$6,"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278))*HLOOKUP(LEFT(TRIM(AF$6),FIND("~",SUBSTITUTE(AF$6," ","~",LEN(TRIM(AF$6))-LEN(SUBSTITUTE(TRIM(AF$6)," ",""))))-1)&amp;" Total",$B$6:$AH$427,ROW($A278)-5,FALSE))</f>
        <v>0</v>
      </c>
      <c r="AG278" s="11">
        <f ca="1">IF(AG$5&lt;&gt;"",HLOOKUP(AG$5,Functionalization!$G$6:$M$427,ROW($A278)-5,FALSE),IFERROR(INDEX(AG$391:AG$427,MATCH($F278,$B$391:$B$427,0))/VLOOKUP($F278,$B$391:$AH$427,MATCH(LEFT(TRIM(AG$6),FIND("~",SUBSTITUTE(AG$6,"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278))*HLOOKUP(LEFT(TRIM(AG$6),FIND("~",SUBSTITUTE(AG$6," ","~",LEN(TRIM(AG$6))-LEN(SUBSTITUTE(TRIM(AG$6)," ",""))))-1)&amp;" Total",$B$6:$AH$427,ROW($A278)-5,FALSE))</f>
        <v>0</v>
      </c>
      <c r="AH278" s="11">
        <f ca="1">IF(AH$5&lt;&gt;"",HLOOKUP(AH$5,Functionalization!$G$6:$M$427,ROW($A278)-5,FALSE),IFERROR(INDEX(AH$391:AH$427,MATCH($F278,$B$391:$B$427,0))/VLOOKUP($F278,$B$391:$AH$427,MATCH(LEFT(TRIM(AH$6),FIND("~",SUBSTITUTE(AH$6,"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278))*HLOOKUP(LEFT(TRIM(AH$6),FIND("~",SUBSTITUTE(AH$6," ","~",LEN(TRIM(AH$6))-LEN(SUBSTITUTE(TRIM(AH$6)," ",""))))-1)&amp;" Total",$B$6:$AH$427,ROW($A278)-5,FALSE))</f>
        <v>320853.83337561623</v>
      </c>
      <c r="AJ278">
        <f ca="1">IFERROR(IF(SUMIF($G$6:$AH$6,AJ$6&amp;" Total",$G278:$AH278)-(SUMIF($G$6:$AH$6,AJ$6&amp;" "&amp;'Input-Func_Class'!$D$22,$G278:$AH278)+IFERROR(SUMIF($G$6:$AH$6,AJ$6&amp;" "&amp;'Input-Func_Class'!$E$22,$G278:$AH278),SUMIF($G$6:$AH$6,AJ$6&amp;" "&amp;'Input-Func_Class'!$B$24,$G278:$AH278))+SUMIF($G$6:$AH$6,AJ$6&amp;" "&amp;'Input-Func_Class'!$F$22,$G278:$AH278))&lt;Check_Limit,0,1),1)</f>
        <v>0</v>
      </c>
      <c r="AK278">
        <f ca="1">IFERROR(IF(SUMIF($G$6:$AH$6,AK$6&amp;" Total",$G278:$AH278)-(SUMIF($G$6:$AH$6,AK$6&amp;" "&amp;'Input-Func_Class'!$D$22,$G278:$AH278)+IFERROR(SUMIF($G$6:$AH$6,AK$6&amp;" "&amp;'Input-Func_Class'!$E$22,$G278:$AH278),SUMIF($G$6:$AH$6,AK$6&amp;" "&amp;'Input-Func_Class'!$B$24,$G278:$AH278))+SUMIF($G$6:$AH$6,AK$6&amp;" "&amp;'Input-Func_Class'!$F$22,$G278:$AH278))&lt;Check_Limit,0,1),1)</f>
        <v>0</v>
      </c>
      <c r="AL278">
        <f ca="1">IFERROR(IF(SUMIF($G$6:$AH$6,AL$6&amp;" Total",$G278:$AH278)-(SUMIF($G$6:$AH$6,AL$6&amp;" "&amp;'Input-Func_Class'!$D$22,$G278:$AH278)+IFERROR(SUMIF($G$6:$AH$6,AL$6&amp;" "&amp;'Input-Func_Class'!$E$22,$G278:$AH278),SUMIF($G$6:$AH$6,AL$6&amp;" "&amp;'Input-Func_Class'!$B$24,$G278:$AH278))+SUMIF($G$6:$AH$6,AL$6&amp;" "&amp;'Input-Func_Class'!$F$22,$G278:$AH278))&lt;Check_Limit,0,1),1)</f>
        <v>0</v>
      </c>
      <c r="AM278">
        <f ca="1">IFERROR(IF(SUMIF($G$6:$AH$6,AM$6&amp;" Total",$G278:$AH278)-(SUMIF($G$6:$AH$6,AM$6&amp;" "&amp;'Input-Func_Class'!$D$22,$G278:$AH278)+IFERROR(SUMIF($G$6:$AH$6,AM$6&amp;" "&amp;'Input-Func_Class'!$E$22,$G278:$AH278),SUMIF($G$6:$AH$6,AM$6&amp;" "&amp;'Input-Func_Class'!$B$24,$G278:$AH278))+SUMIF($G$6:$AH$6,AM$6&amp;" "&amp;'Input-Func_Class'!$F$22,$G278:$AH278))&lt;Check_Limit,0,1),1)</f>
        <v>0</v>
      </c>
      <c r="AN278">
        <f ca="1">IFERROR(IF(SUMIF($G$6:$AH$6,AN$6&amp;" Total",$G278:$AH278)-(SUMIF($G$6:$AH$6,AN$6&amp;" "&amp;'Input-Func_Class'!$D$22,$G278:$AH278)+IFERROR(SUMIF($G$6:$AH$6,AN$6&amp;" "&amp;'Input-Func_Class'!$E$22,$G278:$AH278),SUMIF($G$6:$AH$6,AN$6&amp;" "&amp;'Input-Func_Class'!$B$24,$G278:$AH278))+SUMIF($G$6:$AH$6,AN$6&amp;" "&amp;'Input-Func_Class'!$F$22,$G278:$AH278))&lt;Check_Limit,0,1),1)</f>
        <v>0</v>
      </c>
      <c r="AO278">
        <f ca="1">IFERROR(IF(SUMIF($G$6:$AH$6,AO$6&amp;" Total",$G278:$AH278)-(SUMIF($G$6:$AH$6,AO$6&amp;" "&amp;'Input-Func_Class'!$D$22,$G278:$AH278)+IFERROR(SUMIF($G$6:$AH$6,AO$6&amp;" "&amp;'Input-Func_Class'!$E$22,$G278:$AH278),SUMIF($G$6:$AH$6,AO$6&amp;" "&amp;'Input-Func_Class'!$B$24,$G278:$AH278))+SUMIF($G$6:$AH$6,AO$6&amp;" "&amp;'Input-Func_Class'!$F$22,$G278:$AH278))&lt;Check_Limit,0,1),1)</f>
        <v>0</v>
      </c>
      <c r="AP278">
        <f ca="1">IFERROR(IF(SUMIF($G$6:$AH$6,AP$6&amp;" Total",$G278:$AH278)-(SUMIF($G$6:$AH$6,AP$6&amp;" "&amp;'Input-Func_Class'!$D$22,$G278:$AH278)+IFERROR(SUMIF($G$6:$AH$6,AP$6&amp;" "&amp;'Input-Func_Class'!$E$22,$G278:$AH278),SUMIF($G$6:$AH$6,AP$6&amp;" "&amp;'Input-Func_Class'!$B$24,$G278:$AH278))+SUMIF($G$6:$AH$6,AP$6&amp;" "&amp;'Input-Func_Class'!$F$22,$G278:$AH278))&lt;Check_Limit,0,1),1)</f>
        <v>0</v>
      </c>
    </row>
    <row r="279" spans="1:42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>Functionalization!$D279</f>
        <v>5765127.5704047903</v>
      </c>
      <c r="E279" s="11">
        <f t="shared" ca="1" si="37"/>
        <v>0</v>
      </c>
      <c r="F279" s="3" t="str">
        <f>IF($D279=0,"-",IF('Input-Accounts'!$E279&lt;&gt;0,'Input-Accounts'!$E279,'Input-Accounts'!$G279))</f>
        <v>INT_LABOR</v>
      </c>
      <c r="G279" s="11">
        <f ca="1">IF(G$5&lt;&gt;"",HLOOKUP(G$5,Functionalization!$G$6:$M$427,ROW($A279)-5,FALSE),IFERROR(INDEX(G$391:G$427,MATCH($F279,$B$391:$B$427,0))/VLOOKUP($F279,$B$391:$AH$427,MATCH(LEFT(TRIM(G$6),FIND("~",SUBSTITUTE(G$6,"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279))*HLOOKUP(LEFT(TRIM(G$6),FIND("~",SUBSTITUTE(G$6," ","~",LEN(TRIM(G$6))-LEN(SUBSTITUTE(TRIM(G$6)," ",""))))-1)&amp;" Total",$B$6:$AH$427,ROW($A279)-5,FALSE))</f>
        <v>88313.88547290978</v>
      </c>
      <c r="H279" s="11">
        <f ca="1">IF(H$5&lt;&gt;"",HLOOKUP(H$5,Functionalization!$G$6:$M$427,ROW($A279)-5,FALSE),IFERROR(INDEX(H$391:H$427,MATCH($F279,$B$391:$B$427,0))/VLOOKUP($F279,$B$391:$AH$427,MATCH(LEFT(TRIM(H$6),FIND("~",SUBSTITUTE(H$6,"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279))*HLOOKUP(LEFT(TRIM(H$6),FIND("~",SUBSTITUTE(H$6," ","~",LEN(TRIM(H$6))-LEN(SUBSTITUTE(TRIM(H$6)," ",""))))-1)&amp;" Total",$B$6:$AH$427,ROW($A279)-5,FALSE))</f>
        <v>0</v>
      </c>
      <c r="I279" s="11">
        <f ca="1">IF(I$5&lt;&gt;"",HLOOKUP(I$5,Functionalization!$G$6:$M$427,ROW($A279)-5,FALSE),IFERROR(INDEX(I$391:I$427,MATCH($F279,$B$391:$B$427,0))/VLOOKUP($F279,$B$391:$AH$427,MATCH(LEFT(TRIM(I$6),FIND("~",SUBSTITUTE(I$6,"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279))*HLOOKUP(LEFT(TRIM(I$6),FIND("~",SUBSTITUTE(I$6," ","~",LEN(TRIM(I$6))-LEN(SUBSTITUTE(TRIM(I$6)," ",""))))-1)&amp;" Total",$B$6:$AH$427,ROW($A279)-5,FALSE))</f>
        <v>88313.88547290978</v>
      </c>
      <c r="J279" s="11">
        <f ca="1">IF(J$5&lt;&gt;"",HLOOKUP(J$5,Functionalization!$G$6:$M$427,ROW($A279)-5,FALSE),IFERROR(INDEX(J$391:J$427,MATCH($F279,$B$391:$B$427,0))/VLOOKUP($F279,$B$391:$AH$427,MATCH(LEFT(TRIM(J$6),FIND("~",SUBSTITUTE(J$6,"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279))*HLOOKUP(LEFT(TRIM(J$6),FIND("~",SUBSTITUTE(J$6," ","~",LEN(TRIM(J$6))-LEN(SUBSTITUTE(TRIM(J$6)," ",""))))-1)&amp;" Total",$B$6:$AH$427,ROW($A279)-5,FALSE))</f>
        <v>0</v>
      </c>
      <c r="K279" s="11">
        <f ca="1">IF(K$5&lt;&gt;"",HLOOKUP(K$5,Functionalization!$G$6:$M$427,ROW($A279)-5,FALSE),IFERROR(INDEX(K$391:K$427,MATCH($F279,$B$391:$B$427,0))/VLOOKUP($F279,$B$391:$AH$427,MATCH(LEFT(TRIM(K$6),FIND("~",SUBSTITUTE(K$6,"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279))*HLOOKUP(LEFT(TRIM(K$6),FIND("~",SUBSTITUTE(K$6," ","~",LEN(TRIM(K$6))-LEN(SUBSTITUTE(TRIM(K$6)," ",""))))-1)&amp;" Total",$B$6:$AH$427,ROW($A279)-5,FALSE))</f>
        <v>363186.6550867366</v>
      </c>
      <c r="L279" s="11">
        <f ca="1">IF(L$5&lt;&gt;"",HLOOKUP(L$5,Functionalization!$G$6:$M$427,ROW($A279)-5,FALSE),IFERROR(INDEX(L$391:L$427,MATCH($F279,$B$391:$B$427,0))/VLOOKUP($F279,$B$391:$AH$427,MATCH(LEFT(TRIM(L$6),FIND("~",SUBSTITUTE(L$6,"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279))*HLOOKUP(LEFT(TRIM(L$6),FIND("~",SUBSTITUTE(L$6," ","~",LEN(TRIM(L$6))-LEN(SUBSTITUTE(TRIM(L$6)," ",""))))-1)&amp;" Total",$B$6:$AH$427,ROW($A279)-5,FALSE))</f>
        <v>0</v>
      </c>
      <c r="M279" s="11">
        <f ca="1">IF(M$5&lt;&gt;"",HLOOKUP(M$5,Functionalization!$G$6:$M$427,ROW($A279)-5,FALSE),IFERROR(INDEX(M$391:M$427,MATCH($F279,$B$391:$B$427,0))/VLOOKUP($F279,$B$391:$AH$427,MATCH(LEFT(TRIM(M$6),FIND("~",SUBSTITUTE(M$6,"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279))*HLOOKUP(LEFT(TRIM(M$6),FIND("~",SUBSTITUTE(M$6," ","~",LEN(TRIM(M$6))-LEN(SUBSTITUTE(TRIM(M$6)," ",""))))-1)&amp;" Total",$B$6:$AH$427,ROW($A279)-5,FALSE))</f>
        <v>363186.6550867366</v>
      </c>
      <c r="N279" s="11">
        <f ca="1">IF(N$5&lt;&gt;"",HLOOKUP(N$5,Functionalization!$G$6:$M$427,ROW($A279)-5,FALSE),IFERROR(INDEX(N$391:N$427,MATCH($F279,$B$391:$B$427,0))/VLOOKUP($F279,$B$391:$AH$427,MATCH(LEFT(TRIM(N$6),FIND("~",SUBSTITUTE(N$6,"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279))*HLOOKUP(LEFT(TRIM(N$6),FIND("~",SUBSTITUTE(N$6," ","~",LEN(TRIM(N$6))-LEN(SUBSTITUTE(TRIM(N$6)," ",""))))-1)&amp;" Total",$B$6:$AH$427,ROW($A279)-5,FALSE))</f>
        <v>0</v>
      </c>
      <c r="O279" s="11">
        <f ca="1">IF(O$5&lt;&gt;"",HLOOKUP(O$5,Functionalization!$G$6:$M$427,ROW($A279)-5,FALSE),IFERROR(INDEX(O$391:O$427,MATCH($F279,$B$391:$B$427,0))/VLOOKUP($F279,$B$391:$AH$427,MATCH(LEFT(TRIM(O$6),FIND("~",SUBSTITUTE(O$6,"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279))*HLOOKUP(LEFT(TRIM(O$6),FIND("~",SUBSTITUTE(O$6," ","~",LEN(TRIM(O$6))-LEN(SUBSTITUTE(TRIM(O$6)," ",""))))-1)&amp;" Total",$B$6:$AH$427,ROW($A279)-5,FALSE))</f>
        <v>100389.58809972156</v>
      </c>
      <c r="P279" s="11">
        <f ca="1">IF(P$5&lt;&gt;"",HLOOKUP(P$5,Functionalization!$G$6:$M$427,ROW($A279)-5,FALSE),IFERROR(INDEX(P$391:P$427,MATCH($F279,$B$391:$B$427,0))/VLOOKUP($F279,$B$391:$AH$427,MATCH(LEFT(TRIM(P$6),FIND("~",SUBSTITUTE(P$6,"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279))*HLOOKUP(LEFT(TRIM(P$6),FIND("~",SUBSTITUTE(P$6," ","~",LEN(TRIM(P$6))-LEN(SUBSTITUTE(TRIM(P$6)," ",""))))-1)&amp;" Total",$B$6:$AH$427,ROW($A279)-5,FALSE))</f>
        <v>100389.58809972156</v>
      </c>
      <c r="Q279" s="11">
        <f ca="1">IF(Q$5&lt;&gt;"",HLOOKUP(Q$5,Functionalization!$G$6:$M$427,ROW($A279)-5,FALSE),IFERROR(INDEX(Q$391:Q$427,MATCH($F279,$B$391:$B$427,0))/VLOOKUP($F279,$B$391:$AH$427,MATCH(LEFT(TRIM(Q$6),FIND("~",SUBSTITUTE(Q$6,"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279))*HLOOKUP(LEFT(TRIM(Q$6),FIND("~",SUBSTITUTE(Q$6," ","~",LEN(TRIM(Q$6))-LEN(SUBSTITUTE(TRIM(Q$6)," ",""))))-1)&amp;" Total",$B$6:$AH$427,ROW($A279)-5,FALSE))</f>
        <v>0</v>
      </c>
      <c r="R279" s="11">
        <f ca="1">IF(R$5&lt;&gt;"",HLOOKUP(R$5,Functionalization!$G$6:$M$427,ROW($A279)-5,FALSE),IFERROR(INDEX(R$391:R$427,MATCH($F279,$B$391:$B$427,0))/VLOOKUP($F279,$B$391:$AH$427,MATCH(LEFT(TRIM(R$6),FIND("~",SUBSTITUTE(R$6,"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279))*HLOOKUP(LEFT(TRIM(R$6),FIND("~",SUBSTITUTE(R$6," ","~",LEN(TRIM(R$6))-LEN(SUBSTITUTE(TRIM(R$6)," ",""))))-1)&amp;" Total",$B$6:$AH$427,ROW($A279)-5,FALSE))</f>
        <v>0</v>
      </c>
      <c r="S279" s="11">
        <f ca="1">IF(S$5&lt;&gt;"",HLOOKUP(S$5,Functionalization!$G$6:$M$427,ROW($A279)-5,FALSE),IFERROR(INDEX(S$391:S$427,MATCH($F279,$B$391:$B$427,0))/VLOOKUP($F279,$B$391:$AH$427,MATCH(LEFT(TRIM(S$6),FIND("~",SUBSTITUTE(S$6,"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279))*HLOOKUP(LEFT(TRIM(S$6),FIND("~",SUBSTITUTE(S$6," ","~",LEN(TRIM(S$6))-LEN(SUBSTITUTE(TRIM(S$6)," ",""))))-1)&amp;" Total",$B$6:$AH$427,ROW($A279)-5,FALSE))</f>
        <v>296655.76665527804</v>
      </c>
      <c r="T279" s="11">
        <f ca="1">IF(T$5&lt;&gt;"",HLOOKUP(T$5,Functionalization!$G$6:$M$427,ROW($A279)-5,FALSE),IFERROR(INDEX(T$391:T$427,MATCH($F279,$B$391:$B$427,0))/VLOOKUP($F279,$B$391:$AH$427,MATCH(LEFT(TRIM(T$6),FIND("~",SUBSTITUTE(T$6,"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279))*HLOOKUP(LEFT(TRIM(T$6),FIND("~",SUBSTITUTE(T$6," ","~",LEN(TRIM(T$6))-LEN(SUBSTITUTE(TRIM(T$6)," ",""))))-1)&amp;" Total",$B$6:$AH$427,ROW($A279)-5,FALSE))</f>
        <v>296655.76665527804</v>
      </c>
      <c r="U279" s="11">
        <f ca="1">IF(U$5&lt;&gt;"",HLOOKUP(U$5,Functionalization!$G$6:$M$427,ROW($A279)-5,FALSE),IFERROR(INDEX(U$391:U$427,MATCH($F279,$B$391:$B$427,0))/VLOOKUP($F279,$B$391:$AH$427,MATCH(LEFT(TRIM(U$6),FIND("~",SUBSTITUTE(U$6,"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279))*HLOOKUP(LEFT(TRIM(U$6),FIND("~",SUBSTITUTE(U$6," ","~",LEN(TRIM(U$6))-LEN(SUBSTITUTE(TRIM(U$6)," ",""))))-1)&amp;" Total",$B$6:$AH$427,ROW($A279)-5,FALSE))</f>
        <v>0</v>
      </c>
      <c r="V279" s="11">
        <f ca="1">IF(V$5&lt;&gt;"",HLOOKUP(V$5,Functionalization!$G$6:$M$427,ROW($A279)-5,FALSE),IFERROR(INDEX(V$391:V$427,MATCH($F279,$B$391:$B$427,0))/VLOOKUP($F279,$B$391:$AH$427,MATCH(LEFT(TRIM(V$6),FIND("~",SUBSTITUTE(V$6,"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279))*HLOOKUP(LEFT(TRIM(V$6),FIND("~",SUBSTITUTE(V$6," ","~",LEN(TRIM(V$6))-LEN(SUBSTITUTE(TRIM(V$6)," ",""))))-1)&amp;" Total",$B$6:$AH$427,ROW($A279)-5,FALSE))</f>
        <v>0</v>
      </c>
      <c r="W279" s="11">
        <f ca="1">IF(W$5&lt;&gt;"",HLOOKUP(W$5,Functionalization!$G$6:$M$427,ROW($A279)-5,FALSE),IFERROR(INDEX(W$391:W$427,MATCH($F279,$B$391:$B$427,0))/VLOOKUP($F279,$B$391:$AH$427,MATCH(LEFT(TRIM(W$6),FIND("~",SUBSTITUTE(W$6,"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279))*HLOOKUP(LEFT(TRIM(W$6),FIND("~",SUBSTITUTE(W$6," ","~",LEN(TRIM(W$6))-LEN(SUBSTITUTE(TRIM(W$6)," ",""))))-1)&amp;" Total",$B$6:$AH$427,ROW($A279)-5,FALSE))</f>
        <v>2692529.0005027996</v>
      </c>
      <c r="X279" s="11">
        <f ca="1">IF(X$5&lt;&gt;"",HLOOKUP(X$5,Functionalization!$G$6:$M$427,ROW($A279)-5,FALSE),IFERROR(INDEX(X$391:X$427,MATCH($F279,$B$391:$B$427,0))/VLOOKUP($F279,$B$391:$AH$427,MATCH(LEFT(TRIM(X$6),FIND("~",SUBSTITUTE(X$6,"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279))*HLOOKUP(LEFT(TRIM(X$6),FIND("~",SUBSTITUTE(X$6," ","~",LEN(TRIM(X$6))-LEN(SUBSTITUTE(TRIM(X$6)," ",""))))-1)&amp;" Total",$B$6:$AH$427,ROW($A279)-5,FALSE))</f>
        <v>2132405.6501466515</v>
      </c>
      <c r="Y279" s="11">
        <f ca="1">IF(Y$5&lt;&gt;"",HLOOKUP(Y$5,Functionalization!$G$6:$M$427,ROW($A279)-5,FALSE),IFERROR(INDEX(Y$391:Y$427,MATCH($F279,$B$391:$B$427,0))/VLOOKUP($F279,$B$391:$AH$427,MATCH(LEFT(TRIM(Y$6),FIND("~",SUBSTITUTE(Y$6,"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279))*HLOOKUP(LEFT(TRIM(Y$6),FIND("~",SUBSTITUTE(Y$6," ","~",LEN(TRIM(Y$6))-LEN(SUBSTITUTE(TRIM(Y$6)," ",""))))-1)&amp;" Total",$B$6:$AH$427,ROW($A279)-5,FALSE))</f>
        <v>0</v>
      </c>
      <c r="Z279" s="11">
        <f ca="1">IF(Z$5&lt;&gt;"",HLOOKUP(Z$5,Functionalization!$G$6:$M$427,ROW($A279)-5,FALSE),IFERROR(INDEX(Z$391:Z$427,MATCH($F279,$B$391:$B$427,0))/VLOOKUP($F279,$B$391:$AH$427,MATCH(LEFT(TRIM(Z$6),FIND("~",SUBSTITUTE(Z$6,"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279))*HLOOKUP(LEFT(TRIM(Z$6),FIND("~",SUBSTITUTE(Z$6," ","~",LEN(TRIM(Z$6))-LEN(SUBSTITUTE(TRIM(Z$6)," ",""))))-1)&amp;" Total",$B$6:$AH$427,ROW($A279)-5,FALSE))</f>
        <v>560123.35035614809</v>
      </c>
      <c r="AA279" s="11">
        <f ca="1">IF(AA$5&lt;&gt;"",HLOOKUP(AA$5,Functionalization!$G$6:$M$427,ROW($A279)-5,FALSE),IFERROR(INDEX(AA$391:AA$427,MATCH($F279,$B$391:$B$427,0))/VLOOKUP($F279,$B$391:$AH$427,MATCH(LEFT(TRIM(AA$6),FIND("~",SUBSTITUTE(AA$6,"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279))*HLOOKUP(LEFT(TRIM(AA$6),FIND("~",SUBSTITUTE(AA$6," ","~",LEN(TRIM(AA$6))-LEN(SUBSTITUTE(TRIM(AA$6)," ",""))))-1)&amp;" Total",$B$6:$AH$427,ROW($A279)-5,FALSE))</f>
        <v>1258616.6680451513</v>
      </c>
      <c r="AB279" s="11">
        <f ca="1">IF(AB$5&lt;&gt;"",HLOOKUP(AB$5,Functionalization!$G$6:$M$427,ROW($A279)-5,FALSE),IFERROR(INDEX(AB$391:AB$427,MATCH($F279,$B$391:$B$427,0))/VLOOKUP($F279,$B$391:$AH$427,MATCH(LEFT(TRIM(AB$6),FIND("~",SUBSTITUTE(AB$6,"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279))*HLOOKUP(LEFT(TRIM(AB$6),FIND("~",SUBSTITUTE(AB$6," ","~",LEN(TRIM(AB$6))-LEN(SUBSTITUTE(TRIM(AB$6)," ",""))))-1)&amp;" Total",$B$6:$AH$427,ROW($A279)-5,FALSE))</f>
        <v>0</v>
      </c>
      <c r="AC279" s="11">
        <f ca="1">IF(AC$5&lt;&gt;"",HLOOKUP(AC$5,Functionalization!$G$6:$M$427,ROW($A279)-5,FALSE),IFERROR(INDEX(AC$391:AC$427,MATCH($F279,$B$391:$B$427,0))/VLOOKUP($F279,$B$391:$AH$427,MATCH(LEFT(TRIM(AC$6),FIND("~",SUBSTITUTE(AC$6,"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279))*HLOOKUP(LEFT(TRIM(AC$6),FIND("~",SUBSTITUTE(AC$6," ","~",LEN(TRIM(AC$6))-LEN(SUBSTITUTE(TRIM(AC$6)," ",""))))-1)&amp;" Total",$B$6:$AH$427,ROW($A279)-5,FALSE))</f>
        <v>0</v>
      </c>
      <c r="AD279" s="11">
        <f ca="1">IF(AD$5&lt;&gt;"",HLOOKUP(AD$5,Functionalization!$G$6:$M$427,ROW($A279)-5,FALSE),IFERROR(INDEX(AD$391:AD$427,MATCH($F279,$B$391:$B$427,0))/VLOOKUP($F279,$B$391:$AH$427,MATCH(LEFT(TRIM(AD$6),FIND("~",SUBSTITUTE(AD$6,"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279))*HLOOKUP(LEFT(TRIM(AD$6),FIND("~",SUBSTITUTE(AD$6," ","~",LEN(TRIM(AD$6))-LEN(SUBSTITUTE(TRIM(AD$6)," ",""))))-1)&amp;" Total",$B$6:$AH$427,ROW($A279)-5,FALSE))</f>
        <v>1258616.6680451513</v>
      </c>
      <c r="AE279" s="11">
        <f ca="1">IF(AE$5&lt;&gt;"",HLOOKUP(AE$5,Functionalization!$G$6:$M$427,ROW($A279)-5,FALSE),IFERROR(INDEX(AE$391:AE$427,MATCH($F279,$B$391:$B$427,0))/VLOOKUP($F279,$B$391:$AH$427,MATCH(LEFT(TRIM(AE$6),FIND("~",SUBSTITUTE(AE$6,"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279))*HLOOKUP(LEFT(TRIM(AE$6),FIND("~",SUBSTITUTE(AE$6," ","~",LEN(TRIM(AE$6))-LEN(SUBSTITUTE(TRIM(AE$6)," ",""))))-1)&amp;" Total",$B$6:$AH$427,ROW($A279)-5,FALSE))</f>
        <v>965436.00654219382</v>
      </c>
      <c r="AF279" s="11">
        <f ca="1">IF(AF$5&lt;&gt;"",HLOOKUP(AF$5,Functionalization!$G$6:$M$427,ROW($A279)-5,FALSE),IFERROR(INDEX(AF$391:AF$427,MATCH($F279,$B$391:$B$427,0))/VLOOKUP($F279,$B$391:$AH$427,MATCH(LEFT(TRIM(AF$6),FIND("~",SUBSTITUTE(AF$6,"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279))*HLOOKUP(LEFT(TRIM(AF$6),FIND("~",SUBSTITUTE(AF$6," ","~",LEN(TRIM(AF$6))-LEN(SUBSTITUTE(TRIM(AF$6)," ",""))))-1)&amp;" Total",$B$6:$AH$427,ROW($A279)-5,FALSE))</f>
        <v>0</v>
      </c>
      <c r="AG279" s="11">
        <f ca="1">IF(AG$5&lt;&gt;"",HLOOKUP(AG$5,Functionalization!$G$6:$M$427,ROW($A279)-5,FALSE),IFERROR(INDEX(AG$391:AG$427,MATCH($F279,$B$391:$B$427,0))/VLOOKUP($F279,$B$391:$AH$427,MATCH(LEFT(TRIM(AG$6),FIND("~",SUBSTITUTE(AG$6,"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279))*HLOOKUP(LEFT(TRIM(AG$6),FIND("~",SUBSTITUTE(AG$6," ","~",LEN(TRIM(AG$6))-LEN(SUBSTITUTE(TRIM(AG$6)," ",""))))-1)&amp;" Total",$B$6:$AH$427,ROW($A279)-5,FALSE))</f>
        <v>0</v>
      </c>
      <c r="AH279" s="11">
        <f ca="1">IF(AH$5&lt;&gt;"",HLOOKUP(AH$5,Functionalization!$G$6:$M$427,ROW($A279)-5,FALSE),IFERROR(INDEX(AH$391:AH$427,MATCH($F279,$B$391:$B$427,0))/VLOOKUP($F279,$B$391:$AH$427,MATCH(LEFT(TRIM(AH$6),FIND("~",SUBSTITUTE(AH$6,"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279))*HLOOKUP(LEFT(TRIM(AH$6),FIND("~",SUBSTITUTE(AH$6," ","~",LEN(TRIM(AH$6))-LEN(SUBSTITUTE(TRIM(AH$6)," ",""))))-1)&amp;" Total",$B$6:$AH$427,ROW($A279)-5,FALSE))</f>
        <v>965436.00654219382</v>
      </c>
      <c r="AJ279">
        <f ca="1">IFERROR(IF(SUMIF($G$6:$AH$6,AJ$6&amp;" Total",$G279:$AH279)-(SUMIF($G$6:$AH$6,AJ$6&amp;" "&amp;'Input-Func_Class'!$D$22,$G279:$AH279)+IFERROR(SUMIF($G$6:$AH$6,AJ$6&amp;" "&amp;'Input-Func_Class'!$E$22,$G279:$AH279),SUMIF($G$6:$AH$6,AJ$6&amp;" "&amp;'Input-Func_Class'!$B$24,$G279:$AH279))+SUMIF($G$6:$AH$6,AJ$6&amp;" "&amp;'Input-Func_Class'!$F$22,$G279:$AH279))&lt;Check_Limit,0,1),1)</f>
        <v>0</v>
      </c>
      <c r="AK279">
        <f ca="1">IFERROR(IF(SUMIF($G$6:$AH$6,AK$6&amp;" Total",$G279:$AH279)-(SUMIF($G$6:$AH$6,AK$6&amp;" "&amp;'Input-Func_Class'!$D$22,$G279:$AH279)+IFERROR(SUMIF($G$6:$AH$6,AK$6&amp;" "&amp;'Input-Func_Class'!$E$22,$G279:$AH279),SUMIF($G$6:$AH$6,AK$6&amp;" "&amp;'Input-Func_Class'!$B$24,$G279:$AH279))+SUMIF($G$6:$AH$6,AK$6&amp;" "&amp;'Input-Func_Class'!$F$22,$G279:$AH279))&lt;Check_Limit,0,1),1)</f>
        <v>0</v>
      </c>
      <c r="AL279">
        <f ca="1">IFERROR(IF(SUMIF($G$6:$AH$6,AL$6&amp;" Total",$G279:$AH279)-(SUMIF($G$6:$AH$6,AL$6&amp;" "&amp;'Input-Func_Class'!$D$22,$G279:$AH279)+IFERROR(SUMIF($G$6:$AH$6,AL$6&amp;" "&amp;'Input-Func_Class'!$E$22,$G279:$AH279),SUMIF($G$6:$AH$6,AL$6&amp;" "&amp;'Input-Func_Class'!$B$24,$G279:$AH279))+SUMIF($G$6:$AH$6,AL$6&amp;" "&amp;'Input-Func_Class'!$F$22,$G279:$AH279))&lt;Check_Limit,0,1),1)</f>
        <v>0</v>
      </c>
      <c r="AM279">
        <f ca="1">IFERROR(IF(SUMIF($G$6:$AH$6,AM$6&amp;" Total",$G279:$AH279)-(SUMIF($G$6:$AH$6,AM$6&amp;" "&amp;'Input-Func_Class'!$D$22,$G279:$AH279)+IFERROR(SUMIF($G$6:$AH$6,AM$6&amp;" "&amp;'Input-Func_Class'!$E$22,$G279:$AH279),SUMIF($G$6:$AH$6,AM$6&amp;" "&amp;'Input-Func_Class'!$B$24,$G279:$AH279))+SUMIF($G$6:$AH$6,AM$6&amp;" "&amp;'Input-Func_Class'!$F$22,$G279:$AH279))&lt;Check_Limit,0,1),1)</f>
        <v>0</v>
      </c>
      <c r="AN279">
        <f ca="1">IFERROR(IF(SUMIF($G$6:$AH$6,AN$6&amp;" Total",$G279:$AH279)-(SUMIF($G$6:$AH$6,AN$6&amp;" "&amp;'Input-Func_Class'!$D$22,$G279:$AH279)+IFERROR(SUMIF($G$6:$AH$6,AN$6&amp;" "&amp;'Input-Func_Class'!$E$22,$G279:$AH279),SUMIF($G$6:$AH$6,AN$6&amp;" "&amp;'Input-Func_Class'!$B$24,$G279:$AH279))+SUMIF($G$6:$AH$6,AN$6&amp;" "&amp;'Input-Func_Class'!$F$22,$G279:$AH279))&lt;Check_Limit,0,1),1)</f>
        <v>0</v>
      </c>
      <c r="AO279">
        <f ca="1">IFERROR(IF(SUMIF($G$6:$AH$6,AO$6&amp;" Total",$G279:$AH279)-(SUMIF($G$6:$AH$6,AO$6&amp;" "&amp;'Input-Func_Class'!$D$22,$G279:$AH279)+IFERROR(SUMIF($G$6:$AH$6,AO$6&amp;" "&amp;'Input-Func_Class'!$E$22,$G279:$AH279),SUMIF($G$6:$AH$6,AO$6&amp;" "&amp;'Input-Func_Class'!$B$24,$G279:$AH279))+SUMIF($G$6:$AH$6,AO$6&amp;" "&amp;'Input-Func_Class'!$F$22,$G279:$AH279))&lt;Check_Limit,0,1),1)</f>
        <v>0</v>
      </c>
      <c r="AP279">
        <f ca="1">IFERROR(IF(SUMIF($G$6:$AH$6,AP$6&amp;" Total",$G279:$AH279)-(SUMIF($G$6:$AH$6,AP$6&amp;" "&amp;'Input-Func_Class'!$D$22,$G279:$AH279)+IFERROR(SUMIF($G$6:$AH$6,AP$6&amp;" "&amp;'Input-Func_Class'!$E$22,$G279:$AH279),SUMIF($G$6:$AH$6,AP$6&amp;" "&amp;'Input-Func_Class'!$B$24,$G279:$AH279))+SUMIF($G$6:$AH$6,AP$6&amp;" "&amp;'Input-Func_Class'!$F$22,$G279:$AH279))&lt;Check_Limit,0,1),1)</f>
        <v>0</v>
      </c>
    </row>
    <row r="280" spans="1:42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>Functionalization!$D280</f>
        <v>156161.7009722759</v>
      </c>
      <c r="E280" s="11">
        <f t="shared" ca="1" si="37"/>
        <v>0</v>
      </c>
      <c r="F280" s="3" t="str">
        <f>IF($D280=0,"-",IF('Input-Accounts'!$E280&lt;&gt;0,'Input-Accounts'!$E280,'Input-Accounts'!$G280))</f>
        <v>INT_LABOR</v>
      </c>
      <c r="G280" s="11">
        <f ca="1">IF(G$5&lt;&gt;"",HLOOKUP(G$5,Functionalization!$G$6:$M$427,ROW($A280)-5,FALSE),IFERROR(INDEX(G$391:G$427,MATCH($F280,$B$391:$B$427,0))/VLOOKUP($F280,$B$391:$AH$427,MATCH(LEFT(TRIM(G$6),FIND("~",SUBSTITUTE(G$6,"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280))*HLOOKUP(LEFT(TRIM(G$6),FIND("~",SUBSTITUTE(G$6," ","~",LEN(TRIM(G$6))-LEN(SUBSTITUTE(TRIM(G$6)," ",""))))-1)&amp;" Total",$B$6:$AH$427,ROW($A280)-5,FALSE))</f>
        <v>2392.1841115394477</v>
      </c>
      <c r="H280" s="11">
        <f ca="1">IF(H$5&lt;&gt;"",HLOOKUP(H$5,Functionalization!$G$6:$M$427,ROW($A280)-5,FALSE),IFERROR(INDEX(H$391:H$427,MATCH($F280,$B$391:$B$427,0))/VLOOKUP($F280,$B$391:$AH$427,MATCH(LEFT(TRIM(H$6),FIND("~",SUBSTITUTE(H$6,"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280))*HLOOKUP(LEFT(TRIM(H$6),FIND("~",SUBSTITUTE(H$6," ","~",LEN(TRIM(H$6))-LEN(SUBSTITUTE(TRIM(H$6)," ",""))))-1)&amp;" Total",$B$6:$AH$427,ROW($A280)-5,FALSE))</f>
        <v>0</v>
      </c>
      <c r="I280" s="11">
        <f ca="1">IF(I$5&lt;&gt;"",HLOOKUP(I$5,Functionalization!$G$6:$M$427,ROW($A280)-5,FALSE),IFERROR(INDEX(I$391:I$427,MATCH($F280,$B$391:$B$427,0))/VLOOKUP($F280,$B$391:$AH$427,MATCH(LEFT(TRIM(I$6),FIND("~",SUBSTITUTE(I$6,"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280))*HLOOKUP(LEFT(TRIM(I$6),FIND("~",SUBSTITUTE(I$6," ","~",LEN(TRIM(I$6))-LEN(SUBSTITUTE(TRIM(I$6)," ",""))))-1)&amp;" Total",$B$6:$AH$427,ROW($A280)-5,FALSE))</f>
        <v>2392.1841115394477</v>
      </c>
      <c r="J280" s="11">
        <f ca="1">IF(J$5&lt;&gt;"",HLOOKUP(J$5,Functionalization!$G$6:$M$427,ROW($A280)-5,FALSE),IFERROR(INDEX(J$391:J$427,MATCH($F280,$B$391:$B$427,0))/VLOOKUP($F280,$B$391:$AH$427,MATCH(LEFT(TRIM(J$6),FIND("~",SUBSTITUTE(J$6,"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280))*HLOOKUP(LEFT(TRIM(J$6),FIND("~",SUBSTITUTE(J$6," ","~",LEN(TRIM(J$6))-LEN(SUBSTITUTE(TRIM(J$6)," ",""))))-1)&amp;" Total",$B$6:$AH$427,ROW($A280)-5,FALSE))</f>
        <v>0</v>
      </c>
      <c r="K280" s="11">
        <f ca="1">IF(K$5&lt;&gt;"",HLOOKUP(K$5,Functionalization!$G$6:$M$427,ROW($A280)-5,FALSE),IFERROR(INDEX(K$391:K$427,MATCH($F280,$B$391:$B$427,0))/VLOOKUP($F280,$B$391:$AH$427,MATCH(LEFT(TRIM(K$6),FIND("~",SUBSTITUTE(K$6,"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280))*HLOOKUP(LEFT(TRIM(K$6),FIND("~",SUBSTITUTE(K$6," ","~",LEN(TRIM(K$6))-LEN(SUBSTITUTE(TRIM(K$6)," ",""))))-1)&amp;" Total",$B$6:$AH$427,ROW($A280)-5,FALSE))</f>
        <v>9837.7434213123306</v>
      </c>
      <c r="L280" s="11">
        <f ca="1">IF(L$5&lt;&gt;"",HLOOKUP(L$5,Functionalization!$G$6:$M$427,ROW($A280)-5,FALSE),IFERROR(INDEX(L$391:L$427,MATCH($F280,$B$391:$B$427,0))/VLOOKUP($F280,$B$391:$AH$427,MATCH(LEFT(TRIM(L$6),FIND("~",SUBSTITUTE(L$6,"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280))*HLOOKUP(LEFT(TRIM(L$6),FIND("~",SUBSTITUTE(L$6," ","~",LEN(TRIM(L$6))-LEN(SUBSTITUTE(TRIM(L$6)," ",""))))-1)&amp;" Total",$B$6:$AH$427,ROW($A280)-5,FALSE))</f>
        <v>0</v>
      </c>
      <c r="M280" s="11">
        <f ca="1">IF(M$5&lt;&gt;"",HLOOKUP(M$5,Functionalization!$G$6:$M$427,ROW($A280)-5,FALSE),IFERROR(INDEX(M$391:M$427,MATCH($F280,$B$391:$B$427,0))/VLOOKUP($F280,$B$391:$AH$427,MATCH(LEFT(TRIM(M$6),FIND("~",SUBSTITUTE(M$6,"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280))*HLOOKUP(LEFT(TRIM(M$6),FIND("~",SUBSTITUTE(M$6," ","~",LEN(TRIM(M$6))-LEN(SUBSTITUTE(TRIM(M$6)," ",""))))-1)&amp;" Total",$B$6:$AH$427,ROW($A280)-5,FALSE))</f>
        <v>9837.7434213123306</v>
      </c>
      <c r="N280" s="11">
        <f ca="1">IF(N$5&lt;&gt;"",HLOOKUP(N$5,Functionalization!$G$6:$M$427,ROW($A280)-5,FALSE),IFERROR(INDEX(N$391:N$427,MATCH($F280,$B$391:$B$427,0))/VLOOKUP($F280,$B$391:$AH$427,MATCH(LEFT(TRIM(N$6),FIND("~",SUBSTITUTE(N$6,"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280))*HLOOKUP(LEFT(TRIM(N$6),FIND("~",SUBSTITUTE(N$6," ","~",LEN(TRIM(N$6))-LEN(SUBSTITUTE(TRIM(N$6)," ",""))))-1)&amp;" Total",$B$6:$AH$427,ROW($A280)-5,FALSE))</f>
        <v>0</v>
      </c>
      <c r="O280" s="11">
        <f ca="1">IF(O$5&lt;&gt;"",HLOOKUP(O$5,Functionalization!$G$6:$M$427,ROW($A280)-5,FALSE),IFERROR(INDEX(O$391:O$427,MATCH($F280,$B$391:$B$427,0))/VLOOKUP($F280,$B$391:$AH$427,MATCH(LEFT(TRIM(O$6),FIND("~",SUBSTITUTE(O$6,"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280))*HLOOKUP(LEFT(TRIM(O$6),FIND("~",SUBSTITUTE(O$6," ","~",LEN(TRIM(O$6))-LEN(SUBSTITUTE(TRIM(O$6)," ",""))))-1)&amp;" Total",$B$6:$AH$427,ROW($A280)-5,FALSE))</f>
        <v>2719.2822094755356</v>
      </c>
      <c r="P280" s="11">
        <f ca="1">IF(P$5&lt;&gt;"",HLOOKUP(P$5,Functionalization!$G$6:$M$427,ROW($A280)-5,FALSE),IFERROR(INDEX(P$391:P$427,MATCH($F280,$B$391:$B$427,0))/VLOOKUP($F280,$B$391:$AH$427,MATCH(LEFT(TRIM(P$6),FIND("~",SUBSTITUTE(P$6,"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280))*HLOOKUP(LEFT(TRIM(P$6),FIND("~",SUBSTITUTE(P$6," ","~",LEN(TRIM(P$6))-LEN(SUBSTITUTE(TRIM(P$6)," ",""))))-1)&amp;" Total",$B$6:$AH$427,ROW($A280)-5,FALSE))</f>
        <v>2719.2822094755356</v>
      </c>
      <c r="Q280" s="11">
        <f ca="1">IF(Q$5&lt;&gt;"",HLOOKUP(Q$5,Functionalization!$G$6:$M$427,ROW($A280)-5,FALSE),IFERROR(INDEX(Q$391:Q$427,MATCH($F280,$B$391:$B$427,0))/VLOOKUP($F280,$B$391:$AH$427,MATCH(LEFT(TRIM(Q$6),FIND("~",SUBSTITUTE(Q$6,"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280))*HLOOKUP(LEFT(TRIM(Q$6),FIND("~",SUBSTITUTE(Q$6," ","~",LEN(TRIM(Q$6))-LEN(SUBSTITUTE(TRIM(Q$6)," ",""))))-1)&amp;" Total",$B$6:$AH$427,ROW($A280)-5,FALSE))</f>
        <v>0</v>
      </c>
      <c r="R280" s="11">
        <f ca="1">IF(R$5&lt;&gt;"",HLOOKUP(R$5,Functionalization!$G$6:$M$427,ROW($A280)-5,FALSE),IFERROR(INDEX(R$391:R$427,MATCH($F280,$B$391:$B$427,0))/VLOOKUP($F280,$B$391:$AH$427,MATCH(LEFT(TRIM(R$6),FIND("~",SUBSTITUTE(R$6,"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280))*HLOOKUP(LEFT(TRIM(R$6),FIND("~",SUBSTITUTE(R$6," ","~",LEN(TRIM(R$6))-LEN(SUBSTITUTE(TRIM(R$6)," ",""))))-1)&amp;" Total",$B$6:$AH$427,ROW($A280)-5,FALSE))</f>
        <v>0</v>
      </c>
      <c r="S280" s="11">
        <f ca="1">IF(S$5&lt;&gt;"",HLOOKUP(S$5,Functionalization!$G$6:$M$427,ROW($A280)-5,FALSE),IFERROR(INDEX(S$391:S$427,MATCH($F280,$B$391:$B$427,0))/VLOOKUP($F280,$B$391:$AH$427,MATCH(LEFT(TRIM(S$6),FIND("~",SUBSTITUTE(S$6,"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280))*HLOOKUP(LEFT(TRIM(S$6),FIND("~",SUBSTITUTE(S$6," ","~",LEN(TRIM(S$6))-LEN(SUBSTITUTE(TRIM(S$6)," ",""))))-1)&amp;" Total",$B$6:$AH$427,ROW($A280)-5,FALSE))</f>
        <v>8035.6017379282466</v>
      </c>
      <c r="T280" s="11">
        <f ca="1">IF(T$5&lt;&gt;"",HLOOKUP(T$5,Functionalization!$G$6:$M$427,ROW($A280)-5,FALSE),IFERROR(INDEX(T$391:T$427,MATCH($F280,$B$391:$B$427,0))/VLOOKUP($F280,$B$391:$AH$427,MATCH(LEFT(TRIM(T$6),FIND("~",SUBSTITUTE(T$6,"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280))*HLOOKUP(LEFT(TRIM(T$6),FIND("~",SUBSTITUTE(T$6," ","~",LEN(TRIM(T$6))-LEN(SUBSTITUTE(TRIM(T$6)," ",""))))-1)&amp;" Total",$B$6:$AH$427,ROW($A280)-5,FALSE))</f>
        <v>8035.6017379282466</v>
      </c>
      <c r="U280" s="11">
        <f ca="1">IF(U$5&lt;&gt;"",HLOOKUP(U$5,Functionalization!$G$6:$M$427,ROW($A280)-5,FALSE),IFERROR(INDEX(U$391:U$427,MATCH($F280,$B$391:$B$427,0))/VLOOKUP($F280,$B$391:$AH$427,MATCH(LEFT(TRIM(U$6),FIND("~",SUBSTITUTE(U$6,"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280))*HLOOKUP(LEFT(TRIM(U$6),FIND("~",SUBSTITUTE(U$6," ","~",LEN(TRIM(U$6))-LEN(SUBSTITUTE(TRIM(U$6)," ",""))))-1)&amp;" Total",$B$6:$AH$427,ROW($A280)-5,FALSE))</f>
        <v>0</v>
      </c>
      <c r="V280" s="11">
        <f ca="1">IF(V$5&lt;&gt;"",HLOOKUP(V$5,Functionalization!$G$6:$M$427,ROW($A280)-5,FALSE),IFERROR(INDEX(V$391:V$427,MATCH($F280,$B$391:$B$427,0))/VLOOKUP($F280,$B$391:$AH$427,MATCH(LEFT(TRIM(V$6),FIND("~",SUBSTITUTE(V$6,"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280))*HLOOKUP(LEFT(TRIM(V$6),FIND("~",SUBSTITUTE(V$6," ","~",LEN(TRIM(V$6))-LEN(SUBSTITUTE(TRIM(V$6)," ",""))))-1)&amp;" Total",$B$6:$AH$427,ROW($A280)-5,FALSE))</f>
        <v>0</v>
      </c>
      <c r="W280" s="11">
        <f ca="1">IF(W$5&lt;&gt;"",HLOOKUP(W$5,Functionalization!$G$6:$M$427,ROW($A280)-5,FALSE),IFERROR(INDEX(W$391:W$427,MATCH($F280,$B$391:$B$427,0))/VLOOKUP($F280,$B$391:$AH$427,MATCH(LEFT(TRIM(W$6),FIND("~",SUBSTITUTE(W$6,"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280))*HLOOKUP(LEFT(TRIM(W$6),FIND("~",SUBSTITUTE(W$6," ","~",LEN(TRIM(W$6))-LEN(SUBSTITUTE(TRIM(W$6)," ",""))))-1)&amp;" Total",$B$6:$AH$427,ROW($A280)-5,FALSE))</f>
        <v>72933.322550254758</v>
      </c>
      <c r="X280" s="11">
        <f ca="1">IF(X$5&lt;&gt;"",HLOOKUP(X$5,Functionalization!$G$6:$M$427,ROW($A280)-5,FALSE),IFERROR(INDEX(X$391:X$427,MATCH($F280,$B$391:$B$427,0))/VLOOKUP($F280,$B$391:$AH$427,MATCH(LEFT(TRIM(X$6),FIND("~",SUBSTITUTE(X$6,"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280))*HLOOKUP(LEFT(TRIM(X$6),FIND("~",SUBSTITUTE(X$6," ","~",LEN(TRIM(X$6))-LEN(SUBSTITUTE(TRIM(X$6)," ",""))))-1)&amp;" Total",$B$6:$AH$427,ROW($A280)-5,FALSE))</f>
        <v>57761.097117650061</v>
      </c>
      <c r="Y280" s="11">
        <f ca="1">IF(Y$5&lt;&gt;"",HLOOKUP(Y$5,Functionalization!$G$6:$M$427,ROW($A280)-5,FALSE),IFERROR(INDEX(Y$391:Y$427,MATCH($F280,$B$391:$B$427,0))/VLOOKUP($F280,$B$391:$AH$427,MATCH(LEFT(TRIM(Y$6),FIND("~",SUBSTITUTE(Y$6,"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280))*HLOOKUP(LEFT(TRIM(Y$6),FIND("~",SUBSTITUTE(Y$6," ","~",LEN(TRIM(Y$6))-LEN(SUBSTITUTE(TRIM(Y$6)," ",""))))-1)&amp;" Total",$B$6:$AH$427,ROW($A280)-5,FALSE))</f>
        <v>0</v>
      </c>
      <c r="Z280" s="11">
        <f ca="1">IF(Z$5&lt;&gt;"",HLOOKUP(Z$5,Functionalization!$G$6:$M$427,ROW($A280)-5,FALSE),IFERROR(INDEX(Z$391:Z$427,MATCH($F280,$B$391:$B$427,0))/VLOOKUP($F280,$B$391:$AH$427,MATCH(LEFT(TRIM(Z$6),FIND("~",SUBSTITUTE(Z$6,"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280))*HLOOKUP(LEFT(TRIM(Z$6),FIND("~",SUBSTITUTE(Z$6," ","~",LEN(TRIM(Z$6))-LEN(SUBSTITUTE(TRIM(Z$6)," ",""))))-1)&amp;" Total",$B$6:$AH$427,ROW($A280)-5,FALSE))</f>
        <v>15172.225432604704</v>
      </c>
      <c r="AA280" s="11">
        <f ca="1">IF(AA$5&lt;&gt;"",HLOOKUP(AA$5,Functionalization!$G$6:$M$427,ROW($A280)-5,FALSE),IFERROR(INDEX(AA$391:AA$427,MATCH($F280,$B$391:$B$427,0))/VLOOKUP($F280,$B$391:$AH$427,MATCH(LEFT(TRIM(AA$6),FIND("~",SUBSTITUTE(AA$6,"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280))*HLOOKUP(LEFT(TRIM(AA$6),FIND("~",SUBSTITUTE(AA$6," ","~",LEN(TRIM(AA$6))-LEN(SUBSTITUTE(TRIM(AA$6)," ",""))))-1)&amp;" Total",$B$6:$AH$427,ROW($A280)-5,FALSE))</f>
        <v>34092.518743724664</v>
      </c>
      <c r="AB280" s="11">
        <f ca="1">IF(AB$5&lt;&gt;"",HLOOKUP(AB$5,Functionalization!$G$6:$M$427,ROW($A280)-5,FALSE),IFERROR(INDEX(AB$391:AB$427,MATCH($F280,$B$391:$B$427,0))/VLOOKUP($F280,$B$391:$AH$427,MATCH(LEFT(TRIM(AB$6),FIND("~",SUBSTITUTE(AB$6,"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280))*HLOOKUP(LEFT(TRIM(AB$6),FIND("~",SUBSTITUTE(AB$6," ","~",LEN(TRIM(AB$6))-LEN(SUBSTITUTE(TRIM(AB$6)," ",""))))-1)&amp;" Total",$B$6:$AH$427,ROW($A280)-5,FALSE))</f>
        <v>0</v>
      </c>
      <c r="AC280" s="11">
        <f ca="1">IF(AC$5&lt;&gt;"",HLOOKUP(AC$5,Functionalization!$G$6:$M$427,ROW($A280)-5,FALSE),IFERROR(INDEX(AC$391:AC$427,MATCH($F280,$B$391:$B$427,0))/VLOOKUP($F280,$B$391:$AH$427,MATCH(LEFT(TRIM(AC$6),FIND("~",SUBSTITUTE(AC$6,"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280))*HLOOKUP(LEFT(TRIM(AC$6),FIND("~",SUBSTITUTE(AC$6," ","~",LEN(TRIM(AC$6))-LEN(SUBSTITUTE(TRIM(AC$6)," ",""))))-1)&amp;" Total",$B$6:$AH$427,ROW($A280)-5,FALSE))</f>
        <v>0</v>
      </c>
      <c r="AD280" s="11">
        <f ca="1">IF(AD$5&lt;&gt;"",HLOOKUP(AD$5,Functionalization!$G$6:$M$427,ROW($A280)-5,FALSE),IFERROR(INDEX(AD$391:AD$427,MATCH($F280,$B$391:$B$427,0))/VLOOKUP($F280,$B$391:$AH$427,MATCH(LEFT(TRIM(AD$6),FIND("~",SUBSTITUTE(AD$6,"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280))*HLOOKUP(LEFT(TRIM(AD$6),FIND("~",SUBSTITUTE(AD$6," ","~",LEN(TRIM(AD$6))-LEN(SUBSTITUTE(TRIM(AD$6)," ",""))))-1)&amp;" Total",$B$6:$AH$427,ROW($A280)-5,FALSE))</f>
        <v>34092.518743724664</v>
      </c>
      <c r="AE280" s="11">
        <f ca="1">IF(AE$5&lt;&gt;"",HLOOKUP(AE$5,Functionalization!$G$6:$M$427,ROW($A280)-5,FALSE),IFERROR(INDEX(AE$391:AE$427,MATCH($F280,$B$391:$B$427,0))/VLOOKUP($F280,$B$391:$AH$427,MATCH(LEFT(TRIM(AE$6),FIND("~",SUBSTITUTE(AE$6,"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280))*HLOOKUP(LEFT(TRIM(AE$6),FIND("~",SUBSTITUTE(AE$6," ","~",LEN(TRIM(AE$6))-LEN(SUBSTITUTE(TRIM(AE$6)," ",""))))-1)&amp;" Total",$B$6:$AH$427,ROW($A280)-5,FALSE))</f>
        <v>26151.048198040928</v>
      </c>
      <c r="AF280" s="11">
        <f ca="1">IF(AF$5&lt;&gt;"",HLOOKUP(AF$5,Functionalization!$G$6:$M$427,ROW($A280)-5,FALSE),IFERROR(INDEX(AF$391:AF$427,MATCH($F280,$B$391:$B$427,0))/VLOOKUP($F280,$B$391:$AH$427,MATCH(LEFT(TRIM(AF$6),FIND("~",SUBSTITUTE(AF$6,"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280))*HLOOKUP(LEFT(TRIM(AF$6),FIND("~",SUBSTITUTE(AF$6," ","~",LEN(TRIM(AF$6))-LEN(SUBSTITUTE(TRIM(AF$6)," ",""))))-1)&amp;" Total",$B$6:$AH$427,ROW($A280)-5,FALSE))</f>
        <v>0</v>
      </c>
      <c r="AG280" s="11">
        <f ca="1">IF(AG$5&lt;&gt;"",HLOOKUP(AG$5,Functionalization!$G$6:$M$427,ROW($A280)-5,FALSE),IFERROR(INDEX(AG$391:AG$427,MATCH($F280,$B$391:$B$427,0))/VLOOKUP($F280,$B$391:$AH$427,MATCH(LEFT(TRIM(AG$6),FIND("~",SUBSTITUTE(AG$6,"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280))*HLOOKUP(LEFT(TRIM(AG$6),FIND("~",SUBSTITUTE(AG$6," ","~",LEN(TRIM(AG$6))-LEN(SUBSTITUTE(TRIM(AG$6)," ",""))))-1)&amp;" Total",$B$6:$AH$427,ROW($A280)-5,FALSE))</f>
        <v>0</v>
      </c>
      <c r="AH280" s="11">
        <f ca="1">IF(AH$5&lt;&gt;"",HLOOKUP(AH$5,Functionalization!$G$6:$M$427,ROW($A280)-5,FALSE),IFERROR(INDEX(AH$391:AH$427,MATCH($F280,$B$391:$B$427,0))/VLOOKUP($F280,$B$391:$AH$427,MATCH(LEFT(TRIM(AH$6),FIND("~",SUBSTITUTE(AH$6,"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280))*HLOOKUP(LEFT(TRIM(AH$6),FIND("~",SUBSTITUTE(AH$6," ","~",LEN(TRIM(AH$6))-LEN(SUBSTITUTE(TRIM(AH$6)," ",""))))-1)&amp;" Total",$B$6:$AH$427,ROW($A280)-5,FALSE))</f>
        <v>26151.048198040928</v>
      </c>
      <c r="AJ280">
        <f ca="1">IFERROR(IF(SUMIF($G$6:$AH$6,AJ$6&amp;" Total",$G280:$AH280)-(SUMIF($G$6:$AH$6,AJ$6&amp;" "&amp;'Input-Func_Class'!$D$22,$G280:$AH280)+IFERROR(SUMIF($G$6:$AH$6,AJ$6&amp;" "&amp;'Input-Func_Class'!$E$22,$G280:$AH280),SUMIF($G$6:$AH$6,AJ$6&amp;" "&amp;'Input-Func_Class'!$B$24,$G280:$AH280))+SUMIF($G$6:$AH$6,AJ$6&amp;" "&amp;'Input-Func_Class'!$F$22,$G280:$AH280))&lt;Check_Limit,0,1),1)</f>
        <v>0</v>
      </c>
      <c r="AK280">
        <f ca="1">IFERROR(IF(SUMIF($G$6:$AH$6,AK$6&amp;" Total",$G280:$AH280)-(SUMIF($G$6:$AH$6,AK$6&amp;" "&amp;'Input-Func_Class'!$D$22,$G280:$AH280)+IFERROR(SUMIF($G$6:$AH$6,AK$6&amp;" "&amp;'Input-Func_Class'!$E$22,$G280:$AH280),SUMIF($G$6:$AH$6,AK$6&amp;" "&amp;'Input-Func_Class'!$B$24,$G280:$AH280))+SUMIF($G$6:$AH$6,AK$6&amp;" "&amp;'Input-Func_Class'!$F$22,$G280:$AH280))&lt;Check_Limit,0,1),1)</f>
        <v>0</v>
      </c>
      <c r="AL280">
        <f ca="1">IFERROR(IF(SUMIF($G$6:$AH$6,AL$6&amp;" Total",$G280:$AH280)-(SUMIF($G$6:$AH$6,AL$6&amp;" "&amp;'Input-Func_Class'!$D$22,$G280:$AH280)+IFERROR(SUMIF($G$6:$AH$6,AL$6&amp;" "&amp;'Input-Func_Class'!$E$22,$G280:$AH280),SUMIF($G$6:$AH$6,AL$6&amp;" "&amp;'Input-Func_Class'!$B$24,$G280:$AH280))+SUMIF($G$6:$AH$6,AL$6&amp;" "&amp;'Input-Func_Class'!$F$22,$G280:$AH280))&lt;Check_Limit,0,1),1)</f>
        <v>0</v>
      </c>
      <c r="AM280">
        <f ca="1">IFERROR(IF(SUMIF($G$6:$AH$6,AM$6&amp;" Total",$G280:$AH280)-(SUMIF($G$6:$AH$6,AM$6&amp;" "&amp;'Input-Func_Class'!$D$22,$G280:$AH280)+IFERROR(SUMIF($G$6:$AH$6,AM$6&amp;" "&amp;'Input-Func_Class'!$E$22,$G280:$AH280),SUMIF($G$6:$AH$6,AM$6&amp;" "&amp;'Input-Func_Class'!$B$24,$G280:$AH280))+SUMIF($G$6:$AH$6,AM$6&amp;" "&amp;'Input-Func_Class'!$F$22,$G280:$AH280))&lt;Check_Limit,0,1),1)</f>
        <v>0</v>
      </c>
      <c r="AN280">
        <f ca="1">IFERROR(IF(SUMIF($G$6:$AH$6,AN$6&amp;" Total",$G280:$AH280)-(SUMIF($G$6:$AH$6,AN$6&amp;" "&amp;'Input-Func_Class'!$D$22,$G280:$AH280)+IFERROR(SUMIF($G$6:$AH$6,AN$6&amp;" "&amp;'Input-Func_Class'!$E$22,$G280:$AH280),SUMIF($G$6:$AH$6,AN$6&amp;" "&amp;'Input-Func_Class'!$B$24,$G280:$AH280))+SUMIF($G$6:$AH$6,AN$6&amp;" "&amp;'Input-Func_Class'!$F$22,$G280:$AH280))&lt;Check_Limit,0,1),1)</f>
        <v>0</v>
      </c>
      <c r="AO280">
        <f ca="1">IFERROR(IF(SUMIF($G$6:$AH$6,AO$6&amp;" Total",$G280:$AH280)-(SUMIF($G$6:$AH$6,AO$6&amp;" "&amp;'Input-Func_Class'!$D$22,$G280:$AH280)+IFERROR(SUMIF($G$6:$AH$6,AO$6&amp;" "&amp;'Input-Func_Class'!$E$22,$G280:$AH280),SUMIF($G$6:$AH$6,AO$6&amp;" "&amp;'Input-Func_Class'!$B$24,$G280:$AH280))+SUMIF($G$6:$AH$6,AO$6&amp;" "&amp;'Input-Func_Class'!$F$22,$G280:$AH280))&lt;Check_Limit,0,1),1)</f>
        <v>0</v>
      </c>
      <c r="AP280">
        <f ca="1">IFERROR(IF(SUMIF($G$6:$AH$6,AP$6&amp;" Total",$G280:$AH280)-(SUMIF($G$6:$AH$6,AP$6&amp;" "&amp;'Input-Func_Class'!$D$22,$G280:$AH280)+IFERROR(SUMIF($G$6:$AH$6,AP$6&amp;" "&amp;'Input-Func_Class'!$E$22,$G280:$AH280),SUMIF($G$6:$AH$6,AP$6&amp;" "&amp;'Input-Func_Class'!$B$24,$G280:$AH280))+SUMIF($G$6:$AH$6,AP$6&amp;" "&amp;'Input-Func_Class'!$F$22,$G280:$AH280))&lt;Check_Limit,0,1),1)</f>
        <v>0</v>
      </c>
    </row>
    <row r="281" spans="1:42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>SUBTOTAL(9,D269:D280)</f>
        <v>52012199.374136791</v>
      </c>
      <c r="E281" s="11">
        <f t="shared" ca="1" si="37"/>
        <v>0</v>
      </c>
      <c r="G281" s="111">
        <f t="shared" ref="G281:AH281" ca="1" si="38">SUBTOTAL(9,G269:G280)</f>
        <v>661975.76307504682</v>
      </c>
      <c r="H281" s="111">
        <f t="shared" ca="1" si="38"/>
        <v>0</v>
      </c>
      <c r="I281" s="111">
        <f t="shared" ca="1" si="38"/>
        <v>661975.76307504682</v>
      </c>
      <c r="J281" s="111">
        <f t="shared" ca="1" si="38"/>
        <v>0</v>
      </c>
      <c r="K281" s="111">
        <f t="shared" ca="1" si="38"/>
        <v>2964338.9586253203</v>
      </c>
      <c r="L281" s="111">
        <f t="shared" ca="1" si="38"/>
        <v>0</v>
      </c>
      <c r="M281" s="111">
        <f t="shared" ca="1" si="38"/>
        <v>2964338.9586253203</v>
      </c>
      <c r="N281" s="111">
        <f t="shared" ca="1" si="38"/>
        <v>0</v>
      </c>
      <c r="O281" s="111">
        <f t="shared" ca="1" si="38"/>
        <v>809950.0118452115</v>
      </c>
      <c r="P281" s="111">
        <f t="shared" ca="1" si="38"/>
        <v>801136.60932127154</v>
      </c>
      <c r="Q281" s="111">
        <f t="shared" ca="1" si="38"/>
        <v>8813.4025239400307</v>
      </c>
      <c r="R281" s="111">
        <f t="shared" ca="1" si="38"/>
        <v>0</v>
      </c>
      <c r="S281" s="111">
        <f t="shared" ca="1" si="38"/>
        <v>2779565.064631619</v>
      </c>
      <c r="T281" s="111">
        <f t="shared" ca="1" si="38"/>
        <v>2779565.064631619</v>
      </c>
      <c r="U281" s="111">
        <f t="shared" ca="1" si="38"/>
        <v>0</v>
      </c>
      <c r="V281" s="111">
        <f t="shared" ca="1" si="38"/>
        <v>0</v>
      </c>
      <c r="W281" s="111">
        <f t="shared" ca="1" si="38"/>
        <v>26231604.538551413</v>
      </c>
      <c r="X281" s="111">
        <f t="shared" ca="1" si="38"/>
        <v>20639289.883650232</v>
      </c>
      <c r="Y281" s="111">
        <f t="shared" ca="1" si="38"/>
        <v>0</v>
      </c>
      <c r="Z281" s="111">
        <f t="shared" ca="1" si="38"/>
        <v>5592314.654901186</v>
      </c>
      <c r="AA281" s="111">
        <f t="shared" ca="1" si="38"/>
        <v>11292600.45990767</v>
      </c>
      <c r="AB281" s="111">
        <f t="shared" ca="1" si="38"/>
        <v>0</v>
      </c>
      <c r="AC281" s="111">
        <f t="shared" ca="1" si="38"/>
        <v>0</v>
      </c>
      <c r="AD281" s="111">
        <f t="shared" ca="1" si="38"/>
        <v>11292600.45990767</v>
      </c>
      <c r="AE281" s="111">
        <f t="shared" ca="1" si="38"/>
        <v>7272164.5775005212</v>
      </c>
      <c r="AF281" s="111">
        <f t="shared" ca="1" si="38"/>
        <v>0</v>
      </c>
      <c r="AG281" s="111">
        <f t="shared" ca="1" si="38"/>
        <v>0</v>
      </c>
      <c r="AH281" s="111">
        <f t="shared" ca="1" si="38"/>
        <v>7272164.5775005212</v>
      </c>
      <c r="AJ281">
        <f ca="1">IFERROR(IF(SUMIF($G$6:$AH$6,AJ$6&amp;" Total",$G281:$AH281)-(SUMIF($G$6:$AH$6,AJ$6&amp;" "&amp;'Input-Func_Class'!$D$22,$G281:$AH281)+IFERROR(SUMIF($G$6:$AH$6,AJ$6&amp;" "&amp;'Input-Func_Class'!$E$22,$G281:$AH281),SUMIF($G$6:$AH$6,AJ$6&amp;" "&amp;'Input-Func_Class'!$B$24,$G281:$AH281))+SUMIF($G$6:$AH$6,AJ$6&amp;" "&amp;'Input-Func_Class'!$F$22,$G281:$AH281))&lt;Check_Limit,0,1),1)</f>
        <v>0</v>
      </c>
      <c r="AK281">
        <f ca="1">IFERROR(IF(SUMIF($G$6:$AH$6,AK$6&amp;" Total",$G281:$AH281)-(SUMIF($G$6:$AH$6,AK$6&amp;" "&amp;'Input-Func_Class'!$D$22,$G281:$AH281)+IFERROR(SUMIF($G$6:$AH$6,AK$6&amp;" "&amp;'Input-Func_Class'!$E$22,$G281:$AH281),SUMIF($G$6:$AH$6,AK$6&amp;" "&amp;'Input-Func_Class'!$B$24,$G281:$AH281))+SUMIF($G$6:$AH$6,AK$6&amp;" "&amp;'Input-Func_Class'!$F$22,$G281:$AH281))&lt;Check_Limit,0,1),1)</f>
        <v>0</v>
      </c>
      <c r="AL281">
        <f ca="1">IFERROR(IF(SUMIF($G$6:$AH$6,AL$6&amp;" Total",$G281:$AH281)-(SUMIF($G$6:$AH$6,AL$6&amp;" "&amp;'Input-Func_Class'!$D$22,$G281:$AH281)+IFERROR(SUMIF($G$6:$AH$6,AL$6&amp;" "&amp;'Input-Func_Class'!$E$22,$G281:$AH281),SUMIF($G$6:$AH$6,AL$6&amp;" "&amp;'Input-Func_Class'!$B$24,$G281:$AH281))+SUMIF($G$6:$AH$6,AL$6&amp;" "&amp;'Input-Func_Class'!$F$22,$G281:$AH281))&lt;Check_Limit,0,1),1)</f>
        <v>0</v>
      </c>
      <c r="AM281">
        <f ca="1">IFERROR(IF(SUMIF($G$6:$AH$6,AM$6&amp;" Total",$G281:$AH281)-(SUMIF($G$6:$AH$6,AM$6&amp;" "&amp;'Input-Func_Class'!$D$22,$G281:$AH281)+IFERROR(SUMIF($G$6:$AH$6,AM$6&amp;" "&amp;'Input-Func_Class'!$E$22,$G281:$AH281),SUMIF($G$6:$AH$6,AM$6&amp;" "&amp;'Input-Func_Class'!$B$24,$G281:$AH281))+SUMIF($G$6:$AH$6,AM$6&amp;" "&amp;'Input-Func_Class'!$F$22,$G281:$AH281))&lt;Check_Limit,0,1),1)</f>
        <v>0</v>
      </c>
      <c r="AN281">
        <f ca="1">IFERROR(IF(SUMIF($G$6:$AH$6,AN$6&amp;" Total",$G281:$AH281)-(SUMIF($G$6:$AH$6,AN$6&amp;" "&amp;'Input-Func_Class'!$D$22,$G281:$AH281)+IFERROR(SUMIF($G$6:$AH$6,AN$6&amp;" "&amp;'Input-Func_Class'!$E$22,$G281:$AH281),SUMIF($G$6:$AH$6,AN$6&amp;" "&amp;'Input-Func_Class'!$B$24,$G281:$AH281))+SUMIF($G$6:$AH$6,AN$6&amp;" "&amp;'Input-Func_Class'!$F$22,$G281:$AH281))&lt;Check_Limit,0,1),1)</f>
        <v>0</v>
      </c>
      <c r="AO281">
        <f ca="1">IFERROR(IF(SUMIF($G$6:$AH$6,AO$6&amp;" Total",$G281:$AH281)-(SUMIF($G$6:$AH$6,AO$6&amp;" "&amp;'Input-Func_Class'!$D$22,$G281:$AH281)+IFERROR(SUMIF($G$6:$AH$6,AO$6&amp;" "&amp;'Input-Func_Class'!$E$22,$G281:$AH281),SUMIF($G$6:$AH$6,AO$6&amp;" "&amp;'Input-Func_Class'!$B$24,$G281:$AH281))+SUMIF($G$6:$AH$6,AO$6&amp;" "&amp;'Input-Func_Class'!$F$22,$G281:$AH281))&lt;Check_Limit,0,1),1)</f>
        <v>0</v>
      </c>
      <c r="AP281">
        <f ca="1">IFERROR(IF(SUMIF($G$6:$AH$6,AP$6&amp;" Total",$G281:$AH281)-(SUMIF($G$6:$AH$6,AP$6&amp;" "&amp;'Input-Func_Class'!$D$22,$G281:$AH281)+IFERROR(SUMIF($G$6:$AH$6,AP$6&amp;" "&amp;'Input-Func_Class'!$E$22,$G281:$AH281),SUMIF($G$6:$AH$6,AP$6&amp;" "&amp;'Input-Func_Class'!$B$24,$G281:$AH281))+SUMIF($G$6:$AH$6,AP$6&amp;" "&amp;'Input-Func_Class'!$F$22,$G281:$AH281))&lt;Check_Limit,0,1),1)</f>
        <v>0</v>
      </c>
    </row>
    <row r="282" spans="1:42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>
        <f t="shared" si="37"/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J282">
        <f>IFERROR(IF(SUMIF($G$6:$AH$6,AJ$6&amp;" Total",$G282:$AH282)-(SUMIF($G$6:$AH$6,AJ$6&amp;" "&amp;'Input-Func_Class'!$D$22,$G282:$AH282)+IFERROR(SUMIF($G$6:$AH$6,AJ$6&amp;" "&amp;'Input-Func_Class'!$E$22,$G282:$AH282),SUMIF($G$6:$AH$6,AJ$6&amp;" "&amp;'Input-Func_Class'!$B$24,$G282:$AH282))+SUMIF($G$6:$AH$6,AJ$6&amp;" "&amp;'Input-Func_Class'!$F$22,$G282:$AH282))&lt;Check_Limit,0,1),1)</f>
        <v>0</v>
      </c>
      <c r="AK282">
        <f>IFERROR(IF(SUMIF($G$6:$AH$6,AK$6&amp;" Total",$G282:$AH282)-(SUMIF($G$6:$AH$6,AK$6&amp;" "&amp;'Input-Func_Class'!$D$22,$G282:$AH282)+IFERROR(SUMIF($G$6:$AH$6,AK$6&amp;" "&amp;'Input-Func_Class'!$E$22,$G282:$AH282),SUMIF($G$6:$AH$6,AK$6&amp;" "&amp;'Input-Func_Class'!$B$24,$G282:$AH282))+SUMIF($G$6:$AH$6,AK$6&amp;" "&amp;'Input-Func_Class'!$F$22,$G282:$AH282))&lt;Check_Limit,0,1),1)</f>
        <v>0</v>
      </c>
      <c r="AL282">
        <f>IFERROR(IF(SUMIF($G$6:$AH$6,AL$6&amp;" Total",$G282:$AH282)-(SUMIF($G$6:$AH$6,AL$6&amp;" "&amp;'Input-Func_Class'!$D$22,$G282:$AH282)+IFERROR(SUMIF($G$6:$AH$6,AL$6&amp;" "&amp;'Input-Func_Class'!$E$22,$G282:$AH282),SUMIF($G$6:$AH$6,AL$6&amp;" "&amp;'Input-Func_Class'!$B$24,$G282:$AH282))+SUMIF($G$6:$AH$6,AL$6&amp;" "&amp;'Input-Func_Class'!$F$22,$G282:$AH282))&lt;Check_Limit,0,1),1)</f>
        <v>0</v>
      </c>
      <c r="AM282">
        <f>IFERROR(IF(SUMIF($G$6:$AH$6,AM$6&amp;" Total",$G282:$AH282)-(SUMIF($G$6:$AH$6,AM$6&amp;" "&amp;'Input-Func_Class'!$D$22,$G282:$AH282)+IFERROR(SUMIF($G$6:$AH$6,AM$6&amp;" "&amp;'Input-Func_Class'!$E$22,$G282:$AH282),SUMIF($G$6:$AH$6,AM$6&amp;" "&amp;'Input-Func_Class'!$B$24,$G282:$AH282))+SUMIF($G$6:$AH$6,AM$6&amp;" "&amp;'Input-Func_Class'!$F$22,$G282:$AH282))&lt;Check_Limit,0,1),1)</f>
        <v>0</v>
      </c>
      <c r="AN282">
        <f>IFERROR(IF(SUMIF($G$6:$AH$6,AN$6&amp;" Total",$G282:$AH282)-(SUMIF($G$6:$AH$6,AN$6&amp;" "&amp;'Input-Func_Class'!$D$22,$G282:$AH282)+IFERROR(SUMIF($G$6:$AH$6,AN$6&amp;" "&amp;'Input-Func_Class'!$E$22,$G282:$AH282),SUMIF($G$6:$AH$6,AN$6&amp;" "&amp;'Input-Func_Class'!$B$24,$G282:$AH282))+SUMIF($G$6:$AH$6,AN$6&amp;" "&amp;'Input-Func_Class'!$F$22,$G282:$AH282))&lt;Check_Limit,0,1),1)</f>
        <v>0</v>
      </c>
      <c r="AO282">
        <f>IFERROR(IF(SUMIF($G$6:$AH$6,AO$6&amp;" Total",$G282:$AH282)-(SUMIF($G$6:$AH$6,AO$6&amp;" "&amp;'Input-Func_Class'!$D$22,$G282:$AH282)+IFERROR(SUMIF($G$6:$AH$6,AO$6&amp;" "&amp;'Input-Func_Class'!$E$22,$G282:$AH282),SUMIF($G$6:$AH$6,AO$6&amp;" "&amp;'Input-Func_Class'!$B$24,$G282:$AH282))+SUMIF($G$6:$AH$6,AO$6&amp;" "&amp;'Input-Func_Class'!$F$22,$G282:$AH282))&lt;Check_Limit,0,1),1)</f>
        <v>0</v>
      </c>
      <c r="AP282">
        <f>IFERROR(IF(SUMIF($G$6:$AH$6,AP$6&amp;" Total",$G282:$AH282)-(SUMIF($G$6:$AH$6,AP$6&amp;" "&amp;'Input-Func_Class'!$D$22,$G282:$AH282)+IFERROR(SUMIF($G$6:$AH$6,AP$6&amp;" "&amp;'Input-Func_Class'!$E$22,$G282:$AH282),SUMIF($G$6:$AH$6,AP$6&amp;" "&amp;'Input-Func_Class'!$B$24,$G282:$AH282))+SUMIF($G$6:$AH$6,AP$6&amp;" "&amp;'Input-Func_Class'!$F$22,$G282:$AH282))&lt;Check_Limit,0,1),1)</f>
        <v>0</v>
      </c>
    </row>
    <row r="283" spans="1:42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>SUBTOTAL(9,D164:D282)</f>
        <v>725264536.33377445</v>
      </c>
      <c r="E283" s="11">
        <f t="shared" ca="1" si="37"/>
        <v>0</v>
      </c>
      <c r="G283" s="113">
        <f t="shared" ref="G283:AH283" ca="1" si="39">SUBTOTAL(9,G164:G282)</f>
        <v>504768209.20346671</v>
      </c>
      <c r="H283" s="113">
        <f t="shared" ca="1" si="39"/>
        <v>0</v>
      </c>
      <c r="I283" s="113">
        <f t="shared" ca="1" si="39"/>
        <v>504768209.20346671</v>
      </c>
      <c r="J283" s="113">
        <f t="shared" ca="1" si="39"/>
        <v>0</v>
      </c>
      <c r="K283" s="113">
        <f t="shared" ca="1" si="39"/>
        <v>15381410.390848914</v>
      </c>
      <c r="L283" s="113">
        <f t="shared" ca="1" si="39"/>
        <v>0</v>
      </c>
      <c r="M283" s="113">
        <f t="shared" ca="1" si="39"/>
        <v>15381410.390848914</v>
      </c>
      <c r="N283" s="113">
        <f t="shared" ca="1" si="39"/>
        <v>0</v>
      </c>
      <c r="O283" s="113">
        <f t="shared" ca="1" si="39"/>
        <v>3463805.3209763202</v>
      </c>
      <c r="P283" s="113">
        <f t="shared" ca="1" si="39"/>
        <v>3454991.9184523802</v>
      </c>
      <c r="Q283" s="113">
        <f t="shared" ca="1" si="39"/>
        <v>8813.4025239400307</v>
      </c>
      <c r="R283" s="113">
        <f t="shared" ca="1" si="39"/>
        <v>0</v>
      </c>
      <c r="S283" s="113">
        <f t="shared" ca="1" si="39"/>
        <v>11444203.266780593</v>
      </c>
      <c r="T283" s="113">
        <f t="shared" ca="1" si="39"/>
        <v>11444203.266780593</v>
      </c>
      <c r="U283" s="113">
        <f t="shared" ca="1" si="39"/>
        <v>0</v>
      </c>
      <c r="V283" s="113">
        <f t="shared" ca="1" si="39"/>
        <v>0</v>
      </c>
      <c r="W283" s="113">
        <f t="shared" ca="1" si="39"/>
        <v>96371695.995169833</v>
      </c>
      <c r="X283" s="113">
        <f t="shared" ca="1" si="39"/>
        <v>75695710.792858124</v>
      </c>
      <c r="Y283" s="113">
        <f t="shared" ca="1" si="39"/>
        <v>0</v>
      </c>
      <c r="Z283" s="113">
        <f t="shared" ca="1" si="39"/>
        <v>20675985.202311695</v>
      </c>
      <c r="AA283" s="113">
        <f t="shared" ca="1" si="39"/>
        <v>35903249.757344402</v>
      </c>
      <c r="AB283" s="113">
        <f t="shared" ca="1" si="39"/>
        <v>0</v>
      </c>
      <c r="AC283" s="113">
        <f t="shared" ca="1" si="39"/>
        <v>0</v>
      </c>
      <c r="AD283" s="113">
        <f t="shared" ca="1" si="39"/>
        <v>35903249.757344402</v>
      </c>
      <c r="AE283" s="113">
        <f t="shared" ca="1" si="39"/>
        <v>57931962.399187386</v>
      </c>
      <c r="AF283" s="113">
        <f t="shared" ca="1" si="39"/>
        <v>0</v>
      </c>
      <c r="AG283" s="113">
        <f t="shared" ca="1" si="39"/>
        <v>0</v>
      </c>
      <c r="AH283" s="113">
        <f t="shared" ca="1" si="39"/>
        <v>57931962.399187386</v>
      </c>
      <c r="AJ283">
        <f ca="1">IFERROR(IF(SUMIF($G$6:$AH$6,AJ$6&amp;" Total",$G283:$AH283)-(SUMIF($G$6:$AH$6,AJ$6&amp;" "&amp;'Input-Func_Class'!$D$22,$G283:$AH283)+IFERROR(SUMIF($G$6:$AH$6,AJ$6&amp;" "&amp;'Input-Func_Class'!$E$22,$G283:$AH283),SUMIF($G$6:$AH$6,AJ$6&amp;" "&amp;'Input-Func_Class'!$B$24,$G283:$AH283))+SUMIF($G$6:$AH$6,AJ$6&amp;" "&amp;'Input-Func_Class'!$F$22,$G283:$AH283))&lt;Check_Limit,0,1),1)</f>
        <v>0</v>
      </c>
      <c r="AK283">
        <f ca="1">IFERROR(IF(SUMIF($G$6:$AH$6,AK$6&amp;" Total",$G283:$AH283)-(SUMIF($G$6:$AH$6,AK$6&amp;" "&amp;'Input-Func_Class'!$D$22,$G283:$AH283)+IFERROR(SUMIF($G$6:$AH$6,AK$6&amp;" "&amp;'Input-Func_Class'!$E$22,$G283:$AH283),SUMIF($G$6:$AH$6,AK$6&amp;" "&amp;'Input-Func_Class'!$B$24,$G283:$AH283))+SUMIF($G$6:$AH$6,AK$6&amp;" "&amp;'Input-Func_Class'!$F$22,$G283:$AH283))&lt;Check_Limit,0,1),1)</f>
        <v>0</v>
      </c>
      <c r="AL283">
        <f ca="1">IFERROR(IF(SUMIF($G$6:$AH$6,AL$6&amp;" Total",$G283:$AH283)-(SUMIF($G$6:$AH$6,AL$6&amp;" "&amp;'Input-Func_Class'!$D$22,$G283:$AH283)+IFERROR(SUMIF($G$6:$AH$6,AL$6&amp;" "&amp;'Input-Func_Class'!$E$22,$G283:$AH283),SUMIF($G$6:$AH$6,AL$6&amp;" "&amp;'Input-Func_Class'!$B$24,$G283:$AH283))+SUMIF($G$6:$AH$6,AL$6&amp;" "&amp;'Input-Func_Class'!$F$22,$G283:$AH283))&lt;Check_Limit,0,1),1)</f>
        <v>0</v>
      </c>
      <c r="AM283">
        <f ca="1">IFERROR(IF(SUMIF($G$6:$AH$6,AM$6&amp;" Total",$G283:$AH283)-(SUMIF($G$6:$AH$6,AM$6&amp;" "&amp;'Input-Func_Class'!$D$22,$G283:$AH283)+IFERROR(SUMIF($G$6:$AH$6,AM$6&amp;" "&amp;'Input-Func_Class'!$E$22,$G283:$AH283),SUMIF($G$6:$AH$6,AM$6&amp;" "&amp;'Input-Func_Class'!$B$24,$G283:$AH283))+SUMIF($G$6:$AH$6,AM$6&amp;" "&amp;'Input-Func_Class'!$F$22,$G283:$AH283))&lt;Check_Limit,0,1),1)</f>
        <v>0</v>
      </c>
      <c r="AN283">
        <f ca="1">IFERROR(IF(SUMIF($G$6:$AH$6,AN$6&amp;" Total",$G283:$AH283)-(SUMIF($G$6:$AH$6,AN$6&amp;" "&amp;'Input-Func_Class'!$D$22,$G283:$AH283)+IFERROR(SUMIF($G$6:$AH$6,AN$6&amp;" "&amp;'Input-Func_Class'!$E$22,$G283:$AH283),SUMIF($G$6:$AH$6,AN$6&amp;" "&amp;'Input-Func_Class'!$B$24,$G283:$AH283))+SUMIF($G$6:$AH$6,AN$6&amp;" "&amp;'Input-Func_Class'!$F$22,$G283:$AH283))&lt;Check_Limit,0,1),1)</f>
        <v>0</v>
      </c>
      <c r="AO283">
        <f ca="1">IFERROR(IF(SUMIF($G$6:$AH$6,AO$6&amp;" Total",$G283:$AH283)-(SUMIF($G$6:$AH$6,AO$6&amp;" "&amp;'Input-Func_Class'!$D$22,$G283:$AH283)+IFERROR(SUMIF($G$6:$AH$6,AO$6&amp;" "&amp;'Input-Func_Class'!$E$22,$G283:$AH283),SUMIF($G$6:$AH$6,AO$6&amp;" "&amp;'Input-Func_Class'!$B$24,$G283:$AH283))+SUMIF($G$6:$AH$6,AO$6&amp;" "&amp;'Input-Func_Class'!$F$22,$G283:$AH283))&lt;Check_Limit,0,1),1)</f>
        <v>0</v>
      </c>
      <c r="AP283">
        <f ca="1">IFERROR(IF(SUMIF($G$6:$AH$6,AP$6&amp;" Total",$G283:$AH283)-(SUMIF($G$6:$AH$6,AP$6&amp;" "&amp;'Input-Func_Class'!$D$22,$G283:$AH283)+IFERROR(SUMIF($G$6:$AH$6,AP$6&amp;" "&amp;'Input-Func_Class'!$E$22,$G283:$AH283),SUMIF($G$6:$AH$6,AP$6&amp;" "&amp;'Input-Func_Class'!$B$24,$G283:$AH283))+SUMIF($G$6:$AH$6,AP$6&amp;" "&amp;'Input-Func_Class'!$F$22,$G283:$AH283))&lt;Check_Limit,0,1),1)</f>
        <v>0</v>
      </c>
    </row>
    <row r="284" spans="1:42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>
        <f t="shared" si="37"/>
        <v>0</v>
      </c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J284">
        <f>IFERROR(IF(SUMIF($G$6:$AH$6,AJ$6&amp;" Total",$G284:$AH284)-(SUMIF($G$6:$AH$6,AJ$6&amp;" "&amp;'Input-Func_Class'!$D$22,$G284:$AH284)+IFERROR(SUMIF($G$6:$AH$6,AJ$6&amp;" "&amp;'Input-Func_Class'!$E$22,$G284:$AH284),SUMIF($G$6:$AH$6,AJ$6&amp;" "&amp;'Input-Func_Class'!$B$24,$G284:$AH284))+SUMIF($G$6:$AH$6,AJ$6&amp;" "&amp;'Input-Func_Class'!$F$22,$G284:$AH284))&lt;Check_Limit,0,1),1)</f>
        <v>0</v>
      </c>
      <c r="AK284">
        <f>IFERROR(IF(SUMIF($G$6:$AH$6,AK$6&amp;" Total",$G284:$AH284)-(SUMIF($G$6:$AH$6,AK$6&amp;" "&amp;'Input-Func_Class'!$D$22,$G284:$AH284)+IFERROR(SUMIF($G$6:$AH$6,AK$6&amp;" "&amp;'Input-Func_Class'!$E$22,$G284:$AH284),SUMIF($G$6:$AH$6,AK$6&amp;" "&amp;'Input-Func_Class'!$B$24,$G284:$AH284))+SUMIF($G$6:$AH$6,AK$6&amp;" "&amp;'Input-Func_Class'!$F$22,$G284:$AH284))&lt;Check_Limit,0,1),1)</f>
        <v>0</v>
      </c>
      <c r="AL284">
        <f>IFERROR(IF(SUMIF($G$6:$AH$6,AL$6&amp;" Total",$G284:$AH284)-(SUMIF($G$6:$AH$6,AL$6&amp;" "&amp;'Input-Func_Class'!$D$22,$G284:$AH284)+IFERROR(SUMIF($G$6:$AH$6,AL$6&amp;" "&amp;'Input-Func_Class'!$E$22,$G284:$AH284),SUMIF($G$6:$AH$6,AL$6&amp;" "&amp;'Input-Func_Class'!$B$24,$G284:$AH284))+SUMIF($G$6:$AH$6,AL$6&amp;" "&amp;'Input-Func_Class'!$F$22,$G284:$AH284))&lt;Check_Limit,0,1),1)</f>
        <v>0</v>
      </c>
      <c r="AM284">
        <f>IFERROR(IF(SUMIF($G$6:$AH$6,AM$6&amp;" Total",$G284:$AH284)-(SUMIF($G$6:$AH$6,AM$6&amp;" "&amp;'Input-Func_Class'!$D$22,$G284:$AH284)+IFERROR(SUMIF($G$6:$AH$6,AM$6&amp;" "&amp;'Input-Func_Class'!$E$22,$G284:$AH284),SUMIF($G$6:$AH$6,AM$6&amp;" "&amp;'Input-Func_Class'!$B$24,$G284:$AH284))+SUMIF($G$6:$AH$6,AM$6&amp;" "&amp;'Input-Func_Class'!$F$22,$G284:$AH284))&lt;Check_Limit,0,1),1)</f>
        <v>0</v>
      </c>
      <c r="AN284">
        <f>IFERROR(IF(SUMIF($G$6:$AH$6,AN$6&amp;" Total",$G284:$AH284)-(SUMIF($G$6:$AH$6,AN$6&amp;" "&amp;'Input-Func_Class'!$D$22,$G284:$AH284)+IFERROR(SUMIF($G$6:$AH$6,AN$6&amp;" "&amp;'Input-Func_Class'!$E$22,$G284:$AH284),SUMIF($G$6:$AH$6,AN$6&amp;" "&amp;'Input-Func_Class'!$B$24,$G284:$AH284))+SUMIF($G$6:$AH$6,AN$6&amp;" "&amp;'Input-Func_Class'!$F$22,$G284:$AH284))&lt;Check_Limit,0,1),1)</f>
        <v>0</v>
      </c>
      <c r="AO284">
        <f>IFERROR(IF(SUMIF($G$6:$AH$6,AO$6&amp;" Total",$G284:$AH284)-(SUMIF($G$6:$AH$6,AO$6&amp;" "&amp;'Input-Func_Class'!$D$22,$G284:$AH284)+IFERROR(SUMIF($G$6:$AH$6,AO$6&amp;" "&amp;'Input-Func_Class'!$E$22,$G284:$AH284),SUMIF($G$6:$AH$6,AO$6&amp;" "&amp;'Input-Func_Class'!$B$24,$G284:$AH284))+SUMIF($G$6:$AH$6,AO$6&amp;" "&amp;'Input-Func_Class'!$F$22,$G284:$AH284))&lt;Check_Limit,0,1),1)</f>
        <v>0</v>
      </c>
      <c r="AP284">
        <f>IFERROR(IF(SUMIF($G$6:$AH$6,AP$6&amp;" Total",$G284:$AH284)-(SUMIF($G$6:$AH$6,AP$6&amp;" "&amp;'Input-Func_Class'!$D$22,$G284:$AH284)+IFERROR(SUMIF($G$6:$AH$6,AP$6&amp;" "&amp;'Input-Func_Class'!$E$22,$G284:$AH284),SUMIF($G$6:$AH$6,AP$6&amp;" "&amp;'Input-Func_Class'!$B$24,$G284:$AH284))+SUMIF($G$6:$AH$6,AP$6&amp;" "&amp;'Input-Func_Class'!$F$22,$G284:$AH284))&lt;Check_Limit,0,1),1)</f>
        <v>0</v>
      </c>
    </row>
    <row r="285" spans="1:42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>
        <f t="shared" si="37"/>
        <v>0</v>
      </c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J285">
        <f>IFERROR(IF(SUMIF($G$6:$AH$6,AJ$6&amp;" Total",$G285:$AH285)-(SUMIF($G$6:$AH$6,AJ$6&amp;" "&amp;'Input-Func_Class'!$D$22,$G285:$AH285)+IFERROR(SUMIF($G$6:$AH$6,AJ$6&amp;" "&amp;'Input-Func_Class'!$E$22,$G285:$AH285),SUMIF($G$6:$AH$6,AJ$6&amp;" "&amp;'Input-Func_Class'!$B$24,$G285:$AH285))+SUMIF($G$6:$AH$6,AJ$6&amp;" "&amp;'Input-Func_Class'!$F$22,$G285:$AH285))&lt;Check_Limit,0,1),1)</f>
        <v>0</v>
      </c>
      <c r="AK285">
        <f>IFERROR(IF(SUMIF($G$6:$AH$6,AK$6&amp;" Total",$G285:$AH285)-(SUMIF($G$6:$AH$6,AK$6&amp;" "&amp;'Input-Func_Class'!$D$22,$G285:$AH285)+IFERROR(SUMIF($G$6:$AH$6,AK$6&amp;" "&amp;'Input-Func_Class'!$E$22,$G285:$AH285),SUMIF($G$6:$AH$6,AK$6&amp;" "&amp;'Input-Func_Class'!$B$24,$G285:$AH285))+SUMIF($G$6:$AH$6,AK$6&amp;" "&amp;'Input-Func_Class'!$F$22,$G285:$AH285))&lt;Check_Limit,0,1),1)</f>
        <v>0</v>
      </c>
      <c r="AL285">
        <f>IFERROR(IF(SUMIF($G$6:$AH$6,AL$6&amp;" Total",$G285:$AH285)-(SUMIF($G$6:$AH$6,AL$6&amp;" "&amp;'Input-Func_Class'!$D$22,$G285:$AH285)+IFERROR(SUMIF($G$6:$AH$6,AL$6&amp;" "&amp;'Input-Func_Class'!$E$22,$G285:$AH285),SUMIF($G$6:$AH$6,AL$6&amp;" "&amp;'Input-Func_Class'!$B$24,$G285:$AH285))+SUMIF($G$6:$AH$6,AL$6&amp;" "&amp;'Input-Func_Class'!$F$22,$G285:$AH285))&lt;Check_Limit,0,1),1)</f>
        <v>0</v>
      </c>
      <c r="AM285">
        <f>IFERROR(IF(SUMIF($G$6:$AH$6,AM$6&amp;" Total",$G285:$AH285)-(SUMIF($G$6:$AH$6,AM$6&amp;" "&amp;'Input-Func_Class'!$D$22,$G285:$AH285)+IFERROR(SUMIF($G$6:$AH$6,AM$6&amp;" "&amp;'Input-Func_Class'!$E$22,$G285:$AH285),SUMIF($G$6:$AH$6,AM$6&amp;" "&amp;'Input-Func_Class'!$B$24,$G285:$AH285))+SUMIF($G$6:$AH$6,AM$6&amp;" "&amp;'Input-Func_Class'!$F$22,$G285:$AH285))&lt;Check_Limit,0,1),1)</f>
        <v>0</v>
      </c>
      <c r="AN285">
        <f>IFERROR(IF(SUMIF($G$6:$AH$6,AN$6&amp;" Total",$G285:$AH285)-(SUMIF($G$6:$AH$6,AN$6&amp;" "&amp;'Input-Func_Class'!$D$22,$G285:$AH285)+IFERROR(SUMIF($G$6:$AH$6,AN$6&amp;" "&amp;'Input-Func_Class'!$E$22,$G285:$AH285),SUMIF($G$6:$AH$6,AN$6&amp;" "&amp;'Input-Func_Class'!$B$24,$G285:$AH285))+SUMIF($G$6:$AH$6,AN$6&amp;" "&amp;'Input-Func_Class'!$F$22,$G285:$AH285))&lt;Check_Limit,0,1),1)</f>
        <v>0</v>
      </c>
      <c r="AO285">
        <f>IFERROR(IF(SUMIF($G$6:$AH$6,AO$6&amp;" Total",$G285:$AH285)-(SUMIF($G$6:$AH$6,AO$6&amp;" "&amp;'Input-Func_Class'!$D$22,$G285:$AH285)+IFERROR(SUMIF($G$6:$AH$6,AO$6&amp;" "&amp;'Input-Func_Class'!$E$22,$G285:$AH285),SUMIF($G$6:$AH$6,AO$6&amp;" "&amp;'Input-Func_Class'!$B$24,$G285:$AH285))+SUMIF($G$6:$AH$6,AO$6&amp;" "&amp;'Input-Func_Class'!$F$22,$G285:$AH285))&lt;Check_Limit,0,1),1)</f>
        <v>0</v>
      </c>
      <c r="AP285">
        <f>IFERROR(IF(SUMIF($G$6:$AH$6,AP$6&amp;" Total",$G285:$AH285)-(SUMIF($G$6:$AH$6,AP$6&amp;" "&amp;'Input-Func_Class'!$D$22,$G285:$AH285)+IFERROR(SUMIF($G$6:$AH$6,AP$6&amp;" "&amp;'Input-Func_Class'!$E$22,$G285:$AH285),SUMIF($G$6:$AH$6,AP$6&amp;" "&amp;'Input-Func_Class'!$B$24,$G285:$AH285))+SUMIF($G$6:$AH$6,AP$6&amp;" "&amp;'Input-Func_Class'!$F$22,$G285:$AH285))&lt;Check_Limit,0,1),1)</f>
        <v>0</v>
      </c>
    </row>
    <row r="286" spans="1:42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>
        <f t="shared" si="37"/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J286">
        <f>IFERROR(IF(SUMIF($G$6:$AH$6,AJ$6&amp;" Total",$G286:$AH286)-(SUMIF($G$6:$AH$6,AJ$6&amp;" "&amp;'Input-Func_Class'!$D$22,$G286:$AH286)+IFERROR(SUMIF($G$6:$AH$6,AJ$6&amp;" "&amp;'Input-Func_Class'!$E$22,$G286:$AH286),SUMIF($G$6:$AH$6,AJ$6&amp;" "&amp;'Input-Func_Class'!$B$24,$G286:$AH286))+SUMIF($G$6:$AH$6,AJ$6&amp;" "&amp;'Input-Func_Class'!$F$22,$G286:$AH286))&lt;Check_Limit,0,1),1)</f>
        <v>0</v>
      </c>
      <c r="AK286">
        <f>IFERROR(IF(SUMIF($G$6:$AH$6,AK$6&amp;" Total",$G286:$AH286)-(SUMIF($G$6:$AH$6,AK$6&amp;" "&amp;'Input-Func_Class'!$D$22,$G286:$AH286)+IFERROR(SUMIF($G$6:$AH$6,AK$6&amp;" "&amp;'Input-Func_Class'!$E$22,$G286:$AH286),SUMIF($G$6:$AH$6,AK$6&amp;" "&amp;'Input-Func_Class'!$B$24,$G286:$AH286))+SUMIF($G$6:$AH$6,AK$6&amp;" "&amp;'Input-Func_Class'!$F$22,$G286:$AH286))&lt;Check_Limit,0,1),1)</f>
        <v>0</v>
      </c>
      <c r="AL286">
        <f>IFERROR(IF(SUMIF($G$6:$AH$6,AL$6&amp;" Total",$G286:$AH286)-(SUMIF($G$6:$AH$6,AL$6&amp;" "&amp;'Input-Func_Class'!$D$22,$G286:$AH286)+IFERROR(SUMIF($G$6:$AH$6,AL$6&amp;" "&amp;'Input-Func_Class'!$E$22,$G286:$AH286),SUMIF($G$6:$AH$6,AL$6&amp;" "&amp;'Input-Func_Class'!$B$24,$G286:$AH286))+SUMIF($G$6:$AH$6,AL$6&amp;" "&amp;'Input-Func_Class'!$F$22,$G286:$AH286))&lt;Check_Limit,0,1),1)</f>
        <v>0</v>
      </c>
      <c r="AM286">
        <f>IFERROR(IF(SUMIF($G$6:$AH$6,AM$6&amp;" Total",$G286:$AH286)-(SUMIF($G$6:$AH$6,AM$6&amp;" "&amp;'Input-Func_Class'!$D$22,$G286:$AH286)+IFERROR(SUMIF($G$6:$AH$6,AM$6&amp;" "&amp;'Input-Func_Class'!$E$22,$G286:$AH286),SUMIF($G$6:$AH$6,AM$6&amp;" "&amp;'Input-Func_Class'!$B$24,$G286:$AH286))+SUMIF($G$6:$AH$6,AM$6&amp;" "&amp;'Input-Func_Class'!$F$22,$G286:$AH286))&lt;Check_Limit,0,1),1)</f>
        <v>0</v>
      </c>
      <c r="AN286">
        <f>IFERROR(IF(SUMIF($G$6:$AH$6,AN$6&amp;" Total",$G286:$AH286)-(SUMIF($G$6:$AH$6,AN$6&amp;" "&amp;'Input-Func_Class'!$D$22,$G286:$AH286)+IFERROR(SUMIF($G$6:$AH$6,AN$6&amp;" "&amp;'Input-Func_Class'!$E$22,$G286:$AH286),SUMIF($G$6:$AH$6,AN$6&amp;" "&amp;'Input-Func_Class'!$B$24,$G286:$AH286))+SUMIF($G$6:$AH$6,AN$6&amp;" "&amp;'Input-Func_Class'!$F$22,$G286:$AH286))&lt;Check_Limit,0,1),1)</f>
        <v>0</v>
      </c>
      <c r="AO286">
        <f>IFERROR(IF(SUMIF($G$6:$AH$6,AO$6&amp;" Total",$G286:$AH286)-(SUMIF($G$6:$AH$6,AO$6&amp;" "&amp;'Input-Func_Class'!$D$22,$G286:$AH286)+IFERROR(SUMIF($G$6:$AH$6,AO$6&amp;" "&amp;'Input-Func_Class'!$E$22,$G286:$AH286),SUMIF($G$6:$AH$6,AO$6&amp;" "&amp;'Input-Func_Class'!$B$24,$G286:$AH286))+SUMIF($G$6:$AH$6,AO$6&amp;" "&amp;'Input-Func_Class'!$F$22,$G286:$AH286))&lt;Check_Limit,0,1),1)</f>
        <v>0</v>
      </c>
      <c r="AP286">
        <f>IFERROR(IF(SUMIF($G$6:$AH$6,AP$6&amp;" Total",$G286:$AH286)-(SUMIF($G$6:$AH$6,AP$6&amp;" "&amp;'Input-Func_Class'!$D$22,$G286:$AH286)+IFERROR(SUMIF($G$6:$AH$6,AP$6&amp;" "&amp;'Input-Func_Class'!$E$22,$G286:$AH286),SUMIF($G$6:$AH$6,AP$6&amp;" "&amp;'Input-Func_Class'!$B$24,$G286:$AH286))+SUMIF($G$6:$AH$6,AP$6&amp;" "&amp;'Input-Func_Class'!$F$22,$G286:$AH286))&lt;Check_Limit,0,1),1)</f>
        <v>0</v>
      </c>
    </row>
    <row r="287" spans="1:42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>
        <f t="shared" si="37"/>
        <v>0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42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>Functionalization!$D288</f>
        <v>0</v>
      </c>
      <c r="E288" s="11">
        <f t="shared" si="37"/>
        <v>0</v>
      </c>
      <c r="F288" s="3" t="str">
        <f>IF($D288=0,"-",IF('Input-Accounts'!$E288&lt;&gt;0,'Input-Accounts'!$E288,'Input-Accounts'!$G288))</f>
        <v>-</v>
      </c>
      <c r="G288" s="11">
        <f ca="1">IF(G$5&lt;&gt;"",HLOOKUP(G$5,Functionalization!$G$6:$M$427,ROW($A288)-5,FALSE),IFERROR(INDEX(G$391:G$427,MATCH($F288,$B$391:$B$427,0))/VLOOKUP($F288,$B$391:$AH$427,MATCH(LEFT(TRIM(G$6),FIND("~",SUBSTITUTE(G$6,"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288))*HLOOKUP(LEFT(TRIM(G$6),FIND("~",SUBSTITUTE(G$6," ","~",LEN(TRIM(G$6))-LEN(SUBSTITUTE(TRIM(G$6)," ",""))))-1)&amp;" Total",$B$6:$AH$427,ROW($A288)-5,FALSE))</f>
        <v>0</v>
      </c>
      <c r="H288" s="11">
        <f ca="1">IF(H$5&lt;&gt;"",HLOOKUP(H$5,Functionalization!$G$6:$M$427,ROW($A288)-5,FALSE),IFERROR(INDEX(H$391:H$427,MATCH($F288,$B$391:$B$427,0))/VLOOKUP($F288,$B$391:$AH$427,MATCH(LEFT(TRIM(H$6),FIND("~",SUBSTITUTE(H$6,"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288))*HLOOKUP(LEFT(TRIM(H$6),FIND("~",SUBSTITUTE(H$6," ","~",LEN(TRIM(H$6))-LEN(SUBSTITUTE(TRIM(H$6)," ",""))))-1)&amp;" Total",$B$6:$AH$427,ROW($A288)-5,FALSE))</f>
        <v>0</v>
      </c>
      <c r="I288" s="11">
        <f ca="1">IF(I$5&lt;&gt;"",HLOOKUP(I$5,Functionalization!$G$6:$M$427,ROW($A288)-5,FALSE),IFERROR(INDEX(I$391:I$427,MATCH($F288,$B$391:$B$427,0))/VLOOKUP($F288,$B$391:$AH$427,MATCH(LEFT(TRIM(I$6),FIND("~",SUBSTITUTE(I$6,"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288))*HLOOKUP(LEFT(TRIM(I$6),FIND("~",SUBSTITUTE(I$6," ","~",LEN(TRIM(I$6))-LEN(SUBSTITUTE(TRIM(I$6)," ",""))))-1)&amp;" Total",$B$6:$AH$427,ROW($A288)-5,FALSE))</f>
        <v>0</v>
      </c>
      <c r="J288" s="11">
        <f ca="1">IF(J$5&lt;&gt;"",HLOOKUP(J$5,Functionalization!$G$6:$M$427,ROW($A288)-5,FALSE),IFERROR(INDEX(J$391:J$427,MATCH($F288,$B$391:$B$427,0))/VLOOKUP($F288,$B$391:$AH$427,MATCH(LEFT(TRIM(J$6),FIND("~",SUBSTITUTE(J$6,"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288))*HLOOKUP(LEFT(TRIM(J$6),FIND("~",SUBSTITUTE(J$6," ","~",LEN(TRIM(J$6))-LEN(SUBSTITUTE(TRIM(J$6)," ",""))))-1)&amp;" Total",$B$6:$AH$427,ROW($A288)-5,FALSE))</f>
        <v>0</v>
      </c>
      <c r="K288" s="11">
        <f ca="1">IF(K$5&lt;&gt;"",HLOOKUP(K$5,Functionalization!$G$6:$M$427,ROW($A288)-5,FALSE),IFERROR(INDEX(K$391:K$427,MATCH($F288,$B$391:$B$427,0))/VLOOKUP($F288,$B$391:$AH$427,MATCH(LEFT(TRIM(K$6),FIND("~",SUBSTITUTE(K$6,"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288))*HLOOKUP(LEFT(TRIM(K$6),FIND("~",SUBSTITUTE(K$6," ","~",LEN(TRIM(K$6))-LEN(SUBSTITUTE(TRIM(K$6)," ",""))))-1)&amp;" Total",$B$6:$AH$427,ROW($A288)-5,FALSE))</f>
        <v>0</v>
      </c>
      <c r="L288" s="11">
        <f ca="1">IF(L$5&lt;&gt;"",HLOOKUP(L$5,Functionalization!$G$6:$M$427,ROW($A288)-5,FALSE),IFERROR(INDEX(L$391:L$427,MATCH($F288,$B$391:$B$427,0))/VLOOKUP($F288,$B$391:$AH$427,MATCH(LEFT(TRIM(L$6),FIND("~",SUBSTITUTE(L$6,"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288))*HLOOKUP(LEFT(TRIM(L$6),FIND("~",SUBSTITUTE(L$6," ","~",LEN(TRIM(L$6))-LEN(SUBSTITUTE(TRIM(L$6)," ",""))))-1)&amp;" Total",$B$6:$AH$427,ROW($A288)-5,FALSE))</f>
        <v>0</v>
      </c>
      <c r="M288" s="11">
        <f ca="1">IF(M$5&lt;&gt;"",HLOOKUP(M$5,Functionalization!$G$6:$M$427,ROW($A288)-5,FALSE),IFERROR(INDEX(M$391:M$427,MATCH($F288,$B$391:$B$427,0))/VLOOKUP($F288,$B$391:$AH$427,MATCH(LEFT(TRIM(M$6),FIND("~",SUBSTITUTE(M$6,"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288))*HLOOKUP(LEFT(TRIM(M$6),FIND("~",SUBSTITUTE(M$6," ","~",LEN(TRIM(M$6))-LEN(SUBSTITUTE(TRIM(M$6)," ",""))))-1)&amp;" Total",$B$6:$AH$427,ROW($A288)-5,FALSE))</f>
        <v>0</v>
      </c>
      <c r="N288" s="11">
        <f ca="1">IF(N$5&lt;&gt;"",HLOOKUP(N$5,Functionalization!$G$6:$M$427,ROW($A288)-5,FALSE),IFERROR(INDEX(N$391:N$427,MATCH($F288,$B$391:$B$427,0))/VLOOKUP($F288,$B$391:$AH$427,MATCH(LEFT(TRIM(N$6),FIND("~",SUBSTITUTE(N$6,"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288))*HLOOKUP(LEFT(TRIM(N$6),FIND("~",SUBSTITUTE(N$6," ","~",LEN(TRIM(N$6))-LEN(SUBSTITUTE(TRIM(N$6)," ",""))))-1)&amp;" Total",$B$6:$AH$427,ROW($A288)-5,FALSE))</f>
        <v>0</v>
      </c>
      <c r="O288" s="11">
        <f ca="1">IF(O$5&lt;&gt;"",HLOOKUP(O$5,Functionalization!$G$6:$M$427,ROW($A288)-5,FALSE),IFERROR(INDEX(O$391:O$427,MATCH($F288,$B$391:$B$427,0))/VLOOKUP($F288,$B$391:$AH$427,MATCH(LEFT(TRIM(O$6),FIND("~",SUBSTITUTE(O$6,"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288))*HLOOKUP(LEFT(TRIM(O$6),FIND("~",SUBSTITUTE(O$6," ","~",LEN(TRIM(O$6))-LEN(SUBSTITUTE(TRIM(O$6)," ",""))))-1)&amp;" Total",$B$6:$AH$427,ROW($A288)-5,FALSE))</f>
        <v>0</v>
      </c>
      <c r="P288" s="11">
        <f ca="1">IF(P$5&lt;&gt;"",HLOOKUP(P$5,Functionalization!$G$6:$M$427,ROW($A288)-5,FALSE),IFERROR(INDEX(P$391:P$427,MATCH($F288,$B$391:$B$427,0))/VLOOKUP($F288,$B$391:$AH$427,MATCH(LEFT(TRIM(P$6),FIND("~",SUBSTITUTE(P$6,"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288))*HLOOKUP(LEFT(TRIM(P$6),FIND("~",SUBSTITUTE(P$6," ","~",LEN(TRIM(P$6))-LEN(SUBSTITUTE(TRIM(P$6)," ",""))))-1)&amp;" Total",$B$6:$AH$427,ROW($A288)-5,FALSE))</f>
        <v>0</v>
      </c>
      <c r="Q288" s="11">
        <f ca="1">IF(Q$5&lt;&gt;"",HLOOKUP(Q$5,Functionalization!$G$6:$M$427,ROW($A288)-5,FALSE),IFERROR(INDEX(Q$391:Q$427,MATCH($F288,$B$391:$B$427,0))/VLOOKUP($F288,$B$391:$AH$427,MATCH(LEFT(TRIM(Q$6),FIND("~",SUBSTITUTE(Q$6,"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288))*HLOOKUP(LEFT(TRIM(Q$6),FIND("~",SUBSTITUTE(Q$6," ","~",LEN(TRIM(Q$6))-LEN(SUBSTITUTE(TRIM(Q$6)," ",""))))-1)&amp;" Total",$B$6:$AH$427,ROW($A288)-5,FALSE))</f>
        <v>0</v>
      </c>
      <c r="R288" s="11">
        <f ca="1">IF(R$5&lt;&gt;"",HLOOKUP(R$5,Functionalization!$G$6:$M$427,ROW($A288)-5,FALSE),IFERROR(INDEX(R$391:R$427,MATCH($F288,$B$391:$B$427,0))/VLOOKUP($F288,$B$391:$AH$427,MATCH(LEFT(TRIM(R$6),FIND("~",SUBSTITUTE(R$6,"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288))*HLOOKUP(LEFT(TRIM(R$6),FIND("~",SUBSTITUTE(R$6," ","~",LEN(TRIM(R$6))-LEN(SUBSTITUTE(TRIM(R$6)," ",""))))-1)&amp;" Total",$B$6:$AH$427,ROW($A288)-5,FALSE))</f>
        <v>0</v>
      </c>
      <c r="S288" s="11">
        <f ca="1">IF(S$5&lt;&gt;"",HLOOKUP(S$5,Functionalization!$G$6:$M$427,ROW($A288)-5,FALSE),IFERROR(INDEX(S$391:S$427,MATCH($F288,$B$391:$B$427,0))/VLOOKUP($F288,$B$391:$AH$427,MATCH(LEFT(TRIM(S$6),FIND("~",SUBSTITUTE(S$6,"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288))*HLOOKUP(LEFT(TRIM(S$6),FIND("~",SUBSTITUTE(S$6," ","~",LEN(TRIM(S$6))-LEN(SUBSTITUTE(TRIM(S$6)," ",""))))-1)&amp;" Total",$B$6:$AH$427,ROW($A288)-5,FALSE))</f>
        <v>0</v>
      </c>
      <c r="T288" s="11">
        <f ca="1">IF(T$5&lt;&gt;"",HLOOKUP(T$5,Functionalization!$G$6:$M$427,ROW($A288)-5,FALSE),IFERROR(INDEX(T$391:T$427,MATCH($F288,$B$391:$B$427,0))/VLOOKUP($F288,$B$391:$AH$427,MATCH(LEFT(TRIM(T$6),FIND("~",SUBSTITUTE(T$6,"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288))*HLOOKUP(LEFT(TRIM(T$6),FIND("~",SUBSTITUTE(T$6," ","~",LEN(TRIM(T$6))-LEN(SUBSTITUTE(TRIM(T$6)," ",""))))-1)&amp;" Total",$B$6:$AH$427,ROW($A288)-5,FALSE))</f>
        <v>0</v>
      </c>
      <c r="U288" s="11">
        <f ca="1">IF(U$5&lt;&gt;"",HLOOKUP(U$5,Functionalization!$G$6:$M$427,ROW($A288)-5,FALSE),IFERROR(INDEX(U$391:U$427,MATCH($F288,$B$391:$B$427,0))/VLOOKUP($F288,$B$391:$AH$427,MATCH(LEFT(TRIM(U$6),FIND("~",SUBSTITUTE(U$6,"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288))*HLOOKUP(LEFT(TRIM(U$6),FIND("~",SUBSTITUTE(U$6," ","~",LEN(TRIM(U$6))-LEN(SUBSTITUTE(TRIM(U$6)," ",""))))-1)&amp;" Total",$B$6:$AH$427,ROW($A288)-5,FALSE))</f>
        <v>0</v>
      </c>
      <c r="V288" s="11">
        <f ca="1">IF(V$5&lt;&gt;"",HLOOKUP(V$5,Functionalization!$G$6:$M$427,ROW($A288)-5,FALSE),IFERROR(INDEX(V$391:V$427,MATCH($F288,$B$391:$B$427,0))/VLOOKUP($F288,$B$391:$AH$427,MATCH(LEFT(TRIM(V$6),FIND("~",SUBSTITUTE(V$6,"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288))*HLOOKUP(LEFT(TRIM(V$6),FIND("~",SUBSTITUTE(V$6," ","~",LEN(TRIM(V$6))-LEN(SUBSTITUTE(TRIM(V$6)," ",""))))-1)&amp;" Total",$B$6:$AH$427,ROW($A288)-5,FALSE))</f>
        <v>0</v>
      </c>
      <c r="W288" s="11">
        <f ca="1">IF(W$5&lt;&gt;"",HLOOKUP(W$5,Functionalization!$G$6:$M$427,ROW($A288)-5,FALSE),IFERROR(INDEX(W$391:W$427,MATCH($F288,$B$391:$B$427,0))/VLOOKUP($F288,$B$391:$AH$427,MATCH(LEFT(TRIM(W$6),FIND("~",SUBSTITUTE(W$6,"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288))*HLOOKUP(LEFT(TRIM(W$6),FIND("~",SUBSTITUTE(W$6," ","~",LEN(TRIM(W$6))-LEN(SUBSTITUTE(TRIM(W$6)," ",""))))-1)&amp;" Total",$B$6:$AH$427,ROW($A288)-5,FALSE))</f>
        <v>0</v>
      </c>
      <c r="X288" s="11">
        <f ca="1">IF(X$5&lt;&gt;"",HLOOKUP(X$5,Functionalization!$G$6:$M$427,ROW($A288)-5,FALSE),IFERROR(INDEX(X$391:X$427,MATCH($F288,$B$391:$B$427,0))/VLOOKUP($F288,$B$391:$AH$427,MATCH(LEFT(TRIM(X$6),FIND("~",SUBSTITUTE(X$6,"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288))*HLOOKUP(LEFT(TRIM(X$6),FIND("~",SUBSTITUTE(X$6," ","~",LEN(TRIM(X$6))-LEN(SUBSTITUTE(TRIM(X$6)," ",""))))-1)&amp;" Total",$B$6:$AH$427,ROW($A288)-5,FALSE))</f>
        <v>0</v>
      </c>
      <c r="Y288" s="11">
        <f ca="1">IF(Y$5&lt;&gt;"",HLOOKUP(Y$5,Functionalization!$G$6:$M$427,ROW($A288)-5,FALSE),IFERROR(INDEX(Y$391:Y$427,MATCH($F288,$B$391:$B$427,0))/VLOOKUP($F288,$B$391:$AH$427,MATCH(LEFT(TRIM(Y$6),FIND("~",SUBSTITUTE(Y$6,"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288))*HLOOKUP(LEFT(TRIM(Y$6),FIND("~",SUBSTITUTE(Y$6," ","~",LEN(TRIM(Y$6))-LEN(SUBSTITUTE(TRIM(Y$6)," ",""))))-1)&amp;" Total",$B$6:$AH$427,ROW($A288)-5,FALSE))</f>
        <v>0</v>
      </c>
      <c r="Z288" s="11">
        <f ca="1">IF(Z$5&lt;&gt;"",HLOOKUP(Z$5,Functionalization!$G$6:$M$427,ROW($A288)-5,FALSE),IFERROR(INDEX(Z$391:Z$427,MATCH($F288,$B$391:$B$427,0))/VLOOKUP($F288,$B$391:$AH$427,MATCH(LEFT(TRIM(Z$6),FIND("~",SUBSTITUTE(Z$6,"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288))*HLOOKUP(LEFT(TRIM(Z$6),FIND("~",SUBSTITUTE(Z$6," ","~",LEN(TRIM(Z$6))-LEN(SUBSTITUTE(TRIM(Z$6)," ",""))))-1)&amp;" Total",$B$6:$AH$427,ROW($A288)-5,FALSE))</f>
        <v>0</v>
      </c>
      <c r="AA288" s="11">
        <f ca="1">IF(AA$5&lt;&gt;"",HLOOKUP(AA$5,Functionalization!$G$6:$M$427,ROW($A288)-5,FALSE),IFERROR(INDEX(AA$391:AA$427,MATCH($F288,$B$391:$B$427,0))/VLOOKUP($F288,$B$391:$AH$427,MATCH(LEFT(TRIM(AA$6),FIND("~",SUBSTITUTE(AA$6,"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288))*HLOOKUP(LEFT(TRIM(AA$6),FIND("~",SUBSTITUTE(AA$6," ","~",LEN(TRIM(AA$6))-LEN(SUBSTITUTE(TRIM(AA$6)," ",""))))-1)&amp;" Total",$B$6:$AH$427,ROW($A288)-5,FALSE))</f>
        <v>0</v>
      </c>
      <c r="AB288" s="11">
        <f ca="1">IF(AB$5&lt;&gt;"",HLOOKUP(AB$5,Functionalization!$G$6:$M$427,ROW($A288)-5,FALSE),IFERROR(INDEX(AB$391:AB$427,MATCH($F288,$B$391:$B$427,0))/VLOOKUP($F288,$B$391:$AH$427,MATCH(LEFT(TRIM(AB$6),FIND("~",SUBSTITUTE(AB$6,"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288))*HLOOKUP(LEFT(TRIM(AB$6),FIND("~",SUBSTITUTE(AB$6," ","~",LEN(TRIM(AB$6))-LEN(SUBSTITUTE(TRIM(AB$6)," ",""))))-1)&amp;" Total",$B$6:$AH$427,ROW($A288)-5,FALSE))</f>
        <v>0</v>
      </c>
      <c r="AC288" s="11">
        <f ca="1">IF(AC$5&lt;&gt;"",HLOOKUP(AC$5,Functionalization!$G$6:$M$427,ROW($A288)-5,FALSE),IFERROR(INDEX(AC$391:AC$427,MATCH($F288,$B$391:$B$427,0))/VLOOKUP($F288,$B$391:$AH$427,MATCH(LEFT(TRIM(AC$6),FIND("~",SUBSTITUTE(AC$6,"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288))*HLOOKUP(LEFT(TRIM(AC$6),FIND("~",SUBSTITUTE(AC$6," ","~",LEN(TRIM(AC$6))-LEN(SUBSTITUTE(TRIM(AC$6)," ",""))))-1)&amp;" Total",$B$6:$AH$427,ROW($A288)-5,FALSE))</f>
        <v>0</v>
      </c>
      <c r="AD288" s="11">
        <f ca="1">IF(AD$5&lt;&gt;"",HLOOKUP(AD$5,Functionalization!$G$6:$M$427,ROW($A288)-5,FALSE),IFERROR(INDEX(AD$391:AD$427,MATCH($F288,$B$391:$B$427,0))/VLOOKUP($F288,$B$391:$AH$427,MATCH(LEFT(TRIM(AD$6),FIND("~",SUBSTITUTE(AD$6,"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288))*HLOOKUP(LEFT(TRIM(AD$6),FIND("~",SUBSTITUTE(AD$6," ","~",LEN(TRIM(AD$6))-LEN(SUBSTITUTE(TRIM(AD$6)," ",""))))-1)&amp;" Total",$B$6:$AH$427,ROW($A288)-5,FALSE))</f>
        <v>0</v>
      </c>
      <c r="AE288" s="11">
        <f ca="1">IF(AE$5&lt;&gt;"",HLOOKUP(AE$5,Functionalization!$G$6:$M$427,ROW($A288)-5,FALSE),IFERROR(INDEX(AE$391:AE$427,MATCH($F288,$B$391:$B$427,0))/VLOOKUP($F288,$B$391:$AH$427,MATCH(LEFT(TRIM(AE$6),FIND("~",SUBSTITUTE(AE$6,"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288))*HLOOKUP(LEFT(TRIM(AE$6),FIND("~",SUBSTITUTE(AE$6," ","~",LEN(TRIM(AE$6))-LEN(SUBSTITUTE(TRIM(AE$6)," ",""))))-1)&amp;" Total",$B$6:$AH$427,ROW($A288)-5,FALSE))</f>
        <v>0</v>
      </c>
      <c r="AF288" s="11">
        <f ca="1">IF(AF$5&lt;&gt;"",HLOOKUP(AF$5,Functionalization!$G$6:$M$427,ROW($A288)-5,FALSE),IFERROR(INDEX(AF$391:AF$427,MATCH($F288,$B$391:$B$427,0))/VLOOKUP($F288,$B$391:$AH$427,MATCH(LEFT(TRIM(AF$6),FIND("~",SUBSTITUTE(AF$6,"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288))*HLOOKUP(LEFT(TRIM(AF$6),FIND("~",SUBSTITUTE(AF$6," ","~",LEN(TRIM(AF$6))-LEN(SUBSTITUTE(TRIM(AF$6)," ",""))))-1)&amp;" Total",$B$6:$AH$427,ROW($A288)-5,FALSE))</f>
        <v>0</v>
      </c>
      <c r="AG288" s="11">
        <f ca="1">IF(AG$5&lt;&gt;"",HLOOKUP(AG$5,Functionalization!$G$6:$M$427,ROW($A288)-5,FALSE),IFERROR(INDEX(AG$391:AG$427,MATCH($F288,$B$391:$B$427,0))/VLOOKUP($F288,$B$391:$AH$427,MATCH(LEFT(TRIM(AG$6),FIND("~",SUBSTITUTE(AG$6,"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288))*HLOOKUP(LEFT(TRIM(AG$6),FIND("~",SUBSTITUTE(AG$6," ","~",LEN(TRIM(AG$6))-LEN(SUBSTITUTE(TRIM(AG$6)," ",""))))-1)&amp;" Total",$B$6:$AH$427,ROW($A288)-5,FALSE))</f>
        <v>0</v>
      </c>
      <c r="AH288" s="11">
        <f ca="1">IF(AH$5&lt;&gt;"",HLOOKUP(AH$5,Functionalization!$G$6:$M$427,ROW($A288)-5,FALSE),IFERROR(INDEX(AH$391:AH$427,MATCH($F288,$B$391:$B$427,0))/VLOOKUP($F288,$B$391:$AH$427,MATCH(LEFT(TRIM(AH$6),FIND("~",SUBSTITUTE(AH$6,"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288))*HLOOKUP(LEFT(TRIM(AH$6),FIND("~",SUBSTITUTE(AH$6," ","~",LEN(TRIM(AH$6))-LEN(SUBSTITUTE(TRIM(AH$6)," ",""))))-1)&amp;" Total",$B$6:$AH$427,ROW($A288)-5,FALSE))</f>
        <v>0</v>
      </c>
      <c r="AJ288">
        <f ca="1">IFERROR(IF(SUMIF($G$6:$AH$6,AJ$6&amp;" Total",$G288:$AH288)-(SUMIF($G$6:$AH$6,AJ$6&amp;" "&amp;'Input-Func_Class'!$D$22,$G288:$AH288)+IFERROR(SUMIF($G$6:$AH$6,AJ$6&amp;" "&amp;'Input-Func_Class'!$E$22,$G288:$AH288),SUMIF($G$6:$AH$6,AJ$6&amp;" "&amp;'Input-Func_Class'!$B$24,$G288:$AH288))+SUMIF($G$6:$AH$6,AJ$6&amp;" "&amp;'Input-Func_Class'!$F$22,$G288:$AH288))&lt;Check_Limit,0,1),1)</f>
        <v>0</v>
      </c>
      <c r="AK288">
        <f ca="1">IFERROR(IF(SUMIF($G$6:$AH$6,AK$6&amp;" Total",$G288:$AH288)-(SUMIF($G$6:$AH$6,AK$6&amp;" "&amp;'Input-Func_Class'!$D$22,$G288:$AH288)+IFERROR(SUMIF($G$6:$AH$6,AK$6&amp;" "&amp;'Input-Func_Class'!$E$22,$G288:$AH288),SUMIF($G$6:$AH$6,AK$6&amp;" "&amp;'Input-Func_Class'!$B$24,$G288:$AH288))+SUMIF($G$6:$AH$6,AK$6&amp;" "&amp;'Input-Func_Class'!$F$22,$G288:$AH288))&lt;Check_Limit,0,1),1)</f>
        <v>0</v>
      </c>
      <c r="AL288">
        <f ca="1">IFERROR(IF(SUMIF($G$6:$AH$6,AL$6&amp;" Total",$G288:$AH288)-(SUMIF($G$6:$AH$6,AL$6&amp;" "&amp;'Input-Func_Class'!$D$22,$G288:$AH288)+IFERROR(SUMIF($G$6:$AH$6,AL$6&amp;" "&amp;'Input-Func_Class'!$E$22,$G288:$AH288),SUMIF($G$6:$AH$6,AL$6&amp;" "&amp;'Input-Func_Class'!$B$24,$G288:$AH288))+SUMIF($G$6:$AH$6,AL$6&amp;" "&amp;'Input-Func_Class'!$F$22,$G288:$AH288))&lt;Check_Limit,0,1),1)</f>
        <v>0</v>
      </c>
      <c r="AM288">
        <f ca="1">IFERROR(IF(SUMIF($G$6:$AH$6,AM$6&amp;" Total",$G288:$AH288)-(SUMIF($G$6:$AH$6,AM$6&amp;" "&amp;'Input-Func_Class'!$D$22,$G288:$AH288)+IFERROR(SUMIF($G$6:$AH$6,AM$6&amp;" "&amp;'Input-Func_Class'!$E$22,$G288:$AH288),SUMIF($G$6:$AH$6,AM$6&amp;" "&amp;'Input-Func_Class'!$B$24,$G288:$AH288))+SUMIF($G$6:$AH$6,AM$6&amp;" "&amp;'Input-Func_Class'!$F$22,$G288:$AH288))&lt;Check_Limit,0,1),1)</f>
        <v>0</v>
      </c>
      <c r="AN288">
        <f ca="1">IFERROR(IF(SUMIF($G$6:$AH$6,AN$6&amp;" Total",$G288:$AH288)-(SUMIF($G$6:$AH$6,AN$6&amp;" "&amp;'Input-Func_Class'!$D$22,$G288:$AH288)+IFERROR(SUMIF($G$6:$AH$6,AN$6&amp;" "&amp;'Input-Func_Class'!$E$22,$G288:$AH288),SUMIF($G$6:$AH$6,AN$6&amp;" "&amp;'Input-Func_Class'!$B$24,$G288:$AH288))+SUMIF($G$6:$AH$6,AN$6&amp;" "&amp;'Input-Func_Class'!$F$22,$G288:$AH288))&lt;Check_Limit,0,1),1)</f>
        <v>0</v>
      </c>
      <c r="AO288">
        <f ca="1">IFERROR(IF(SUMIF($G$6:$AH$6,AO$6&amp;" Total",$G288:$AH288)-(SUMIF($G$6:$AH$6,AO$6&amp;" "&amp;'Input-Func_Class'!$D$22,$G288:$AH288)+IFERROR(SUMIF($G$6:$AH$6,AO$6&amp;" "&amp;'Input-Func_Class'!$E$22,$G288:$AH288),SUMIF($G$6:$AH$6,AO$6&amp;" "&amp;'Input-Func_Class'!$B$24,$G288:$AH288))+SUMIF($G$6:$AH$6,AO$6&amp;" "&amp;'Input-Func_Class'!$F$22,$G288:$AH288))&lt;Check_Limit,0,1),1)</f>
        <v>0</v>
      </c>
      <c r="AP288">
        <f ca="1">IFERROR(IF(SUMIF($G$6:$AH$6,AP$6&amp;" Total",$G288:$AH288)-(SUMIF($G$6:$AH$6,AP$6&amp;" "&amp;'Input-Func_Class'!$D$22,$G288:$AH288)+IFERROR(SUMIF($G$6:$AH$6,AP$6&amp;" "&amp;'Input-Func_Class'!$E$22,$G288:$AH288),SUMIF($G$6:$AH$6,AP$6&amp;" "&amp;'Input-Func_Class'!$B$24,$G288:$AH288))+SUMIF($G$6:$AH$6,AP$6&amp;" "&amp;'Input-Func_Class'!$F$22,$G288:$AH288))&lt;Check_Limit,0,1),1)</f>
        <v>0</v>
      </c>
    </row>
    <row r="289" spans="1:42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>Functionalization!$D289</f>
        <v>0</v>
      </c>
      <c r="E289" s="11">
        <f t="shared" si="37"/>
        <v>0</v>
      </c>
      <c r="F289" s="3" t="str">
        <f>IF($D289=0,"-",IF('Input-Accounts'!$E289&lt;&gt;0,'Input-Accounts'!$E289,'Input-Accounts'!$G289))</f>
        <v>-</v>
      </c>
      <c r="G289" s="11">
        <f ca="1">IF(G$5&lt;&gt;"",HLOOKUP(G$5,Functionalization!$G$6:$M$427,ROW($A289)-5,FALSE),IFERROR(INDEX(G$391:G$427,MATCH($F289,$B$391:$B$427,0))/VLOOKUP($F289,$B$391:$AH$427,MATCH(LEFT(TRIM(G$6),FIND("~",SUBSTITUTE(G$6,"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289))*HLOOKUP(LEFT(TRIM(G$6),FIND("~",SUBSTITUTE(G$6," ","~",LEN(TRIM(G$6))-LEN(SUBSTITUTE(TRIM(G$6)," ",""))))-1)&amp;" Total",$B$6:$AH$427,ROW($A289)-5,FALSE))</f>
        <v>0</v>
      </c>
      <c r="H289" s="11">
        <f ca="1">IF(H$5&lt;&gt;"",HLOOKUP(H$5,Functionalization!$G$6:$M$427,ROW($A289)-5,FALSE),IFERROR(INDEX(H$391:H$427,MATCH($F289,$B$391:$B$427,0))/VLOOKUP($F289,$B$391:$AH$427,MATCH(LEFT(TRIM(H$6),FIND("~",SUBSTITUTE(H$6,"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289))*HLOOKUP(LEFT(TRIM(H$6),FIND("~",SUBSTITUTE(H$6," ","~",LEN(TRIM(H$6))-LEN(SUBSTITUTE(TRIM(H$6)," ",""))))-1)&amp;" Total",$B$6:$AH$427,ROW($A289)-5,FALSE))</f>
        <v>0</v>
      </c>
      <c r="I289" s="11">
        <f ca="1">IF(I$5&lt;&gt;"",HLOOKUP(I$5,Functionalization!$G$6:$M$427,ROW($A289)-5,FALSE),IFERROR(INDEX(I$391:I$427,MATCH($F289,$B$391:$B$427,0))/VLOOKUP($F289,$B$391:$AH$427,MATCH(LEFT(TRIM(I$6),FIND("~",SUBSTITUTE(I$6,"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289))*HLOOKUP(LEFT(TRIM(I$6),FIND("~",SUBSTITUTE(I$6," ","~",LEN(TRIM(I$6))-LEN(SUBSTITUTE(TRIM(I$6)," ",""))))-1)&amp;" Total",$B$6:$AH$427,ROW($A289)-5,FALSE))</f>
        <v>0</v>
      </c>
      <c r="J289" s="11">
        <f ca="1">IF(J$5&lt;&gt;"",HLOOKUP(J$5,Functionalization!$G$6:$M$427,ROW($A289)-5,FALSE),IFERROR(INDEX(J$391:J$427,MATCH($F289,$B$391:$B$427,0))/VLOOKUP($F289,$B$391:$AH$427,MATCH(LEFT(TRIM(J$6),FIND("~",SUBSTITUTE(J$6,"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289))*HLOOKUP(LEFT(TRIM(J$6),FIND("~",SUBSTITUTE(J$6," ","~",LEN(TRIM(J$6))-LEN(SUBSTITUTE(TRIM(J$6)," ",""))))-1)&amp;" Total",$B$6:$AH$427,ROW($A289)-5,FALSE))</f>
        <v>0</v>
      </c>
      <c r="K289" s="11">
        <f ca="1">IF(K$5&lt;&gt;"",HLOOKUP(K$5,Functionalization!$G$6:$M$427,ROW($A289)-5,FALSE),IFERROR(INDEX(K$391:K$427,MATCH($F289,$B$391:$B$427,0))/VLOOKUP($F289,$B$391:$AH$427,MATCH(LEFT(TRIM(K$6),FIND("~",SUBSTITUTE(K$6,"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289))*HLOOKUP(LEFT(TRIM(K$6),FIND("~",SUBSTITUTE(K$6," ","~",LEN(TRIM(K$6))-LEN(SUBSTITUTE(TRIM(K$6)," ",""))))-1)&amp;" Total",$B$6:$AH$427,ROW($A289)-5,FALSE))</f>
        <v>0</v>
      </c>
      <c r="L289" s="11">
        <f ca="1">IF(L$5&lt;&gt;"",HLOOKUP(L$5,Functionalization!$G$6:$M$427,ROW($A289)-5,FALSE),IFERROR(INDEX(L$391:L$427,MATCH($F289,$B$391:$B$427,0))/VLOOKUP($F289,$B$391:$AH$427,MATCH(LEFT(TRIM(L$6),FIND("~",SUBSTITUTE(L$6,"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289))*HLOOKUP(LEFT(TRIM(L$6),FIND("~",SUBSTITUTE(L$6," ","~",LEN(TRIM(L$6))-LEN(SUBSTITUTE(TRIM(L$6)," ",""))))-1)&amp;" Total",$B$6:$AH$427,ROW($A289)-5,FALSE))</f>
        <v>0</v>
      </c>
      <c r="M289" s="11">
        <f ca="1">IF(M$5&lt;&gt;"",HLOOKUP(M$5,Functionalization!$G$6:$M$427,ROW($A289)-5,FALSE),IFERROR(INDEX(M$391:M$427,MATCH($F289,$B$391:$B$427,0))/VLOOKUP($F289,$B$391:$AH$427,MATCH(LEFT(TRIM(M$6),FIND("~",SUBSTITUTE(M$6,"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289))*HLOOKUP(LEFT(TRIM(M$6),FIND("~",SUBSTITUTE(M$6," ","~",LEN(TRIM(M$6))-LEN(SUBSTITUTE(TRIM(M$6)," ",""))))-1)&amp;" Total",$B$6:$AH$427,ROW($A289)-5,FALSE))</f>
        <v>0</v>
      </c>
      <c r="N289" s="11">
        <f ca="1">IF(N$5&lt;&gt;"",HLOOKUP(N$5,Functionalization!$G$6:$M$427,ROW($A289)-5,FALSE),IFERROR(INDEX(N$391:N$427,MATCH($F289,$B$391:$B$427,0))/VLOOKUP($F289,$B$391:$AH$427,MATCH(LEFT(TRIM(N$6),FIND("~",SUBSTITUTE(N$6,"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289))*HLOOKUP(LEFT(TRIM(N$6),FIND("~",SUBSTITUTE(N$6," ","~",LEN(TRIM(N$6))-LEN(SUBSTITUTE(TRIM(N$6)," ",""))))-1)&amp;" Total",$B$6:$AH$427,ROW($A289)-5,FALSE))</f>
        <v>0</v>
      </c>
      <c r="O289" s="11">
        <f ca="1">IF(O$5&lt;&gt;"",HLOOKUP(O$5,Functionalization!$G$6:$M$427,ROW($A289)-5,FALSE),IFERROR(INDEX(O$391:O$427,MATCH($F289,$B$391:$B$427,0))/VLOOKUP($F289,$B$391:$AH$427,MATCH(LEFT(TRIM(O$6),FIND("~",SUBSTITUTE(O$6,"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289))*HLOOKUP(LEFT(TRIM(O$6),FIND("~",SUBSTITUTE(O$6," ","~",LEN(TRIM(O$6))-LEN(SUBSTITUTE(TRIM(O$6)," ",""))))-1)&amp;" Total",$B$6:$AH$427,ROW($A289)-5,FALSE))</f>
        <v>0</v>
      </c>
      <c r="P289" s="11">
        <f ca="1">IF(P$5&lt;&gt;"",HLOOKUP(P$5,Functionalization!$G$6:$M$427,ROW($A289)-5,FALSE),IFERROR(INDEX(P$391:P$427,MATCH($F289,$B$391:$B$427,0))/VLOOKUP($F289,$B$391:$AH$427,MATCH(LEFT(TRIM(P$6),FIND("~",SUBSTITUTE(P$6,"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289))*HLOOKUP(LEFT(TRIM(P$6),FIND("~",SUBSTITUTE(P$6," ","~",LEN(TRIM(P$6))-LEN(SUBSTITUTE(TRIM(P$6)," ",""))))-1)&amp;" Total",$B$6:$AH$427,ROW($A289)-5,FALSE))</f>
        <v>0</v>
      </c>
      <c r="Q289" s="11">
        <f ca="1">IF(Q$5&lt;&gt;"",HLOOKUP(Q$5,Functionalization!$G$6:$M$427,ROW($A289)-5,FALSE),IFERROR(INDEX(Q$391:Q$427,MATCH($F289,$B$391:$B$427,0))/VLOOKUP($F289,$B$391:$AH$427,MATCH(LEFT(TRIM(Q$6),FIND("~",SUBSTITUTE(Q$6,"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289))*HLOOKUP(LEFT(TRIM(Q$6),FIND("~",SUBSTITUTE(Q$6," ","~",LEN(TRIM(Q$6))-LEN(SUBSTITUTE(TRIM(Q$6)," ",""))))-1)&amp;" Total",$B$6:$AH$427,ROW($A289)-5,FALSE))</f>
        <v>0</v>
      </c>
      <c r="R289" s="11">
        <f ca="1">IF(R$5&lt;&gt;"",HLOOKUP(R$5,Functionalization!$G$6:$M$427,ROW($A289)-5,FALSE),IFERROR(INDEX(R$391:R$427,MATCH($F289,$B$391:$B$427,0))/VLOOKUP($F289,$B$391:$AH$427,MATCH(LEFT(TRIM(R$6),FIND("~",SUBSTITUTE(R$6,"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289))*HLOOKUP(LEFT(TRIM(R$6),FIND("~",SUBSTITUTE(R$6," ","~",LEN(TRIM(R$6))-LEN(SUBSTITUTE(TRIM(R$6)," ",""))))-1)&amp;" Total",$B$6:$AH$427,ROW($A289)-5,FALSE))</f>
        <v>0</v>
      </c>
      <c r="S289" s="11">
        <f ca="1">IF(S$5&lt;&gt;"",HLOOKUP(S$5,Functionalization!$G$6:$M$427,ROW($A289)-5,FALSE),IFERROR(INDEX(S$391:S$427,MATCH($F289,$B$391:$B$427,0))/VLOOKUP($F289,$B$391:$AH$427,MATCH(LEFT(TRIM(S$6),FIND("~",SUBSTITUTE(S$6,"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289))*HLOOKUP(LEFT(TRIM(S$6),FIND("~",SUBSTITUTE(S$6," ","~",LEN(TRIM(S$6))-LEN(SUBSTITUTE(TRIM(S$6)," ",""))))-1)&amp;" Total",$B$6:$AH$427,ROW($A289)-5,FALSE))</f>
        <v>0</v>
      </c>
      <c r="T289" s="11">
        <f ca="1">IF(T$5&lt;&gt;"",HLOOKUP(T$5,Functionalization!$G$6:$M$427,ROW($A289)-5,FALSE),IFERROR(INDEX(T$391:T$427,MATCH($F289,$B$391:$B$427,0))/VLOOKUP($F289,$B$391:$AH$427,MATCH(LEFT(TRIM(T$6),FIND("~",SUBSTITUTE(T$6,"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289))*HLOOKUP(LEFT(TRIM(T$6),FIND("~",SUBSTITUTE(T$6," ","~",LEN(TRIM(T$6))-LEN(SUBSTITUTE(TRIM(T$6)," ",""))))-1)&amp;" Total",$B$6:$AH$427,ROW($A289)-5,FALSE))</f>
        <v>0</v>
      </c>
      <c r="U289" s="11">
        <f ca="1">IF(U$5&lt;&gt;"",HLOOKUP(U$5,Functionalization!$G$6:$M$427,ROW($A289)-5,FALSE),IFERROR(INDEX(U$391:U$427,MATCH($F289,$B$391:$B$427,0))/VLOOKUP($F289,$B$391:$AH$427,MATCH(LEFT(TRIM(U$6),FIND("~",SUBSTITUTE(U$6,"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289))*HLOOKUP(LEFT(TRIM(U$6),FIND("~",SUBSTITUTE(U$6," ","~",LEN(TRIM(U$6))-LEN(SUBSTITUTE(TRIM(U$6)," ",""))))-1)&amp;" Total",$B$6:$AH$427,ROW($A289)-5,FALSE))</f>
        <v>0</v>
      </c>
      <c r="V289" s="11">
        <f ca="1">IF(V$5&lt;&gt;"",HLOOKUP(V$5,Functionalization!$G$6:$M$427,ROW($A289)-5,FALSE),IFERROR(INDEX(V$391:V$427,MATCH($F289,$B$391:$B$427,0))/VLOOKUP($F289,$B$391:$AH$427,MATCH(LEFT(TRIM(V$6),FIND("~",SUBSTITUTE(V$6,"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289))*HLOOKUP(LEFT(TRIM(V$6),FIND("~",SUBSTITUTE(V$6," ","~",LEN(TRIM(V$6))-LEN(SUBSTITUTE(TRIM(V$6)," ",""))))-1)&amp;" Total",$B$6:$AH$427,ROW($A289)-5,FALSE))</f>
        <v>0</v>
      </c>
      <c r="W289" s="11">
        <f ca="1">IF(W$5&lt;&gt;"",HLOOKUP(W$5,Functionalization!$G$6:$M$427,ROW($A289)-5,FALSE),IFERROR(INDEX(W$391:W$427,MATCH($F289,$B$391:$B$427,0))/VLOOKUP($F289,$B$391:$AH$427,MATCH(LEFT(TRIM(W$6),FIND("~",SUBSTITUTE(W$6,"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289))*HLOOKUP(LEFT(TRIM(W$6),FIND("~",SUBSTITUTE(W$6," ","~",LEN(TRIM(W$6))-LEN(SUBSTITUTE(TRIM(W$6)," ",""))))-1)&amp;" Total",$B$6:$AH$427,ROW($A289)-5,FALSE))</f>
        <v>0</v>
      </c>
      <c r="X289" s="11">
        <f ca="1">IF(X$5&lt;&gt;"",HLOOKUP(X$5,Functionalization!$G$6:$M$427,ROW($A289)-5,FALSE),IFERROR(INDEX(X$391:X$427,MATCH($F289,$B$391:$B$427,0))/VLOOKUP($F289,$B$391:$AH$427,MATCH(LEFT(TRIM(X$6),FIND("~",SUBSTITUTE(X$6,"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289))*HLOOKUP(LEFT(TRIM(X$6),FIND("~",SUBSTITUTE(X$6," ","~",LEN(TRIM(X$6))-LEN(SUBSTITUTE(TRIM(X$6)," ",""))))-1)&amp;" Total",$B$6:$AH$427,ROW($A289)-5,FALSE))</f>
        <v>0</v>
      </c>
      <c r="Y289" s="11">
        <f ca="1">IF(Y$5&lt;&gt;"",HLOOKUP(Y$5,Functionalization!$G$6:$M$427,ROW($A289)-5,FALSE),IFERROR(INDEX(Y$391:Y$427,MATCH($F289,$B$391:$B$427,0))/VLOOKUP($F289,$B$391:$AH$427,MATCH(LEFT(TRIM(Y$6),FIND("~",SUBSTITUTE(Y$6,"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289))*HLOOKUP(LEFT(TRIM(Y$6),FIND("~",SUBSTITUTE(Y$6," ","~",LEN(TRIM(Y$6))-LEN(SUBSTITUTE(TRIM(Y$6)," ",""))))-1)&amp;" Total",$B$6:$AH$427,ROW($A289)-5,FALSE))</f>
        <v>0</v>
      </c>
      <c r="Z289" s="11">
        <f ca="1">IF(Z$5&lt;&gt;"",HLOOKUP(Z$5,Functionalization!$G$6:$M$427,ROW($A289)-5,FALSE),IFERROR(INDEX(Z$391:Z$427,MATCH($F289,$B$391:$B$427,0))/VLOOKUP($F289,$B$391:$AH$427,MATCH(LEFT(TRIM(Z$6),FIND("~",SUBSTITUTE(Z$6,"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289))*HLOOKUP(LEFT(TRIM(Z$6),FIND("~",SUBSTITUTE(Z$6," ","~",LEN(TRIM(Z$6))-LEN(SUBSTITUTE(TRIM(Z$6)," ",""))))-1)&amp;" Total",$B$6:$AH$427,ROW($A289)-5,FALSE))</f>
        <v>0</v>
      </c>
      <c r="AA289" s="11">
        <f ca="1">IF(AA$5&lt;&gt;"",HLOOKUP(AA$5,Functionalization!$G$6:$M$427,ROW($A289)-5,FALSE),IFERROR(INDEX(AA$391:AA$427,MATCH($F289,$B$391:$B$427,0))/VLOOKUP($F289,$B$391:$AH$427,MATCH(LEFT(TRIM(AA$6),FIND("~",SUBSTITUTE(AA$6,"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289))*HLOOKUP(LEFT(TRIM(AA$6),FIND("~",SUBSTITUTE(AA$6," ","~",LEN(TRIM(AA$6))-LEN(SUBSTITUTE(TRIM(AA$6)," ",""))))-1)&amp;" Total",$B$6:$AH$427,ROW($A289)-5,FALSE))</f>
        <v>0</v>
      </c>
      <c r="AB289" s="11">
        <f ca="1">IF(AB$5&lt;&gt;"",HLOOKUP(AB$5,Functionalization!$G$6:$M$427,ROW($A289)-5,FALSE),IFERROR(INDEX(AB$391:AB$427,MATCH($F289,$B$391:$B$427,0))/VLOOKUP($F289,$B$391:$AH$427,MATCH(LEFT(TRIM(AB$6),FIND("~",SUBSTITUTE(AB$6,"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289))*HLOOKUP(LEFT(TRIM(AB$6),FIND("~",SUBSTITUTE(AB$6," ","~",LEN(TRIM(AB$6))-LEN(SUBSTITUTE(TRIM(AB$6)," ",""))))-1)&amp;" Total",$B$6:$AH$427,ROW($A289)-5,FALSE))</f>
        <v>0</v>
      </c>
      <c r="AC289" s="11">
        <f ca="1">IF(AC$5&lt;&gt;"",HLOOKUP(AC$5,Functionalization!$G$6:$M$427,ROW($A289)-5,FALSE),IFERROR(INDEX(AC$391:AC$427,MATCH($F289,$B$391:$B$427,0))/VLOOKUP($F289,$B$391:$AH$427,MATCH(LEFT(TRIM(AC$6),FIND("~",SUBSTITUTE(AC$6,"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289))*HLOOKUP(LEFT(TRIM(AC$6),FIND("~",SUBSTITUTE(AC$6," ","~",LEN(TRIM(AC$6))-LEN(SUBSTITUTE(TRIM(AC$6)," ",""))))-1)&amp;" Total",$B$6:$AH$427,ROW($A289)-5,FALSE))</f>
        <v>0</v>
      </c>
      <c r="AD289" s="11">
        <f ca="1">IF(AD$5&lt;&gt;"",HLOOKUP(AD$5,Functionalization!$G$6:$M$427,ROW($A289)-5,FALSE),IFERROR(INDEX(AD$391:AD$427,MATCH($F289,$B$391:$B$427,0))/VLOOKUP($F289,$B$391:$AH$427,MATCH(LEFT(TRIM(AD$6),FIND("~",SUBSTITUTE(AD$6,"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289))*HLOOKUP(LEFT(TRIM(AD$6),FIND("~",SUBSTITUTE(AD$6," ","~",LEN(TRIM(AD$6))-LEN(SUBSTITUTE(TRIM(AD$6)," ",""))))-1)&amp;" Total",$B$6:$AH$427,ROW($A289)-5,FALSE))</f>
        <v>0</v>
      </c>
      <c r="AE289" s="11">
        <f ca="1">IF(AE$5&lt;&gt;"",HLOOKUP(AE$5,Functionalization!$G$6:$M$427,ROW($A289)-5,FALSE),IFERROR(INDEX(AE$391:AE$427,MATCH($F289,$B$391:$B$427,0))/VLOOKUP($F289,$B$391:$AH$427,MATCH(LEFT(TRIM(AE$6),FIND("~",SUBSTITUTE(AE$6,"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289))*HLOOKUP(LEFT(TRIM(AE$6),FIND("~",SUBSTITUTE(AE$6," ","~",LEN(TRIM(AE$6))-LEN(SUBSTITUTE(TRIM(AE$6)," ",""))))-1)&amp;" Total",$B$6:$AH$427,ROW($A289)-5,FALSE))</f>
        <v>0</v>
      </c>
      <c r="AF289" s="11">
        <f ca="1">IF(AF$5&lt;&gt;"",HLOOKUP(AF$5,Functionalization!$G$6:$M$427,ROW($A289)-5,FALSE),IFERROR(INDEX(AF$391:AF$427,MATCH($F289,$B$391:$B$427,0))/VLOOKUP($F289,$B$391:$AH$427,MATCH(LEFT(TRIM(AF$6),FIND("~",SUBSTITUTE(AF$6,"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289))*HLOOKUP(LEFT(TRIM(AF$6),FIND("~",SUBSTITUTE(AF$6," ","~",LEN(TRIM(AF$6))-LEN(SUBSTITUTE(TRIM(AF$6)," ",""))))-1)&amp;" Total",$B$6:$AH$427,ROW($A289)-5,FALSE))</f>
        <v>0</v>
      </c>
      <c r="AG289" s="11">
        <f ca="1">IF(AG$5&lt;&gt;"",HLOOKUP(AG$5,Functionalization!$G$6:$M$427,ROW($A289)-5,FALSE),IFERROR(INDEX(AG$391:AG$427,MATCH($F289,$B$391:$B$427,0))/VLOOKUP($F289,$B$391:$AH$427,MATCH(LEFT(TRIM(AG$6),FIND("~",SUBSTITUTE(AG$6,"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289))*HLOOKUP(LEFT(TRIM(AG$6),FIND("~",SUBSTITUTE(AG$6," ","~",LEN(TRIM(AG$6))-LEN(SUBSTITUTE(TRIM(AG$6)," ",""))))-1)&amp;" Total",$B$6:$AH$427,ROW($A289)-5,FALSE))</f>
        <v>0</v>
      </c>
      <c r="AH289" s="11">
        <f ca="1">IF(AH$5&lt;&gt;"",HLOOKUP(AH$5,Functionalization!$G$6:$M$427,ROW($A289)-5,FALSE),IFERROR(INDEX(AH$391:AH$427,MATCH($F289,$B$391:$B$427,0))/VLOOKUP($F289,$B$391:$AH$427,MATCH(LEFT(TRIM(AH$6),FIND("~",SUBSTITUTE(AH$6,"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289))*HLOOKUP(LEFT(TRIM(AH$6),FIND("~",SUBSTITUTE(AH$6," ","~",LEN(TRIM(AH$6))-LEN(SUBSTITUTE(TRIM(AH$6)," ",""))))-1)&amp;" Total",$B$6:$AH$427,ROW($A289)-5,FALSE))</f>
        <v>0</v>
      </c>
      <c r="AJ289">
        <f ca="1">IFERROR(IF(SUMIF($G$6:$AH$6,AJ$6&amp;" Total",$G289:$AH289)-(SUMIF($G$6:$AH$6,AJ$6&amp;" "&amp;'Input-Func_Class'!$D$22,$G289:$AH289)+IFERROR(SUMIF($G$6:$AH$6,AJ$6&amp;" "&amp;'Input-Func_Class'!$E$22,$G289:$AH289),SUMIF($G$6:$AH$6,AJ$6&amp;" "&amp;'Input-Func_Class'!$B$24,$G289:$AH289))+SUMIF($G$6:$AH$6,AJ$6&amp;" "&amp;'Input-Func_Class'!$F$22,$G289:$AH289))&lt;Check_Limit,0,1),1)</f>
        <v>0</v>
      </c>
      <c r="AK289">
        <f ca="1">IFERROR(IF(SUMIF($G$6:$AH$6,AK$6&amp;" Total",$G289:$AH289)-(SUMIF($G$6:$AH$6,AK$6&amp;" "&amp;'Input-Func_Class'!$D$22,$G289:$AH289)+IFERROR(SUMIF($G$6:$AH$6,AK$6&amp;" "&amp;'Input-Func_Class'!$E$22,$G289:$AH289),SUMIF($G$6:$AH$6,AK$6&amp;" "&amp;'Input-Func_Class'!$B$24,$G289:$AH289))+SUMIF($G$6:$AH$6,AK$6&amp;" "&amp;'Input-Func_Class'!$F$22,$G289:$AH289))&lt;Check_Limit,0,1),1)</f>
        <v>0</v>
      </c>
      <c r="AL289">
        <f ca="1">IFERROR(IF(SUMIF($G$6:$AH$6,AL$6&amp;" Total",$G289:$AH289)-(SUMIF($G$6:$AH$6,AL$6&amp;" "&amp;'Input-Func_Class'!$D$22,$G289:$AH289)+IFERROR(SUMIF($G$6:$AH$6,AL$6&amp;" "&amp;'Input-Func_Class'!$E$22,$G289:$AH289),SUMIF($G$6:$AH$6,AL$6&amp;" "&amp;'Input-Func_Class'!$B$24,$G289:$AH289))+SUMIF($G$6:$AH$6,AL$6&amp;" "&amp;'Input-Func_Class'!$F$22,$G289:$AH289))&lt;Check_Limit,0,1),1)</f>
        <v>0</v>
      </c>
      <c r="AM289">
        <f ca="1">IFERROR(IF(SUMIF($G$6:$AH$6,AM$6&amp;" Total",$G289:$AH289)-(SUMIF($G$6:$AH$6,AM$6&amp;" "&amp;'Input-Func_Class'!$D$22,$G289:$AH289)+IFERROR(SUMIF($G$6:$AH$6,AM$6&amp;" "&amp;'Input-Func_Class'!$E$22,$G289:$AH289),SUMIF($G$6:$AH$6,AM$6&amp;" "&amp;'Input-Func_Class'!$B$24,$G289:$AH289))+SUMIF($G$6:$AH$6,AM$6&amp;" "&amp;'Input-Func_Class'!$F$22,$G289:$AH289))&lt;Check_Limit,0,1),1)</f>
        <v>0</v>
      </c>
      <c r="AN289">
        <f ca="1">IFERROR(IF(SUMIF($G$6:$AH$6,AN$6&amp;" Total",$G289:$AH289)-(SUMIF($G$6:$AH$6,AN$6&amp;" "&amp;'Input-Func_Class'!$D$22,$G289:$AH289)+IFERROR(SUMIF($G$6:$AH$6,AN$6&amp;" "&amp;'Input-Func_Class'!$E$22,$G289:$AH289),SUMIF($G$6:$AH$6,AN$6&amp;" "&amp;'Input-Func_Class'!$B$24,$G289:$AH289))+SUMIF($G$6:$AH$6,AN$6&amp;" "&amp;'Input-Func_Class'!$F$22,$G289:$AH289))&lt;Check_Limit,0,1),1)</f>
        <v>0</v>
      </c>
      <c r="AO289">
        <f ca="1">IFERROR(IF(SUMIF($G$6:$AH$6,AO$6&amp;" Total",$G289:$AH289)-(SUMIF($G$6:$AH$6,AO$6&amp;" "&amp;'Input-Func_Class'!$D$22,$G289:$AH289)+IFERROR(SUMIF($G$6:$AH$6,AO$6&amp;" "&amp;'Input-Func_Class'!$E$22,$G289:$AH289),SUMIF($G$6:$AH$6,AO$6&amp;" "&amp;'Input-Func_Class'!$B$24,$G289:$AH289))+SUMIF($G$6:$AH$6,AO$6&amp;" "&amp;'Input-Func_Class'!$F$22,$G289:$AH289))&lt;Check_Limit,0,1),1)</f>
        <v>0</v>
      </c>
      <c r="AP289">
        <f ca="1">IFERROR(IF(SUMIF($G$6:$AH$6,AP$6&amp;" Total",$G289:$AH289)-(SUMIF($G$6:$AH$6,AP$6&amp;" "&amp;'Input-Func_Class'!$D$22,$G289:$AH289)+IFERROR(SUMIF($G$6:$AH$6,AP$6&amp;" "&amp;'Input-Func_Class'!$E$22,$G289:$AH289),SUMIF($G$6:$AH$6,AP$6&amp;" "&amp;'Input-Func_Class'!$B$24,$G289:$AH289))+SUMIF($G$6:$AH$6,AP$6&amp;" "&amp;'Input-Func_Class'!$F$22,$G289:$AH289))&lt;Check_Limit,0,1),1)</f>
        <v>0</v>
      </c>
    </row>
    <row r="290" spans="1:42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>Functionalization!$D290</f>
        <v>515683</v>
      </c>
      <c r="E290" s="11">
        <f t="shared" ca="1" si="37"/>
        <v>0</v>
      </c>
      <c r="F290" s="3" t="str">
        <f>IF($D290=0,"-",IF('Input-Accounts'!$E290&lt;&gt;0,'Input-Accounts'!$E290,'Input-Accounts'!$G290))</f>
        <v>INT_PSTD_PLANT</v>
      </c>
      <c r="G290" s="11">
        <f ca="1">IF(G$5&lt;&gt;"",HLOOKUP(G$5,Functionalization!$G$6:$M$427,ROW($A290)-5,FALSE),IFERROR(INDEX(G$391:G$427,MATCH($F290,$B$391:$B$427,0))/VLOOKUP($F290,$B$391:$AH$427,MATCH(LEFT(TRIM(G$6),FIND("~",SUBSTITUTE(G$6,"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290))*HLOOKUP(LEFT(TRIM(G$6),FIND("~",SUBSTITUTE(G$6," ","~",LEN(TRIM(G$6))-LEN(SUBSTITUTE(TRIM(G$6)," ",""))))-1)&amp;" Total",$B$6:$AH$427,ROW($A290)-5,FALSE))</f>
        <v>0</v>
      </c>
      <c r="H290" s="11">
        <f ca="1">IF(H$5&lt;&gt;"",HLOOKUP(H$5,Functionalization!$G$6:$M$427,ROW($A290)-5,FALSE),IFERROR(INDEX(H$391:H$427,MATCH($F290,$B$391:$B$427,0))/VLOOKUP($F290,$B$391:$AH$427,MATCH(LEFT(TRIM(H$6),FIND("~",SUBSTITUTE(H$6,"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290))*HLOOKUP(LEFT(TRIM(H$6),FIND("~",SUBSTITUTE(H$6," ","~",LEN(TRIM(H$6))-LEN(SUBSTITUTE(TRIM(H$6)," ",""))))-1)&amp;" Total",$B$6:$AH$427,ROW($A290)-5,FALSE))</f>
        <v>0</v>
      </c>
      <c r="I290" s="11">
        <f ca="1">IF(I$5&lt;&gt;"",HLOOKUP(I$5,Functionalization!$G$6:$M$427,ROW($A290)-5,FALSE),IFERROR(INDEX(I$391:I$427,MATCH($F290,$B$391:$B$427,0))/VLOOKUP($F290,$B$391:$AH$427,MATCH(LEFT(TRIM(I$6),FIND("~",SUBSTITUTE(I$6,"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290))*HLOOKUP(LEFT(TRIM(I$6),FIND("~",SUBSTITUTE(I$6," ","~",LEN(TRIM(I$6))-LEN(SUBSTITUTE(TRIM(I$6)," ",""))))-1)&amp;" Total",$B$6:$AH$427,ROW($A290)-5,FALSE))</f>
        <v>0</v>
      </c>
      <c r="J290" s="11">
        <f ca="1">IF(J$5&lt;&gt;"",HLOOKUP(J$5,Functionalization!$G$6:$M$427,ROW($A290)-5,FALSE),IFERROR(INDEX(J$391:J$427,MATCH($F290,$B$391:$B$427,0))/VLOOKUP($F290,$B$391:$AH$427,MATCH(LEFT(TRIM(J$6),FIND("~",SUBSTITUTE(J$6,"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290))*HLOOKUP(LEFT(TRIM(J$6),FIND("~",SUBSTITUTE(J$6," ","~",LEN(TRIM(J$6))-LEN(SUBSTITUTE(TRIM(J$6)," ",""))))-1)&amp;" Total",$B$6:$AH$427,ROW($A290)-5,FALSE))</f>
        <v>0</v>
      </c>
      <c r="K290" s="11">
        <f ca="1">IF(K$5&lt;&gt;"",HLOOKUP(K$5,Functionalization!$G$6:$M$427,ROW($A290)-5,FALSE),IFERROR(INDEX(K$391:K$427,MATCH($F290,$B$391:$B$427,0))/VLOOKUP($F290,$B$391:$AH$427,MATCH(LEFT(TRIM(K$6),FIND("~",SUBSTITUTE(K$6,"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290))*HLOOKUP(LEFT(TRIM(K$6),FIND("~",SUBSTITUTE(K$6," ","~",LEN(TRIM(K$6))-LEN(SUBSTITUTE(TRIM(K$6)," ",""))))-1)&amp;" Total",$B$6:$AH$427,ROW($A290)-5,FALSE))</f>
        <v>14515.20103191598</v>
      </c>
      <c r="L290" s="11">
        <f ca="1">IF(L$5&lt;&gt;"",HLOOKUP(L$5,Functionalization!$G$6:$M$427,ROW($A290)-5,FALSE),IFERROR(INDEX(L$391:L$427,MATCH($F290,$B$391:$B$427,0))/VLOOKUP($F290,$B$391:$AH$427,MATCH(LEFT(TRIM(L$6),FIND("~",SUBSTITUTE(L$6,"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290))*HLOOKUP(LEFT(TRIM(L$6),FIND("~",SUBSTITUTE(L$6," ","~",LEN(TRIM(L$6))-LEN(SUBSTITUTE(TRIM(L$6)," ",""))))-1)&amp;" Total",$B$6:$AH$427,ROW($A290)-5,FALSE))</f>
        <v>0</v>
      </c>
      <c r="M290" s="11">
        <f ca="1">IF(M$5&lt;&gt;"",HLOOKUP(M$5,Functionalization!$G$6:$M$427,ROW($A290)-5,FALSE),IFERROR(INDEX(M$391:M$427,MATCH($F290,$B$391:$B$427,0))/VLOOKUP($F290,$B$391:$AH$427,MATCH(LEFT(TRIM(M$6),FIND("~",SUBSTITUTE(M$6,"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290))*HLOOKUP(LEFT(TRIM(M$6),FIND("~",SUBSTITUTE(M$6," ","~",LEN(TRIM(M$6))-LEN(SUBSTITUTE(TRIM(M$6)," ",""))))-1)&amp;" Total",$B$6:$AH$427,ROW($A290)-5,FALSE))</f>
        <v>14515.20103191598</v>
      </c>
      <c r="N290" s="11">
        <f ca="1">IF(N$5&lt;&gt;"",HLOOKUP(N$5,Functionalization!$G$6:$M$427,ROW($A290)-5,FALSE),IFERROR(INDEX(N$391:N$427,MATCH($F290,$B$391:$B$427,0))/VLOOKUP($F290,$B$391:$AH$427,MATCH(LEFT(TRIM(N$6),FIND("~",SUBSTITUTE(N$6,"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290))*HLOOKUP(LEFT(TRIM(N$6),FIND("~",SUBSTITUTE(N$6," ","~",LEN(TRIM(N$6))-LEN(SUBSTITUTE(TRIM(N$6)," ",""))))-1)&amp;" Total",$B$6:$AH$427,ROW($A290)-5,FALSE))</f>
        <v>0</v>
      </c>
      <c r="O290" s="11">
        <f ca="1">IF(O$5&lt;&gt;"",HLOOKUP(O$5,Functionalization!$G$6:$M$427,ROW($A290)-5,FALSE),IFERROR(INDEX(O$391:O$427,MATCH($F290,$B$391:$B$427,0))/VLOOKUP($F290,$B$391:$AH$427,MATCH(LEFT(TRIM(O$6),FIND("~",SUBSTITUTE(O$6,"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290))*HLOOKUP(LEFT(TRIM(O$6),FIND("~",SUBSTITUTE(O$6," ","~",LEN(TRIM(O$6))-LEN(SUBSTITUTE(TRIM(O$6)," ",""))))-1)&amp;" Total",$B$6:$AH$427,ROW($A290)-5,FALSE))</f>
        <v>2883.7860879493901</v>
      </c>
      <c r="P290" s="11">
        <f ca="1">IF(P$5&lt;&gt;"",HLOOKUP(P$5,Functionalization!$G$6:$M$427,ROW($A290)-5,FALSE),IFERROR(INDEX(P$391:P$427,MATCH($F290,$B$391:$B$427,0))/VLOOKUP($F290,$B$391:$AH$427,MATCH(LEFT(TRIM(P$6),FIND("~",SUBSTITUTE(P$6,"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290))*HLOOKUP(LEFT(TRIM(P$6),FIND("~",SUBSTITUTE(P$6," ","~",LEN(TRIM(P$6))-LEN(SUBSTITUTE(TRIM(P$6)," ",""))))-1)&amp;" Total",$B$6:$AH$427,ROW($A290)-5,FALSE))</f>
        <v>2883.7860879493901</v>
      </c>
      <c r="Q290" s="11">
        <f ca="1">IF(Q$5&lt;&gt;"",HLOOKUP(Q$5,Functionalization!$G$6:$M$427,ROW($A290)-5,FALSE),IFERROR(INDEX(Q$391:Q$427,MATCH($F290,$B$391:$B$427,0))/VLOOKUP($F290,$B$391:$AH$427,MATCH(LEFT(TRIM(Q$6),FIND("~",SUBSTITUTE(Q$6,"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290))*HLOOKUP(LEFT(TRIM(Q$6),FIND("~",SUBSTITUTE(Q$6," ","~",LEN(TRIM(Q$6))-LEN(SUBSTITUTE(TRIM(Q$6)," ",""))))-1)&amp;" Total",$B$6:$AH$427,ROW($A290)-5,FALSE))</f>
        <v>0</v>
      </c>
      <c r="R290" s="11">
        <f ca="1">IF(R$5&lt;&gt;"",HLOOKUP(R$5,Functionalization!$G$6:$M$427,ROW($A290)-5,FALSE),IFERROR(INDEX(R$391:R$427,MATCH($F290,$B$391:$B$427,0))/VLOOKUP($F290,$B$391:$AH$427,MATCH(LEFT(TRIM(R$6),FIND("~",SUBSTITUTE(R$6,"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290))*HLOOKUP(LEFT(TRIM(R$6),FIND("~",SUBSTITUTE(R$6," ","~",LEN(TRIM(R$6))-LEN(SUBSTITUTE(TRIM(R$6)," ",""))))-1)&amp;" Total",$B$6:$AH$427,ROW($A290)-5,FALSE))</f>
        <v>0</v>
      </c>
      <c r="S290" s="11">
        <f ca="1">IF(S$5&lt;&gt;"",HLOOKUP(S$5,Functionalization!$G$6:$M$427,ROW($A290)-5,FALSE),IFERROR(INDEX(S$391:S$427,MATCH($F290,$B$391:$B$427,0))/VLOOKUP($F290,$B$391:$AH$427,MATCH(LEFT(TRIM(S$6),FIND("~",SUBSTITUTE(S$6,"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290))*HLOOKUP(LEFT(TRIM(S$6),FIND("~",SUBSTITUTE(S$6," ","~",LEN(TRIM(S$6))-LEN(SUBSTITUTE(TRIM(S$6)," ",""))))-1)&amp;" Total",$B$6:$AH$427,ROW($A290)-5,FALSE))</f>
        <v>33284.4818086491</v>
      </c>
      <c r="T290" s="11">
        <f ca="1">IF(T$5&lt;&gt;"",HLOOKUP(T$5,Functionalization!$G$6:$M$427,ROW($A290)-5,FALSE),IFERROR(INDEX(T$391:T$427,MATCH($F290,$B$391:$B$427,0))/VLOOKUP($F290,$B$391:$AH$427,MATCH(LEFT(TRIM(T$6),FIND("~",SUBSTITUTE(T$6,"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290))*HLOOKUP(LEFT(TRIM(T$6),FIND("~",SUBSTITUTE(T$6," ","~",LEN(TRIM(T$6))-LEN(SUBSTITUTE(TRIM(T$6)," ",""))))-1)&amp;" Total",$B$6:$AH$427,ROW($A290)-5,FALSE))</f>
        <v>33284.4818086491</v>
      </c>
      <c r="U290" s="11">
        <f ca="1">IF(U$5&lt;&gt;"",HLOOKUP(U$5,Functionalization!$G$6:$M$427,ROW($A290)-5,FALSE),IFERROR(INDEX(U$391:U$427,MATCH($F290,$B$391:$B$427,0))/VLOOKUP($F290,$B$391:$AH$427,MATCH(LEFT(TRIM(U$6),FIND("~",SUBSTITUTE(U$6,"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290))*HLOOKUP(LEFT(TRIM(U$6),FIND("~",SUBSTITUTE(U$6," ","~",LEN(TRIM(U$6))-LEN(SUBSTITUTE(TRIM(U$6)," ",""))))-1)&amp;" Total",$B$6:$AH$427,ROW($A290)-5,FALSE))</f>
        <v>0</v>
      </c>
      <c r="V290" s="11">
        <f ca="1">IF(V$5&lt;&gt;"",HLOOKUP(V$5,Functionalization!$G$6:$M$427,ROW($A290)-5,FALSE),IFERROR(INDEX(V$391:V$427,MATCH($F290,$B$391:$B$427,0))/VLOOKUP($F290,$B$391:$AH$427,MATCH(LEFT(TRIM(V$6),FIND("~",SUBSTITUTE(V$6,"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290))*HLOOKUP(LEFT(TRIM(V$6),FIND("~",SUBSTITUTE(V$6," ","~",LEN(TRIM(V$6))-LEN(SUBSTITUTE(TRIM(V$6)," ",""))))-1)&amp;" Total",$B$6:$AH$427,ROW($A290)-5,FALSE))</f>
        <v>0</v>
      </c>
      <c r="W290" s="11">
        <f ca="1">IF(W$5&lt;&gt;"",HLOOKUP(W$5,Functionalization!$G$6:$M$427,ROW($A290)-5,FALSE),IFERROR(INDEX(W$391:W$427,MATCH($F290,$B$391:$B$427,0))/VLOOKUP($F290,$B$391:$AH$427,MATCH(LEFT(TRIM(W$6),FIND("~",SUBSTITUTE(W$6,"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290))*HLOOKUP(LEFT(TRIM(W$6),FIND("~",SUBSTITUTE(W$6," ","~",LEN(TRIM(W$6))-LEN(SUBSTITUTE(TRIM(W$6)," ",""))))-1)&amp;" Total",$B$6:$AH$427,ROW($A290)-5,FALSE))</f>
        <v>354525.20291045081</v>
      </c>
      <c r="X290" s="11">
        <f ca="1">IF(X$5&lt;&gt;"",HLOOKUP(X$5,Functionalization!$G$6:$M$427,ROW($A290)-5,FALSE),IFERROR(INDEX(X$391:X$427,MATCH($F290,$B$391:$B$427,0))/VLOOKUP($F290,$B$391:$AH$427,MATCH(LEFT(TRIM(X$6),FIND("~",SUBSTITUTE(X$6,"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290))*HLOOKUP(LEFT(TRIM(X$6),FIND("~",SUBSTITUTE(X$6," ","~",LEN(TRIM(X$6))-LEN(SUBSTITUTE(TRIM(X$6)," ",""))))-1)&amp;" Total",$B$6:$AH$427,ROW($A290)-5,FALSE))</f>
        <v>272831.79360956204</v>
      </c>
      <c r="Y290" s="11">
        <f ca="1">IF(Y$5&lt;&gt;"",HLOOKUP(Y$5,Functionalization!$G$6:$M$427,ROW($A290)-5,FALSE),IFERROR(INDEX(Y$391:Y$427,MATCH($F290,$B$391:$B$427,0))/VLOOKUP($F290,$B$391:$AH$427,MATCH(LEFT(TRIM(Y$6),FIND("~",SUBSTITUTE(Y$6,"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290))*HLOOKUP(LEFT(TRIM(Y$6),FIND("~",SUBSTITUTE(Y$6," ","~",LEN(TRIM(Y$6))-LEN(SUBSTITUTE(TRIM(Y$6)," ",""))))-1)&amp;" Total",$B$6:$AH$427,ROW($A290)-5,FALSE))</f>
        <v>0</v>
      </c>
      <c r="Z290" s="11">
        <f ca="1">IF(Z$5&lt;&gt;"",HLOOKUP(Z$5,Functionalization!$G$6:$M$427,ROW($A290)-5,FALSE),IFERROR(INDEX(Z$391:Z$427,MATCH($F290,$B$391:$B$427,0))/VLOOKUP($F290,$B$391:$AH$427,MATCH(LEFT(TRIM(Z$6),FIND("~",SUBSTITUTE(Z$6,"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290))*HLOOKUP(LEFT(TRIM(Z$6),FIND("~",SUBSTITUTE(Z$6," ","~",LEN(TRIM(Z$6))-LEN(SUBSTITUTE(TRIM(Z$6)," ",""))))-1)&amp;" Total",$B$6:$AH$427,ROW($A290)-5,FALSE))</f>
        <v>81693.409300888743</v>
      </c>
      <c r="AA290" s="11">
        <f ca="1">IF(AA$5&lt;&gt;"",HLOOKUP(AA$5,Functionalization!$G$6:$M$427,ROW($A290)-5,FALSE),IFERROR(INDEX(AA$391:AA$427,MATCH($F290,$B$391:$B$427,0))/VLOOKUP($F290,$B$391:$AH$427,MATCH(LEFT(TRIM(AA$6),FIND("~",SUBSTITUTE(AA$6,"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290))*HLOOKUP(LEFT(TRIM(AA$6),FIND("~",SUBSTITUTE(AA$6," ","~",LEN(TRIM(AA$6))-LEN(SUBSTITUTE(TRIM(AA$6)," ",""))))-1)&amp;" Total",$B$6:$AH$427,ROW($A290)-5,FALSE))</f>
        <v>110474.32816103486</v>
      </c>
      <c r="AB290" s="11">
        <f ca="1">IF(AB$5&lt;&gt;"",HLOOKUP(AB$5,Functionalization!$G$6:$M$427,ROW($A290)-5,FALSE),IFERROR(INDEX(AB$391:AB$427,MATCH($F290,$B$391:$B$427,0))/VLOOKUP($F290,$B$391:$AH$427,MATCH(LEFT(TRIM(AB$6),FIND("~",SUBSTITUTE(AB$6,"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290))*HLOOKUP(LEFT(TRIM(AB$6),FIND("~",SUBSTITUTE(AB$6," ","~",LEN(TRIM(AB$6))-LEN(SUBSTITUTE(TRIM(AB$6)," ",""))))-1)&amp;" Total",$B$6:$AH$427,ROW($A290)-5,FALSE))</f>
        <v>0</v>
      </c>
      <c r="AC290" s="11">
        <f ca="1">IF(AC$5&lt;&gt;"",HLOOKUP(AC$5,Functionalization!$G$6:$M$427,ROW($A290)-5,FALSE),IFERROR(INDEX(AC$391:AC$427,MATCH($F290,$B$391:$B$427,0))/VLOOKUP($F290,$B$391:$AH$427,MATCH(LEFT(TRIM(AC$6),FIND("~",SUBSTITUTE(AC$6,"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290))*HLOOKUP(LEFT(TRIM(AC$6),FIND("~",SUBSTITUTE(AC$6," ","~",LEN(TRIM(AC$6))-LEN(SUBSTITUTE(TRIM(AC$6)," ",""))))-1)&amp;" Total",$B$6:$AH$427,ROW($A290)-5,FALSE))</f>
        <v>0</v>
      </c>
      <c r="AD290" s="11">
        <f ca="1">IF(AD$5&lt;&gt;"",HLOOKUP(AD$5,Functionalization!$G$6:$M$427,ROW($A290)-5,FALSE),IFERROR(INDEX(AD$391:AD$427,MATCH($F290,$B$391:$B$427,0))/VLOOKUP($F290,$B$391:$AH$427,MATCH(LEFT(TRIM(AD$6),FIND("~",SUBSTITUTE(AD$6,"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290))*HLOOKUP(LEFT(TRIM(AD$6),FIND("~",SUBSTITUTE(AD$6," ","~",LEN(TRIM(AD$6))-LEN(SUBSTITUTE(TRIM(AD$6)," ",""))))-1)&amp;" Total",$B$6:$AH$427,ROW($A290)-5,FALSE))</f>
        <v>110474.32816103486</v>
      </c>
      <c r="AE290" s="11">
        <f ca="1">IF(AE$5&lt;&gt;"",HLOOKUP(AE$5,Functionalization!$G$6:$M$427,ROW($A290)-5,FALSE),IFERROR(INDEX(AE$391:AE$427,MATCH($F290,$B$391:$B$427,0))/VLOOKUP($F290,$B$391:$AH$427,MATCH(LEFT(TRIM(AE$6),FIND("~",SUBSTITUTE(AE$6,"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290))*HLOOKUP(LEFT(TRIM(AE$6),FIND("~",SUBSTITUTE(AE$6," ","~",LEN(TRIM(AE$6))-LEN(SUBSTITUTE(TRIM(AE$6)," ",""))))-1)&amp;" Total",$B$6:$AH$427,ROW($A290)-5,FALSE))</f>
        <v>0</v>
      </c>
      <c r="AF290" s="11">
        <f ca="1">IF(AF$5&lt;&gt;"",HLOOKUP(AF$5,Functionalization!$G$6:$M$427,ROW($A290)-5,FALSE),IFERROR(INDEX(AF$391:AF$427,MATCH($F290,$B$391:$B$427,0))/VLOOKUP($F290,$B$391:$AH$427,MATCH(LEFT(TRIM(AF$6),FIND("~",SUBSTITUTE(AF$6,"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290))*HLOOKUP(LEFT(TRIM(AF$6),FIND("~",SUBSTITUTE(AF$6," ","~",LEN(TRIM(AF$6))-LEN(SUBSTITUTE(TRIM(AF$6)," ",""))))-1)&amp;" Total",$B$6:$AH$427,ROW($A290)-5,FALSE))</f>
        <v>0</v>
      </c>
      <c r="AG290" s="11">
        <f ca="1">IF(AG$5&lt;&gt;"",HLOOKUP(AG$5,Functionalization!$G$6:$M$427,ROW($A290)-5,FALSE),IFERROR(INDEX(AG$391:AG$427,MATCH($F290,$B$391:$B$427,0))/VLOOKUP($F290,$B$391:$AH$427,MATCH(LEFT(TRIM(AG$6),FIND("~",SUBSTITUTE(AG$6,"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290))*HLOOKUP(LEFT(TRIM(AG$6),FIND("~",SUBSTITUTE(AG$6," ","~",LEN(TRIM(AG$6))-LEN(SUBSTITUTE(TRIM(AG$6)," ",""))))-1)&amp;" Total",$B$6:$AH$427,ROW($A290)-5,FALSE))</f>
        <v>0</v>
      </c>
      <c r="AH290" s="11">
        <f ca="1">IF(AH$5&lt;&gt;"",HLOOKUP(AH$5,Functionalization!$G$6:$M$427,ROW($A290)-5,FALSE),IFERROR(INDEX(AH$391:AH$427,MATCH($F290,$B$391:$B$427,0))/VLOOKUP($F290,$B$391:$AH$427,MATCH(LEFT(TRIM(AH$6),FIND("~",SUBSTITUTE(AH$6,"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290))*HLOOKUP(LEFT(TRIM(AH$6),FIND("~",SUBSTITUTE(AH$6," ","~",LEN(TRIM(AH$6))-LEN(SUBSTITUTE(TRIM(AH$6)," ",""))))-1)&amp;" Total",$B$6:$AH$427,ROW($A290)-5,FALSE))</f>
        <v>0</v>
      </c>
      <c r="AJ290">
        <f ca="1">IFERROR(IF(SUMIF($G$6:$AH$6,AJ$6&amp;" Total",$G290:$AH290)-(SUMIF($G$6:$AH$6,AJ$6&amp;" "&amp;'Input-Func_Class'!$D$22,$G290:$AH290)+IFERROR(SUMIF($G$6:$AH$6,AJ$6&amp;" "&amp;'Input-Func_Class'!$E$22,$G290:$AH290),SUMIF($G$6:$AH$6,AJ$6&amp;" "&amp;'Input-Func_Class'!$B$24,$G290:$AH290))+SUMIF($G$6:$AH$6,AJ$6&amp;" "&amp;'Input-Func_Class'!$F$22,$G290:$AH290))&lt;Check_Limit,0,1),1)</f>
        <v>0</v>
      </c>
      <c r="AK290">
        <f ca="1">IFERROR(IF(SUMIF($G$6:$AH$6,AK$6&amp;" Total",$G290:$AH290)-(SUMIF($G$6:$AH$6,AK$6&amp;" "&amp;'Input-Func_Class'!$D$22,$G290:$AH290)+IFERROR(SUMIF($G$6:$AH$6,AK$6&amp;" "&amp;'Input-Func_Class'!$E$22,$G290:$AH290),SUMIF($G$6:$AH$6,AK$6&amp;" "&amp;'Input-Func_Class'!$B$24,$G290:$AH290))+SUMIF($G$6:$AH$6,AK$6&amp;" "&amp;'Input-Func_Class'!$F$22,$G290:$AH290))&lt;Check_Limit,0,1),1)</f>
        <v>0</v>
      </c>
      <c r="AL290">
        <f ca="1">IFERROR(IF(SUMIF($G$6:$AH$6,AL$6&amp;" Total",$G290:$AH290)-(SUMIF($G$6:$AH$6,AL$6&amp;" "&amp;'Input-Func_Class'!$D$22,$G290:$AH290)+IFERROR(SUMIF($G$6:$AH$6,AL$6&amp;" "&amp;'Input-Func_Class'!$E$22,$G290:$AH290),SUMIF($G$6:$AH$6,AL$6&amp;" "&amp;'Input-Func_Class'!$B$24,$G290:$AH290))+SUMIF($G$6:$AH$6,AL$6&amp;" "&amp;'Input-Func_Class'!$F$22,$G290:$AH290))&lt;Check_Limit,0,1),1)</f>
        <v>0</v>
      </c>
      <c r="AM290">
        <f ca="1">IFERROR(IF(SUMIF($G$6:$AH$6,AM$6&amp;" Total",$G290:$AH290)-(SUMIF($G$6:$AH$6,AM$6&amp;" "&amp;'Input-Func_Class'!$D$22,$G290:$AH290)+IFERROR(SUMIF($G$6:$AH$6,AM$6&amp;" "&amp;'Input-Func_Class'!$E$22,$G290:$AH290),SUMIF($G$6:$AH$6,AM$6&amp;" "&amp;'Input-Func_Class'!$B$24,$G290:$AH290))+SUMIF($G$6:$AH$6,AM$6&amp;" "&amp;'Input-Func_Class'!$F$22,$G290:$AH290))&lt;Check_Limit,0,1),1)</f>
        <v>0</v>
      </c>
      <c r="AN290">
        <f ca="1">IFERROR(IF(SUMIF($G$6:$AH$6,AN$6&amp;" Total",$G290:$AH290)-(SUMIF($G$6:$AH$6,AN$6&amp;" "&amp;'Input-Func_Class'!$D$22,$G290:$AH290)+IFERROR(SUMIF($G$6:$AH$6,AN$6&amp;" "&amp;'Input-Func_Class'!$E$22,$G290:$AH290),SUMIF($G$6:$AH$6,AN$6&amp;" "&amp;'Input-Func_Class'!$B$24,$G290:$AH290))+SUMIF($G$6:$AH$6,AN$6&amp;" "&amp;'Input-Func_Class'!$F$22,$G290:$AH290))&lt;Check_Limit,0,1),1)</f>
        <v>0</v>
      </c>
      <c r="AO290">
        <f ca="1">IFERROR(IF(SUMIF($G$6:$AH$6,AO$6&amp;" Total",$G290:$AH290)-(SUMIF($G$6:$AH$6,AO$6&amp;" "&amp;'Input-Func_Class'!$D$22,$G290:$AH290)+IFERROR(SUMIF($G$6:$AH$6,AO$6&amp;" "&amp;'Input-Func_Class'!$E$22,$G290:$AH290),SUMIF($G$6:$AH$6,AO$6&amp;" "&amp;'Input-Func_Class'!$B$24,$G290:$AH290))+SUMIF($G$6:$AH$6,AO$6&amp;" "&amp;'Input-Func_Class'!$F$22,$G290:$AH290))&lt;Check_Limit,0,1),1)</f>
        <v>0</v>
      </c>
      <c r="AP290">
        <f ca="1">IFERROR(IF(SUMIF($G$6:$AH$6,AP$6&amp;" Total",$G290:$AH290)-(SUMIF($G$6:$AH$6,AP$6&amp;" "&amp;'Input-Func_Class'!$D$22,$G290:$AH290)+IFERROR(SUMIF($G$6:$AH$6,AP$6&amp;" "&amp;'Input-Func_Class'!$E$22,$G290:$AH290),SUMIF($G$6:$AH$6,AP$6&amp;" "&amp;'Input-Func_Class'!$B$24,$G290:$AH290))+SUMIF($G$6:$AH$6,AP$6&amp;" "&amp;'Input-Func_Class'!$F$22,$G290:$AH290))&lt;Check_Limit,0,1),1)</f>
        <v>0</v>
      </c>
    </row>
    <row r="291" spans="1:42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>Functionalization!$D291</f>
        <v>1843668</v>
      </c>
      <c r="E291" s="11">
        <f t="shared" ca="1" si="37"/>
        <v>0</v>
      </c>
      <c r="F291" s="3" t="str">
        <f>IF($D291=0,"-",IF('Input-Accounts'!$E291&lt;&gt;0,'Input-Accounts'!$E291,'Input-Accounts'!$G291))</f>
        <v>CUSTOMER</v>
      </c>
      <c r="G291" s="11">
        <f ca="1">IF(G$5&lt;&gt;"",HLOOKUP(G$5,Functionalization!$G$6:$M$427,ROW($A291)-5,FALSE),IFERROR(INDEX(G$391:G$427,MATCH($F291,$B$391:$B$427,0))/VLOOKUP($F291,$B$391:$AH$427,MATCH(LEFT(TRIM(G$6),FIND("~",SUBSTITUTE(G$6,"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291))*HLOOKUP(LEFT(TRIM(G$6),FIND("~",SUBSTITUTE(G$6," ","~",LEN(TRIM(G$6))-LEN(SUBSTITUTE(TRIM(G$6)," ",""))))-1)&amp;" Total",$B$6:$AH$427,ROW($A291)-5,FALSE))</f>
        <v>0</v>
      </c>
      <c r="H291" s="11">
        <f ca="1">IF(H$5&lt;&gt;"",HLOOKUP(H$5,Functionalization!$G$6:$M$427,ROW($A291)-5,FALSE),IFERROR(INDEX(H$391:H$427,MATCH($F291,$B$391:$B$427,0))/VLOOKUP($F291,$B$391:$AH$427,MATCH(LEFT(TRIM(H$6),FIND("~",SUBSTITUTE(H$6,"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291))*HLOOKUP(LEFT(TRIM(H$6),FIND("~",SUBSTITUTE(H$6," ","~",LEN(TRIM(H$6))-LEN(SUBSTITUTE(TRIM(H$6)," ",""))))-1)&amp;" Total",$B$6:$AH$427,ROW($A291)-5,FALSE))</f>
        <v>0</v>
      </c>
      <c r="I291" s="11">
        <f ca="1">IF(I$5&lt;&gt;"",HLOOKUP(I$5,Functionalization!$G$6:$M$427,ROW($A291)-5,FALSE),IFERROR(INDEX(I$391:I$427,MATCH($F291,$B$391:$B$427,0))/VLOOKUP($F291,$B$391:$AH$427,MATCH(LEFT(TRIM(I$6),FIND("~",SUBSTITUTE(I$6,"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291))*HLOOKUP(LEFT(TRIM(I$6),FIND("~",SUBSTITUTE(I$6," ","~",LEN(TRIM(I$6))-LEN(SUBSTITUTE(TRIM(I$6)," ",""))))-1)&amp;" Total",$B$6:$AH$427,ROW($A291)-5,FALSE))</f>
        <v>0</v>
      </c>
      <c r="J291" s="11">
        <f ca="1">IF(J$5&lt;&gt;"",HLOOKUP(J$5,Functionalization!$G$6:$M$427,ROW($A291)-5,FALSE),IFERROR(INDEX(J$391:J$427,MATCH($F291,$B$391:$B$427,0))/VLOOKUP($F291,$B$391:$AH$427,MATCH(LEFT(TRIM(J$6),FIND("~",SUBSTITUTE(J$6,"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291))*HLOOKUP(LEFT(TRIM(J$6),FIND("~",SUBSTITUTE(J$6," ","~",LEN(TRIM(J$6))-LEN(SUBSTITUTE(TRIM(J$6)," ",""))))-1)&amp;" Total",$B$6:$AH$427,ROW($A291)-5,FALSE))</f>
        <v>0</v>
      </c>
      <c r="K291" s="11">
        <f ca="1">IF(K$5&lt;&gt;"",HLOOKUP(K$5,Functionalization!$G$6:$M$427,ROW($A291)-5,FALSE),IFERROR(INDEX(K$391:K$427,MATCH($F291,$B$391:$B$427,0))/VLOOKUP($F291,$B$391:$AH$427,MATCH(LEFT(TRIM(K$6),FIND("~",SUBSTITUTE(K$6,"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291))*HLOOKUP(LEFT(TRIM(K$6),FIND("~",SUBSTITUTE(K$6," ","~",LEN(TRIM(K$6))-LEN(SUBSTITUTE(TRIM(K$6)," ",""))))-1)&amp;" Total",$B$6:$AH$427,ROW($A291)-5,FALSE))</f>
        <v>0</v>
      </c>
      <c r="L291" s="11">
        <f ca="1">IF(L$5&lt;&gt;"",HLOOKUP(L$5,Functionalization!$G$6:$M$427,ROW($A291)-5,FALSE),IFERROR(INDEX(L$391:L$427,MATCH($F291,$B$391:$B$427,0))/VLOOKUP($F291,$B$391:$AH$427,MATCH(LEFT(TRIM(L$6),FIND("~",SUBSTITUTE(L$6,"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291))*HLOOKUP(LEFT(TRIM(L$6),FIND("~",SUBSTITUTE(L$6," ","~",LEN(TRIM(L$6))-LEN(SUBSTITUTE(TRIM(L$6)," ",""))))-1)&amp;" Total",$B$6:$AH$427,ROW($A291)-5,FALSE))</f>
        <v>0</v>
      </c>
      <c r="M291" s="11">
        <f ca="1">IF(M$5&lt;&gt;"",HLOOKUP(M$5,Functionalization!$G$6:$M$427,ROW($A291)-5,FALSE),IFERROR(INDEX(M$391:M$427,MATCH($F291,$B$391:$B$427,0))/VLOOKUP($F291,$B$391:$AH$427,MATCH(LEFT(TRIM(M$6),FIND("~",SUBSTITUTE(M$6,"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291))*HLOOKUP(LEFT(TRIM(M$6),FIND("~",SUBSTITUTE(M$6," ","~",LEN(TRIM(M$6))-LEN(SUBSTITUTE(TRIM(M$6)," ",""))))-1)&amp;" Total",$B$6:$AH$427,ROW($A291)-5,FALSE))</f>
        <v>0</v>
      </c>
      <c r="N291" s="11">
        <f ca="1">IF(N$5&lt;&gt;"",HLOOKUP(N$5,Functionalization!$G$6:$M$427,ROW($A291)-5,FALSE),IFERROR(INDEX(N$391:N$427,MATCH($F291,$B$391:$B$427,0))/VLOOKUP($F291,$B$391:$AH$427,MATCH(LEFT(TRIM(N$6),FIND("~",SUBSTITUTE(N$6,"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291))*HLOOKUP(LEFT(TRIM(N$6),FIND("~",SUBSTITUTE(N$6," ","~",LEN(TRIM(N$6))-LEN(SUBSTITUTE(TRIM(N$6)," ",""))))-1)&amp;" Total",$B$6:$AH$427,ROW($A291)-5,FALSE))</f>
        <v>0</v>
      </c>
      <c r="O291" s="11">
        <f ca="1">IF(O$5&lt;&gt;"",HLOOKUP(O$5,Functionalization!$G$6:$M$427,ROW($A291)-5,FALSE),IFERROR(INDEX(O$391:O$427,MATCH($F291,$B$391:$B$427,0))/VLOOKUP($F291,$B$391:$AH$427,MATCH(LEFT(TRIM(O$6),FIND("~",SUBSTITUTE(O$6,"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291))*HLOOKUP(LEFT(TRIM(O$6),FIND("~",SUBSTITUTE(O$6," ","~",LEN(TRIM(O$6))-LEN(SUBSTITUTE(TRIM(O$6)," ",""))))-1)&amp;" Total",$B$6:$AH$427,ROW($A291)-5,FALSE))</f>
        <v>0</v>
      </c>
      <c r="P291" s="11">
        <f ca="1">IF(P$5&lt;&gt;"",HLOOKUP(P$5,Functionalization!$G$6:$M$427,ROW($A291)-5,FALSE),IFERROR(INDEX(P$391:P$427,MATCH($F291,$B$391:$B$427,0))/VLOOKUP($F291,$B$391:$AH$427,MATCH(LEFT(TRIM(P$6),FIND("~",SUBSTITUTE(P$6,"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291))*HLOOKUP(LEFT(TRIM(P$6),FIND("~",SUBSTITUTE(P$6," ","~",LEN(TRIM(P$6))-LEN(SUBSTITUTE(TRIM(P$6)," ",""))))-1)&amp;" Total",$B$6:$AH$427,ROW($A291)-5,FALSE))</f>
        <v>0</v>
      </c>
      <c r="Q291" s="11">
        <f ca="1">IF(Q$5&lt;&gt;"",HLOOKUP(Q$5,Functionalization!$G$6:$M$427,ROW($A291)-5,FALSE),IFERROR(INDEX(Q$391:Q$427,MATCH($F291,$B$391:$B$427,0))/VLOOKUP($F291,$B$391:$AH$427,MATCH(LEFT(TRIM(Q$6),FIND("~",SUBSTITUTE(Q$6,"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291))*HLOOKUP(LEFT(TRIM(Q$6),FIND("~",SUBSTITUTE(Q$6," ","~",LEN(TRIM(Q$6))-LEN(SUBSTITUTE(TRIM(Q$6)," ",""))))-1)&amp;" Total",$B$6:$AH$427,ROW($A291)-5,FALSE))</f>
        <v>0</v>
      </c>
      <c r="R291" s="11">
        <f ca="1">IF(R$5&lt;&gt;"",HLOOKUP(R$5,Functionalization!$G$6:$M$427,ROW($A291)-5,FALSE),IFERROR(INDEX(R$391:R$427,MATCH($F291,$B$391:$B$427,0))/VLOOKUP($F291,$B$391:$AH$427,MATCH(LEFT(TRIM(R$6),FIND("~",SUBSTITUTE(R$6,"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291))*HLOOKUP(LEFT(TRIM(R$6),FIND("~",SUBSTITUTE(R$6," ","~",LEN(TRIM(R$6))-LEN(SUBSTITUTE(TRIM(R$6)," ",""))))-1)&amp;" Total",$B$6:$AH$427,ROW($A291)-5,FALSE))</f>
        <v>0</v>
      </c>
      <c r="S291" s="11">
        <f ca="1">IF(S$5&lt;&gt;"",HLOOKUP(S$5,Functionalization!$G$6:$M$427,ROW($A291)-5,FALSE),IFERROR(INDEX(S$391:S$427,MATCH($F291,$B$391:$B$427,0))/VLOOKUP($F291,$B$391:$AH$427,MATCH(LEFT(TRIM(S$6),FIND("~",SUBSTITUTE(S$6,"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291))*HLOOKUP(LEFT(TRIM(S$6),FIND("~",SUBSTITUTE(S$6," ","~",LEN(TRIM(S$6))-LEN(SUBSTITUTE(TRIM(S$6)," ",""))))-1)&amp;" Total",$B$6:$AH$427,ROW($A291)-5,FALSE))</f>
        <v>0</v>
      </c>
      <c r="T291" s="11">
        <f ca="1">IF(T$5&lt;&gt;"",HLOOKUP(T$5,Functionalization!$G$6:$M$427,ROW($A291)-5,FALSE),IFERROR(INDEX(T$391:T$427,MATCH($F291,$B$391:$B$427,0))/VLOOKUP($F291,$B$391:$AH$427,MATCH(LEFT(TRIM(T$6),FIND("~",SUBSTITUTE(T$6,"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291))*HLOOKUP(LEFT(TRIM(T$6),FIND("~",SUBSTITUTE(T$6," ","~",LEN(TRIM(T$6))-LEN(SUBSTITUTE(TRIM(T$6)," ",""))))-1)&amp;" Total",$B$6:$AH$427,ROW($A291)-5,FALSE))</f>
        <v>0</v>
      </c>
      <c r="U291" s="11">
        <f ca="1">IF(U$5&lt;&gt;"",HLOOKUP(U$5,Functionalization!$G$6:$M$427,ROW($A291)-5,FALSE),IFERROR(INDEX(U$391:U$427,MATCH($F291,$B$391:$B$427,0))/VLOOKUP($F291,$B$391:$AH$427,MATCH(LEFT(TRIM(U$6),FIND("~",SUBSTITUTE(U$6,"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291))*HLOOKUP(LEFT(TRIM(U$6),FIND("~",SUBSTITUTE(U$6," ","~",LEN(TRIM(U$6))-LEN(SUBSTITUTE(TRIM(U$6)," ",""))))-1)&amp;" Total",$B$6:$AH$427,ROW($A291)-5,FALSE))</f>
        <v>0</v>
      </c>
      <c r="V291" s="11">
        <f ca="1">IF(V$5&lt;&gt;"",HLOOKUP(V$5,Functionalization!$G$6:$M$427,ROW($A291)-5,FALSE),IFERROR(INDEX(V$391:V$427,MATCH($F291,$B$391:$B$427,0))/VLOOKUP($F291,$B$391:$AH$427,MATCH(LEFT(TRIM(V$6),FIND("~",SUBSTITUTE(V$6,"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291))*HLOOKUP(LEFT(TRIM(V$6),FIND("~",SUBSTITUTE(V$6," ","~",LEN(TRIM(V$6))-LEN(SUBSTITUTE(TRIM(V$6)," ",""))))-1)&amp;" Total",$B$6:$AH$427,ROW($A291)-5,FALSE))</f>
        <v>0</v>
      </c>
      <c r="W291" s="11">
        <f ca="1">IF(W$5&lt;&gt;"",HLOOKUP(W$5,Functionalization!$G$6:$M$427,ROW($A291)-5,FALSE),IFERROR(INDEX(W$391:W$427,MATCH($F291,$B$391:$B$427,0))/VLOOKUP($F291,$B$391:$AH$427,MATCH(LEFT(TRIM(W$6),FIND("~",SUBSTITUTE(W$6,"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291))*HLOOKUP(LEFT(TRIM(W$6),FIND("~",SUBSTITUTE(W$6," ","~",LEN(TRIM(W$6))-LEN(SUBSTITUTE(TRIM(W$6)," ",""))))-1)&amp;" Total",$B$6:$AH$427,ROW($A291)-5,FALSE))</f>
        <v>0</v>
      </c>
      <c r="X291" s="11">
        <f ca="1">IF(X$5&lt;&gt;"",HLOOKUP(X$5,Functionalization!$G$6:$M$427,ROW($A291)-5,FALSE),IFERROR(INDEX(X$391:X$427,MATCH($F291,$B$391:$B$427,0))/VLOOKUP($F291,$B$391:$AH$427,MATCH(LEFT(TRIM(X$6),FIND("~",SUBSTITUTE(X$6,"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291))*HLOOKUP(LEFT(TRIM(X$6),FIND("~",SUBSTITUTE(X$6," ","~",LEN(TRIM(X$6))-LEN(SUBSTITUTE(TRIM(X$6)," ",""))))-1)&amp;" Total",$B$6:$AH$427,ROW($A291)-5,FALSE))</f>
        <v>0</v>
      </c>
      <c r="Y291" s="11">
        <f ca="1">IF(Y$5&lt;&gt;"",HLOOKUP(Y$5,Functionalization!$G$6:$M$427,ROW($A291)-5,FALSE),IFERROR(INDEX(Y$391:Y$427,MATCH($F291,$B$391:$B$427,0))/VLOOKUP($F291,$B$391:$AH$427,MATCH(LEFT(TRIM(Y$6),FIND("~",SUBSTITUTE(Y$6,"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291))*HLOOKUP(LEFT(TRIM(Y$6),FIND("~",SUBSTITUTE(Y$6," ","~",LEN(TRIM(Y$6))-LEN(SUBSTITUTE(TRIM(Y$6)," ",""))))-1)&amp;" Total",$B$6:$AH$427,ROW($A291)-5,FALSE))</f>
        <v>0</v>
      </c>
      <c r="Z291" s="11">
        <f ca="1">IF(Z$5&lt;&gt;"",HLOOKUP(Z$5,Functionalization!$G$6:$M$427,ROW($A291)-5,FALSE),IFERROR(INDEX(Z$391:Z$427,MATCH($F291,$B$391:$B$427,0))/VLOOKUP($F291,$B$391:$AH$427,MATCH(LEFT(TRIM(Z$6),FIND("~",SUBSTITUTE(Z$6,"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291))*HLOOKUP(LEFT(TRIM(Z$6),FIND("~",SUBSTITUTE(Z$6," ","~",LEN(TRIM(Z$6))-LEN(SUBSTITUTE(TRIM(Z$6)," ",""))))-1)&amp;" Total",$B$6:$AH$427,ROW($A291)-5,FALSE))</f>
        <v>0</v>
      </c>
      <c r="AA291" s="11">
        <f ca="1">IF(AA$5&lt;&gt;"",HLOOKUP(AA$5,Functionalization!$G$6:$M$427,ROW($A291)-5,FALSE),IFERROR(INDEX(AA$391:AA$427,MATCH($F291,$B$391:$B$427,0))/VLOOKUP($F291,$B$391:$AH$427,MATCH(LEFT(TRIM(AA$6),FIND("~",SUBSTITUTE(AA$6,"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291))*HLOOKUP(LEFT(TRIM(AA$6),FIND("~",SUBSTITUTE(AA$6," ","~",LEN(TRIM(AA$6))-LEN(SUBSTITUTE(TRIM(AA$6)," ",""))))-1)&amp;" Total",$B$6:$AH$427,ROW($A291)-5,FALSE))</f>
        <v>0</v>
      </c>
      <c r="AB291" s="11">
        <f ca="1">IF(AB$5&lt;&gt;"",HLOOKUP(AB$5,Functionalization!$G$6:$M$427,ROW($A291)-5,FALSE),IFERROR(INDEX(AB$391:AB$427,MATCH($F291,$B$391:$B$427,0))/VLOOKUP($F291,$B$391:$AH$427,MATCH(LEFT(TRIM(AB$6),FIND("~",SUBSTITUTE(AB$6,"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291))*HLOOKUP(LEFT(TRIM(AB$6),FIND("~",SUBSTITUTE(AB$6," ","~",LEN(TRIM(AB$6))-LEN(SUBSTITUTE(TRIM(AB$6)," ",""))))-1)&amp;" Total",$B$6:$AH$427,ROW($A291)-5,FALSE))</f>
        <v>0</v>
      </c>
      <c r="AC291" s="11">
        <f ca="1">IF(AC$5&lt;&gt;"",HLOOKUP(AC$5,Functionalization!$G$6:$M$427,ROW($A291)-5,FALSE),IFERROR(INDEX(AC$391:AC$427,MATCH($F291,$B$391:$B$427,0))/VLOOKUP($F291,$B$391:$AH$427,MATCH(LEFT(TRIM(AC$6),FIND("~",SUBSTITUTE(AC$6,"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291))*HLOOKUP(LEFT(TRIM(AC$6),FIND("~",SUBSTITUTE(AC$6," ","~",LEN(TRIM(AC$6))-LEN(SUBSTITUTE(TRIM(AC$6)," ",""))))-1)&amp;" Total",$B$6:$AH$427,ROW($A291)-5,FALSE))</f>
        <v>0</v>
      </c>
      <c r="AD291" s="11">
        <f ca="1">IF(AD$5&lt;&gt;"",HLOOKUP(AD$5,Functionalization!$G$6:$M$427,ROW($A291)-5,FALSE),IFERROR(INDEX(AD$391:AD$427,MATCH($F291,$B$391:$B$427,0))/VLOOKUP($F291,$B$391:$AH$427,MATCH(LEFT(TRIM(AD$6),FIND("~",SUBSTITUTE(AD$6,"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291))*HLOOKUP(LEFT(TRIM(AD$6),FIND("~",SUBSTITUTE(AD$6," ","~",LEN(TRIM(AD$6))-LEN(SUBSTITUTE(TRIM(AD$6)," ",""))))-1)&amp;" Total",$B$6:$AH$427,ROW($A291)-5,FALSE))</f>
        <v>0</v>
      </c>
      <c r="AE291" s="11">
        <f ca="1">IF(AE$5&lt;&gt;"",HLOOKUP(AE$5,Functionalization!$G$6:$M$427,ROW($A291)-5,FALSE),IFERROR(INDEX(AE$391:AE$427,MATCH($F291,$B$391:$B$427,0))/VLOOKUP($F291,$B$391:$AH$427,MATCH(LEFT(TRIM(AE$6),FIND("~",SUBSTITUTE(AE$6,"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291))*HLOOKUP(LEFT(TRIM(AE$6),FIND("~",SUBSTITUTE(AE$6," ","~",LEN(TRIM(AE$6))-LEN(SUBSTITUTE(TRIM(AE$6)," ",""))))-1)&amp;" Total",$B$6:$AH$427,ROW($A291)-5,FALSE))</f>
        <v>1843668</v>
      </c>
      <c r="AF291" s="11">
        <f ca="1">IF(AF$5&lt;&gt;"",HLOOKUP(AF$5,Functionalization!$G$6:$M$427,ROW($A291)-5,FALSE),IFERROR(INDEX(AF$391:AF$427,MATCH($F291,$B$391:$B$427,0))/VLOOKUP($F291,$B$391:$AH$427,MATCH(LEFT(TRIM(AF$6),FIND("~",SUBSTITUTE(AF$6,"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291))*HLOOKUP(LEFT(TRIM(AF$6),FIND("~",SUBSTITUTE(AF$6," ","~",LEN(TRIM(AF$6))-LEN(SUBSTITUTE(TRIM(AF$6)," ",""))))-1)&amp;" Total",$B$6:$AH$427,ROW($A291)-5,FALSE))</f>
        <v>0</v>
      </c>
      <c r="AG291" s="11">
        <f ca="1">IF(AG$5&lt;&gt;"",HLOOKUP(AG$5,Functionalization!$G$6:$M$427,ROW($A291)-5,FALSE),IFERROR(INDEX(AG$391:AG$427,MATCH($F291,$B$391:$B$427,0))/VLOOKUP($F291,$B$391:$AH$427,MATCH(LEFT(TRIM(AG$6),FIND("~",SUBSTITUTE(AG$6,"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291))*HLOOKUP(LEFT(TRIM(AG$6),FIND("~",SUBSTITUTE(AG$6," ","~",LEN(TRIM(AG$6))-LEN(SUBSTITUTE(TRIM(AG$6)," ",""))))-1)&amp;" Total",$B$6:$AH$427,ROW($A291)-5,FALSE))</f>
        <v>0</v>
      </c>
      <c r="AH291" s="11">
        <f ca="1">IF(AH$5&lt;&gt;"",HLOOKUP(AH$5,Functionalization!$G$6:$M$427,ROW($A291)-5,FALSE),IFERROR(INDEX(AH$391:AH$427,MATCH($F291,$B$391:$B$427,0))/VLOOKUP($F291,$B$391:$AH$427,MATCH(LEFT(TRIM(AH$6),FIND("~",SUBSTITUTE(AH$6,"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291))*HLOOKUP(LEFT(TRIM(AH$6),FIND("~",SUBSTITUTE(AH$6," ","~",LEN(TRIM(AH$6))-LEN(SUBSTITUTE(TRIM(AH$6)," ",""))))-1)&amp;" Total",$B$6:$AH$427,ROW($A291)-5,FALSE))</f>
        <v>1843668</v>
      </c>
      <c r="AJ291">
        <f ca="1">IFERROR(IF(SUMIF($G$6:$AH$6,AJ$6&amp;" Total",$G291:$AH291)-(SUMIF($G$6:$AH$6,AJ$6&amp;" "&amp;'Input-Func_Class'!$D$22,$G291:$AH291)+IFERROR(SUMIF($G$6:$AH$6,AJ$6&amp;" "&amp;'Input-Func_Class'!$E$22,$G291:$AH291),SUMIF($G$6:$AH$6,AJ$6&amp;" "&amp;'Input-Func_Class'!$B$24,$G291:$AH291))+SUMIF($G$6:$AH$6,AJ$6&amp;" "&amp;'Input-Func_Class'!$F$22,$G291:$AH291))&lt;Check_Limit,0,1),1)</f>
        <v>0</v>
      </c>
      <c r="AK291">
        <f ca="1">IFERROR(IF(SUMIF($G$6:$AH$6,AK$6&amp;" Total",$G291:$AH291)-(SUMIF($G$6:$AH$6,AK$6&amp;" "&amp;'Input-Func_Class'!$D$22,$G291:$AH291)+IFERROR(SUMIF($G$6:$AH$6,AK$6&amp;" "&amp;'Input-Func_Class'!$E$22,$G291:$AH291),SUMIF($G$6:$AH$6,AK$6&amp;" "&amp;'Input-Func_Class'!$B$24,$G291:$AH291))+SUMIF($G$6:$AH$6,AK$6&amp;" "&amp;'Input-Func_Class'!$F$22,$G291:$AH291))&lt;Check_Limit,0,1),1)</f>
        <v>0</v>
      </c>
      <c r="AL291">
        <f ca="1">IFERROR(IF(SUMIF($G$6:$AH$6,AL$6&amp;" Total",$G291:$AH291)-(SUMIF($G$6:$AH$6,AL$6&amp;" "&amp;'Input-Func_Class'!$D$22,$G291:$AH291)+IFERROR(SUMIF($G$6:$AH$6,AL$6&amp;" "&amp;'Input-Func_Class'!$E$22,$G291:$AH291),SUMIF($G$6:$AH$6,AL$6&amp;" "&amp;'Input-Func_Class'!$B$24,$G291:$AH291))+SUMIF($G$6:$AH$6,AL$6&amp;" "&amp;'Input-Func_Class'!$F$22,$G291:$AH291))&lt;Check_Limit,0,1),1)</f>
        <v>0</v>
      </c>
      <c r="AM291">
        <f ca="1">IFERROR(IF(SUMIF($G$6:$AH$6,AM$6&amp;" Total",$G291:$AH291)-(SUMIF($G$6:$AH$6,AM$6&amp;" "&amp;'Input-Func_Class'!$D$22,$G291:$AH291)+IFERROR(SUMIF($G$6:$AH$6,AM$6&amp;" "&amp;'Input-Func_Class'!$E$22,$G291:$AH291),SUMIF($G$6:$AH$6,AM$6&amp;" "&amp;'Input-Func_Class'!$B$24,$G291:$AH291))+SUMIF($G$6:$AH$6,AM$6&amp;" "&amp;'Input-Func_Class'!$F$22,$G291:$AH291))&lt;Check_Limit,0,1),1)</f>
        <v>0</v>
      </c>
      <c r="AN291">
        <f ca="1">IFERROR(IF(SUMIF($G$6:$AH$6,AN$6&amp;" Total",$G291:$AH291)-(SUMIF($G$6:$AH$6,AN$6&amp;" "&amp;'Input-Func_Class'!$D$22,$G291:$AH291)+IFERROR(SUMIF($G$6:$AH$6,AN$6&amp;" "&amp;'Input-Func_Class'!$E$22,$G291:$AH291),SUMIF($G$6:$AH$6,AN$6&amp;" "&amp;'Input-Func_Class'!$B$24,$G291:$AH291))+SUMIF($G$6:$AH$6,AN$6&amp;" "&amp;'Input-Func_Class'!$F$22,$G291:$AH291))&lt;Check_Limit,0,1),1)</f>
        <v>0</v>
      </c>
      <c r="AO291">
        <f ca="1">IFERROR(IF(SUMIF($G$6:$AH$6,AO$6&amp;" Total",$G291:$AH291)-(SUMIF($G$6:$AH$6,AO$6&amp;" "&amp;'Input-Func_Class'!$D$22,$G291:$AH291)+IFERROR(SUMIF($G$6:$AH$6,AO$6&amp;" "&amp;'Input-Func_Class'!$E$22,$G291:$AH291),SUMIF($G$6:$AH$6,AO$6&amp;" "&amp;'Input-Func_Class'!$B$24,$G291:$AH291))+SUMIF($G$6:$AH$6,AO$6&amp;" "&amp;'Input-Func_Class'!$F$22,$G291:$AH291))&lt;Check_Limit,0,1),1)</f>
        <v>0</v>
      </c>
      <c r="AP291">
        <f ca="1">IFERROR(IF(SUMIF($G$6:$AH$6,AP$6&amp;" Total",$G291:$AH291)-(SUMIF($G$6:$AH$6,AP$6&amp;" "&amp;'Input-Func_Class'!$D$22,$G291:$AH291)+IFERROR(SUMIF($G$6:$AH$6,AP$6&amp;" "&amp;'Input-Func_Class'!$E$22,$G291:$AH291),SUMIF($G$6:$AH$6,AP$6&amp;" "&amp;'Input-Func_Class'!$B$24,$G291:$AH291))+SUMIF($G$6:$AH$6,AP$6&amp;" "&amp;'Input-Func_Class'!$F$22,$G291:$AH291))&lt;Check_Limit,0,1),1)</f>
        <v>0</v>
      </c>
    </row>
    <row r="292" spans="1:42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>Functionalization!$D292</f>
        <v>12995172</v>
      </c>
      <c r="E292" s="11">
        <f t="shared" ca="1" si="37"/>
        <v>0</v>
      </c>
      <c r="F292" s="3" t="str">
        <f>IF($D292=0,"-",IF('Input-Accounts'!$E292&lt;&gt;0,'Input-Accounts'!$E292,'Input-Accounts'!$G292))</f>
        <v>INT_LABOR</v>
      </c>
      <c r="G292" s="11">
        <f ca="1">IF(G$5&lt;&gt;"",HLOOKUP(G$5,Functionalization!$G$6:$M$427,ROW($A292)-5,FALSE),IFERROR(INDEX(G$391:G$427,MATCH($F292,$B$391:$B$427,0))/VLOOKUP($F292,$B$391:$AH$427,MATCH(LEFT(TRIM(G$6),FIND("~",SUBSTITUTE(G$6,"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292))*HLOOKUP(LEFT(TRIM(G$6),FIND("~",SUBSTITUTE(G$6," ","~",LEN(TRIM(G$6))-LEN(SUBSTITUTE(TRIM(G$6)," ",""))))-1)&amp;" Total",$B$6:$AH$427,ROW($A292)-5,FALSE))</f>
        <v>199068.29774248743</v>
      </c>
      <c r="H292" s="11">
        <f ca="1">IF(H$5&lt;&gt;"",HLOOKUP(H$5,Functionalization!$G$6:$M$427,ROW($A292)-5,FALSE),IFERROR(INDEX(H$391:H$427,MATCH($F292,$B$391:$B$427,0))/VLOOKUP($F292,$B$391:$AH$427,MATCH(LEFT(TRIM(H$6),FIND("~",SUBSTITUTE(H$6,"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292))*HLOOKUP(LEFT(TRIM(H$6),FIND("~",SUBSTITUTE(H$6," ","~",LEN(TRIM(H$6))-LEN(SUBSTITUTE(TRIM(H$6)," ",""))))-1)&amp;" Total",$B$6:$AH$427,ROW($A292)-5,FALSE))</f>
        <v>0</v>
      </c>
      <c r="I292" s="11">
        <f ca="1">IF(I$5&lt;&gt;"",HLOOKUP(I$5,Functionalization!$G$6:$M$427,ROW($A292)-5,FALSE),IFERROR(INDEX(I$391:I$427,MATCH($F292,$B$391:$B$427,0))/VLOOKUP($F292,$B$391:$AH$427,MATCH(LEFT(TRIM(I$6),FIND("~",SUBSTITUTE(I$6,"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292))*HLOOKUP(LEFT(TRIM(I$6),FIND("~",SUBSTITUTE(I$6," ","~",LEN(TRIM(I$6))-LEN(SUBSTITUTE(TRIM(I$6)," ",""))))-1)&amp;" Total",$B$6:$AH$427,ROW($A292)-5,FALSE))</f>
        <v>199068.29774248743</v>
      </c>
      <c r="J292" s="11">
        <f ca="1">IF(J$5&lt;&gt;"",HLOOKUP(J$5,Functionalization!$G$6:$M$427,ROW($A292)-5,FALSE),IFERROR(INDEX(J$391:J$427,MATCH($F292,$B$391:$B$427,0))/VLOOKUP($F292,$B$391:$AH$427,MATCH(LEFT(TRIM(J$6),FIND("~",SUBSTITUTE(J$6,"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292))*HLOOKUP(LEFT(TRIM(J$6),FIND("~",SUBSTITUTE(J$6," ","~",LEN(TRIM(J$6))-LEN(SUBSTITUTE(TRIM(J$6)," ",""))))-1)&amp;" Total",$B$6:$AH$427,ROW($A292)-5,FALSE))</f>
        <v>0</v>
      </c>
      <c r="K292" s="11">
        <f ca="1">IF(K$5&lt;&gt;"",HLOOKUP(K$5,Functionalization!$G$6:$M$427,ROW($A292)-5,FALSE),IFERROR(INDEX(K$391:K$427,MATCH($F292,$B$391:$B$427,0))/VLOOKUP($F292,$B$391:$AH$427,MATCH(LEFT(TRIM(K$6),FIND("~",SUBSTITUTE(K$6,"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292))*HLOOKUP(LEFT(TRIM(K$6),FIND("~",SUBSTITUTE(K$6," ","~",LEN(TRIM(K$6))-LEN(SUBSTITUTE(TRIM(K$6)," ",""))))-1)&amp;" Total",$B$6:$AH$427,ROW($A292)-5,FALSE))</f>
        <v>818658.90968054184</v>
      </c>
      <c r="L292" s="11">
        <f ca="1">IF(L$5&lt;&gt;"",HLOOKUP(L$5,Functionalization!$G$6:$M$427,ROW($A292)-5,FALSE),IFERROR(INDEX(L$391:L$427,MATCH($F292,$B$391:$B$427,0))/VLOOKUP($F292,$B$391:$AH$427,MATCH(LEFT(TRIM(L$6),FIND("~",SUBSTITUTE(L$6,"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292))*HLOOKUP(LEFT(TRIM(L$6),FIND("~",SUBSTITUTE(L$6," ","~",LEN(TRIM(L$6))-LEN(SUBSTITUTE(TRIM(L$6)," ",""))))-1)&amp;" Total",$B$6:$AH$427,ROW($A292)-5,FALSE))</f>
        <v>0</v>
      </c>
      <c r="M292" s="11">
        <f ca="1">IF(M$5&lt;&gt;"",HLOOKUP(M$5,Functionalization!$G$6:$M$427,ROW($A292)-5,FALSE),IFERROR(INDEX(M$391:M$427,MATCH($F292,$B$391:$B$427,0))/VLOOKUP($F292,$B$391:$AH$427,MATCH(LEFT(TRIM(M$6),FIND("~",SUBSTITUTE(M$6,"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292))*HLOOKUP(LEFT(TRIM(M$6),FIND("~",SUBSTITUTE(M$6," ","~",LEN(TRIM(M$6))-LEN(SUBSTITUTE(TRIM(M$6)," ",""))))-1)&amp;" Total",$B$6:$AH$427,ROW($A292)-5,FALSE))</f>
        <v>818658.90968054184</v>
      </c>
      <c r="N292" s="11">
        <f ca="1">IF(N$5&lt;&gt;"",HLOOKUP(N$5,Functionalization!$G$6:$M$427,ROW($A292)-5,FALSE),IFERROR(INDEX(N$391:N$427,MATCH($F292,$B$391:$B$427,0))/VLOOKUP($F292,$B$391:$AH$427,MATCH(LEFT(TRIM(N$6),FIND("~",SUBSTITUTE(N$6,"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292))*HLOOKUP(LEFT(TRIM(N$6),FIND("~",SUBSTITUTE(N$6," ","~",LEN(TRIM(N$6))-LEN(SUBSTITUTE(TRIM(N$6)," ",""))))-1)&amp;" Total",$B$6:$AH$427,ROW($A292)-5,FALSE))</f>
        <v>0</v>
      </c>
      <c r="O292" s="11">
        <f ca="1">IF(O$5&lt;&gt;"",HLOOKUP(O$5,Functionalization!$G$6:$M$427,ROW($A292)-5,FALSE),IFERROR(INDEX(O$391:O$427,MATCH($F292,$B$391:$B$427,0))/VLOOKUP($F292,$B$391:$AH$427,MATCH(LEFT(TRIM(O$6),FIND("~",SUBSTITUTE(O$6,"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292))*HLOOKUP(LEFT(TRIM(O$6),FIND("~",SUBSTITUTE(O$6," ","~",LEN(TRIM(O$6))-LEN(SUBSTITUTE(TRIM(O$6)," ",""))))-1)&amp;" Total",$B$6:$AH$427,ROW($A292)-5,FALSE))</f>
        <v>226288.13472612115</v>
      </c>
      <c r="P292" s="11">
        <f ca="1">IF(P$5&lt;&gt;"",HLOOKUP(P$5,Functionalization!$G$6:$M$427,ROW($A292)-5,FALSE),IFERROR(INDEX(P$391:P$427,MATCH($F292,$B$391:$B$427,0))/VLOOKUP($F292,$B$391:$AH$427,MATCH(LEFT(TRIM(P$6),FIND("~",SUBSTITUTE(P$6,"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292))*HLOOKUP(LEFT(TRIM(P$6),FIND("~",SUBSTITUTE(P$6," ","~",LEN(TRIM(P$6))-LEN(SUBSTITUTE(TRIM(P$6)," ",""))))-1)&amp;" Total",$B$6:$AH$427,ROW($A292)-5,FALSE))</f>
        <v>226288.13472612115</v>
      </c>
      <c r="Q292" s="11">
        <f ca="1">IF(Q$5&lt;&gt;"",HLOOKUP(Q$5,Functionalization!$G$6:$M$427,ROW($A292)-5,FALSE),IFERROR(INDEX(Q$391:Q$427,MATCH($F292,$B$391:$B$427,0))/VLOOKUP($F292,$B$391:$AH$427,MATCH(LEFT(TRIM(Q$6),FIND("~",SUBSTITUTE(Q$6,"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292))*HLOOKUP(LEFT(TRIM(Q$6),FIND("~",SUBSTITUTE(Q$6," ","~",LEN(TRIM(Q$6))-LEN(SUBSTITUTE(TRIM(Q$6)," ",""))))-1)&amp;" Total",$B$6:$AH$427,ROW($A292)-5,FALSE))</f>
        <v>0</v>
      </c>
      <c r="R292" s="11">
        <f ca="1">IF(R$5&lt;&gt;"",HLOOKUP(R$5,Functionalization!$G$6:$M$427,ROW($A292)-5,FALSE),IFERROR(INDEX(R$391:R$427,MATCH($F292,$B$391:$B$427,0))/VLOOKUP($F292,$B$391:$AH$427,MATCH(LEFT(TRIM(R$6),FIND("~",SUBSTITUTE(R$6,"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292))*HLOOKUP(LEFT(TRIM(R$6),FIND("~",SUBSTITUTE(R$6," ","~",LEN(TRIM(R$6))-LEN(SUBSTITUTE(TRIM(R$6)," ",""))))-1)&amp;" Total",$B$6:$AH$427,ROW($A292)-5,FALSE))</f>
        <v>0</v>
      </c>
      <c r="S292" s="11">
        <f ca="1">IF(S$5&lt;&gt;"",HLOOKUP(S$5,Functionalization!$G$6:$M$427,ROW($A292)-5,FALSE),IFERROR(INDEX(S$391:S$427,MATCH($F292,$B$391:$B$427,0))/VLOOKUP($F292,$B$391:$AH$427,MATCH(LEFT(TRIM(S$6),FIND("~",SUBSTITUTE(S$6,"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292))*HLOOKUP(LEFT(TRIM(S$6),FIND("~",SUBSTITUTE(S$6," ","~",LEN(TRIM(S$6))-LEN(SUBSTITUTE(TRIM(S$6)," ",""))))-1)&amp;" Total",$B$6:$AH$427,ROW($A292)-5,FALSE))</f>
        <v>668691.65779908712</v>
      </c>
      <c r="T292" s="11">
        <f ca="1">IF(T$5&lt;&gt;"",HLOOKUP(T$5,Functionalization!$G$6:$M$427,ROW($A292)-5,FALSE),IFERROR(INDEX(T$391:T$427,MATCH($F292,$B$391:$B$427,0))/VLOOKUP($F292,$B$391:$AH$427,MATCH(LEFT(TRIM(T$6),FIND("~",SUBSTITUTE(T$6,"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292))*HLOOKUP(LEFT(TRIM(T$6),FIND("~",SUBSTITUTE(T$6," ","~",LEN(TRIM(T$6))-LEN(SUBSTITUTE(TRIM(T$6)," ",""))))-1)&amp;" Total",$B$6:$AH$427,ROW($A292)-5,FALSE))</f>
        <v>668691.65779908712</v>
      </c>
      <c r="U292" s="11">
        <f ca="1">IF(U$5&lt;&gt;"",HLOOKUP(U$5,Functionalization!$G$6:$M$427,ROW($A292)-5,FALSE),IFERROR(INDEX(U$391:U$427,MATCH($F292,$B$391:$B$427,0))/VLOOKUP($F292,$B$391:$AH$427,MATCH(LEFT(TRIM(U$6),FIND("~",SUBSTITUTE(U$6,"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292))*HLOOKUP(LEFT(TRIM(U$6),FIND("~",SUBSTITUTE(U$6," ","~",LEN(TRIM(U$6))-LEN(SUBSTITUTE(TRIM(U$6)," ",""))))-1)&amp;" Total",$B$6:$AH$427,ROW($A292)-5,FALSE))</f>
        <v>0</v>
      </c>
      <c r="V292" s="11">
        <f ca="1">IF(V$5&lt;&gt;"",HLOOKUP(V$5,Functionalization!$G$6:$M$427,ROW($A292)-5,FALSE),IFERROR(INDEX(V$391:V$427,MATCH($F292,$B$391:$B$427,0))/VLOOKUP($F292,$B$391:$AH$427,MATCH(LEFT(TRIM(V$6),FIND("~",SUBSTITUTE(V$6,"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292))*HLOOKUP(LEFT(TRIM(V$6),FIND("~",SUBSTITUTE(V$6," ","~",LEN(TRIM(V$6))-LEN(SUBSTITUTE(TRIM(V$6)," ",""))))-1)&amp;" Total",$B$6:$AH$427,ROW($A292)-5,FALSE))</f>
        <v>0</v>
      </c>
      <c r="W292" s="11">
        <f ca="1">IF(W$5&lt;&gt;"",HLOOKUP(W$5,Functionalization!$G$6:$M$427,ROW($A292)-5,FALSE),IFERROR(INDEX(W$391:W$427,MATCH($F292,$B$391:$B$427,0))/VLOOKUP($F292,$B$391:$AH$427,MATCH(LEFT(TRIM(W$6),FIND("~",SUBSTITUTE(W$6,"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292))*HLOOKUP(LEFT(TRIM(W$6),FIND("~",SUBSTITUTE(W$6," ","~",LEN(TRIM(W$6))-LEN(SUBSTITUTE(TRIM(W$6)," ",""))))-1)&amp;" Total",$B$6:$AH$427,ROW($A292)-5,FALSE))</f>
        <v>6069228.6595949866</v>
      </c>
      <c r="X292" s="11">
        <f ca="1">IF(X$5&lt;&gt;"",HLOOKUP(X$5,Functionalization!$G$6:$M$427,ROW($A292)-5,FALSE),IFERROR(INDEX(X$391:X$427,MATCH($F292,$B$391:$B$427,0))/VLOOKUP($F292,$B$391:$AH$427,MATCH(LEFT(TRIM(X$6),FIND("~",SUBSTITUTE(X$6,"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292))*HLOOKUP(LEFT(TRIM(X$6),FIND("~",SUBSTITUTE(X$6," ","~",LEN(TRIM(X$6))-LEN(SUBSTITUTE(TRIM(X$6)," ",""))))-1)&amp;" Total",$B$6:$AH$427,ROW($A292)-5,FALSE))</f>
        <v>4806654.8153559556</v>
      </c>
      <c r="Y292" s="11">
        <f ca="1">IF(Y$5&lt;&gt;"",HLOOKUP(Y$5,Functionalization!$G$6:$M$427,ROW($A292)-5,FALSE),IFERROR(INDEX(Y$391:Y$427,MATCH($F292,$B$391:$B$427,0))/VLOOKUP($F292,$B$391:$AH$427,MATCH(LEFT(TRIM(Y$6),FIND("~",SUBSTITUTE(Y$6,"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292))*HLOOKUP(LEFT(TRIM(Y$6),FIND("~",SUBSTITUTE(Y$6," ","~",LEN(TRIM(Y$6))-LEN(SUBSTITUTE(TRIM(Y$6)," ",""))))-1)&amp;" Total",$B$6:$AH$427,ROW($A292)-5,FALSE))</f>
        <v>0</v>
      </c>
      <c r="Z292" s="11">
        <f ca="1">IF(Z$5&lt;&gt;"",HLOOKUP(Z$5,Functionalization!$G$6:$M$427,ROW($A292)-5,FALSE),IFERROR(INDEX(Z$391:Z$427,MATCH($F292,$B$391:$B$427,0))/VLOOKUP($F292,$B$391:$AH$427,MATCH(LEFT(TRIM(Z$6),FIND("~",SUBSTITUTE(Z$6,"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292))*HLOOKUP(LEFT(TRIM(Z$6),FIND("~",SUBSTITUTE(Z$6," ","~",LEN(TRIM(Z$6))-LEN(SUBSTITUTE(TRIM(Z$6)," ",""))))-1)&amp;" Total",$B$6:$AH$427,ROW($A292)-5,FALSE))</f>
        <v>1262573.8442390319</v>
      </c>
      <c r="AA292" s="11">
        <f ca="1">IF(AA$5&lt;&gt;"",HLOOKUP(AA$5,Functionalization!$G$6:$M$427,ROW($A292)-5,FALSE),IFERROR(INDEX(AA$391:AA$427,MATCH($F292,$B$391:$B$427,0))/VLOOKUP($F292,$B$391:$AH$427,MATCH(LEFT(TRIM(AA$6),FIND("~",SUBSTITUTE(AA$6,"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292))*HLOOKUP(LEFT(TRIM(AA$6),FIND("~",SUBSTITUTE(AA$6," ","~",LEN(TRIM(AA$6))-LEN(SUBSTITUTE(TRIM(AA$6)," ",""))))-1)&amp;" Total",$B$6:$AH$427,ROW($A292)-5,FALSE))</f>
        <v>2837047.3824858028</v>
      </c>
      <c r="AB292" s="11">
        <f ca="1">IF(AB$5&lt;&gt;"",HLOOKUP(AB$5,Functionalization!$G$6:$M$427,ROW($A292)-5,FALSE),IFERROR(INDEX(AB$391:AB$427,MATCH($F292,$B$391:$B$427,0))/VLOOKUP($F292,$B$391:$AH$427,MATCH(LEFT(TRIM(AB$6),FIND("~",SUBSTITUTE(AB$6,"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292))*HLOOKUP(LEFT(TRIM(AB$6),FIND("~",SUBSTITUTE(AB$6," ","~",LEN(TRIM(AB$6))-LEN(SUBSTITUTE(TRIM(AB$6)," ",""))))-1)&amp;" Total",$B$6:$AH$427,ROW($A292)-5,FALSE))</f>
        <v>0</v>
      </c>
      <c r="AC292" s="11">
        <f ca="1">IF(AC$5&lt;&gt;"",HLOOKUP(AC$5,Functionalization!$G$6:$M$427,ROW($A292)-5,FALSE),IFERROR(INDEX(AC$391:AC$427,MATCH($F292,$B$391:$B$427,0))/VLOOKUP($F292,$B$391:$AH$427,MATCH(LEFT(TRIM(AC$6),FIND("~",SUBSTITUTE(AC$6,"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292))*HLOOKUP(LEFT(TRIM(AC$6),FIND("~",SUBSTITUTE(AC$6," ","~",LEN(TRIM(AC$6))-LEN(SUBSTITUTE(TRIM(AC$6)," ",""))))-1)&amp;" Total",$B$6:$AH$427,ROW($A292)-5,FALSE))</f>
        <v>0</v>
      </c>
      <c r="AD292" s="11">
        <f ca="1">IF(AD$5&lt;&gt;"",HLOOKUP(AD$5,Functionalization!$G$6:$M$427,ROW($A292)-5,FALSE),IFERROR(INDEX(AD$391:AD$427,MATCH($F292,$B$391:$B$427,0))/VLOOKUP($F292,$B$391:$AH$427,MATCH(LEFT(TRIM(AD$6),FIND("~",SUBSTITUTE(AD$6,"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292))*HLOOKUP(LEFT(TRIM(AD$6),FIND("~",SUBSTITUTE(AD$6," ","~",LEN(TRIM(AD$6))-LEN(SUBSTITUTE(TRIM(AD$6)," ",""))))-1)&amp;" Total",$B$6:$AH$427,ROW($A292)-5,FALSE))</f>
        <v>2837047.3824858028</v>
      </c>
      <c r="AE292" s="11">
        <f ca="1">IF(AE$5&lt;&gt;"",HLOOKUP(AE$5,Functionalization!$G$6:$M$427,ROW($A292)-5,FALSE),IFERROR(INDEX(AE$391:AE$427,MATCH($F292,$B$391:$B$427,0))/VLOOKUP($F292,$B$391:$AH$427,MATCH(LEFT(TRIM(AE$6),FIND("~",SUBSTITUTE(AE$6,"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292))*HLOOKUP(LEFT(TRIM(AE$6),FIND("~",SUBSTITUTE(AE$6," ","~",LEN(TRIM(AE$6))-LEN(SUBSTITUTE(TRIM(AE$6)," ",""))))-1)&amp;" Total",$B$6:$AH$427,ROW($A292)-5,FALSE))</f>
        <v>2176188.957970974</v>
      </c>
      <c r="AF292" s="11">
        <f ca="1">IF(AF$5&lt;&gt;"",HLOOKUP(AF$5,Functionalization!$G$6:$M$427,ROW($A292)-5,FALSE),IFERROR(INDEX(AF$391:AF$427,MATCH($F292,$B$391:$B$427,0))/VLOOKUP($F292,$B$391:$AH$427,MATCH(LEFT(TRIM(AF$6),FIND("~",SUBSTITUTE(AF$6,"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292))*HLOOKUP(LEFT(TRIM(AF$6),FIND("~",SUBSTITUTE(AF$6," ","~",LEN(TRIM(AF$6))-LEN(SUBSTITUTE(TRIM(AF$6)," ",""))))-1)&amp;" Total",$B$6:$AH$427,ROW($A292)-5,FALSE))</f>
        <v>0</v>
      </c>
      <c r="AG292" s="11">
        <f ca="1">IF(AG$5&lt;&gt;"",HLOOKUP(AG$5,Functionalization!$G$6:$M$427,ROW($A292)-5,FALSE),IFERROR(INDEX(AG$391:AG$427,MATCH($F292,$B$391:$B$427,0))/VLOOKUP($F292,$B$391:$AH$427,MATCH(LEFT(TRIM(AG$6),FIND("~",SUBSTITUTE(AG$6,"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292))*HLOOKUP(LEFT(TRIM(AG$6),FIND("~",SUBSTITUTE(AG$6," ","~",LEN(TRIM(AG$6))-LEN(SUBSTITUTE(TRIM(AG$6)," ",""))))-1)&amp;" Total",$B$6:$AH$427,ROW($A292)-5,FALSE))</f>
        <v>0</v>
      </c>
      <c r="AH292" s="11">
        <f ca="1">IF(AH$5&lt;&gt;"",HLOOKUP(AH$5,Functionalization!$G$6:$M$427,ROW($A292)-5,FALSE),IFERROR(INDEX(AH$391:AH$427,MATCH($F292,$B$391:$B$427,0))/VLOOKUP($F292,$B$391:$AH$427,MATCH(LEFT(TRIM(AH$6),FIND("~",SUBSTITUTE(AH$6,"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292))*HLOOKUP(LEFT(TRIM(AH$6),FIND("~",SUBSTITUTE(AH$6," ","~",LEN(TRIM(AH$6))-LEN(SUBSTITUTE(TRIM(AH$6)," ",""))))-1)&amp;" Total",$B$6:$AH$427,ROW($A292)-5,FALSE))</f>
        <v>2176188.957970974</v>
      </c>
      <c r="AJ292">
        <f ca="1">IFERROR(IF(SUMIF($G$6:$AH$6,AJ$6&amp;" Total",$G292:$AH292)-(SUMIF($G$6:$AH$6,AJ$6&amp;" "&amp;'Input-Func_Class'!$D$22,$G292:$AH292)+IFERROR(SUMIF($G$6:$AH$6,AJ$6&amp;" "&amp;'Input-Func_Class'!$E$22,$G292:$AH292),SUMIF($G$6:$AH$6,AJ$6&amp;" "&amp;'Input-Func_Class'!$B$24,$G292:$AH292))+SUMIF($G$6:$AH$6,AJ$6&amp;" "&amp;'Input-Func_Class'!$F$22,$G292:$AH292))&lt;Check_Limit,0,1),1)</f>
        <v>0</v>
      </c>
      <c r="AK292">
        <f ca="1">IFERROR(IF(SUMIF($G$6:$AH$6,AK$6&amp;" Total",$G292:$AH292)-(SUMIF($G$6:$AH$6,AK$6&amp;" "&amp;'Input-Func_Class'!$D$22,$G292:$AH292)+IFERROR(SUMIF($G$6:$AH$6,AK$6&amp;" "&amp;'Input-Func_Class'!$E$22,$G292:$AH292),SUMIF($G$6:$AH$6,AK$6&amp;" "&amp;'Input-Func_Class'!$B$24,$G292:$AH292))+SUMIF($G$6:$AH$6,AK$6&amp;" "&amp;'Input-Func_Class'!$F$22,$G292:$AH292))&lt;Check_Limit,0,1),1)</f>
        <v>0</v>
      </c>
      <c r="AL292">
        <f ca="1">IFERROR(IF(SUMIF($G$6:$AH$6,AL$6&amp;" Total",$G292:$AH292)-(SUMIF($G$6:$AH$6,AL$6&amp;" "&amp;'Input-Func_Class'!$D$22,$G292:$AH292)+IFERROR(SUMIF($G$6:$AH$6,AL$6&amp;" "&amp;'Input-Func_Class'!$E$22,$G292:$AH292),SUMIF($G$6:$AH$6,AL$6&amp;" "&amp;'Input-Func_Class'!$B$24,$G292:$AH292))+SUMIF($G$6:$AH$6,AL$6&amp;" "&amp;'Input-Func_Class'!$F$22,$G292:$AH292))&lt;Check_Limit,0,1),1)</f>
        <v>0</v>
      </c>
      <c r="AM292">
        <f ca="1">IFERROR(IF(SUMIF($G$6:$AH$6,AM$6&amp;" Total",$G292:$AH292)-(SUMIF($G$6:$AH$6,AM$6&amp;" "&amp;'Input-Func_Class'!$D$22,$G292:$AH292)+IFERROR(SUMIF($G$6:$AH$6,AM$6&amp;" "&amp;'Input-Func_Class'!$E$22,$G292:$AH292),SUMIF($G$6:$AH$6,AM$6&amp;" "&amp;'Input-Func_Class'!$B$24,$G292:$AH292))+SUMIF($G$6:$AH$6,AM$6&amp;" "&amp;'Input-Func_Class'!$F$22,$G292:$AH292))&lt;Check_Limit,0,1),1)</f>
        <v>0</v>
      </c>
      <c r="AN292">
        <f ca="1">IFERROR(IF(SUMIF($G$6:$AH$6,AN$6&amp;" Total",$G292:$AH292)-(SUMIF($G$6:$AH$6,AN$6&amp;" "&amp;'Input-Func_Class'!$D$22,$G292:$AH292)+IFERROR(SUMIF($G$6:$AH$6,AN$6&amp;" "&amp;'Input-Func_Class'!$E$22,$G292:$AH292),SUMIF($G$6:$AH$6,AN$6&amp;" "&amp;'Input-Func_Class'!$B$24,$G292:$AH292))+SUMIF($G$6:$AH$6,AN$6&amp;" "&amp;'Input-Func_Class'!$F$22,$G292:$AH292))&lt;Check_Limit,0,1),1)</f>
        <v>0</v>
      </c>
      <c r="AO292">
        <f ca="1">IFERROR(IF(SUMIF($G$6:$AH$6,AO$6&amp;" Total",$G292:$AH292)-(SUMIF($G$6:$AH$6,AO$6&amp;" "&amp;'Input-Func_Class'!$D$22,$G292:$AH292)+IFERROR(SUMIF($G$6:$AH$6,AO$6&amp;" "&amp;'Input-Func_Class'!$E$22,$G292:$AH292),SUMIF($G$6:$AH$6,AO$6&amp;" "&amp;'Input-Func_Class'!$B$24,$G292:$AH292))+SUMIF($G$6:$AH$6,AO$6&amp;" "&amp;'Input-Func_Class'!$F$22,$G292:$AH292))&lt;Check_Limit,0,1),1)</f>
        <v>0</v>
      </c>
      <c r="AP292">
        <f ca="1">IFERROR(IF(SUMIF($G$6:$AH$6,AP$6&amp;" Total",$G292:$AH292)-(SUMIF($G$6:$AH$6,AP$6&amp;" "&amp;'Input-Func_Class'!$D$22,$G292:$AH292)+IFERROR(SUMIF($G$6:$AH$6,AP$6&amp;" "&amp;'Input-Func_Class'!$E$22,$G292:$AH292),SUMIF($G$6:$AH$6,AP$6&amp;" "&amp;'Input-Func_Class'!$B$24,$G292:$AH292))+SUMIF($G$6:$AH$6,AP$6&amp;" "&amp;'Input-Func_Class'!$F$22,$G292:$AH292))&lt;Check_Limit,0,1),1)</f>
        <v>0</v>
      </c>
    </row>
    <row r="293" spans="1:42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>SUBTOTAL(9,D288:D292)</f>
        <v>15354523</v>
      </c>
      <c r="E293" s="11">
        <f t="shared" ca="1" si="37"/>
        <v>0</v>
      </c>
      <c r="G293" s="111">
        <f t="shared" ref="G293:AH293" ca="1" si="40">SUBTOTAL(9,G288:G292)</f>
        <v>199068.29774248743</v>
      </c>
      <c r="H293" s="111">
        <f t="shared" ca="1" si="40"/>
        <v>0</v>
      </c>
      <c r="I293" s="111">
        <f t="shared" ca="1" si="40"/>
        <v>199068.29774248743</v>
      </c>
      <c r="J293" s="111">
        <f t="shared" ca="1" si="40"/>
        <v>0</v>
      </c>
      <c r="K293" s="111">
        <f t="shared" ca="1" si="40"/>
        <v>833174.1107124578</v>
      </c>
      <c r="L293" s="111">
        <f t="shared" ca="1" si="40"/>
        <v>0</v>
      </c>
      <c r="M293" s="111">
        <f t="shared" ca="1" si="40"/>
        <v>833174.1107124578</v>
      </c>
      <c r="N293" s="111">
        <f t="shared" ca="1" si="40"/>
        <v>0</v>
      </c>
      <c r="O293" s="111">
        <f t="shared" ca="1" si="40"/>
        <v>229171.92081407053</v>
      </c>
      <c r="P293" s="111">
        <f t="shared" ca="1" si="40"/>
        <v>229171.92081407053</v>
      </c>
      <c r="Q293" s="111">
        <f t="shared" ca="1" si="40"/>
        <v>0</v>
      </c>
      <c r="R293" s="111">
        <f t="shared" ca="1" si="40"/>
        <v>0</v>
      </c>
      <c r="S293" s="111">
        <f t="shared" ca="1" si="40"/>
        <v>701976.13960773626</v>
      </c>
      <c r="T293" s="111">
        <f t="shared" ca="1" si="40"/>
        <v>701976.13960773626</v>
      </c>
      <c r="U293" s="111">
        <f t="shared" ca="1" si="40"/>
        <v>0</v>
      </c>
      <c r="V293" s="111">
        <f t="shared" ca="1" si="40"/>
        <v>0</v>
      </c>
      <c r="W293" s="111">
        <f t="shared" ca="1" si="40"/>
        <v>6423753.8625054378</v>
      </c>
      <c r="X293" s="111">
        <f t="shared" ca="1" si="40"/>
        <v>5079486.608965518</v>
      </c>
      <c r="Y293" s="111">
        <f t="shared" ca="1" si="40"/>
        <v>0</v>
      </c>
      <c r="Z293" s="111">
        <f t="shared" ca="1" si="40"/>
        <v>1344267.2535399206</v>
      </c>
      <c r="AA293" s="111">
        <f t="shared" ca="1" si="40"/>
        <v>2947521.7106468375</v>
      </c>
      <c r="AB293" s="111">
        <f t="shared" ca="1" si="40"/>
        <v>0</v>
      </c>
      <c r="AC293" s="111">
        <f t="shared" ca="1" si="40"/>
        <v>0</v>
      </c>
      <c r="AD293" s="111">
        <f t="shared" ca="1" si="40"/>
        <v>2947521.7106468375</v>
      </c>
      <c r="AE293" s="111">
        <f t="shared" ca="1" si="40"/>
        <v>4019856.957970974</v>
      </c>
      <c r="AF293" s="111">
        <f t="shared" ca="1" si="40"/>
        <v>0</v>
      </c>
      <c r="AG293" s="111">
        <f t="shared" ca="1" si="40"/>
        <v>0</v>
      </c>
      <c r="AH293" s="111">
        <f t="shared" ca="1" si="40"/>
        <v>4019856.957970974</v>
      </c>
      <c r="AJ293">
        <f ca="1">IFERROR(IF(SUMIF($G$6:$AH$6,AJ$6&amp;" Total",$G293:$AH293)-(SUMIF($G$6:$AH$6,AJ$6&amp;" "&amp;'Input-Func_Class'!$D$22,$G293:$AH293)+IFERROR(SUMIF($G$6:$AH$6,AJ$6&amp;" "&amp;'Input-Func_Class'!$E$22,$G293:$AH293),SUMIF($G$6:$AH$6,AJ$6&amp;" "&amp;'Input-Func_Class'!$B$24,$G293:$AH293))+SUMIF($G$6:$AH$6,AJ$6&amp;" "&amp;'Input-Func_Class'!$F$22,$G293:$AH293))&lt;Check_Limit,0,1),1)</f>
        <v>0</v>
      </c>
      <c r="AK293">
        <f ca="1">IFERROR(IF(SUMIF($G$6:$AH$6,AK$6&amp;" Total",$G293:$AH293)-(SUMIF($G$6:$AH$6,AK$6&amp;" "&amp;'Input-Func_Class'!$D$22,$G293:$AH293)+IFERROR(SUMIF($G$6:$AH$6,AK$6&amp;" "&amp;'Input-Func_Class'!$E$22,$G293:$AH293),SUMIF($G$6:$AH$6,AK$6&amp;" "&amp;'Input-Func_Class'!$B$24,$G293:$AH293))+SUMIF($G$6:$AH$6,AK$6&amp;" "&amp;'Input-Func_Class'!$F$22,$G293:$AH293))&lt;Check_Limit,0,1),1)</f>
        <v>0</v>
      </c>
      <c r="AL293">
        <f ca="1">IFERROR(IF(SUMIF($G$6:$AH$6,AL$6&amp;" Total",$G293:$AH293)-(SUMIF($G$6:$AH$6,AL$6&amp;" "&amp;'Input-Func_Class'!$D$22,$G293:$AH293)+IFERROR(SUMIF($G$6:$AH$6,AL$6&amp;" "&amp;'Input-Func_Class'!$E$22,$G293:$AH293),SUMIF($G$6:$AH$6,AL$6&amp;" "&amp;'Input-Func_Class'!$B$24,$G293:$AH293))+SUMIF($G$6:$AH$6,AL$6&amp;" "&amp;'Input-Func_Class'!$F$22,$G293:$AH293))&lt;Check_Limit,0,1),1)</f>
        <v>0</v>
      </c>
      <c r="AM293">
        <f ca="1">IFERROR(IF(SUMIF($G$6:$AH$6,AM$6&amp;" Total",$G293:$AH293)-(SUMIF($G$6:$AH$6,AM$6&amp;" "&amp;'Input-Func_Class'!$D$22,$G293:$AH293)+IFERROR(SUMIF($G$6:$AH$6,AM$6&amp;" "&amp;'Input-Func_Class'!$E$22,$G293:$AH293),SUMIF($G$6:$AH$6,AM$6&amp;" "&amp;'Input-Func_Class'!$B$24,$G293:$AH293))+SUMIF($G$6:$AH$6,AM$6&amp;" "&amp;'Input-Func_Class'!$F$22,$G293:$AH293))&lt;Check_Limit,0,1),1)</f>
        <v>0</v>
      </c>
      <c r="AN293">
        <f ca="1">IFERROR(IF(SUMIF($G$6:$AH$6,AN$6&amp;" Total",$G293:$AH293)-(SUMIF($G$6:$AH$6,AN$6&amp;" "&amp;'Input-Func_Class'!$D$22,$G293:$AH293)+IFERROR(SUMIF($G$6:$AH$6,AN$6&amp;" "&amp;'Input-Func_Class'!$E$22,$G293:$AH293),SUMIF($G$6:$AH$6,AN$6&amp;" "&amp;'Input-Func_Class'!$B$24,$G293:$AH293))+SUMIF($G$6:$AH$6,AN$6&amp;" "&amp;'Input-Func_Class'!$F$22,$G293:$AH293))&lt;Check_Limit,0,1),1)</f>
        <v>0</v>
      </c>
      <c r="AO293">
        <f ca="1">IFERROR(IF(SUMIF($G$6:$AH$6,AO$6&amp;" Total",$G293:$AH293)-(SUMIF($G$6:$AH$6,AO$6&amp;" "&amp;'Input-Func_Class'!$D$22,$G293:$AH293)+IFERROR(SUMIF($G$6:$AH$6,AO$6&amp;" "&amp;'Input-Func_Class'!$E$22,$G293:$AH293),SUMIF($G$6:$AH$6,AO$6&amp;" "&amp;'Input-Func_Class'!$B$24,$G293:$AH293))+SUMIF($G$6:$AH$6,AO$6&amp;" "&amp;'Input-Func_Class'!$F$22,$G293:$AH293))&lt;Check_Limit,0,1),1)</f>
        <v>0</v>
      </c>
      <c r="AP293">
        <f ca="1">IFERROR(IF(SUMIF($G$6:$AH$6,AP$6&amp;" Total",$G293:$AH293)-(SUMIF($G$6:$AH$6,AP$6&amp;" "&amp;'Input-Func_Class'!$D$22,$G293:$AH293)+IFERROR(SUMIF($G$6:$AH$6,AP$6&amp;" "&amp;'Input-Func_Class'!$E$22,$G293:$AH293),SUMIF($G$6:$AH$6,AP$6&amp;" "&amp;'Input-Func_Class'!$B$24,$G293:$AH293))+SUMIF($G$6:$AH$6,AP$6&amp;" "&amp;'Input-Func_Class'!$F$22,$G293:$AH293))&lt;Check_Limit,0,1),1)</f>
        <v>0</v>
      </c>
    </row>
    <row r="294" spans="1:42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>
        <f t="shared" si="37"/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J294">
        <f>IFERROR(IF(SUMIF($G$6:$AH$6,AJ$6&amp;" Total",$G294:$AH294)-(SUMIF($G$6:$AH$6,AJ$6&amp;" "&amp;'Input-Func_Class'!$D$22,$G294:$AH294)+IFERROR(SUMIF($G$6:$AH$6,AJ$6&amp;" "&amp;'Input-Func_Class'!$E$22,$G294:$AH294),SUMIF($G$6:$AH$6,AJ$6&amp;" "&amp;'Input-Func_Class'!$B$24,$G294:$AH294))+SUMIF($G$6:$AH$6,AJ$6&amp;" "&amp;'Input-Func_Class'!$F$22,$G294:$AH294))&lt;Check_Limit,0,1),1)</f>
        <v>0</v>
      </c>
      <c r="AK294">
        <f>IFERROR(IF(SUMIF($G$6:$AH$6,AK$6&amp;" Total",$G294:$AH294)-(SUMIF($G$6:$AH$6,AK$6&amp;" "&amp;'Input-Func_Class'!$D$22,$G294:$AH294)+IFERROR(SUMIF($G$6:$AH$6,AK$6&amp;" "&amp;'Input-Func_Class'!$E$22,$G294:$AH294),SUMIF($G$6:$AH$6,AK$6&amp;" "&amp;'Input-Func_Class'!$B$24,$G294:$AH294))+SUMIF($G$6:$AH$6,AK$6&amp;" "&amp;'Input-Func_Class'!$F$22,$G294:$AH294))&lt;Check_Limit,0,1),1)</f>
        <v>0</v>
      </c>
      <c r="AL294">
        <f>IFERROR(IF(SUMIF($G$6:$AH$6,AL$6&amp;" Total",$G294:$AH294)-(SUMIF($G$6:$AH$6,AL$6&amp;" "&amp;'Input-Func_Class'!$D$22,$G294:$AH294)+IFERROR(SUMIF($G$6:$AH$6,AL$6&amp;" "&amp;'Input-Func_Class'!$E$22,$G294:$AH294),SUMIF($G$6:$AH$6,AL$6&amp;" "&amp;'Input-Func_Class'!$B$24,$G294:$AH294))+SUMIF($G$6:$AH$6,AL$6&amp;" "&amp;'Input-Func_Class'!$F$22,$G294:$AH294))&lt;Check_Limit,0,1),1)</f>
        <v>0</v>
      </c>
      <c r="AM294">
        <f>IFERROR(IF(SUMIF($G$6:$AH$6,AM$6&amp;" Total",$G294:$AH294)-(SUMIF($G$6:$AH$6,AM$6&amp;" "&amp;'Input-Func_Class'!$D$22,$G294:$AH294)+IFERROR(SUMIF($G$6:$AH$6,AM$6&amp;" "&amp;'Input-Func_Class'!$E$22,$G294:$AH294),SUMIF($G$6:$AH$6,AM$6&amp;" "&amp;'Input-Func_Class'!$B$24,$G294:$AH294))+SUMIF($G$6:$AH$6,AM$6&amp;" "&amp;'Input-Func_Class'!$F$22,$G294:$AH294))&lt;Check_Limit,0,1),1)</f>
        <v>0</v>
      </c>
      <c r="AN294">
        <f>IFERROR(IF(SUMIF($G$6:$AH$6,AN$6&amp;" Total",$G294:$AH294)-(SUMIF($G$6:$AH$6,AN$6&amp;" "&amp;'Input-Func_Class'!$D$22,$G294:$AH294)+IFERROR(SUMIF($G$6:$AH$6,AN$6&amp;" "&amp;'Input-Func_Class'!$E$22,$G294:$AH294),SUMIF($G$6:$AH$6,AN$6&amp;" "&amp;'Input-Func_Class'!$B$24,$G294:$AH294))+SUMIF($G$6:$AH$6,AN$6&amp;" "&amp;'Input-Func_Class'!$F$22,$G294:$AH294))&lt;Check_Limit,0,1),1)</f>
        <v>0</v>
      </c>
      <c r="AO294">
        <f>IFERROR(IF(SUMIF($G$6:$AH$6,AO$6&amp;" Total",$G294:$AH294)-(SUMIF($G$6:$AH$6,AO$6&amp;" "&amp;'Input-Func_Class'!$D$22,$G294:$AH294)+IFERROR(SUMIF($G$6:$AH$6,AO$6&amp;" "&amp;'Input-Func_Class'!$E$22,$G294:$AH294),SUMIF($G$6:$AH$6,AO$6&amp;" "&amp;'Input-Func_Class'!$B$24,$G294:$AH294))+SUMIF($G$6:$AH$6,AO$6&amp;" "&amp;'Input-Func_Class'!$F$22,$G294:$AH294))&lt;Check_Limit,0,1),1)</f>
        <v>0</v>
      </c>
      <c r="AP294">
        <f>IFERROR(IF(SUMIF($G$6:$AH$6,AP$6&amp;" Total",$G294:$AH294)-(SUMIF($G$6:$AH$6,AP$6&amp;" "&amp;'Input-Func_Class'!$D$22,$G294:$AH294)+IFERROR(SUMIF($G$6:$AH$6,AP$6&amp;" "&amp;'Input-Func_Class'!$E$22,$G294:$AH294),SUMIF($G$6:$AH$6,AP$6&amp;" "&amp;'Input-Func_Class'!$B$24,$G294:$AH294))+SUMIF($G$6:$AH$6,AP$6&amp;" "&amp;'Input-Func_Class'!$F$22,$G294:$AH294))&lt;Check_Limit,0,1),1)</f>
        <v>0</v>
      </c>
    </row>
    <row r="295" spans="1:42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>
        <f t="shared" si="37"/>
        <v>0</v>
      </c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J295">
        <f>IFERROR(IF(SUMIF($G$6:$AH$6,AJ$6&amp;" Total",$G295:$AH295)-(SUMIF($G$6:$AH$6,AJ$6&amp;" "&amp;'Input-Func_Class'!$D$22,$G295:$AH295)+IFERROR(SUMIF($G$6:$AH$6,AJ$6&amp;" "&amp;'Input-Func_Class'!$E$22,$G295:$AH295),SUMIF($G$6:$AH$6,AJ$6&amp;" "&amp;'Input-Func_Class'!$B$24,$G295:$AH295))+SUMIF($G$6:$AH$6,AJ$6&amp;" "&amp;'Input-Func_Class'!$F$22,$G295:$AH295))&lt;Check_Limit,0,1),1)</f>
        <v>0</v>
      </c>
      <c r="AK295">
        <f>IFERROR(IF(SUMIF($G$6:$AH$6,AK$6&amp;" Total",$G295:$AH295)-(SUMIF($G$6:$AH$6,AK$6&amp;" "&amp;'Input-Func_Class'!$D$22,$G295:$AH295)+IFERROR(SUMIF($G$6:$AH$6,AK$6&amp;" "&amp;'Input-Func_Class'!$E$22,$G295:$AH295),SUMIF($G$6:$AH$6,AK$6&amp;" "&amp;'Input-Func_Class'!$B$24,$G295:$AH295))+SUMIF($G$6:$AH$6,AK$6&amp;" "&amp;'Input-Func_Class'!$F$22,$G295:$AH295))&lt;Check_Limit,0,1),1)</f>
        <v>0</v>
      </c>
      <c r="AL295">
        <f>IFERROR(IF(SUMIF($G$6:$AH$6,AL$6&amp;" Total",$G295:$AH295)-(SUMIF($G$6:$AH$6,AL$6&amp;" "&amp;'Input-Func_Class'!$D$22,$G295:$AH295)+IFERROR(SUMIF($G$6:$AH$6,AL$6&amp;" "&amp;'Input-Func_Class'!$E$22,$G295:$AH295),SUMIF($G$6:$AH$6,AL$6&amp;" "&amp;'Input-Func_Class'!$B$24,$G295:$AH295))+SUMIF($G$6:$AH$6,AL$6&amp;" "&amp;'Input-Func_Class'!$F$22,$G295:$AH295))&lt;Check_Limit,0,1),1)</f>
        <v>0</v>
      </c>
      <c r="AM295">
        <f>IFERROR(IF(SUMIF($G$6:$AH$6,AM$6&amp;" Total",$G295:$AH295)-(SUMIF($G$6:$AH$6,AM$6&amp;" "&amp;'Input-Func_Class'!$D$22,$G295:$AH295)+IFERROR(SUMIF($G$6:$AH$6,AM$6&amp;" "&amp;'Input-Func_Class'!$E$22,$G295:$AH295),SUMIF($G$6:$AH$6,AM$6&amp;" "&amp;'Input-Func_Class'!$B$24,$G295:$AH295))+SUMIF($G$6:$AH$6,AM$6&amp;" "&amp;'Input-Func_Class'!$F$22,$G295:$AH295))&lt;Check_Limit,0,1),1)</f>
        <v>0</v>
      </c>
      <c r="AN295">
        <f>IFERROR(IF(SUMIF($G$6:$AH$6,AN$6&amp;" Total",$G295:$AH295)-(SUMIF($G$6:$AH$6,AN$6&amp;" "&amp;'Input-Func_Class'!$D$22,$G295:$AH295)+IFERROR(SUMIF($G$6:$AH$6,AN$6&amp;" "&amp;'Input-Func_Class'!$E$22,$G295:$AH295),SUMIF($G$6:$AH$6,AN$6&amp;" "&amp;'Input-Func_Class'!$B$24,$G295:$AH295))+SUMIF($G$6:$AH$6,AN$6&amp;" "&amp;'Input-Func_Class'!$F$22,$G295:$AH295))&lt;Check_Limit,0,1),1)</f>
        <v>0</v>
      </c>
      <c r="AO295">
        <f>IFERROR(IF(SUMIF($G$6:$AH$6,AO$6&amp;" Total",$G295:$AH295)-(SUMIF($G$6:$AH$6,AO$6&amp;" "&amp;'Input-Func_Class'!$D$22,$G295:$AH295)+IFERROR(SUMIF($G$6:$AH$6,AO$6&amp;" "&amp;'Input-Func_Class'!$E$22,$G295:$AH295),SUMIF($G$6:$AH$6,AO$6&amp;" "&amp;'Input-Func_Class'!$B$24,$G295:$AH295))+SUMIF($G$6:$AH$6,AO$6&amp;" "&amp;'Input-Func_Class'!$F$22,$G295:$AH295))&lt;Check_Limit,0,1),1)</f>
        <v>0</v>
      </c>
      <c r="AP295">
        <f>IFERROR(IF(SUMIF($G$6:$AH$6,AP$6&amp;" Total",$G295:$AH295)-(SUMIF($G$6:$AH$6,AP$6&amp;" "&amp;'Input-Func_Class'!$D$22,$G295:$AH295)+IFERROR(SUMIF($G$6:$AH$6,AP$6&amp;" "&amp;'Input-Func_Class'!$E$22,$G295:$AH295),SUMIF($G$6:$AH$6,AP$6&amp;" "&amp;'Input-Func_Class'!$B$24,$G295:$AH295))+SUMIF($G$6:$AH$6,AP$6&amp;" "&amp;'Input-Func_Class'!$F$22,$G295:$AH295))&lt;Check_Limit,0,1),1)</f>
        <v>0</v>
      </c>
    </row>
    <row r="296" spans="1:42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>Functionalization!$D296</f>
        <v>26470</v>
      </c>
      <c r="E296" s="11">
        <f t="shared" ca="1" si="37"/>
        <v>0</v>
      </c>
      <c r="F296" s="3" t="str">
        <f>IF($D296=0,"-",IF('Input-Accounts'!$E296&lt;&gt;0,'Input-Accounts'!$E296,'Input-Accounts'!$G296))</f>
        <v>COMMODITY</v>
      </c>
      <c r="G296" s="11">
        <f ca="1">IF(G$5&lt;&gt;"",HLOOKUP(G$5,Functionalization!$G$6:$M$427,ROW($A296)-5,FALSE),IFERROR(INDEX(G$391:G$427,MATCH($F296,$B$391:$B$427,0))/VLOOKUP($F296,$B$391:$AH$427,MATCH(LEFT(TRIM(G$6),FIND("~",SUBSTITUTE(G$6,"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296))*HLOOKUP(LEFT(TRIM(G$6),FIND("~",SUBSTITUTE(G$6," ","~",LEN(TRIM(G$6))-LEN(SUBSTITUTE(TRIM(G$6)," ",""))))-1)&amp;" Total",$B$6:$AH$427,ROW($A296)-5,FALSE))</f>
        <v>0</v>
      </c>
      <c r="H296" s="11">
        <f ca="1">IF(H$5&lt;&gt;"",HLOOKUP(H$5,Functionalization!$G$6:$M$427,ROW($A296)-5,FALSE),IFERROR(INDEX(H$391:H$427,MATCH($F296,$B$391:$B$427,0))/VLOOKUP($F296,$B$391:$AH$427,MATCH(LEFT(TRIM(H$6),FIND("~",SUBSTITUTE(H$6,"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296))*HLOOKUP(LEFT(TRIM(H$6),FIND("~",SUBSTITUTE(H$6," ","~",LEN(TRIM(H$6))-LEN(SUBSTITUTE(TRIM(H$6)," ",""))))-1)&amp;" Total",$B$6:$AH$427,ROW($A296)-5,FALSE))</f>
        <v>0</v>
      </c>
      <c r="I296" s="11">
        <f ca="1">IF(I$5&lt;&gt;"",HLOOKUP(I$5,Functionalization!$G$6:$M$427,ROW($A296)-5,FALSE),IFERROR(INDEX(I$391:I$427,MATCH($F296,$B$391:$B$427,0))/VLOOKUP($F296,$B$391:$AH$427,MATCH(LEFT(TRIM(I$6),FIND("~",SUBSTITUTE(I$6,"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296))*HLOOKUP(LEFT(TRIM(I$6),FIND("~",SUBSTITUTE(I$6," ","~",LEN(TRIM(I$6))-LEN(SUBSTITUTE(TRIM(I$6)," ",""))))-1)&amp;" Total",$B$6:$AH$427,ROW($A296)-5,FALSE))</f>
        <v>0</v>
      </c>
      <c r="J296" s="11">
        <f ca="1">IF(J$5&lt;&gt;"",HLOOKUP(J$5,Functionalization!$G$6:$M$427,ROW($A296)-5,FALSE),IFERROR(INDEX(J$391:J$427,MATCH($F296,$B$391:$B$427,0))/VLOOKUP($F296,$B$391:$AH$427,MATCH(LEFT(TRIM(J$6),FIND("~",SUBSTITUTE(J$6,"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296))*HLOOKUP(LEFT(TRIM(J$6),FIND("~",SUBSTITUTE(J$6," ","~",LEN(TRIM(J$6))-LEN(SUBSTITUTE(TRIM(J$6)," ",""))))-1)&amp;" Total",$B$6:$AH$427,ROW($A296)-5,FALSE))</f>
        <v>0</v>
      </c>
      <c r="K296" s="11">
        <f ca="1">IF(K$5&lt;&gt;"",HLOOKUP(K$5,Functionalization!$G$6:$M$427,ROW($A296)-5,FALSE),IFERROR(INDEX(K$391:K$427,MATCH($F296,$B$391:$B$427,0))/VLOOKUP($F296,$B$391:$AH$427,MATCH(LEFT(TRIM(K$6),FIND("~",SUBSTITUTE(K$6,"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296))*HLOOKUP(LEFT(TRIM(K$6),FIND("~",SUBSTITUTE(K$6," ","~",LEN(TRIM(K$6))-LEN(SUBSTITUTE(TRIM(K$6)," ",""))))-1)&amp;" Total",$B$6:$AH$427,ROW($A296)-5,FALSE))</f>
        <v>26470</v>
      </c>
      <c r="L296" s="11">
        <f ca="1">IF(L$5&lt;&gt;"",HLOOKUP(L$5,Functionalization!$G$6:$M$427,ROW($A296)-5,FALSE),IFERROR(INDEX(L$391:L$427,MATCH($F296,$B$391:$B$427,0))/VLOOKUP($F296,$B$391:$AH$427,MATCH(LEFT(TRIM(L$6),FIND("~",SUBSTITUTE(L$6,"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296))*HLOOKUP(LEFT(TRIM(L$6),FIND("~",SUBSTITUTE(L$6," ","~",LEN(TRIM(L$6))-LEN(SUBSTITUTE(TRIM(L$6)," ",""))))-1)&amp;" Total",$B$6:$AH$427,ROW($A296)-5,FALSE))</f>
        <v>0</v>
      </c>
      <c r="M296" s="11">
        <f ca="1">IF(M$5&lt;&gt;"",HLOOKUP(M$5,Functionalization!$G$6:$M$427,ROW($A296)-5,FALSE),IFERROR(INDEX(M$391:M$427,MATCH($F296,$B$391:$B$427,0))/VLOOKUP($F296,$B$391:$AH$427,MATCH(LEFT(TRIM(M$6),FIND("~",SUBSTITUTE(M$6,"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296))*HLOOKUP(LEFT(TRIM(M$6),FIND("~",SUBSTITUTE(M$6," ","~",LEN(TRIM(M$6))-LEN(SUBSTITUTE(TRIM(M$6)," ",""))))-1)&amp;" Total",$B$6:$AH$427,ROW($A296)-5,FALSE))</f>
        <v>26470</v>
      </c>
      <c r="N296" s="11">
        <f ca="1">IF(N$5&lt;&gt;"",HLOOKUP(N$5,Functionalization!$G$6:$M$427,ROW($A296)-5,FALSE),IFERROR(INDEX(N$391:N$427,MATCH($F296,$B$391:$B$427,0))/VLOOKUP($F296,$B$391:$AH$427,MATCH(LEFT(TRIM(N$6),FIND("~",SUBSTITUTE(N$6,"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296))*HLOOKUP(LEFT(TRIM(N$6),FIND("~",SUBSTITUTE(N$6," ","~",LEN(TRIM(N$6))-LEN(SUBSTITUTE(TRIM(N$6)," ",""))))-1)&amp;" Total",$B$6:$AH$427,ROW($A296)-5,FALSE))</f>
        <v>0</v>
      </c>
      <c r="O296" s="11">
        <f ca="1">IF(O$5&lt;&gt;"",HLOOKUP(O$5,Functionalization!$G$6:$M$427,ROW($A296)-5,FALSE),IFERROR(INDEX(O$391:O$427,MATCH($F296,$B$391:$B$427,0))/VLOOKUP($F296,$B$391:$AH$427,MATCH(LEFT(TRIM(O$6),FIND("~",SUBSTITUTE(O$6,"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296))*HLOOKUP(LEFT(TRIM(O$6),FIND("~",SUBSTITUTE(O$6," ","~",LEN(TRIM(O$6))-LEN(SUBSTITUTE(TRIM(O$6)," ",""))))-1)&amp;" Total",$B$6:$AH$427,ROW($A296)-5,FALSE))</f>
        <v>0</v>
      </c>
      <c r="P296" s="11">
        <f ca="1">IF(P$5&lt;&gt;"",HLOOKUP(P$5,Functionalization!$G$6:$M$427,ROW($A296)-5,FALSE),IFERROR(INDEX(P$391:P$427,MATCH($F296,$B$391:$B$427,0))/VLOOKUP($F296,$B$391:$AH$427,MATCH(LEFT(TRIM(P$6),FIND("~",SUBSTITUTE(P$6,"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296))*HLOOKUP(LEFT(TRIM(P$6),FIND("~",SUBSTITUTE(P$6," ","~",LEN(TRIM(P$6))-LEN(SUBSTITUTE(TRIM(P$6)," ",""))))-1)&amp;" Total",$B$6:$AH$427,ROW($A296)-5,FALSE))</f>
        <v>0</v>
      </c>
      <c r="Q296" s="11">
        <f ca="1">IF(Q$5&lt;&gt;"",HLOOKUP(Q$5,Functionalization!$G$6:$M$427,ROW($A296)-5,FALSE),IFERROR(INDEX(Q$391:Q$427,MATCH($F296,$B$391:$B$427,0))/VLOOKUP($F296,$B$391:$AH$427,MATCH(LEFT(TRIM(Q$6),FIND("~",SUBSTITUTE(Q$6,"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296))*HLOOKUP(LEFT(TRIM(Q$6),FIND("~",SUBSTITUTE(Q$6," ","~",LEN(TRIM(Q$6))-LEN(SUBSTITUTE(TRIM(Q$6)," ",""))))-1)&amp;" Total",$B$6:$AH$427,ROW($A296)-5,FALSE))</f>
        <v>0</v>
      </c>
      <c r="R296" s="11">
        <f ca="1">IF(R$5&lt;&gt;"",HLOOKUP(R$5,Functionalization!$G$6:$M$427,ROW($A296)-5,FALSE),IFERROR(INDEX(R$391:R$427,MATCH($F296,$B$391:$B$427,0))/VLOOKUP($F296,$B$391:$AH$427,MATCH(LEFT(TRIM(R$6),FIND("~",SUBSTITUTE(R$6,"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296))*HLOOKUP(LEFT(TRIM(R$6),FIND("~",SUBSTITUTE(R$6," ","~",LEN(TRIM(R$6))-LEN(SUBSTITUTE(TRIM(R$6)," ",""))))-1)&amp;" Total",$B$6:$AH$427,ROW($A296)-5,FALSE))</f>
        <v>0</v>
      </c>
      <c r="S296" s="11">
        <f ca="1">IF(S$5&lt;&gt;"",HLOOKUP(S$5,Functionalization!$G$6:$M$427,ROW($A296)-5,FALSE),IFERROR(INDEX(S$391:S$427,MATCH($F296,$B$391:$B$427,0))/VLOOKUP($F296,$B$391:$AH$427,MATCH(LEFT(TRIM(S$6),FIND("~",SUBSTITUTE(S$6,"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296))*HLOOKUP(LEFT(TRIM(S$6),FIND("~",SUBSTITUTE(S$6," ","~",LEN(TRIM(S$6))-LEN(SUBSTITUTE(TRIM(S$6)," ",""))))-1)&amp;" Total",$B$6:$AH$427,ROW($A296)-5,FALSE))</f>
        <v>0</v>
      </c>
      <c r="T296" s="11">
        <f ca="1">IF(T$5&lt;&gt;"",HLOOKUP(T$5,Functionalization!$G$6:$M$427,ROW($A296)-5,FALSE),IFERROR(INDEX(T$391:T$427,MATCH($F296,$B$391:$B$427,0))/VLOOKUP($F296,$B$391:$AH$427,MATCH(LEFT(TRIM(T$6),FIND("~",SUBSTITUTE(T$6,"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296))*HLOOKUP(LEFT(TRIM(T$6),FIND("~",SUBSTITUTE(T$6," ","~",LEN(TRIM(T$6))-LEN(SUBSTITUTE(TRIM(T$6)," ",""))))-1)&amp;" Total",$B$6:$AH$427,ROW($A296)-5,FALSE))</f>
        <v>0</v>
      </c>
      <c r="U296" s="11">
        <f ca="1">IF(U$5&lt;&gt;"",HLOOKUP(U$5,Functionalization!$G$6:$M$427,ROW($A296)-5,FALSE),IFERROR(INDEX(U$391:U$427,MATCH($F296,$B$391:$B$427,0))/VLOOKUP($F296,$B$391:$AH$427,MATCH(LEFT(TRIM(U$6),FIND("~",SUBSTITUTE(U$6,"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296))*HLOOKUP(LEFT(TRIM(U$6),FIND("~",SUBSTITUTE(U$6," ","~",LEN(TRIM(U$6))-LEN(SUBSTITUTE(TRIM(U$6)," ",""))))-1)&amp;" Total",$B$6:$AH$427,ROW($A296)-5,FALSE))</f>
        <v>0</v>
      </c>
      <c r="V296" s="11">
        <f ca="1">IF(V$5&lt;&gt;"",HLOOKUP(V$5,Functionalization!$G$6:$M$427,ROW($A296)-5,FALSE),IFERROR(INDEX(V$391:V$427,MATCH($F296,$B$391:$B$427,0))/VLOOKUP($F296,$B$391:$AH$427,MATCH(LEFT(TRIM(V$6),FIND("~",SUBSTITUTE(V$6,"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296))*HLOOKUP(LEFT(TRIM(V$6),FIND("~",SUBSTITUTE(V$6," ","~",LEN(TRIM(V$6))-LEN(SUBSTITUTE(TRIM(V$6)," ",""))))-1)&amp;" Total",$B$6:$AH$427,ROW($A296)-5,FALSE))</f>
        <v>0</v>
      </c>
      <c r="W296" s="11">
        <f ca="1">IF(W$5&lt;&gt;"",HLOOKUP(W$5,Functionalization!$G$6:$M$427,ROW($A296)-5,FALSE),IFERROR(INDEX(W$391:W$427,MATCH($F296,$B$391:$B$427,0))/VLOOKUP($F296,$B$391:$AH$427,MATCH(LEFT(TRIM(W$6),FIND("~",SUBSTITUTE(W$6,"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296))*HLOOKUP(LEFT(TRIM(W$6),FIND("~",SUBSTITUTE(W$6," ","~",LEN(TRIM(W$6))-LEN(SUBSTITUTE(TRIM(W$6)," ",""))))-1)&amp;" Total",$B$6:$AH$427,ROW($A296)-5,FALSE))</f>
        <v>0</v>
      </c>
      <c r="X296" s="11">
        <f ca="1">IF(X$5&lt;&gt;"",HLOOKUP(X$5,Functionalization!$G$6:$M$427,ROW($A296)-5,FALSE),IFERROR(INDEX(X$391:X$427,MATCH($F296,$B$391:$B$427,0))/VLOOKUP($F296,$B$391:$AH$427,MATCH(LEFT(TRIM(X$6),FIND("~",SUBSTITUTE(X$6,"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296))*HLOOKUP(LEFT(TRIM(X$6),FIND("~",SUBSTITUTE(X$6," ","~",LEN(TRIM(X$6))-LEN(SUBSTITUTE(TRIM(X$6)," ",""))))-1)&amp;" Total",$B$6:$AH$427,ROW($A296)-5,FALSE))</f>
        <v>0</v>
      </c>
      <c r="Y296" s="11">
        <f ca="1">IF(Y$5&lt;&gt;"",HLOOKUP(Y$5,Functionalization!$G$6:$M$427,ROW($A296)-5,FALSE),IFERROR(INDEX(Y$391:Y$427,MATCH($F296,$B$391:$B$427,0))/VLOOKUP($F296,$B$391:$AH$427,MATCH(LEFT(TRIM(Y$6),FIND("~",SUBSTITUTE(Y$6,"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296))*HLOOKUP(LEFT(TRIM(Y$6),FIND("~",SUBSTITUTE(Y$6," ","~",LEN(TRIM(Y$6))-LEN(SUBSTITUTE(TRIM(Y$6)," ",""))))-1)&amp;" Total",$B$6:$AH$427,ROW($A296)-5,FALSE))</f>
        <v>0</v>
      </c>
      <c r="Z296" s="11">
        <f ca="1">IF(Z$5&lt;&gt;"",HLOOKUP(Z$5,Functionalization!$G$6:$M$427,ROW($A296)-5,FALSE),IFERROR(INDEX(Z$391:Z$427,MATCH($F296,$B$391:$B$427,0))/VLOOKUP($F296,$B$391:$AH$427,MATCH(LEFT(TRIM(Z$6),FIND("~",SUBSTITUTE(Z$6,"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296))*HLOOKUP(LEFT(TRIM(Z$6),FIND("~",SUBSTITUTE(Z$6," ","~",LEN(TRIM(Z$6))-LEN(SUBSTITUTE(TRIM(Z$6)," ",""))))-1)&amp;" Total",$B$6:$AH$427,ROW($A296)-5,FALSE))</f>
        <v>0</v>
      </c>
      <c r="AA296" s="11">
        <f ca="1">IF(AA$5&lt;&gt;"",HLOOKUP(AA$5,Functionalization!$G$6:$M$427,ROW($A296)-5,FALSE),IFERROR(INDEX(AA$391:AA$427,MATCH($F296,$B$391:$B$427,0))/VLOOKUP($F296,$B$391:$AH$427,MATCH(LEFT(TRIM(AA$6),FIND("~",SUBSTITUTE(AA$6,"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296))*HLOOKUP(LEFT(TRIM(AA$6),FIND("~",SUBSTITUTE(AA$6," ","~",LEN(TRIM(AA$6))-LEN(SUBSTITUTE(TRIM(AA$6)," ",""))))-1)&amp;" Total",$B$6:$AH$427,ROW($A296)-5,FALSE))</f>
        <v>0</v>
      </c>
      <c r="AB296" s="11">
        <f ca="1">IF(AB$5&lt;&gt;"",HLOOKUP(AB$5,Functionalization!$G$6:$M$427,ROW($A296)-5,FALSE),IFERROR(INDEX(AB$391:AB$427,MATCH($F296,$B$391:$B$427,0))/VLOOKUP($F296,$B$391:$AH$427,MATCH(LEFT(TRIM(AB$6),FIND("~",SUBSTITUTE(AB$6,"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296))*HLOOKUP(LEFT(TRIM(AB$6),FIND("~",SUBSTITUTE(AB$6," ","~",LEN(TRIM(AB$6))-LEN(SUBSTITUTE(TRIM(AB$6)," ",""))))-1)&amp;" Total",$B$6:$AH$427,ROW($A296)-5,FALSE))</f>
        <v>0</v>
      </c>
      <c r="AC296" s="11">
        <f ca="1">IF(AC$5&lt;&gt;"",HLOOKUP(AC$5,Functionalization!$G$6:$M$427,ROW($A296)-5,FALSE),IFERROR(INDEX(AC$391:AC$427,MATCH($F296,$B$391:$B$427,0))/VLOOKUP($F296,$B$391:$AH$427,MATCH(LEFT(TRIM(AC$6),FIND("~",SUBSTITUTE(AC$6,"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296))*HLOOKUP(LEFT(TRIM(AC$6),FIND("~",SUBSTITUTE(AC$6," ","~",LEN(TRIM(AC$6))-LEN(SUBSTITUTE(TRIM(AC$6)," ",""))))-1)&amp;" Total",$B$6:$AH$427,ROW($A296)-5,FALSE))</f>
        <v>0</v>
      </c>
      <c r="AD296" s="11">
        <f ca="1">IF(AD$5&lt;&gt;"",HLOOKUP(AD$5,Functionalization!$G$6:$M$427,ROW($A296)-5,FALSE),IFERROR(INDEX(AD$391:AD$427,MATCH($F296,$B$391:$B$427,0))/VLOOKUP($F296,$B$391:$AH$427,MATCH(LEFT(TRIM(AD$6),FIND("~",SUBSTITUTE(AD$6,"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296))*HLOOKUP(LEFT(TRIM(AD$6),FIND("~",SUBSTITUTE(AD$6," ","~",LEN(TRIM(AD$6))-LEN(SUBSTITUTE(TRIM(AD$6)," ",""))))-1)&amp;" Total",$B$6:$AH$427,ROW($A296)-5,FALSE))</f>
        <v>0</v>
      </c>
      <c r="AE296" s="11">
        <f ca="1">IF(AE$5&lt;&gt;"",HLOOKUP(AE$5,Functionalization!$G$6:$M$427,ROW($A296)-5,FALSE),IFERROR(INDEX(AE$391:AE$427,MATCH($F296,$B$391:$B$427,0))/VLOOKUP($F296,$B$391:$AH$427,MATCH(LEFT(TRIM(AE$6),FIND("~",SUBSTITUTE(AE$6,"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296))*HLOOKUP(LEFT(TRIM(AE$6),FIND("~",SUBSTITUTE(AE$6," ","~",LEN(TRIM(AE$6))-LEN(SUBSTITUTE(TRIM(AE$6)," ",""))))-1)&amp;" Total",$B$6:$AH$427,ROW($A296)-5,FALSE))</f>
        <v>0</v>
      </c>
      <c r="AF296" s="11">
        <f ca="1">IF(AF$5&lt;&gt;"",HLOOKUP(AF$5,Functionalization!$G$6:$M$427,ROW($A296)-5,FALSE),IFERROR(INDEX(AF$391:AF$427,MATCH($F296,$B$391:$B$427,0))/VLOOKUP($F296,$B$391:$AH$427,MATCH(LEFT(TRIM(AF$6),FIND("~",SUBSTITUTE(AF$6,"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296))*HLOOKUP(LEFT(TRIM(AF$6),FIND("~",SUBSTITUTE(AF$6," ","~",LEN(TRIM(AF$6))-LEN(SUBSTITUTE(TRIM(AF$6)," ",""))))-1)&amp;" Total",$B$6:$AH$427,ROW($A296)-5,FALSE))</f>
        <v>0</v>
      </c>
      <c r="AG296" s="11">
        <f ca="1">IF(AG$5&lt;&gt;"",HLOOKUP(AG$5,Functionalization!$G$6:$M$427,ROW($A296)-5,FALSE),IFERROR(INDEX(AG$391:AG$427,MATCH($F296,$B$391:$B$427,0))/VLOOKUP($F296,$B$391:$AH$427,MATCH(LEFT(TRIM(AG$6),FIND("~",SUBSTITUTE(AG$6,"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296))*HLOOKUP(LEFT(TRIM(AG$6),FIND("~",SUBSTITUTE(AG$6," ","~",LEN(TRIM(AG$6))-LEN(SUBSTITUTE(TRIM(AG$6)," ",""))))-1)&amp;" Total",$B$6:$AH$427,ROW($A296)-5,FALSE))</f>
        <v>0</v>
      </c>
      <c r="AH296" s="11">
        <f ca="1">IF(AH$5&lt;&gt;"",HLOOKUP(AH$5,Functionalization!$G$6:$M$427,ROW($A296)-5,FALSE),IFERROR(INDEX(AH$391:AH$427,MATCH($F296,$B$391:$B$427,0))/VLOOKUP($F296,$B$391:$AH$427,MATCH(LEFT(TRIM(AH$6),FIND("~",SUBSTITUTE(AH$6,"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296))*HLOOKUP(LEFT(TRIM(AH$6),FIND("~",SUBSTITUTE(AH$6," ","~",LEN(TRIM(AH$6))-LEN(SUBSTITUTE(TRIM(AH$6)," ",""))))-1)&amp;" Total",$B$6:$AH$427,ROW($A296)-5,FALSE))</f>
        <v>0</v>
      </c>
      <c r="AJ296">
        <f ca="1">IFERROR(IF(SUMIF($G$6:$AH$6,AJ$6&amp;" Total",$G296:$AH296)-(SUMIF($G$6:$AH$6,AJ$6&amp;" "&amp;'Input-Func_Class'!$D$22,$G296:$AH296)+IFERROR(SUMIF($G$6:$AH$6,AJ$6&amp;" "&amp;'Input-Func_Class'!$E$22,$G296:$AH296),SUMIF($G$6:$AH$6,AJ$6&amp;" "&amp;'Input-Func_Class'!$B$24,$G296:$AH296))+SUMIF($G$6:$AH$6,AJ$6&amp;" "&amp;'Input-Func_Class'!$F$22,$G296:$AH296))&lt;Check_Limit,0,1),1)</f>
        <v>0</v>
      </c>
      <c r="AK296">
        <f ca="1">IFERROR(IF(SUMIF($G$6:$AH$6,AK$6&amp;" Total",$G296:$AH296)-(SUMIF($G$6:$AH$6,AK$6&amp;" "&amp;'Input-Func_Class'!$D$22,$G296:$AH296)+IFERROR(SUMIF($G$6:$AH$6,AK$6&amp;" "&amp;'Input-Func_Class'!$E$22,$G296:$AH296),SUMIF($G$6:$AH$6,AK$6&amp;" "&amp;'Input-Func_Class'!$B$24,$G296:$AH296))+SUMIF($G$6:$AH$6,AK$6&amp;" "&amp;'Input-Func_Class'!$F$22,$G296:$AH296))&lt;Check_Limit,0,1),1)</f>
        <v>0</v>
      </c>
      <c r="AL296">
        <f ca="1">IFERROR(IF(SUMIF($G$6:$AH$6,AL$6&amp;" Total",$G296:$AH296)-(SUMIF($G$6:$AH$6,AL$6&amp;" "&amp;'Input-Func_Class'!$D$22,$G296:$AH296)+IFERROR(SUMIF($G$6:$AH$6,AL$6&amp;" "&amp;'Input-Func_Class'!$E$22,$G296:$AH296),SUMIF($G$6:$AH$6,AL$6&amp;" "&amp;'Input-Func_Class'!$B$24,$G296:$AH296))+SUMIF($G$6:$AH$6,AL$6&amp;" "&amp;'Input-Func_Class'!$F$22,$G296:$AH296))&lt;Check_Limit,0,1),1)</f>
        <v>0</v>
      </c>
      <c r="AM296">
        <f ca="1">IFERROR(IF(SUMIF($G$6:$AH$6,AM$6&amp;" Total",$G296:$AH296)-(SUMIF($G$6:$AH$6,AM$6&amp;" "&amp;'Input-Func_Class'!$D$22,$G296:$AH296)+IFERROR(SUMIF($G$6:$AH$6,AM$6&amp;" "&amp;'Input-Func_Class'!$E$22,$G296:$AH296),SUMIF($G$6:$AH$6,AM$6&amp;" "&amp;'Input-Func_Class'!$B$24,$G296:$AH296))+SUMIF($G$6:$AH$6,AM$6&amp;" "&amp;'Input-Func_Class'!$F$22,$G296:$AH296))&lt;Check_Limit,0,1),1)</f>
        <v>0</v>
      </c>
      <c r="AN296">
        <f ca="1">IFERROR(IF(SUMIF($G$6:$AH$6,AN$6&amp;" Total",$G296:$AH296)-(SUMIF($G$6:$AH$6,AN$6&amp;" "&amp;'Input-Func_Class'!$D$22,$G296:$AH296)+IFERROR(SUMIF($G$6:$AH$6,AN$6&amp;" "&amp;'Input-Func_Class'!$E$22,$G296:$AH296),SUMIF($G$6:$AH$6,AN$6&amp;" "&amp;'Input-Func_Class'!$B$24,$G296:$AH296))+SUMIF($G$6:$AH$6,AN$6&amp;" "&amp;'Input-Func_Class'!$F$22,$G296:$AH296))&lt;Check_Limit,0,1),1)</f>
        <v>0</v>
      </c>
      <c r="AO296">
        <f ca="1">IFERROR(IF(SUMIF($G$6:$AH$6,AO$6&amp;" Total",$G296:$AH296)-(SUMIF($G$6:$AH$6,AO$6&amp;" "&amp;'Input-Func_Class'!$D$22,$G296:$AH296)+IFERROR(SUMIF($G$6:$AH$6,AO$6&amp;" "&amp;'Input-Func_Class'!$E$22,$G296:$AH296),SUMIF($G$6:$AH$6,AO$6&amp;" "&amp;'Input-Func_Class'!$B$24,$G296:$AH296))+SUMIF($G$6:$AH$6,AO$6&amp;" "&amp;'Input-Func_Class'!$F$22,$G296:$AH296))&lt;Check_Limit,0,1),1)</f>
        <v>0</v>
      </c>
      <c r="AP296">
        <f ca="1">IFERROR(IF(SUMIF($G$6:$AH$6,AP$6&amp;" Total",$G296:$AH296)-(SUMIF($G$6:$AH$6,AP$6&amp;" "&amp;'Input-Func_Class'!$D$22,$G296:$AH296)+IFERROR(SUMIF($G$6:$AH$6,AP$6&amp;" "&amp;'Input-Func_Class'!$E$22,$G296:$AH296),SUMIF($G$6:$AH$6,AP$6&amp;" "&amp;'Input-Func_Class'!$B$24,$G296:$AH296))+SUMIF($G$6:$AH$6,AP$6&amp;" "&amp;'Input-Func_Class'!$F$22,$G296:$AH296))&lt;Check_Limit,0,1),1)</f>
        <v>0</v>
      </c>
    </row>
    <row r="297" spans="1:42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>Functionalization!$D297</f>
        <v>238870</v>
      </c>
      <c r="E297" s="11">
        <f t="shared" ca="1" si="37"/>
        <v>0</v>
      </c>
      <c r="F297" s="3" t="str">
        <f>IF($D297=0,"-",IF('Input-Accounts'!$E297&lt;&gt;0,'Input-Accounts'!$E297,'Input-Accounts'!$G297))</f>
        <v>COMMODITY</v>
      </c>
      <c r="G297" s="11">
        <f ca="1">IF(G$5&lt;&gt;"",HLOOKUP(G$5,Functionalization!$G$6:$M$427,ROW($A297)-5,FALSE),IFERROR(INDEX(G$391:G$427,MATCH($F297,$B$391:$B$427,0))/VLOOKUP($F297,$B$391:$AH$427,MATCH(LEFT(TRIM(G$6),FIND("~",SUBSTITUTE(G$6,"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297))*HLOOKUP(LEFT(TRIM(G$6),FIND("~",SUBSTITUTE(G$6," ","~",LEN(TRIM(G$6))-LEN(SUBSTITUTE(TRIM(G$6)," ",""))))-1)&amp;" Total",$B$6:$AH$427,ROW($A297)-5,FALSE))</f>
        <v>0</v>
      </c>
      <c r="H297" s="11">
        <f ca="1">IF(H$5&lt;&gt;"",HLOOKUP(H$5,Functionalization!$G$6:$M$427,ROW($A297)-5,FALSE),IFERROR(INDEX(H$391:H$427,MATCH($F297,$B$391:$B$427,0))/VLOOKUP($F297,$B$391:$AH$427,MATCH(LEFT(TRIM(H$6),FIND("~",SUBSTITUTE(H$6,"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297))*HLOOKUP(LEFT(TRIM(H$6),FIND("~",SUBSTITUTE(H$6," ","~",LEN(TRIM(H$6))-LEN(SUBSTITUTE(TRIM(H$6)," ",""))))-1)&amp;" Total",$B$6:$AH$427,ROW($A297)-5,FALSE))</f>
        <v>0</v>
      </c>
      <c r="I297" s="11">
        <f ca="1">IF(I$5&lt;&gt;"",HLOOKUP(I$5,Functionalization!$G$6:$M$427,ROW($A297)-5,FALSE),IFERROR(INDEX(I$391:I$427,MATCH($F297,$B$391:$B$427,0))/VLOOKUP($F297,$B$391:$AH$427,MATCH(LEFT(TRIM(I$6),FIND("~",SUBSTITUTE(I$6,"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297))*HLOOKUP(LEFT(TRIM(I$6),FIND("~",SUBSTITUTE(I$6," ","~",LEN(TRIM(I$6))-LEN(SUBSTITUTE(TRIM(I$6)," ",""))))-1)&amp;" Total",$B$6:$AH$427,ROW($A297)-5,FALSE))</f>
        <v>0</v>
      </c>
      <c r="J297" s="11">
        <f ca="1">IF(J$5&lt;&gt;"",HLOOKUP(J$5,Functionalization!$G$6:$M$427,ROW($A297)-5,FALSE),IFERROR(INDEX(J$391:J$427,MATCH($F297,$B$391:$B$427,0))/VLOOKUP($F297,$B$391:$AH$427,MATCH(LEFT(TRIM(J$6),FIND("~",SUBSTITUTE(J$6,"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297))*HLOOKUP(LEFT(TRIM(J$6),FIND("~",SUBSTITUTE(J$6," ","~",LEN(TRIM(J$6))-LEN(SUBSTITUTE(TRIM(J$6)," ",""))))-1)&amp;" Total",$B$6:$AH$427,ROW($A297)-5,FALSE))</f>
        <v>0</v>
      </c>
      <c r="K297" s="11">
        <f ca="1">IF(K$5&lt;&gt;"",HLOOKUP(K$5,Functionalization!$G$6:$M$427,ROW($A297)-5,FALSE),IFERROR(INDEX(K$391:K$427,MATCH($F297,$B$391:$B$427,0))/VLOOKUP($F297,$B$391:$AH$427,MATCH(LEFT(TRIM(K$6),FIND("~",SUBSTITUTE(K$6,"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297))*HLOOKUP(LEFT(TRIM(K$6),FIND("~",SUBSTITUTE(K$6," ","~",LEN(TRIM(K$6))-LEN(SUBSTITUTE(TRIM(K$6)," ",""))))-1)&amp;" Total",$B$6:$AH$427,ROW($A297)-5,FALSE))</f>
        <v>238870</v>
      </c>
      <c r="L297" s="11">
        <f ca="1">IF(L$5&lt;&gt;"",HLOOKUP(L$5,Functionalization!$G$6:$M$427,ROW($A297)-5,FALSE),IFERROR(INDEX(L$391:L$427,MATCH($F297,$B$391:$B$427,0))/VLOOKUP($F297,$B$391:$AH$427,MATCH(LEFT(TRIM(L$6),FIND("~",SUBSTITUTE(L$6,"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297))*HLOOKUP(LEFT(TRIM(L$6),FIND("~",SUBSTITUTE(L$6," ","~",LEN(TRIM(L$6))-LEN(SUBSTITUTE(TRIM(L$6)," ",""))))-1)&amp;" Total",$B$6:$AH$427,ROW($A297)-5,FALSE))</f>
        <v>0</v>
      </c>
      <c r="M297" s="11">
        <f ca="1">IF(M$5&lt;&gt;"",HLOOKUP(M$5,Functionalization!$G$6:$M$427,ROW($A297)-5,FALSE),IFERROR(INDEX(M$391:M$427,MATCH($F297,$B$391:$B$427,0))/VLOOKUP($F297,$B$391:$AH$427,MATCH(LEFT(TRIM(M$6),FIND("~",SUBSTITUTE(M$6,"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297))*HLOOKUP(LEFT(TRIM(M$6),FIND("~",SUBSTITUTE(M$6," ","~",LEN(TRIM(M$6))-LEN(SUBSTITUTE(TRIM(M$6)," ",""))))-1)&amp;" Total",$B$6:$AH$427,ROW($A297)-5,FALSE))</f>
        <v>238870</v>
      </c>
      <c r="N297" s="11">
        <f ca="1">IF(N$5&lt;&gt;"",HLOOKUP(N$5,Functionalization!$G$6:$M$427,ROW($A297)-5,FALSE),IFERROR(INDEX(N$391:N$427,MATCH($F297,$B$391:$B$427,0))/VLOOKUP($F297,$B$391:$AH$427,MATCH(LEFT(TRIM(N$6),FIND("~",SUBSTITUTE(N$6,"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297))*HLOOKUP(LEFT(TRIM(N$6),FIND("~",SUBSTITUTE(N$6," ","~",LEN(TRIM(N$6))-LEN(SUBSTITUTE(TRIM(N$6)," ",""))))-1)&amp;" Total",$B$6:$AH$427,ROW($A297)-5,FALSE))</f>
        <v>0</v>
      </c>
      <c r="O297" s="11">
        <f ca="1">IF(O$5&lt;&gt;"",HLOOKUP(O$5,Functionalization!$G$6:$M$427,ROW($A297)-5,FALSE),IFERROR(INDEX(O$391:O$427,MATCH($F297,$B$391:$B$427,0))/VLOOKUP($F297,$B$391:$AH$427,MATCH(LEFT(TRIM(O$6),FIND("~",SUBSTITUTE(O$6,"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297))*HLOOKUP(LEFT(TRIM(O$6),FIND("~",SUBSTITUTE(O$6," ","~",LEN(TRIM(O$6))-LEN(SUBSTITUTE(TRIM(O$6)," ",""))))-1)&amp;" Total",$B$6:$AH$427,ROW($A297)-5,FALSE))</f>
        <v>0</v>
      </c>
      <c r="P297" s="11">
        <f ca="1">IF(P$5&lt;&gt;"",HLOOKUP(P$5,Functionalization!$G$6:$M$427,ROW($A297)-5,FALSE),IFERROR(INDEX(P$391:P$427,MATCH($F297,$B$391:$B$427,0))/VLOOKUP($F297,$B$391:$AH$427,MATCH(LEFT(TRIM(P$6),FIND("~",SUBSTITUTE(P$6,"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297))*HLOOKUP(LEFT(TRIM(P$6),FIND("~",SUBSTITUTE(P$6," ","~",LEN(TRIM(P$6))-LEN(SUBSTITUTE(TRIM(P$6)," ",""))))-1)&amp;" Total",$B$6:$AH$427,ROW($A297)-5,FALSE))</f>
        <v>0</v>
      </c>
      <c r="Q297" s="11">
        <f ca="1">IF(Q$5&lt;&gt;"",HLOOKUP(Q$5,Functionalization!$G$6:$M$427,ROW($A297)-5,FALSE),IFERROR(INDEX(Q$391:Q$427,MATCH($F297,$B$391:$B$427,0))/VLOOKUP($F297,$B$391:$AH$427,MATCH(LEFT(TRIM(Q$6),FIND("~",SUBSTITUTE(Q$6,"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297))*HLOOKUP(LEFT(TRIM(Q$6),FIND("~",SUBSTITUTE(Q$6," ","~",LEN(TRIM(Q$6))-LEN(SUBSTITUTE(TRIM(Q$6)," ",""))))-1)&amp;" Total",$B$6:$AH$427,ROW($A297)-5,FALSE))</f>
        <v>0</v>
      </c>
      <c r="R297" s="11">
        <f ca="1">IF(R$5&lt;&gt;"",HLOOKUP(R$5,Functionalization!$G$6:$M$427,ROW($A297)-5,FALSE),IFERROR(INDEX(R$391:R$427,MATCH($F297,$B$391:$B$427,0))/VLOOKUP($F297,$B$391:$AH$427,MATCH(LEFT(TRIM(R$6),FIND("~",SUBSTITUTE(R$6,"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297))*HLOOKUP(LEFT(TRIM(R$6),FIND("~",SUBSTITUTE(R$6," ","~",LEN(TRIM(R$6))-LEN(SUBSTITUTE(TRIM(R$6)," ",""))))-1)&amp;" Total",$B$6:$AH$427,ROW($A297)-5,FALSE))</f>
        <v>0</v>
      </c>
      <c r="S297" s="11">
        <f ca="1">IF(S$5&lt;&gt;"",HLOOKUP(S$5,Functionalization!$G$6:$M$427,ROW($A297)-5,FALSE),IFERROR(INDEX(S$391:S$427,MATCH($F297,$B$391:$B$427,0))/VLOOKUP($F297,$B$391:$AH$427,MATCH(LEFT(TRIM(S$6),FIND("~",SUBSTITUTE(S$6,"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297))*HLOOKUP(LEFT(TRIM(S$6),FIND("~",SUBSTITUTE(S$6," ","~",LEN(TRIM(S$6))-LEN(SUBSTITUTE(TRIM(S$6)," ",""))))-1)&amp;" Total",$B$6:$AH$427,ROW($A297)-5,FALSE))</f>
        <v>0</v>
      </c>
      <c r="T297" s="11">
        <f ca="1">IF(T$5&lt;&gt;"",HLOOKUP(T$5,Functionalization!$G$6:$M$427,ROW($A297)-5,FALSE),IFERROR(INDEX(T$391:T$427,MATCH($F297,$B$391:$B$427,0))/VLOOKUP($F297,$B$391:$AH$427,MATCH(LEFT(TRIM(T$6),FIND("~",SUBSTITUTE(T$6,"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297))*HLOOKUP(LEFT(TRIM(T$6),FIND("~",SUBSTITUTE(T$6," ","~",LEN(TRIM(T$6))-LEN(SUBSTITUTE(TRIM(T$6)," ",""))))-1)&amp;" Total",$B$6:$AH$427,ROW($A297)-5,FALSE))</f>
        <v>0</v>
      </c>
      <c r="U297" s="11">
        <f ca="1">IF(U$5&lt;&gt;"",HLOOKUP(U$5,Functionalization!$G$6:$M$427,ROW($A297)-5,FALSE),IFERROR(INDEX(U$391:U$427,MATCH($F297,$B$391:$B$427,0))/VLOOKUP($F297,$B$391:$AH$427,MATCH(LEFT(TRIM(U$6),FIND("~",SUBSTITUTE(U$6,"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297))*HLOOKUP(LEFT(TRIM(U$6),FIND("~",SUBSTITUTE(U$6," ","~",LEN(TRIM(U$6))-LEN(SUBSTITUTE(TRIM(U$6)," ",""))))-1)&amp;" Total",$B$6:$AH$427,ROW($A297)-5,FALSE))</f>
        <v>0</v>
      </c>
      <c r="V297" s="11">
        <f ca="1">IF(V$5&lt;&gt;"",HLOOKUP(V$5,Functionalization!$G$6:$M$427,ROW($A297)-5,FALSE),IFERROR(INDEX(V$391:V$427,MATCH($F297,$B$391:$B$427,0))/VLOOKUP($F297,$B$391:$AH$427,MATCH(LEFT(TRIM(V$6),FIND("~",SUBSTITUTE(V$6,"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297))*HLOOKUP(LEFT(TRIM(V$6),FIND("~",SUBSTITUTE(V$6," ","~",LEN(TRIM(V$6))-LEN(SUBSTITUTE(TRIM(V$6)," ",""))))-1)&amp;" Total",$B$6:$AH$427,ROW($A297)-5,FALSE))</f>
        <v>0</v>
      </c>
      <c r="W297" s="11">
        <f ca="1">IF(W$5&lt;&gt;"",HLOOKUP(W$5,Functionalization!$G$6:$M$427,ROW($A297)-5,FALSE),IFERROR(INDEX(W$391:W$427,MATCH($F297,$B$391:$B$427,0))/VLOOKUP($F297,$B$391:$AH$427,MATCH(LEFT(TRIM(W$6),FIND("~",SUBSTITUTE(W$6,"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297))*HLOOKUP(LEFT(TRIM(W$6),FIND("~",SUBSTITUTE(W$6," ","~",LEN(TRIM(W$6))-LEN(SUBSTITUTE(TRIM(W$6)," ",""))))-1)&amp;" Total",$B$6:$AH$427,ROW($A297)-5,FALSE))</f>
        <v>0</v>
      </c>
      <c r="X297" s="11">
        <f ca="1">IF(X$5&lt;&gt;"",HLOOKUP(X$5,Functionalization!$G$6:$M$427,ROW($A297)-5,FALSE),IFERROR(INDEX(X$391:X$427,MATCH($F297,$B$391:$B$427,0))/VLOOKUP($F297,$B$391:$AH$427,MATCH(LEFT(TRIM(X$6),FIND("~",SUBSTITUTE(X$6,"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297))*HLOOKUP(LEFT(TRIM(X$6),FIND("~",SUBSTITUTE(X$6," ","~",LEN(TRIM(X$6))-LEN(SUBSTITUTE(TRIM(X$6)," ",""))))-1)&amp;" Total",$B$6:$AH$427,ROW($A297)-5,FALSE))</f>
        <v>0</v>
      </c>
      <c r="Y297" s="11">
        <f ca="1">IF(Y$5&lt;&gt;"",HLOOKUP(Y$5,Functionalization!$G$6:$M$427,ROW($A297)-5,FALSE),IFERROR(INDEX(Y$391:Y$427,MATCH($F297,$B$391:$B$427,0))/VLOOKUP($F297,$B$391:$AH$427,MATCH(LEFT(TRIM(Y$6),FIND("~",SUBSTITUTE(Y$6,"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297))*HLOOKUP(LEFT(TRIM(Y$6),FIND("~",SUBSTITUTE(Y$6," ","~",LEN(TRIM(Y$6))-LEN(SUBSTITUTE(TRIM(Y$6)," ",""))))-1)&amp;" Total",$B$6:$AH$427,ROW($A297)-5,FALSE))</f>
        <v>0</v>
      </c>
      <c r="Z297" s="11">
        <f ca="1">IF(Z$5&lt;&gt;"",HLOOKUP(Z$5,Functionalization!$G$6:$M$427,ROW($A297)-5,FALSE),IFERROR(INDEX(Z$391:Z$427,MATCH($F297,$B$391:$B$427,0))/VLOOKUP($F297,$B$391:$AH$427,MATCH(LEFT(TRIM(Z$6),FIND("~",SUBSTITUTE(Z$6,"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297))*HLOOKUP(LEFT(TRIM(Z$6),FIND("~",SUBSTITUTE(Z$6," ","~",LEN(TRIM(Z$6))-LEN(SUBSTITUTE(TRIM(Z$6)," ",""))))-1)&amp;" Total",$B$6:$AH$427,ROW($A297)-5,FALSE))</f>
        <v>0</v>
      </c>
      <c r="AA297" s="11">
        <f ca="1">IF(AA$5&lt;&gt;"",HLOOKUP(AA$5,Functionalization!$G$6:$M$427,ROW($A297)-5,FALSE),IFERROR(INDEX(AA$391:AA$427,MATCH($F297,$B$391:$B$427,0))/VLOOKUP($F297,$B$391:$AH$427,MATCH(LEFT(TRIM(AA$6),FIND("~",SUBSTITUTE(AA$6,"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297))*HLOOKUP(LEFT(TRIM(AA$6),FIND("~",SUBSTITUTE(AA$6," ","~",LEN(TRIM(AA$6))-LEN(SUBSTITUTE(TRIM(AA$6)," ",""))))-1)&amp;" Total",$B$6:$AH$427,ROW($A297)-5,FALSE))</f>
        <v>0</v>
      </c>
      <c r="AB297" s="11">
        <f ca="1">IF(AB$5&lt;&gt;"",HLOOKUP(AB$5,Functionalization!$G$6:$M$427,ROW($A297)-5,FALSE),IFERROR(INDEX(AB$391:AB$427,MATCH($F297,$B$391:$B$427,0))/VLOOKUP($F297,$B$391:$AH$427,MATCH(LEFT(TRIM(AB$6),FIND("~",SUBSTITUTE(AB$6,"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297))*HLOOKUP(LEFT(TRIM(AB$6),FIND("~",SUBSTITUTE(AB$6," ","~",LEN(TRIM(AB$6))-LEN(SUBSTITUTE(TRIM(AB$6)," ",""))))-1)&amp;" Total",$B$6:$AH$427,ROW($A297)-5,FALSE))</f>
        <v>0</v>
      </c>
      <c r="AC297" s="11">
        <f ca="1">IF(AC$5&lt;&gt;"",HLOOKUP(AC$5,Functionalization!$G$6:$M$427,ROW($A297)-5,FALSE),IFERROR(INDEX(AC$391:AC$427,MATCH($F297,$B$391:$B$427,0))/VLOOKUP($F297,$B$391:$AH$427,MATCH(LEFT(TRIM(AC$6),FIND("~",SUBSTITUTE(AC$6,"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297))*HLOOKUP(LEFT(TRIM(AC$6),FIND("~",SUBSTITUTE(AC$6," ","~",LEN(TRIM(AC$6))-LEN(SUBSTITUTE(TRIM(AC$6)," ",""))))-1)&amp;" Total",$B$6:$AH$427,ROW($A297)-5,FALSE))</f>
        <v>0</v>
      </c>
      <c r="AD297" s="11">
        <f ca="1">IF(AD$5&lt;&gt;"",HLOOKUP(AD$5,Functionalization!$G$6:$M$427,ROW($A297)-5,FALSE),IFERROR(INDEX(AD$391:AD$427,MATCH($F297,$B$391:$B$427,0))/VLOOKUP($F297,$B$391:$AH$427,MATCH(LEFT(TRIM(AD$6),FIND("~",SUBSTITUTE(AD$6,"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297))*HLOOKUP(LEFT(TRIM(AD$6),FIND("~",SUBSTITUTE(AD$6," ","~",LEN(TRIM(AD$6))-LEN(SUBSTITUTE(TRIM(AD$6)," ",""))))-1)&amp;" Total",$B$6:$AH$427,ROW($A297)-5,FALSE))</f>
        <v>0</v>
      </c>
      <c r="AE297" s="11">
        <f ca="1">IF(AE$5&lt;&gt;"",HLOOKUP(AE$5,Functionalization!$G$6:$M$427,ROW($A297)-5,FALSE),IFERROR(INDEX(AE$391:AE$427,MATCH($F297,$B$391:$B$427,0))/VLOOKUP($F297,$B$391:$AH$427,MATCH(LEFT(TRIM(AE$6),FIND("~",SUBSTITUTE(AE$6,"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297))*HLOOKUP(LEFT(TRIM(AE$6),FIND("~",SUBSTITUTE(AE$6," ","~",LEN(TRIM(AE$6))-LEN(SUBSTITUTE(TRIM(AE$6)," ",""))))-1)&amp;" Total",$B$6:$AH$427,ROW($A297)-5,FALSE))</f>
        <v>0</v>
      </c>
      <c r="AF297" s="11">
        <f ca="1">IF(AF$5&lt;&gt;"",HLOOKUP(AF$5,Functionalization!$G$6:$M$427,ROW($A297)-5,FALSE),IFERROR(INDEX(AF$391:AF$427,MATCH($F297,$B$391:$B$427,0))/VLOOKUP($F297,$B$391:$AH$427,MATCH(LEFT(TRIM(AF$6),FIND("~",SUBSTITUTE(AF$6,"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297))*HLOOKUP(LEFT(TRIM(AF$6),FIND("~",SUBSTITUTE(AF$6," ","~",LEN(TRIM(AF$6))-LEN(SUBSTITUTE(TRIM(AF$6)," ",""))))-1)&amp;" Total",$B$6:$AH$427,ROW($A297)-5,FALSE))</f>
        <v>0</v>
      </c>
      <c r="AG297" s="11">
        <f ca="1">IF(AG$5&lt;&gt;"",HLOOKUP(AG$5,Functionalization!$G$6:$M$427,ROW($A297)-5,FALSE),IFERROR(INDEX(AG$391:AG$427,MATCH($F297,$B$391:$B$427,0))/VLOOKUP($F297,$B$391:$AH$427,MATCH(LEFT(TRIM(AG$6),FIND("~",SUBSTITUTE(AG$6,"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297))*HLOOKUP(LEFT(TRIM(AG$6),FIND("~",SUBSTITUTE(AG$6," ","~",LEN(TRIM(AG$6))-LEN(SUBSTITUTE(TRIM(AG$6)," ",""))))-1)&amp;" Total",$B$6:$AH$427,ROW($A297)-5,FALSE))</f>
        <v>0</v>
      </c>
      <c r="AH297" s="11">
        <f ca="1">IF(AH$5&lt;&gt;"",HLOOKUP(AH$5,Functionalization!$G$6:$M$427,ROW($A297)-5,FALSE),IFERROR(INDEX(AH$391:AH$427,MATCH($F297,$B$391:$B$427,0))/VLOOKUP($F297,$B$391:$AH$427,MATCH(LEFT(TRIM(AH$6),FIND("~",SUBSTITUTE(AH$6,"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297))*HLOOKUP(LEFT(TRIM(AH$6),FIND("~",SUBSTITUTE(AH$6," ","~",LEN(TRIM(AH$6))-LEN(SUBSTITUTE(TRIM(AH$6)," ",""))))-1)&amp;" Total",$B$6:$AH$427,ROW($A297)-5,FALSE))</f>
        <v>0</v>
      </c>
      <c r="AJ297">
        <f ca="1">IFERROR(IF(SUMIF($G$6:$AH$6,AJ$6&amp;" Total",$G297:$AH297)-(SUMIF($G$6:$AH$6,AJ$6&amp;" "&amp;'Input-Func_Class'!$D$22,$G297:$AH297)+IFERROR(SUMIF($G$6:$AH$6,AJ$6&amp;" "&amp;'Input-Func_Class'!$E$22,$G297:$AH297),SUMIF($G$6:$AH$6,AJ$6&amp;" "&amp;'Input-Func_Class'!$B$24,$G297:$AH297))+SUMIF($G$6:$AH$6,AJ$6&amp;" "&amp;'Input-Func_Class'!$F$22,$G297:$AH297))&lt;Check_Limit,0,1),1)</f>
        <v>0</v>
      </c>
      <c r="AK297">
        <f ca="1">IFERROR(IF(SUMIF($G$6:$AH$6,AK$6&amp;" Total",$G297:$AH297)-(SUMIF($G$6:$AH$6,AK$6&amp;" "&amp;'Input-Func_Class'!$D$22,$G297:$AH297)+IFERROR(SUMIF($G$6:$AH$6,AK$6&amp;" "&amp;'Input-Func_Class'!$E$22,$G297:$AH297),SUMIF($G$6:$AH$6,AK$6&amp;" "&amp;'Input-Func_Class'!$B$24,$G297:$AH297))+SUMIF($G$6:$AH$6,AK$6&amp;" "&amp;'Input-Func_Class'!$F$22,$G297:$AH297))&lt;Check_Limit,0,1),1)</f>
        <v>0</v>
      </c>
      <c r="AL297">
        <f ca="1">IFERROR(IF(SUMIF($G$6:$AH$6,AL$6&amp;" Total",$G297:$AH297)-(SUMIF($G$6:$AH$6,AL$6&amp;" "&amp;'Input-Func_Class'!$D$22,$G297:$AH297)+IFERROR(SUMIF($G$6:$AH$6,AL$6&amp;" "&amp;'Input-Func_Class'!$E$22,$G297:$AH297),SUMIF($G$6:$AH$6,AL$6&amp;" "&amp;'Input-Func_Class'!$B$24,$G297:$AH297))+SUMIF($G$6:$AH$6,AL$6&amp;" "&amp;'Input-Func_Class'!$F$22,$G297:$AH297))&lt;Check_Limit,0,1),1)</f>
        <v>0</v>
      </c>
      <c r="AM297">
        <f ca="1">IFERROR(IF(SUMIF($G$6:$AH$6,AM$6&amp;" Total",$G297:$AH297)-(SUMIF($G$6:$AH$6,AM$6&amp;" "&amp;'Input-Func_Class'!$D$22,$G297:$AH297)+IFERROR(SUMIF($G$6:$AH$6,AM$6&amp;" "&amp;'Input-Func_Class'!$E$22,$G297:$AH297),SUMIF($G$6:$AH$6,AM$6&amp;" "&amp;'Input-Func_Class'!$B$24,$G297:$AH297))+SUMIF($G$6:$AH$6,AM$6&amp;" "&amp;'Input-Func_Class'!$F$22,$G297:$AH297))&lt;Check_Limit,0,1),1)</f>
        <v>0</v>
      </c>
      <c r="AN297">
        <f ca="1">IFERROR(IF(SUMIF($G$6:$AH$6,AN$6&amp;" Total",$G297:$AH297)-(SUMIF($G$6:$AH$6,AN$6&amp;" "&amp;'Input-Func_Class'!$D$22,$G297:$AH297)+IFERROR(SUMIF($G$6:$AH$6,AN$6&amp;" "&amp;'Input-Func_Class'!$E$22,$G297:$AH297),SUMIF($G$6:$AH$6,AN$6&amp;" "&amp;'Input-Func_Class'!$B$24,$G297:$AH297))+SUMIF($G$6:$AH$6,AN$6&amp;" "&amp;'Input-Func_Class'!$F$22,$G297:$AH297))&lt;Check_Limit,0,1),1)</f>
        <v>0</v>
      </c>
      <c r="AO297">
        <f ca="1">IFERROR(IF(SUMIF($G$6:$AH$6,AO$6&amp;" Total",$G297:$AH297)-(SUMIF($G$6:$AH$6,AO$6&amp;" "&amp;'Input-Func_Class'!$D$22,$G297:$AH297)+IFERROR(SUMIF($G$6:$AH$6,AO$6&amp;" "&amp;'Input-Func_Class'!$E$22,$G297:$AH297),SUMIF($G$6:$AH$6,AO$6&amp;" "&amp;'Input-Func_Class'!$B$24,$G297:$AH297))+SUMIF($G$6:$AH$6,AO$6&amp;" "&amp;'Input-Func_Class'!$F$22,$G297:$AH297))&lt;Check_Limit,0,1),1)</f>
        <v>0</v>
      </c>
      <c r="AP297">
        <f ca="1">IFERROR(IF(SUMIF($G$6:$AH$6,AP$6&amp;" Total",$G297:$AH297)-(SUMIF($G$6:$AH$6,AP$6&amp;" "&amp;'Input-Func_Class'!$D$22,$G297:$AH297)+IFERROR(SUMIF($G$6:$AH$6,AP$6&amp;" "&amp;'Input-Func_Class'!$E$22,$G297:$AH297),SUMIF($G$6:$AH$6,AP$6&amp;" "&amp;'Input-Func_Class'!$B$24,$G297:$AH297))+SUMIF($G$6:$AH$6,AP$6&amp;" "&amp;'Input-Func_Class'!$F$22,$G297:$AH297))&lt;Check_Limit,0,1),1)</f>
        <v>0</v>
      </c>
    </row>
    <row r="298" spans="1:42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>Functionalization!$D298</f>
        <v>2328</v>
      </c>
      <c r="E298" s="11">
        <f t="shared" ca="1" si="37"/>
        <v>0</v>
      </c>
      <c r="F298" s="3" t="str">
        <f>IF($D298=0,"-",IF('Input-Accounts'!$E298&lt;&gt;0,'Input-Accounts'!$E298,'Input-Accounts'!$G298))</f>
        <v>COMMODITY</v>
      </c>
      <c r="G298" s="11">
        <f ca="1">IF(G$5&lt;&gt;"",HLOOKUP(G$5,Functionalization!$G$6:$M$427,ROW($A298)-5,FALSE),IFERROR(INDEX(G$391:G$427,MATCH($F298,$B$391:$B$427,0))/VLOOKUP($F298,$B$391:$AH$427,MATCH(LEFT(TRIM(G$6),FIND("~",SUBSTITUTE(G$6,"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298))*HLOOKUP(LEFT(TRIM(G$6),FIND("~",SUBSTITUTE(G$6," ","~",LEN(TRIM(G$6))-LEN(SUBSTITUTE(TRIM(G$6)," ",""))))-1)&amp;" Total",$B$6:$AH$427,ROW($A298)-5,FALSE))</f>
        <v>0</v>
      </c>
      <c r="H298" s="11">
        <f ca="1">IF(H$5&lt;&gt;"",HLOOKUP(H$5,Functionalization!$G$6:$M$427,ROW($A298)-5,FALSE),IFERROR(INDEX(H$391:H$427,MATCH($F298,$B$391:$B$427,0))/VLOOKUP($F298,$B$391:$AH$427,MATCH(LEFT(TRIM(H$6),FIND("~",SUBSTITUTE(H$6,"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298))*HLOOKUP(LEFT(TRIM(H$6),FIND("~",SUBSTITUTE(H$6," ","~",LEN(TRIM(H$6))-LEN(SUBSTITUTE(TRIM(H$6)," ",""))))-1)&amp;" Total",$B$6:$AH$427,ROW($A298)-5,FALSE))</f>
        <v>0</v>
      </c>
      <c r="I298" s="11">
        <f ca="1">IF(I$5&lt;&gt;"",HLOOKUP(I$5,Functionalization!$G$6:$M$427,ROW($A298)-5,FALSE),IFERROR(INDEX(I$391:I$427,MATCH($F298,$B$391:$B$427,0))/VLOOKUP($F298,$B$391:$AH$427,MATCH(LEFT(TRIM(I$6),FIND("~",SUBSTITUTE(I$6,"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298))*HLOOKUP(LEFT(TRIM(I$6),FIND("~",SUBSTITUTE(I$6," ","~",LEN(TRIM(I$6))-LEN(SUBSTITUTE(TRIM(I$6)," ",""))))-1)&amp;" Total",$B$6:$AH$427,ROW($A298)-5,FALSE))</f>
        <v>0</v>
      </c>
      <c r="J298" s="11">
        <f ca="1">IF(J$5&lt;&gt;"",HLOOKUP(J$5,Functionalization!$G$6:$M$427,ROW($A298)-5,FALSE),IFERROR(INDEX(J$391:J$427,MATCH($F298,$B$391:$B$427,0))/VLOOKUP($F298,$B$391:$AH$427,MATCH(LEFT(TRIM(J$6),FIND("~",SUBSTITUTE(J$6,"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298))*HLOOKUP(LEFT(TRIM(J$6),FIND("~",SUBSTITUTE(J$6," ","~",LEN(TRIM(J$6))-LEN(SUBSTITUTE(TRIM(J$6)," ",""))))-1)&amp;" Total",$B$6:$AH$427,ROW($A298)-5,FALSE))</f>
        <v>0</v>
      </c>
      <c r="K298" s="11">
        <f ca="1">IF(K$5&lt;&gt;"",HLOOKUP(K$5,Functionalization!$G$6:$M$427,ROW($A298)-5,FALSE),IFERROR(INDEX(K$391:K$427,MATCH($F298,$B$391:$B$427,0))/VLOOKUP($F298,$B$391:$AH$427,MATCH(LEFT(TRIM(K$6),FIND("~",SUBSTITUTE(K$6,"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298))*HLOOKUP(LEFT(TRIM(K$6),FIND("~",SUBSTITUTE(K$6," ","~",LEN(TRIM(K$6))-LEN(SUBSTITUTE(TRIM(K$6)," ",""))))-1)&amp;" Total",$B$6:$AH$427,ROW($A298)-5,FALSE))</f>
        <v>2328</v>
      </c>
      <c r="L298" s="11">
        <f ca="1">IF(L$5&lt;&gt;"",HLOOKUP(L$5,Functionalization!$G$6:$M$427,ROW($A298)-5,FALSE),IFERROR(INDEX(L$391:L$427,MATCH($F298,$B$391:$B$427,0))/VLOOKUP($F298,$B$391:$AH$427,MATCH(LEFT(TRIM(L$6),FIND("~",SUBSTITUTE(L$6,"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298))*HLOOKUP(LEFT(TRIM(L$6),FIND("~",SUBSTITUTE(L$6," ","~",LEN(TRIM(L$6))-LEN(SUBSTITUTE(TRIM(L$6)," ",""))))-1)&amp;" Total",$B$6:$AH$427,ROW($A298)-5,FALSE))</f>
        <v>0</v>
      </c>
      <c r="M298" s="11">
        <f ca="1">IF(M$5&lt;&gt;"",HLOOKUP(M$5,Functionalization!$G$6:$M$427,ROW($A298)-5,FALSE),IFERROR(INDEX(M$391:M$427,MATCH($F298,$B$391:$B$427,0))/VLOOKUP($F298,$B$391:$AH$427,MATCH(LEFT(TRIM(M$6),FIND("~",SUBSTITUTE(M$6,"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298))*HLOOKUP(LEFT(TRIM(M$6),FIND("~",SUBSTITUTE(M$6," ","~",LEN(TRIM(M$6))-LEN(SUBSTITUTE(TRIM(M$6)," ",""))))-1)&amp;" Total",$B$6:$AH$427,ROW($A298)-5,FALSE))</f>
        <v>2328</v>
      </c>
      <c r="N298" s="11">
        <f ca="1">IF(N$5&lt;&gt;"",HLOOKUP(N$5,Functionalization!$G$6:$M$427,ROW($A298)-5,FALSE),IFERROR(INDEX(N$391:N$427,MATCH($F298,$B$391:$B$427,0))/VLOOKUP($F298,$B$391:$AH$427,MATCH(LEFT(TRIM(N$6),FIND("~",SUBSTITUTE(N$6,"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298))*HLOOKUP(LEFT(TRIM(N$6),FIND("~",SUBSTITUTE(N$6," ","~",LEN(TRIM(N$6))-LEN(SUBSTITUTE(TRIM(N$6)," ",""))))-1)&amp;" Total",$B$6:$AH$427,ROW($A298)-5,FALSE))</f>
        <v>0</v>
      </c>
      <c r="O298" s="11">
        <f ca="1">IF(O$5&lt;&gt;"",HLOOKUP(O$5,Functionalization!$G$6:$M$427,ROW($A298)-5,FALSE),IFERROR(INDEX(O$391:O$427,MATCH($F298,$B$391:$B$427,0))/VLOOKUP($F298,$B$391:$AH$427,MATCH(LEFT(TRIM(O$6),FIND("~",SUBSTITUTE(O$6,"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298))*HLOOKUP(LEFT(TRIM(O$6),FIND("~",SUBSTITUTE(O$6," ","~",LEN(TRIM(O$6))-LEN(SUBSTITUTE(TRIM(O$6)," ",""))))-1)&amp;" Total",$B$6:$AH$427,ROW($A298)-5,FALSE))</f>
        <v>0</v>
      </c>
      <c r="P298" s="11">
        <f ca="1">IF(P$5&lt;&gt;"",HLOOKUP(P$5,Functionalization!$G$6:$M$427,ROW($A298)-5,FALSE),IFERROR(INDEX(P$391:P$427,MATCH($F298,$B$391:$B$427,0))/VLOOKUP($F298,$B$391:$AH$427,MATCH(LEFT(TRIM(P$6),FIND("~",SUBSTITUTE(P$6,"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298))*HLOOKUP(LEFT(TRIM(P$6),FIND("~",SUBSTITUTE(P$6," ","~",LEN(TRIM(P$6))-LEN(SUBSTITUTE(TRIM(P$6)," ",""))))-1)&amp;" Total",$B$6:$AH$427,ROW($A298)-5,FALSE))</f>
        <v>0</v>
      </c>
      <c r="Q298" s="11">
        <f ca="1">IF(Q$5&lt;&gt;"",HLOOKUP(Q$5,Functionalization!$G$6:$M$427,ROW($A298)-5,FALSE),IFERROR(INDEX(Q$391:Q$427,MATCH($F298,$B$391:$B$427,0))/VLOOKUP($F298,$B$391:$AH$427,MATCH(LEFT(TRIM(Q$6),FIND("~",SUBSTITUTE(Q$6,"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298))*HLOOKUP(LEFT(TRIM(Q$6),FIND("~",SUBSTITUTE(Q$6," ","~",LEN(TRIM(Q$6))-LEN(SUBSTITUTE(TRIM(Q$6)," ",""))))-1)&amp;" Total",$B$6:$AH$427,ROW($A298)-5,FALSE))</f>
        <v>0</v>
      </c>
      <c r="R298" s="11">
        <f ca="1">IF(R$5&lt;&gt;"",HLOOKUP(R$5,Functionalization!$G$6:$M$427,ROW($A298)-5,FALSE),IFERROR(INDEX(R$391:R$427,MATCH($F298,$B$391:$B$427,0))/VLOOKUP($F298,$B$391:$AH$427,MATCH(LEFT(TRIM(R$6),FIND("~",SUBSTITUTE(R$6,"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298))*HLOOKUP(LEFT(TRIM(R$6),FIND("~",SUBSTITUTE(R$6," ","~",LEN(TRIM(R$6))-LEN(SUBSTITUTE(TRIM(R$6)," ",""))))-1)&amp;" Total",$B$6:$AH$427,ROW($A298)-5,FALSE))</f>
        <v>0</v>
      </c>
      <c r="S298" s="11">
        <f ca="1">IF(S$5&lt;&gt;"",HLOOKUP(S$5,Functionalization!$G$6:$M$427,ROW($A298)-5,FALSE),IFERROR(INDEX(S$391:S$427,MATCH($F298,$B$391:$B$427,0))/VLOOKUP($F298,$B$391:$AH$427,MATCH(LEFT(TRIM(S$6),FIND("~",SUBSTITUTE(S$6,"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298))*HLOOKUP(LEFT(TRIM(S$6),FIND("~",SUBSTITUTE(S$6," ","~",LEN(TRIM(S$6))-LEN(SUBSTITUTE(TRIM(S$6)," ",""))))-1)&amp;" Total",$B$6:$AH$427,ROW($A298)-5,FALSE))</f>
        <v>0</v>
      </c>
      <c r="T298" s="11">
        <f ca="1">IF(T$5&lt;&gt;"",HLOOKUP(T$5,Functionalization!$G$6:$M$427,ROW($A298)-5,FALSE),IFERROR(INDEX(T$391:T$427,MATCH($F298,$B$391:$B$427,0))/VLOOKUP($F298,$B$391:$AH$427,MATCH(LEFT(TRIM(T$6),FIND("~",SUBSTITUTE(T$6,"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298))*HLOOKUP(LEFT(TRIM(T$6),FIND("~",SUBSTITUTE(T$6," ","~",LEN(TRIM(T$6))-LEN(SUBSTITUTE(TRIM(T$6)," ",""))))-1)&amp;" Total",$B$6:$AH$427,ROW($A298)-5,FALSE))</f>
        <v>0</v>
      </c>
      <c r="U298" s="11">
        <f ca="1">IF(U$5&lt;&gt;"",HLOOKUP(U$5,Functionalization!$G$6:$M$427,ROW($A298)-5,FALSE),IFERROR(INDEX(U$391:U$427,MATCH($F298,$B$391:$B$427,0))/VLOOKUP($F298,$B$391:$AH$427,MATCH(LEFT(TRIM(U$6),FIND("~",SUBSTITUTE(U$6,"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298))*HLOOKUP(LEFT(TRIM(U$6),FIND("~",SUBSTITUTE(U$6," ","~",LEN(TRIM(U$6))-LEN(SUBSTITUTE(TRIM(U$6)," ",""))))-1)&amp;" Total",$B$6:$AH$427,ROW($A298)-5,FALSE))</f>
        <v>0</v>
      </c>
      <c r="V298" s="11">
        <f ca="1">IF(V$5&lt;&gt;"",HLOOKUP(V$5,Functionalization!$G$6:$M$427,ROW($A298)-5,FALSE),IFERROR(INDEX(V$391:V$427,MATCH($F298,$B$391:$B$427,0))/VLOOKUP($F298,$B$391:$AH$427,MATCH(LEFT(TRIM(V$6),FIND("~",SUBSTITUTE(V$6,"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298))*HLOOKUP(LEFT(TRIM(V$6),FIND("~",SUBSTITUTE(V$6," ","~",LEN(TRIM(V$6))-LEN(SUBSTITUTE(TRIM(V$6)," ",""))))-1)&amp;" Total",$B$6:$AH$427,ROW($A298)-5,FALSE))</f>
        <v>0</v>
      </c>
      <c r="W298" s="11">
        <f ca="1">IF(W$5&lt;&gt;"",HLOOKUP(W$5,Functionalization!$G$6:$M$427,ROW($A298)-5,FALSE),IFERROR(INDEX(W$391:W$427,MATCH($F298,$B$391:$B$427,0))/VLOOKUP($F298,$B$391:$AH$427,MATCH(LEFT(TRIM(W$6),FIND("~",SUBSTITUTE(W$6,"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298))*HLOOKUP(LEFT(TRIM(W$6),FIND("~",SUBSTITUTE(W$6," ","~",LEN(TRIM(W$6))-LEN(SUBSTITUTE(TRIM(W$6)," ",""))))-1)&amp;" Total",$B$6:$AH$427,ROW($A298)-5,FALSE))</f>
        <v>0</v>
      </c>
      <c r="X298" s="11">
        <f ca="1">IF(X$5&lt;&gt;"",HLOOKUP(X$5,Functionalization!$G$6:$M$427,ROW($A298)-5,FALSE),IFERROR(INDEX(X$391:X$427,MATCH($F298,$B$391:$B$427,0))/VLOOKUP($F298,$B$391:$AH$427,MATCH(LEFT(TRIM(X$6),FIND("~",SUBSTITUTE(X$6,"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298))*HLOOKUP(LEFT(TRIM(X$6),FIND("~",SUBSTITUTE(X$6," ","~",LEN(TRIM(X$6))-LEN(SUBSTITUTE(TRIM(X$6)," ",""))))-1)&amp;" Total",$B$6:$AH$427,ROW($A298)-5,FALSE))</f>
        <v>0</v>
      </c>
      <c r="Y298" s="11">
        <f ca="1">IF(Y$5&lt;&gt;"",HLOOKUP(Y$5,Functionalization!$G$6:$M$427,ROW($A298)-5,FALSE),IFERROR(INDEX(Y$391:Y$427,MATCH($F298,$B$391:$B$427,0))/VLOOKUP($F298,$B$391:$AH$427,MATCH(LEFT(TRIM(Y$6),FIND("~",SUBSTITUTE(Y$6,"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298))*HLOOKUP(LEFT(TRIM(Y$6),FIND("~",SUBSTITUTE(Y$6," ","~",LEN(TRIM(Y$6))-LEN(SUBSTITUTE(TRIM(Y$6)," ",""))))-1)&amp;" Total",$B$6:$AH$427,ROW($A298)-5,FALSE))</f>
        <v>0</v>
      </c>
      <c r="Z298" s="11">
        <f ca="1">IF(Z$5&lt;&gt;"",HLOOKUP(Z$5,Functionalization!$G$6:$M$427,ROW($A298)-5,FALSE),IFERROR(INDEX(Z$391:Z$427,MATCH($F298,$B$391:$B$427,0))/VLOOKUP($F298,$B$391:$AH$427,MATCH(LEFT(TRIM(Z$6),FIND("~",SUBSTITUTE(Z$6,"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298))*HLOOKUP(LEFT(TRIM(Z$6),FIND("~",SUBSTITUTE(Z$6," ","~",LEN(TRIM(Z$6))-LEN(SUBSTITUTE(TRIM(Z$6)," ",""))))-1)&amp;" Total",$B$6:$AH$427,ROW($A298)-5,FALSE))</f>
        <v>0</v>
      </c>
      <c r="AA298" s="11">
        <f ca="1">IF(AA$5&lt;&gt;"",HLOOKUP(AA$5,Functionalization!$G$6:$M$427,ROW($A298)-5,FALSE),IFERROR(INDEX(AA$391:AA$427,MATCH($F298,$B$391:$B$427,0))/VLOOKUP($F298,$B$391:$AH$427,MATCH(LEFT(TRIM(AA$6),FIND("~",SUBSTITUTE(AA$6,"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298))*HLOOKUP(LEFT(TRIM(AA$6),FIND("~",SUBSTITUTE(AA$6," ","~",LEN(TRIM(AA$6))-LEN(SUBSTITUTE(TRIM(AA$6)," ",""))))-1)&amp;" Total",$B$6:$AH$427,ROW($A298)-5,FALSE))</f>
        <v>0</v>
      </c>
      <c r="AB298" s="11">
        <f ca="1">IF(AB$5&lt;&gt;"",HLOOKUP(AB$5,Functionalization!$G$6:$M$427,ROW($A298)-5,FALSE),IFERROR(INDEX(AB$391:AB$427,MATCH($F298,$B$391:$B$427,0))/VLOOKUP($F298,$B$391:$AH$427,MATCH(LEFT(TRIM(AB$6),FIND("~",SUBSTITUTE(AB$6,"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298))*HLOOKUP(LEFT(TRIM(AB$6),FIND("~",SUBSTITUTE(AB$6," ","~",LEN(TRIM(AB$6))-LEN(SUBSTITUTE(TRIM(AB$6)," ",""))))-1)&amp;" Total",$B$6:$AH$427,ROW($A298)-5,FALSE))</f>
        <v>0</v>
      </c>
      <c r="AC298" s="11">
        <f ca="1">IF(AC$5&lt;&gt;"",HLOOKUP(AC$5,Functionalization!$G$6:$M$427,ROW($A298)-5,FALSE),IFERROR(INDEX(AC$391:AC$427,MATCH($F298,$B$391:$B$427,0))/VLOOKUP($F298,$B$391:$AH$427,MATCH(LEFT(TRIM(AC$6),FIND("~",SUBSTITUTE(AC$6,"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298))*HLOOKUP(LEFT(TRIM(AC$6),FIND("~",SUBSTITUTE(AC$6," ","~",LEN(TRIM(AC$6))-LEN(SUBSTITUTE(TRIM(AC$6)," ",""))))-1)&amp;" Total",$B$6:$AH$427,ROW($A298)-5,FALSE))</f>
        <v>0</v>
      </c>
      <c r="AD298" s="11">
        <f ca="1">IF(AD$5&lt;&gt;"",HLOOKUP(AD$5,Functionalization!$G$6:$M$427,ROW($A298)-5,FALSE),IFERROR(INDEX(AD$391:AD$427,MATCH($F298,$B$391:$B$427,0))/VLOOKUP($F298,$B$391:$AH$427,MATCH(LEFT(TRIM(AD$6),FIND("~",SUBSTITUTE(AD$6,"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298))*HLOOKUP(LEFT(TRIM(AD$6),FIND("~",SUBSTITUTE(AD$6," ","~",LEN(TRIM(AD$6))-LEN(SUBSTITUTE(TRIM(AD$6)," ",""))))-1)&amp;" Total",$B$6:$AH$427,ROW($A298)-5,FALSE))</f>
        <v>0</v>
      </c>
      <c r="AE298" s="11">
        <f ca="1">IF(AE$5&lt;&gt;"",HLOOKUP(AE$5,Functionalization!$G$6:$M$427,ROW($A298)-5,FALSE),IFERROR(INDEX(AE$391:AE$427,MATCH($F298,$B$391:$B$427,0))/VLOOKUP($F298,$B$391:$AH$427,MATCH(LEFT(TRIM(AE$6),FIND("~",SUBSTITUTE(AE$6,"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298))*HLOOKUP(LEFT(TRIM(AE$6),FIND("~",SUBSTITUTE(AE$6," ","~",LEN(TRIM(AE$6))-LEN(SUBSTITUTE(TRIM(AE$6)," ",""))))-1)&amp;" Total",$B$6:$AH$427,ROW($A298)-5,FALSE))</f>
        <v>0</v>
      </c>
      <c r="AF298" s="11">
        <f ca="1">IF(AF$5&lt;&gt;"",HLOOKUP(AF$5,Functionalization!$G$6:$M$427,ROW($A298)-5,FALSE),IFERROR(INDEX(AF$391:AF$427,MATCH($F298,$B$391:$B$427,0))/VLOOKUP($F298,$B$391:$AH$427,MATCH(LEFT(TRIM(AF$6),FIND("~",SUBSTITUTE(AF$6,"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298))*HLOOKUP(LEFT(TRIM(AF$6),FIND("~",SUBSTITUTE(AF$6," ","~",LEN(TRIM(AF$6))-LEN(SUBSTITUTE(TRIM(AF$6)," ",""))))-1)&amp;" Total",$B$6:$AH$427,ROW($A298)-5,FALSE))</f>
        <v>0</v>
      </c>
      <c r="AG298" s="11">
        <f ca="1">IF(AG$5&lt;&gt;"",HLOOKUP(AG$5,Functionalization!$G$6:$M$427,ROW($A298)-5,FALSE),IFERROR(INDEX(AG$391:AG$427,MATCH($F298,$B$391:$B$427,0))/VLOOKUP($F298,$B$391:$AH$427,MATCH(LEFT(TRIM(AG$6),FIND("~",SUBSTITUTE(AG$6,"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298))*HLOOKUP(LEFT(TRIM(AG$6),FIND("~",SUBSTITUTE(AG$6," ","~",LEN(TRIM(AG$6))-LEN(SUBSTITUTE(TRIM(AG$6)," ",""))))-1)&amp;" Total",$B$6:$AH$427,ROW($A298)-5,FALSE))</f>
        <v>0</v>
      </c>
      <c r="AH298" s="11">
        <f ca="1">IF(AH$5&lt;&gt;"",HLOOKUP(AH$5,Functionalization!$G$6:$M$427,ROW($A298)-5,FALSE),IFERROR(INDEX(AH$391:AH$427,MATCH($F298,$B$391:$B$427,0))/VLOOKUP($F298,$B$391:$AH$427,MATCH(LEFT(TRIM(AH$6),FIND("~",SUBSTITUTE(AH$6,"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298))*HLOOKUP(LEFT(TRIM(AH$6),FIND("~",SUBSTITUTE(AH$6," ","~",LEN(TRIM(AH$6))-LEN(SUBSTITUTE(TRIM(AH$6)," ",""))))-1)&amp;" Total",$B$6:$AH$427,ROW($A298)-5,FALSE))</f>
        <v>0</v>
      </c>
      <c r="AJ298">
        <f ca="1">IFERROR(IF(SUMIF($G$6:$AH$6,AJ$6&amp;" Total",$G298:$AH298)-(SUMIF($G$6:$AH$6,AJ$6&amp;" "&amp;'Input-Func_Class'!$D$22,$G298:$AH298)+IFERROR(SUMIF($G$6:$AH$6,AJ$6&amp;" "&amp;'Input-Func_Class'!$E$22,$G298:$AH298),SUMIF($G$6:$AH$6,AJ$6&amp;" "&amp;'Input-Func_Class'!$B$24,$G298:$AH298))+SUMIF($G$6:$AH$6,AJ$6&amp;" "&amp;'Input-Func_Class'!$F$22,$G298:$AH298))&lt;Check_Limit,0,1),1)</f>
        <v>0</v>
      </c>
      <c r="AK298">
        <f ca="1">IFERROR(IF(SUMIF($G$6:$AH$6,AK$6&amp;" Total",$G298:$AH298)-(SUMIF($G$6:$AH$6,AK$6&amp;" "&amp;'Input-Func_Class'!$D$22,$G298:$AH298)+IFERROR(SUMIF($G$6:$AH$6,AK$6&amp;" "&amp;'Input-Func_Class'!$E$22,$G298:$AH298),SUMIF($G$6:$AH$6,AK$6&amp;" "&amp;'Input-Func_Class'!$B$24,$G298:$AH298))+SUMIF($G$6:$AH$6,AK$6&amp;" "&amp;'Input-Func_Class'!$F$22,$G298:$AH298))&lt;Check_Limit,0,1),1)</f>
        <v>0</v>
      </c>
      <c r="AL298">
        <f ca="1">IFERROR(IF(SUMIF($G$6:$AH$6,AL$6&amp;" Total",$G298:$AH298)-(SUMIF($G$6:$AH$6,AL$6&amp;" "&amp;'Input-Func_Class'!$D$22,$G298:$AH298)+IFERROR(SUMIF($G$6:$AH$6,AL$6&amp;" "&amp;'Input-Func_Class'!$E$22,$G298:$AH298),SUMIF($G$6:$AH$6,AL$6&amp;" "&amp;'Input-Func_Class'!$B$24,$G298:$AH298))+SUMIF($G$6:$AH$6,AL$6&amp;" "&amp;'Input-Func_Class'!$F$22,$G298:$AH298))&lt;Check_Limit,0,1),1)</f>
        <v>0</v>
      </c>
      <c r="AM298">
        <f ca="1">IFERROR(IF(SUMIF($G$6:$AH$6,AM$6&amp;" Total",$G298:$AH298)-(SUMIF($G$6:$AH$6,AM$6&amp;" "&amp;'Input-Func_Class'!$D$22,$G298:$AH298)+IFERROR(SUMIF($G$6:$AH$6,AM$6&amp;" "&amp;'Input-Func_Class'!$E$22,$G298:$AH298),SUMIF($G$6:$AH$6,AM$6&amp;" "&amp;'Input-Func_Class'!$B$24,$G298:$AH298))+SUMIF($G$6:$AH$6,AM$6&amp;" "&amp;'Input-Func_Class'!$F$22,$G298:$AH298))&lt;Check_Limit,0,1),1)</f>
        <v>0</v>
      </c>
      <c r="AN298">
        <f ca="1">IFERROR(IF(SUMIF($G$6:$AH$6,AN$6&amp;" Total",$G298:$AH298)-(SUMIF($G$6:$AH$6,AN$6&amp;" "&amp;'Input-Func_Class'!$D$22,$G298:$AH298)+IFERROR(SUMIF($G$6:$AH$6,AN$6&amp;" "&amp;'Input-Func_Class'!$E$22,$G298:$AH298),SUMIF($G$6:$AH$6,AN$6&amp;" "&amp;'Input-Func_Class'!$B$24,$G298:$AH298))+SUMIF($G$6:$AH$6,AN$6&amp;" "&amp;'Input-Func_Class'!$F$22,$G298:$AH298))&lt;Check_Limit,0,1),1)</f>
        <v>0</v>
      </c>
      <c r="AO298">
        <f ca="1">IFERROR(IF(SUMIF($G$6:$AH$6,AO$6&amp;" Total",$G298:$AH298)-(SUMIF($G$6:$AH$6,AO$6&amp;" "&amp;'Input-Func_Class'!$D$22,$G298:$AH298)+IFERROR(SUMIF($G$6:$AH$6,AO$6&amp;" "&amp;'Input-Func_Class'!$E$22,$G298:$AH298),SUMIF($G$6:$AH$6,AO$6&amp;" "&amp;'Input-Func_Class'!$B$24,$G298:$AH298))+SUMIF($G$6:$AH$6,AO$6&amp;" "&amp;'Input-Func_Class'!$F$22,$G298:$AH298))&lt;Check_Limit,0,1),1)</f>
        <v>0</v>
      </c>
      <c r="AP298">
        <f ca="1">IFERROR(IF(SUMIF($G$6:$AH$6,AP$6&amp;" Total",$G298:$AH298)-(SUMIF($G$6:$AH$6,AP$6&amp;" "&amp;'Input-Func_Class'!$D$22,$G298:$AH298)+IFERROR(SUMIF($G$6:$AH$6,AP$6&amp;" "&amp;'Input-Func_Class'!$E$22,$G298:$AH298),SUMIF($G$6:$AH$6,AP$6&amp;" "&amp;'Input-Func_Class'!$B$24,$G298:$AH298))+SUMIF($G$6:$AH$6,AP$6&amp;" "&amp;'Input-Func_Class'!$F$22,$G298:$AH298))&lt;Check_Limit,0,1),1)</f>
        <v>0</v>
      </c>
    </row>
    <row r="299" spans="1:42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>Functionalization!$D299</f>
        <v>23418</v>
      </c>
      <c r="E299" s="11">
        <f t="shared" ca="1" si="37"/>
        <v>0</v>
      </c>
      <c r="F299" s="3" t="str">
        <f>IF($D299=0,"-",IF('Input-Accounts'!$E299&lt;&gt;0,'Input-Accounts'!$E299,'Input-Accounts'!$G299))</f>
        <v>COMMODITY</v>
      </c>
      <c r="G299" s="11">
        <f ca="1">IF(G$5&lt;&gt;"",HLOOKUP(G$5,Functionalization!$G$6:$M$427,ROW($A299)-5,FALSE),IFERROR(INDEX(G$391:G$427,MATCH($F299,$B$391:$B$427,0))/VLOOKUP($F299,$B$391:$AH$427,MATCH(LEFT(TRIM(G$6),FIND("~",SUBSTITUTE(G$6,"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299))*HLOOKUP(LEFT(TRIM(G$6),FIND("~",SUBSTITUTE(G$6," ","~",LEN(TRIM(G$6))-LEN(SUBSTITUTE(TRIM(G$6)," ",""))))-1)&amp;" Total",$B$6:$AH$427,ROW($A299)-5,FALSE))</f>
        <v>0</v>
      </c>
      <c r="H299" s="11">
        <f ca="1">IF(H$5&lt;&gt;"",HLOOKUP(H$5,Functionalization!$G$6:$M$427,ROW($A299)-5,FALSE),IFERROR(INDEX(H$391:H$427,MATCH($F299,$B$391:$B$427,0))/VLOOKUP($F299,$B$391:$AH$427,MATCH(LEFT(TRIM(H$6),FIND("~",SUBSTITUTE(H$6,"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299))*HLOOKUP(LEFT(TRIM(H$6),FIND("~",SUBSTITUTE(H$6," ","~",LEN(TRIM(H$6))-LEN(SUBSTITUTE(TRIM(H$6)," ",""))))-1)&amp;" Total",$B$6:$AH$427,ROW($A299)-5,FALSE))</f>
        <v>0</v>
      </c>
      <c r="I299" s="11">
        <f ca="1">IF(I$5&lt;&gt;"",HLOOKUP(I$5,Functionalization!$G$6:$M$427,ROW($A299)-5,FALSE),IFERROR(INDEX(I$391:I$427,MATCH($F299,$B$391:$B$427,0))/VLOOKUP($F299,$B$391:$AH$427,MATCH(LEFT(TRIM(I$6),FIND("~",SUBSTITUTE(I$6,"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299))*HLOOKUP(LEFT(TRIM(I$6),FIND("~",SUBSTITUTE(I$6," ","~",LEN(TRIM(I$6))-LEN(SUBSTITUTE(TRIM(I$6)," ",""))))-1)&amp;" Total",$B$6:$AH$427,ROW($A299)-5,FALSE))</f>
        <v>0</v>
      </c>
      <c r="J299" s="11">
        <f ca="1">IF(J$5&lt;&gt;"",HLOOKUP(J$5,Functionalization!$G$6:$M$427,ROW($A299)-5,FALSE),IFERROR(INDEX(J$391:J$427,MATCH($F299,$B$391:$B$427,0))/VLOOKUP($F299,$B$391:$AH$427,MATCH(LEFT(TRIM(J$6),FIND("~",SUBSTITUTE(J$6,"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299))*HLOOKUP(LEFT(TRIM(J$6),FIND("~",SUBSTITUTE(J$6," ","~",LEN(TRIM(J$6))-LEN(SUBSTITUTE(TRIM(J$6)," ",""))))-1)&amp;" Total",$B$6:$AH$427,ROW($A299)-5,FALSE))</f>
        <v>0</v>
      </c>
      <c r="K299" s="11">
        <f ca="1">IF(K$5&lt;&gt;"",HLOOKUP(K$5,Functionalization!$G$6:$M$427,ROW($A299)-5,FALSE),IFERROR(INDEX(K$391:K$427,MATCH($F299,$B$391:$B$427,0))/VLOOKUP($F299,$B$391:$AH$427,MATCH(LEFT(TRIM(K$6),FIND("~",SUBSTITUTE(K$6,"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299))*HLOOKUP(LEFT(TRIM(K$6),FIND("~",SUBSTITUTE(K$6," ","~",LEN(TRIM(K$6))-LEN(SUBSTITUTE(TRIM(K$6)," ",""))))-1)&amp;" Total",$B$6:$AH$427,ROW($A299)-5,FALSE))</f>
        <v>23418</v>
      </c>
      <c r="L299" s="11">
        <f ca="1">IF(L$5&lt;&gt;"",HLOOKUP(L$5,Functionalization!$G$6:$M$427,ROW($A299)-5,FALSE),IFERROR(INDEX(L$391:L$427,MATCH($F299,$B$391:$B$427,0))/VLOOKUP($F299,$B$391:$AH$427,MATCH(LEFT(TRIM(L$6),FIND("~",SUBSTITUTE(L$6,"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299))*HLOOKUP(LEFT(TRIM(L$6),FIND("~",SUBSTITUTE(L$6," ","~",LEN(TRIM(L$6))-LEN(SUBSTITUTE(TRIM(L$6)," ",""))))-1)&amp;" Total",$B$6:$AH$427,ROW($A299)-5,FALSE))</f>
        <v>0</v>
      </c>
      <c r="M299" s="11">
        <f ca="1">IF(M$5&lt;&gt;"",HLOOKUP(M$5,Functionalization!$G$6:$M$427,ROW($A299)-5,FALSE),IFERROR(INDEX(M$391:M$427,MATCH($F299,$B$391:$B$427,0))/VLOOKUP($F299,$B$391:$AH$427,MATCH(LEFT(TRIM(M$6),FIND("~",SUBSTITUTE(M$6,"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299))*HLOOKUP(LEFT(TRIM(M$6),FIND("~",SUBSTITUTE(M$6," ","~",LEN(TRIM(M$6))-LEN(SUBSTITUTE(TRIM(M$6)," ",""))))-1)&amp;" Total",$B$6:$AH$427,ROW($A299)-5,FALSE))</f>
        <v>23418</v>
      </c>
      <c r="N299" s="11">
        <f ca="1">IF(N$5&lt;&gt;"",HLOOKUP(N$5,Functionalization!$G$6:$M$427,ROW($A299)-5,FALSE),IFERROR(INDEX(N$391:N$427,MATCH($F299,$B$391:$B$427,0))/VLOOKUP($F299,$B$391:$AH$427,MATCH(LEFT(TRIM(N$6),FIND("~",SUBSTITUTE(N$6,"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299))*HLOOKUP(LEFT(TRIM(N$6),FIND("~",SUBSTITUTE(N$6," ","~",LEN(TRIM(N$6))-LEN(SUBSTITUTE(TRIM(N$6)," ",""))))-1)&amp;" Total",$B$6:$AH$427,ROW($A299)-5,FALSE))</f>
        <v>0</v>
      </c>
      <c r="O299" s="11">
        <f ca="1">IF(O$5&lt;&gt;"",HLOOKUP(O$5,Functionalization!$G$6:$M$427,ROW($A299)-5,FALSE),IFERROR(INDEX(O$391:O$427,MATCH($F299,$B$391:$B$427,0))/VLOOKUP($F299,$B$391:$AH$427,MATCH(LEFT(TRIM(O$6),FIND("~",SUBSTITUTE(O$6,"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299))*HLOOKUP(LEFT(TRIM(O$6),FIND("~",SUBSTITUTE(O$6," ","~",LEN(TRIM(O$6))-LEN(SUBSTITUTE(TRIM(O$6)," ",""))))-1)&amp;" Total",$B$6:$AH$427,ROW($A299)-5,FALSE))</f>
        <v>0</v>
      </c>
      <c r="P299" s="11">
        <f ca="1">IF(P$5&lt;&gt;"",HLOOKUP(P$5,Functionalization!$G$6:$M$427,ROW($A299)-5,FALSE),IFERROR(INDEX(P$391:P$427,MATCH($F299,$B$391:$B$427,0))/VLOOKUP($F299,$B$391:$AH$427,MATCH(LEFT(TRIM(P$6),FIND("~",SUBSTITUTE(P$6,"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299))*HLOOKUP(LEFT(TRIM(P$6),FIND("~",SUBSTITUTE(P$6," ","~",LEN(TRIM(P$6))-LEN(SUBSTITUTE(TRIM(P$6)," ",""))))-1)&amp;" Total",$B$6:$AH$427,ROW($A299)-5,FALSE))</f>
        <v>0</v>
      </c>
      <c r="Q299" s="11">
        <f ca="1">IF(Q$5&lt;&gt;"",HLOOKUP(Q$5,Functionalization!$G$6:$M$427,ROW($A299)-5,FALSE),IFERROR(INDEX(Q$391:Q$427,MATCH($F299,$B$391:$B$427,0))/VLOOKUP($F299,$B$391:$AH$427,MATCH(LEFT(TRIM(Q$6),FIND("~",SUBSTITUTE(Q$6,"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299))*HLOOKUP(LEFT(TRIM(Q$6),FIND("~",SUBSTITUTE(Q$6," ","~",LEN(TRIM(Q$6))-LEN(SUBSTITUTE(TRIM(Q$6)," ",""))))-1)&amp;" Total",$B$6:$AH$427,ROW($A299)-5,FALSE))</f>
        <v>0</v>
      </c>
      <c r="R299" s="11">
        <f ca="1">IF(R$5&lt;&gt;"",HLOOKUP(R$5,Functionalization!$G$6:$M$427,ROW($A299)-5,FALSE),IFERROR(INDEX(R$391:R$427,MATCH($F299,$B$391:$B$427,0))/VLOOKUP($F299,$B$391:$AH$427,MATCH(LEFT(TRIM(R$6),FIND("~",SUBSTITUTE(R$6,"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299))*HLOOKUP(LEFT(TRIM(R$6),FIND("~",SUBSTITUTE(R$6," ","~",LEN(TRIM(R$6))-LEN(SUBSTITUTE(TRIM(R$6)," ",""))))-1)&amp;" Total",$B$6:$AH$427,ROW($A299)-5,FALSE))</f>
        <v>0</v>
      </c>
      <c r="S299" s="11">
        <f ca="1">IF(S$5&lt;&gt;"",HLOOKUP(S$5,Functionalization!$G$6:$M$427,ROW($A299)-5,FALSE),IFERROR(INDEX(S$391:S$427,MATCH($F299,$B$391:$B$427,0))/VLOOKUP($F299,$B$391:$AH$427,MATCH(LEFT(TRIM(S$6),FIND("~",SUBSTITUTE(S$6,"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299))*HLOOKUP(LEFT(TRIM(S$6),FIND("~",SUBSTITUTE(S$6," ","~",LEN(TRIM(S$6))-LEN(SUBSTITUTE(TRIM(S$6)," ",""))))-1)&amp;" Total",$B$6:$AH$427,ROW($A299)-5,FALSE))</f>
        <v>0</v>
      </c>
      <c r="T299" s="11">
        <f ca="1">IF(T$5&lt;&gt;"",HLOOKUP(T$5,Functionalization!$G$6:$M$427,ROW($A299)-5,FALSE),IFERROR(INDEX(T$391:T$427,MATCH($F299,$B$391:$B$427,0))/VLOOKUP($F299,$B$391:$AH$427,MATCH(LEFT(TRIM(T$6),FIND("~",SUBSTITUTE(T$6,"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299))*HLOOKUP(LEFT(TRIM(T$6),FIND("~",SUBSTITUTE(T$6," ","~",LEN(TRIM(T$6))-LEN(SUBSTITUTE(TRIM(T$6)," ",""))))-1)&amp;" Total",$B$6:$AH$427,ROW($A299)-5,FALSE))</f>
        <v>0</v>
      </c>
      <c r="U299" s="11">
        <f ca="1">IF(U$5&lt;&gt;"",HLOOKUP(U$5,Functionalization!$G$6:$M$427,ROW($A299)-5,FALSE),IFERROR(INDEX(U$391:U$427,MATCH($F299,$B$391:$B$427,0))/VLOOKUP($F299,$B$391:$AH$427,MATCH(LEFT(TRIM(U$6),FIND("~",SUBSTITUTE(U$6,"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299))*HLOOKUP(LEFT(TRIM(U$6),FIND("~",SUBSTITUTE(U$6," ","~",LEN(TRIM(U$6))-LEN(SUBSTITUTE(TRIM(U$6)," ",""))))-1)&amp;" Total",$B$6:$AH$427,ROW($A299)-5,FALSE))</f>
        <v>0</v>
      </c>
      <c r="V299" s="11">
        <f ca="1">IF(V$5&lt;&gt;"",HLOOKUP(V$5,Functionalization!$G$6:$M$427,ROW($A299)-5,FALSE),IFERROR(INDEX(V$391:V$427,MATCH($F299,$B$391:$B$427,0))/VLOOKUP($F299,$B$391:$AH$427,MATCH(LEFT(TRIM(V$6),FIND("~",SUBSTITUTE(V$6,"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299))*HLOOKUP(LEFT(TRIM(V$6),FIND("~",SUBSTITUTE(V$6," ","~",LEN(TRIM(V$6))-LEN(SUBSTITUTE(TRIM(V$6)," ",""))))-1)&amp;" Total",$B$6:$AH$427,ROW($A299)-5,FALSE))</f>
        <v>0</v>
      </c>
      <c r="W299" s="11">
        <f ca="1">IF(W$5&lt;&gt;"",HLOOKUP(W$5,Functionalization!$G$6:$M$427,ROW($A299)-5,FALSE),IFERROR(INDEX(W$391:W$427,MATCH($F299,$B$391:$B$427,0))/VLOOKUP($F299,$B$391:$AH$427,MATCH(LEFT(TRIM(W$6),FIND("~",SUBSTITUTE(W$6,"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299))*HLOOKUP(LEFT(TRIM(W$6),FIND("~",SUBSTITUTE(W$6," ","~",LEN(TRIM(W$6))-LEN(SUBSTITUTE(TRIM(W$6)," ",""))))-1)&amp;" Total",$B$6:$AH$427,ROW($A299)-5,FALSE))</f>
        <v>0</v>
      </c>
      <c r="X299" s="11">
        <f ca="1">IF(X$5&lt;&gt;"",HLOOKUP(X$5,Functionalization!$G$6:$M$427,ROW($A299)-5,FALSE),IFERROR(INDEX(X$391:X$427,MATCH($F299,$B$391:$B$427,0))/VLOOKUP($F299,$B$391:$AH$427,MATCH(LEFT(TRIM(X$6),FIND("~",SUBSTITUTE(X$6,"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299))*HLOOKUP(LEFT(TRIM(X$6),FIND("~",SUBSTITUTE(X$6," ","~",LEN(TRIM(X$6))-LEN(SUBSTITUTE(TRIM(X$6)," ",""))))-1)&amp;" Total",$B$6:$AH$427,ROW($A299)-5,FALSE))</f>
        <v>0</v>
      </c>
      <c r="Y299" s="11">
        <f ca="1">IF(Y$5&lt;&gt;"",HLOOKUP(Y$5,Functionalization!$G$6:$M$427,ROW($A299)-5,FALSE),IFERROR(INDEX(Y$391:Y$427,MATCH($F299,$B$391:$B$427,0))/VLOOKUP($F299,$B$391:$AH$427,MATCH(LEFT(TRIM(Y$6),FIND("~",SUBSTITUTE(Y$6,"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299))*HLOOKUP(LEFT(TRIM(Y$6),FIND("~",SUBSTITUTE(Y$6," ","~",LEN(TRIM(Y$6))-LEN(SUBSTITUTE(TRIM(Y$6)," ",""))))-1)&amp;" Total",$B$6:$AH$427,ROW($A299)-5,FALSE))</f>
        <v>0</v>
      </c>
      <c r="Z299" s="11">
        <f ca="1">IF(Z$5&lt;&gt;"",HLOOKUP(Z$5,Functionalization!$G$6:$M$427,ROW($A299)-5,FALSE),IFERROR(INDEX(Z$391:Z$427,MATCH($F299,$B$391:$B$427,0))/VLOOKUP($F299,$B$391:$AH$427,MATCH(LEFT(TRIM(Z$6),FIND("~",SUBSTITUTE(Z$6,"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299))*HLOOKUP(LEFT(TRIM(Z$6),FIND("~",SUBSTITUTE(Z$6," ","~",LEN(TRIM(Z$6))-LEN(SUBSTITUTE(TRIM(Z$6)," ",""))))-1)&amp;" Total",$B$6:$AH$427,ROW($A299)-5,FALSE))</f>
        <v>0</v>
      </c>
      <c r="AA299" s="11">
        <f ca="1">IF(AA$5&lt;&gt;"",HLOOKUP(AA$5,Functionalization!$G$6:$M$427,ROW($A299)-5,FALSE),IFERROR(INDEX(AA$391:AA$427,MATCH($F299,$B$391:$B$427,0))/VLOOKUP($F299,$B$391:$AH$427,MATCH(LEFT(TRIM(AA$6),FIND("~",SUBSTITUTE(AA$6,"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299))*HLOOKUP(LEFT(TRIM(AA$6),FIND("~",SUBSTITUTE(AA$6," ","~",LEN(TRIM(AA$6))-LEN(SUBSTITUTE(TRIM(AA$6)," ",""))))-1)&amp;" Total",$B$6:$AH$427,ROW($A299)-5,FALSE))</f>
        <v>0</v>
      </c>
      <c r="AB299" s="11">
        <f ca="1">IF(AB$5&lt;&gt;"",HLOOKUP(AB$5,Functionalization!$G$6:$M$427,ROW($A299)-5,FALSE),IFERROR(INDEX(AB$391:AB$427,MATCH($F299,$B$391:$B$427,0))/VLOOKUP($F299,$B$391:$AH$427,MATCH(LEFT(TRIM(AB$6),FIND("~",SUBSTITUTE(AB$6,"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299))*HLOOKUP(LEFT(TRIM(AB$6),FIND("~",SUBSTITUTE(AB$6," ","~",LEN(TRIM(AB$6))-LEN(SUBSTITUTE(TRIM(AB$6)," ",""))))-1)&amp;" Total",$B$6:$AH$427,ROW($A299)-5,FALSE))</f>
        <v>0</v>
      </c>
      <c r="AC299" s="11">
        <f ca="1">IF(AC$5&lt;&gt;"",HLOOKUP(AC$5,Functionalization!$G$6:$M$427,ROW($A299)-5,FALSE),IFERROR(INDEX(AC$391:AC$427,MATCH($F299,$B$391:$B$427,0))/VLOOKUP($F299,$B$391:$AH$427,MATCH(LEFT(TRIM(AC$6),FIND("~",SUBSTITUTE(AC$6,"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299))*HLOOKUP(LEFT(TRIM(AC$6),FIND("~",SUBSTITUTE(AC$6," ","~",LEN(TRIM(AC$6))-LEN(SUBSTITUTE(TRIM(AC$6)," ",""))))-1)&amp;" Total",$B$6:$AH$427,ROW($A299)-5,FALSE))</f>
        <v>0</v>
      </c>
      <c r="AD299" s="11">
        <f ca="1">IF(AD$5&lt;&gt;"",HLOOKUP(AD$5,Functionalization!$G$6:$M$427,ROW($A299)-5,FALSE),IFERROR(INDEX(AD$391:AD$427,MATCH($F299,$B$391:$B$427,0))/VLOOKUP($F299,$B$391:$AH$427,MATCH(LEFT(TRIM(AD$6),FIND("~",SUBSTITUTE(AD$6,"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299))*HLOOKUP(LEFT(TRIM(AD$6),FIND("~",SUBSTITUTE(AD$6," ","~",LEN(TRIM(AD$6))-LEN(SUBSTITUTE(TRIM(AD$6)," ",""))))-1)&amp;" Total",$B$6:$AH$427,ROW($A299)-5,FALSE))</f>
        <v>0</v>
      </c>
      <c r="AE299" s="11">
        <f ca="1">IF(AE$5&lt;&gt;"",HLOOKUP(AE$5,Functionalization!$G$6:$M$427,ROW($A299)-5,FALSE),IFERROR(INDEX(AE$391:AE$427,MATCH($F299,$B$391:$B$427,0))/VLOOKUP($F299,$B$391:$AH$427,MATCH(LEFT(TRIM(AE$6),FIND("~",SUBSTITUTE(AE$6,"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299))*HLOOKUP(LEFT(TRIM(AE$6),FIND("~",SUBSTITUTE(AE$6," ","~",LEN(TRIM(AE$6))-LEN(SUBSTITUTE(TRIM(AE$6)," ",""))))-1)&amp;" Total",$B$6:$AH$427,ROW($A299)-5,FALSE))</f>
        <v>0</v>
      </c>
      <c r="AF299" s="11">
        <f ca="1">IF(AF$5&lt;&gt;"",HLOOKUP(AF$5,Functionalization!$G$6:$M$427,ROW($A299)-5,FALSE),IFERROR(INDEX(AF$391:AF$427,MATCH($F299,$B$391:$B$427,0))/VLOOKUP($F299,$B$391:$AH$427,MATCH(LEFT(TRIM(AF$6),FIND("~",SUBSTITUTE(AF$6,"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299))*HLOOKUP(LEFT(TRIM(AF$6),FIND("~",SUBSTITUTE(AF$6," ","~",LEN(TRIM(AF$6))-LEN(SUBSTITUTE(TRIM(AF$6)," ",""))))-1)&amp;" Total",$B$6:$AH$427,ROW($A299)-5,FALSE))</f>
        <v>0</v>
      </c>
      <c r="AG299" s="11">
        <f ca="1">IF(AG$5&lt;&gt;"",HLOOKUP(AG$5,Functionalization!$G$6:$M$427,ROW($A299)-5,FALSE),IFERROR(INDEX(AG$391:AG$427,MATCH($F299,$B$391:$B$427,0))/VLOOKUP($F299,$B$391:$AH$427,MATCH(LEFT(TRIM(AG$6),FIND("~",SUBSTITUTE(AG$6,"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299))*HLOOKUP(LEFT(TRIM(AG$6),FIND("~",SUBSTITUTE(AG$6," ","~",LEN(TRIM(AG$6))-LEN(SUBSTITUTE(TRIM(AG$6)," ",""))))-1)&amp;" Total",$B$6:$AH$427,ROW($A299)-5,FALSE))</f>
        <v>0</v>
      </c>
      <c r="AH299" s="11">
        <f ca="1">IF(AH$5&lt;&gt;"",HLOOKUP(AH$5,Functionalization!$G$6:$M$427,ROW($A299)-5,FALSE),IFERROR(INDEX(AH$391:AH$427,MATCH($F299,$B$391:$B$427,0))/VLOOKUP($F299,$B$391:$AH$427,MATCH(LEFT(TRIM(AH$6),FIND("~",SUBSTITUTE(AH$6,"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299))*HLOOKUP(LEFT(TRIM(AH$6),FIND("~",SUBSTITUTE(AH$6," ","~",LEN(TRIM(AH$6))-LEN(SUBSTITUTE(TRIM(AH$6)," ",""))))-1)&amp;" Total",$B$6:$AH$427,ROW($A299)-5,FALSE))</f>
        <v>0</v>
      </c>
      <c r="AJ299">
        <f ca="1">IFERROR(IF(SUMIF($G$6:$AH$6,AJ$6&amp;" Total",$G299:$AH299)-(SUMIF($G$6:$AH$6,AJ$6&amp;" "&amp;'Input-Func_Class'!$D$22,$G299:$AH299)+IFERROR(SUMIF($G$6:$AH$6,AJ$6&amp;" "&amp;'Input-Func_Class'!$E$22,$G299:$AH299),SUMIF($G$6:$AH$6,AJ$6&amp;" "&amp;'Input-Func_Class'!$B$24,$G299:$AH299))+SUMIF($G$6:$AH$6,AJ$6&amp;" "&amp;'Input-Func_Class'!$F$22,$G299:$AH299))&lt;Check_Limit,0,1),1)</f>
        <v>0</v>
      </c>
      <c r="AK299">
        <f ca="1">IFERROR(IF(SUMIF($G$6:$AH$6,AK$6&amp;" Total",$G299:$AH299)-(SUMIF($G$6:$AH$6,AK$6&amp;" "&amp;'Input-Func_Class'!$D$22,$G299:$AH299)+IFERROR(SUMIF($G$6:$AH$6,AK$6&amp;" "&amp;'Input-Func_Class'!$E$22,$G299:$AH299),SUMIF($G$6:$AH$6,AK$6&amp;" "&amp;'Input-Func_Class'!$B$24,$G299:$AH299))+SUMIF($G$6:$AH$6,AK$6&amp;" "&amp;'Input-Func_Class'!$F$22,$G299:$AH299))&lt;Check_Limit,0,1),1)</f>
        <v>0</v>
      </c>
      <c r="AL299">
        <f ca="1">IFERROR(IF(SUMIF($G$6:$AH$6,AL$6&amp;" Total",$G299:$AH299)-(SUMIF($G$6:$AH$6,AL$6&amp;" "&amp;'Input-Func_Class'!$D$22,$G299:$AH299)+IFERROR(SUMIF($G$6:$AH$6,AL$6&amp;" "&amp;'Input-Func_Class'!$E$22,$G299:$AH299),SUMIF($G$6:$AH$6,AL$6&amp;" "&amp;'Input-Func_Class'!$B$24,$G299:$AH299))+SUMIF($G$6:$AH$6,AL$6&amp;" "&amp;'Input-Func_Class'!$F$22,$G299:$AH299))&lt;Check_Limit,0,1),1)</f>
        <v>0</v>
      </c>
      <c r="AM299">
        <f ca="1">IFERROR(IF(SUMIF($G$6:$AH$6,AM$6&amp;" Total",$G299:$AH299)-(SUMIF($G$6:$AH$6,AM$6&amp;" "&amp;'Input-Func_Class'!$D$22,$G299:$AH299)+IFERROR(SUMIF($G$6:$AH$6,AM$6&amp;" "&amp;'Input-Func_Class'!$E$22,$G299:$AH299),SUMIF($G$6:$AH$6,AM$6&amp;" "&amp;'Input-Func_Class'!$B$24,$G299:$AH299))+SUMIF($G$6:$AH$6,AM$6&amp;" "&amp;'Input-Func_Class'!$F$22,$G299:$AH299))&lt;Check_Limit,0,1),1)</f>
        <v>0</v>
      </c>
      <c r="AN299">
        <f ca="1">IFERROR(IF(SUMIF($G$6:$AH$6,AN$6&amp;" Total",$G299:$AH299)-(SUMIF($G$6:$AH$6,AN$6&amp;" "&amp;'Input-Func_Class'!$D$22,$G299:$AH299)+IFERROR(SUMIF($G$6:$AH$6,AN$6&amp;" "&amp;'Input-Func_Class'!$E$22,$G299:$AH299),SUMIF($G$6:$AH$6,AN$6&amp;" "&amp;'Input-Func_Class'!$B$24,$G299:$AH299))+SUMIF($G$6:$AH$6,AN$6&amp;" "&amp;'Input-Func_Class'!$F$22,$G299:$AH299))&lt;Check_Limit,0,1),1)</f>
        <v>0</v>
      </c>
      <c r="AO299">
        <f ca="1">IFERROR(IF(SUMIF($G$6:$AH$6,AO$6&amp;" Total",$G299:$AH299)-(SUMIF($G$6:$AH$6,AO$6&amp;" "&amp;'Input-Func_Class'!$D$22,$G299:$AH299)+IFERROR(SUMIF($G$6:$AH$6,AO$6&amp;" "&amp;'Input-Func_Class'!$E$22,$G299:$AH299),SUMIF($G$6:$AH$6,AO$6&amp;" "&amp;'Input-Func_Class'!$B$24,$G299:$AH299))+SUMIF($G$6:$AH$6,AO$6&amp;" "&amp;'Input-Func_Class'!$F$22,$G299:$AH299))&lt;Check_Limit,0,1),1)</f>
        <v>0</v>
      </c>
      <c r="AP299">
        <f ca="1">IFERROR(IF(SUMIF($G$6:$AH$6,AP$6&amp;" Total",$G299:$AH299)-(SUMIF($G$6:$AH$6,AP$6&amp;" "&amp;'Input-Func_Class'!$D$22,$G299:$AH299)+IFERROR(SUMIF($G$6:$AH$6,AP$6&amp;" "&amp;'Input-Func_Class'!$E$22,$G299:$AH299),SUMIF($G$6:$AH$6,AP$6&amp;" "&amp;'Input-Func_Class'!$B$24,$G299:$AH299))+SUMIF($G$6:$AH$6,AP$6&amp;" "&amp;'Input-Func_Class'!$F$22,$G299:$AH299))&lt;Check_Limit,0,1),1)</f>
        <v>0</v>
      </c>
    </row>
    <row r="300" spans="1:42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>Functionalization!$D300</f>
        <v>0</v>
      </c>
      <c r="E300" s="11">
        <f t="shared" si="37"/>
        <v>0</v>
      </c>
      <c r="F300" s="3" t="str">
        <f>IF($D300=0,"-",IF('Input-Accounts'!$E300&lt;&gt;0,'Input-Accounts'!$E300,'Input-Accounts'!$G300))</f>
        <v>-</v>
      </c>
      <c r="G300" s="11">
        <f ca="1">IF(G$5&lt;&gt;"",HLOOKUP(G$5,Functionalization!$G$6:$M$427,ROW($A300)-5,FALSE),IFERROR(INDEX(G$391:G$427,MATCH($F300,$B$391:$B$427,0))/VLOOKUP($F300,$B$391:$AH$427,MATCH(LEFT(TRIM(G$6),FIND("~",SUBSTITUTE(G$6,"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300))*HLOOKUP(LEFT(TRIM(G$6),FIND("~",SUBSTITUTE(G$6," ","~",LEN(TRIM(G$6))-LEN(SUBSTITUTE(TRIM(G$6)," ",""))))-1)&amp;" Total",$B$6:$AH$427,ROW($A300)-5,FALSE))</f>
        <v>0</v>
      </c>
      <c r="H300" s="11">
        <f ca="1">IF(H$5&lt;&gt;"",HLOOKUP(H$5,Functionalization!$G$6:$M$427,ROW($A300)-5,FALSE),IFERROR(INDEX(H$391:H$427,MATCH($F300,$B$391:$B$427,0))/VLOOKUP($F300,$B$391:$AH$427,MATCH(LEFT(TRIM(H$6),FIND("~",SUBSTITUTE(H$6,"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300))*HLOOKUP(LEFT(TRIM(H$6),FIND("~",SUBSTITUTE(H$6," ","~",LEN(TRIM(H$6))-LEN(SUBSTITUTE(TRIM(H$6)," ",""))))-1)&amp;" Total",$B$6:$AH$427,ROW($A300)-5,FALSE))</f>
        <v>0</v>
      </c>
      <c r="I300" s="11">
        <f ca="1">IF(I$5&lt;&gt;"",HLOOKUP(I$5,Functionalization!$G$6:$M$427,ROW($A300)-5,FALSE),IFERROR(INDEX(I$391:I$427,MATCH($F300,$B$391:$B$427,0))/VLOOKUP($F300,$B$391:$AH$427,MATCH(LEFT(TRIM(I$6),FIND("~",SUBSTITUTE(I$6,"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300))*HLOOKUP(LEFT(TRIM(I$6),FIND("~",SUBSTITUTE(I$6," ","~",LEN(TRIM(I$6))-LEN(SUBSTITUTE(TRIM(I$6)," ",""))))-1)&amp;" Total",$B$6:$AH$427,ROW($A300)-5,FALSE))</f>
        <v>0</v>
      </c>
      <c r="J300" s="11">
        <f ca="1">IF(J$5&lt;&gt;"",HLOOKUP(J$5,Functionalization!$G$6:$M$427,ROW($A300)-5,FALSE),IFERROR(INDEX(J$391:J$427,MATCH($F300,$B$391:$B$427,0))/VLOOKUP($F300,$B$391:$AH$427,MATCH(LEFT(TRIM(J$6),FIND("~",SUBSTITUTE(J$6,"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300))*HLOOKUP(LEFT(TRIM(J$6),FIND("~",SUBSTITUTE(J$6," ","~",LEN(TRIM(J$6))-LEN(SUBSTITUTE(TRIM(J$6)," ",""))))-1)&amp;" Total",$B$6:$AH$427,ROW($A300)-5,FALSE))</f>
        <v>0</v>
      </c>
      <c r="K300" s="11">
        <f ca="1">IF(K$5&lt;&gt;"",HLOOKUP(K$5,Functionalization!$G$6:$M$427,ROW($A300)-5,FALSE),IFERROR(INDEX(K$391:K$427,MATCH($F300,$B$391:$B$427,0))/VLOOKUP($F300,$B$391:$AH$427,MATCH(LEFT(TRIM(K$6),FIND("~",SUBSTITUTE(K$6,"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300))*HLOOKUP(LEFT(TRIM(K$6),FIND("~",SUBSTITUTE(K$6," ","~",LEN(TRIM(K$6))-LEN(SUBSTITUTE(TRIM(K$6)," ",""))))-1)&amp;" Total",$B$6:$AH$427,ROW($A300)-5,FALSE))</f>
        <v>0</v>
      </c>
      <c r="L300" s="11">
        <f ca="1">IF(L$5&lt;&gt;"",HLOOKUP(L$5,Functionalization!$G$6:$M$427,ROW($A300)-5,FALSE),IFERROR(INDEX(L$391:L$427,MATCH($F300,$B$391:$B$427,0))/VLOOKUP($F300,$B$391:$AH$427,MATCH(LEFT(TRIM(L$6),FIND("~",SUBSTITUTE(L$6,"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300))*HLOOKUP(LEFT(TRIM(L$6),FIND("~",SUBSTITUTE(L$6," ","~",LEN(TRIM(L$6))-LEN(SUBSTITUTE(TRIM(L$6)," ",""))))-1)&amp;" Total",$B$6:$AH$427,ROW($A300)-5,FALSE))</f>
        <v>0</v>
      </c>
      <c r="M300" s="11">
        <f ca="1">IF(M$5&lt;&gt;"",HLOOKUP(M$5,Functionalization!$G$6:$M$427,ROW($A300)-5,FALSE),IFERROR(INDEX(M$391:M$427,MATCH($F300,$B$391:$B$427,0))/VLOOKUP($F300,$B$391:$AH$427,MATCH(LEFT(TRIM(M$6),FIND("~",SUBSTITUTE(M$6,"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300))*HLOOKUP(LEFT(TRIM(M$6),FIND("~",SUBSTITUTE(M$6," ","~",LEN(TRIM(M$6))-LEN(SUBSTITUTE(TRIM(M$6)," ",""))))-1)&amp;" Total",$B$6:$AH$427,ROW($A300)-5,FALSE))</f>
        <v>0</v>
      </c>
      <c r="N300" s="11">
        <f ca="1">IF(N$5&lt;&gt;"",HLOOKUP(N$5,Functionalization!$G$6:$M$427,ROW($A300)-5,FALSE),IFERROR(INDEX(N$391:N$427,MATCH($F300,$B$391:$B$427,0))/VLOOKUP($F300,$B$391:$AH$427,MATCH(LEFT(TRIM(N$6),FIND("~",SUBSTITUTE(N$6,"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300))*HLOOKUP(LEFT(TRIM(N$6),FIND("~",SUBSTITUTE(N$6," ","~",LEN(TRIM(N$6))-LEN(SUBSTITUTE(TRIM(N$6)," ",""))))-1)&amp;" Total",$B$6:$AH$427,ROW($A300)-5,FALSE))</f>
        <v>0</v>
      </c>
      <c r="O300" s="11">
        <f ca="1">IF(O$5&lt;&gt;"",HLOOKUP(O$5,Functionalization!$G$6:$M$427,ROW($A300)-5,FALSE),IFERROR(INDEX(O$391:O$427,MATCH($F300,$B$391:$B$427,0))/VLOOKUP($F300,$B$391:$AH$427,MATCH(LEFT(TRIM(O$6),FIND("~",SUBSTITUTE(O$6,"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300))*HLOOKUP(LEFT(TRIM(O$6),FIND("~",SUBSTITUTE(O$6," ","~",LEN(TRIM(O$6))-LEN(SUBSTITUTE(TRIM(O$6)," ",""))))-1)&amp;" Total",$B$6:$AH$427,ROW($A300)-5,FALSE))</f>
        <v>0</v>
      </c>
      <c r="P300" s="11">
        <f ca="1">IF(P$5&lt;&gt;"",HLOOKUP(P$5,Functionalization!$G$6:$M$427,ROW($A300)-5,FALSE),IFERROR(INDEX(P$391:P$427,MATCH($F300,$B$391:$B$427,0))/VLOOKUP($F300,$B$391:$AH$427,MATCH(LEFT(TRIM(P$6),FIND("~",SUBSTITUTE(P$6,"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300))*HLOOKUP(LEFT(TRIM(P$6),FIND("~",SUBSTITUTE(P$6," ","~",LEN(TRIM(P$6))-LEN(SUBSTITUTE(TRIM(P$6)," ",""))))-1)&amp;" Total",$B$6:$AH$427,ROW($A300)-5,FALSE))</f>
        <v>0</v>
      </c>
      <c r="Q300" s="11">
        <f ca="1">IF(Q$5&lt;&gt;"",HLOOKUP(Q$5,Functionalization!$G$6:$M$427,ROW($A300)-5,FALSE),IFERROR(INDEX(Q$391:Q$427,MATCH($F300,$B$391:$B$427,0))/VLOOKUP($F300,$B$391:$AH$427,MATCH(LEFT(TRIM(Q$6),FIND("~",SUBSTITUTE(Q$6,"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300))*HLOOKUP(LEFT(TRIM(Q$6),FIND("~",SUBSTITUTE(Q$6," ","~",LEN(TRIM(Q$6))-LEN(SUBSTITUTE(TRIM(Q$6)," ",""))))-1)&amp;" Total",$B$6:$AH$427,ROW($A300)-5,FALSE))</f>
        <v>0</v>
      </c>
      <c r="R300" s="11">
        <f ca="1">IF(R$5&lt;&gt;"",HLOOKUP(R$5,Functionalization!$G$6:$M$427,ROW($A300)-5,FALSE),IFERROR(INDEX(R$391:R$427,MATCH($F300,$B$391:$B$427,0))/VLOOKUP($F300,$B$391:$AH$427,MATCH(LEFT(TRIM(R$6),FIND("~",SUBSTITUTE(R$6,"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300))*HLOOKUP(LEFT(TRIM(R$6),FIND("~",SUBSTITUTE(R$6," ","~",LEN(TRIM(R$6))-LEN(SUBSTITUTE(TRIM(R$6)," ",""))))-1)&amp;" Total",$B$6:$AH$427,ROW($A300)-5,FALSE))</f>
        <v>0</v>
      </c>
      <c r="S300" s="11">
        <f ca="1">IF(S$5&lt;&gt;"",HLOOKUP(S$5,Functionalization!$G$6:$M$427,ROW($A300)-5,FALSE),IFERROR(INDEX(S$391:S$427,MATCH($F300,$B$391:$B$427,0))/VLOOKUP($F300,$B$391:$AH$427,MATCH(LEFT(TRIM(S$6),FIND("~",SUBSTITUTE(S$6,"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300))*HLOOKUP(LEFT(TRIM(S$6),FIND("~",SUBSTITUTE(S$6," ","~",LEN(TRIM(S$6))-LEN(SUBSTITUTE(TRIM(S$6)," ",""))))-1)&amp;" Total",$B$6:$AH$427,ROW($A300)-5,FALSE))</f>
        <v>0</v>
      </c>
      <c r="T300" s="11">
        <f ca="1">IF(T$5&lt;&gt;"",HLOOKUP(T$5,Functionalization!$G$6:$M$427,ROW($A300)-5,FALSE),IFERROR(INDEX(T$391:T$427,MATCH($F300,$B$391:$B$427,0))/VLOOKUP($F300,$B$391:$AH$427,MATCH(LEFT(TRIM(T$6),FIND("~",SUBSTITUTE(T$6,"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300))*HLOOKUP(LEFT(TRIM(T$6),FIND("~",SUBSTITUTE(T$6," ","~",LEN(TRIM(T$6))-LEN(SUBSTITUTE(TRIM(T$6)," ",""))))-1)&amp;" Total",$B$6:$AH$427,ROW($A300)-5,FALSE))</f>
        <v>0</v>
      </c>
      <c r="U300" s="11">
        <f ca="1">IF(U$5&lt;&gt;"",HLOOKUP(U$5,Functionalization!$G$6:$M$427,ROW($A300)-5,FALSE),IFERROR(INDEX(U$391:U$427,MATCH($F300,$B$391:$B$427,0))/VLOOKUP($F300,$B$391:$AH$427,MATCH(LEFT(TRIM(U$6),FIND("~",SUBSTITUTE(U$6,"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300))*HLOOKUP(LEFT(TRIM(U$6),FIND("~",SUBSTITUTE(U$6," ","~",LEN(TRIM(U$6))-LEN(SUBSTITUTE(TRIM(U$6)," ",""))))-1)&amp;" Total",$B$6:$AH$427,ROW($A300)-5,FALSE))</f>
        <v>0</v>
      </c>
      <c r="V300" s="11">
        <f ca="1">IF(V$5&lt;&gt;"",HLOOKUP(V$5,Functionalization!$G$6:$M$427,ROW($A300)-5,FALSE),IFERROR(INDEX(V$391:V$427,MATCH($F300,$B$391:$B$427,0))/VLOOKUP($F300,$B$391:$AH$427,MATCH(LEFT(TRIM(V$6),FIND("~",SUBSTITUTE(V$6,"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300))*HLOOKUP(LEFT(TRIM(V$6),FIND("~",SUBSTITUTE(V$6," ","~",LEN(TRIM(V$6))-LEN(SUBSTITUTE(TRIM(V$6)," ",""))))-1)&amp;" Total",$B$6:$AH$427,ROW($A300)-5,FALSE))</f>
        <v>0</v>
      </c>
      <c r="W300" s="11">
        <f ca="1">IF(W$5&lt;&gt;"",HLOOKUP(W$5,Functionalization!$G$6:$M$427,ROW($A300)-5,FALSE),IFERROR(INDEX(W$391:W$427,MATCH($F300,$B$391:$B$427,0))/VLOOKUP($F300,$B$391:$AH$427,MATCH(LEFT(TRIM(W$6),FIND("~",SUBSTITUTE(W$6,"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300))*HLOOKUP(LEFT(TRIM(W$6),FIND("~",SUBSTITUTE(W$6," ","~",LEN(TRIM(W$6))-LEN(SUBSTITUTE(TRIM(W$6)," ",""))))-1)&amp;" Total",$B$6:$AH$427,ROW($A300)-5,FALSE))</f>
        <v>0</v>
      </c>
      <c r="X300" s="11">
        <f ca="1">IF(X$5&lt;&gt;"",HLOOKUP(X$5,Functionalization!$G$6:$M$427,ROW($A300)-5,FALSE),IFERROR(INDEX(X$391:X$427,MATCH($F300,$B$391:$B$427,0))/VLOOKUP($F300,$B$391:$AH$427,MATCH(LEFT(TRIM(X$6),FIND("~",SUBSTITUTE(X$6,"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300))*HLOOKUP(LEFT(TRIM(X$6),FIND("~",SUBSTITUTE(X$6," ","~",LEN(TRIM(X$6))-LEN(SUBSTITUTE(TRIM(X$6)," ",""))))-1)&amp;" Total",$B$6:$AH$427,ROW($A300)-5,FALSE))</f>
        <v>0</v>
      </c>
      <c r="Y300" s="11">
        <f ca="1">IF(Y$5&lt;&gt;"",HLOOKUP(Y$5,Functionalization!$G$6:$M$427,ROW($A300)-5,FALSE),IFERROR(INDEX(Y$391:Y$427,MATCH($F300,$B$391:$B$427,0))/VLOOKUP($F300,$B$391:$AH$427,MATCH(LEFT(TRIM(Y$6),FIND("~",SUBSTITUTE(Y$6,"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300))*HLOOKUP(LEFT(TRIM(Y$6),FIND("~",SUBSTITUTE(Y$6," ","~",LEN(TRIM(Y$6))-LEN(SUBSTITUTE(TRIM(Y$6)," ",""))))-1)&amp;" Total",$B$6:$AH$427,ROW($A300)-5,FALSE))</f>
        <v>0</v>
      </c>
      <c r="Z300" s="11">
        <f ca="1">IF(Z$5&lt;&gt;"",HLOOKUP(Z$5,Functionalization!$G$6:$M$427,ROW($A300)-5,FALSE),IFERROR(INDEX(Z$391:Z$427,MATCH($F300,$B$391:$B$427,0))/VLOOKUP($F300,$B$391:$AH$427,MATCH(LEFT(TRIM(Z$6),FIND("~",SUBSTITUTE(Z$6,"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300))*HLOOKUP(LEFT(TRIM(Z$6),FIND("~",SUBSTITUTE(Z$6," ","~",LEN(TRIM(Z$6))-LEN(SUBSTITUTE(TRIM(Z$6)," ",""))))-1)&amp;" Total",$B$6:$AH$427,ROW($A300)-5,FALSE))</f>
        <v>0</v>
      </c>
      <c r="AA300" s="11">
        <f ca="1">IF(AA$5&lt;&gt;"",HLOOKUP(AA$5,Functionalization!$G$6:$M$427,ROW($A300)-5,FALSE),IFERROR(INDEX(AA$391:AA$427,MATCH($F300,$B$391:$B$427,0))/VLOOKUP($F300,$B$391:$AH$427,MATCH(LEFT(TRIM(AA$6),FIND("~",SUBSTITUTE(AA$6,"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300))*HLOOKUP(LEFT(TRIM(AA$6),FIND("~",SUBSTITUTE(AA$6," ","~",LEN(TRIM(AA$6))-LEN(SUBSTITUTE(TRIM(AA$6)," ",""))))-1)&amp;" Total",$B$6:$AH$427,ROW($A300)-5,FALSE))</f>
        <v>0</v>
      </c>
      <c r="AB300" s="11">
        <f ca="1">IF(AB$5&lt;&gt;"",HLOOKUP(AB$5,Functionalization!$G$6:$M$427,ROW($A300)-5,FALSE),IFERROR(INDEX(AB$391:AB$427,MATCH($F300,$B$391:$B$427,0))/VLOOKUP($F300,$B$391:$AH$427,MATCH(LEFT(TRIM(AB$6),FIND("~",SUBSTITUTE(AB$6,"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300))*HLOOKUP(LEFT(TRIM(AB$6),FIND("~",SUBSTITUTE(AB$6," ","~",LEN(TRIM(AB$6))-LEN(SUBSTITUTE(TRIM(AB$6)," ",""))))-1)&amp;" Total",$B$6:$AH$427,ROW($A300)-5,FALSE))</f>
        <v>0</v>
      </c>
      <c r="AC300" s="11">
        <f ca="1">IF(AC$5&lt;&gt;"",HLOOKUP(AC$5,Functionalization!$G$6:$M$427,ROW($A300)-5,FALSE),IFERROR(INDEX(AC$391:AC$427,MATCH($F300,$B$391:$B$427,0))/VLOOKUP($F300,$B$391:$AH$427,MATCH(LEFT(TRIM(AC$6),FIND("~",SUBSTITUTE(AC$6,"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300))*HLOOKUP(LEFT(TRIM(AC$6),FIND("~",SUBSTITUTE(AC$6," ","~",LEN(TRIM(AC$6))-LEN(SUBSTITUTE(TRIM(AC$6)," ",""))))-1)&amp;" Total",$B$6:$AH$427,ROW($A300)-5,FALSE))</f>
        <v>0</v>
      </c>
      <c r="AD300" s="11">
        <f ca="1">IF(AD$5&lt;&gt;"",HLOOKUP(AD$5,Functionalization!$G$6:$M$427,ROW($A300)-5,FALSE),IFERROR(INDEX(AD$391:AD$427,MATCH($F300,$B$391:$B$427,0))/VLOOKUP($F300,$B$391:$AH$427,MATCH(LEFT(TRIM(AD$6),FIND("~",SUBSTITUTE(AD$6,"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300))*HLOOKUP(LEFT(TRIM(AD$6),FIND("~",SUBSTITUTE(AD$6," ","~",LEN(TRIM(AD$6))-LEN(SUBSTITUTE(TRIM(AD$6)," ",""))))-1)&amp;" Total",$B$6:$AH$427,ROW($A300)-5,FALSE))</f>
        <v>0</v>
      </c>
      <c r="AE300" s="11">
        <f ca="1">IF(AE$5&lt;&gt;"",HLOOKUP(AE$5,Functionalization!$G$6:$M$427,ROW($A300)-5,FALSE),IFERROR(INDEX(AE$391:AE$427,MATCH($F300,$B$391:$B$427,0))/VLOOKUP($F300,$B$391:$AH$427,MATCH(LEFT(TRIM(AE$6),FIND("~",SUBSTITUTE(AE$6,"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300))*HLOOKUP(LEFT(TRIM(AE$6),FIND("~",SUBSTITUTE(AE$6," ","~",LEN(TRIM(AE$6))-LEN(SUBSTITUTE(TRIM(AE$6)," ",""))))-1)&amp;" Total",$B$6:$AH$427,ROW($A300)-5,FALSE))</f>
        <v>0</v>
      </c>
      <c r="AF300" s="11">
        <f ca="1">IF(AF$5&lt;&gt;"",HLOOKUP(AF$5,Functionalization!$G$6:$M$427,ROW($A300)-5,FALSE),IFERROR(INDEX(AF$391:AF$427,MATCH($F300,$B$391:$B$427,0))/VLOOKUP($F300,$B$391:$AH$427,MATCH(LEFT(TRIM(AF$6),FIND("~",SUBSTITUTE(AF$6,"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300))*HLOOKUP(LEFT(TRIM(AF$6),FIND("~",SUBSTITUTE(AF$6," ","~",LEN(TRIM(AF$6))-LEN(SUBSTITUTE(TRIM(AF$6)," ",""))))-1)&amp;" Total",$B$6:$AH$427,ROW($A300)-5,FALSE))</f>
        <v>0</v>
      </c>
      <c r="AG300" s="11">
        <f ca="1">IF(AG$5&lt;&gt;"",HLOOKUP(AG$5,Functionalization!$G$6:$M$427,ROW($A300)-5,FALSE),IFERROR(INDEX(AG$391:AG$427,MATCH($F300,$B$391:$B$427,0))/VLOOKUP($F300,$B$391:$AH$427,MATCH(LEFT(TRIM(AG$6),FIND("~",SUBSTITUTE(AG$6,"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300))*HLOOKUP(LEFT(TRIM(AG$6),FIND("~",SUBSTITUTE(AG$6," ","~",LEN(TRIM(AG$6))-LEN(SUBSTITUTE(TRIM(AG$6)," ",""))))-1)&amp;" Total",$B$6:$AH$427,ROW($A300)-5,FALSE))</f>
        <v>0</v>
      </c>
      <c r="AH300" s="11">
        <f ca="1">IF(AH$5&lt;&gt;"",HLOOKUP(AH$5,Functionalization!$G$6:$M$427,ROW($A300)-5,FALSE),IFERROR(INDEX(AH$391:AH$427,MATCH($F300,$B$391:$B$427,0))/VLOOKUP($F300,$B$391:$AH$427,MATCH(LEFT(TRIM(AH$6),FIND("~",SUBSTITUTE(AH$6,"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300))*HLOOKUP(LEFT(TRIM(AH$6),FIND("~",SUBSTITUTE(AH$6," ","~",LEN(TRIM(AH$6))-LEN(SUBSTITUTE(TRIM(AH$6)," ",""))))-1)&amp;" Total",$B$6:$AH$427,ROW($A300)-5,FALSE))</f>
        <v>0</v>
      </c>
      <c r="AJ300">
        <f ca="1">IFERROR(IF(SUMIF($G$6:$AH$6,AJ$6&amp;" Total",$G300:$AH300)-(SUMIF($G$6:$AH$6,AJ$6&amp;" "&amp;'Input-Func_Class'!$D$22,$G300:$AH300)+IFERROR(SUMIF($G$6:$AH$6,AJ$6&amp;" "&amp;'Input-Func_Class'!$E$22,$G300:$AH300),SUMIF($G$6:$AH$6,AJ$6&amp;" "&amp;'Input-Func_Class'!$B$24,$G300:$AH300))+SUMIF($G$6:$AH$6,AJ$6&amp;" "&amp;'Input-Func_Class'!$F$22,$G300:$AH300))&lt;Check_Limit,0,1),1)</f>
        <v>0</v>
      </c>
      <c r="AK300">
        <f ca="1">IFERROR(IF(SUMIF($G$6:$AH$6,AK$6&amp;" Total",$G300:$AH300)-(SUMIF($G$6:$AH$6,AK$6&amp;" "&amp;'Input-Func_Class'!$D$22,$G300:$AH300)+IFERROR(SUMIF($G$6:$AH$6,AK$6&amp;" "&amp;'Input-Func_Class'!$E$22,$G300:$AH300),SUMIF($G$6:$AH$6,AK$6&amp;" "&amp;'Input-Func_Class'!$B$24,$G300:$AH300))+SUMIF($G$6:$AH$6,AK$6&amp;" "&amp;'Input-Func_Class'!$F$22,$G300:$AH300))&lt;Check_Limit,0,1),1)</f>
        <v>0</v>
      </c>
      <c r="AL300">
        <f ca="1">IFERROR(IF(SUMIF($G$6:$AH$6,AL$6&amp;" Total",$G300:$AH300)-(SUMIF($G$6:$AH$6,AL$6&amp;" "&amp;'Input-Func_Class'!$D$22,$G300:$AH300)+IFERROR(SUMIF($G$6:$AH$6,AL$6&amp;" "&amp;'Input-Func_Class'!$E$22,$G300:$AH300),SUMIF($G$6:$AH$6,AL$6&amp;" "&amp;'Input-Func_Class'!$B$24,$G300:$AH300))+SUMIF($G$6:$AH$6,AL$6&amp;" "&amp;'Input-Func_Class'!$F$22,$G300:$AH300))&lt;Check_Limit,0,1),1)</f>
        <v>0</v>
      </c>
      <c r="AM300">
        <f ca="1">IFERROR(IF(SUMIF($G$6:$AH$6,AM$6&amp;" Total",$G300:$AH300)-(SUMIF($G$6:$AH$6,AM$6&amp;" "&amp;'Input-Func_Class'!$D$22,$G300:$AH300)+IFERROR(SUMIF($G$6:$AH$6,AM$6&amp;" "&amp;'Input-Func_Class'!$E$22,$G300:$AH300),SUMIF($G$6:$AH$6,AM$6&amp;" "&amp;'Input-Func_Class'!$B$24,$G300:$AH300))+SUMIF($G$6:$AH$6,AM$6&amp;" "&amp;'Input-Func_Class'!$F$22,$G300:$AH300))&lt;Check_Limit,0,1),1)</f>
        <v>0</v>
      </c>
      <c r="AN300">
        <f ca="1">IFERROR(IF(SUMIF($G$6:$AH$6,AN$6&amp;" Total",$G300:$AH300)-(SUMIF($G$6:$AH$6,AN$6&amp;" "&amp;'Input-Func_Class'!$D$22,$G300:$AH300)+IFERROR(SUMIF($G$6:$AH$6,AN$6&amp;" "&amp;'Input-Func_Class'!$E$22,$G300:$AH300),SUMIF($G$6:$AH$6,AN$6&amp;" "&amp;'Input-Func_Class'!$B$24,$G300:$AH300))+SUMIF($G$6:$AH$6,AN$6&amp;" "&amp;'Input-Func_Class'!$F$22,$G300:$AH300))&lt;Check_Limit,0,1),1)</f>
        <v>0</v>
      </c>
      <c r="AO300">
        <f ca="1">IFERROR(IF(SUMIF($G$6:$AH$6,AO$6&amp;" Total",$G300:$AH300)-(SUMIF($G$6:$AH$6,AO$6&amp;" "&amp;'Input-Func_Class'!$D$22,$G300:$AH300)+IFERROR(SUMIF($G$6:$AH$6,AO$6&amp;" "&amp;'Input-Func_Class'!$E$22,$G300:$AH300),SUMIF($G$6:$AH$6,AO$6&amp;" "&amp;'Input-Func_Class'!$B$24,$G300:$AH300))+SUMIF($G$6:$AH$6,AO$6&amp;" "&amp;'Input-Func_Class'!$F$22,$G300:$AH300))&lt;Check_Limit,0,1),1)</f>
        <v>0</v>
      </c>
      <c r="AP300">
        <f ca="1">IFERROR(IF(SUMIF($G$6:$AH$6,AP$6&amp;" Total",$G300:$AH300)-(SUMIF($G$6:$AH$6,AP$6&amp;" "&amp;'Input-Func_Class'!$D$22,$G300:$AH300)+IFERROR(SUMIF($G$6:$AH$6,AP$6&amp;" "&amp;'Input-Func_Class'!$E$22,$G300:$AH300),SUMIF($G$6:$AH$6,AP$6&amp;" "&amp;'Input-Func_Class'!$B$24,$G300:$AH300))+SUMIF($G$6:$AH$6,AP$6&amp;" "&amp;'Input-Func_Class'!$F$22,$G300:$AH300))&lt;Check_Limit,0,1),1)</f>
        <v>0</v>
      </c>
    </row>
    <row r="301" spans="1:42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>Functionalization!$D301</f>
        <v>42</v>
      </c>
      <c r="E301" s="11">
        <f t="shared" ca="1" si="37"/>
        <v>0</v>
      </c>
      <c r="F301" s="3" t="str">
        <f>IF($D301=0,"-",IF('Input-Accounts'!$E301&lt;&gt;0,'Input-Accounts'!$E301,'Input-Accounts'!$G301))</f>
        <v>COMMODITY</v>
      </c>
      <c r="G301" s="11">
        <f ca="1">IF(G$5&lt;&gt;"",HLOOKUP(G$5,Functionalization!$G$6:$M$427,ROW($A301)-5,FALSE),IFERROR(INDEX(G$391:G$427,MATCH($F301,$B$391:$B$427,0))/VLOOKUP($F301,$B$391:$AH$427,MATCH(LEFT(TRIM(G$6),FIND("~",SUBSTITUTE(G$6,"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301))*HLOOKUP(LEFT(TRIM(G$6),FIND("~",SUBSTITUTE(G$6," ","~",LEN(TRIM(G$6))-LEN(SUBSTITUTE(TRIM(G$6)," ",""))))-1)&amp;" Total",$B$6:$AH$427,ROW($A301)-5,FALSE))</f>
        <v>0</v>
      </c>
      <c r="H301" s="11">
        <f ca="1">IF(H$5&lt;&gt;"",HLOOKUP(H$5,Functionalization!$G$6:$M$427,ROW($A301)-5,FALSE),IFERROR(INDEX(H$391:H$427,MATCH($F301,$B$391:$B$427,0))/VLOOKUP($F301,$B$391:$AH$427,MATCH(LEFT(TRIM(H$6),FIND("~",SUBSTITUTE(H$6,"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301))*HLOOKUP(LEFT(TRIM(H$6),FIND("~",SUBSTITUTE(H$6," ","~",LEN(TRIM(H$6))-LEN(SUBSTITUTE(TRIM(H$6)," ",""))))-1)&amp;" Total",$B$6:$AH$427,ROW($A301)-5,FALSE))</f>
        <v>0</v>
      </c>
      <c r="I301" s="11">
        <f ca="1">IF(I$5&lt;&gt;"",HLOOKUP(I$5,Functionalization!$G$6:$M$427,ROW($A301)-5,FALSE),IFERROR(INDEX(I$391:I$427,MATCH($F301,$B$391:$B$427,0))/VLOOKUP($F301,$B$391:$AH$427,MATCH(LEFT(TRIM(I$6),FIND("~",SUBSTITUTE(I$6,"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301))*HLOOKUP(LEFT(TRIM(I$6),FIND("~",SUBSTITUTE(I$6," ","~",LEN(TRIM(I$6))-LEN(SUBSTITUTE(TRIM(I$6)," ",""))))-1)&amp;" Total",$B$6:$AH$427,ROW($A301)-5,FALSE))</f>
        <v>0</v>
      </c>
      <c r="J301" s="11">
        <f ca="1">IF(J$5&lt;&gt;"",HLOOKUP(J$5,Functionalization!$G$6:$M$427,ROW($A301)-5,FALSE),IFERROR(INDEX(J$391:J$427,MATCH($F301,$B$391:$B$427,0))/VLOOKUP($F301,$B$391:$AH$427,MATCH(LEFT(TRIM(J$6),FIND("~",SUBSTITUTE(J$6,"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301))*HLOOKUP(LEFT(TRIM(J$6),FIND("~",SUBSTITUTE(J$6," ","~",LEN(TRIM(J$6))-LEN(SUBSTITUTE(TRIM(J$6)," ",""))))-1)&amp;" Total",$B$6:$AH$427,ROW($A301)-5,FALSE))</f>
        <v>0</v>
      </c>
      <c r="K301" s="11">
        <f ca="1">IF(K$5&lt;&gt;"",HLOOKUP(K$5,Functionalization!$G$6:$M$427,ROW($A301)-5,FALSE),IFERROR(INDEX(K$391:K$427,MATCH($F301,$B$391:$B$427,0))/VLOOKUP($F301,$B$391:$AH$427,MATCH(LEFT(TRIM(K$6),FIND("~",SUBSTITUTE(K$6,"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301))*HLOOKUP(LEFT(TRIM(K$6),FIND("~",SUBSTITUTE(K$6," ","~",LEN(TRIM(K$6))-LEN(SUBSTITUTE(TRIM(K$6)," ",""))))-1)&amp;" Total",$B$6:$AH$427,ROW($A301)-5,FALSE))</f>
        <v>42</v>
      </c>
      <c r="L301" s="11">
        <f ca="1">IF(L$5&lt;&gt;"",HLOOKUP(L$5,Functionalization!$G$6:$M$427,ROW($A301)-5,FALSE),IFERROR(INDEX(L$391:L$427,MATCH($F301,$B$391:$B$427,0))/VLOOKUP($F301,$B$391:$AH$427,MATCH(LEFT(TRIM(L$6),FIND("~",SUBSTITUTE(L$6,"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301))*HLOOKUP(LEFT(TRIM(L$6),FIND("~",SUBSTITUTE(L$6," ","~",LEN(TRIM(L$6))-LEN(SUBSTITUTE(TRIM(L$6)," ",""))))-1)&amp;" Total",$B$6:$AH$427,ROW($A301)-5,FALSE))</f>
        <v>0</v>
      </c>
      <c r="M301" s="11">
        <f ca="1">IF(M$5&lt;&gt;"",HLOOKUP(M$5,Functionalization!$G$6:$M$427,ROW($A301)-5,FALSE),IFERROR(INDEX(M$391:M$427,MATCH($F301,$B$391:$B$427,0))/VLOOKUP($F301,$B$391:$AH$427,MATCH(LEFT(TRIM(M$6),FIND("~",SUBSTITUTE(M$6,"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301))*HLOOKUP(LEFT(TRIM(M$6),FIND("~",SUBSTITUTE(M$6," ","~",LEN(TRIM(M$6))-LEN(SUBSTITUTE(TRIM(M$6)," ",""))))-1)&amp;" Total",$B$6:$AH$427,ROW($A301)-5,FALSE))</f>
        <v>42</v>
      </c>
      <c r="N301" s="11">
        <f ca="1">IF(N$5&lt;&gt;"",HLOOKUP(N$5,Functionalization!$G$6:$M$427,ROW($A301)-5,FALSE),IFERROR(INDEX(N$391:N$427,MATCH($F301,$B$391:$B$427,0))/VLOOKUP($F301,$B$391:$AH$427,MATCH(LEFT(TRIM(N$6),FIND("~",SUBSTITUTE(N$6,"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301))*HLOOKUP(LEFT(TRIM(N$6),FIND("~",SUBSTITUTE(N$6," ","~",LEN(TRIM(N$6))-LEN(SUBSTITUTE(TRIM(N$6)," ",""))))-1)&amp;" Total",$B$6:$AH$427,ROW($A301)-5,FALSE))</f>
        <v>0</v>
      </c>
      <c r="O301" s="11">
        <f ca="1">IF(O$5&lt;&gt;"",HLOOKUP(O$5,Functionalization!$G$6:$M$427,ROW($A301)-5,FALSE),IFERROR(INDEX(O$391:O$427,MATCH($F301,$B$391:$B$427,0))/VLOOKUP($F301,$B$391:$AH$427,MATCH(LEFT(TRIM(O$6),FIND("~",SUBSTITUTE(O$6,"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301))*HLOOKUP(LEFT(TRIM(O$6),FIND("~",SUBSTITUTE(O$6," ","~",LEN(TRIM(O$6))-LEN(SUBSTITUTE(TRIM(O$6)," ",""))))-1)&amp;" Total",$B$6:$AH$427,ROW($A301)-5,FALSE))</f>
        <v>0</v>
      </c>
      <c r="P301" s="11">
        <f ca="1">IF(P$5&lt;&gt;"",HLOOKUP(P$5,Functionalization!$G$6:$M$427,ROW($A301)-5,FALSE),IFERROR(INDEX(P$391:P$427,MATCH($F301,$B$391:$B$427,0))/VLOOKUP($F301,$B$391:$AH$427,MATCH(LEFT(TRIM(P$6),FIND("~",SUBSTITUTE(P$6,"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301))*HLOOKUP(LEFT(TRIM(P$6),FIND("~",SUBSTITUTE(P$6," ","~",LEN(TRIM(P$6))-LEN(SUBSTITUTE(TRIM(P$6)," ",""))))-1)&amp;" Total",$B$6:$AH$427,ROW($A301)-5,FALSE))</f>
        <v>0</v>
      </c>
      <c r="Q301" s="11">
        <f ca="1">IF(Q$5&lt;&gt;"",HLOOKUP(Q$5,Functionalization!$G$6:$M$427,ROW($A301)-5,FALSE),IFERROR(INDEX(Q$391:Q$427,MATCH($F301,$B$391:$B$427,0))/VLOOKUP($F301,$B$391:$AH$427,MATCH(LEFT(TRIM(Q$6),FIND("~",SUBSTITUTE(Q$6,"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301))*HLOOKUP(LEFT(TRIM(Q$6),FIND("~",SUBSTITUTE(Q$6," ","~",LEN(TRIM(Q$6))-LEN(SUBSTITUTE(TRIM(Q$6)," ",""))))-1)&amp;" Total",$B$6:$AH$427,ROW($A301)-5,FALSE))</f>
        <v>0</v>
      </c>
      <c r="R301" s="11">
        <f ca="1">IF(R$5&lt;&gt;"",HLOOKUP(R$5,Functionalization!$G$6:$M$427,ROW($A301)-5,FALSE),IFERROR(INDEX(R$391:R$427,MATCH($F301,$B$391:$B$427,0))/VLOOKUP($F301,$B$391:$AH$427,MATCH(LEFT(TRIM(R$6),FIND("~",SUBSTITUTE(R$6,"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301))*HLOOKUP(LEFT(TRIM(R$6),FIND("~",SUBSTITUTE(R$6," ","~",LEN(TRIM(R$6))-LEN(SUBSTITUTE(TRIM(R$6)," ",""))))-1)&amp;" Total",$B$6:$AH$427,ROW($A301)-5,FALSE))</f>
        <v>0</v>
      </c>
      <c r="S301" s="11">
        <f ca="1">IF(S$5&lt;&gt;"",HLOOKUP(S$5,Functionalization!$G$6:$M$427,ROW($A301)-5,FALSE),IFERROR(INDEX(S$391:S$427,MATCH($F301,$B$391:$B$427,0))/VLOOKUP($F301,$B$391:$AH$427,MATCH(LEFT(TRIM(S$6),FIND("~",SUBSTITUTE(S$6,"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301))*HLOOKUP(LEFT(TRIM(S$6),FIND("~",SUBSTITUTE(S$6," ","~",LEN(TRIM(S$6))-LEN(SUBSTITUTE(TRIM(S$6)," ",""))))-1)&amp;" Total",$B$6:$AH$427,ROW($A301)-5,FALSE))</f>
        <v>0</v>
      </c>
      <c r="T301" s="11">
        <f ca="1">IF(T$5&lt;&gt;"",HLOOKUP(T$5,Functionalization!$G$6:$M$427,ROW($A301)-5,FALSE),IFERROR(INDEX(T$391:T$427,MATCH($F301,$B$391:$B$427,0))/VLOOKUP($F301,$B$391:$AH$427,MATCH(LEFT(TRIM(T$6),FIND("~",SUBSTITUTE(T$6,"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301))*HLOOKUP(LEFT(TRIM(T$6),FIND("~",SUBSTITUTE(T$6," ","~",LEN(TRIM(T$6))-LEN(SUBSTITUTE(TRIM(T$6)," ",""))))-1)&amp;" Total",$B$6:$AH$427,ROW($A301)-5,FALSE))</f>
        <v>0</v>
      </c>
      <c r="U301" s="11">
        <f ca="1">IF(U$5&lt;&gt;"",HLOOKUP(U$5,Functionalization!$G$6:$M$427,ROW($A301)-5,FALSE),IFERROR(INDEX(U$391:U$427,MATCH($F301,$B$391:$B$427,0))/VLOOKUP($F301,$B$391:$AH$427,MATCH(LEFT(TRIM(U$6),FIND("~",SUBSTITUTE(U$6,"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301))*HLOOKUP(LEFT(TRIM(U$6),FIND("~",SUBSTITUTE(U$6," ","~",LEN(TRIM(U$6))-LEN(SUBSTITUTE(TRIM(U$6)," ",""))))-1)&amp;" Total",$B$6:$AH$427,ROW($A301)-5,FALSE))</f>
        <v>0</v>
      </c>
      <c r="V301" s="11">
        <f ca="1">IF(V$5&lt;&gt;"",HLOOKUP(V$5,Functionalization!$G$6:$M$427,ROW($A301)-5,FALSE),IFERROR(INDEX(V$391:V$427,MATCH($F301,$B$391:$B$427,0))/VLOOKUP($F301,$B$391:$AH$427,MATCH(LEFT(TRIM(V$6),FIND("~",SUBSTITUTE(V$6,"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301))*HLOOKUP(LEFT(TRIM(V$6),FIND("~",SUBSTITUTE(V$6," ","~",LEN(TRIM(V$6))-LEN(SUBSTITUTE(TRIM(V$6)," ",""))))-1)&amp;" Total",$B$6:$AH$427,ROW($A301)-5,FALSE))</f>
        <v>0</v>
      </c>
      <c r="W301" s="11">
        <f ca="1">IF(W$5&lt;&gt;"",HLOOKUP(W$5,Functionalization!$G$6:$M$427,ROW($A301)-5,FALSE),IFERROR(INDEX(W$391:W$427,MATCH($F301,$B$391:$B$427,0))/VLOOKUP($F301,$B$391:$AH$427,MATCH(LEFT(TRIM(W$6),FIND("~",SUBSTITUTE(W$6,"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301))*HLOOKUP(LEFT(TRIM(W$6),FIND("~",SUBSTITUTE(W$6," ","~",LEN(TRIM(W$6))-LEN(SUBSTITUTE(TRIM(W$6)," ",""))))-1)&amp;" Total",$B$6:$AH$427,ROW($A301)-5,FALSE))</f>
        <v>0</v>
      </c>
      <c r="X301" s="11">
        <f ca="1">IF(X$5&lt;&gt;"",HLOOKUP(X$5,Functionalization!$G$6:$M$427,ROW($A301)-5,FALSE),IFERROR(INDEX(X$391:X$427,MATCH($F301,$B$391:$B$427,0))/VLOOKUP($F301,$B$391:$AH$427,MATCH(LEFT(TRIM(X$6),FIND("~",SUBSTITUTE(X$6,"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301))*HLOOKUP(LEFT(TRIM(X$6),FIND("~",SUBSTITUTE(X$6," ","~",LEN(TRIM(X$6))-LEN(SUBSTITUTE(TRIM(X$6)," ",""))))-1)&amp;" Total",$B$6:$AH$427,ROW($A301)-5,FALSE))</f>
        <v>0</v>
      </c>
      <c r="Y301" s="11">
        <f ca="1">IF(Y$5&lt;&gt;"",HLOOKUP(Y$5,Functionalization!$G$6:$M$427,ROW($A301)-5,FALSE),IFERROR(INDEX(Y$391:Y$427,MATCH($F301,$B$391:$B$427,0))/VLOOKUP($F301,$B$391:$AH$427,MATCH(LEFT(TRIM(Y$6),FIND("~",SUBSTITUTE(Y$6,"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301))*HLOOKUP(LEFT(TRIM(Y$6),FIND("~",SUBSTITUTE(Y$6," ","~",LEN(TRIM(Y$6))-LEN(SUBSTITUTE(TRIM(Y$6)," ",""))))-1)&amp;" Total",$B$6:$AH$427,ROW($A301)-5,FALSE))</f>
        <v>0</v>
      </c>
      <c r="Z301" s="11">
        <f ca="1">IF(Z$5&lt;&gt;"",HLOOKUP(Z$5,Functionalization!$G$6:$M$427,ROW($A301)-5,FALSE),IFERROR(INDEX(Z$391:Z$427,MATCH($F301,$B$391:$B$427,0))/VLOOKUP($F301,$B$391:$AH$427,MATCH(LEFT(TRIM(Z$6),FIND("~",SUBSTITUTE(Z$6,"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301))*HLOOKUP(LEFT(TRIM(Z$6),FIND("~",SUBSTITUTE(Z$6," ","~",LEN(TRIM(Z$6))-LEN(SUBSTITUTE(TRIM(Z$6)," ",""))))-1)&amp;" Total",$B$6:$AH$427,ROW($A301)-5,FALSE))</f>
        <v>0</v>
      </c>
      <c r="AA301" s="11">
        <f ca="1">IF(AA$5&lt;&gt;"",HLOOKUP(AA$5,Functionalization!$G$6:$M$427,ROW($A301)-5,FALSE),IFERROR(INDEX(AA$391:AA$427,MATCH($F301,$B$391:$B$427,0))/VLOOKUP($F301,$B$391:$AH$427,MATCH(LEFT(TRIM(AA$6),FIND("~",SUBSTITUTE(AA$6,"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301))*HLOOKUP(LEFT(TRIM(AA$6),FIND("~",SUBSTITUTE(AA$6," ","~",LEN(TRIM(AA$6))-LEN(SUBSTITUTE(TRIM(AA$6)," ",""))))-1)&amp;" Total",$B$6:$AH$427,ROW($A301)-5,FALSE))</f>
        <v>0</v>
      </c>
      <c r="AB301" s="11">
        <f ca="1">IF(AB$5&lt;&gt;"",HLOOKUP(AB$5,Functionalization!$G$6:$M$427,ROW($A301)-5,FALSE),IFERROR(INDEX(AB$391:AB$427,MATCH($F301,$B$391:$B$427,0))/VLOOKUP($F301,$B$391:$AH$427,MATCH(LEFT(TRIM(AB$6),FIND("~",SUBSTITUTE(AB$6,"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301))*HLOOKUP(LEFT(TRIM(AB$6),FIND("~",SUBSTITUTE(AB$6," ","~",LEN(TRIM(AB$6))-LEN(SUBSTITUTE(TRIM(AB$6)," ",""))))-1)&amp;" Total",$B$6:$AH$427,ROW($A301)-5,FALSE))</f>
        <v>0</v>
      </c>
      <c r="AC301" s="11">
        <f ca="1">IF(AC$5&lt;&gt;"",HLOOKUP(AC$5,Functionalization!$G$6:$M$427,ROW($A301)-5,FALSE),IFERROR(INDEX(AC$391:AC$427,MATCH($F301,$B$391:$B$427,0))/VLOOKUP($F301,$B$391:$AH$427,MATCH(LEFT(TRIM(AC$6),FIND("~",SUBSTITUTE(AC$6,"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301))*HLOOKUP(LEFT(TRIM(AC$6),FIND("~",SUBSTITUTE(AC$6," ","~",LEN(TRIM(AC$6))-LEN(SUBSTITUTE(TRIM(AC$6)," ",""))))-1)&amp;" Total",$B$6:$AH$427,ROW($A301)-5,FALSE))</f>
        <v>0</v>
      </c>
      <c r="AD301" s="11">
        <f ca="1">IF(AD$5&lt;&gt;"",HLOOKUP(AD$5,Functionalization!$G$6:$M$427,ROW($A301)-5,FALSE),IFERROR(INDEX(AD$391:AD$427,MATCH($F301,$B$391:$B$427,0))/VLOOKUP($F301,$B$391:$AH$427,MATCH(LEFT(TRIM(AD$6),FIND("~",SUBSTITUTE(AD$6,"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301))*HLOOKUP(LEFT(TRIM(AD$6),FIND("~",SUBSTITUTE(AD$6," ","~",LEN(TRIM(AD$6))-LEN(SUBSTITUTE(TRIM(AD$6)," ",""))))-1)&amp;" Total",$B$6:$AH$427,ROW($A301)-5,FALSE))</f>
        <v>0</v>
      </c>
      <c r="AE301" s="11">
        <f ca="1">IF(AE$5&lt;&gt;"",HLOOKUP(AE$5,Functionalization!$G$6:$M$427,ROW($A301)-5,FALSE),IFERROR(INDEX(AE$391:AE$427,MATCH($F301,$B$391:$B$427,0))/VLOOKUP($F301,$B$391:$AH$427,MATCH(LEFT(TRIM(AE$6),FIND("~",SUBSTITUTE(AE$6,"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301))*HLOOKUP(LEFT(TRIM(AE$6),FIND("~",SUBSTITUTE(AE$6," ","~",LEN(TRIM(AE$6))-LEN(SUBSTITUTE(TRIM(AE$6)," ",""))))-1)&amp;" Total",$B$6:$AH$427,ROW($A301)-5,FALSE))</f>
        <v>0</v>
      </c>
      <c r="AF301" s="11">
        <f ca="1">IF(AF$5&lt;&gt;"",HLOOKUP(AF$5,Functionalization!$G$6:$M$427,ROW($A301)-5,FALSE),IFERROR(INDEX(AF$391:AF$427,MATCH($F301,$B$391:$B$427,0))/VLOOKUP($F301,$B$391:$AH$427,MATCH(LEFT(TRIM(AF$6),FIND("~",SUBSTITUTE(AF$6,"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301))*HLOOKUP(LEFT(TRIM(AF$6),FIND("~",SUBSTITUTE(AF$6," ","~",LEN(TRIM(AF$6))-LEN(SUBSTITUTE(TRIM(AF$6)," ",""))))-1)&amp;" Total",$B$6:$AH$427,ROW($A301)-5,FALSE))</f>
        <v>0</v>
      </c>
      <c r="AG301" s="11">
        <f ca="1">IF(AG$5&lt;&gt;"",HLOOKUP(AG$5,Functionalization!$G$6:$M$427,ROW($A301)-5,FALSE),IFERROR(INDEX(AG$391:AG$427,MATCH($F301,$B$391:$B$427,0))/VLOOKUP($F301,$B$391:$AH$427,MATCH(LEFT(TRIM(AG$6),FIND("~",SUBSTITUTE(AG$6,"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301))*HLOOKUP(LEFT(TRIM(AG$6),FIND("~",SUBSTITUTE(AG$6," ","~",LEN(TRIM(AG$6))-LEN(SUBSTITUTE(TRIM(AG$6)," ",""))))-1)&amp;" Total",$B$6:$AH$427,ROW($A301)-5,FALSE))</f>
        <v>0</v>
      </c>
      <c r="AH301" s="11">
        <f ca="1">IF(AH$5&lt;&gt;"",HLOOKUP(AH$5,Functionalization!$G$6:$M$427,ROW($A301)-5,FALSE),IFERROR(INDEX(AH$391:AH$427,MATCH($F301,$B$391:$B$427,0))/VLOOKUP($F301,$B$391:$AH$427,MATCH(LEFT(TRIM(AH$6),FIND("~",SUBSTITUTE(AH$6,"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301))*HLOOKUP(LEFT(TRIM(AH$6),FIND("~",SUBSTITUTE(AH$6," ","~",LEN(TRIM(AH$6))-LEN(SUBSTITUTE(TRIM(AH$6)," ",""))))-1)&amp;" Total",$B$6:$AH$427,ROW($A301)-5,FALSE))</f>
        <v>0</v>
      </c>
      <c r="AJ301">
        <f ca="1">IFERROR(IF(SUMIF($G$6:$AH$6,AJ$6&amp;" Total",$G301:$AH301)-(SUMIF($G$6:$AH$6,AJ$6&amp;" "&amp;'Input-Func_Class'!$D$22,$G301:$AH301)+IFERROR(SUMIF($G$6:$AH$6,AJ$6&amp;" "&amp;'Input-Func_Class'!$E$22,$G301:$AH301),SUMIF($G$6:$AH$6,AJ$6&amp;" "&amp;'Input-Func_Class'!$B$24,$G301:$AH301))+SUMIF($G$6:$AH$6,AJ$6&amp;" "&amp;'Input-Func_Class'!$F$22,$G301:$AH301))&lt;Check_Limit,0,1),1)</f>
        <v>0</v>
      </c>
      <c r="AK301">
        <f ca="1">IFERROR(IF(SUMIF($G$6:$AH$6,AK$6&amp;" Total",$G301:$AH301)-(SUMIF($G$6:$AH$6,AK$6&amp;" "&amp;'Input-Func_Class'!$D$22,$G301:$AH301)+IFERROR(SUMIF($G$6:$AH$6,AK$6&amp;" "&amp;'Input-Func_Class'!$E$22,$G301:$AH301),SUMIF($G$6:$AH$6,AK$6&amp;" "&amp;'Input-Func_Class'!$B$24,$G301:$AH301))+SUMIF($G$6:$AH$6,AK$6&amp;" "&amp;'Input-Func_Class'!$F$22,$G301:$AH301))&lt;Check_Limit,0,1),1)</f>
        <v>0</v>
      </c>
      <c r="AL301">
        <f ca="1">IFERROR(IF(SUMIF($G$6:$AH$6,AL$6&amp;" Total",$G301:$AH301)-(SUMIF($G$6:$AH$6,AL$6&amp;" "&amp;'Input-Func_Class'!$D$22,$G301:$AH301)+IFERROR(SUMIF($G$6:$AH$6,AL$6&amp;" "&amp;'Input-Func_Class'!$E$22,$G301:$AH301),SUMIF($G$6:$AH$6,AL$6&amp;" "&amp;'Input-Func_Class'!$B$24,$G301:$AH301))+SUMIF($G$6:$AH$6,AL$6&amp;" "&amp;'Input-Func_Class'!$F$22,$G301:$AH301))&lt;Check_Limit,0,1),1)</f>
        <v>0</v>
      </c>
      <c r="AM301">
        <f ca="1">IFERROR(IF(SUMIF($G$6:$AH$6,AM$6&amp;" Total",$G301:$AH301)-(SUMIF($G$6:$AH$6,AM$6&amp;" "&amp;'Input-Func_Class'!$D$22,$G301:$AH301)+IFERROR(SUMIF($G$6:$AH$6,AM$6&amp;" "&amp;'Input-Func_Class'!$E$22,$G301:$AH301),SUMIF($G$6:$AH$6,AM$6&amp;" "&amp;'Input-Func_Class'!$B$24,$G301:$AH301))+SUMIF($G$6:$AH$6,AM$6&amp;" "&amp;'Input-Func_Class'!$F$22,$G301:$AH301))&lt;Check_Limit,0,1),1)</f>
        <v>0</v>
      </c>
      <c r="AN301">
        <f ca="1">IFERROR(IF(SUMIF($G$6:$AH$6,AN$6&amp;" Total",$G301:$AH301)-(SUMIF($G$6:$AH$6,AN$6&amp;" "&amp;'Input-Func_Class'!$D$22,$G301:$AH301)+IFERROR(SUMIF($G$6:$AH$6,AN$6&amp;" "&amp;'Input-Func_Class'!$E$22,$G301:$AH301),SUMIF($G$6:$AH$6,AN$6&amp;" "&amp;'Input-Func_Class'!$B$24,$G301:$AH301))+SUMIF($G$6:$AH$6,AN$6&amp;" "&amp;'Input-Func_Class'!$F$22,$G301:$AH301))&lt;Check_Limit,0,1),1)</f>
        <v>0</v>
      </c>
      <c r="AO301">
        <f ca="1">IFERROR(IF(SUMIF($G$6:$AH$6,AO$6&amp;" Total",$G301:$AH301)-(SUMIF($G$6:$AH$6,AO$6&amp;" "&amp;'Input-Func_Class'!$D$22,$G301:$AH301)+IFERROR(SUMIF($G$6:$AH$6,AO$6&amp;" "&amp;'Input-Func_Class'!$E$22,$G301:$AH301),SUMIF($G$6:$AH$6,AO$6&amp;" "&amp;'Input-Func_Class'!$B$24,$G301:$AH301))+SUMIF($G$6:$AH$6,AO$6&amp;" "&amp;'Input-Func_Class'!$F$22,$G301:$AH301))&lt;Check_Limit,0,1),1)</f>
        <v>0</v>
      </c>
      <c r="AP301">
        <f ca="1">IFERROR(IF(SUMIF($G$6:$AH$6,AP$6&amp;" Total",$G301:$AH301)-(SUMIF($G$6:$AH$6,AP$6&amp;" "&amp;'Input-Func_Class'!$D$22,$G301:$AH301)+IFERROR(SUMIF($G$6:$AH$6,AP$6&amp;" "&amp;'Input-Func_Class'!$E$22,$G301:$AH301),SUMIF($G$6:$AH$6,AP$6&amp;" "&amp;'Input-Func_Class'!$B$24,$G301:$AH301))+SUMIF($G$6:$AH$6,AP$6&amp;" "&amp;'Input-Func_Class'!$F$22,$G301:$AH301))&lt;Check_Limit,0,1),1)</f>
        <v>0</v>
      </c>
    </row>
    <row r="302" spans="1:42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>Functionalization!$D302</f>
        <v>2244167</v>
      </c>
      <c r="E302" s="11">
        <f t="shared" ca="1" si="37"/>
        <v>0</v>
      </c>
      <c r="F302" s="3" t="str">
        <f>IF($D302=0,"-",IF('Input-Accounts'!$E302&lt;&gt;0,'Input-Accounts'!$E302,'Input-Accounts'!$G302))</f>
        <v>COMMODITY</v>
      </c>
      <c r="G302" s="11">
        <f ca="1">IF(G$5&lt;&gt;"",HLOOKUP(G$5,Functionalization!$G$6:$M$427,ROW($A302)-5,FALSE),IFERROR(INDEX(G$391:G$427,MATCH($F302,$B$391:$B$427,0))/VLOOKUP($F302,$B$391:$AH$427,MATCH(LEFT(TRIM(G$6),FIND("~",SUBSTITUTE(G$6,"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302))*HLOOKUP(LEFT(TRIM(G$6),FIND("~",SUBSTITUTE(G$6," ","~",LEN(TRIM(G$6))-LEN(SUBSTITUTE(TRIM(G$6)," ",""))))-1)&amp;" Total",$B$6:$AH$427,ROW($A302)-5,FALSE))</f>
        <v>0</v>
      </c>
      <c r="H302" s="11">
        <f ca="1">IF(H$5&lt;&gt;"",HLOOKUP(H$5,Functionalization!$G$6:$M$427,ROW($A302)-5,FALSE),IFERROR(INDEX(H$391:H$427,MATCH($F302,$B$391:$B$427,0))/VLOOKUP($F302,$B$391:$AH$427,MATCH(LEFT(TRIM(H$6),FIND("~",SUBSTITUTE(H$6,"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302))*HLOOKUP(LEFT(TRIM(H$6),FIND("~",SUBSTITUTE(H$6," ","~",LEN(TRIM(H$6))-LEN(SUBSTITUTE(TRIM(H$6)," ",""))))-1)&amp;" Total",$B$6:$AH$427,ROW($A302)-5,FALSE))</f>
        <v>0</v>
      </c>
      <c r="I302" s="11">
        <f ca="1">IF(I$5&lt;&gt;"",HLOOKUP(I$5,Functionalization!$G$6:$M$427,ROW($A302)-5,FALSE),IFERROR(INDEX(I$391:I$427,MATCH($F302,$B$391:$B$427,0))/VLOOKUP($F302,$B$391:$AH$427,MATCH(LEFT(TRIM(I$6),FIND("~",SUBSTITUTE(I$6,"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302))*HLOOKUP(LEFT(TRIM(I$6),FIND("~",SUBSTITUTE(I$6," ","~",LEN(TRIM(I$6))-LEN(SUBSTITUTE(TRIM(I$6)," ",""))))-1)&amp;" Total",$B$6:$AH$427,ROW($A302)-5,FALSE))</f>
        <v>0</v>
      </c>
      <c r="J302" s="11">
        <f ca="1">IF(J$5&lt;&gt;"",HLOOKUP(J$5,Functionalization!$G$6:$M$427,ROW($A302)-5,FALSE),IFERROR(INDEX(J$391:J$427,MATCH($F302,$B$391:$B$427,0))/VLOOKUP($F302,$B$391:$AH$427,MATCH(LEFT(TRIM(J$6),FIND("~",SUBSTITUTE(J$6,"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302))*HLOOKUP(LEFT(TRIM(J$6),FIND("~",SUBSTITUTE(J$6," ","~",LEN(TRIM(J$6))-LEN(SUBSTITUTE(TRIM(J$6)," ",""))))-1)&amp;" Total",$B$6:$AH$427,ROW($A302)-5,FALSE))</f>
        <v>0</v>
      </c>
      <c r="K302" s="11">
        <f ca="1">IF(K$5&lt;&gt;"",HLOOKUP(K$5,Functionalization!$G$6:$M$427,ROW($A302)-5,FALSE),IFERROR(INDEX(K$391:K$427,MATCH($F302,$B$391:$B$427,0))/VLOOKUP($F302,$B$391:$AH$427,MATCH(LEFT(TRIM(K$6),FIND("~",SUBSTITUTE(K$6,"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302))*HLOOKUP(LEFT(TRIM(K$6),FIND("~",SUBSTITUTE(K$6," ","~",LEN(TRIM(K$6))-LEN(SUBSTITUTE(TRIM(K$6)," ",""))))-1)&amp;" Total",$B$6:$AH$427,ROW($A302)-5,FALSE))</f>
        <v>2244167</v>
      </c>
      <c r="L302" s="11">
        <f ca="1">IF(L$5&lt;&gt;"",HLOOKUP(L$5,Functionalization!$G$6:$M$427,ROW($A302)-5,FALSE),IFERROR(INDEX(L$391:L$427,MATCH($F302,$B$391:$B$427,0))/VLOOKUP($F302,$B$391:$AH$427,MATCH(LEFT(TRIM(L$6),FIND("~",SUBSTITUTE(L$6,"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302))*HLOOKUP(LEFT(TRIM(L$6),FIND("~",SUBSTITUTE(L$6," ","~",LEN(TRIM(L$6))-LEN(SUBSTITUTE(TRIM(L$6)," ",""))))-1)&amp;" Total",$B$6:$AH$427,ROW($A302)-5,FALSE))</f>
        <v>0</v>
      </c>
      <c r="M302" s="11">
        <f ca="1">IF(M$5&lt;&gt;"",HLOOKUP(M$5,Functionalization!$G$6:$M$427,ROW($A302)-5,FALSE),IFERROR(INDEX(M$391:M$427,MATCH($F302,$B$391:$B$427,0))/VLOOKUP($F302,$B$391:$AH$427,MATCH(LEFT(TRIM(M$6),FIND("~",SUBSTITUTE(M$6,"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302))*HLOOKUP(LEFT(TRIM(M$6),FIND("~",SUBSTITUTE(M$6," ","~",LEN(TRIM(M$6))-LEN(SUBSTITUTE(TRIM(M$6)," ",""))))-1)&amp;" Total",$B$6:$AH$427,ROW($A302)-5,FALSE))</f>
        <v>2244167</v>
      </c>
      <c r="N302" s="11">
        <f ca="1">IF(N$5&lt;&gt;"",HLOOKUP(N$5,Functionalization!$G$6:$M$427,ROW($A302)-5,FALSE),IFERROR(INDEX(N$391:N$427,MATCH($F302,$B$391:$B$427,0))/VLOOKUP($F302,$B$391:$AH$427,MATCH(LEFT(TRIM(N$6),FIND("~",SUBSTITUTE(N$6,"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302))*HLOOKUP(LEFT(TRIM(N$6),FIND("~",SUBSTITUTE(N$6," ","~",LEN(TRIM(N$6))-LEN(SUBSTITUTE(TRIM(N$6)," ",""))))-1)&amp;" Total",$B$6:$AH$427,ROW($A302)-5,FALSE))</f>
        <v>0</v>
      </c>
      <c r="O302" s="11">
        <f ca="1">IF(O$5&lt;&gt;"",HLOOKUP(O$5,Functionalization!$G$6:$M$427,ROW($A302)-5,FALSE),IFERROR(INDEX(O$391:O$427,MATCH($F302,$B$391:$B$427,0))/VLOOKUP($F302,$B$391:$AH$427,MATCH(LEFT(TRIM(O$6),FIND("~",SUBSTITUTE(O$6,"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302))*HLOOKUP(LEFT(TRIM(O$6),FIND("~",SUBSTITUTE(O$6," ","~",LEN(TRIM(O$6))-LEN(SUBSTITUTE(TRIM(O$6)," ",""))))-1)&amp;" Total",$B$6:$AH$427,ROW($A302)-5,FALSE))</f>
        <v>0</v>
      </c>
      <c r="P302" s="11">
        <f ca="1">IF(P$5&lt;&gt;"",HLOOKUP(P$5,Functionalization!$G$6:$M$427,ROW($A302)-5,FALSE),IFERROR(INDEX(P$391:P$427,MATCH($F302,$B$391:$B$427,0))/VLOOKUP($F302,$B$391:$AH$427,MATCH(LEFT(TRIM(P$6),FIND("~",SUBSTITUTE(P$6,"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302))*HLOOKUP(LEFT(TRIM(P$6),FIND("~",SUBSTITUTE(P$6," ","~",LEN(TRIM(P$6))-LEN(SUBSTITUTE(TRIM(P$6)," ",""))))-1)&amp;" Total",$B$6:$AH$427,ROW($A302)-5,FALSE))</f>
        <v>0</v>
      </c>
      <c r="Q302" s="11">
        <f ca="1">IF(Q$5&lt;&gt;"",HLOOKUP(Q$5,Functionalization!$G$6:$M$427,ROW($A302)-5,FALSE),IFERROR(INDEX(Q$391:Q$427,MATCH($F302,$B$391:$B$427,0))/VLOOKUP($F302,$B$391:$AH$427,MATCH(LEFT(TRIM(Q$6),FIND("~",SUBSTITUTE(Q$6,"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302))*HLOOKUP(LEFT(TRIM(Q$6),FIND("~",SUBSTITUTE(Q$6," ","~",LEN(TRIM(Q$6))-LEN(SUBSTITUTE(TRIM(Q$6)," ",""))))-1)&amp;" Total",$B$6:$AH$427,ROW($A302)-5,FALSE))</f>
        <v>0</v>
      </c>
      <c r="R302" s="11">
        <f ca="1">IF(R$5&lt;&gt;"",HLOOKUP(R$5,Functionalization!$G$6:$M$427,ROW($A302)-5,FALSE),IFERROR(INDEX(R$391:R$427,MATCH($F302,$B$391:$B$427,0))/VLOOKUP($F302,$B$391:$AH$427,MATCH(LEFT(TRIM(R$6),FIND("~",SUBSTITUTE(R$6,"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302))*HLOOKUP(LEFT(TRIM(R$6),FIND("~",SUBSTITUTE(R$6," ","~",LEN(TRIM(R$6))-LEN(SUBSTITUTE(TRIM(R$6)," ",""))))-1)&amp;" Total",$B$6:$AH$427,ROW($A302)-5,FALSE))</f>
        <v>0</v>
      </c>
      <c r="S302" s="11">
        <f ca="1">IF(S$5&lt;&gt;"",HLOOKUP(S$5,Functionalization!$G$6:$M$427,ROW($A302)-5,FALSE),IFERROR(INDEX(S$391:S$427,MATCH($F302,$B$391:$B$427,0))/VLOOKUP($F302,$B$391:$AH$427,MATCH(LEFT(TRIM(S$6),FIND("~",SUBSTITUTE(S$6,"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302))*HLOOKUP(LEFT(TRIM(S$6),FIND("~",SUBSTITUTE(S$6," ","~",LEN(TRIM(S$6))-LEN(SUBSTITUTE(TRIM(S$6)," ",""))))-1)&amp;" Total",$B$6:$AH$427,ROW($A302)-5,FALSE))</f>
        <v>0</v>
      </c>
      <c r="T302" s="11">
        <f ca="1">IF(T$5&lt;&gt;"",HLOOKUP(T$5,Functionalization!$G$6:$M$427,ROW($A302)-5,FALSE),IFERROR(INDEX(T$391:T$427,MATCH($F302,$B$391:$B$427,0))/VLOOKUP($F302,$B$391:$AH$427,MATCH(LEFT(TRIM(T$6),FIND("~",SUBSTITUTE(T$6,"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302))*HLOOKUP(LEFT(TRIM(T$6),FIND("~",SUBSTITUTE(T$6," ","~",LEN(TRIM(T$6))-LEN(SUBSTITUTE(TRIM(T$6)," ",""))))-1)&amp;" Total",$B$6:$AH$427,ROW($A302)-5,FALSE))</f>
        <v>0</v>
      </c>
      <c r="U302" s="11">
        <f ca="1">IF(U$5&lt;&gt;"",HLOOKUP(U$5,Functionalization!$G$6:$M$427,ROW($A302)-5,FALSE),IFERROR(INDEX(U$391:U$427,MATCH($F302,$B$391:$B$427,0))/VLOOKUP($F302,$B$391:$AH$427,MATCH(LEFT(TRIM(U$6),FIND("~",SUBSTITUTE(U$6,"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302))*HLOOKUP(LEFT(TRIM(U$6),FIND("~",SUBSTITUTE(U$6," ","~",LEN(TRIM(U$6))-LEN(SUBSTITUTE(TRIM(U$6)," ",""))))-1)&amp;" Total",$B$6:$AH$427,ROW($A302)-5,FALSE))</f>
        <v>0</v>
      </c>
      <c r="V302" s="11">
        <f ca="1">IF(V$5&lt;&gt;"",HLOOKUP(V$5,Functionalization!$G$6:$M$427,ROW($A302)-5,FALSE),IFERROR(INDEX(V$391:V$427,MATCH($F302,$B$391:$B$427,0))/VLOOKUP($F302,$B$391:$AH$427,MATCH(LEFT(TRIM(V$6),FIND("~",SUBSTITUTE(V$6,"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302))*HLOOKUP(LEFT(TRIM(V$6),FIND("~",SUBSTITUTE(V$6," ","~",LEN(TRIM(V$6))-LEN(SUBSTITUTE(TRIM(V$6)," ",""))))-1)&amp;" Total",$B$6:$AH$427,ROW($A302)-5,FALSE))</f>
        <v>0</v>
      </c>
      <c r="W302" s="11">
        <f ca="1">IF(W$5&lt;&gt;"",HLOOKUP(W$5,Functionalization!$G$6:$M$427,ROW($A302)-5,FALSE),IFERROR(INDEX(W$391:W$427,MATCH($F302,$B$391:$B$427,0))/VLOOKUP($F302,$B$391:$AH$427,MATCH(LEFT(TRIM(W$6),FIND("~",SUBSTITUTE(W$6,"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302))*HLOOKUP(LEFT(TRIM(W$6),FIND("~",SUBSTITUTE(W$6," ","~",LEN(TRIM(W$6))-LEN(SUBSTITUTE(TRIM(W$6)," ",""))))-1)&amp;" Total",$B$6:$AH$427,ROW($A302)-5,FALSE))</f>
        <v>0</v>
      </c>
      <c r="X302" s="11">
        <f ca="1">IF(X$5&lt;&gt;"",HLOOKUP(X$5,Functionalization!$G$6:$M$427,ROW($A302)-5,FALSE),IFERROR(INDEX(X$391:X$427,MATCH($F302,$B$391:$B$427,0))/VLOOKUP($F302,$B$391:$AH$427,MATCH(LEFT(TRIM(X$6),FIND("~",SUBSTITUTE(X$6,"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302))*HLOOKUP(LEFT(TRIM(X$6),FIND("~",SUBSTITUTE(X$6," ","~",LEN(TRIM(X$6))-LEN(SUBSTITUTE(TRIM(X$6)," ",""))))-1)&amp;" Total",$B$6:$AH$427,ROW($A302)-5,FALSE))</f>
        <v>0</v>
      </c>
      <c r="Y302" s="11">
        <f ca="1">IF(Y$5&lt;&gt;"",HLOOKUP(Y$5,Functionalization!$G$6:$M$427,ROW($A302)-5,FALSE),IFERROR(INDEX(Y$391:Y$427,MATCH($F302,$B$391:$B$427,0))/VLOOKUP($F302,$B$391:$AH$427,MATCH(LEFT(TRIM(Y$6),FIND("~",SUBSTITUTE(Y$6,"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302))*HLOOKUP(LEFT(TRIM(Y$6),FIND("~",SUBSTITUTE(Y$6," ","~",LEN(TRIM(Y$6))-LEN(SUBSTITUTE(TRIM(Y$6)," ",""))))-1)&amp;" Total",$B$6:$AH$427,ROW($A302)-5,FALSE))</f>
        <v>0</v>
      </c>
      <c r="Z302" s="11">
        <f ca="1">IF(Z$5&lt;&gt;"",HLOOKUP(Z$5,Functionalization!$G$6:$M$427,ROW($A302)-5,FALSE),IFERROR(INDEX(Z$391:Z$427,MATCH($F302,$B$391:$B$427,0))/VLOOKUP($F302,$B$391:$AH$427,MATCH(LEFT(TRIM(Z$6),FIND("~",SUBSTITUTE(Z$6,"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302))*HLOOKUP(LEFT(TRIM(Z$6),FIND("~",SUBSTITUTE(Z$6," ","~",LEN(TRIM(Z$6))-LEN(SUBSTITUTE(TRIM(Z$6)," ",""))))-1)&amp;" Total",$B$6:$AH$427,ROW($A302)-5,FALSE))</f>
        <v>0</v>
      </c>
      <c r="AA302" s="11">
        <f ca="1">IF(AA$5&lt;&gt;"",HLOOKUP(AA$5,Functionalization!$G$6:$M$427,ROW($A302)-5,FALSE),IFERROR(INDEX(AA$391:AA$427,MATCH($F302,$B$391:$B$427,0))/VLOOKUP($F302,$B$391:$AH$427,MATCH(LEFT(TRIM(AA$6),FIND("~",SUBSTITUTE(AA$6,"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302))*HLOOKUP(LEFT(TRIM(AA$6),FIND("~",SUBSTITUTE(AA$6," ","~",LEN(TRIM(AA$6))-LEN(SUBSTITUTE(TRIM(AA$6)," ",""))))-1)&amp;" Total",$B$6:$AH$427,ROW($A302)-5,FALSE))</f>
        <v>0</v>
      </c>
      <c r="AB302" s="11">
        <f ca="1">IF(AB$5&lt;&gt;"",HLOOKUP(AB$5,Functionalization!$G$6:$M$427,ROW($A302)-5,FALSE),IFERROR(INDEX(AB$391:AB$427,MATCH($F302,$B$391:$B$427,0))/VLOOKUP($F302,$B$391:$AH$427,MATCH(LEFT(TRIM(AB$6),FIND("~",SUBSTITUTE(AB$6,"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302))*HLOOKUP(LEFT(TRIM(AB$6),FIND("~",SUBSTITUTE(AB$6," ","~",LEN(TRIM(AB$6))-LEN(SUBSTITUTE(TRIM(AB$6)," ",""))))-1)&amp;" Total",$B$6:$AH$427,ROW($A302)-5,FALSE))</f>
        <v>0</v>
      </c>
      <c r="AC302" s="11">
        <f ca="1">IF(AC$5&lt;&gt;"",HLOOKUP(AC$5,Functionalization!$G$6:$M$427,ROW($A302)-5,FALSE),IFERROR(INDEX(AC$391:AC$427,MATCH($F302,$B$391:$B$427,0))/VLOOKUP($F302,$B$391:$AH$427,MATCH(LEFT(TRIM(AC$6),FIND("~",SUBSTITUTE(AC$6,"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302))*HLOOKUP(LEFT(TRIM(AC$6),FIND("~",SUBSTITUTE(AC$6," ","~",LEN(TRIM(AC$6))-LEN(SUBSTITUTE(TRIM(AC$6)," ",""))))-1)&amp;" Total",$B$6:$AH$427,ROW($A302)-5,FALSE))</f>
        <v>0</v>
      </c>
      <c r="AD302" s="11">
        <f ca="1">IF(AD$5&lt;&gt;"",HLOOKUP(AD$5,Functionalization!$G$6:$M$427,ROW($A302)-5,FALSE),IFERROR(INDEX(AD$391:AD$427,MATCH($F302,$B$391:$B$427,0))/VLOOKUP($F302,$B$391:$AH$427,MATCH(LEFT(TRIM(AD$6),FIND("~",SUBSTITUTE(AD$6,"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302))*HLOOKUP(LEFT(TRIM(AD$6),FIND("~",SUBSTITUTE(AD$6," ","~",LEN(TRIM(AD$6))-LEN(SUBSTITUTE(TRIM(AD$6)," ",""))))-1)&amp;" Total",$B$6:$AH$427,ROW($A302)-5,FALSE))</f>
        <v>0</v>
      </c>
      <c r="AE302" s="11">
        <f ca="1">IF(AE$5&lt;&gt;"",HLOOKUP(AE$5,Functionalization!$G$6:$M$427,ROW($A302)-5,FALSE),IFERROR(INDEX(AE$391:AE$427,MATCH($F302,$B$391:$B$427,0))/VLOOKUP($F302,$B$391:$AH$427,MATCH(LEFT(TRIM(AE$6),FIND("~",SUBSTITUTE(AE$6,"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302))*HLOOKUP(LEFT(TRIM(AE$6),FIND("~",SUBSTITUTE(AE$6," ","~",LEN(TRIM(AE$6))-LEN(SUBSTITUTE(TRIM(AE$6)," ",""))))-1)&amp;" Total",$B$6:$AH$427,ROW($A302)-5,FALSE))</f>
        <v>0</v>
      </c>
      <c r="AF302" s="11">
        <f ca="1">IF(AF$5&lt;&gt;"",HLOOKUP(AF$5,Functionalization!$G$6:$M$427,ROW($A302)-5,FALSE),IFERROR(INDEX(AF$391:AF$427,MATCH($F302,$B$391:$B$427,0))/VLOOKUP($F302,$B$391:$AH$427,MATCH(LEFT(TRIM(AF$6),FIND("~",SUBSTITUTE(AF$6,"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302))*HLOOKUP(LEFT(TRIM(AF$6),FIND("~",SUBSTITUTE(AF$6," ","~",LEN(TRIM(AF$6))-LEN(SUBSTITUTE(TRIM(AF$6)," ",""))))-1)&amp;" Total",$B$6:$AH$427,ROW($A302)-5,FALSE))</f>
        <v>0</v>
      </c>
      <c r="AG302" s="11">
        <f ca="1">IF(AG$5&lt;&gt;"",HLOOKUP(AG$5,Functionalization!$G$6:$M$427,ROW($A302)-5,FALSE),IFERROR(INDEX(AG$391:AG$427,MATCH($F302,$B$391:$B$427,0))/VLOOKUP($F302,$B$391:$AH$427,MATCH(LEFT(TRIM(AG$6),FIND("~",SUBSTITUTE(AG$6,"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302))*HLOOKUP(LEFT(TRIM(AG$6),FIND("~",SUBSTITUTE(AG$6," ","~",LEN(TRIM(AG$6))-LEN(SUBSTITUTE(TRIM(AG$6)," ",""))))-1)&amp;" Total",$B$6:$AH$427,ROW($A302)-5,FALSE))</f>
        <v>0</v>
      </c>
      <c r="AH302" s="11">
        <f ca="1">IF(AH$5&lt;&gt;"",HLOOKUP(AH$5,Functionalization!$G$6:$M$427,ROW($A302)-5,FALSE),IFERROR(INDEX(AH$391:AH$427,MATCH($F302,$B$391:$B$427,0))/VLOOKUP($F302,$B$391:$AH$427,MATCH(LEFT(TRIM(AH$6),FIND("~",SUBSTITUTE(AH$6,"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302))*HLOOKUP(LEFT(TRIM(AH$6),FIND("~",SUBSTITUTE(AH$6," ","~",LEN(TRIM(AH$6))-LEN(SUBSTITUTE(TRIM(AH$6)," ",""))))-1)&amp;" Total",$B$6:$AH$427,ROW($A302)-5,FALSE))</f>
        <v>0</v>
      </c>
      <c r="AJ302">
        <f ca="1">IFERROR(IF(SUMIF($G$6:$AH$6,AJ$6&amp;" Total",$G302:$AH302)-(SUMIF($G$6:$AH$6,AJ$6&amp;" "&amp;'Input-Func_Class'!$D$22,$G302:$AH302)+IFERROR(SUMIF($G$6:$AH$6,AJ$6&amp;" "&amp;'Input-Func_Class'!$E$22,$G302:$AH302),SUMIF($G$6:$AH$6,AJ$6&amp;" "&amp;'Input-Func_Class'!$B$24,$G302:$AH302))+SUMIF($G$6:$AH$6,AJ$6&amp;" "&amp;'Input-Func_Class'!$F$22,$G302:$AH302))&lt;Check_Limit,0,1),1)</f>
        <v>0</v>
      </c>
      <c r="AK302">
        <f ca="1">IFERROR(IF(SUMIF($G$6:$AH$6,AK$6&amp;" Total",$G302:$AH302)-(SUMIF($G$6:$AH$6,AK$6&amp;" "&amp;'Input-Func_Class'!$D$22,$G302:$AH302)+IFERROR(SUMIF($G$6:$AH$6,AK$6&amp;" "&amp;'Input-Func_Class'!$E$22,$G302:$AH302),SUMIF($G$6:$AH$6,AK$6&amp;" "&amp;'Input-Func_Class'!$B$24,$G302:$AH302))+SUMIF($G$6:$AH$6,AK$6&amp;" "&amp;'Input-Func_Class'!$F$22,$G302:$AH302))&lt;Check_Limit,0,1),1)</f>
        <v>0</v>
      </c>
      <c r="AL302">
        <f ca="1">IFERROR(IF(SUMIF($G$6:$AH$6,AL$6&amp;" Total",$G302:$AH302)-(SUMIF($G$6:$AH$6,AL$6&amp;" "&amp;'Input-Func_Class'!$D$22,$G302:$AH302)+IFERROR(SUMIF($G$6:$AH$6,AL$6&amp;" "&amp;'Input-Func_Class'!$E$22,$G302:$AH302),SUMIF($G$6:$AH$6,AL$6&amp;" "&amp;'Input-Func_Class'!$B$24,$G302:$AH302))+SUMIF($G$6:$AH$6,AL$6&amp;" "&amp;'Input-Func_Class'!$F$22,$G302:$AH302))&lt;Check_Limit,0,1),1)</f>
        <v>0</v>
      </c>
      <c r="AM302">
        <f ca="1">IFERROR(IF(SUMIF($G$6:$AH$6,AM$6&amp;" Total",$G302:$AH302)-(SUMIF($G$6:$AH$6,AM$6&amp;" "&amp;'Input-Func_Class'!$D$22,$G302:$AH302)+IFERROR(SUMIF($G$6:$AH$6,AM$6&amp;" "&amp;'Input-Func_Class'!$E$22,$G302:$AH302),SUMIF($G$6:$AH$6,AM$6&amp;" "&amp;'Input-Func_Class'!$B$24,$G302:$AH302))+SUMIF($G$6:$AH$6,AM$6&amp;" "&amp;'Input-Func_Class'!$F$22,$G302:$AH302))&lt;Check_Limit,0,1),1)</f>
        <v>0</v>
      </c>
      <c r="AN302">
        <f ca="1">IFERROR(IF(SUMIF($G$6:$AH$6,AN$6&amp;" Total",$G302:$AH302)-(SUMIF($G$6:$AH$6,AN$6&amp;" "&amp;'Input-Func_Class'!$D$22,$G302:$AH302)+IFERROR(SUMIF($G$6:$AH$6,AN$6&amp;" "&amp;'Input-Func_Class'!$E$22,$G302:$AH302),SUMIF($G$6:$AH$6,AN$6&amp;" "&amp;'Input-Func_Class'!$B$24,$G302:$AH302))+SUMIF($G$6:$AH$6,AN$6&amp;" "&amp;'Input-Func_Class'!$F$22,$G302:$AH302))&lt;Check_Limit,0,1),1)</f>
        <v>0</v>
      </c>
      <c r="AO302">
        <f ca="1">IFERROR(IF(SUMIF($G$6:$AH$6,AO$6&amp;" Total",$G302:$AH302)-(SUMIF($G$6:$AH$6,AO$6&amp;" "&amp;'Input-Func_Class'!$D$22,$G302:$AH302)+IFERROR(SUMIF($G$6:$AH$6,AO$6&amp;" "&amp;'Input-Func_Class'!$E$22,$G302:$AH302),SUMIF($G$6:$AH$6,AO$6&amp;" "&amp;'Input-Func_Class'!$B$24,$G302:$AH302))+SUMIF($G$6:$AH$6,AO$6&amp;" "&amp;'Input-Func_Class'!$F$22,$G302:$AH302))&lt;Check_Limit,0,1),1)</f>
        <v>0</v>
      </c>
      <c r="AP302">
        <f ca="1">IFERROR(IF(SUMIF($G$6:$AH$6,AP$6&amp;" Total",$G302:$AH302)-(SUMIF($G$6:$AH$6,AP$6&amp;" "&amp;'Input-Func_Class'!$D$22,$G302:$AH302)+IFERROR(SUMIF($G$6:$AH$6,AP$6&amp;" "&amp;'Input-Func_Class'!$E$22,$G302:$AH302),SUMIF($G$6:$AH$6,AP$6&amp;" "&amp;'Input-Func_Class'!$B$24,$G302:$AH302))+SUMIF($G$6:$AH$6,AP$6&amp;" "&amp;'Input-Func_Class'!$F$22,$G302:$AH302))&lt;Check_Limit,0,1),1)</f>
        <v>0</v>
      </c>
    </row>
    <row r="303" spans="1:42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>Functionalization!$D303</f>
        <v>1656831</v>
      </c>
      <c r="E303" s="11">
        <f t="shared" ca="1" si="37"/>
        <v>0</v>
      </c>
      <c r="F303" s="3" t="str">
        <f>IF($D303=0,"-",IF('Input-Accounts'!$E303&lt;&gt;0,'Input-Accounts'!$E303,'Input-Accounts'!$G303))</f>
        <v>COMMODITY</v>
      </c>
      <c r="G303" s="11">
        <f ca="1">IF(G$5&lt;&gt;"",HLOOKUP(G$5,Functionalization!$G$6:$M$427,ROW($A303)-5,FALSE),IFERROR(INDEX(G$391:G$427,MATCH($F303,$B$391:$B$427,0))/VLOOKUP($F303,$B$391:$AH$427,MATCH(LEFT(TRIM(G$6),FIND("~",SUBSTITUTE(G$6,"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303))*HLOOKUP(LEFT(TRIM(G$6),FIND("~",SUBSTITUTE(G$6," ","~",LEN(TRIM(G$6))-LEN(SUBSTITUTE(TRIM(G$6)," ",""))))-1)&amp;" Total",$B$6:$AH$427,ROW($A303)-5,FALSE))</f>
        <v>0</v>
      </c>
      <c r="H303" s="11">
        <f ca="1">IF(H$5&lt;&gt;"",HLOOKUP(H$5,Functionalization!$G$6:$M$427,ROW($A303)-5,FALSE),IFERROR(INDEX(H$391:H$427,MATCH($F303,$B$391:$B$427,0))/VLOOKUP($F303,$B$391:$AH$427,MATCH(LEFT(TRIM(H$6),FIND("~",SUBSTITUTE(H$6,"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303))*HLOOKUP(LEFT(TRIM(H$6),FIND("~",SUBSTITUTE(H$6," ","~",LEN(TRIM(H$6))-LEN(SUBSTITUTE(TRIM(H$6)," ",""))))-1)&amp;" Total",$B$6:$AH$427,ROW($A303)-5,FALSE))</f>
        <v>0</v>
      </c>
      <c r="I303" s="11">
        <f ca="1">IF(I$5&lt;&gt;"",HLOOKUP(I$5,Functionalization!$G$6:$M$427,ROW($A303)-5,FALSE),IFERROR(INDEX(I$391:I$427,MATCH($F303,$B$391:$B$427,0))/VLOOKUP($F303,$B$391:$AH$427,MATCH(LEFT(TRIM(I$6),FIND("~",SUBSTITUTE(I$6,"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303))*HLOOKUP(LEFT(TRIM(I$6),FIND("~",SUBSTITUTE(I$6," ","~",LEN(TRIM(I$6))-LEN(SUBSTITUTE(TRIM(I$6)," ",""))))-1)&amp;" Total",$B$6:$AH$427,ROW($A303)-5,FALSE))</f>
        <v>0</v>
      </c>
      <c r="J303" s="11">
        <f ca="1">IF(J$5&lt;&gt;"",HLOOKUP(J$5,Functionalization!$G$6:$M$427,ROW($A303)-5,FALSE),IFERROR(INDEX(J$391:J$427,MATCH($F303,$B$391:$B$427,0))/VLOOKUP($F303,$B$391:$AH$427,MATCH(LEFT(TRIM(J$6),FIND("~",SUBSTITUTE(J$6,"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303))*HLOOKUP(LEFT(TRIM(J$6),FIND("~",SUBSTITUTE(J$6," ","~",LEN(TRIM(J$6))-LEN(SUBSTITUTE(TRIM(J$6)," ",""))))-1)&amp;" Total",$B$6:$AH$427,ROW($A303)-5,FALSE))</f>
        <v>0</v>
      </c>
      <c r="K303" s="11">
        <f ca="1">IF(K$5&lt;&gt;"",HLOOKUP(K$5,Functionalization!$G$6:$M$427,ROW($A303)-5,FALSE),IFERROR(INDEX(K$391:K$427,MATCH($F303,$B$391:$B$427,0))/VLOOKUP($F303,$B$391:$AH$427,MATCH(LEFT(TRIM(K$6),FIND("~",SUBSTITUTE(K$6,"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303))*HLOOKUP(LEFT(TRIM(K$6),FIND("~",SUBSTITUTE(K$6," ","~",LEN(TRIM(K$6))-LEN(SUBSTITUTE(TRIM(K$6)," ",""))))-1)&amp;" Total",$B$6:$AH$427,ROW($A303)-5,FALSE))</f>
        <v>1656831</v>
      </c>
      <c r="L303" s="11">
        <f ca="1">IF(L$5&lt;&gt;"",HLOOKUP(L$5,Functionalization!$G$6:$M$427,ROW($A303)-5,FALSE),IFERROR(INDEX(L$391:L$427,MATCH($F303,$B$391:$B$427,0))/VLOOKUP($F303,$B$391:$AH$427,MATCH(LEFT(TRIM(L$6),FIND("~",SUBSTITUTE(L$6,"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303))*HLOOKUP(LEFT(TRIM(L$6),FIND("~",SUBSTITUTE(L$6," ","~",LEN(TRIM(L$6))-LEN(SUBSTITUTE(TRIM(L$6)," ",""))))-1)&amp;" Total",$B$6:$AH$427,ROW($A303)-5,FALSE))</f>
        <v>0</v>
      </c>
      <c r="M303" s="11">
        <f ca="1">IF(M$5&lt;&gt;"",HLOOKUP(M$5,Functionalization!$G$6:$M$427,ROW($A303)-5,FALSE),IFERROR(INDEX(M$391:M$427,MATCH($F303,$B$391:$B$427,0))/VLOOKUP($F303,$B$391:$AH$427,MATCH(LEFT(TRIM(M$6),FIND("~",SUBSTITUTE(M$6,"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303))*HLOOKUP(LEFT(TRIM(M$6),FIND("~",SUBSTITUTE(M$6," ","~",LEN(TRIM(M$6))-LEN(SUBSTITUTE(TRIM(M$6)," ",""))))-1)&amp;" Total",$B$6:$AH$427,ROW($A303)-5,FALSE))</f>
        <v>1656831</v>
      </c>
      <c r="N303" s="11">
        <f ca="1">IF(N$5&lt;&gt;"",HLOOKUP(N$5,Functionalization!$G$6:$M$427,ROW($A303)-5,FALSE),IFERROR(INDEX(N$391:N$427,MATCH($F303,$B$391:$B$427,0))/VLOOKUP($F303,$B$391:$AH$427,MATCH(LEFT(TRIM(N$6),FIND("~",SUBSTITUTE(N$6,"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303))*HLOOKUP(LEFT(TRIM(N$6),FIND("~",SUBSTITUTE(N$6," ","~",LEN(TRIM(N$6))-LEN(SUBSTITUTE(TRIM(N$6)," ",""))))-1)&amp;" Total",$B$6:$AH$427,ROW($A303)-5,FALSE))</f>
        <v>0</v>
      </c>
      <c r="O303" s="11">
        <f ca="1">IF(O$5&lt;&gt;"",HLOOKUP(O$5,Functionalization!$G$6:$M$427,ROW($A303)-5,FALSE),IFERROR(INDEX(O$391:O$427,MATCH($F303,$B$391:$B$427,0))/VLOOKUP($F303,$B$391:$AH$427,MATCH(LEFT(TRIM(O$6),FIND("~",SUBSTITUTE(O$6,"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303))*HLOOKUP(LEFT(TRIM(O$6),FIND("~",SUBSTITUTE(O$6," ","~",LEN(TRIM(O$6))-LEN(SUBSTITUTE(TRIM(O$6)," ",""))))-1)&amp;" Total",$B$6:$AH$427,ROW($A303)-5,FALSE))</f>
        <v>0</v>
      </c>
      <c r="P303" s="11">
        <f ca="1">IF(P$5&lt;&gt;"",HLOOKUP(P$5,Functionalization!$G$6:$M$427,ROW($A303)-5,FALSE),IFERROR(INDEX(P$391:P$427,MATCH($F303,$B$391:$B$427,0))/VLOOKUP($F303,$B$391:$AH$427,MATCH(LEFT(TRIM(P$6),FIND("~",SUBSTITUTE(P$6,"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303))*HLOOKUP(LEFT(TRIM(P$6),FIND("~",SUBSTITUTE(P$6," ","~",LEN(TRIM(P$6))-LEN(SUBSTITUTE(TRIM(P$6)," ",""))))-1)&amp;" Total",$B$6:$AH$427,ROW($A303)-5,FALSE))</f>
        <v>0</v>
      </c>
      <c r="Q303" s="11">
        <f ca="1">IF(Q$5&lt;&gt;"",HLOOKUP(Q$5,Functionalization!$G$6:$M$427,ROW($A303)-5,FALSE),IFERROR(INDEX(Q$391:Q$427,MATCH($F303,$B$391:$B$427,0))/VLOOKUP($F303,$B$391:$AH$427,MATCH(LEFT(TRIM(Q$6),FIND("~",SUBSTITUTE(Q$6,"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303))*HLOOKUP(LEFT(TRIM(Q$6),FIND("~",SUBSTITUTE(Q$6," ","~",LEN(TRIM(Q$6))-LEN(SUBSTITUTE(TRIM(Q$6)," ",""))))-1)&amp;" Total",$B$6:$AH$427,ROW($A303)-5,FALSE))</f>
        <v>0</v>
      </c>
      <c r="R303" s="11">
        <f ca="1">IF(R$5&lt;&gt;"",HLOOKUP(R$5,Functionalization!$G$6:$M$427,ROW($A303)-5,FALSE),IFERROR(INDEX(R$391:R$427,MATCH($F303,$B$391:$B$427,0))/VLOOKUP($F303,$B$391:$AH$427,MATCH(LEFT(TRIM(R$6),FIND("~",SUBSTITUTE(R$6,"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303))*HLOOKUP(LEFT(TRIM(R$6),FIND("~",SUBSTITUTE(R$6," ","~",LEN(TRIM(R$6))-LEN(SUBSTITUTE(TRIM(R$6)," ",""))))-1)&amp;" Total",$B$6:$AH$427,ROW($A303)-5,FALSE))</f>
        <v>0</v>
      </c>
      <c r="S303" s="11">
        <f ca="1">IF(S$5&lt;&gt;"",HLOOKUP(S$5,Functionalization!$G$6:$M$427,ROW($A303)-5,FALSE),IFERROR(INDEX(S$391:S$427,MATCH($F303,$B$391:$B$427,0))/VLOOKUP($F303,$B$391:$AH$427,MATCH(LEFT(TRIM(S$6),FIND("~",SUBSTITUTE(S$6,"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303))*HLOOKUP(LEFT(TRIM(S$6),FIND("~",SUBSTITUTE(S$6," ","~",LEN(TRIM(S$6))-LEN(SUBSTITUTE(TRIM(S$6)," ",""))))-1)&amp;" Total",$B$6:$AH$427,ROW($A303)-5,FALSE))</f>
        <v>0</v>
      </c>
      <c r="T303" s="11">
        <f ca="1">IF(T$5&lt;&gt;"",HLOOKUP(T$5,Functionalization!$G$6:$M$427,ROW($A303)-5,FALSE),IFERROR(INDEX(T$391:T$427,MATCH($F303,$B$391:$B$427,0))/VLOOKUP($F303,$B$391:$AH$427,MATCH(LEFT(TRIM(T$6),FIND("~",SUBSTITUTE(T$6,"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303))*HLOOKUP(LEFT(TRIM(T$6),FIND("~",SUBSTITUTE(T$6," ","~",LEN(TRIM(T$6))-LEN(SUBSTITUTE(TRIM(T$6)," ",""))))-1)&amp;" Total",$B$6:$AH$427,ROW($A303)-5,FALSE))</f>
        <v>0</v>
      </c>
      <c r="U303" s="11">
        <f ca="1">IF(U$5&lt;&gt;"",HLOOKUP(U$5,Functionalization!$G$6:$M$427,ROW($A303)-5,FALSE),IFERROR(INDEX(U$391:U$427,MATCH($F303,$B$391:$B$427,0))/VLOOKUP($F303,$B$391:$AH$427,MATCH(LEFT(TRIM(U$6),FIND("~",SUBSTITUTE(U$6,"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303))*HLOOKUP(LEFT(TRIM(U$6),FIND("~",SUBSTITUTE(U$6," ","~",LEN(TRIM(U$6))-LEN(SUBSTITUTE(TRIM(U$6)," ",""))))-1)&amp;" Total",$B$6:$AH$427,ROW($A303)-5,FALSE))</f>
        <v>0</v>
      </c>
      <c r="V303" s="11">
        <f ca="1">IF(V$5&lt;&gt;"",HLOOKUP(V$5,Functionalization!$G$6:$M$427,ROW($A303)-5,FALSE),IFERROR(INDEX(V$391:V$427,MATCH($F303,$B$391:$B$427,0))/VLOOKUP($F303,$B$391:$AH$427,MATCH(LEFT(TRIM(V$6),FIND("~",SUBSTITUTE(V$6,"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303))*HLOOKUP(LEFT(TRIM(V$6),FIND("~",SUBSTITUTE(V$6," ","~",LEN(TRIM(V$6))-LEN(SUBSTITUTE(TRIM(V$6)," ",""))))-1)&amp;" Total",$B$6:$AH$427,ROW($A303)-5,FALSE))</f>
        <v>0</v>
      </c>
      <c r="W303" s="11">
        <f ca="1">IF(W$5&lt;&gt;"",HLOOKUP(W$5,Functionalization!$G$6:$M$427,ROW($A303)-5,FALSE),IFERROR(INDEX(W$391:W$427,MATCH($F303,$B$391:$B$427,0))/VLOOKUP($F303,$B$391:$AH$427,MATCH(LEFT(TRIM(W$6),FIND("~",SUBSTITUTE(W$6,"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303))*HLOOKUP(LEFT(TRIM(W$6),FIND("~",SUBSTITUTE(W$6," ","~",LEN(TRIM(W$6))-LEN(SUBSTITUTE(TRIM(W$6)," ",""))))-1)&amp;" Total",$B$6:$AH$427,ROW($A303)-5,FALSE))</f>
        <v>0</v>
      </c>
      <c r="X303" s="11">
        <f ca="1">IF(X$5&lt;&gt;"",HLOOKUP(X$5,Functionalization!$G$6:$M$427,ROW($A303)-5,FALSE),IFERROR(INDEX(X$391:X$427,MATCH($F303,$B$391:$B$427,0))/VLOOKUP($F303,$B$391:$AH$427,MATCH(LEFT(TRIM(X$6),FIND("~",SUBSTITUTE(X$6,"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303))*HLOOKUP(LEFT(TRIM(X$6),FIND("~",SUBSTITUTE(X$6," ","~",LEN(TRIM(X$6))-LEN(SUBSTITUTE(TRIM(X$6)," ",""))))-1)&amp;" Total",$B$6:$AH$427,ROW($A303)-5,FALSE))</f>
        <v>0</v>
      </c>
      <c r="Y303" s="11">
        <f ca="1">IF(Y$5&lt;&gt;"",HLOOKUP(Y$5,Functionalization!$G$6:$M$427,ROW($A303)-5,FALSE),IFERROR(INDEX(Y$391:Y$427,MATCH($F303,$B$391:$B$427,0))/VLOOKUP($F303,$B$391:$AH$427,MATCH(LEFT(TRIM(Y$6),FIND("~",SUBSTITUTE(Y$6,"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303))*HLOOKUP(LEFT(TRIM(Y$6),FIND("~",SUBSTITUTE(Y$6," ","~",LEN(TRIM(Y$6))-LEN(SUBSTITUTE(TRIM(Y$6)," ",""))))-1)&amp;" Total",$B$6:$AH$427,ROW($A303)-5,FALSE))</f>
        <v>0</v>
      </c>
      <c r="Z303" s="11">
        <f ca="1">IF(Z$5&lt;&gt;"",HLOOKUP(Z$5,Functionalization!$G$6:$M$427,ROW($A303)-5,FALSE),IFERROR(INDEX(Z$391:Z$427,MATCH($F303,$B$391:$B$427,0))/VLOOKUP($F303,$B$391:$AH$427,MATCH(LEFT(TRIM(Z$6),FIND("~",SUBSTITUTE(Z$6,"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303))*HLOOKUP(LEFT(TRIM(Z$6),FIND("~",SUBSTITUTE(Z$6," ","~",LEN(TRIM(Z$6))-LEN(SUBSTITUTE(TRIM(Z$6)," ",""))))-1)&amp;" Total",$B$6:$AH$427,ROW($A303)-5,FALSE))</f>
        <v>0</v>
      </c>
      <c r="AA303" s="11">
        <f ca="1">IF(AA$5&lt;&gt;"",HLOOKUP(AA$5,Functionalization!$G$6:$M$427,ROW($A303)-5,FALSE),IFERROR(INDEX(AA$391:AA$427,MATCH($F303,$B$391:$B$427,0))/VLOOKUP($F303,$B$391:$AH$427,MATCH(LEFT(TRIM(AA$6),FIND("~",SUBSTITUTE(AA$6,"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303))*HLOOKUP(LEFT(TRIM(AA$6),FIND("~",SUBSTITUTE(AA$6," ","~",LEN(TRIM(AA$6))-LEN(SUBSTITUTE(TRIM(AA$6)," ",""))))-1)&amp;" Total",$B$6:$AH$427,ROW($A303)-5,FALSE))</f>
        <v>0</v>
      </c>
      <c r="AB303" s="11">
        <f ca="1">IF(AB$5&lt;&gt;"",HLOOKUP(AB$5,Functionalization!$G$6:$M$427,ROW($A303)-5,FALSE),IFERROR(INDEX(AB$391:AB$427,MATCH($F303,$B$391:$B$427,0))/VLOOKUP($F303,$B$391:$AH$427,MATCH(LEFT(TRIM(AB$6),FIND("~",SUBSTITUTE(AB$6,"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303))*HLOOKUP(LEFT(TRIM(AB$6),FIND("~",SUBSTITUTE(AB$6," ","~",LEN(TRIM(AB$6))-LEN(SUBSTITUTE(TRIM(AB$6)," ",""))))-1)&amp;" Total",$B$6:$AH$427,ROW($A303)-5,FALSE))</f>
        <v>0</v>
      </c>
      <c r="AC303" s="11">
        <f ca="1">IF(AC$5&lt;&gt;"",HLOOKUP(AC$5,Functionalization!$G$6:$M$427,ROW($A303)-5,FALSE),IFERROR(INDEX(AC$391:AC$427,MATCH($F303,$B$391:$B$427,0))/VLOOKUP($F303,$B$391:$AH$427,MATCH(LEFT(TRIM(AC$6),FIND("~",SUBSTITUTE(AC$6,"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303))*HLOOKUP(LEFT(TRIM(AC$6),FIND("~",SUBSTITUTE(AC$6," ","~",LEN(TRIM(AC$6))-LEN(SUBSTITUTE(TRIM(AC$6)," ",""))))-1)&amp;" Total",$B$6:$AH$427,ROW($A303)-5,FALSE))</f>
        <v>0</v>
      </c>
      <c r="AD303" s="11">
        <f ca="1">IF(AD$5&lt;&gt;"",HLOOKUP(AD$5,Functionalization!$G$6:$M$427,ROW($A303)-5,FALSE),IFERROR(INDEX(AD$391:AD$427,MATCH($F303,$B$391:$B$427,0))/VLOOKUP($F303,$B$391:$AH$427,MATCH(LEFT(TRIM(AD$6),FIND("~",SUBSTITUTE(AD$6,"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303))*HLOOKUP(LEFT(TRIM(AD$6),FIND("~",SUBSTITUTE(AD$6," ","~",LEN(TRIM(AD$6))-LEN(SUBSTITUTE(TRIM(AD$6)," ",""))))-1)&amp;" Total",$B$6:$AH$427,ROW($A303)-5,FALSE))</f>
        <v>0</v>
      </c>
      <c r="AE303" s="11">
        <f ca="1">IF(AE$5&lt;&gt;"",HLOOKUP(AE$5,Functionalization!$G$6:$M$427,ROW($A303)-5,FALSE),IFERROR(INDEX(AE$391:AE$427,MATCH($F303,$B$391:$B$427,0))/VLOOKUP($F303,$B$391:$AH$427,MATCH(LEFT(TRIM(AE$6),FIND("~",SUBSTITUTE(AE$6,"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303))*HLOOKUP(LEFT(TRIM(AE$6),FIND("~",SUBSTITUTE(AE$6," ","~",LEN(TRIM(AE$6))-LEN(SUBSTITUTE(TRIM(AE$6)," ",""))))-1)&amp;" Total",$B$6:$AH$427,ROW($A303)-5,FALSE))</f>
        <v>0</v>
      </c>
      <c r="AF303" s="11">
        <f ca="1">IF(AF$5&lt;&gt;"",HLOOKUP(AF$5,Functionalization!$G$6:$M$427,ROW($A303)-5,FALSE),IFERROR(INDEX(AF$391:AF$427,MATCH($F303,$B$391:$B$427,0))/VLOOKUP($F303,$B$391:$AH$427,MATCH(LEFT(TRIM(AF$6),FIND("~",SUBSTITUTE(AF$6,"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303))*HLOOKUP(LEFT(TRIM(AF$6),FIND("~",SUBSTITUTE(AF$6," ","~",LEN(TRIM(AF$6))-LEN(SUBSTITUTE(TRIM(AF$6)," ",""))))-1)&amp;" Total",$B$6:$AH$427,ROW($A303)-5,FALSE))</f>
        <v>0</v>
      </c>
      <c r="AG303" s="11">
        <f ca="1">IF(AG$5&lt;&gt;"",HLOOKUP(AG$5,Functionalization!$G$6:$M$427,ROW($A303)-5,FALSE),IFERROR(INDEX(AG$391:AG$427,MATCH($F303,$B$391:$B$427,0))/VLOOKUP($F303,$B$391:$AH$427,MATCH(LEFT(TRIM(AG$6),FIND("~",SUBSTITUTE(AG$6,"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303))*HLOOKUP(LEFT(TRIM(AG$6),FIND("~",SUBSTITUTE(AG$6," ","~",LEN(TRIM(AG$6))-LEN(SUBSTITUTE(TRIM(AG$6)," ",""))))-1)&amp;" Total",$B$6:$AH$427,ROW($A303)-5,FALSE))</f>
        <v>0</v>
      </c>
      <c r="AH303" s="11">
        <f ca="1">IF(AH$5&lt;&gt;"",HLOOKUP(AH$5,Functionalization!$G$6:$M$427,ROW($A303)-5,FALSE),IFERROR(INDEX(AH$391:AH$427,MATCH($F303,$B$391:$B$427,0))/VLOOKUP($F303,$B$391:$AH$427,MATCH(LEFT(TRIM(AH$6),FIND("~",SUBSTITUTE(AH$6,"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303))*HLOOKUP(LEFT(TRIM(AH$6),FIND("~",SUBSTITUTE(AH$6," ","~",LEN(TRIM(AH$6))-LEN(SUBSTITUTE(TRIM(AH$6)," ",""))))-1)&amp;" Total",$B$6:$AH$427,ROW($A303)-5,FALSE))</f>
        <v>0</v>
      </c>
      <c r="AJ303">
        <f ca="1">IFERROR(IF(SUMIF($G$6:$AH$6,AJ$6&amp;" Total",$G303:$AH303)-(SUMIF($G$6:$AH$6,AJ$6&amp;" "&amp;'Input-Func_Class'!$D$22,$G303:$AH303)+IFERROR(SUMIF($G$6:$AH$6,AJ$6&amp;" "&amp;'Input-Func_Class'!$E$22,$G303:$AH303),SUMIF($G$6:$AH$6,AJ$6&amp;" "&amp;'Input-Func_Class'!$B$24,$G303:$AH303))+SUMIF($G$6:$AH$6,AJ$6&amp;" "&amp;'Input-Func_Class'!$F$22,$G303:$AH303))&lt;Check_Limit,0,1),1)</f>
        <v>0</v>
      </c>
      <c r="AK303">
        <f ca="1">IFERROR(IF(SUMIF($G$6:$AH$6,AK$6&amp;" Total",$G303:$AH303)-(SUMIF($G$6:$AH$6,AK$6&amp;" "&amp;'Input-Func_Class'!$D$22,$G303:$AH303)+IFERROR(SUMIF($G$6:$AH$6,AK$6&amp;" "&amp;'Input-Func_Class'!$E$22,$G303:$AH303),SUMIF($G$6:$AH$6,AK$6&amp;" "&amp;'Input-Func_Class'!$B$24,$G303:$AH303))+SUMIF($G$6:$AH$6,AK$6&amp;" "&amp;'Input-Func_Class'!$F$22,$G303:$AH303))&lt;Check_Limit,0,1),1)</f>
        <v>0</v>
      </c>
      <c r="AL303">
        <f ca="1">IFERROR(IF(SUMIF($G$6:$AH$6,AL$6&amp;" Total",$G303:$AH303)-(SUMIF($G$6:$AH$6,AL$6&amp;" "&amp;'Input-Func_Class'!$D$22,$G303:$AH303)+IFERROR(SUMIF($G$6:$AH$6,AL$6&amp;" "&amp;'Input-Func_Class'!$E$22,$G303:$AH303),SUMIF($G$6:$AH$6,AL$6&amp;" "&amp;'Input-Func_Class'!$B$24,$G303:$AH303))+SUMIF($G$6:$AH$6,AL$6&amp;" "&amp;'Input-Func_Class'!$F$22,$G303:$AH303))&lt;Check_Limit,0,1),1)</f>
        <v>0</v>
      </c>
      <c r="AM303">
        <f ca="1">IFERROR(IF(SUMIF($G$6:$AH$6,AM$6&amp;" Total",$G303:$AH303)-(SUMIF($G$6:$AH$6,AM$6&amp;" "&amp;'Input-Func_Class'!$D$22,$G303:$AH303)+IFERROR(SUMIF($G$6:$AH$6,AM$6&amp;" "&amp;'Input-Func_Class'!$E$22,$G303:$AH303),SUMIF($G$6:$AH$6,AM$6&amp;" "&amp;'Input-Func_Class'!$B$24,$G303:$AH303))+SUMIF($G$6:$AH$6,AM$6&amp;" "&amp;'Input-Func_Class'!$F$22,$G303:$AH303))&lt;Check_Limit,0,1),1)</f>
        <v>0</v>
      </c>
      <c r="AN303">
        <f ca="1">IFERROR(IF(SUMIF($G$6:$AH$6,AN$6&amp;" Total",$G303:$AH303)-(SUMIF($G$6:$AH$6,AN$6&amp;" "&amp;'Input-Func_Class'!$D$22,$G303:$AH303)+IFERROR(SUMIF($G$6:$AH$6,AN$6&amp;" "&amp;'Input-Func_Class'!$E$22,$G303:$AH303),SUMIF($G$6:$AH$6,AN$6&amp;" "&amp;'Input-Func_Class'!$B$24,$G303:$AH303))+SUMIF($G$6:$AH$6,AN$6&amp;" "&amp;'Input-Func_Class'!$F$22,$G303:$AH303))&lt;Check_Limit,0,1),1)</f>
        <v>0</v>
      </c>
      <c r="AO303">
        <f ca="1">IFERROR(IF(SUMIF($G$6:$AH$6,AO$6&amp;" Total",$G303:$AH303)-(SUMIF($G$6:$AH$6,AO$6&amp;" "&amp;'Input-Func_Class'!$D$22,$G303:$AH303)+IFERROR(SUMIF($G$6:$AH$6,AO$6&amp;" "&amp;'Input-Func_Class'!$E$22,$G303:$AH303),SUMIF($G$6:$AH$6,AO$6&amp;" "&amp;'Input-Func_Class'!$B$24,$G303:$AH303))+SUMIF($G$6:$AH$6,AO$6&amp;" "&amp;'Input-Func_Class'!$F$22,$G303:$AH303))&lt;Check_Limit,0,1),1)</f>
        <v>0</v>
      </c>
      <c r="AP303">
        <f ca="1">IFERROR(IF(SUMIF($G$6:$AH$6,AP$6&amp;" Total",$G303:$AH303)-(SUMIF($G$6:$AH$6,AP$6&amp;" "&amp;'Input-Func_Class'!$D$22,$G303:$AH303)+IFERROR(SUMIF($G$6:$AH$6,AP$6&amp;" "&amp;'Input-Func_Class'!$E$22,$G303:$AH303),SUMIF($G$6:$AH$6,AP$6&amp;" "&amp;'Input-Func_Class'!$B$24,$G303:$AH303))+SUMIF($G$6:$AH$6,AP$6&amp;" "&amp;'Input-Func_Class'!$F$22,$G303:$AH303))&lt;Check_Limit,0,1),1)</f>
        <v>0</v>
      </c>
    </row>
    <row r="304" spans="1:42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>Functionalization!$D304</f>
        <v>85340</v>
      </c>
      <c r="E304" s="11">
        <f t="shared" ca="1" si="37"/>
        <v>0</v>
      </c>
      <c r="F304" s="3" t="str">
        <f>IF($D304=0,"-",IF('Input-Accounts'!$E304&lt;&gt;0,'Input-Accounts'!$E304,'Input-Accounts'!$G304))</f>
        <v>COMMODITY</v>
      </c>
      <c r="G304" s="11">
        <f ca="1">IF(G$5&lt;&gt;"",HLOOKUP(G$5,Functionalization!$G$6:$M$427,ROW($A304)-5,FALSE),IFERROR(INDEX(G$391:G$427,MATCH($F304,$B$391:$B$427,0))/VLOOKUP($F304,$B$391:$AH$427,MATCH(LEFT(TRIM(G$6),FIND("~",SUBSTITUTE(G$6,"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304))*HLOOKUP(LEFT(TRIM(G$6),FIND("~",SUBSTITUTE(G$6," ","~",LEN(TRIM(G$6))-LEN(SUBSTITUTE(TRIM(G$6)," ",""))))-1)&amp;" Total",$B$6:$AH$427,ROW($A304)-5,FALSE))</f>
        <v>0</v>
      </c>
      <c r="H304" s="11">
        <f ca="1">IF(H$5&lt;&gt;"",HLOOKUP(H$5,Functionalization!$G$6:$M$427,ROW($A304)-5,FALSE),IFERROR(INDEX(H$391:H$427,MATCH($F304,$B$391:$B$427,0))/VLOOKUP($F304,$B$391:$AH$427,MATCH(LEFT(TRIM(H$6),FIND("~",SUBSTITUTE(H$6,"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304))*HLOOKUP(LEFT(TRIM(H$6),FIND("~",SUBSTITUTE(H$6," ","~",LEN(TRIM(H$6))-LEN(SUBSTITUTE(TRIM(H$6)," ",""))))-1)&amp;" Total",$B$6:$AH$427,ROW($A304)-5,FALSE))</f>
        <v>0</v>
      </c>
      <c r="I304" s="11">
        <f ca="1">IF(I$5&lt;&gt;"",HLOOKUP(I$5,Functionalization!$G$6:$M$427,ROW($A304)-5,FALSE),IFERROR(INDEX(I$391:I$427,MATCH($F304,$B$391:$B$427,0))/VLOOKUP($F304,$B$391:$AH$427,MATCH(LEFT(TRIM(I$6),FIND("~",SUBSTITUTE(I$6,"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304))*HLOOKUP(LEFT(TRIM(I$6),FIND("~",SUBSTITUTE(I$6," ","~",LEN(TRIM(I$6))-LEN(SUBSTITUTE(TRIM(I$6)," ",""))))-1)&amp;" Total",$B$6:$AH$427,ROW($A304)-5,FALSE))</f>
        <v>0</v>
      </c>
      <c r="J304" s="11">
        <f ca="1">IF(J$5&lt;&gt;"",HLOOKUP(J$5,Functionalization!$G$6:$M$427,ROW($A304)-5,FALSE),IFERROR(INDEX(J$391:J$427,MATCH($F304,$B$391:$B$427,0))/VLOOKUP($F304,$B$391:$AH$427,MATCH(LEFT(TRIM(J$6),FIND("~",SUBSTITUTE(J$6,"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304))*HLOOKUP(LEFT(TRIM(J$6),FIND("~",SUBSTITUTE(J$6," ","~",LEN(TRIM(J$6))-LEN(SUBSTITUTE(TRIM(J$6)," ",""))))-1)&amp;" Total",$B$6:$AH$427,ROW($A304)-5,FALSE))</f>
        <v>0</v>
      </c>
      <c r="K304" s="11">
        <f ca="1">IF(K$5&lt;&gt;"",HLOOKUP(K$5,Functionalization!$G$6:$M$427,ROW($A304)-5,FALSE),IFERROR(INDEX(K$391:K$427,MATCH($F304,$B$391:$B$427,0))/VLOOKUP($F304,$B$391:$AH$427,MATCH(LEFT(TRIM(K$6),FIND("~",SUBSTITUTE(K$6,"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304))*HLOOKUP(LEFT(TRIM(K$6),FIND("~",SUBSTITUTE(K$6," ","~",LEN(TRIM(K$6))-LEN(SUBSTITUTE(TRIM(K$6)," ",""))))-1)&amp;" Total",$B$6:$AH$427,ROW($A304)-5,FALSE))</f>
        <v>85340</v>
      </c>
      <c r="L304" s="11">
        <f ca="1">IF(L$5&lt;&gt;"",HLOOKUP(L$5,Functionalization!$G$6:$M$427,ROW($A304)-5,FALSE),IFERROR(INDEX(L$391:L$427,MATCH($F304,$B$391:$B$427,0))/VLOOKUP($F304,$B$391:$AH$427,MATCH(LEFT(TRIM(L$6),FIND("~",SUBSTITUTE(L$6,"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304))*HLOOKUP(LEFT(TRIM(L$6),FIND("~",SUBSTITUTE(L$6," ","~",LEN(TRIM(L$6))-LEN(SUBSTITUTE(TRIM(L$6)," ",""))))-1)&amp;" Total",$B$6:$AH$427,ROW($A304)-5,FALSE))</f>
        <v>0</v>
      </c>
      <c r="M304" s="11">
        <f ca="1">IF(M$5&lt;&gt;"",HLOOKUP(M$5,Functionalization!$G$6:$M$427,ROW($A304)-5,FALSE),IFERROR(INDEX(M$391:M$427,MATCH($F304,$B$391:$B$427,0))/VLOOKUP($F304,$B$391:$AH$427,MATCH(LEFT(TRIM(M$6),FIND("~",SUBSTITUTE(M$6,"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304))*HLOOKUP(LEFT(TRIM(M$6),FIND("~",SUBSTITUTE(M$6," ","~",LEN(TRIM(M$6))-LEN(SUBSTITUTE(TRIM(M$6)," ",""))))-1)&amp;" Total",$B$6:$AH$427,ROW($A304)-5,FALSE))</f>
        <v>85340</v>
      </c>
      <c r="N304" s="11">
        <f ca="1">IF(N$5&lt;&gt;"",HLOOKUP(N$5,Functionalization!$G$6:$M$427,ROW($A304)-5,FALSE),IFERROR(INDEX(N$391:N$427,MATCH($F304,$B$391:$B$427,0))/VLOOKUP($F304,$B$391:$AH$427,MATCH(LEFT(TRIM(N$6),FIND("~",SUBSTITUTE(N$6,"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304))*HLOOKUP(LEFT(TRIM(N$6),FIND("~",SUBSTITUTE(N$6," ","~",LEN(TRIM(N$6))-LEN(SUBSTITUTE(TRIM(N$6)," ",""))))-1)&amp;" Total",$B$6:$AH$427,ROW($A304)-5,FALSE))</f>
        <v>0</v>
      </c>
      <c r="O304" s="11">
        <f ca="1">IF(O$5&lt;&gt;"",HLOOKUP(O$5,Functionalization!$G$6:$M$427,ROW($A304)-5,FALSE),IFERROR(INDEX(O$391:O$427,MATCH($F304,$B$391:$B$427,0))/VLOOKUP($F304,$B$391:$AH$427,MATCH(LEFT(TRIM(O$6),FIND("~",SUBSTITUTE(O$6,"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304))*HLOOKUP(LEFT(TRIM(O$6),FIND("~",SUBSTITUTE(O$6," ","~",LEN(TRIM(O$6))-LEN(SUBSTITUTE(TRIM(O$6)," ",""))))-1)&amp;" Total",$B$6:$AH$427,ROW($A304)-5,FALSE))</f>
        <v>0</v>
      </c>
      <c r="P304" s="11">
        <f ca="1">IF(P$5&lt;&gt;"",HLOOKUP(P$5,Functionalization!$G$6:$M$427,ROW($A304)-5,FALSE),IFERROR(INDEX(P$391:P$427,MATCH($F304,$B$391:$B$427,0))/VLOOKUP($F304,$B$391:$AH$427,MATCH(LEFT(TRIM(P$6),FIND("~",SUBSTITUTE(P$6,"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304))*HLOOKUP(LEFT(TRIM(P$6),FIND("~",SUBSTITUTE(P$6," ","~",LEN(TRIM(P$6))-LEN(SUBSTITUTE(TRIM(P$6)," ",""))))-1)&amp;" Total",$B$6:$AH$427,ROW($A304)-5,FALSE))</f>
        <v>0</v>
      </c>
      <c r="Q304" s="11">
        <f ca="1">IF(Q$5&lt;&gt;"",HLOOKUP(Q$5,Functionalization!$G$6:$M$427,ROW($A304)-5,FALSE),IFERROR(INDEX(Q$391:Q$427,MATCH($F304,$B$391:$B$427,0))/VLOOKUP($F304,$B$391:$AH$427,MATCH(LEFT(TRIM(Q$6),FIND("~",SUBSTITUTE(Q$6,"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304))*HLOOKUP(LEFT(TRIM(Q$6),FIND("~",SUBSTITUTE(Q$6," ","~",LEN(TRIM(Q$6))-LEN(SUBSTITUTE(TRIM(Q$6)," ",""))))-1)&amp;" Total",$B$6:$AH$427,ROW($A304)-5,FALSE))</f>
        <v>0</v>
      </c>
      <c r="R304" s="11">
        <f ca="1">IF(R$5&lt;&gt;"",HLOOKUP(R$5,Functionalization!$G$6:$M$427,ROW($A304)-5,FALSE),IFERROR(INDEX(R$391:R$427,MATCH($F304,$B$391:$B$427,0))/VLOOKUP($F304,$B$391:$AH$427,MATCH(LEFT(TRIM(R$6),FIND("~",SUBSTITUTE(R$6,"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304))*HLOOKUP(LEFT(TRIM(R$6),FIND("~",SUBSTITUTE(R$6," ","~",LEN(TRIM(R$6))-LEN(SUBSTITUTE(TRIM(R$6)," ",""))))-1)&amp;" Total",$B$6:$AH$427,ROW($A304)-5,FALSE))</f>
        <v>0</v>
      </c>
      <c r="S304" s="11">
        <f ca="1">IF(S$5&lt;&gt;"",HLOOKUP(S$5,Functionalization!$G$6:$M$427,ROW($A304)-5,FALSE),IFERROR(INDEX(S$391:S$427,MATCH($F304,$B$391:$B$427,0))/VLOOKUP($F304,$B$391:$AH$427,MATCH(LEFT(TRIM(S$6),FIND("~",SUBSTITUTE(S$6,"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304))*HLOOKUP(LEFT(TRIM(S$6),FIND("~",SUBSTITUTE(S$6," ","~",LEN(TRIM(S$6))-LEN(SUBSTITUTE(TRIM(S$6)," ",""))))-1)&amp;" Total",$B$6:$AH$427,ROW($A304)-5,FALSE))</f>
        <v>0</v>
      </c>
      <c r="T304" s="11">
        <f ca="1">IF(T$5&lt;&gt;"",HLOOKUP(T$5,Functionalization!$G$6:$M$427,ROW($A304)-5,FALSE),IFERROR(INDEX(T$391:T$427,MATCH($F304,$B$391:$B$427,0))/VLOOKUP($F304,$B$391:$AH$427,MATCH(LEFT(TRIM(T$6),FIND("~",SUBSTITUTE(T$6,"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304))*HLOOKUP(LEFT(TRIM(T$6),FIND("~",SUBSTITUTE(T$6," ","~",LEN(TRIM(T$6))-LEN(SUBSTITUTE(TRIM(T$6)," ",""))))-1)&amp;" Total",$B$6:$AH$427,ROW($A304)-5,FALSE))</f>
        <v>0</v>
      </c>
      <c r="U304" s="11">
        <f ca="1">IF(U$5&lt;&gt;"",HLOOKUP(U$5,Functionalization!$G$6:$M$427,ROW($A304)-5,FALSE),IFERROR(INDEX(U$391:U$427,MATCH($F304,$B$391:$B$427,0))/VLOOKUP($F304,$B$391:$AH$427,MATCH(LEFT(TRIM(U$6),FIND("~",SUBSTITUTE(U$6,"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304))*HLOOKUP(LEFT(TRIM(U$6),FIND("~",SUBSTITUTE(U$6," ","~",LEN(TRIM(U$6))-LEN(SUBSTITUTE(TRIM(U$6)," ",""))))-1)&amp;" Total",$B$6:$AH$427,ROW($A304)-5,FALSE))</f>
        <v>0</v>
      </c>
      <c r="V304" s="11">
        <f ca="1">IF(V$5&lt;&gt;"",HLOOKUP(V$5,Functionalization!$G$6:$M$427,ROW($A304)-5,FALSE),IFERROR(INDEX(V$391:V$427,MATCH($F304,$B$391:$B$427,0))/VLOOKUP($F304,$B$391:$AH$427,MATCH(LEFT(TRIM(V$6),FIND("~",SUBSTITUTE(V$6,"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304))*HLOOKUP(LEFT(TRIM(V$6),FIND("~",SUBSTITUTE(V$6," ","~",LEN(TRIM(V$6))-LEN(SUBSTITUTE(TRIM(V$6)," ",""))))-1)&amp;" Total",$B$6:$AH$427,ROW($A304)-5,FALSE))</f>
        <v>0</v>
      </c>
      <c r="W304" s="11">
        <f ca="1">IF(W$5&lt;&gt;"",HLOOKUP(W$5,Functionalization!$G$6:$M$427,ROW($A304)-5,FALSE),IFERROR(INDEX(W$391:W$427,MATCH($F304,$B$391:$B$427,0))/VLOOKUP($F304,$B$391:$AH$427,MATCH(LEFT(TRIM(W$6),FIND("~",SUBSTITUTE(W$6,"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304))*HLOOKUP(LEFT(TRIM(W$6),FIND("~",SUBSTITUTE(W$6," ","~",LEN(TRIM(W$6))-LEN(SUBSTITUTE(TRIM(W$6)," ",""))))-1)&amp;" Total",$B$6:$AH$427,ROW($A304)-5,FALSE))</f>
        <v>0</v>
      </c>
      <c r="X304" s="11">
        <f ca="1">IF(X$5&lt;&gt;"",HLOOKUP(X$5,Functionalization!$G$6:$M$427,ROW($A304)-5,FALSE),IFERROR(INDEX(X$391:X$427,MATCH($F304,$B$391:$B$427,0))/VLOOKUP($F304,$B$391:$AH$427,MATCH(LEFT(TRIM(X$6),FIND("~",SUBSTITUTE(X$6,"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304))*HLOOKUP(LEFT(TRIM(X$6),FIND("~",SUBSTITUTE(X$6," ","~",LEN(TRIM(X$6))-LEN(SUBSTITUTE(TRIM(X$6)," ",""))))-1)&amp;" Total",$B$6:$AH$427,ROW($A304)-5,FALSE))</f>
        <v>0</v>
      </c>
      <c r="Y304" s="11">
        <f ca="1">IF(Y$5&lt;&gt;"",HLOOKUP(Y$5,Functionalization!$G$6:$M$427,ROW($A304)-5,FALSE),IFERROR(INDEX(Y$391:Y$427,MATCH($F304,$B$391:$B$427,0))/VLOOKUP($F304,$B$391:$AH$427,MATCH(LEFT(TRIM(Y$6),FIND("~",SUBSTITUTE(Y$6,"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304))*HLOOKUP(LEFT(TRIM(Y$6),FIND("~",SUBSTITUTE(Y$6," ","~",LEN(TRIM(Y$6))-LEN(SUBSTITUTE(TRIM(Y$6)," ",""))))-1)&amp;" Total",$B$6:$AH$427,ROW($A304)-5,FALSE))</f>
        <v>0</v>
      </c>
      <c r="Z304" s="11">
        <f ca="1">IF(Z$5&lt;&gt;"",HLOOKUP(Z$5,Functionalization!$G$6:$M$427,ROW($A304)-5,FALSE),IFERROR(INDEX(Z$391:Z$427,MATCH($F304,$B$391:$B$427,0))/VLOOKUP($F304,$B$391:$AH$427,MATCH(LEFT(TRIM(Z$6),FIND("~",SUBSTITUTE(Z$6,"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304))*HLOOKUP(LEFT(TRIM(Z$6),FIND("~",SUBSTITUTE(Z$6," ","~",LEN(TRIM(Z$6))-LEN(SUBSTITUTE(TRIM(Z$6)," ",""))))-1)&amp;" Total",$B$6:$AH$427,ROW($A304)-5,FALSE))</f>
        <v>0</v>
      </c>
      <c r="AA304" s="11">
        <f ca="1">IF(AA$5&lt;&gt;"",HLOOKUP(AA$5,Functionalization!$G$6:$M$427,ROW($A304)-5,FALSE),IFERROR(INDEX(AA$391:AA$427,MATCH($F304,$B$391:$B$427,0))/VLOOKUP($F304,$B$391:$AH$427,MATCH(LEFT(TRIM(AA$6),FIND("~",SUBSTITUTE(AA$6,"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304))*HLOOKUP(LEFT(TRIM(AA$6),FIND("~",SUBSTITUTE(AA$6," ","~",LEN(TRIM(AA$6))-LEN(SUBSTITUTE(TRIM(AA$6)," ",""))))-1)&amp;" Total",$B$6:$AH$427,ROW($A304)-5,FALSE))</f>
        <v>0</v>
      </c>
      <c r="AB304" s="11">
        <f ca="1">IF(AB$5&lt;&gt;"",HLOOKUP(AB$5,Functionalization!$G$6:$M$427,ROW($A304)-5,FALSE),IFERROR(INDEX(AB$391:AB$427,MATCH($F304,$B$391:$B$427,0))/VLOOKUP($F304,$B$391:$AH$427,MATCH(LEFT(TRIM(AB$6),FIND("~",SUBSTITUTE(AB$6,"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304))*HLOOKUP(LEFT(TRIM(AB$6),FIND("~",SUBSTITUTE(AB$6," ","~",LEN(TRIM(AB$6))-LEN(SUBSTITUTE(TRIM(AB$6)," ",""))))-1)&amp;" Total",$B$6:$AH$427,ROW($A304)-5,FALSE))</f>
        <v>0</v>
      </c>
      <c r="AC304" s="11">
        <f ca="1">IF(AC$5&lt;&gt;"",HLOOKUP(AC$5,Functionalization!$G$6:$M$427,ROW($A304)-5,FALSE),IFERROR(INDEX(AC$391:AC$427,MATCH($F304,$B$391:$B$427,0))/VLOOKUP($F304,$B$391:$AH$427,MATCH(LEFT(TRIM(AC$6),FIND("~",SUBSTITUTE(AC$6,"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304))*HLOOKUP(LEFT(TRIM(AC$6),FIND("~",SUBSTITUTE(AC$6," ","~",LEN(TRIM(AC$6))-LEN(SUBSTITUTE(TRIM(AC$6)," ",""))))-1)&amp;" Total",$B$6:$AH$427,ROW($A304)-5,FALSE))</f>
        <v>0</v>
      </c>
      <c r="AD304" s="11">
        <f ca="1">IF(AD$5&lt;&gt;"",HLOOKUP(AD$5,Functionalization!$G$6:$M$427,ROW($A304)-5,FALSE),IFERROR(INDEX(AD$391:AD$427,MATCH($F304,$B$391:$B$427,0))/VLOOKUP($F304,$B$391:$AH$427,MATCH(LEFT(TRIM(AD$6),FIND("~",SUBSTITUTE(AD$6,"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304))*HLOOKUP(LEFT(TRIM(AD$6),FIND("~",SUBSTITUTE(AD$6," ","~",LEN(TRIM(AD$6))-LEN(SUBSTITUTE(TRIM(AD$6)," ",""))))-1)&amp;" Total",$B$6:$AH$427,ROW($A304)-5,FALSE))</f>
        <v>0</v>
      </c>
      <c r="AE304" s="11">
        <f ca="1">IF(AE$5&lt;&gt;"",HLOOKUP(AE$5,Functionalization!$G$6:$M$427,ROW($A304)-5,FALSE),IFERROR(INDEX(AE$391:AE$427,MATCH($F304,$B$391:$B$427,0))/VLOOKUP($F304,$B$391:$AH$427,MATCH(LEFT(TRIM(AE$6),FIND("~",SUBSTITUTE(AE$6,"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304))*HLOOKUP(LEFT(TRIM(AE$6),FIND("~",SUBSTITUTE(AE$6," ","~",LEN(TRIM(AE$6))-LEN(SUBSTITUTE(TRIM(AE$6)," ",""))))-1)&amp;" Total",$B$6:$AH$427,ROW($A304)-5,FALSE))</f>
        <v>0</v>
      </c>
      <c r="AF304" s="11">
        <f ca="1">IF(AF$5&lt;&gt;"",HLOOKUP(AF$5,Functionalization!$G$6:$M$427,ROW($A304)-5,FALSE),IFERROR(INDEX(AF$391:AF$427,MATCH($F304,$B$391:$B$427,0))/VLOOKUP($F304,$B$391:$AH$427,MATCH(LEFT(TRIM(AF$6),FIND("~",SUBSTITUTE(AF$6,"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304))*HLOOKUP(LEFT(TRIM(AF$6),FIND("~",SUBSTITUTE(AF$6," ","~",LEN(TRIM(AF$6))-LEN(SUBSTITUTE(TRIM(AF$6)," ",""))))-1)&amp;" Total",$B$6:$AH$427,ROW($A304)-5,FALSE))</f>
        <v>0</v>
      </c>
      <c r="AG304" s="11">
        <f ca="1">IF(AG$5&lt;&gt;"",HLOOKUP(AG$5,Functionalization!$G$6:$M$427,ROW($A304)-5,FALSE),IFERROR(INDEX(AG$391:AG$427,MATCH($F304,$B$391:$B$427,0))/VLOOKUP($F304,$B$391:$AH$427,MATCH(LEFT(TRIM(AG$6),FIND("~",SUBSTITUTE(AG$6,"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304))*HLOOKUP(LEFT(TRIM(AG$6),FIND("~",SUBSTITUTE(AG$6," ","~",LEN(TRIM(AG$6))-LEN(SUBSTITUTE(TRIM(AG$6)," ",""))))-1)&amp;" Total",$B$6:$AH$427,ROW($A304)-5,FALSE))</f>
        <v>0</v>
      </c>
      <c r="AH304" s="11">
        <f ca="1">IF(AH$5&lt;&gt;"",HLOOKUP(AH$5,Functionalization!$G$6:$M$427,ROW($A304)-5,FALSE),IFERROR(INDEX(AH$391:AH$427,MATCH($F304,$B$391:$B$427,0))/VLOOKUP($F304,$B$391:$AH$427,MATCH(LEFT(TRIM(AH$6),FIND("~",SUBSTITUTE(AH$6,"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304))*HLOOKUP(LEFT(TRIM(AH$6),FIND("~",SUBSTITUTE(AH$6," ","~",LEN(TRIM(AH$6))-LEN(SUBSTITUTE(TRIM(AH$6)," ",""))))-1)&amp;" Total",$B$6:$AH$427,ROW($A304)-5,FALSE))</f>
        <v>0</v>
      </c>
      <c r="AJ304">
        <f ca="1">IFERROR(IF(SUMIF($G$6:$AH$6,AJ$6&amp;" Total",$G304:$AH304)-(SUMIF($G$6:$AH$6,AJ$6&amp;" "&amp;'Input-Func_Class'!$D$22,$G304:$AH304)+IFERROR(SUMIF($G$6:$AH$6,AJ$6&amp;" "&amp;'Input-Func_Class'!$E$22,$G304:$AH304),SUMIF($G$6:$AH$6,AJ$6&amp;" "&amp;'Input-Func_Class'!$B$24,$G304:$AH304))+SUMIF($G$6:$AH$6,AJ$6&amp;" "&amp;'Input-Func_Class'!$F$22,$G304:$AH304))&lt;Check_Limit,0,1),1)</f>
        <v>0</v>
      </c>
      <c r="AK304">
        <f ca="1">IFERROR(IF(SUMIF($G$6:$AH$6,AK$6&amp;" Total",$G304:$AH304)-(SUMIF($G$6:$AH$6,AK$6&amp;" "&amp;'Input-Func_Class'!$D$22,$G304:$AH304)+IFERROR(SUMIF($G$6:$AH$6,AK$6&amp;" "&amp;'Input-Func_Class'!$E$22,$G304:$AH304),SUMIF($G$6:$AH$6,AK$6&amp;" "&amp;'Input-Func_Class'!$B$24,$G304:$AH304))+SUMIF($G$6:$AH$6,AK$6&amp;" "&amp;'Input-Func_Class'!$F$22,$G304:$AH304))&lt;Check_Limit,0,1),1)</f>
        <v>0</v>
      </c>
      <c r="AL304">
        <f ca="1">IFERROR(IF(SUMIF($G$6:$AH$6,AL$6&amp;" Total",$G304:$AH304)-(SUMIF($G$6:$AH$6,AL$6&amp;" "&amp;'Input-Func_Class'!$D$22,$G304:$AH304)+IFERROR(SUMIF($G$6:$AH$6,AL$6&amp;" "&amp;'Input-Func_Class'!$E$22,$G304:$AH304),SUMIF($G$6:$AH$6,AL$6&amp;" "&amp;'Input-Func_Class'!$B$24,$G304:$AH304))+SUMIF($G$6:$AH$6,AL$6&amp;" "&amp;'Input-Func_Class'!$F$22,$G304:$AH304))&lt;Check_Limit,0,1),1)</f>
        <v>0</v>
      </c>
      <c r="AM304">
        <f ca="1">IFERROR(IF(SUMIF($G$6:$AH$6,AM$6&amp;" Total",$G304:$AH304)-(SUMIF($G$6:$AH$6,AM$6&amp;" "&amp;'Input-Func_Class'!$D$22,$G304:$AH304)+IFERROR(SUMIF($G$6:$AH$6,AM$6&amp;" "&amp;'Input-Func_Class'!$E$22,$G304:$AH304),SUMIF($G$6:$AH$6,AM$6&amp;" "&amp;'Input-Func_Class'!$B$24,$G304:$AH304))+SUMIF($G$6:$AH$6,AM$6&amp;" "&amp;'Input-Func_Class'!$F$22,$G304:$AH304))&lt;Check_Limit,0,1),1)</f>
        <v>0</v>
      </c>
      <c r="AN304">
        <f ca="1">IFERROR(IF(SUMIF($G$6:$AH$6,AN$6&amp;" Total",$G304:$AH304)-(SUMIF($G$6:$AH$6,AN$6&amp;" "&amp;'Input-Func_Class'!$D$22,$G304:$AH304)+IFERROR(SUMIF($G$6:$AH$6,AN$6&amp;" "&amp;'Input-Func_Class'!$E$22,$G304:$AH304),SUMIF($G$6:$AH$6,AN$6&amp;" "&amp;'Input-Func_Class'!$B$24,$G304:$AH304))+SUMIF($G$6:$AH$6,AN$6&amp;" "&amp;'Input-Func_Class'!$F$22,$G304:$AH304))&lt;Check_Limit,0,1),1)</f>
        <v>0</v>
      </c>
      <c r="AO304">
        <f ca="1">IFERROR(IF(SUMIF($G$6:$AH$6,AO$6&amp;" Total",$G304:$AH304)-(SUMIF($G$6:$AH$6,AO$6&amp;" "&amp;'Input-Func_Class'!$D$22,$G304:$AH304)+IFERROR(SUMIF($G$6:$AH$6,AO$6&amp;" "&amp;'Input-Func_Class'!$E$22,$G304:$AH304),SUMIF($G$6:$AH$6,AO$6&amp;" "&amp;'Input-Func_Class'!$B$24,$G304:$AH304))+SUMIF($G$6:$AH$6,AO$6&amp;" "&amp;'Input-Func_Class'!$F$22,$G304:$AH304))&lt;Check_Limit,0,1),1)</f>
        <v>0</v>
      </c>
      <c r="AP304">
        <f ca="1">IFERROR(IF(SUMIF($G$6:$AH$6,AP$6&amp;" Total",$G304:$AH304)-(SUMIF($G$6:$AH$6,AP$6&amp;" "&amp;'Input-Func_Class'!$D$22,$G304:$AH304)+IFERROR(SUMIF($G$6:$AH$6,AP$6&amp;" "&amp;'Input-Func_Class'!$E$22,$G304:$AH304),SUMIF($G$6:$AH$6,AP$6&amp;" "&amp;'Input-Func_Class'!$B$24,$G304:$AH304))+SUMIF($G$6:$AH$6,AP$6&amp;" "&amp;'Input-Func_Class'!$F$22,$G304:$AH304))&lt;Check_Limit,0,1),1)</f>
        <v>0</v>
      </c>
    </row>
    <row r="305" spans="1:42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>Functionalization!$D305</f>
        <v>2179</v>
      </c>
      <c r="E305" s="11">
        <f t="shared" ca="1" si="37"/>
        <v>0</v>
      </c>
      <c r="F305" s="3" t="str">
        <f>IF($D305=0,"-",IF('Input-Accounts'!$E305&lt;&gt;0,'Input-Accounts'!$E305,'Input-Accounts'!$G305))</f>
        <v>COMMODITY</v>
      </c>
      <c r="G305" s="11">
        <f ca="1">IF(G$5&lt;&gt;"",HLOOKUP(G$5,Functionalization!$G$6:$M$427,ROW($A305)-5,FALSE),IFERROR(INDEX(G$391:G$427,MATCH($F305,$B$391:$B$427,0))/VLOOKUP($F305,$B$391:$AH$427,MATCH(LEFT(TRIM(G$6),FIND("~",SUBSTITUTE(G$6,"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305))*HLOOKUP(LEFT(TRIM(G$6),FIND("~",SUBSTITUTE(G$6," ","~",LEN(TRIM(G$6))-LEN(SUBSTITUTE(TRIM(G$6)," ",""))))-1)&amp;" Total",$B$6:$AH$427,ROW($A305)-5,FALSE))</f>
        <v>0</v>
      </c>
      <c r="H305" s="11">
        <f ca="1">IF(H$5&lt;&gt;"",HLOOKUP(H$5,Functionalization!$G$6:$M$427,ROW($A305)-5,FALSE),IFERROR(INDEX(H$391:H$427,MATCH($F305,$B$391:$B$427,0))/VLOOKUP($F305,$B$391:$AH$427,MATCH(LEFT(TRIM(H$6),FIND("~",SUBSTITUTE(H$6,"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305))*HLOOKUP(LEFT(TRIM(H$6),FIND("~",SUBSTITUTE(H$6," ","~",LEN(TRIM(H$6))-LEN(SUBSTITUTE(TRIM(H$6)," ",""))))-1)&amp;" Total",$B$6:$AH$427,ROW($A305)-5,FALSE))</f>
        <v>0</v>
      </c>
      <c r="I305" s="11">
        <f ca="1">IF(I$5&lt;&gt;"",HLOOKUP(I$5,Functionalization!$G$6:$M$427,ROW($A305)-5,FALSE),IFERROR(INDEX(I$391:I$427,MATCH($F305,$B$391:$B$427,0))/VLOOKUP($F305,$B$391:$AH$427,MATCH(LEFT(TRIM(I$6),FIND("~",SUBSTITUTE(I$6,"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305))*HLOOKUP(LEFT(TRIM(I$6),FIND("~",SUBSTITUTE(I$6," ","~",LEN(TRIM(I$6))-LEN(SUBSTITUTE(TRIM(I$6)," ",""))))-1)&amp;" Total",$B$6:$AH$427,ROW($A305)-5,FALSE))</f>
        <v>0</v>
      </c>
      <c r="J305" s="11">
        <f ca="1">IF(J$5&lt;&gt;"",HLOOKUP(J$5,Functionalization!$G$6:$M$427,ROW($A305)-5,FALSE),IFERROR(INDEX(J$391:J$427,MATCH($F305,$B$391:$B$427,0))/VLOOKUP($F305,$B$391:$AH$427,MATCH(LEFT(TRIM(J$6),FIND("~",SUBSTITUTE(J$6,"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305))*HLOOKUP(LEFT(TRIM(J$6),FIND("~",SUBSTITUTE(J$6," ","~",LEN(TRIM(J$6))-LEN(SUBSTITUTE(TRIM(J$6)," ",""))))-1)&amp;" Total",$B$6:$AH$427,ROW($A305)-5,FALSE))</f>
        <v>0</v>
      </c>
      <c r="K305" s="11">
        <f ca="1">IF(K$5&lt;&gt;"",HLOOKUP(K$5,Functionalization!$G$6:$M$427,ROW($A305)-5,FALSE),IFERROR(INDEX(K$391:K$427,MATCH($F305,$B$391:$B$427,0))/VLOOKUP($F305,$B$391:$AH$427,MATCH(LEFT(TRIM(K$6),FIND("~",SUBSTITUTE(K$6,"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305))*HLOOKUP(LEFT(TRIM(K$6),FIND("~",SUBSTITUTE(K$6," ","~",LEN(TRIM(K$6))-LEN(SUBSTITUTE(TRIM(K$6)," ",""))))-1)&amp;" Total",$B$6:$AH$427,ROW($A305)-5,FALSE))</f>
        <v>2179</v>
      </c>
      <c r="L305" s="11">
        <f ca="1">IF(L$5&lt;&gt;"",HLOOKUP(L$5,Functionalization!$G$6:$M$427,ROW($A305)-5,FALSE),IFERROR(INDEX(L$391:L$427,MATCH($F305,$B$391:$B$427,0))/VLOOKUP($F305,$B$391:$AH$427,MATCH(LEFT(TRIM(L$6),FIND("~",SUBSTITUTE(L$6,"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305))*HLOOKUP(LEFT(TRIM(L$6),FIND("~",SUBSTITUTE(L$6," ","~",LEN(TRIM(L$6))-LEN(SUBSTITUTE(TRIM(L$6)," ",""))))-1)&amp;" Total",$B$6:$AH$427,ROW($A305)-5,FALSE))</f>
        <v>0</v>
      </c>
      <c r="M305" s="11">
        <f ca="1">IF(M$5&lt;&gt;"",HLOOKUP(M$5,Functionalization!$G$6:$M$427,ROW($A305)-5,FALSE),IFERROR(INDEX(M$391:M$427,MATCH($F305,$B$391:$B$427,0))/VLOOKUP($F305,$B$391:$AH$427,MATCH(LEFT(TRIM(M$6),FIND("~",SUBSTITUTE(M$6,"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305))*HLOOKUP(LEFT(TRIM(M$6),FIND("~",SUBSTITUTE(M$6," ","~",LEN(TRIM(M$6))-LEN(SUBSTITUTE(TRIM(M$6)," ",""))))-1)&amp;" Total",$B$6:$AH$427,ROW($A305)-5,FALSE))</f>
        <v>2179</v>
      </c>
      <c r="N305" s="11">
        <f ca="1">IF(N$5&lt;&gt;"",HLOOKUP(N$5,Functionalization!$G$6:$M$427,ROW($A305)-5,FALSE),IFERROR(INDEX(N$391:N$427,MATCH($F305,$B$391:$B$427,0))/VLOOKUP($F305,$B$391:$AH$427,MATCH(LEFT(TRIM(N$6),FIND("~",SUBSTITUTE(N$6,"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305))*HLOOKUP(LEFT(TRIM(N$6),FIND("~",SUBSTITUTE(N$6," ","~",LEN(TRIM(N$6))-LEN(SUBSTITUTE(TRIM(N$6)," ",""))))-1)&amp;" Total",$B$6:$AH$427,ROW($A305)-5,FALSE))</f>
        <v>0</v>
      </c>
      <c r="O305" s="11">
        <f ca="1">IF(O$5&lt;&gt;"",HLOOKUP(O$5,Functionalization!$G$6:$M$427,ROW($A305)-5,FALSE),IFERROR(INDEX(O$391:O$427,MATCH($F305,$B$391:$B$427,0))/VLOOKUP($F305,$B$391:$AH$427,MATCH(LEFT(TRIM(O$6),FIND("~",SUBSTITUTE(O$6,"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305))*HLOOKUP(LEFT(TRIM(O$6),FIND("~",SUBSTITUTE(O$6," ","~",LEN(TRIM(O$6))-LEN(SUBSTITUTE(TRIM(O$6)," ",""))))-1)&amp;" Total",$B$6:$AH$427,ROW($A305)-5,FALSE))</f>
        <v>0</v>
      </c>
      <c r="P305" s="11">
        <f ca="1">IF(P$5&lt;&gt;"",HLOOKUP(P$5,Functionalization!$G$6:$M$427,ROW($A305)-5,FALSE),IFERROR(INDEX(P$391:P$427,MATCH($F305,$B$391:$B$427,0))/VLOOKUP($F305,$B$391:$AH$427,MATCH(LEFT(TRIM(P$6),FIND("~",SUBSTITUTE(P$6,"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305))*HLOOKUP(LEFT(TRIM(P$6),FIND("~",SUBSTITUTE(P$6," ","~",LEN(TRIM(P$6))-LEN(SUBSTITUTE(TRIM(P$6)," ",""))))-1)&amp;" Total",$B$6:$AH$427,ROW($A305)-5,FALSE))</f>
        <v>0</v>
      </c>
      <c r="Q305" s="11">
        <f ca="1">IF(Q$5&lt;&gt;"",HLOOKUP(Q$5,Functionalization!$G$6:$M$427,ROW($A305)-5,FALSE),IFERROR(INDEX(Q$391:Q$427,MATCH($F305,$B$391:$B$427,0))/VLOOKUP($F305,$B$391:$AH$427,MATCH(LEFT(TRIM(Q$6),FIND("~",SUBSTITUTE(Q$6,"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305))*HLOOKUP(LEFT(TRIM(Q$6),FIND("~",SUBSTITUTE(Q$6," ","~",LEN(TRIM(Q$6))-LEN(SUBSTITUTE(TRIM(Q$6)," ",""))))-1)&amp;" Total",$B$6:$AH$427,ROW($A305)-5,FALSE))</f>
        <v>0</v>
      </c>
      <c r="R305" s="11">
        <f ca="1">IF(R$5&lt;&gt;"",HLOOKUP(R$5,Functionalization!$G$6:$M$427,ROW($A305)-5,FALSE),IFERROR(INDEX(R$391:R$427,MATCH($F305,$B$391:$B$427,0))/VLOOKUP($F305,$B$391:$AH$427,MATCH(LEFT(TRIM(R$6),FIND("~",SUBSTITUTE(R$6,"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305))*HLOOKUP(LEFT(TRIM(R$6),FIND("~",SUBSTITUTE(R$6," ","~",LEN(TRIM(R$6))-LEN(SUBSTITUTE(TRIM(R$6)," ",""))))-1)&amp;" Total",$B$6:$AH$427,ROW($A305)-5,FALSE))</f>
        <v>0</v>
      </c>
      <c r="S305" s="11">
        <f ca="1">IF(S$5&lt;&gt;"",HLOOKUP(S$5,Functionalization!$G$6:$M$427,ROW($A305)-5,FALSE),IFERROR(INDEX(S$391:S$427,MATCH($F305,$B$391:$B$427,0))/VLOOKUP($F305,$B$391:$AH$427,MATCH(LEFT(TRIM(S$6),FIND("~",SUBSTITUTE(S$6,"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305))*HLOOKUP(LEFT(TRIM(S$6),FIND("~",SUBSTITUTE(S$6," ","~",LEN(TRIM(S$6))-LEN(SUBSTITUTE(TRIM(S$6)," ",""))))-1)&amp;" Total",$B$6:$AH$427,ROW($A305)-5,FALSE))</f>
        <v>0</v>
      </c>
      <c r="T305" s="11">
        <f ca="1">IF(T$5&lt;&gt;"",HLOOKUP(T$5,Functionalization!$G$6:$M$427,ROW($A305)-5,FALSE),IFERROR(INDEX(T$391:T$427,MATCH($F305,$B$391:$B$427,0))/VLOOKUP($F305,$B$391:$AH$427,MATCH(LEFT(TRIM(T$6),FIND("~",SUBSTITUTE(T$6,"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305))*HLOOKUP(LEFT(TRIM(T$6),FIND("~",SUBSTITUTE(T$6," ","~",LEN(TRIM(T$6))-LEN(SUBSTITUTE(TRIM(T$6)," ",""))))-1)&amp;" Total",$B$6:$AH$427,ROW($A305)-5,FALSE))</f>
        <v>0</v>
      </c>
      <c r="U305" s="11">
        <f ca="1">IF(U$5&lt;&gt;"",HLOOKUP(U$5,Functionalization!$G$6:$M$427,ROW($A305)-5,FALSE),IFERROR(INDEX(U$391:U$427,MATCH($F305,$B$391:$B$427,0))/VLOOKUP($F305,$B$391:$AH$427,MATCH(LEFT(TRIM(U$6),FIND("~",SUBSTITUTE(U$6,"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305))*HLOOKUP(LEFT(TRIM(U$6),FIND("~",SUBSTITUTE(U$6," ","~",LEN(TRIM(U$6))-LEN(SUBSTITUTE(TRIM(U$6)," ",""))))-1)&amp;" Total",$B$6:$AH$427,ROW($A305)-5,FALSE))</f>
        <v>0</v>
      </c>
      <c r="V305" s="11">
        <f ca="1">IF(V$5&lt;&gt;"",HLOOKUP(V$5,Functionalization!$G$6:$M$427,ROW($A305)-5,FALSE),IFERROR(INDEX(V$391:V$427,MATCH($F305,$B$391:$B$427,0))/VLOOKUP($F305,$B$391:$AH$427,MATCH(LEFT(TRIM(V$6),FIND("~",SUBSTITUTE(V$6,"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305))*HLOOKUP(LEFT(TRIM(V$6),FIND("~",SUBSTITUTE(V$6," ","~",LEN(TRIM(V$6))-LEN(SUBSTITUTE(TRIM(V$6)," ",""))))-1)&amp;" Total",$B$6:$AH$427,ROW($A305)-5,FALSE))</f>
        <v>0</v>
      </c>
      <c r="W305" s="11">
        <f ca="1">IF(W$5&lt;&gt;"",HLOOKUP(W$5,Functionalization!$G$6:$M$427,ROW($A305)-5,FALSE),IFERROR(INDEX(W$391:W$427,MATCH($F305,$B$391:$B$427,0))/VLOOKUP($F305,$B$391:$AH$427,MATCH(LEFT(TRIM(W$6),FIND("~",SUBSTITUTE(W$6,"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305))*HLOOKUP(LEFT(TRIM(W$6),FIND("~",SUBSTITUTE(W$6," ","~",LEN(TRIM(W$6))-LEN(SUBSTITUTE(TRIM(W$6)," ",""))))-1)&amp;" Total",$B$6:$AH$427,ROW($A305)-5,FALSE))</f>
        <v>0</v>
      </c>
      <c r="X305" s="11">
        <f ca="1">IF(X$5&lt;&gt;"",HLOOKUP(X$5,Functionalization!$G$6:$M$427,ROW($A305)-5,FALSE),IFERROR(INDEX(X$391:X$427,MATCH($F305,$B$391:$B$427,0))/VLOOKUP($F305,$B$391:$AH$427,MATCH(LEFT(TRIM(X$6),FIND("~",SUBSTITUTE(X$6,"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305))*HLOOKUP(LEFT(TRIM(X$6),FIND("~",SUBSTITUTE(X$6," ","~",LEN(TRIM(X$6))-LEN(SUBSTITUTE(TRIM(X$6)," ",""))))-1)&amp;" Total",$B$6:$AH$427,ROW($A305)-5,FALSE))</f>
        <v>0</v>
      </c>
      <c r="Y305" s="11">
        <f ca="1">IF(Y$5&lt;&gt;"",HLOOKUP(Y$5,Functionalization!$G$6:$M$427,ROW($A305)-5,FALSE),IFERROR(INDEX(Y$391:Y$427,MATCH($F305,$B$391:$B$427,0))/VLOOKUP($F305,$B$391:$AH$427,MATCH(LEFT(TRIM(Y$6),FIND("~",SUBSTITUTE(Y$6,"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305))*HLOOKUP(LEFT(TRIM(Y$6),FIND("~",SUBSTITUTE(Y$6," ","~",LEN(TRIM(Y$6))-LEN(SUBSTITUTE(TRIM(Y$6)," ",""))))-1)&amp;" Total",$B$6:$AH$427,ROW($A305)-5,FALSE))</f>
        <v>0</v>
      </c>
      <c r="Z305" s="11">
        <f ca="1">IF(Z$5&lt;&gt;"",HLOOKUP(Z$5,Functionalization!$G$6:$M$427,ROW($A305)-5,FALSE),IFERROR(INDEX(Z$391:Z$427,MATCH($F305,$B$391:$B$427,0))/VLOOKUP($F305,$B$391:$AH$427,MATCH(LEFT(TRIM(Z$6),FIND("~",SUBSTITUTE(Z$6,"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305))*HLOOKUP(LEFT(TRIM(Z$6),FIND("~",SUBSTITUTE(Z$6," ","~",LEN(TRIM(Z$6))-LEN(SUBSTITUTE(TRIM(Z$6)," ",""))))-1)&amp;" Total",$B$6:$AH$427,ROW($A305)-5,FALSE))</f>
        <v>0</v>
      </c>
      <c r="AA305" s="11">
        <f ca="1">IF(AA$5&lt;&gt;"",HLOOKUP(AA$5,Functionalization!$G$6:$M$427,ROW($A305)-5,FALSE),IFERROR(INDEX(AA$391:AA$427,MATCH($F305,$B$391:$B$427,0))/VLOOKUP($F305,$B$391:$AH$427,MATCH(LEFT(TRIM(AA$6),FIND("~",SUBSTITUTE(AA$6,"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305))*HLOOKUP(LEFT(TRIM(AA$6),FIND("~",SUBSTITUTE(AA$6," ","~",LEN(TRIM(AA$6))-LEN(SUBSTITUTE(TRIM(AA$6)," ",""))))-1)&amp;" Total",$B$6:$AH$427,ROW($A305)-5,FALSE))</f>
        <v>0</v>
      </c>
      <c r="AB305" s="11">
        <f ca="1">IF(AB$5&lt;&gt;"",HLOOKUP(AB$5,Functionalization!$G$6:$M$427,ROW($A305)-5,FALSE),IFERROR(INDEX(AB$391:AB$427,MATCH($F305,$B$391:$B$427,0))/VLOOKUP($F305,$B$391:$AH$427,MATCH(LEFT(TRIM(AB$6),FIND("~",SUBSTITUTE(AB$6,"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305))*HLOOKUP(LEFT(TRIM(AB$6),FIND("~",SUBSTITUTE(AB$6," ","~",LEN(TRIM(AB$6))-LEN(SUBSTITUTE(TRIM(AB$6)," ",""))))-1)&amp;" Total",$B$6:$AH$427,ROW($A305)-5,FALSE))</f>
        <v>0</v>
      </c>
      <c r="AC305" s="11">
        <f ca="1">IF(AC$5&lt;&gt;"",HLOOKUP(AC$5,Functionalization!$G$6:$M$427,ROW($A305)-5,FALSE),IFERROR(INDEX(AC$391:AC$427,MATCH($F305,$B$391:$B$427,0))/VLOOKUP($F305,$B$391:$AH$427,MATCH(LEFT(TRIM(AC$6),FIND("~",SUBSTITUTE(AC$6,"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305))*HLOOKUP(LEFT(TRIM(AC$6),FIND("~",SUBSTITUTE(AC$6," ","~",LEN(TRIM(AC$6))-LEN(SUBSTITUTE(TRIM(AC$6)," ",""))))-1)&amp;" Total",$B$6:$AH$427,ROW($A305)-5,FALSE))</f>
        <v>0</v>
      </c>
      <c r="AD305" s="11">
        <f ca="1">IF(AD$5&lt;&gt;"",HLOOKUP(AD$5,Functionalization!$G$6:$M$427,ROW($A305)-5,FALSE),IFERROR(INDEX(AD$391:AD$427,MATCH($F305,$B$391:$B$427,0))/VLOOKUP($F305,$B$391:$AH$427,MATCH(LEFT(TRIM(AD$6),FIND("~",SUBSTITUTE(AD$6,"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305))*HLOOKUP(LEFT(TRIM(AD$6),FIND("~",SUBSTITUTE(AD$6," ","~",LEN(TRIM(AD$6))-LEN(SUBSTITUTE(TRIM(AD$6)," ",""))))-1)&amp;" Total",$B$6:$AH$427,ROW($A305)-5,FALSE))</f>
        <v>0</v>
      </c>
      <c r="AE305" s="11">
        <f ca="1">IF(AE$5&lt;&gt;"",HLOOKUP(AE$5,Functionalization!$G$6:$M$427,ROW($A305)-5,FALSE),IFERROR(INDEX(AE$391:AE$427,MATCH($F305,$B$391:$B$427,0))/VLOOKUP($F305,$B$391:$AH$427,MATCH(LEFT(TRIM(AE$6),FIND("~",SUBSTITUTE(AE$6,"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305))*HLOOKUP(LEFT(TRIM(AE$6),FIND("~",SUBSTITUTE(AE$6," ","~",LEN(TRIM(AE$6))-LEN(SUBSTITUTE(TRIM(AE$6)," ",""))))-1)&amp;" Total",$B$6:$AH$427,ROW($A305)-5,FALSE))</f>
        <v>0</v>
      </c>
      <c r="AF305" s="11">
        <f ca="1">IF(AF$5&lt;&gt;"",HLOOKUP(AF$5,Functionalization!$G$6:$M$427,ROW($A305)-5,FALSE),IFERROR(INDEX(AF$391:AF$427,MATCH($F305,$B$391:$B$427,0))/VLOOKUP($F305,$B$391:$AH$427,MATCH(LEFT(TRIM(AF$6),FIND("~",SUBSTITUTE(AF$6,"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305))*HLOOKUP(LEFT(TRIM(AF$6),FIND("~",SUBSTITUTE(AF$6," ","~",LEN(TRIM(AF$6))-LEN(SUBSTITUTE(TRIM(AF$6)," ",""))))-1)&amp;" Total",$B$6:$AH$427,ROW($A305)-5,FALSE))</f>
        <v>0</v>
      </c>
      <c r="AG305" s="11">
        <f ca="1">IF(AG$5&lt;&gt;"",HLOOKUP(AG$5,Functionalization!$G$6:$M$427,ROW($A305)-5,FALSE),IFERROR(INDEX(AG$391:AG$427,MATCH($F305,$B$391:$B$427,0))/VLOOKUP($F305,$B$391:$AH$427,MATCH(LEFT(TRIM(AG$6),FIND("~",SUBSTITUTE(AG$6,"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305))*HLOOKUP(LEFT(TRIM(AG$6),FIND("~",SUBSTITUTE(AG$6," ","~",LEN(TRIM(AG$6))-LEN(SUBSTITUTE(TRIM(AG$6)," ",""))))-1)&amp;" Total",$B$6:$AH$427,ROW($A305)-5,FALSE))</f>
        <v>0</v>
      </c>
      <c r="AH305" s="11">
        <f ca="1">IF(AH$5&lt;&gt;"",HLOOKUP(AH$5,Functionalization!$G$6:$M$427,ROW($A305)-5,FALSE),IFERROR(INDEX(AH$391:AH$427,MATCH($F305,$B$391:$B$427,0))/VLOOKUP($F305,$B$391:$AH$427,MATCH(LEFT(TRIM(AH$6),FIND("~",SUBSTITUTE(AH$6,"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305))*HLOOKUP(LEFT(TRIM(AH$6),FIND("~",SUBSTITUTE(AH$6," ","~",LEN(TRIM(AH$6))-LEN(SUBSTITUTE(TRIM(AH$6)," ",""))))-1)&amp;" Total",$B$6:$AH$427,ROW($A305)-5,FALSE))</f>
        <v>0</v>
      </c>
      <c r="AJ305">
        <f ca="1">IFERROR(IF(SUMIF($G$6:$AH$6,AJ$6&amp;" Total",$G305:$AH305)-(SUMIF($G$6:$AH$6,AJ$6&amp;" "&amp;'Input-Func_Class'!$D$22,$G305:$AH305)+IFERROR(SUMIF($G$6:$AH$6,AJ$6&amp;" "&amp;'Input-Func_Class'!$E$22,$G305:$AH305),SUMIF($G$6:$AH$6,AJ$6&amp;" "&amp;'Input-Func_Class'!$B$24,$G305:$AH305))+SUMIF($G$6:$AH$6,AJ$6&amp;" "&amp;'Input-Func_Class'!$F$22,$G305:$AH305))&lt;Check_Limit,0,1),1)</f>
        <v>0</v>
      </c>
      <c r="AK305">
        <f ca="1">IFERROR(IF(SUMIF($G$6:$AH$6,AK$6&amp;" Total",$G305:$AH305)-(SUMIF($G$6:$AH$6,AK$6&amp;" "&amp;'Input-Func_Class'!$D$22,$G305:$AH305)+IFERROR(SUMIF($G$6:$AH$6,AK$6&amp;" "&amp;'Input-Func_Class'!$E$22,$G305:$AH305),SUMIF($G$6:$AH$6,AK$6&amp;" "&amp;'Input-Func_Class'!$B$24,$G305:$AH305))+SUMIF($G$6:$AH$6,AK$6&amp;" "&amp;'Input-Func_Class'!$F$22,$G305:$AH305))&lt;Check_Limit,0,1),1)</f>
        <v>0</v>
      </c>
      <c r="AL305">
        <f ca="1">IFERROR(IF(SUMIF($G$6:$AH$6,AL$6&amp;" Total",$G305:$AH305)-(SUMIF($G$6:$AH$6,AL$6&amp;" "&amp;'Input-Func_Class'!$D$22,$G305:$AH305)+IFERROR(SUMIF($G$6:$AH$6,AL$6&amp;" "&amp;'Input-Func_Class'!$E$22,$G305:$AH305),SUMIF($G$6:$AH$6,AL$6&amp;" "&amp;'Input-Func_Class'!$B$24,$G305:$AH305))+SUMIF($G$6:$AH$6,AL$6&amp;" "&amp;'Input-Func_Class'!$F$22,$G305:$AH305))&lt;Check_Limit,0,1),1)</f>
        <v>0</v>
      </c>
      <c r="AM305">
        <f ca="1">IFERROR(IF(SUMIF($G$6:$AH$6,AM$6&amp;" Total",$G305:$AH305)-(SUMIF($G$6:$AH$6,AM$6&amp;" "&amp;'Input-Func_Class'!$D$22,$G305:$AH305)+IFERROR(SUMIF($G$6:$AH$6,AM$6&amp;" "&amp;'Input-Func_Class'!$E$22,$G305:$AH305),SUMIF($G$6:$AH$6,AM$6&amp;" "&amp;'Input-Func_Class'!$B$24,$G305:$AH305))+SUMIF($G$6:$AH$6,AM$6&amp;" "&amp;'Input-Func_Class'!$F$22,$G305:$AH305))&lt;Check_Limit,0,1),1)</f>
        <v>0</v>
      </c>
      <c r="AN305">
        <f ca="1">IFERROR(IF(SUMIF($G$6:$AH$6,AN$6&amp;" Total",$G305:$AH305)-(SUMIF($G$6:$AH$6,AN$6&amp;" "&amp;'Input-Func_Class'!$D$22,$G305:$AH305)+IFERROR(SUMIF($G$6:$AH$6,AN$6&amp;" "&amp;'Input-Func_Class'!$E$22,$G305:$AH305),SUMIF($G$6:$AH$6,AN$6&amp;" "&amp;'Input-Func_Class'!$B$24,$G305:$AH305))+SUMIF($G$6:$AH$6,AN$6&amp;" "&amp;'Input-Func_Class'!$F$22,$G305:$AH305))&lt;Check_Limit,0,1),1)</f>
        <v>0</v>
      </c>
      <c r="AO305">
        <f ca="1">IFERROR(IF(SUMIF($G$6:$AH$6,AO$6&amp;" Total",$G305:$AH305)-(SUMIF($G$6:$AH$6,AO$6&amp;" "&amp;'Input-Func_Class'!$D$22,$G305:$AH305)+IFERROR(SUMIF($G$6:$AH$6,AO$6&amp;" "&amp;'Input-Func_Class'!$E$22,$G305:$AH305),SUMIF($G$6:$AH$6,AO$6&amp;" "&amp;'Input-Func_Class'!$B$24,$G305:$AH305))+SUMIF($G$6:$AH$6,AO$6&amp;" "&amp;'Input-Func_Class'!$F$22,$G305:$AH305))&lt;Check_Limit,0,1),1)</f>
        <v>0</v>
      </c>
      <c r="AP305">
        <f ca="1">IFERROR(IF(SUMIF($G$6:$AH$6,AP$6&amp;" Total",$G305:$AH305)-(SUMIF($G$6:$AH$6,AP$6&amp;" "&amp;'Input-Func_Class'!$D$22,$G305:$AH305)+IFERROR(SUMIF($G$6:$AH$6,AP$6&amp;" "&amp;'Input-Func_Class'!$E$22,$G305:$AH305),SUMIF($G$6:$AH$6,AP$6&amp;" "&amp;'Input-Func_Class'!$B$24,$G305:$AH305))+SUMIF($G$6:$AH$6,AP$6&amp;" "&amp;'Input-Func_Class'!$F$22,$G305:$AH305))&lt;Check_Limit,0,1),1)</f>
        <v>0</v>
      </c>
    </row>
    <row r="306" spans="1:42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>SUBTOTAL(9,D296:D305)</f>
        <v>4279645</v>
      </c>
      <c r="E306" s="11">
        <f t="shared" ca="1" si="37"/>
        <v>0</v>
      </c>
      <c r="G306" s="111">
        <f t="shared" ref="G306:AH306" ca="1" si="41">SUBTOTAL(9,G296:G305)</f>
        <v>0</v>
      </c>
      <c r="H306" s="111">
        <f t="shared" ca="1" si="41"/>
        <v>0</v>
      </c>
      <c r="I306" s="111">
        <f t="shared" ca="1" si="41"/>
        <v>0</v>
      </c>
      <c r="J306" s="111">
        <f t="shared" ca="1" si="41"/>
        <v>0</v>
      </c>
      <c r="K306" s="111">
        <f t="shared" ca="1" si="41"/>
        <v>4279645</v>
      </c>
      <c r="L306" s="111">
        <f t="shared" ca="1" si="41"/>
        <v>0</v>
      </c>
      <c r="M306" s="111">
        <f t="shared" ca="1" si="41"/>
        <v>4279645</v>
      </c>
      <c r="N306" s="111">
        <f t="shared" ca="1" si="41"/>
        <v>0</v>
      </c>
      <c r="O306" s="111">
        <f t="shared" ca="1" si="41"/>
        <v>0</v>
      </c>
      <c r="P306" s="111">
        <f t="shared" ca="1" si="41"/>
        <v>0</v>
      </c>
      <c r="Q306" s="111">
        <f t="shared" ca="1" si="41"/>
        <v>0</v>
      </c>
      <c r="R306" s="111">
        <f t="shared" ca="1" si="41"/>
        <v>0</v>
      </c>
      <c r="S306" s="111">
        <f t="shared" ca="1" si="41"/>
        <v>0</v>
      </c>
      <c r="T306" s="111">
        <f t="shared" ca="1" si="41"/>
        <v>0</v>
      </c>
      <c r="U306" s="111">
        <f t="shared" ca="1" si="41"/>
        <v>0</v>
      </c>
      <c r="V306" s="111">
        <f t="shared" ca="1" si="41"/>
        <v>0</v>
      </c>
      <c r="W306" s="111">
        <f t="shared" ca="1" si="41"/>
        <v>0</v>
      </c>
      <c r="X306" s="111">
        <f t="shared" ca="1" si="41"/>
        <v>0</v>
      </c>
      <c r="Y306" s="111">
        <f t="shared" ca="1" si="41"/>
        <v>0</v>
      </c>
      <c r="Z306" s="111">
        <f t="shared" ca="1" si="41"/>
        <v>0</v>
      </c>
      <c r="AA306" s="111">
        <f t="shared" ca="1" si="41"/>
        <v>0</v>
      </c>
      <c r="AB306" s="111">
        <f t="shared" ca="1" si="41"/>
        <v>0</v>
      </c>
      <c r="AC306" s="111">
        <f t="shared" ca="1" si="41"/>
        <v>0</v>
      </c>
      <c r="AD306" s="111">
        <f t="shared" ca="1" si="41"/>
        <v>0</v>
      </c>
      <c r="AE306" s="111">
        <f t="shared" ca="1" si="41"/>
        <v>0</v>
      </c>
      <c r="AF306" s="111">
        <f t="shared" ca="1" si="41"/>
        <v>0</v>
      </c>
      <c r="AG306" s="111">
        <f t="shared" ca="1" si="41"/>
        <v>0</v>
      </c>
      <c r="AH306" s="111">
        <f t="shared" ca="1" si="41"/>
        <v>0</v>
      </c>
      <c r="AJ306">
        <f ca="1">IFERROR(IF(SUMIF($G$6:$AH$6,AJ$6&amp;" Total",$G306:$AH306)-(SUMIF($G$6:$AH$6,AJ$6&amp;" "&amp;'Input-Func_Class'!$D$22,$G306:$AH306)+IFERROR(SUMIF($G$6:$AH$6,AJ$6&amp;" "&amp;'Input-Func_Class'!$E$22,$G306:$AH306),SUMIF($G$6:$AH$6,AJ$6&amp;" "&amp;'Input-Func_Class'!$B$24,$G306:$AH306))+SUMIF($G$6:$AH$6,AJ$6&amp;" "&amp;'Input-Func_Class'!$F$22,$G306:$AH306))&lt;Check_Limit,0,1),1)</f>
        <v>0</v>
      </c>
      <c r="AK306">
        <f ca="1">IFERROR(IF(SUMIF($G$6:$AH$6,AK$6&amp;" Total",$G306:$AH306)-(SUMIF($G$6:$AH$6,AK$6&amp;" "&amp;'Input-Func_Class'!$D$22,$G306:$AH306)+IFERROR(SUMIF($G$6:$AH$6,AK$6&amp;" "&amp;'Input-Func_Class'!$E$22,$G306:$AH306),SUMIF($G$6:$AH$6,AK$6&amp;" "&amp;'Input-Func_Class'!$B$24,$G306:$AH306))+SUMIF($G$6:$AH$6,AK$6&amp;" "&amp;'Input-Func_Class'!$F$22,$G306:$AH306))&lt;Check_Limit,0,1),1)</f>
        <v>0</v>
      </c>
      <c r="AL306">
        <f ca="1">IFERROR(IF(SUMIF($G$6:$AH$6,AL$6&amp;" Total",$G306:$AH306)-(SUMIF($G$6:$AH$6,AL$6&amp;" "&amp;'Input-Func_Class'!$D$22,$G306:$AH306)+IFERROR(SUMIF($G$6:$AH$6,AL$6&amp;" "&amp;'Input-Func_Class'!$E$22,$G306:$AH306),SUMIF($G$6:$AH$6,AL$6&amp;" "&amp;'Input-Func_Class'!$B$24,$G306:$AH306))+SUMIF($G$6:$AH$6,AL$6&amp;" "&amp;'Input-Func_Class'!$F$22,$G306:$AH306))&lt;Check_Limit,0,1),1)</f>
        <v>0</v>
      </c>
      <c r="AM306">
        <f ca="1">IFERROR(IF(SUMIF($G$6:$AH$6,AM$6&amp;" Total",$G306:$AH306)-(SUMIF($G$6:$AH$6,AM$6&amp;" "&amp;'Input-Func_Class'!$D$22,$G306:$AH306)+IFERROR(SUMIF($G$6:$AH$6,AM$6&amp;" "&amp;'Input-Func_Class'!$E$22,$G306:$AH306),SUMIF($G$6:$AH$6,AM$6&amp;" "&amp;'Input-Func_Class'!$B$24,$G306:$AH306))+SUMIF($G$6:$AH$6,AM$6&amp;" "&amp;'Input-Func_Class'!$F$22,$G306:$AH306))&lt;Check_Limit,0,1),1)</f>
        <v>0</v>
      </c>
      <c r="AN306">
        <f ca="1">IFERROR(IF(SUMIF($G$6:$AH$6,AN$6&amp;" Total",$G306:$AH306)-(SUMIF($G$6:$AH$6,AN$6&amp;" "&amp;'Input-Func_Class'!$D$22,$G306:$AH306)+IFERROR(SUMIF($G$6:$AH$6,AN$6&amp;" "&amp;'Input-Func_Class'!$E$22,$G306:$AH306),SUMIF($G$6:$AH$6,AN$6&amp;" "&amp;'Input-Func_Class'!$B$24,$G306:$AH306))+SUMIF($G$6:$AH$6,AN$6&amp;" "&amp;'Input-Func_Class'!$F$22,$G306:$AH306))&lt;Check_Limit,0,1),1)</f>
        <v>0</v>
      </c>
      <c r="AO306">
        <f ca="1">IFERROR(IF(SUMIF($G$6:$AH$6,AO$6&amp;" Total",$G306:$AH306)-(SUMIF($G$6:$AH$6,AO$6&amp;" "&amp;'Input-Func_Class'!$D$22,$G306:$AH306)+IFERROR(SUMIF($G$6:$AH$6,AO$6&amp;" "&amp;'Input-Func_Class'!$E$22,$G306:$AH306),SUMIF($G$6:$AH$6,AO$6&amp;" "&amp;'Input-Func_Class'!$B$24,$G306:$AH306))+SUMIF($G$6:$AH$6,AO$6&amp;" "&amp;'Input-Func_Class'!$F$22,$G306:$AH306))&lt;Check_Limit,0,1),1)</f>
        <v>0</v>
      </c>
      <c r="AP306">
        <f ca="1">IFERROR(IF(SUMIF($G$6:$AH$6,AP$6&amp;" Total",$G306:$AH306)-(SUMIF($G$6:$AH$6,AP$6&amp;" "&amp;'Input-Func_Class'!$D$22,$G306:$AH306)+IFERROR(SUMIF($G$6:$AH$6,AP$6&amp;" "&amp;'Input-Func_Class'!$E$22,$G306:$AH306),SUMIF($G$6:$AH$6,AP$6&amp;" "&amp;'Input-Func_Class'!$B$24,$G306:$AH306))+SUMIF($G$6:$AH$6,AP$6&amp;" "&amp;'Input-Func_Class'!$F$22,$G306:$AH306))&lt;Check_Limit,0,1),1)</f>
        <v>0</v>
      </c>
    </row>
    <row r="307" spans="1:42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>
        <f t="shared" si="37"/>
        <v>0</v>
      </c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J307">
        <f>IFERROR(IF(SUMIF($G$6:$AH$6,AJ$6&amp;" Total",$G307:$AH307)-(SUMIF($G$6:$AH$6,AJ$6&amp;" "&amp;'Input-Func_Class'!$D$22,$G307:$AH307)+IFERROR(SUMIF($G$6:$AH$6,AJ$6&amp;" "&amp;'Input-Func_Class'!$E$22,$G307:$AH307),SUMIF($G$6:$AH$6,AJ$6&amp;" "&amp;'Input-Func_Class'!$B$24,$G307:$AH307))+SUMIF($G$6:$AH$6,AJ$6&amp;" "&amp;'Input-Func_Class'!$F$22,$G307:$AH307))&lt;Check_Limit,0,1),1)</f>
        <v>0</v>
      </c>
      <c r="AK307">
        <f>IFERROR(IF(SUMIF($G$6:$AH$6,AK$6&amp;" Total",$G307:$AH307)-(SUMIF($G$6:$AH$6,AK$6&amp;" "&amp;'Input-Func_Class'!$D$22,$G307:$AH307)+IFERROR(SUMIF($G$6:$AH$6,AK$6&amp;" "&amp;'Input-Func_Class'!$E$22,$G307:$AH307),SUMIF($G$6:$AH$6,AK$6&amp;" "&amp;'Input-Func_Class'!$B$24,$G307:$AH307))+SUMIF($G$6:$AH$6,AK$6&amp;" "&amp;'Input-Func_Class'!$F$22,$G307:$AH307))&lt;Check_Limit,0,1),1)</f>
        <v>0</v>
      </c>
      <c r="AL307">
        <f>IFERROR(IF(SUMIF($G$6:$AH$6,AL$6&amp;" Total",$G307:$AH307)-(SUMIF($G$6:$AH$6,AL$6&amp;" "&amp;'Input-Func_Class'!$D$22,$G307:$AH307)+IFERROR(SUMIF($G$6:$AH$6,AL$6&amp;" "&amp;'Input-Func_Class'!$E$22,$G307:$AH307),SUMIF($G$6:$AH$6,AL$6&amp;" "&amp;'Input-Func_Class'!$B$24,$G307:$AH307))+SUMIF($G$6:$AH$6,AL$6&amp;" "&amp;'Input-Func_Class'!$F$22,$G307:$AH307))&lt;Check_Limit,0,1),1)</f>
        <v>0</v>
      </c>
      <c r="AM307">
        <f>IFERROR(IF(SUMIF($G$6:$AH$6,AM$6&amp;" Total",$G307:$AH307)-(SUMIF($G$6:$AH$6,AM$6&amp;" "&amp;'Input-Func_Class'!$D$22,$G307:$AH307)+IFERROR(SUMIF($G$6:$AH$6,AM$6&amp;" "&amp;'Input-Func_Class'!$E$22,$G307:$AH307),SUMIF($G$6:$AH$6,AM$6&amp;" "&amp;'Input-Func_Class'!$B$24,$G307:$AH307))+SUMIF($G$6:$AH$6,AM$6&amp;" "&amp;'Input-Func_Class'!$F$22,$G307:$AH307))&lt;Check_Limit,0,1),1)</f>
        <v>0</v>
      </c>
      <c r="AN307">
        <f>IFERROR(IF(SUMIF($G$6:$AH$6,AN$6&amp;" Total",$G307:$AH307)-(SUMIF($G$6:$AH$6,AN$6&amp;" "&amp;'Input-Func_Class'!$D$22,$G307:$AH307)+IFERROR(SUMIF($G$6:$AH$6,AN$6&amp;" "&amp;'Input-Func_Class'!$E$22,$G307:$AH307),SUMIF($G$6:$AH$6,AN$6&amp;" "&amp;'Input-Func_Class'!$B$24,$G307:$AH307))+SUMIF($G$6:$AH$6,AN$6&amp;" "&amp;'Input-Func_Class'!$F$22,$G307:$AH307))&lt;Check_Limit,0,1),1)</f>
        <v>0</v>
      </c>
      <c r="AO307">
        <f>IFERROR(IF(SUMIF($G$6:$AH$6,AO$6&amp;" Total",$G307:$AH307)-(SUMIF($G$6:$AH$6,AO$6&amp;" "&amp;'Input-Func_Class'!$D$22,$G307:$AH307)+IFERROR(SUMIF($G$6:$AH$6,AO$6&amp;" "&amp;'Input-Func_Class'!$E$22,$G307:$AH307),SUMIF($G$6:$AH$6,AO$6&amp;" "&amp;'Input-Func_Class'!$B$24,$G307:$AH307))+SUMIF($G$6:$AH$6,AO$6&amp;" "&amp;'Input-Func_Class'!$F$22,$G307:$AH307))&lt;Check_Limit,0,1),1)</f>
        <v>0</v>
      </c>
      <c r="AP307">
        <f>IFERROR(IF(SUMIF($G$6:$AH$6,AP$6&amp;" Total",$G307:$AH307)-(SUMIF($G$6:$AH$6,AP$6&amp;" "&amp;'Input-Func_Class'!$D$22,$G307:$AH307)+IFERROR(SUMIF($G$6:$AH$6,AP$6&amp;" "&amp;'Input-Func_Class'!$E$22,$G307:$AH307),SUMIF($G$6:$AH$6,AP$6&amp;" "&amp;'Input-Func_Class'!$B$24,$G307:$AH307))+SUMIF($G$6:$AH$6,AP$6&amp;" "&amp;'Input-Func_Class'!$F$22,$G307:$AH307))&lt;Check_Limit,0,1),1)</f>
        <v>0</v>
      </c>
    </row>
    <row r="308" spans="1:42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>
        <f t="shared" si="37"/>
        <v>0</v>
      </c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J308">
        <f>IFERROR(IF(SUMIF($G$6:$AH$6,AJ$6&amp;" Total",$G308:$AH308)-(SUMIF($G$6:$AH$6,AJ$6&amp;" "&amp;'Input-Func_Class'!$D$22,$G308:$AH308)+IFERROR(SUMIF($G$6:$AH$6,AJ$6&amp;" "&amp;'Input-Func_Class'!$E$22,$G308:$AH308),SUMIF($G$6:$AH$6,AJ$6&amp;" "&amp;'Input-Func_Class'!$B$24,$G308:$AH308))+SUMIF($G$6:$AH$6,AJ$6&amp;" "&amp;'Input-Func_Class'!$F$22,$G308:$AH308))&lt;Check_Limit,0,1),1)</f>
        <v>0</v>
      </c>
      <c r="AK308">
        <f>IFERROR(IF(SUMIF($G$6:$AH$6,AK$6&amp;" Total",$G308:$AH308)-(SUMIF($G$6:$AH$6,AK$6&amp;" "&amp;'Input-Func_Class'!$D$22,$G308:$AH308)+IFERROR(SUMIF($G$6:$AH$6,AK$6&amp;" "&amp;'Input-Func_Class'!$E$22,$G308:$AH308),SUMIF($G$6:$AH$6,AK$6&amp;" "&amp;'Input-Func_Class'!$B$24,$G308:$AH308))+SUMIF($G$6:$AH$6,AK$6&amp;" "&amp;'Input-Func_Class'!$F$22,$G308:$AH308))&lt;Check_Limit,0,1),1)</f>
        <v>0</v>
      </c>
      <c r="AL308">
        <f>IFERROR(IF(SUMIF($G$6:$AH$6,AL$6&amp;" Total",$G308:$AH308)-(SUMIF($G$6:$AH$6,AL$6&amp;" "&amp;'Input-Func_Class'!$D$22,$G308:$AH308)+IFERROR(SUMIF($G$6:$AH$6,AL$6&amp;" "&amp;'Input-Func_Class'!$E$22,$G308:$AH308),SUMIF($G$6:$AH$6,AL$6&amp;" "&amp;'Input-Func_Class'!$B$24,$G308:$AH308))+SUMIF($G$6:$AH$6,AL$6&amp;" "&amp;'Input-Func_Class'!$F$22,$G308:$AH308))&lt;Check_Limit,0,1),1)</f>
        <v>0</v>
      </c>
      <c r="AM308">
        <f>IFERROR(IF(SUMIF($G$6:$AH$6,AM$6&amp;" Total",$G308:$AH308)-(SUMIF($G$6:$AH$6,AM$6&amp;" "&amp;'Input-Func_Class'!$D$22,$G308:$AH308)+IFERROR(SUMIF($G$6:$AH$6,AM$6&amp;" "&amp;'Input-Func_Class'!$E$22,$G308:$AH308),SUMIF($G$6:$AH$6,AM$6&amp;" "&amp;'Input-Func_Class'!$B$24,$G308:$AH308))+SUMIF($G$6:$AH$6,AM$6&amp;" "&amp;'Input-Func_Class'!$F$22,$G308:$AH308))&lt;Check_Limit,0,1),1)</f>
        <v>0</v>
      </c>
      <c r="AN308">
        <f>IFERROR(IF(SUMIF($G$6:$AH$6,AN$6&amp;" Total",$G308:$AH308)-(SUMIF($G$6:$AH$6,AN$6&amp;" "&amp;'Input-Func_Class'!$D$22,$G308:$AH308)+IFERROR(SUMIF($G$6:$AH$6,AN$6&amp;" "&amp;'Input-Func_Class'!$E$22,$G308:$AH308),SUMIF($G$6:$AH$6,AN$6&amp;" "&amp;'Input-Func_Class'!$B$24,$G308:$AH308))+SUMIF($G$6:$AH$6,AN$6&amp;" "&amp;'Input-Func_Class'!$F$22,$G308:$AH308))&lt;Check_Limit,0,1),1)</f>
        <v>0</v>
      </c>
      <c r="AO308">
        <f>IFERROR(IF(SUMIF($G$6:$AH$6,AO$6&amp;" Total",$G308:$AH308)-(SUMIF($G$6:$AH$6,AO$6&amp;" "&amp;'Input-Func_Class'!$D$22,$G308:$AH308)+IFERROR(SUMIF($G$6:$AH$6,AO$6&amp;" "&amp;'Input-Func_Class'!$E$22,$G308:$AH308),SUMIF($G$6:$AH$6,AO$6&amp;" "&amp;'Input-Func_Class'!$B$24,$G308:$AH308))+SUMIF($G$6:$AH$6,AO$6&amp;" "&amp;'Input-Func_Class'!$F$22,$G308:$AH308))&lt;Check_Limit,0,1),1)</f>
        <v>0</v>
      </c>
      <c r="AP308">
        <f>IFERROR(IF(SUMIF($G$6:$AH$6,AP$6&amp;" Total",$G308:$AH308)-(SUMIF($G$6:$AH$6,AP$6&amp;" "&amp;'Input-Func_Class'!$D$22,$G308:$AH308)+IFERROR(SUMIF($G$6:$AH$6,AP$6&amp;" "&amp;'Input-Func_Class'!$E$22,$G308:$AH308),SUMIF($G$6:$AH$6,AP$6&amp;" "&amp;'Input-Func_Class'!$B$24,$G308:$AH308))+SUMIF($G$6:$AH$6,AP$6&amp;" "&amp;'Input-Func_Class'!$F$22,$G308:$AH308))&lt;Check_Limit,0,1),1)</f>
        <v>0</v>
      </c>
    </row>
    <row r="309" spans="1:42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>Functionalization!$D309</f>
        <v>2826</v>
      </c>
      <c r="E309" s="11">
        <f t="shared" ca="1" si="37"/>
        <v>0</v>
      </c>
      <c r="F309" s="3" t="str">
        <f>IF($D309=0,"-",IF('Input-Accounts'!$E309&lt;&gt;0,'Input-Accounts'!$E309,'Input-Accounts'!$G309))</f>
        <v>INT_STORPT_FERC_352-355</v>
      </c>
      <c r="G309" s="11">
        <f ca="1">IF(G$5&lt;&gt;"",HLOOKUP(G$5,Functionalization!$G$6:$M$427,ROW($A309)-5,FALSE),IFERROR(INDEX(G$391:G$427,MATCH($F309,$B$391:$B$427,0))/VLOOKUP($F309,$B$391:$AH$427,MATCH(LEFT(TRIM(G$6),FIND("~",SUBSTITUTE(G$6,"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309))*HLOOKUP(LEFT(TRIM(G$6),FIND("~",SUBSTITUTE(G$6," ","~",LEN(TRIM(G$6))-LEN(SUBSTITUTE(TRIM(G$6)," ",""))))-1)&amp;" Total",$B$6:$AH$427,ROW($A309)-5,FALSE))</f>
        <v>0</v>
      </c>
      <c r="H309" s="11">
        <f ca="1">IF(H$5&lt;&gt;"",HLOOKUP(H$5,Functionalization!$G$6:$M$427,ROW($A309)-5,FALSE),IFERROR(INDEX(H$391:H$427,MATCH($F309,$B$391:$B$427,0))/VLOOKUP($F309,$B$391:$AH$427,MATCH(LEFT(TRIM(H$6),FIND("~",SUBSTITUTE(H$6,"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309))*HLOOKUP(LEFT(TRIM(H$6),FIND("~",SUBSTITUTE(H$6," ","~",LEN(TRIM(H$6))-LEN(SUBSTITUTE(TRIM(H$6)," ",""))))-1)&amp;" Total",$B$6:$AH$427,ROW($A309)-5,FALSE))</f>
        <v>0</v>
      </c>
      <c r="I309" s="11">
        <f ca="1">IF(I$5&lt;&gt;"",HLOOKUP(I$5,Functionalization!$G$6:$M$427,ROW($A309)-5,FALSE),IFERROR(INDEX(I$391:I$427,MATCH($F309,$B$391:$B$427,0))/VLOOKUP($F309,$B$391:$AH$427,MATCH(LEFT(TRIM(I$6),FIND("~",SUBSTITUTE(I$6,"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309))*HLOOKUP(LEFT(TRIM(I$6),FIND("~",SUBSTITUTE(I$6," ","~",LEN(TRIM(I$6))-LEN(SUBSTITUTE(TRIM(I$6)," ",""))))-1)&amp;" Total",$B$6:$AH$427,ROW($A309)-5,FALSE))</f>
        <v>0</v>
      </c>
      <c r="J309" s="11">
        <f ca="1">IF(J$5&lt;&gt;"",HLOOKUP(J$5,Functionalization!$G$6:$M$427,ROW($A309)-5,FALSE),IFERROR(INDEX(J$391:J$427,MATCH($F309,$B$391:$B$427,0))/VLOOKUP($F309,$B$391:$AH$427,MATCH(LEFT(TRIM(J$6),FIND("~",SUBSTITUTE(J$6,"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309))*HLOOKUP(LEFT(TRIM(J$6),FIND("~",SUBSTITUTE(J$6," ","~",LEN(TRIM(J$6))-LEN(SUBSTITUTE(TRIM(J$6)," ",""))))-1)&amp;" Total",$B$6:$AH$427,ROW($A309)-5,FALSE))</f>
        <v>0</v>
      </c>
      <c r="K309" s="11">
        <f ca="1">IF(K$5&lt;&gt;"",HLOOKUP(K$5,Functionalization!$G$6:$M$427,ROW($A309)-5,FALSE),IFERROR(INDEX(K$391:K$427,MATCH($F309,$B$391:$B$427,0))/VLOOKUP($F309,$B$391:$AH$427,MATCH(LEFT(TRIM(K$6),FIND("~",SUBSTITUTE(K$6,"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309))*HLOOKUP(LEFT(TRIM(K$6),FIND("~",SUBSTITUTE(K$6," ","~",LEN(TRIM(K$6))-LEN(SUBSTITUTE(TRIM(K$6)," ",""))))-1)&amp;" Total",$B$6:$AH$427,ROW($A309)-5,FALSE))</f>
        <v>0</v>
      </c>
      <c r="L309" s="11">
        <f ca="1">IF(L$5&lt;&gt;"",HLOOKUP(L$5,Functionalization!$G$6:$M$427,ROW($A309)-5,FALSE),IFERROR(INDEX(L$391:L$427,MATCH($F309,$B$391:$B$427,0))/VLOOKUP($F309,$B$391:$AH$427,MATCH(LEFT(TRIM(L$6),FIND("~",SUBSTITUTE(L$6,"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309))*HLOOKUP(LEFT(TRIM(L$6),FIND("~",SUBSTITUTE(L$6," ","~",LEN(TRIM(L$6))-LEN(SUBSTITUTE(TRIM(L$6)," ",""))))-1)&amp;" Total",$B$6:$AH$427,ROW($A309)-5,FALSE))</f>
        <v>0</v>
      </c>
      <c r="M309" s="11">
        <f ca="1">IF(M$5&lt;&gt;"",HLOOKUP(M$5,Functionalization!$G$6:$M$427,ROW($A309)-5,FALSE),IFERROR(INDEX(M$391:M$427,MATCH($F309,$B$391:$B$427,0))/VLOOKUP($F309,$B$391:$AH$427,MATCH(LEFT(TRIM(M$6),FIND("~",SUBSTITUTE(M$6,"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309))*HLOOKUP(LEFT(TRIM(M$6),FIND("~",SUBSTITUTE(M$6," ","~",LEN(TRIM(M$6))-LEN(SUBSTITUTE(TRIM(M$6)," ",""))))-1)&amp;" Total",$B$6:$AH$427,ROW($A309)-5,FALSE))</f>
        <v>0</v>
      </c>
      <c r="N309" s="11">
        <f ca="1">IF(N$5&lt;&gt;"",HLOOKUP(N$5,Functionalization!$G$6:$M$427,ROW($A309)-5,FALSE),IFERROR(INDEX(N$391:N$427,MATCH($F309,$B$391:$B$427,0))/VLOOKUP($F309,$B$391:$AH$427,MATCH(LEFT(TRIM(N$6),FIND("~",SUBSTITUTE(N$6,"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309))*HLOOKUP(LEFT(TRIM(N$6),FIND("~",SUBSTITUTE(N$6," ","~",LEN(TRIM(N$6))-LEN(SUBSTITUTE(TRIM(N$6)," ",""))))-1)&amp;" Total",$B$6:$AH$427,ROW($A309)-5,FALSE))</f>
        <v>0</v>
      </c>
      <c r="O309" s="11">
        <f ca="1">IF(O$5&lt;&gt;"",HLOOKUP(O$5,Functionalization!$G$6:$M$427,ROW($A309)-5,FALSE),IFERROR(INDEX(O$391:O$427,MATCH($F309,$B$391:$B$427,0))/VLOOKUP($F309,$B$391:$AH$427,MATCH(LEFT(TRIM(O$6),FIND("~",SUBSTITUTE(O$6,"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309))*HLOOKUP(LEFT(TRIM(O$6),FIND("~",SUBSTITUTE(O$6," ","~",LEN(TRIM(O$6))-LEN(SUBSTITUTE(TRIM(O$6)," ",""))))-1)&amp;" Total",$B$6:$AH$427,ROW($A309)-5,FALSE))</f>
        <v>2826</v>
      </c>
      <c r="P309" s="11">
        <f ca="1">IF(P$5&lt;&gt;"",HLOOKUP(P$5,Functionalization!$G$6:$M$427,ROW($A309)-5,FALSE),IFERROR(INDEX(P$391:P$427,MATCH($F309,$B$391:$B$427,0))/VLOOKUP($F309,$B$391:$AH$427,MATCH(LEFT(TRIM(P$6),FIND("~",SUBSTITUTE(P$6,"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309))*HLOOKUP(LEFT(TRIM(P$6),FIND("~",SUBSTITUTE(P$6," ","~",LEN(TRIM(P$6))-LEN(SUBSTITUTE(TRIM(P$6)," ",""))))-1)&amp;" Total",$B$6:$AH$427,ROW($A309)-5,FALSE))</f>
        <v>2826</v>
      </c>
      <c r="Q309" s="11">
        <f ca="1">IF(Q$5&lt;&gt;"",HLOOKUP(Q$5,Functionalization!$G$6:$M$427,ROW($A309)-5,FALSE),IFERROR(INDEX(Q$391:Q$427,MATCH($F309,$B$391:$B$427,0))/VLOOKUP($F309,$B$391:$AH$427,MATCH(LEFT(TRIM(Q$6),FIND("~",SUBSTITUTE(Q$6,"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309))*HLOOKUP(LEFT(TRIM(Q$6),FIND("~",SUBSTITUTE(Q$6," ","~",LEN(TRIM(Q$6))-LEN(SUBSTITUTE(TRIM(Q$6)," ",""))))-1)&amp;" Total",$B$6:$AH$427,ROW($A309)-5,FALSE))</f>
        <v>0</v>
      </c>
      <c r="R309" s="11">
        <f ca="1">IF(R$5&lt;&gt;"",HLOOKUP(R$5,Functionalization!$G$6:$M$427,ROW($A309)-5,FALSE),IFERROR(INDEX(R$391:R$427,MATCH($F309,$B$391:$B$427,0))/VLOOKUP($F309,$B$391:$AH$427,MATCH(LEFT(TRIM(R$6),FIND("~",SUBSTITUTE(R$6,"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309))*HLOOKUP(LEFT(TRIM(R$6),FIND("~",SUBSTITUTE(R$6," ","~",LEN(TRIM(R$6))-LEN(SUBSTITUTE(TRIM(R$6)," ",""))))-1)&amp;" Total",$B$6:$AH$427,ROW($A309)-5,FALSE))</f>
        <v>0</v>
      </c>
      <c r="S309" s="11">
        <f ca="1">IF(S$5&lt;&gt;"",HLOOKUP(S$5,Functionalization!$G$6:$M$427,ROW($A309)-5,FALSE),IFERROR(INDEX(S$391:S$427,MATCH($F309,$B$391:$B$427,0))/VLOOKUP($F309,$B$391:$AH$427,MATCH(LEFT(TRIM(S$6),FIND("~",SUBSTITUTE(S$6,"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309))*HLOOKUP(LEFT(TRIM(S$6),FIND("~",SUBSTITUTE(S$6," ","~",LEN(TRIM(S$6))-LEN(SUBSTITUTE(TRIM(S$6)," ",""))))-1)&amp;" Total",$B$6:$AH$427,ROW($A309)-5,FALSE))</f>
        <v>0</v>
      </c>
      <c r="T309" s="11">
        <f ca="1">IF(T$5&lt;&gt;"",HLOOKUP(T$5,Functionalization!$G$6:$M$427,ROW($A309)-5,FALSE),IFERROR(INDEX(T$391:T$427,MATCH($F309,$B$391:$B$427,0))/VLOOKUP($F309,$B$391:$AH$427,MATCH(LEFT(TRIM(T$6),FIND("~",SUBSTITUTE(T$6,"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309))*HLOOKUP(LEFT(TRIM(T$6),FIND("~",SUBSTITUTE(T$6," ","~",LEN(TRIM(T$6))-LEN(SUBSTITUTE(TRIM(T$6)," ",""))))-1)&amp;" Total",$B$6:$AH$427,ROW($A309)-5,FALSE))</f>
        <v>0</v>
      </c>
      <c r="U309" s="11">
        <f ca="1">IF(U$5&lt;&gt;"",HLOOKUP(U$5,Functionalization!$G$6:$M$427,ROW($A309)-5,FALSE),IFERROR(INDEX(U$391:U$427,MATCH($F309,$B$391:$B$427,0))/VLOOKUP($F309,$B$391:$AH$427,MATCH(LEFT(TRIM(U$6),FIND("~",SUBSTITUTE(U$6,"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309))*HLOOKUP(LEFT(TRIM(U$6),FIND("~",SUBSTITUTE(U$6," ","~",LEN(TRIM(U$6))-LEN(SUBSTITUTE(TRIM(U$6)," ",""))))-1)&amp;" Total",$B$6:$AH$427,ROW($A309)-5,FALSE))</f>
        <v>0</v>
      </c>
      <c r="V309" s="11">
        <f ca="1">IF(V$5&lt;&gt;"",HLOOKUP(V$5,Functionalization!$G$6:$M$427,ROW($A309)-5,FALSE),IFERROR(INDEX(V$391:V$427,MATCH($F309,$B$391:$B$427,0))/VLOOKUP($F309,$B$391:$AH$427,MATCH(LEFT(TRIM(V$6),FIND("~",SUBSTITUTE(V$6,"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309))*HLOOKUP(LEFT(TRIM(V$6),FIND("~",SUBSTITUTE(V$6," ","~",LEN(TRIM(V$6))-LEN(SUBSTITUTE(TRIM(V$6)," ",""))))-1)&amp;" Total",$B$6:$AH$427,ROW($A309)-5,FALSE))</f>
        <v>0</v>
      </c>
      <c r="W309" s="11">
        <f ca="1">IF(W$5&lt;&gt;"",HLOOKUP(W$5,Functionalization!$G$6:$M$427,ROW($A309)-5,FALSE),IFERROR(INDEX(W$391:W$427,MATCH($F309,$B$391:$B$427,0))/VLOOKUP($F309,$B$391:$AH$427,MATCH(LEFT(TRIM(W$6),FIND("~",SUBSTITUTE(W$6,"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309))*HLOOKUP(LEFT(TRIM(W$6),FIND("~",SUBSTITUTE(W$6," ","~",LEN(TRIM(W$6))-LEN(SUBSTITUTE(TRIM(W$6)," ",""))))-1)&amp;" Total",$B$6:$AH$427,ROW($A309)-5,FALSE))</f>
        <v>0</v>
      </c>
      <c r="X309" s="11">
        <f ca="1">IF(X$5&lt;&gt;"",HLOOKUP(X$5,Functionalization!$G$6:$M$427,ROW($A309)-5,FALSE),IFERROR(INDEX(X$391:X$427,MATCH($F309,$B$391:$B$427,0))/VLOOKUP($F309,$B$391:$AH$427,MATCH(LEFT(TRIM(X$6),FIND("~",SUBSTITUTE(X$6,"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309))*HLOOKUP(LEFT(TRIM(X$6),FIND("~",SUBSTITUTE(X$6," ","~",LEN(TRIM(X$6))-LEN(SUBSTITUTE(TRIM(X$6)," ",""))))-1)&amp;" Total",$B$6:$AH$427,ROW($A309)-5,FALSE))</f>
        <v>0</v>
      </c>
      <c r="Y309" s="11">
        <f ca="1">IF(Y$5&lt;&gt;"",HLOOKUP(Y$5,Functionalization!$G$6:$M$427,ROW($A309)-5,FALSE),IFERROR(INDEX(Y$391:Y$427,MATCH($F309,$B$391:$B$427,0))/VLOOKUP($F309,$B$391:$AH$427,MATCH(LEFT(TRIM(Y$6),FIND("~",SUBSTITUTE(Y$6,"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309))*HLOOKUP(LEFT(TRIM(Y$6),FIND("~",SUBSTITUTE(Y$6," ","~",LEN(TRIM(Y$6))-LEN(SUBSTITUTE(TRIM(Y$6)," ",""))))-1)&amp;" Total",$B$6:$AH$427,ROW($A309)-5,FALSE))</f>
        <v>0</v>
      </c>
      <c r="Z309" s="11">
        <f ca="1">IF(Z$5&lt;&gt;"",HLOOKUP(Z$5,Functionalization!$G$6:$M$427,ROW($A309)-5,FALSE),IFERROR(INDEX(Z$391:Z$427,MATCH($F309,$B$391:$B$427,0))/VLOOKUP($F309,$B$391:$AH$427,MATCH(LEFT(TRIM(Z$6),FIND("~",SUBSTITUTE(Z$6,"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309))*HLOOKUP(LEFT(TRIM(Z$6),FIND("~",SUBSTITUTE(Z$6," ","~",LEN(TRIM(Z$6))-LEN(SUBSTITUTE(TRIM(Z$6)," ",""))))-1)&amp;" Total",$B$6:$AH$427,ROW($A309)-5,FALSE))</f>
        <v>0</v>
      </c>
      <c r="AA309" s="11">
        <f ca="1">IF(AA$5&lt;&gt;"",HLOOKUP(AA$5,Functionalization!$G$6:$M$427,ROW($A309)-5,FALSE),IFERROR(INDEX(AA$391:AA$427,MATCH($F309,$B$391:$B$427,0))/VLOOKUP($F309,$B$391:$AH$427,MATCH(LEFT(TRIM(AA$6),FIND("~",SUBSTITUTE(AA$6,"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309))*HLOOKUP(LEFT(TRIM(AA$6),FIND("~",SUBSTITUTE(AA$6," ","~",LEN(TRIM(AA$6))-LEN(SUBSTITUTE(TRIM(AA$6)," ",""))))-1)&amp;" Total",$B$6:$AH$427,ROW($A309)-5,FALSE))</f>
        <v>0</v>
      </c>
      <c r="AB309" s="11">
        <f ca="1">IF(AB$5&lt;&gt;"",HLOOKUP(AB$5,Functionalization!$G$6:$M$427,ROW($A309)-5,FALSE),IFERROR(INDEX(AB$391:AB$427,MATCH($F309,$B$391:$B$427,0))/VLOOKUP($F309,$B$391:$AH$427,MATCH(LEFT(TRIM(AB$6),FIND("~",SUBSTITUTE(AB$6,"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309))*HLOOKUP(LEFT(TRIM(AB$6),FIND("~",SUBSTITUTE(AB$6," ","~",LEN(TRIM(AB$6))-LEN(SUBSTITUTE(TRIM(AB$6)," ",""))))-1)&amp;" Total",$B$6:$AH$427,ROW($A309)-5,FALSE))</f>
        <v>0</v>
      </c>
      <c r="AC309" s="11">
        <f ca="1">IF(AC$5&lt;&gt;"",HLOOKUP(AC$5,Functionalization!$G$6:$M$427,ROW($A309)-5,FALSE),IFERROR(INDEX(AC$391:AC$427,MATCH($F309,$B$391:$B$427,0))/VLOOKUP($F309,$B$391:$AH$427,MATCH(LEFT(TRIM(AC$6),FIND("~",SUBSTITUTE(AC$6,"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309))*HLOOKUP(LEFT(TRIM(AC$6),FIND("~",SUBSTITUTE(AC$6," ","~",LEN(TRIM(AC$6))-LEN(SUBSTITUTE(TRIM(AC$6)," ",""))))-1)&amp;" Total",$B$6:$AH$427,ROW($A309)-5,FALSE))</f>
        <v>0</v>
      </c>
      <c r="AD309" s="11">
        <f ca="1">IF(AD$5&lt;&gt;"",HLOOKUP(AD$5,Functionalization!$G$6:$M$427,ROW($A309)-5,FALSE),IFERROR(INDEX(AD$391:AD$427,MATCH($F309,$B$391:$B$427,0))/VLOOKUP($F309,$B$391:$AH$427,MATCH(LEFT(TRIM(AD$6),FIND("~",SUBSTITUTE(AD$6,"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309))*HLOOKUP(LEFT(TRIM(AD$6),FIND("~",SUBSTITUTE(AD$6," ","~",LEN(TRIM(AD$6))-LEN(SUBSTITUTE(TRIM(AD$6)," ",""))))-1)&amp;" Total",$B$6:$AH$427,ROW($A309)-5,FALSE))</f>
        <v>0</v>
      </c>
      <c r="AE309" s="11">
        <f ca="1">IF(AE$5&lt;&gt;"",HLOOKUP(AE$5,Functionalization!$G$6:$M$427,ROW($A309)-5,FALSE),IFERROR(INDEX(AE$391:AE$427,MATCH($F309,$B$391:$B$427,0))/VLOOKUP($F309,$B$391:$AH$427,MATCH(LEFT(TRIM(AE$6),FIND("~",SUBSTITUTE(AE$6,"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309))*HLOOKUP(LEFT(TRIM(AE$6),FIND("~",SUBSTITUTE(AE$6," ","~",LEN(TRIM(AE$6))-LEN(SUBSTITUTE(TRIM(AE$6)," ",""))))-1)&amp;" Total",$B$6:$AH$427,ROW($A309)-5,FALSE))</f>
        <v>0</v>
      </c>
      <c r="AF309" s="11">
        <f ca="1">IF(AF$5&lt;&gt;"",HLOOKUP(AF$5,Functionalization!$G$6:$M$427,ROW($A309)-5,FALSE),IFERROR(INDEX(AF$391:AF$427,MATCH($F309,$B$391:$B$427,0))/VLOOKUP($F309,$B$391:$AH$427,MATCH(LEFT(TRIM(AF$6),FIND("~",SUBSTITUTE(AF$6,"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309))*HLOOKUP(LEFT(TRIM(AF$6),FIND("~",SUBSTITUTE(AF$6," ","~",LEN(TRIM(AF$6))-LEN(SUBSTITUTE(TRIM(AF$6)," ",""))))-1)&amp;" Total",$B$6:$AH$427,ROW($A309)-5,FALSE))</f>
        <v>0</v>
      </c>
      <c r="AG309" s="11">
        <f ca="1">IF(AG$5&lt;&gt;"",HLOOKUP(AG$5,Functionalization!$G$6:$M$427,ROW($A309)-5,FALSE),IFERROR(INDEX(AG$391:AG$427,MATCH($F309,$B$391:$B$427,0))/VLOOKUP($F309,$B$391:$AH$427,MATCH(LEFT(TRIM(AG$6),FIND("~",SUBSTITUTE(AG$6,"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309))*HLOOKUP(LEFT(TRIM(AG$6),FIND("~",SUBSTITUTE(AG$6," ","~",LEN(TRIM(AG$6))-LEN(SUBSTITUTE(TRIM(AG$6)," ",""))))-1)&amp;" Total",$B$6:$AH$427,ROW($A309)-5,FALSE))</f>
        <v>0</v>
      </c>
      <c r="AH309" s="11">
        <f ca="1">IF(AH$5&lt;&gt;"",HLOOKUP(AH$5,Functionalization!$G$6:$M$427,ROW($A309)-5,FALSE),IFERROR(INDEX(AH$391:AH$427,MATCH($F309,$B$391:$B$427,0))/VLOOKUP($F309,$B$391:$AH$427,MATCH(LEFT(TRIM(AH$6),FIND("~",SUBSTITUTE(AH$6,"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309))*HLOOKUP(LEFT(TRIM(AH$6),FIND("~",SUBSTITUTE(AH$6," ","~",LEN(TRIM(AH$6))-LEN(SUBSTITUTE(TRIM(AH$6)," ",""))))-1)&amp;" Total",$B$6:$AH$427,ROW($A309)-5,FALSE))</f>
        <v>0</v>
      </c>
      <c r="AJ309">
        <f ca="1">IFERROR(IF(SUMIF($G$6:$AH$6,AJ$6&amp;" Total",$G309:$AH309)-(SUMIF($G$6:$AH$6,AJ$6&amp;" "&amp;'Input-Func_Class'!$D$22,$G309:$AH309)+IFERROR(SUMIF($G$6:$AH$6,AJ$6&amp;" "&amp;'Input-Func_Class'!$E$22,$G309:$AH309),SUMIF($G$6:$AH$6,AJ$6&amp;" "&amp;'Input-Func_Class'!$B$24,$G309:$AH309))+SUMIF($G$6:$AH$6,AJ$6&amp;" "&amp;'Input-Func_Class'!$F$22,$G309:$AH309))&lt;Check_Limit,0,1),1)</f>
        <v>0</v>
      </c>
      <c r="AK309">
        <f ca="1">IFERROR(IF(SUMIF($G$6:$AH$6,AK$6&amp;" Total",$G309:$AH309)-(SUMIF($G$6:$AH$6,AK$6&amp;" "&amp;'Input-Func_Class'!$D$22,$G309:$AH309)+IFERROR(SUMIF($G$6:$AH$6,AK$6&amp;" "&amp;'Input-Func_Class'!$E$22,$G309:$AH309),SUMIF($G$6:$AH$6,AK$6&amp;" "&amp;'Input-Func_Class'!$B$24,$G309:$AH309))+SUMIF($G$6:$AH$6,AK$6&amp;" "&amp;'Input-Func_Class'!$F$22,$G309:$AH309))&lt;Check_Limit,0,1),1)</f>
        <v>0</v>
      </c>
      <c r="AL309">
        <f ca="1">IFERROR(IF(SUMIF($G$6:$AH$6,AL$6&amp;" Total",$G309:$AH309)-(SUMIF($G$6:$AH$6,AL$6&amp;" "&amp;'Input-Func_Class'!$D$22,$G309:$AH309)+IFERROR(SUMIF($G$6:$AH$6,AL$6&amp;" "&amp;'Input-Func_Class'!$E$22,$G309:$AH309),SUMIF($G$6:$AH$6,AL$6&amp;" "&amp;'Input-Func_Class'!$B$24,$G309:$AH309))+SUMIF($G$6:$AH$6,AL$6&amp;" "&amp;'Input-Func_Class'!$F$22,$G309:$AH309))&lt;Check_Limit,0,1),1)</f>
        <v>0</v>
      </c>
      <c r="AM309">
        <f ca="1">IFERROR(IF(SUMIF($G$6:$AH$6,AM$6&amp;" Total",$G309:$AH309)-(SUMIF($G$6:$AH$6,AM$6&amp;" "&amp;'Input-Func_Class'!$D$22,$G309:$AH309)+IFERROR(SUMIF($G$6:$AH$6,AM$6&amp;" "&amp;'Input-Func_Class'!$E$22,$G309:$AH309),SUMIF($G$6:$AH$6,AM$6&amp;" "&amp;'Input-Func_Class'!$B$24,$G309:$AH309))+SUMIF($G$6:$AH$6,AM$6&amp;" "&amp;'Input-Func_Class'!$F$22,$G309:$AH309))&lt;Check_Limit,0,1),1)</f>
        <v>0</v>
      </c>
      <c r="AN309">
        <f ca="1">IFERROR(IF(SUMIF($G$6:$AH$6,AN$6&amp;" Total",$G309:$AH309)-(SUMIF($G$6:$AH$6,AN$6&amp;" "&amp;'Input-Func_Class'!$D$22,$G309:$AH309)+IFERROR(SUMIF($G$6:$AH$6,AN$6&amp;" "&amp;'Input-Func_Class'!$E$22,$G309:$AH309),SUMIF($G$6:$AH$6,AN$6&amp;" "&amp;'Input-Func_Class'!$B$24,$G309:$AH309))+SUMIF($G$6:$AH$6,AN$6&amp;" "&amp;'Input-Func_Class'!$F$22,$G309:$AH309))&lt;Check_Limit,0,1),1)</f>
        <v>0</v>
      </c>
      <c r="AO309">
        <f ca="1">IFERROR(IF(SUMIF($G$6:$AH$6,AO$6&amp;" Total",$G309:$AH309)-(SUMIF($G$6:$AH$6,AO$6&amp;" "&amp;'Input-Func_Class'!$D$22,$G309:$AH309)+IFERROR(SUMIF($G$6:$AH$6,AO$6&amp;" "&amp;'Input-Func_Class'!$E$22,$G309:$AH309),SUMIF($G$6:$AH$6,AO$6&amp;" "&amp;'Input-Func_Class'!$B$24,$G309:$AH309))+SUMIF($G$6:$AH$6,AO$6&amp;" "&amp;'Input-Func_Class'!$F$22,$G309:$AH309))&lt;Check_Limit,0,1),1)</f>
        <v>0</v>
      </c>
      <c r="AP309">
        <f ca="1">IFERROR(IF(SUMIF($G$6:$AH$6,AP$6&amp;" Total",$G309:$AH309)-(SUMIF($G$6:$AH$6,AP$6&amp;" "&amp;'Input-Func_Class'!$D$22,$G309:$AH309)+IFERROR(SUMIF($G$6:$AH$6,AP$6&amp;" "&amp;'Input-Func_Class'!$E$22,$G309:$AH309),SUMIF($G$6:$AH$6,AP$6&amp;" "&amp;'Input-Func_Class'!$B$24,$G309:$AH309))+SUMIF($G$6:$AH$6,AP$6&amp;" "&amp;'Input-Func_Class'!$F$22,$G309:$AH309))&lt;Check_Limit,0,1),1)</f>
        <v>0</v>
      </c>
    </row>
    <row r="310" spans="1:42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>Functionalization!$D310</f>
        <v>37397</v>
      </c>
      <c r="E310" s="11">
        <f t="shared" ca="1" si="37"/>
        <v>0</v>
      </c>
      <c r="F310" s="3" t="str">
        <f>IF($D310=0,"-",IF('Input-Accounts'!$E310&lt;&gt;0,'Input-Accounts'!$E310,'Input-Accounts'!$G310))</f>
        <v>INT_STORPT_FERC_352-355</v>
      </c>
      <c r="G310" s="11">
        <f ca="1">IF(G$5&lt;&gt;"",HLOOKUP(G$5,Functionalization!$G$6:$M$427,ROW($A310)-5,FALSE),IFERROR(INDEX(G$391:G$427,MATCH($F310,$B$391:$B$427,0))/VLOOKUP($F310,$B$391:$AH$427,MATCH(LEFT(TRIM(G$6),FIND("~",SUBSTITUTE(G$6,"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310))*HLOOKUP(LEFT(TRIM(G$6),FIND("~",SUBSTITUTE(G$6," ","~",LEN(TRIM(G$6))-LEN(SUBSTITUTE(TRIM(G$6)," ",""))))-1)&amp;" Total",$B$6:$AH$427,ROW($A310)-5,FALSE))</f>
        <v>0</v>
      </c>
      <c r="H310" s="11">
        <f ca="1">IF(H$5&lt;&gt;"",HLOOKUP(H$5,Functionalization!$G$6:$M$427,ROW($A310)-5,FALSE),IFERROR(INDEX(H$391:H$427,MATCH($F310,$B$391:$B$427,0))/VLOOKUP($F310,$B$391:$AH$427,MATCH(LEFT(TRIM(H$6),FIND("~",SUBSTITUTE(H$6,"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310))*HLOOKUP(LEFT(TRIM(H$6),FIND("~",SUBSTITUTE(H$6," ","~",LEN(TRIM(H$6))-LEN(SUBSTITUTE(TRIM(H$6)," ",""))))-1)&amp;" Total",$B$6:$AH$427,ROW($A310)-5,FALSE))</f>
        <v>0</v>
      </c>
      <c r="I310" s="11">
        <f ca="1">IF(I$5&lt;&gt;"",HLOOKUP(I$5,Functionalization!$G$6:$M$427,ROW($A310)-5,FALSE),IFERROR(INDEX(I$391:I$427,MATCH($F310,$B$391:$B$427,0))/VLOOKUP($F310,$B$391:$AH$427,MATCH(LEFT(TRIM(I$6),FIND("~",SUBSTITUTE(I$6,"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310))*HLOOKUP(LEFT(TRIM(I$6),FIND("~",SUBSTITUTE(I$6," ","~",LEN(TRIM(I$6))-LEN(SUBSTITUTE(TRIM(I$6)," ",""))))-1)&amp;" Total",$B$6:$AH$427,ROW($A310)-5,FALSE))</f>
        <v>0</v>
      </c>
      <c r="J310" s="11">
        <f ca="1">IF(J$5&lt;&gt;"",HLOOKUP(J$5,Functionalization!$G$6:$M$427,ROW($A310)-5,FALSE),IFERROR(INDEX(J$391:J$427,MATCH($F310,$B$391:$B$427,0))/VLOOKUP($F310,$B$391:$AH$427,MATCH(LEFT(TRIM(J$6),FIND("~",SUBSTITUTE(J$6,"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310))*HLOOKUP(LEFT(TRIM(J$6),FIND("~",SUBSTITUTE(J$6," ","~",LEN(TRIM(J$6))-LEN(SUBSTITUTE(TRIM(J$6)," ",""))))-1)&amp;" Total",$B$6:$AH$427,ROW($A310)-5,FALSE))</f>
        <v>0</v>
      </c>
      <c r="K310" s="11">
        <f ca="1">IF(K$5&lt;&gt;"",HLOOKUP(K$5,Functionalization!$G$6:$M$427,ROW($A310)-5,FALSE),IFERROR(INDEX(K$391:K$427,MATCH($F310,$B$391:$B$427,0))/VLOOKUP($F310,$B$391:$AH$427,MATCH(LEFT(TRIM(K$6),FIND("~",SUBSTITUTE(K$6,"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310))*HLOOKUP(LEFT(TRIM(K$6),FIND("~",SUBSTITUTE(K$6," ","~",LEN(TRIM(K$6))-LEN(SUBSTITUTE(TRIM(K$6)," ",""))))-1)&amp;" Total",$B$6:$AH$427,ROW($A310)-5,FALSE))</f>
        <v>0</v>
      </c>
      <c r="L310" s="11">
        <f ca="1">IF(L$5&lt;&gt;"",HLOOKUP(L$5,Functionalization!$G$6:$M$427,ROW($A310)-5,FALSE),IFERROR(INDEX(L$391:L$427,MATCH($F310,$B$391:$B$427,0))/VLOOKUP($F310,$B$391:$AH$427,MATCH(LEFT(TRIM(L$6),FIND("~",SUBSTITUTE(L$6,"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310))*HLOOKUP(LEFT(TRIM(L$6),FIND("~",SUBSTITUTE(L$6," ","~",LEN(TRIM(L$6))-LEN(SUBSTITUTE(TRIM(L$6)," ",""))))-1)&amp;" Total",$B$6:$AH$427,ROW($A310)-5,FALSE))</f>
        <v>0</v>
      </c>
      <c r="M310" s="11">
        <f ca="1">IF(M$5&lt;&gt;"",HLOOKUP(M$5,Functionalization!$G$6:$M$427,ROW($A310)-5,FALSE),IFERROR(INDEX(M$391:M$427,MATCH($F310,$B$391:$B$427,0))/VLOOKUP($F310,$B$391:$AH$427,MATCH(LEFT(TRIM(M$6),FIND("~",SUBSTITUTE(M$6,"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310))*HLOOKUP(LEFT(TRIM(M$6),FIND("~",SUBSTITUTE(M$6," ","~",LEN(TRIM(M$6))-LEN(SUBSTITUTE(TRIM(M$6)," ",""))))-1)&amp;" Total",$B$6:$AH$427,ROW($A310)-5,FALSE))</f>
        <v>0</v>
      </c>
      <c r="N310" s="11">
        <f ca="1">IF(N$5&lt;&gt;"",HLOOKUP(N$5,Functionalization!$G$6:$M$427,ROW($A310)-5,FALSE),IFERROR(INDEX(N$391:N$427,MATCH($F310,$B$391:$B$427,0))/VLOOKUP($F310,$B$391:$AH$427,MATCH(LEFT(TRIM(N$6),FIND("~",SUBSTITUTE(N$6,"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310))*HLOOKUP(LEFT(TRIM(N$6),FIND("~",SUBSTITUTE(N$6," ","~",LEN(TRIM(N$6))-LEN(SUBSTITUTE(TRIM(N$6)," ",""))))-1)&amp;" Total",$B$6:$AH$427,ROW($A310)-5,FALSE))</f>
        <v>0</v>
      </c>
      <c r="O310" s="11">
        <f ca="1">IF(O$5&lt;&gt;"",HLOOKUP(O$5,Functionalization!$G$6:$M$427,ROW($A310)-5,FALSE),IFERROR(INDEX(O$391:O$427,MATCH($F310,$B$391:$B$427,0))/VLOOKUP($F310,$B$391:$AH$427,MATCH(LEFT(TRIM(O$6),FIND("~",SUBSTITUTE(O$6,"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310))*HLOOKUP(LEFT(TRIM(O$6),FIND("~",SUBSTITUTE(O$6," ","~",LEN(TRIM(O$6))-LEN(SUBSTITUTE(TRIM(O$6)," ",""))))-1)&amp;" Total",$B$6:$AH$427,ROW($A310)-5,FALSE))</f>
        <v>37397</v>
      </c>
      <c r="P310" s="11">
        <f ca="1">IF(P$5&lt;&gt;"",HLOOKUP(P$5,Functionalization!$G$6:$M$427,ROW($A310)-5,FALSE),IFERROR(INDEX(P$391:P$427,MATCH($F310,$B$391:$B$427,0))/VLOOKUP($F310,$B$391:$AH$427,MATCH(LEFT(TRIM(P$6),FIND("~",SUBSTITUTE(P$6,"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310))*HLOOKUP(LEFT(TRIM(P$6),FIND("~",SUBSTITUTE(P$6," ","~",LEN(TRIM(P$6))-LEN(SUBSTITUTE(TRIM(P$6)," ",""))))-1)&amp;" Total",$B$6:$AH$427,ROW($A310)-5,FALSE))</f>
        <v>37397</v>
      </c>
      <c r="Q310" s="11">
        <f ca="1">IF(Q$5&lt;&gt;"",HLOOKUP(Q$5,Functionalization!$G$6:$M$427,ROW($A310)-5,FALSE),IFERROR(INDEX(Q$391:Q$427,MATCH($F310,$B$391:$B$427,0))/VLOOKUP($F310,$B$391:$AH$427,MATCH(LEFT(TRIM(Q$6),FIND("~",SUBSTITUTE(Q$6,"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310))*HLOOKUP(LEFT(TRIM(Q$6),FIND("~",SUBSTITUTE(Q$6," ","~",LEN(TRIM(Q$6))-LEN(SUBSTITUTE(TRIM(Q$6)," ",""))))-1)&amp;" Total",$B$6:$AH$427,ROW($A310)-5,FALSE))</f>
        <v>0</v>
      </c>
      <c r="R310" s="11">
        <f ca="1">IF(R$5&lt;&gt;"",HLOOKUP(R$5,Functionalization!$G$6:$M$427,ROW($A310)-5,FALSE),IFERROR(INDEX(R$391:R$427,MATCH($F310,$B$391:$B$427,0))/VLOOKUP($F310,$B$391:$AH$427,MATCH(LEFT(TRIM(R$6),FIND("~",SUBSTITUTE(R$6,"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310))*HLOOKUP(LEFT(TRIM(R$6),FIND("~",SUBSTITUTE(R$6," ","~",LEN(TRIM(R$6))-LEN(SUBSTITUTE(TRIM(R$6)," ",""))))-1)&amp;" Total",$B$6:$AH$427,ROW($A310)-5,FALSE))</f>
        <v>0</v>
      </c>
      <c r="S310" s="11">
        <f ca="1">IF(S$5&lt;&gt;"",HLOOKUP(S$5,Functionalization!$G$6:$M$427,ROW($A310)-5,FALSE),IFERROR(INDEX(S$391:S$427,MATCH($F310,$B$391:$B$427,0))/VLOOKUP($F310,$B$391:$AH$427,MATCH(LEFT(TRIM(S$6),FIND("~",SUBSTITUTE(S$6,"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310))*HLOOKUP(LEFT(TRIM(S$6),FIND("~",SUBSTITUTE(S$6," ","~",LEN(TRIM(S$6))-LEN(SUBSTITUTE(TRIM(S$6)," ",""))))-1)&amp;" Total",$B$6:$AH$427,ROW($A310)-5,FALSE))</f>
        <v>0</v>
      </c>
      <c r="T310" s="11">
        <f ca="1">IF(T$5&lt;&gt;"",HLOOKUP(T$5,Functionalization!$G$6:$M$427,ROW($A310)-5,FALSE),IFERROR(INDEX(T$391:T$427,MATCH($F310,$B$391:$B$427,0))/VLOOKUP($F310,$B$391:$AH$427,MATCH(LEFT(TRIM(T$6),FIND("~",SUBSTITUTE(T$6,"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310))*HLOOKUP(LEFT(TRIM(T$6),FIND("~",SUBSTITUTE(T$6," ","~",LEN(TRIM(T$6))-LEN(SUBSTITUTE(TRIM(T$6)," ",""))))-1)&amp;" Total",$B$6:$AH$427,ROW($A310)-5,FALSE))</f>
        <v>0</v>
      </c>
      <c r="U310" s="11">
        <f ca="1">IF(U$5&lt;&gt;"",HLOOKUP(U$5,Functionalization!$G$6:$M$427,ROW($A310)-5,FALSE),IFERROR(INDEX(U$391:U$427,MATCH($F310,$B$391:$B$427,0))/VLOOKUP($F310,$B$391:$AH$427,MATCH(LEFT(TRIM(U$6),FIND("~",SUBSTITUTE(U$6,"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310))*HLOOKUP(LEFT(TRIM(U$6),FIND("~",SUBSTITUTE(U$6," ","~",LEN(TRIM(U$6))-LEN(SUBSTITUTE(TRIM(U$6)," ",""))))-1)&amp;" Total",$B$6:$AH$427,ROW($A310)-5,FALSE))</f>
        <v>0</v>
      </c>
      <c r="V310" s="11">
        <f ca="1">IF(V$5&lt;&gt;"",HLOOKUP(V$5,Functionalization!$G$6:$M$427,ROW($A310)-5,FALSE),IFERROR(INDEX(V$391:V$427,MATCH($F310,$B$391:$B$427,0))/VLOOKUP($F310,$B$391:$AH$427,MATCH(LEFT(TRIM(V$6),FIND("~",SUBSTITUTE(V$6,"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310))*HLOOKUP(LEFT(TRIM(V$6),FIND("~",SUBSTITUTE(V$6," ","~",LEN(TRIM(V$6))-LEN(SUBSTITUTE(TRIM(V$6)," ",""))))-1)&amp;" Total",$B$6:$AH$427,ROW($A310)-5,FALSE))</f>
        <v>0</v>
      </c>
      <c r="W310" s="11">
        <f ca="1">IF(W$5&lt;&gt;"",HLOOKUP(W$5,Functionalization!$G$6:$M$427,ROW($A310)-5,FALSE),IFERROR(INDEX(W$391:W$427,MATCH($F310,$B$391:$B$427,0))/VLOOKUP($F310,$B$391:$AH$427,MATCH(LEFT(TRIM(W$6),FIND("~",SUBSTITUTE(W$6,"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310))*HLOOKUP(LEFT(TRIM(W$6),FIND("~",SUBSTITUTE(W$6," ","~",LEN(TRIM(W$6))-LEN(SUBSTITUTE(TRIM(W$6)," ",""))))-1)&amp;" Total",$B$6:$AH$427,ROW($A310)-5,FALSE))</f>
        <v>0</v>
      </c>
      <c r="X310" s="11">
        <f ca="1">IF(X$5&lt;&gt;"",HLOOKUP(X$5,Functionalization!$G$6:$M$427,ROW($A310)-5,FALSE),IFERROR(INDEX(X$391:X$427,MATCH($F310,$B$391:$B$427,0))/VLOOKUP($F310,$B$391:$AH$427,MATCH(LEFT(TRIM(X$6),FIND("~",SUBSTITUTE(X$6,"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310))*HLOOKUP(LEFT(TRIM(X$6),FIND("~",SUBSTITUTE(X$6," ","~",LEN(TRIM(X$6))-LEN(SUBSTITUTE(TRIM(X$6)," ",""))))-1)&amp;" Total",$B$6:$AH$427,ROW($A310)-5,FALSE))</f>
        <v>0</v>
      </c>
      <c r="Y310" s="11">
        <f ca="1">IF(Y$5&lt;&gt;"",HLOOKUP(Y$5,Functionalization!$G$6:$M$427,ROW($A310)-5,FALSE),IFERROR(INDEX(Y$391:Y$427,MATCH($F310,$B$391:$B$427,0))/VLOOKUP($F310,$B$391:$AH$427,MATCH(LEFT(TRIM(Y$6),FIND("~",SUBSTITUTE(Y$6,"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310))*HLOOKUP(LEFT(TRIM(Y$6),FIND("~",SUBSTITUTE(Y$6," ","~",LEN(TRIM(Y$6))-LEN(SUBSTITUTE(TRIM(Y$6)," ",""))))-1)&amp;" Total",$B$6:$AH$427,ROW($A310)-5,FALSE))</f>
        <v>0</v>
      </c>
      <c r="Z310" s="11">
        <f ca="1">IF(Z$5&lt;&gt;"",HLOOKUP(Z$5,Functionalization!$G$6:$M$427,ROW($A310)-5,FALSE),IFERROR(INDEX(Z$391:Z$427,MATCH($F310,$B$391:$B$427,0))/VLOOKUP($F310,$B$391:$AH$427,MATCH(LEFT(TRIM(Z$6),FIND("~",SUBSTITUTE(Z$6,"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310))*HLOOKUP(LEFT(TRIM(Z$6),FIND("~",SUBSTITUTE(Z$6," ","~",LEN(TRIM(Z$6))-LEN(SUBSTITUTE(TRIM(Z$6)," ",""))))-1)&amp;" Total",$B$6:$AH$427,ROW($A310)-5,FALSE))</f>
        <v>0</v>
      </c>
      <c r="AA310" s="11">
        <f ca="1">IF(AA$5&lt;&gt;"",HLOOKUP(AA$5,Functionalization!$G$6:$M$427,ROW($A310)-5,FALSE),IFERROR(INDEX(AA$391:AA$427,MATCH($F310,$B$391:$B$427,0))/VLOOKUP($F310,$B$391:$AH$427,MATCH(LEFT(TRIM(AA$6),FIND("~",SUBSTITUTE(AA$6,"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310))*HLOOKUP(LEFT(TRIM(AA$6),FIND("~",SUBSTITUTE(AA$6," ","~",LEN(TRIM(AA$6))-LEN(SUBSTITUTE(TRIM(AA$6)," ",""))))-1)&amp;" Total",$B$6:$AH$427,ROW($A310)-5,FALSE))</f>
        <v>0</v>
      </c>
      <c r="AB310" s="11">
        <f ca="1">IF(AB$5&lt;&gt;"",HLOOKUP(AB$5,Functionalization!$G$6:$M$427,ROW($A310)-5,FALSE),IFERROR(INDEX(AB$391:AB$427,MATCH($F310,$B$391:$B$427,0))/VLOOKUP($F310,$B$391:$AH$427,MATCH(LEFT(TRIM(AB$6),FIND("~",SUBSTITUTE(AB$6,"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310))*HLOOKUP(LEFT(TRIM(AB$6),FIND("~",SUBSTITUTE(AB$6," ","~",LEN(TRIM(AB$6))-LEN(SUBSTITUTE(TRIM(AB$6)," ",""))))-1)&amp;" Total",$B$6:$AH$427,ROW($A310)-5,FALSE))</f>
        <v>0</v>
      </c>
      <c r="AC310" s="11">
        <f ca="1">IF(AC$5&lt;&gt;"",HLOOKUP(AC$5,Functionalization!$G$6:$M$427,ROW($A310)-5,FALSE),IFERROR(INDEX(AC$391:AC$427,MATCH($F310,$B$391:$B$427,0))/VLOOKUP($F310,$B$391:$AH$427,MATCH(LEFT(TRIM(AC$6),FIND("~",SUBSTITUTE(AC$6,"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310))*HLOOKUP(LEFT(TRIM(AC$6),FIND("~",SUBSTITUTE(AC$6," ","~",LEN(TRIM(AC$6))-LEN(SUBSTITUTE(TRIM(AC$6)," ",""))))-1)&amp;" Total",$B$6:$AH$427,ROW($A310)-5,FALSE))</f>
        <v>0</v>
      </c>
      <c r="AD310" s="11">
        <f ca="1">IF(AD$5&lt;&gt;"",HLOOKUP(AD$5,Functionalization!$G$6:$M$427,ROW($A310)-5,FALSE),IFERROR(INDEX(AD$391:AD$427,MATCH($F310,$B$391:$B$427,0))/VLOOKUP($F310,$B$391:$AH$427,MATCH(LEFT(TRIM(AD$6),FIND("~",SUBSTITUTE(AD$6,"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310))*HLOOKUP(LEFT(TRIM(AD$6),FIND("~",SUBSTITUTE(AD$6," ","~",LEN(TRIM(AD$6))-LEN(SUBSTITUTE(TRIM(AD$6)," ",""))))-1)&amp;" Total",$B$6:$AH$427,ROW($A310)-5,FALSE))</f>
        <v>0</v>
      </c>
      <c r="AE310" s="11">
        <f ca="1">IF(AE$5&lt;&gt;"",HLOOKUP(AE$5,Functionalization!$G$6:$M$427,ROW($A310)-5,FALSE),IFERROR(INDEX(AE$391:AE$427,MATCH($F310,$B$391:$B$427,0))/VLOOKUP($F310,$B$391:$AH$427,MATCH(LEFT(TRIM(AE$6),FIND("~",SUBSTITUTE(AE$6,"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310))*HLOOKUP(LEFT(TRIM(AE$6),FIND("~",SUBSTITUTE(AE$6," ","~",LEN(TRIM(AE$6))-LEN(SUBSTITUTE(TRIM(AE$6)," ",""))))-1)&amp;" Total",$B$6:$AH$427,ROW($A310)-5,FALSE))</f>
        <v>0</v>
      </c>
      <c r="AF310" s="11">
        <f ca="1">IF(AF$5&lt;&gt;"",HLOOKUP(AF$5,Functionalization!$G$6:$M$427,ROW($A310)-5,FALSE),IFERROR(INDEX(AF$391:AF$427,MATCH($F310,$B$391:$B$427,0))/VLOOKUP($F310,$B$391:$AH$427,MATCH(LEFT(TRIM(AF$6),FIND("~",SUBSTITUTE(AF$6,"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310))*HLOOKUP(LEFT(TRIM(AF$6),FIND("~",SUBSTITUTE(AF$6," ","~",LEN(TRIM(AF$6))-LEN(SUBSTITUTE(TRIM(AF$6)," ",""))))-1)&amp;" Total",$B$6:$AH$427,ROW($A310)-5,FALSE))</f>
        <v>0</v>
      </c>
      <c r="AG310" s="11">
        <f ca="1">IF(AG$5&lt;&gt;"",HLOOKUP(AG$5,Functionalization!$G$6:$M$427,ROW($A310)-5,FALSE),IFERROR(INDEX(AG$391:AG$427,MATCH($F310,$B$391:$B$427,0))/VLOOKUP($F310,$B$391:$AH$427,MATCH(LEFT(TRIM(AG$6),FIND("~",SUBSTITUTE(AG$6,"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310))*HLOOKUP(LEFT(TRIM(AG$6),FIND("~",SUBSTITUTE(AG$6," ","~",LEN(TRIM(AG$6))-LEN(SUBSTITUTE(TRIM(AG$6)," ",""))))-1)&amp;" Total",$B$6:$AH$427,ROW($A310)-5,FALSE))</f>
        <v>0</v>
      </c>
      <c r="AH310" s="11">
        <f ca="1">IF(AH$5&lt;&gt;"",HLOOKUP(AH$5,Functionalization!$G$6:$M$427,ROW($A310)-5,FALSE),IFERROR(INDEX(AH$391:AH$427,MATCH($F310,$B$391:$B$427,0))/VLOOKUP($F310,$B$391:$AH$427,MATCH(LEFT(TRIM(AH$6),FIND("~",SUBSTITUTE(AH$6,"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310))*HLOOKUP(LEFT(TRIM(AH$6),FIND("~",SUBSTITUTE(AH$6," ","~",LEN(TRIM(AH$6))-LEN(SUBSTITUTE(TRIM(AH$6)," ",""))))-1)&amp;" Total",$B$6:$AH$427,ROW($A310)-5,FALSE))</f>
        <v>0</v>
      </c>
      <c r="AJ310">
        <f ca="1">IFERROR(IF(SUMIF($G$6:$AH$6,AJ$6&amp;" Total",$G310:$AH310)-(SUMIF($G$6:$AH$6,AJ$6&amp;" "&amp;'Input-Func_Class'!$D$22,$G310:$AH310)+IFERROR(SUMIF($G$6:$AH$6,AJ$6&amp;" "&amp;'Input-Func_Class'!$E$22,$G310:$AH310),SUMIF($G$6:$AH$6,AJ$6&amp;" "&amp;'Input-Func_Class'!$B$24,$G310:$AH310))+SUMIF($G$6:$AH$6,AJ$6&amp;" "&amp;'Input-Func_Class'!$F$22,$G310:$AH310))&lt;Check_Limit,0,1),1)</f>
        <v>0</v>
      </c>
      <c r="AK310">
        <f ca="1">IFERROR(IF(SUMIF($G$6:$AH$6,AK$6&amp;" Total",$G310:$AH310)-(SUMIF($G$6:$AH$6,AK$6&amp;" "&amp;'Input-Func_Class'!$D$22,$G310:$AH310)+IFERROR(SUMIF($G$6:$AH$6,AK$6&amp;" "&amp;'Input-Func_Class'!$E$22,$G310:$AH310),SUMIF($G$6:$AH$6,AK$6&amp;" "&amp;'Input-Func_Class'!$B$24,$G310:$AH310))+SUMIF($G$6:$AH$6,AK$6&amp;" "&amp;'Input-Func_Class'!$F$22,$G310:$AH310))&lt;Check_Limit,0,1),1)</f>
        <v>0</v>
      </c>
      <c r="AL310">
        <f ca="1">IFERROR(IF(SUMIF($G$6:$AH$6,AL$6&amp;" Total",$G310:$AH310)-(SUMIF($G$6:$AH$6,AL$6&amp;" "&amp;'Input-Func_Class'!$D$22,$G310:$AH310)+IFERROR(SUMIF($G$6:$AH$6,AL$6&amp;" "&amp;'Input-Func_Class'!$E$22,$G310:$AH310),SUMIF($G$6:$AH$6,AL$6&amp;" "&amp;'Input-Func_Class'!$B$24,$G310:$AH310))+SUMIF($G$6:$AH$6,AL$6&amp;" "&amp;'Input-Func_Class'!$F$22,$G310:$AH310))&lt;Check_Limit,0,1),1)</f>
        <v>0</v>
      </c>
      <c r="AM310">
        <f ca="1">IFERROR(IF(SUMIF($G$6:$AH$6,AM$6&amp;" Total",$G310:$AH310)-(SUMIF($G$6:$AH$6,AM$6&amp;" "&amp;'Input-Func_Class'!$D$22,$G310:$AH310)+IFERROR(SUMIF($G$6:$AH$6,AM$6&amp;" "&amp;'Input-Func_Class'!$E$22,$G310:$AH310),SUMIF($G$6:$AH$6,AM$6&amp;" "&amp;'Input-Func_Class'!$B$24,$G310:$AH310))+SUMIF($G$6:$AH$6,AM$6&amp;" "&amp;'Input-Func_Class'!$F$22,$G310:$AH310))&lt;Check_Limit,0,1),1)</f>
        <v>0</v>
      </c>
      <c r="AN310">
        <f ca="1">IFERROR(IF(SUMIF($G$6:$AH$6,AN$6&amp;" Total",$G310:$AH310)-(SUMIF($G$6:$AH$6,AN$6&amp;" "&amp;'Input-Func_Class'!$D$22,$G310:$AH310)+IFERROR(SUMIF($G$6:$AH$6,AN$6&amp;" "&amp;'Input-Func_Class'!$E$22,$G310:$AH310),SUMIF($G$6:$AH$6,AN$6&amp;" "&amp;'Input-Func_Class'!$B$24,$G310:$AH310))+SUMIF($G$6:$AH$6,AN$6&amp;" "&amp;'Input-Func_Class'!$F$22,$G310:$AH310))&lt;Check_Limit,0,1),1)</f>
        <v>0</v>
      </c>
      <c r="AO310">
        <f ca="1">IFERROR(IF(SUMIF($G$6:$AH$6,AO$6&amp;" Total",$G310:$AH310)-(SUMIF($G$6:$AH$6,AO$6&amp;" "&amp;'Input-Func_Class'!$D$22,$G310:$AH310)+IFERROR(SUMIF($G$6:$AH$6,AO$6&amp;" "&amp;'Input-Func_Class'!$E$22,$G310:$AH310),SUMIF($G$6:$AH$6,AO$6&amp;" "&amp;'Input-Func_Class'!$B$24,$G310:$AH310))+SUMIF($G$6:$AH$6,AO$6&amp;" "&amp;'Input-Func_Class'!$F$22,$G310:$AH310))&lt;Check_Limit,0,1),1)</f>
        <v>0</v>
      </c>
      <c r="AP310">
        <f ca="1">IFERROR(IF(SUMIF($G$6:$AH$6,AP$6&amp;" Total",$G310:$AH310)-(SUMIF($G$6:$AH$6,AP$6&amp;" "&amp;'Input-Func_Class'!$D$22,$G310:$AH310)+IFERROR(SUMIF($G$6:$AH$6,AP$6&amp;" "&amp;'Input-Func_Class'!$E$22,$G310:$AH310),SUMIF($G$6:$AH$6,AP$6&amp;" "&amp;'Input-Func_Class'!$B$24,$G310:$AH310))+SUMIF($G$6:$AH$6,AP$6&amp;" "&amp;'Input-Func_Class'!$F$22,$G310:$AH310))&lt;Check_Limit,0,1),1)</f>
        <v>0</v>
      </c>
    </row>
    <row r="311" spans="1:42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>Functionalization!$D311</f>
        <v>336917</v>
      </c>
      <c r="E311" s="11">
        <f t="shared" ca="1" si="37"/>
        <v>0</v>
      </c>
      <c r="F311" s="3" t="str">
        <f>IF($D311=0,"-",IF('Input-Accounts'!$E311&lt;&gt;0,'Input-Accounts'!$E311,'Input-Accounts'!$G311))</f>
        <v>DEMAND</v>
      </c>
      <c r="G311" s="11">
        <f ca="1">IF(G$5&lt;&gt;"",HLOOKUP(G$5,Functionalization!$G$6:$M$427,ROW($A311)-5,FALSE),IFERROR(INDEX(G$391:G$427,MATCH($F311,$B$391:$B$427,0))/VLOOKUP($F311,$B$391:$AH$427,MATCH(LEFT(TRIM(G$6),FIND("~",SUBSTITUTE(G$6,"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311))*HLOOKUP(LEFT(TRIM(G$6),FIND("~",SUBSTITUTE(G$6," ","~",LEN(TRIM(G$6))-LEN(SUBSTITUTE(TRIM(G$6)," ",""))))-1)&amp;" Total",$B$6:$AH$427,ROW($A311)-5,FALSE))</f>
        <v>0</v>
      </c>
      <c r="H311" s="11">
        <f ca="1">IF(H$5&lt;&gt;"",HLOOKUP(H$5,Functionalization!$G$6:$M$427,ROW($A311)-5,FALSE),IFERROR(INDEX(H$391:H$427,MATCH($F311,$B$391:$B$427,0))/VLOOKUP($F311,$B$391:$AH$427,MATCH(LEFT(TRIM(H$6),FIND("~",SUBSTITUTE(H$6,"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311))*HLOOKUP(LEFT(TRIM(H$6),FIND("~",SUBSTITUTE(H$6," ","~",LEN(TRIM(H$6))-LEN(SUBSTITUTE(TRIM(H$6)," ",""))))-1)&amp;" Total",$B$6:$AH$427,ROW($A311)-5,FALSE))</f>
        <v>0</v>
      </c>
      <c r="I311" s="11">
        <f ca="1">IF(I$5&lt;&gt;"",HLOOKUP(I$5,Functionalization!$G$6:$M$427,ROW($A311)-5,FALSE),IFERROR(INDEX(I$391:I$427,MATCH($F311,$B$391:$B$427,0))/VLOOKUP($F311,$B$391:$AH$427,MATCH(LEFT(TRIM(I$6),FIND("~",SUBSTITUTE(I$6,"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311))*HLOOKUP(LEFT(TRIM(I$6),FIND("~",SUBSTITUTE(I$6," ","~",LEN(TRIM(I$6))-LEN(SUBSTITUTE(TRIM(I$6)," ",""))))-1)&amp;" Total",$B$6:$AH$427,ROW($A311)-5,FALSE))</f>
        <v>0</v>
      </c>
      <c r="J311" s="11">
        <f ca="1">IF(J$5&lt;&gt;"",HLOOKUP(J$5,Functionalization!$G$6:$M$427,ROW($A311)-5,FALSE),IFERROR(INDEX(J$391:J$427,MATCH($F311,$B$391:$B$427,0))/VLOOKUP($F311,$B$391:$AH$427,MATCH(LEFT(TRIM(J$6),FIND("~",SUBSTITUTE(J$6,"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311))*HLOOKUP(LEFT(TRIM(J$6),FIND("~",SUBSTITUTE(J$6," ","~",LEN(TRIM(J$6))-LEN(SUBSTITUTE(TRIM(J$6)," ",""))))-1)&amp;" Total",$B$6:$AH$427,ROW($A311)-5,FALSE))</f>
        <v>0</v>
      </c>
      <c r="K311" s="11">
        <f ca="1">IF(K$5&lt;&gt;"",HLOOKUP(K$5,Functionalization!$G$6:$M$427,ROW($A311)-5,FALSE),IFERROR(INDEX(K$391:K$427,MATCH($F311,$B$391:$B$427,0))/VLOOKUP($F311,$B$391:$AH$427,MATCH(LEFT(TRIM(K$6),FIND("~",SUBSTITUTE(K$6,"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311))*HLOOKUP(LEFT(TRIM(K$6),FIND("~",SUBSTITUTE(K$6," ","~",LEN(TRIM(K$6))-LEN(SUBSTITUTE(TRIM(K$6)," ",""))))-1)&amp;" Total",$B$6:$AH$427,ROW($A311)-5,FALSE))</f>
        <v>0</v>
      </c>
      <c r="L311" s="11">
        <f ca="1">IF(L$5&lt;&gt;"",HLOOKUP(L$5,Functionalization!$G$6:$M$427,ROW($A311)-5,FALSE),IFERROR(INDEX(L$391:L$427,MATCH($F311,$B$391:$B$427,0))/VLOOKUP($F311,$B$391:$AH$427,MATCH(LEFT(TRIM(L$6),FIND("~",SUBSTITUTE(L$6,"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311))*HLOOKUP(LEFT(TRIM(L$6),FIND("~",SUBSTITUTE(L$6," ","~",LEN(TRIM(L$6))-LEN(SUBSTITUTE(TRIM(L$6)," ",""))))-1)&amp;" Total",$B$6:$AH$427,ROW($A311)-5,FALSE))</f>
        <v>0</v>
      </c>
      <c r="M311" s="11">
        <f ca="1">IF(M$5&lt;&gt;"",HLOOKUP(M$5,Functionalization!$G$6:$M$427,ROW($A311)-5,FALSE),IFERROR(INDEX(M$391:M$427,MATCH($F311,$B$391:$B$427,0))/VLOOKUP($F311,$B$391:$AH$427,MATCH(LEFT(TRIM(M$6),FIND("~",SUBSTITUTE(M$6,"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311))*HLOOKUP(LEFT(TRIM(M$6),FIND("~",SUBSTITUTE(M$6," ","~",LEN(TRIM(M$6))-LEN(SUBSTITUTE(TRIM(M$6)," ",""))))-1)&amp;" Total",$B$6:$AH$427,ROW($A311)-5,FALSE))</f>
        <v>0</v>
      </c>
      <c r="N311" s="11">
        <f ca="1">IF(N$5&lt;&gt;"",HLOOKUP(N$5,Functionalization!$G$6:$M$427,ROW($A311)-5,FALSE),IFERROR(INDEX(N$391:N$427,MATCH($F311,$B$391:$B$427,0))/VLOOKUP($F311,$B$391:$AH$427,MATCH(LEFT(TRIM(N$6),FIND("~",SUBSTITUTE(N$6,"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311))*HLOOKUP(LEFT(TRIM(N$6),FIND("~",SUBSTITUTE(N$6," ","~",LEN(TRIM(N$6))-LEN(SUBSTITUTE(TRIM(N$6)," ",""))))-1)&amp;" Total",$B$6:$AH$427,ROW($A311)-5,FALSE))</f>
        <v>0</v>
      </c>
      <c r="O311" s="11">
        <f ca="1">IF(O$5&lt;&gt;"",HLOOKUP(O$5,Functionalization!$G$6:$M$427,ROW($A311)-5,FALSE),IFERROR(INDEX(O$391:O$427,MATCH($F311,$B$391:$B$427,0))/VLOOKUP($F311,$B$391:$AH$427,MATCH(LEFT(TRIM(O$6),FIND("~",SUBSTITUTE(O$6,"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311))*HLOOKUP(LEFT(TRIM(O$6),FIND("~",SUBSTITUTE(O$6," ","~",LEN(TRIM(O$6))-LEN(SUBSTITUTE(TRIM(O$6)," ",""))))-1)&amp;" Total",$B$6:$AH$427,ROW($A311)-5,FALSE))</f>
        <v>336917</v>
      </c>
      <c r="P311" s="11">
        <f ca="1">IF(P$5&lt;&gt;"",HLOOKUP(P$5,Functionalization!$G$6:$M$427,ROW($A311)-5,FALSE),IFERROR(INDEX(P$391:P$427,MATCH($F311,$B$391:$B$427,0))/VLOOKUP($F311,$B$391:$AH$427,MATCH(LEFT(TRIM(P$6),FIND("~",SUBSTITUTE(P$6,"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311))*HLOOKUP(LEFT(TRIM(P$6),FIND("~",SUBSTITUTE(P$6," ","~",LEN(TRIM(P$6))-LEN(SUBSTITUTE(TRIM(P$6)," ",""))))-1)&amp;" Total",$B$6:$AH$427,ROW($A311)-5,FALSE))</f>
        <v>336917</v>
      </c>
      <c r="Q311" s="11">
        <f ca="1">IF(Q$5&lt;&gt;"",HLOOKUP(Q$5,Functionalization!$G$6:$M$427,ROW($A311)-5,FALSE),IFERROR(INDEX(Q$391:Q$427,MATCH($F311,$B$391:$B$427,0))/VLOOKUP($F311,$B$391:$AH$427,MATCH(LEFT(TRIM(Q$6),FIND("~",SUBSTITUTE(Q$6,"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311))*HLOOKUP(LEFT(TRIM(Q$6),FIND("~",SUBSTITUTE(Q$6," ","~",LEN(TRIM(Q$6))-LEN(SUBSTITUTE(TRIM(Q$6)," ",""))))-1)&amp;" Total",$B$6:$AH$427,ROW($A311)-5,FALSE))</f>
        <v>0</v>
      </c>
      <c r="R311" s="11">
        <f ca="1">IF(R$5&lt;&gt;"",HLOOKUP(R$5,Functionalization!$G$6:$M$427,ROW($A311)-5,FALSE),IFERROR(INDEX(R$391:R$427,MATCH($F311,$B$391:$B$427,0))/VLOOKUP($F311,$B$391:$AH$427,MATCH(LEFT(TRIM(R$6),FIND("~",SUBSTITUTE(R$6,"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311))*HLOOKUP(LEFT(TRIM(R$6),FIND("~",SUBSTITUTE(R$6," ","~",LEN(TRIM(R$6))-LEN(SUBSTITUTE(TRIM(R$6)," ",""))))-1)&amp;" Total",$B$6:$AH$427,ROW($A311)-5,FALSE))</f>
        <v>0</v>
      </c>
      <c r="S311" s="11">
        <f ca="1">IF(S$5&lt;&gt;"",HLOOKUP(S$5,Functionalization!$G$6:$M$427,ROW($A311)-5,FALSE),IFERROR(INDEX(S$391:S$427,MATCH($F311,$B$391:$B$427,0))/VLOOKUP($F311,$B$391:$AH$427,MATCH(LEFT(TRIM(S$6),FIND("~",SUBSTITUTE(S$6,"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311))*HLOOKUP(LEFT(TRIM(S$6),FIND("~",SUBSTITUTE(S$6," ","~",LEN(TRIM(S$6))-LEN(SUBSTITUTE(TRIM(S$6)," ",""))))-1)&amp;" Total",$B$6:$AH$427,ROW($A311)-5,FALSE))</f>
        <v>0</v>
      </c>
      <c r="T311" s="11">
        <f ca="1">IF(T$5&lt;&gt;"",HLOOKUP(T$5,Functionalization!$G$6:$M$427,ROW($A311)-5,FALSE),IFERROR(INDEX(T$391:T$427,MATCH($F311,$B$391:$B$427,0))/VLOOKUP($F311,$B$391:$AH$427,MATCH(LEFT(TRIM(T$6),FIND("~",SUBSTITUTE(T$6,"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311))*HLOOKUP(LEFT(TRIM(T$6),FIND("~",SUBSTITUTE(T$6," ","~",LEN(TRIM(T$6))-LEN(SUBSTITUTE(TRIM(T$6)," ",""))))-1)&amp;" Total",$B$6:$AH$427,ROW($A311)-5,FALSE))</f>
        <v>0</v>
      </c>
      <c r="U311" s="11">
        <f ca="1">IF(U$5&lt;&gt;"",HLOOKUP(U$5,Functionalization!$G$6:$M$427,ROW($A311)-5,FALSE),IFERROR(INDEX(U$391:U$427,MATCH($F311,$B$391:$B$427,0))/VLOOKUP($F311,$B$391:$AH$427,MATCH(LEFT(TRIM(U$6),FIND("~",SUBSTITUTE(U$6,"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311))*HLOOKUP(LEFT(TRIM(U$6),FIND("~",SUBSTITUTE(U$6," ","~",LEN(TRIM(U$6))-LEN(SUBSTITUTE(TRIM(U$6)," ",""))))-1)&amp;" Total",$B$6:$AH$427,ROW($A311)-5,FALSE))</f>
        <v>0</v>
      </c>
      <c r="V311" s="11">
        <f ca="1">IF(V$5&lt;&gt;"",HLOOKUP(V$5,Functionalization!$G$6:$M$427,ROW($A311)-5,FALSE),IFERROR(INDEX(V$391:V$427,MATCH($F311,$B$391:$B$427,0))/VLOOKUP($F311,$B$391:$AH$427,MATCH(LEFT(TRIM(V$6),FIND("~",SUBSTITUTE(V$6,"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311))*HLOOKUP(LEFT(TRIM(V$6),FIND("~",SUBSTITUTE(V$6," ","~",LEN(TRIM(V$6))-LEN(SUBSTITUTE(TRIM(V$6)," ",""))))-1)&amp;" Total",$B$6:$AH$427,ROW($A311)-5,FALSE))</f>
        <v>0</v>
      </c>
      <c r="W311" s="11">
        <f ca="1">IF(W$5&lt;&gt;"",HLOOKUP(W$5,Functionalization!$G$6:$M$427,ROW($A311)-5,FALSE),IFERROR(INDEX(W$391:W$427,MATCH($F311,$B$391:$B$427,0))/VLOOKUP($F311,$B$391:$AH$427,MATCH(LEFT(TRIM(W$6),FIND("~",SUBSTITUTE(W$6,"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311))*HLOOKUP(LEFT(TRIM(W$6),FIND("~",SUBSTITUTE(W$6," ","~",LEN(TRIM(W$6))-LEN(SUBSTITUTE(TRIM(W$6)," ",""))))-1)&amp;" Total",$B$6:$AH$427,ROW($A311)-5,FALSE))</f>
        <v>0</v>
      </c>
      <c r="X311" s="11">
        <f ca="1">IF(X$5&lt;&gt;"",HLOOKUP(X$5,Functionalization!$G$6:$M$427,ROW($A311)-5,FALSE),IFERROR(INDEX(X$391:X$427,MATCH($F311,$B$391:$B$427,0))/VLOOKUP($F311,$B$391:$AH$427,MATCH(LEFT(TRIM(X$6),FIND("~",SUBSTITUTE(X$6,"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311))*HLOOKUP(LEFT(TRIM(X$6),FIND("~",SUBSTITUTE(X$6," ","~",LEN(TRIM(X$6))-LEN(SUBSTITUTE(TRIM(X$6)," ",""))))-1)&amp;" Total",$B$6:$AH$427,ROW($A311)-5,FALSE))</f>
        <v>0</v>
      </c>
      <c r="Y311" s="11">
        <f ca="1">IF(Y$5&lt;&gt;"",HLOOKUP(Y$5,Functionalization!$G$6:$M$427,ROW($A311)-5,FALSE),IFERROR(INDEX(Y$391:Y$427,MATCH($F311,$B$391:$B$427,0))/VLOOKUP($F311,$B$391:$AH$427,MATCH(LEFT(TRIM(Y$6),FIND("~",SUBSTITUTE(Y$6,"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311))*HLOOKUP(LEFT(TRIM(Y$6),FIND("~",SUBSTITUTE(Y$6," ","~",LEN(TRIM(Y$6))-LEN(SUBSTITUTE(TRIM(Y$6)," ",""))))-1)&amp;" Total",$B$6:$AH$427,ROW($A311)-5,FALSE))</f>
        <v>0</v>
      </c>
      <c r="Z311" s="11">
        <f ca="1">IF(Z$5&lt;&gt;"",HLOOKUP(Z$5,Functionalization!$G$6:$M$427,ROW($A311)-5,FALSE),IFERROR(INDEX(Z$391:Z$427,MATCH($F311,$B$391:$B$427,0))/VLOOKUP($F311,$B$391:$AH$427,MATCH(LEFT(TRIM(Z$6),FIND("~",SUBSTITUTE(Z$6,"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311))*HLOOKUP(LEFT(TRIM(Z$6),FIND("~",SUBSTITUTE(Z$6," ","~",LEN(TRIM(Z$6))-LEN(SUBSTITUTE(TRIM(Z$6)," ",""))))-1)&amp;" Total",$B$6:$AH$427,ROW($A311)-5,FALSE))</f>
        <v>0</v>
      </c>
      <c r="AA311" s="11">
        <f ca="1">IF(AA$5&lt;&gt;"",HLOOKUP(AA$5,Functionalization!$G$6:$M$427,ROW($A311)-5,FALSE),IFERROR(INDEX(AA$391:AA$427,MATCH($F311,$B$391:$B$427,0))/VLOOKUP($F311,$B$391:$AH$427,MATCH(LEFT(TRIM(AA$6),FIND("~",SUBSTITUTE(AA$6,"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311))*HLOOKUP(LEFT(TRIM(AA$6),FIND("~",SUBSTITUTE(AA$6," ","~",LEN(TRIM(AA$6))-LEN(SUBSTITUTE(TRIM(AA$6)," ",""))))-1)&amp;" Total",$B$6:$AH$427,ROW($A311)-5,FALSE))</f>
        <v>0</v>
      </c>
      <c r="AB311" s="11">
        <f ca="1">IF(AB$5&lt;&gt;"",HLOOKUP(AB$5,Functionalization!$G$6:$M$427,ROW($A311)-5,FALSE),IFERROR(INDEX(AB$391:AB$427,MATCH($F311,$B$391:$B$427,0))/VLOOKUP($F311,$B$391:$AH$427,MATCH(LEFT(TRIM(AB$6),FIND("~",SUBSTITUTE(AB$6,"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311))*HLOOKUP(LEFT(TRIM(AB$6),FIND("~",SUBSTITUTE(AB$6," ","~",LEN(TRIM(AB$6))-LEN(SUBSTITUTE(TRIM(AB$6)," ",""))))-1)&amp;" Total",$B$6:$AH$427,ROW($A311)-5,FALSE))</f>
        <v>0</v>
      </c>
      <c r="AC311" s="11">
        <f ca="1">IF(AC$5&lt;&gt;"",HLOOKUP(AC$5,Functionalization!$G$6:$M$427,ROW($A311)-5,FALSE),IFERROR(INDEX(AC$391:AC$427,MATCH($F311,$B$391:$B$427,0))/VLOOKUP($F311,$B$391:$AH$427,MATCH(LEFT(TRIM(AC$6),FIND("~",SUBSTITUTE(AC$6,"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311))*HLOOKUP(LEFT(TRIM(AC$6),FIND("~",SUBSTITUTE(AC$6," ","~",LEN(TRIM(AC$6))-LEN(SUBSTITUTE(TRIM(AC$6)," ",""))))-1)&amp;" Total",$B$6:$AH$427,ROW($A311)-5,FALSE))</f>
        <v>0</v>
      </c>
      <c r="AD311" s="11">
        <f ca="1">IF(AD$5&lt;&gt;"",HLOOKUP(AD$5,Functionalization!$G$6:$M$427,ROW($A311)-5,FALSE),IFERROR(INDEX(AD$391:AD$427,MATCH($F311,$B$391:$B$427,0))/VLOOKUP($F311,$B$391:$AH$427,MATCH(LEFT(TRIM(AD$6),FIND("~",SUBSTITUTE(AD$6,"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311))*HLOOKUP(LEFT(TRIM(AD$6),FIND("~",SUBSTITUTE(AD$6," ","~",LEN(TRIM(AD$6))-LEN(SUBSTITUTE(TRIM(AD$6)," ",""))))-1)&amp;" Total",$B$6:$AH$427,ROW($A311)-5,FALSE))</f>
        <v>0</v>
      </c>
      <c r="AE311" s="11">
        <f ca="1">IF(AE$5&lt;&gt;"",HLOOKUP(AE$5,Functionalization!$G$6:$M$427,ROW($A311)-5,FALSE),IFERROR(INDEX(AE$391:AE$427,MATCH($F311,$B$391:$B$427,0))/VLOOKUP($F311,$B$391:$AH$427,MATCH(LEFT(TRIM(AE$6),FIND("~",SUBSTITUTE(AE$6,"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311))*HLOOKUP(LEFT(TRIM(AE$6),FIND("~",SUBSTITUTE(AE$6," ","~",LEN(TRIM(AE$6))-LEN(SUBSTITUTE(TRIM(AE$6)," ",""))))-1)&amp;" Total",$B$6:$AH$427,ROW($A311)-5,FALSE))</f>
        <v>0</v>
      </c>
      <c r="AF311" s="11">
        <f ca="1">IF(AF$5&lt;&gt;"",HLOOKUP(AF$5,Functionalization!$G$6:$M$427,ROW($A311)-5,FALSE),IFERROR(INDEX(AF$391:AF$427,MATCH($F311,$B$391:$B$427,0))/VLOOKUP($F311,$B$391:$AH$427,MATCH(LEFT(TRIM(AF$6),FIND("~",SUBSTITUTE(AF$6,"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311))*HLOOKUP(LEFT(TRIM(AF$6),FIND("~",SUBSTITUTE(AF$6," ","~",LEN(TRIM(AF$6))-LEN(SUBSTITUTE(TRIM(AF$6)," ",""))))-1)&amp;" Total",$B$6:$AH$427,ROW($A311)-5,FALSE))</f>
        <v>0</v>
      </c>
      <c r="AG311" s="11">
        <f ca="1">IF(AG$5&lt;&gt;"",HLOOKUP(AG$5,Functionalization!$G$6:$M$427,ROW($A311)-5,FALSE),IFERROR(INDEX(AG$391:AG$427,MATCH($F311,$B$391:$B$427,0))/VLOOKUP($F311,$B$391:$AH$427,MATCH(LEFT(TRIM(AG$6),FIND("~",SUBSTITUTE(AG$6,"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311))*HLOOKUP(LEFT(TRIM(AG$6),FIND("~",SUBSTITUTE(AG$6," ","~",LEN(TRIM(AG$6))-LEN(SUBSTITUTE(TRIM(AG$6)," ",""))))-1)&amp;" Total",$B$6:$AH$427,ROW($A311)-5,FALSE))</f>
        <v>0</v>
      </c>
      <c r="AH311" s="11">
        <f ca="1">IF(AH$5&lt;&gt;"",HLOOKUP(AH$5,Functionalization!$G$6:$M$427,ROW($A311)-5,FALSE),IFERROR(INDEX(AH$391:AH$427,MATCH($F311,$B$391:$B$427,0))/VLOOKUP($F311,$B$391:$AH$427,MATCH(LEFT(TRIM(AH$6),FIND("~",SUBSTITUTE(AH$6,"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311))*HLOOKUP(LEFT(TRIM(AH$6),FIND("~",SUBSTITUTE(AH$6," ","~",LEN(TRIM(AH$6))-LEN(SUBSTITUTE(TRIM(AH$6)," ",""))))-1)&amp;" Total",$B$6:$AH$427,ROW($A311)-5,FALSE))</f>
        <v>0</v>
      </c>
      <c r="AJ311">
        <f ca="1">IFERROR(IF(SUMIF($G$6:$AH$6,AJ$6&amp;" Total",$G311:$AH311)-(SUMIF($G$6:$AH$6,AJ$6&amp;" "&amp;'Input-Func_Class'!$D$22,$G311:$AH311)+IFERROR(SUMIF($G$6:$AH$6,AJ$6&amp;" "&amp;'Input-Func_Class'!$E$22,$G311:$AH311),SUMIF($G$6:$AH$6,AJ$6&amp;" "&amp;'Input-Func_Class'!$B$24,$G311:$AH311))+SUMIF($G$6:$AH$6,AJ$6&amp;" "&amp;'Input-Func_Class'!$F$22,$G311:$AH311))&lt;Check_Limit,0,1),1)</f>
        <v>0</v>
      </c>
      <c r="AK311">
        <f ca="1">IFERROR(IF(SUMIF($G$6:$AH$6,AK$6&amp;" Total",$G311:$AH311)-(SUMIF($G$6:$AH$6,AK$6&amp;" "&amp;'Input-Func_Class'!$D$22,$G311:$AH311)+IFERROR(SUMIF($G$6:$AH$6,AK$6&amp;" "&amp;'Input-Func_Class'!$E$22,$G311:$AH311),SUMIF($G$6:$AH$6,AK$6&amp;" "&amp;'Input-Func_Class'!$B$24,$G311:$AH311))+SUMIF($G$6:$AH$6,AK$6&amp;" "&amp;'Input-Func_Class'!$F$22,$G311:$AH311))&lt;Check_Limit,0,1),1)</f>
        <v>0</v>
      </c>
      <c r="AL311">
        <f ca="1">IFERROR(IF(SUMIF($G$6:$AH$6,AL$6&amp;" Total",$G311:$AH311)-(SUMIF($G$6:$AH$6,AL$6&amp;" "&amp;'Input-Func_Class'!$D$22,$G311:$AH311)+IFERROR(SUMIF($G$6:$AH$6,AL$6&amp;" "&amp;'Input-Func_Class'!$E$22,$G311:$AH311),SUMIF($G$6:$AH$6,AL$6&amp;" "&amp;'Input-Func_Class'!$B$24,$G311:$AH311))+SUMIF($G$6:$AH$6,AL$6&amp;" "&amp;'Input-Func_Class'!$F$22,$G311:$AH311))&lt;Check_Limit,0,1),1)</f>
        <v>0</v>
      </c>
      <c r="AM311">
        <f ca="1">IFERROR(IF(SUMIF($G$6:$AH$6,AM$6&amp;" Total",$G311:$AH311)-(SUMIF($G$6:$AH$6,AM$6&amp;" "&amp;'Input-Func_Class'!$D$22,$G311:$AH311)+IFERROR(SUMIF($G$6:$AH$6,AM$6&amp;" "&amp;'Input-Func_Class'!$E$22,$G311:$AH311),SUMIF($G$6:$AH$6,AM$6&amp;" "&amp;'Input-Func_Class'!$B$24,$G311:$AH311))+SUMIF($G$6:$AH$6,AM$6&amp;" "&amp;'Input-Func_Class'!$F$22,$G311:$AH311))&lt;Check_Limit,0,1),1)</f>
        <v>0</v>
      </c>
      <c r="AN311">
        <f ca="1">IFERROR(IF(SUMIF($G$6:$AH$6,AN$6&amp;" Total",$G311:$AH311)-(SUMIF($G$6:$AH$6,AN$6&amp;" "&amp;'Input-Func_Class'!$D$22,$G311:$AH311)+IFERROR(SUMIF($G$6:$AH$6,AN$6&amp;" "&amp;'Input-Func_Class'!$E$22,$G311:$AH311),SUMIF($G$6:$AH$6,AN$6&amp;" "&amp;'Input-Func_Class'!$B$24,$G311:$AH311))+SUMIF($G$6:$AH$6,AN$6&amp;" "&amp;'Input-Func_Class'!$F$22,$G311:$AH311))&lt;Check_Limit,0,1),1)</f>
        <v>0</v>
      </c>
      <c r="AO311">
        <f ca="1">IFERROR(IF(SUMIF($G$6:$AH$6,AO$6&amp;" Total",$G311:$AH311)-(SUMIF($G$6:$AH$6,AO$6&amp;" "&amp;'Input-Func_Class'!$D$22,$G311:$AH311)+IFERROR(SUMIF($G$6:$AH$6,AO$6&amp;" "&amp;'Input-Func_Class'!$E$22,$G311:$AH311),SUMIF($G$6:$AH$6,AO$6&amp;" "&amp;'Input-Func_Class'!$B$24,$G311:$AH311))+SUMIF($G$6:$AH$6,AO$6&amp;" "&amp;'Input-Func_Class'!$F$22,$G311:$AH311))&lt;Check_Limit,0,1),1)</f>
        <v>0</v>
      </c>
      <c r="AP311">
        <f ca="1">IFERROR(IF(SUMIF($G$6:$AH$6,AP$6&amp;" Total",$G311:$AH311)-(SUMIF($G$6:$AH$6,AP$6&amp;" "&amp;'Input-Func_Class'!$D$22,$G311:$AH311)+IFERROR(SUMIF($G$6:$AH$6,AP$6&amp;" "&amp;'Input-Func_Class'!$E$22,$G311:$AH311),SUMIF($G$6:$AH$6,AP$6&amp;" "&amp;'Input-Func_Class'!$B$24,$G311:$AH311))+SUMIF($G$6:$AH$6,AP$6&amp;" "&amp;'Input-Func_Class'!$F$22,$G311:$AH311))&lt;Check_Limit,0,1),1)</f>
        <v>0</v>
      </c>
    </row>
    <row r="312" spans="1:42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>Functionalization!$D312</f>
        <v>50055</v>
      </c>
      <c r="E312" s="11">
        <f t="shared" ca="1" si="37"/>
        <v>0</v>
      </c>
      <c r="F312" s="3" t="str">
        <f>IF($D312=0,"-",IF('Input-Accounts'!$E312&lt;&gt;0,'Input-Accounts'!$E312,'Input-Accounts'!$G312))</f>
        <v>DEMAND</v>
      </c>
      <c r="G312" s="11">
        <f ca="1">IF(G$5&lt;&gt;"",HLOOKUP(G$5,Functionalization!$G$6:$M$427,ROW($A312)-5,FALSE),IFERROR(INDEX(G$391:G$427,MATCH($F312,$B$391:$B$427,0))/VLOOKUP($F312,$B$391:$AH$427,MATCH(LEFT(TRIM(G$6),FIND("~",SUBSTITUTE(G$6,"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312))*HLOOKUP(LEFT(TRIM(G$6),FIND("~",SUBSTITUTE(G$6," ","~",LEN(TRIM(G$6))-LEN(SUBSTITUTE(TRIM(G$6)," ",""))))-1)&amp;" Total",$B$6:$AH$427,ROW($A312)-5,FALSE))</f>
        <v>0</v>
      </c>
      <c r="H312" s="11">
        <f ca="1">IF(H$5&lt;&gt;"",HLOOKUP(H$5,Functionalization!$G$6:$M$427,ROW($A312)-5,FALSE),IFERROR(INDEX(H$391:H$427,MATCH($F312,$B$391:$B$427,0))/VLOOKUP($F312,$B$391:$AH$427,MATCH(LEFT(TRIM(H$6),FIND("~",SUBSTITUTE(H$6,"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312))*HLOOKUP(LEFT(TRIM(H$6),FIND("~",SUBSTITUTE(H$6," ","~",LEN(TRIM(H$6))-LEN(SUBSTITUTE(TRIM(H$6)," ",""))))-1)&amp;" Total",$B$6:$AH$427,ROW($A312)-5,FALSE))</f>
        <v>0</v>
      </c>
      <c r="I312" s="11">
        <f ca="1">IF(I$5&lt;&gt;"",HLOOKUP(I$5,Functionalization!$G$6:$M$427,ROW($A312)-5,FALSE),IFERROR(INDEX(I$391:I$427,MATCH($F312,$B$391:$B$427,0))/VLOOKUP($F312,$B$391:$AH$427,MATCH(LEFT(TRIM(I$6),FIND("~",SUBSTITUTE(I$6,"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312))*HLOOKUP(LEFT(TRIM(I$6),FIND("~",SUBSTITUTE(I$6," ","~",LEN(TRIM(I$6))-LEN(SUBSTITUTE(TRIM(I$6)," ",""))))-1)&amp;" Total",$B$6:$AH$427,ROW($A312)-5,FALSE))</f>
        <v>0</v>
      </c>
      <c r="J312" s="11">
        <f ca="1">IF(J$5&lt;&gt;"",HLOOKUP(J$5,Functionalization!$G$6:$M$427,ROW($A312)-5,FALSE),IFERROR(INDEX(J$391:J$427,MATCH($F312,$B$391:$B$427,0))/VLOOKUP($F312,$B$391:$AH$427,MATCH(LEFT(TRIM(J$6),FIND("~",SUBSTITUTE(J$6,"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312))*HLOOKUP(LEFT(TRIM(J$6),FIND("~",SUBSTITUTE(J$6," ","~",LEN(TRIM(J$6))-LEN(SUBSTITUTE(TRIM(J$6)," ",""))))-1)&amp;" Total",$B$6:$AH$427,ROW($A312)-5,FALSE))</f>
        <v>0</v>
      </c>
      <c r="K312" s="11">
        <f ca="1">IF(K$5&lt;&gt;"",HLOOKUP(K$5,Functionalization!$G$6:$M$427,ROW($A312)-5,FALSE),IFERROR(INDEX(K$391:K$427,MATCH($F312,$B$391:$B$427,0))/VLOOKUP($F312,$B$391:$AH$427,MATCH(LEFT(TRIM(K$6),FIND("~",SUBSTITUTE(K$6,"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312))*HLOOKUP(LEFT(TRIM(K$6),FIND("~",SUBSTITUTE(K$6," ","~",LEN(TRIM(K$6))-LEN(SUBSTITUTE(TRIM(K$6)," ",""))))-1)&amp;" Total",$B$6:$AH$427,ROW($A312)-5,FALSE))</f>
        <v>0</v>
      </c>
      <c r="L312" s="11">
        <f ca="1">IF(L$5&lt;&gt;"",HLOOKUP(L$5,Functionalization!$G$6:$M$427,ROW($A312)-5,FALSE),IFERROR(INDEX(L$391:L$427,MATCH($F312,$B$391:$B$427,0))/VLOOKUP($F312,$B$391:$AH$427,MATCH(LEFT(TRIM(L$6),FIND("~",SUBSTITUTE(L$6,"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312))*HLOOKUP(LEFT(TRIM(L$6),FIND("~",SUBSTITUTE(L$6," ","~",LEN(TRIM(L$6))-LEN(SUBSTITUTE(TRIM(L$6)," ",""))))-1)&amp;" Total",$B$6:$AH$427,ROW($A312)-5,FALSE))</f>
        <v>0</v>
      </c>
      <c r="M312" s="11">
        <f ca="1">IF(M$5&lt;&gt;"",HLOOKUP(M$5,Functionalization!$G$6:$M$427,ROW($A312)-5,FALSE),IFERROR(INDEX(M$391:M$427,MATCH($F312,$B$391:$B$427,0))/VLOOKUP($F312,$B$391:$AH$427,MATCH(LEFT(TRIM(M$6),FIND("~",SUBSTITUTE(M$6,"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312))*HLOOKUP(LEFT(TRIM(M$6),FIND("~",SUBSTITUTE(M$6," ","~",LEN(TRIM(M$6))-LEN(SUBSTITUTE(TRIM(M$6)," ",""))))-1)&amp;" Total",$B$6:$AH$427,ROW($A312)-5,FALSE))</f>
        <v>0</v>
      </c>
      <c r="N312" s="11">
        <f ca="1">IF(N$5&lt;&gt;"",HLOOKUP(N$5,Functionalization!$G$6:$M$427,ROW($A312)-5,FALSE),IFERROR(INDEX(N$391:N$427,MATCH($F312,$B$391:$B$427,0))/VLOOKUP($F312,$B$391:$AH$427,MATCH(LEFT(TRIM(N$6),FIND("~",SUBSTITUTE(N$6,"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312))*HLOOKUP(LEFT(TRIM(N$6),FIND("~",SUBSTITUTE(N$6," ","~",LEN(TRIM(N$6))-LEN(SUBSTITUTE(TRIM(N$6)," ",""))))-1)&amp;" Total",$B$6:$AH$427,ROW($A312)-5,FALSE))</f>
        <v>0</v>
      </c>
      <c r="O312" s="11">
        <f ca="1">IF(O$5&lt;&gt;"",HLOOKUP(O$5,Functionalization!$G$6:$M$427,ROW($A312)-5,FALSE),IFERROR(INDEX(O$391:O$427,MATCH($F312,$B$391:$B$427,0))/VLOOKUP($F312,$B$391:$AH$427,MATCH(LEFT(TRIM(O$6),FIND("~",SUBSTITUTE(O$6,"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312))*HLOOKUP(LEFT(TRIM(O$6),FIND("~",SUBSTITUTE(O$6," ","~",LEN(TRIM(O$6))-LEN(SUBSTITUTE(TRIM(O$6)," ",""))))-1)&amp;" Total",$B$6:$AH$427,ROW($A312)-5,FALSE))</f>
        <v>50055</v>
      </c>
      <c r="P312" s="11">
        <f ca="1">IF(P$5&lt;&gt;"",HLOOKUP(P$5,Functionalization!$G$6:$M$427,ROW($A312)-5,FALSE),IFERROR(INDEX(P$391:P$427,MATCH($F312,$B$391:$B$427,0))/VLOOKUP($F312,$B$391:$AH$427,MATCH(LEFT(TRIM(P$6),FIND("~",SUBSTITUTE(P$6,"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312))*HLOOKUP(LEFT(TRIM(P$6),FIND("~",SUBSTITUTE(P$6," ","~",LEN(TRIM(P$6))-LEN(SUBSTITUTE(TRIM(P$6)," ",""))))-1)&amp;" Total",$B$6:$AH$427,ROW($A312)-5,FALSE))</f>
        <v>50055</v>
      </c>
      <c r="Q312" s="11">
        <f ca="1">IF(Q$5&lt;&gt;"",HLOOKUP(Q$5,Functionalization!$G$6:$M$427,ROW($A312)-5,FALSE),IFERROR(INDEX(Q$391:Q$427,MATCH($F312,$B$391:$B$427,0))/VLOOKUP($F312,$B$391:$AH$427,MATCH(LEFT(TRIM(Q$6),FIND("~",SUBSTITUTE(Q$6,"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312))*HLOOKUP(LEFT(TRIM(Q$6),FIND("~",SUBSTITUTE(Q$6," ","~",LEN(TRIM(Q$6))-LEN(SUBSTITUTE(TRIM(Q$6)," ",""))))-1)&amp;" Total",$B$6:$AH$427,ROW($A312)-5,FALSE))</f>
        <v>0</v>
      </c>
      <c r="R312" s="11">
        <f ca="1">IF(R$5&lt;&gt;"",HLOOKUP(R$5,Functionalization!$G$6:$M$427,ROW($A312)-5,FALSE),IFERROR(INDEX(R$391:R$427,MATCH($F312,$B$391:$B$427,0))/VLOOKUP($F312,$B$391:$AH$427,MATCH(LEFT(TRIM(R$6),FIND("~",SUBSTITUTE(R$6,"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312))*HLOOKUP(LEFT(TRIM(R$6),FIND("~",SUBSTITUTE(R$6," ","~",LEN(TRIM(R$6))-LEN(SUBSTITUTE(TRIM(R$6)," ",""))))-1)&amp;" Total",$B$6:$AH$427,ROW($A312)-5,FALSE))</f>
        <v>0</v>
      </c>
      <c r="S312" s="11">
        <f ca="1">IF(S$5&lt;&gt;"",HLOOKUP(S$5,Functionalization!$G$6:$M$427,ROW($A312)-5,FALSE),IFERROR(INDEX(S$391:S$427,MATCH($F312,$B$391:$B$427,0))/VLOOKUP($F312,$B$391:$AH$427,MATCH(LEFT(TRIM(S$6),FIND("~",SUBSTITUTE(S$6,"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312))*HLOOKUP(LEFT(TRIM(S$6),FIND("~",SUBSTITUTE(S$6," ","~",LEN(TRIM(S$6))-LEN(SUBSTITUTE(TRIM(S$6)," ",""))))-1)&amp;" Total",$B$6:$AH$427,ROW($A312)-5,FALSE))</f>
        <v>0</v>
      </c>
      <c r="T312" s="11">
        <f ca="1">IF(T$5&lt;&gt;"",HLOOKUP(T$5,Functionalization!$G$6:$M$427,ROW($A312)-5,FALSE),IFERROR(INDEX(T$391:T$427,MATCH($F312,$B$391:$B$427,0))/VLOOKUP($F312,$B$391:$AH$427,MATCH(LEFT(TRIM(T$6),FIND("~",SUBSTITUTE(T$6,"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312))*HLOOKUP(LEFT(TRIM(T$6),FIND("~",SUBSTITUTE(T$6," ","~",LEN(TRIM(T$6))-LEN(SUBSTITUTE(TRIM(T$6)," ",""))))-1)&amp;" Total",$B$6:$AH$427,ROW($A312)-5,FALSE))</f>
        <v>0</v>
      </c>
      <c r="U312" s="11">
        <f ca="1">IF(U$5&lt;&gt;"",HLOOKUP(U$5,Functionalization!$G$6:$M$427,ROW($A312)-5,FALSE),IFERROR(INDEX(U$391:U$427,MATCH($F312,$B$391:$B$427,0))/VLOOKUP($F312,$B$391:$AH$427,MATCH(LEFT(TRIM(U$6),FIND("~",SUBSTITUTE(U$6,"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312))*HLOOKUP(LEFT(TRIM(U$6),FIND("~",SUBSTITUTE(U$6," ","~",LEN(TRIM(U$6))-LEN(SUBSTITUTE(TRIM(U$6)," ",""))))-1)&amp;" Total",$B$6:$AH$427,ROW($A312)-5,FALSE))</f>
        <v>0</v>
      </c>
      <c r="V312" s="11">
        <f ca="1">IF(V$5&lt;&gt;"",HLOOKUP(V$5,Functionalization!$G$6:$M$427,ROW($A312)-5,FALSE),IFERROR(INDEX(V$391:V$427,MATCH($F312,$B$391:$B$427,0))/VLOOKUP($F312,$B$391:$AH$427,MATCH(LEFT(TRIM(V$6),FIND("~",SUBSTITUTE(V$6,"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312))*HLOOKUP(LEFT(TRIM(V$6),FIND("~",SUBSTITUTE(V$6," ","~",LEN(TRIM(V$6))-LEN(SUBSTITUTE(TRIM(V$6)," ",""))))-1)&amp;" Total",$B$6:$AH$427,ROW($A312)-5,FALSE))</f>
        <v>0</v>
      </c>
      <c r="W312" s="11">
        <f ca="1">IF(W$5&lt;&gt;"",HLOOKUP(W$5,Functionalization!$G$6:$M$427,ROW($A312)-5,FALSE),IFERROR(INDEX(W$391:W$427,MATCH($F312,$B$391:$B$427,0))/VLOOKUP($F312,$B$391:$AH$427,MATCH(LEFT(TRIM(W$6),FIND("~",SUBSTITUTE(W$6,"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312))*HLOOKUP(LEFT(TRIM(W$6),FIND("~",SUBSTITUTE(W$6," ","~",LEN(TRIM(W$6))-LEN(SUBSTITUTE(TRIM(W$6)," ",""))))-1)&amp;" Total",$B$6:$AH$427,ROW($A312)-5,FALSE))</f>
        <v>0</v>
      </c>
      <c r="X312" s="11">
        <f ca="1">IF(X$5&lt;&gt;"",HLOOKUP(X$5,Functionalization!$G$6:$M$427,ROW($A312)-5,FALSE),IFERROR(INDEX(X$391:X$427,MATCH($F312,$B$391:$B$427,0))/VLOOKUP($F312,$B$391:$AH$427,MATCH(LEFT(TRIM(X$6),FIND("~",SUBSTITUTE(X$6,"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312))*HLOOKUP(LEFT(TRIM(X$6),FIND("~",SUBSTITUTE(X$6," ","~",LEN(TRIM(X$6))-LEN(SUBSTITUTE(TRIM(X$6)," ",""))))-1)&amp;" Total",$B$6:$AH$427,ROW($A312)-5,FALSE))</f>
        <v>0</v>
      </c>
      <c r="Y312" s="11">
        <f ca="1">IF(Y$5&lt;&gt;"",HLOOKUP(Y$5,Functionalization!$G$6:$M$427,ROW($A312)-5,FALSE),IFERROR(INDEX(Y$391:Y$427,MATCH($F312,$B$391:$B$427,0))/VLOOKUP($F312,$B$391:$AH$427,MATCH(LEFT(TRIM(Y$6),FIND("~",SUBSTITUTE(Y$6,"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312))*HLOOKUP(LEFT(TRIM(Y$6),FIND("~",SUBSTITUTE(Y$6," ","~",LEN(TRIM(Y$6))-LEN(SUBSTITUTE(TRIM(Y$6)," ",""))))-1)&amp;" Total",$B$6:$AH$427,ROW($A312)-5,FALSE))</f>
        <v>0</v>
      </c>
      <c r="Z312" s="11">
        <f ca="1">IF(Z$5&lt;&gt;"",HLOOKUP(Z$5,Functionalization!$G$6:$M$427,ROW($A312)-5,FALSE),IFERROR(INDEX(Z$391:Z$427,MATCH($F312,$B$391:$B$427,0))/VLOOKUP($F312,$B$391:$AH$427,MATCH(LEFT(TRIM(Z$6),FIND("~",SUBSTITUTE(Z$6,"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312))*HLOOKUP(LEFT(TRIM(Z$6),FIND("~",SUBSTITUTE(Z$6," ","~",LEN(TRIM(Z$6))-LEN(SUBSTITUTE(TRIM(Z$6)," ",""))))-1)&amp;" Total",$B$6:$AH$427,ROW($A312)-5,FALSE))</f>
        <v>0</v>
      </c>
      <c r="AA312" s="11">
        <f ca="1">IF(AA$5&lt;&gt;"",HLOOKUP(AA$5,Functionalization!$G$6:$M$427,ROW($A312)-5,FALSE),IFERROR(INDEX(AA$391:AA$427,MATCH($F312,$B$391:$B$427,0))/VLOOKUP($F312,$B$391:$AH$427,MATCH(LEFT(TRIM(AA$6),FIND("~",SUBSTITUTE(AA$6,"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312))*HLOOKUP(LEFT(TRIM(AA$6),FIND("~",SUBSTITUTE(AA$6," ","~",LEN(TRIM(AA$6))-LEN(SUBSTITUTE(TRIM(AA$6)," ",""))))-1)&amp;" Total",$B$6:$AH$427,ROW($A312)-5,FALSE))</f>
        <v>0</v>
      </c>
      <c r="AB312" s="11">
        <f ca="1">IF(AB$5&lt;&gt;"",HLOOKUP(AB$5,Functionalization!$G$6:$M$427,ROW($A312)-5,FALSE),IFERROR(INDEX(AB$391:AB$427,MATCH($F312,$B$391:$B$427,0))/VLOOKUP($F312,$B$391:$AH$427,MATCH(LEFT(TRIM(AB$6),FIND("~",SUBSTITUTE(AB$6,"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312))*HLOOKUP(LEFT(TRIM(AB$6),FIND("~",SUBSTITUTE(AB$6," ","~",LEN(TRIM(AB$6))-LEN(SUBSTITUTE(TRIM(AB$6)," ",""))))-1)&amp;" Total",$B$6:$AH$427,ROW($A312)-5,FALSE))</f>
        <v>0</v>
      </c>
      <c r="AC312" s="11">
        <f ca="1">IF(AC$5&lt;&gt;"",HLOOKUP(AC$5,Functionalization!$G$6:$M$427,ROW($A312)-5,FALSE),IFERROR(INDEX(AC$391:AC$427,MATCH($F312,$B$391:$B$427,0))/VLOOKUP($F312,$B$391:$AH$427,MATCH(LEFT(TRIM(AC$6),FIND("~",SUBSTITUTE(AC$6,"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312))*HLOOKUP(LEFT(TRIM(AC$6),FIND("~",SUBSTITUTE(AC$6," ","~",LEN(TRIM(AC$6))-LEN(SUBSTITUTE(TRIM(AC$6)," ",""))))-1)&amp;" Total",$B$6:$AH$427,ROW($A312)-5,FALSE))</f>
        <v>0</v>
      </c>
      <c r="AD312" s="11">
        <f ca="1">IF(AD$5&lt;&gt;"",HLOOKUP(AD$5,Functionalization!$G$6:$M$427,ROW($A312)-5,FALSE),IFERROR(INDEX(AD$391:AD$427,MATCH($F312,$B$391:$B$427,0))/VLOOKUP($F312,$B$391:$AH$427,MATCH(LEFT(TRIM(AD$6),FIND("~",SUBSTITUTE(AD$6,"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312))*HLOOKUP(LEFT(TRIM(AD$6),FIND("~",SUBSTITUTE(AD$6," ","~",LEN(TRIM(AD$6))-LEN(SUBSTITUTE(TRIM(AD$6)," ",""))))-1)&amp;" Total",$B$6:$AH$427,ROW($A312)-5,FALSE))</f>
        <v>0</v>
      </c>
      <c r="AE312" s="11">
        <f ca="1">IF(AE$5&lt;&gt;"",HLOOKUP(AE$5,Functionalization!$G$6:$M$427,ROW($A312)-5,FALSE),IFERROR(INDEX(AE$391:AE$427,MATCH($F312,$B$391:$B$427,0))/VLOOKUP($F312,$B$391:$AH$427,MATCH(LEFT(TRIM(AE$6),FIND("~",SUBSTITUTE(AE$6,"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312))*HLOOKUP(LEFT(TRIM(AE$6),FIND("~",SUBSTITUTE(AE$6," ","~",LEN(TRIM(AE$6))-LEN(SUBSTITUTE(TRIM(AE$6)," ",""))))-1)&amp;" Total",$B$6:$AH$427,ROW($A312)-5,FALSE))</f>
        <v>0</v>
      </c>
      <c r="AF312" s="11">
        <f ca="1">IF(AF$5&lt;&gt;"",HLOOKUP(AF$5,Functionalization!$G$6:$M$427,ROW($A312)-5,FALSE),IFERROR(INDEX(AF$391:AF$427,MATCH($F312,$B$391:$B$427,0))/VLOOKUP($F312,$B$391:$AH$427,MATCH(LEFT(TRIM(AF$6),FIND("~",SUBSTITUTE(AF$6,"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312))*HLOOKUP(LEFT(TRIM(AF$6),FIND("~",SUBSTITUTE(AF$6," ","~",LEN(TRIM(AF$6))-LEN(SUBSTITUTE(TRIM(AF$6)," ",""))))-1)&amp;" Total",$B$6:$AH$427,ROW($A312)-5,FALSE))</f>
        <v>0</v>
      </c>
      <c r="AG312" s="11">
        <f ca="1">IF(AG$5&lt;&gt;"",HLOOKUP(AG$5,Functionalization!$G$6:$M$427,ROW($A312)-5,FALSE),IFERROR(INDEX(AG$391:AG$427,MATCH($F312,$B$391:$B$427,0))/VLOOKUP($F312,$B$391:$AH$427,MATCH(LEFT(TRIM(AG$6),FIND("~",SUBSTITUTE(AG$6,"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312))*HLOOKUP(LEFT(TRIM(AG$6),FIND("~",SUBSTITUTE(AG$6," ","~",LEN(TRIM(AG$6))-LEN(SUBSTITUTE(TRIM(AG$6)," ",""))))-1)&amp;" Total",$B$6:$AH$427,ROW($A312)-5,FALSE))</f>
        <v>0</v>
      </c>
      <c r="AH312" s="11">
        <f ca="1">IF(AH$5&lt;&gt;"",HLOOKUP(AH$5,Functionalization!$G$6:$M$427,ROW($A312)-5,FALSE),IFERROR(INDEX(AH$391:AH$427,MATCH($F312,$B$391:$B$427,0))/VLOOKUP($F312,$B$391:$AH$427,MATCH(LEFT(TRIM(AH$6),FIND("~",SUBSTITUTE(AH$6,"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312))*HLOOKUP(LEFT(TRIM(AH$6),FIND("~",SUBSTITUTE(AH$6," ","~",LEN(TRIM(AH$6))-LEN(SUBSTITUTE(TRIM(AH$6)," ",""))))-1)&amp;" Total",$B$6:$AH$427,ROW($A312)-5,FALSE))</f>
        <v>0</v>
      </c>
      <c r="AJ312">
        <f ca="1">IFERROR(IF(SUMIF($G$6:$AH$6,AJ$6&amp;" Total",$G312:$AH312)-(SUMIF($G$6:$AH$6,AJ$6&amp;" "&amp;'Input-Func_Class'!$D$22,$G312:$AH312)+IFERROR(SUMIF($G$6:$AH$6,AJ$6&amp;" "&amp;'Input-Func_Class'!$E$22,$G312:$AH312),SUMIF($G$6:$AH$6,AJ$6&amp;" "&amp;'Input-Func_Class'!$B$24,$G312:$AH312))+SUMIF($G$6:$AH$6,AJ$6&amp;" "&amp;'Input-Func_Class'!$F$22,$G312:$AH312))&lt;Check_Limit,0,1),1)</f>
        <v>0</v>
      </c>
      <c r="AK312">
        <f ca="1">IFERROR(IF(SUMIF($G$6:$AH$6,AK$6&amp;" Total",$G312:$AH312)-(SUMIF($G$6:$AH$6,AK$6&amp;" "&amp;'Input-Func_Class'!$D$22,$G312:$AH312)+IFERROR(SUMIF($G$6:$AH$6,AK$6&amp;" "&amp;'Input-Func_Class'!$E$22,$G312:$AH312),SUMIF($G$6:$AH$6,AK$6&amp;" "&amp;'Input-Func_Class'!$B$24,$G312:$AH312))+SUMIF($G$6:$AH$6,AK$6&amp;" "&amp;'Input-Func_Class'!$F$22,$G312:$AH312))&lt;Check_Limit,0,1),1)</f>
        <v>0</v>
      </c>
      <c r="AL312">
        <f ca="1">IFERROR(IF(SUMIF($G$6:$AH$6,AL$6&amp;" Total",$G312:$AH312)-(SUMIF($G$6:$AH$6,AL$6&amp;" "&amp;'Input-Func_Class'!$D$22,$G312:$AH312)+IFERROR(SUMIF($G$6:$AH$6,AL$6&amp;" "&amp;'Input-Func_Class'!$E$22,$G312:$AH312),SUMIF($G$6:$AH$6,AL$6&amp;" "&amp;'Input-Func_Class'!$B$24,$G312:$AH312))+SUMIF($G$6:$AH$6,AL$6&amp;" "&amp;'Input-Func_Class'!$F$22,$G312:$AH312))&lt;Check_Limit,0,1),1)</f>
        <v>0</v>
      </c>
      <c r="AM312">
        <f ca="1">IFERROR(IF(SUMIF($G$6:$AH$6,AM$6&amp;" Total",$G312:$AH312)-(SUMIF($G$6:$AH$6,AM$6&amp;" "&amp;'Input-Func_Class'!$D$22,$G312:$AH312)+IFERROR(SUMIF($G$6:$AH$6,AM$6&amp;" "&amp;'Input-Func_Class'!$E$22,$G312:$AH312),SUMIF($G$6:$AH$6,AM$6&amp;" "&amp;'Input-Func_Class'!$B$24,$G312:$AH312))+SUMIF($G$6:$AH$6,AM$6&amp;" "&amp;'Input-Func_Class'!$F$22,$G312:$AH312))&lt;Check_Limit,0,1),1)</f>
        <v>0</v>
      </c>
      <c r="AN312">
        <f ca="1">IFERROR(IF(SUMIF($G$6:$AH$6,AN$6&amp;" Total",$G312:$AH312)-(SUMIF($G$6:$AH$6,AN$6&amp;" "&amp;'Input-Func_Class'!$D$22,$G312:$AH312)+IFERROR(SUMIF($G$6:$AH$6,AN$6&amp;" "&amp;'Input-Func_Class'!$E$22,$G312:$AH312),SUMIF($G$6:$AH$6,AN$6&amp;" "&amp;'Input-Func_Class'!$B$24,$G312:$AH312))+SUMIF($G$6:$AH$6,AN$6&amp;" "&amp;'Input-Func_Class'!$F$22,$G312:$AH312))&lt;Check_Limit,0,1),1)</f>
        <v>0</v>
      </c>
      <c r="AO312">
        <f ca="1">IFERROR(IF(SUMIF($G$6:$AH$6,AO$6&amp;" Total",$G312:$AH312)-(SUMIF($G$6:$AH$6,AO$6&amp;" "&amp;'Input-Func_Class'!$D$22,$G312:$AH312)+IFERROR(SUMIF($G$6:$AH$6,AO$6&amp;" "&amp;'Input-Func_Class'!$E$22,$G312:$AH312),SUMIF($G$6:$AH$6,AO$6&amp;" "&amp;'Input-Func_Class'!$B$24,$G312:$AH312))+SUMIF($G$6:$AH$6,AO$6&amp;" "&amp;'Input-Func_Class'!$F$22,$G312:$AH312))&lt;Check_Limit,0,1),1)</f>
        <v>0</v>
      </c>
      <c r="AP312">
        <f ca="1">IFERROR(IF(SUMIF($G$6:$AH$6,AP$6&amp;" Total",$G312:$AH312)-(SUMIF($G$6:$AH$6,AP$6&amp;" "&amp;'Input-Func_Class'!$D$22,$G312:$AH312)+IFERROR(SUMIF($G$6:$AH$6,AP$6&amp;" "&amp;'Input-Func_Class'!$E$22,$G312:$AH312),SUMIF($G$6:$AH$6,AP$6&amp;" "&amp;'Input-Func_Class'!$B$24,$G312:$AH312))+SUMIF($G$6:$AH$6,AP$6&amp;" "&amp;'Input-Func_Class'!$F$22,$G312:$AH312))&lt;Check_Limit,0,1),1)</f>
        <v>0</v>
      </c>
    </row>
    <row r="313" spans="1:42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>Functionalization!$D313</f>
        <v>482407</v>
      </c>
      <c r="E313" s="11">
        <f t="shared" ca="1" si="37"/>
        <v>0</v>
      </c>
      <c r="F313" s="3" t="str">
        <f>IF($D313=0,"-",IF('Input-Accounts'!$E313&lt;&gt;0,'Input-Accounts'!$E313,'Input-Accounts'!$G313))</f>
        <v>DEMAND</v>
      </c>
      <c r="G313" s="11">
        <f ca="1">IF(G$5&lt;&gt;"",HLOOKUP(G$5,Functionalization!$G$6:$M$427,ROW($A313)-5,FALSE),IFERROR(INDEX(G$391:G$427,MATCH($F313,$B$391:$B$427,0))/VLOOKUP($F313,$B$391:$AH$427,MATCH(LEFT(TRIM(G$6),FIND("~",SUBSTITUTE(G$6,"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313))*HLOOKUP(LEFT(TRIM(G$6),FIND("~",SUBSTITUTE(G$6," ","~",LEN(TRIM(G$6))-LEN(SUBSTITUTE(TRIM(G$6)," ",""))))-1)&amp;" Total",$B$6:$AH$427,ROW($A313)-5,FALSE))</f>
        <v>0</v>
      </c>
      <c r="H313" s="11">
        <f ca="1">IF(H$5&lt;&gt;"",HLOOKUP(H$5,Functionalization!$G$6:$M$427,ROW($A313)-5,FALSE),IFERROR(INDEX(H$391:H$427,MATCH($F313,$B$391:$B$427,0))/VLOOKUP($F313,$B$391:$AH$427,MATCH(LEFT(TRIM(H$6),FIND("~",SUBSTITUTE(H$6,"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313))*HLOOKUP(LEFT(TRIM(H$6),FIND("~",SUBSTITUTE(H$6," ","~",LEN(TRIM(H$6))-LEN(SUBSTITUTE(TRIM(H$6)," ",""))))-1)&amp;" Total",$B$6:$AH$427,ROW($A313)-5,FALSE))</f>
        <v>0</v>
      </c>
      <c r="I313" s="11">
        <f ca="1">IF(I$5&lt;&gt;"",HLOOKUP(I$5,Functionalization!$G$6:$M$427,ROW($A313)-5,FALSE),IFERROR(INDEX(I$391:I$427,MATCH($F313,$B$391:$B$427,0))/VLOOKUP($F313,$B$391:$AH$427,MATCH(LEFT(TRIM(I$6),FIND("~",SUBSTITUTE(I$6,"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313))*HLOOKUP(LEFT(TRIM(I$6),FIND("~",SUBSTITUTE(I$6," ","~",LEN(TRIM(I$6))-LEN(SUBSTITUTE(TRIM(I$6)," ",""))))-1)&amp;" Total",$B$6:$AH$427,ROW($A313)-5,FALSE))</f>
        <v>0</v>
      </c>
      <c r="J313" s="11">
        <f ca="1">IF(J$5&lt;&gt;"",HLOOKUP(J$5,Functionalization!$G$6:$M$427,ROW($A313)-5,FALSE),IFERROR(INDEX(J$391:J$427,MATCH($F313,$B$391:$B$427,0))/VLOOKUP($F313,$B$391:$AH$427,MATCH(LEFT(TRIM(J$6),FIND("~",SUBSTITUTE(J$6,"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313))*HLOOKUP(LEFT(TRIM(J$6),FIND("~",SUBSTITUTE(J$6," ","~",LEN(TRIM(J$6))-LEN(SUBSTITUTE(TRIM(J$6)," ",""))))-1)&amp;" Total",$B$6:$AH$427,ROW($A313)-5,FALSE))</f>
        <v>0</v>
      </c>
      <c r="K313" s="11">
        <f ca="1">IF(K$5&lt;&gt;"",HLOOKUP(K$5,Functionalization!$G$6:$M$427,ROW($A313)-5,FALSE),IFERROR(INDEX(K$391:K$427,MATCH($F313,$B$391:$B$427,0))/VLOOKUP($F313,$B$391:$AH$427,MATCH(LEFT(TRIM(K$6),FIND("~",SUBSTITUTE(K$6,"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313))*HLOOKUP(LEFT(TRIM(K$6),FIND("~",SUBSTITUTE(K$6," ","~",LEN(TRIM(K$6))-LEN(SUBSTITUTE(TRIM(K$6)," ",""))))-1)&amp;" Total",$B$6:$AH$427,ROW($A313)-5,FALSE))</f>
        <v>0</v>
      </c>
      <c r="L313" s="11">
        <f ca="1">IF(L$5&lt;&gt;"",HLOOKUP(L$5,Functionalization!$G$6:$M$427,ROW($A313)-5,FALSE),IFERROR(INDEX(L$391:L$427,MATCH($F313,$B$391:$B$427,0))/VLOOKUP($F313,$B$391:$AH$427,MATCH(LEFT(TRIM(L$6),FIND("~",SUBSTITUTE(L$6,"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313))*HLOOKUP(LEFT(TRIM(L$6),FIND("~",SUBSTITUTE(L$6," ","~",LEN(TRIM(L$6))-LEN(SUBSTITUTE(TRIM(L$6)," ",""))))-1)&amp;" Total",$B$6:$AH$427,ROW($A313)-5,FALSE))</f>
        <v>0</v>
      </c>
      <c r="M313" s="11">
        <f ca="1">IF(M$5&lt;&gt;"",HLOOKUP(M$5,Functionalization!$G$6:$M$427,ROW($A313)-5,FALSE),IFERROR(INDEX(M$391:M$427,MATCH($F313,$B$391:$B$427,0))/VLOOKUP($F313,$B$391:$AH$427,MATCH(LEFT(TRIM(M$6),FIND("~",SUBSTITUTE(M$6,"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313))*HLOOKUP(LEFT(TRIM(M$6),FIND("~",SUBSTITUTE(M$6," ","~",LEN(TRIM(M$6))-LEN(SUBSTITUTE(TRIM(M$6)," ",""))))-1)&amp;" Total",$B$6:$AH$427,ROW($A313)-5,FALSE))</f>
        <v>0</v>
      </c>
      <c r="N313" s="11">
        <f ca="1">IF(N$5&lt;&gt;"",HLOOKUP(N$5,Functionalization!$G$6:$M$427,ROW($A313)-5,FALSE),IFERROR(INDEX(N$391:N$427,MATCH($F313,$B$391:$B$427,0))/VLOOKUP($F313,$B$391:$AH$427,MATCH(LEFT(TRIM(N$6),FIND("~",SUBSTITUTE(N$6,"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313))*HLOOKUP(LEFT(TRIM(N$6),FIND("~",SUBSTITUTE(N$6," ","~",LEN(TRIM(N$6))-LEN(SUBSTITUTE(TRIM(N$6)," ",""))))-1)&amp;" Total",$B$6:$AH$427,ROW($A313)-5,FALSE))</f>
        <v>0</v>
      </c>
      <c r="O313" s="11">
        <f ca="1">IF(O$5&lt;&gt;"",HLOOKUP(O$5,Functionalization!$G$6:$M$427,ROW($A313)-5,FALSE),IFERROR(INDEX(O$391:O$427,MATCH($F313,$B$391:$B$427,0))/VLOOKUP($F313,$B$391:$AH$427,MATCH(LEFT(TRIM(O$6),FIND("~",SUBSTITUTE(O$6,"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313))*HLOOKUP(LEFT(TRIM(O$6),FIND("~",SUBSTITUTE(O$6," ","~",LEN(TRIM(O$6))-LEN(SUBSTITUTE(TRIM(O$6)," ",""))))-1)&amp;" Total",$B$6:$AH$427,ROW($A313)-5,FALSE))</f>
        <v>482407</v>
      </c>
      <c r="P313" s="11">
        <f ca="1">IF(P$5&lt;&gt;"",HLOOKUP(P$5,Functionalization!$G$6:$M$427,ROW($A313)-5,FALSE),IFERROR(INDEX(P$391:P$427,MATCH($F313,$B$391:$B$427,0))/VLOOKUP($F313,$B$391:$AH$427,MATCH(LEFT(TRIM(P$6),FIND("~",SUBSTITUTE(P$6,"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313))*HLOOKUP(LEFT(TRIM(P$6),FIND("~",SUBSTITUTE(P$6," ","~",LEN(TRIM(P$6))-LEN(SUBSTITUTE(TRIM(P$6)," ",""))))-1)&amp;" Total",$B$6:$AH$427,ROW($A313)-5,FALSE))</f>
        <v>482407</v>
      </c>
      <c r="Q313" s="11">
        <f ca="1">IF(Q$5&lt;&gt;"",HLOOKUP(Q$5,Functionalization!$G$6:$M$427,ROW($A313)-5,FALSE),IFERROR(INDEX(Q$391:Q$427,MATCH($F313,$B$391:$B$427,0))/VLOOKUP($F313,$B$391:$AH$427,MATCH(LEFT(TRIM(Q$6),FIND("~",SUBSTITUTE(Q$6,"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313))*HLOOKUP(LEFT(TRIM(Q$6),FIND("~",SUBSTITUTE(Q$6," ","~",LEN(TRIM(Q$6))-LEN(SUBSTITUTE(TRIM(Q$6)," ",""))))-1)&amp;" Total",$B$6:$AH$427,ROW($A313)-5,FALSE))</f>
        <v>0</v>
      </c>
      <c r="R313" s="11">
        <f ca="1">IF(R$5&lt;&gt;"",HLOOKUP(R$5,Functionalization!$G$6:$M$427,ROW($A313)-5,FALSE),IFERROR(INDEX(R$391:R$427,MATCH($F313,$B$391:$B$427,0))/VLOOKUP($F313,$B$391:$AH$427,MATCH(LEFT(TRIM(R$6),FIND("~",SUBSTITUTE(R$6,"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313))*HLOOKUP(LEFT(TRIM(R$6),FIND("~",SUBSTITUTE(R$6," ","~",LEN(TRIM(R$6))-LEN(SUBSTITUTE(TRIM(R$6)," ",""))))-1)&amp;" Total",$B$6:$AH$427,ROW($A313)-5,FALSE))</f>
        <v>0</v>
      </c>
      <c r="S313" s="11">
        <f ca="1">IF(S$5&lt;&gt;"",HLOOKUP(S$5,Functionalization!$G$6:$M$427,ROW($A313)-5,FALSE),IFERROR(INDEX(S$391:S$427,MATCH($F313,$B$391:$B$427,0))/VLOOKUP($F313,$B$391:$AH$427,MATCH(LEFT(TRIM(S$6),FIND("~",SUBSTITUTE(S$6,"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313))*HLOOKUP(LEFT(TRIM(S$6),FIND("~",SUBSTITUTE(S$6," ","~",LEN(TRIM(S$6))-LEN(SUBSTITUTE(TRIM(S$6)," ",""))))-1)&amp;" Total",$B$6:$AH$427,ROW($A313)-5,FALSE))</f>
        <v>0</v>
      </c>
      <c r="T313" s="11">
        <f ca="1">IF(T$5&lt;&gt;"",HLOOKUP(T$5,Functionalization!$G$6:$M$427,ROW($A313)-5,FALSE),IFERROR(INDEX(T$391:T$427,MATCH($F313,$B$391:$B$427,0))/VLOOKUP($F313,$B$391:$AH$427,MATCH(LEFT(TRIM(T$6),FIND("~",SUBSTITUTE(T$6,"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313))*HLOOKUP(LEFT(TRIM(T$6),FIND("~",SUBSTITUTE(T$6," ","~",LEN(TRIM(T$6))-LEN(SUBSTITUTE(TRIM(T$6)," ",""))))-1)&amp;" Total",$B$6:$AH$427,ROW($A313)-5,FALSE))</f>
        <v>0</v>
      </c>
      <c r="U313" s="11">
        <f ca="1">IF(U$5&lt;&gt;"",HLOOKUP(U$5,Functionalization!$G$6:$M$427,ROW($A313)-5,FALSE),IFERROR(INDEX(U$391:U$427,MATCH($F313,$B$391:$B$427,0))/VLOOKUP($F313,$B$391:$AH$427,MATCH(LEFT(TRIM(U$6),FIND("~",SUBSTITUTE(U$6,"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313))*HLOOKUP(LEFT(TRIM(U$6),FIND("~",SUBSTITUTE(U$6," ","~",LEN(TRIM(U$6))-LEN(SUBSTITUTE(TRIM(U$6)," ",""))))-1)&amp;" Total",$B$6:$AH$427,ROW($A313)-5,FALSE))</f>
        <v>0</v>
      </c>
      <c r="V313" s="11">
        <f ca="1">IF(V$5&lt;&gt;"",HLOOKUP(V$5,Functionalization!$G$6:$M$427,ROW($A313)-5,FALSE),IFERROR(INDEX(V$391:V$427,MATCH($F313,$B$391:$B$427,0))/VLOOKUP($F313,$B$391:$AH$427,MATCH(LEFT(TRIM(V$6),FIND("~",SUBSTITUTE(V$6,"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313))*HLOOKUP(LEFT(TRIM(V$6),FIND("~",SUBSTITUTE(V$6," ","~",LEN(TRIM(V$6))-LEN(SUBSTITUTE(TRIM(V$6)," ",""))))-1)&amp;" Total",$B$6:$AH$427,ROW($A313)-5,FALSE))</f>
        <v>0</v>
      </c>
      <c r="W313" s="11">
        <f ca="1">IF(W$5&lt;&gt;"",HLOOKUP(W$5,Functionalization!$G$6:$M$427,ROW($A313)-5,FALSE),IFERROR(INDEX(W$391:W$427,MATCH($F313,$B$391:$B$427,0))/VLOOKUP($F313,$B$391:$AH$427,MATCH(LEFT(TRIM(W$6),FIND("~",SUBSTITUTE(W$6,"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313))*HLOOKUP(LEFT(TRIM(W$6),FIND("~",SUBSTITUTE(W$6," ","~",LEN(TRIM(W$6))-LEN(SUBSTITUTE(TRIM(W$6)," ",""))))-1)&amp;" Total",$B$6:$AH$427,ROW($A313)-5,FALSE))</f>
        <v>0</v>
      </c>
      <c r="X313" s="11">
        <f ca="1">IF(X$5&lt;&gt;"",HLOOKUP(X$5,Functionalization!$G$6:$M$427,ROW($A313)-5,FALSE),IFERROR(INDEX(X$391:X$427,MATCH($F313,$B$391:$B$427,0))/VLOOKUP($F313,$B$391:$AH$427,MATCH(LEFT(TRIM(X$6),FIND("~",SUBSTITUTE(X$6,"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313))*HLOOKUP(LEFT(TRIM(X$6),FIND("~",SUBSTITUTE(X$6," ","~",LEN(TRIM(X$6))-LEN(SUBSTITUTE(TRIM(X$6)," ",""))))-1)&amp;" Total",$B$6:$AH$427,ROW($A313)-5,FALSE))</f>
        <v>0</v>
      </c>
      <c r="Y313" s="11">
        <f ca="1">IF(Y$5&lt;&gt;"",HLOOKUP(Y$5,Functionalization!$G$6:$M$427,ROW($A313)-5,FALSE),IFERROR(INDEX(Y$391:Y$427,MATCH($F313,$B$391:$B$427,0))/VLOOKUP($F313,$B$391:$AH$427,MATCH(LEFT(TRIM(Y$6),FIND("~",SUBSTITUTE(Y$6,"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313))*HLOOKUP(LEFT(TRIM(Y$6),FIND("~",SUBSTITUTE(Y$6," ","~",LEN(TRIM(Y$6))-LEN(SUBSTITUTE(TRIM(Y$6)," ",""))))-1)&amp;" Total",$B$6:$AH$427,ROW($A313)-5,FALSE))</f>
        <v>0</v>
      </c>
      <c r="Z313" s="11">
        <f ca="1">IF(Z$5&lt;&gt;"",HLOOKUP(Z$5,Functionalization!$G$6:$M$427,ROW($A313)-5,FALSE),IFERROR(INDEX(Z$391:Z$427,MATCH($F313,$B$391:$B$427,0))/VLOOKUP($F313,$B$391:$AH$427,MATCH(LEFT(TRIM(Z$6),FIND("~",SUBSTITUTE(Z$6,"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313))*HLOOKUP(LEFT(TRIM(Z$6),FIND("~",SUBSTITUTE(Z$6," ","~",LEN(TRIM(Z$6))-LEN(SUBSTITUTE(TRIM(Z$6)," ",""))))-1)&amp;" Total",$B$6:$AH$427,ROW($A313)-5,FALSE))</f>
        <v>0</v>
      </c>
      <c r="AA313" s="11">
        <f ca="1">IF(AA$5&lt;&gt;"",HLOOKUP(AA$5,Functionalization!$G$6:$M$427,ROW($A313)-5,FALSE),IFERROR(INDEX(AA$391:AA$427,MATCH($F313,$B$391:$B$427,0))/VLOOKUP($F313,$B$391:$AH$427,MATCH(LEFT(TRIM(AA$6),FIND("~",SUBSTITUTE(AA$6,"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313))*HLOOKUP(LEFT(TRIM(AA$6),FIND("~",SUBSTITUTE(AA$6," ","~",LEN(TRIM(AA$6))-LEN(SUBSTITUTE(TRIM(AA$6)," ",""))))-1)&amp;" Total",$B$6:$AH$427,ROW($A313)-5,FALSE))</f>
        <v>0</v>
      </c>
      <c r="AB313" s="11">
        <f ca="1">IF(AB$5&lt;&gt;"",HLOOKUP(AB$5,Functionalization!$G$6:$M$427,ROW($A313)-5,FALSE),IFERROR(INDEX(AB$391:AB$427,MATCH($F313,$B$391:$B$427,0))/VLOOKUP($F313,$B$391:$AH$427,MATCH(LEFT(TRIM(AB$6),FIND("~",SUBSTITUTE(AB$6,"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313))*HLOOKUP(LEFT(TRIM(AB$6),FIND("~",SUBSTITUTE(AB$6," ","~",LEN(TRIM(AB$6))-LEN(SUBSTITUTE(TRIM(AB$6)," ",""))))-1)&amp;" Total",$B$6:$AH$427,ROW($A313)-5,FALSE))</f>
        <v>0</v>
      </c>
      <c r="AC313" s="11">
        <f ca="1">IF(AC$5&lt;&gt;"",HLOOKUP(AC$5,Functionalization!$G$6:$M$427,ROW($A313)-5,FALSE),IFERROR(INDEX(AC$391:AC$427,MATCH($F313,$B$391:$B$427,0))/VLOOKUP($F313,$B$391:$AH$427,MATCH(LEFT(TRIM(AC$6),FIND("~",SUBSTITUTE(AC$6,"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313))*HLOOKUP(LEFT(TRIM(AC$6),FIND("~",SUBSTITUTE(AC$6," ","~",LEN(TRIM(AC$6))-LEN(SUBSTITUTE(TRIM(AC$6)," ",""))))-1)&amp;" Total",$B$6:$AH$427,ROW($A313)-5,FALSE))</f>
        <v>0</v>
      </c>
      <c r="AD313" s="11">
        <f ca="1">IF(AD$5&lt;&gt;"",HLOOKUP(AD$5,Functionalization!$G$6:$M$427,ROW($A313)-5,FALSE),IFERROR(INDEX(AD$391:AD$427,MATCH($F313,$B$391:$B$427,0))/VLOOKUP($F313,$B$391:$AH$427,MATCH(LEFT(TRIM(AD$6),FIND("~",SUBSTITUTE(AD$6,"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313))*HLOOKUP(LEFT(TRIM(AD$6),FIND("~",SUBSTITUTE(AD$6," ","~",LEN(TRIM(AD$6))-LEN(SUBSTITUTE(TRIM(AD$6)," ",""))))-1)&amp;" Total",$B$6:$AH$427,ROW($A313)-5,FALSE))</f>
        <v>0</v>
      </c>
      <c r="AE313" s="11">
        <f ca="1">IF(AE$5&lt;&gt;"",HLOOKUP(AE$5,Functionalization!$G$6:$M$427,ROW($A313)-5,FALSE),IFERROR(INDEX(AE$391:AE$427,MATCH($F313,$B$391:$B$427,0))/VLOOKUP($F313,$B$391:$AH$427,MATCH(LEFT(TRIM(AE$6),FIND("~",SUBSTITUTE(AE$6,"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313))*HLOOKUP(LEFT(TRIM(AE$6),FIND("~",SUBSTITUTE(AE$6," ","~",LEN(TRIM(AE$6))-LEN(SUBSTITUTE(TRIM(AE$6)," ",""))))-1)&amp;" Total",$B$6:$AH$427,ROW($A313)-5,FALSE))</f>
        <v>0</v>
      </c>
      <c r="AF313" s="11">
        <f ca="1">IF(AF$5&lt;&gt;"",HLOOKUP(AF$5,Functionalization!$G$6:$M$427,ROW($A313)-5,FALSE),IFERROR(INDEX(AF$391:AF$427,MATCH($F313,$B$391:$B$427,0))/VLOOKUP($F313,$B$391:$AH$427,MATCH(LEFT(TRIM(AF$6),FIND("~",SUBSTITUTE(AF$6,"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313))*HLOOKUP(LEFT(TRIM(AF$6),FIND("~",SUBSTITUTE(AF$6," ","~",LEN(TRIM(AF$6))-LEN(SUBSTITUTE(TRIM(AF$6)," ",""))))-1)&amp;" Total",$B$6:$AH$427,ROW($A313)-5,FALSE))</f>
        <v>0</v>
      </c>
      <c r="AG313" s="11">
        <f ca="1">IF(AG$5&lt;&gt;"",HLOOKUP(AG$5,Functionalization!$G$6:$M$427,ROW($A313)-5,FALSE),IFERROR(INDEX(AG$391:AG$427,MATCH($F313,$B$391:$B$427,0))/VLOOKUP($F313,$B$391:$AH$427,MATCH(LEFT(TRIM(AG$6),FIND("~",SUBSTITUTE(AG$6,"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313))*HLOOKUP(LEFT(TRIM(AG$6),FIND("~",SUBSTITUTE(AG$6," ","~",LEN(TRIM(AG$6))-LEN(SUBSTITUTE(TRIM(AG$6)," ",""))))-1)&amp;" Total",$B$6:$AH$427,ROW($A313)-5,FALSE))</f>
        <v>0</v>
      </c>
      <c r="AH313" s="11">
        <f ca="1">IF(AH$5&lt;&gt;"",HLOOKUP(AH$5,Functionalization!$G$6:$M$427,ROW($A313)-5,FALSE),IFERROR(INDEX(AH$391:AH$427,MATCH($F313,$B$391:$B$427,0))/VLOOKUP($F313,$B$391:$AH$427,MATCH(LEFT(TRIM(AH$6),FIND("~",SUBSTITUTE(AH$6,"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313))*HLOOKUP(LEFT(TRIM(AH$6),FIND("~",SUBSTITUTE(AH$6," ","~",LEN(TRIM(AH$6))-LEN(SUBSTITUTE(TRIM(AH$6)," ",""))))-1)&amp;" Total",$B$6:$AH$427,ROW($A313)-5,FALSE))</f>
        <v>0</v>
      </c>
      <c r="AJ313">
        <f ca="1">IFERROR(IF(SUMIF($G$6:$AH$6,AJ$6&amp;" Total",$G313:$AH313)-(SUMIF($G$6:$AH$6,AJ$6&amp;" "&amp;'Input-Func_Class'!$D$22,$G313:$AH313)+IFERROR(SUMIF($G$6:$AH$6,AJ$6&amp;" "&amp;'Input-Func_Class'!$E$22,$G313:$AH313),SUMIF($G$6:$AH$6,AJ$6&amp;" "&amp;'Input-Func_Class'!$B$24,$G313:$AH313))+SUMIF($G$6:$AH$6,AJ$6&amp;" "&amp;'Input-Func_Class'!$F$22,$G313:$AH313))&lt;Check_Limit,0,1),1)</f>
        <v>0</v>
      </c>
      <c r="AK313">
        <f ca="1">IFERROR(IF(SUMIF($G$6:$AH$6,AK$6&amp;" Total",$G313:$AH313)-(SUMIF($G$6:$AH$6,AK$6&amp;" "&amp;'Input-Func_Class'!$D$22,$G313:$AH313)+IFERROR(SUMIF($G$6:$AH$6,AK$6&amp;" "&amp;'Input-Func_Class'!$E$22,$G313:$AH313),SUMIF($G$6:$AH$6,AK$6&amp;" "&amp;'Input-Func_Class'!$B$24,$G313:$AH313))+SUMIF($G$6:$AH$6,AK$6&amp;" "&amp;'Input-Func_Class'!$F$22,$G313:$AH313))&lt;Check_Limit,0,1),1)</f>
        <v>0</v>
      </c>
      <c r="AL313">
        <f ca="1">IFERROR(IF(SUMIF($G$6:$AH$6,AL$6&amp;" Total",$G313:$AH313)-(SUMIF($G$6:$AH$6,AL$6&amp;" "&amp;'Input-Func_Class'!$D$22,$G313:$AH313)+IFERROR(SUMIF($G$6:$AH$6,AL$6&amp;" "&amp;'Input-Func_Class'!$E$22,$G313:$AH313),SUMIF($G$6:$AH$6,AL$6&amp;" "&amp;'Input-Func_Class'!$B$24,$G313:$AH313))+SUMIF($G$6:$AH$6,AL$6&amp;" "&amp;'Input-Func_Class'!$F$22,$G313:$AH313))&lt;Check_Limit,0,1),1)</f>
        <v>0</v>
      </c>
      <c r="AM313">
        <f ca="1">IFERROR(IF(SUMIF($G$6:$AH$6,AM$6&amp;" Total",$G313:$AH313)-(SUMIF($G$6:$AH$6,AM$6&amp;" "&amp;'Input-Func_Class'!$D$22,$G313:$AH313)+IFERROR(SUMIF($G$6:$AH$6,AM$6&amp;" "&amp;'Input-Func_Class'!$E$22,$G313:$AH313),SUMIF($G$6:$AH$6,AM$6&amp;" "&amp;'Input-Func_Class'!$B$24,$G313:$AH313))+SUMIF($G$6:$AH$6,AM$6&amp;" "&amp;'Input-Func_Class'!$F$22,$G313:$AH313))&lt;Check_Limit,0,1),1)</f>
        <v>0</v>
      </c>
      <c r="AN313">
        <f ca="1">IFERROR(IF(SUMIF($G$6:$AH$6,AN$6&amp;" Total",$G313:$AH313)-(SUMIF($G$6:$AH$6,AN$6&amp;" "&amp;'Input-Func_Class'!$D$22,$G313:$AH313)+IFERROR(SUMIF($G$6:$AH$6,AN$6&amp;" "&amp;'Input-Func_Class'!$E$22,$G313:$AH313),SUMIF($G$6:$AH$6,AN$6&amp;" "&amp;'Input-Func_Class'!$B$24,$G313:$AH313))+SUMIF($G$6:$AH$6,AN$6&amp;" "&amp;'Input-Func_Class'!$F$22,$G313:$AH313))&lt;Check_Limit,0,1),1)</f>
        <v>0</v>
      </c>
      <c r="AO313">
        <f ca="1">IFERROR(IF(SUMIF($G$6:$AH$6,AO$6&amp;" Total",$G313:$AH313)-(SUMIF($G$6:$AH$6,AO$6&amp;" "&amp;'Input-Func_Class'!$D$22,$G313:$AH313)+IFERROR(SUMIF($G$6:$AH$6,AO$6&amp;" "&amp;'Input-Func_Class'!$E$22,$G313:$AH313),SUMIF($G$6:$AH$6,AO$6&amp;" "&amp;'Input-Func_Class'!$B$24,$G313:$AH313))+SUMIF($G$6:$AH$6,AO$6&amp;" "&amp;'Input-Func_Class'!$F$22,$G313:$AH313))&lt;Check_Limit,0,1),1)</f>
        <v>0</v>
      </c>
      <c r="AP313">
        <f ca="1">IFERROR(IF(SUMIF($G$6:$AH$6,AP$6&amp;" Total",$G313:$AH313)-(SUMIF($G$6:$AH$6,AP$6&amp;" "&amp;'Input-Func_Class'!$D$22,$G313:$AH313)+IFERROR(SUMIF($G$6:$AH$6,AP$6&amp;" "&amp;'Input-Func_Class'!$E$22,$G313:$AH313),SUMIF($G$6:$AH$6,AP$6&amp;" "&amp;'Input-Func_Class'!$B$24,$G313:$AH313))+SUMIF($G$6:$AH$6,AP$6&amp;" "&amp;'Input-Func_Class'!$F$22,$G313:$AH313))&lt;Check_Limit,0,1),1)</f>
        <v>0</v>
      </c>
    </row>
    <row r="314" spans="1:42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>Functionalization!$D314</f>
        <v>58732</v>
      </c>
      <c r="E314" s="11">
        <f t="shared" ca="1" si="37"/>
        <v>0</v>
      </c>
      <c r="F314" s="3" t="str">
        <f>IF($D314=0,"-",IF('Input-Accounts'!$E314&lt;&gt;0,'Input-Accounts'!$E314,'Input-Accounts'!$G314))</f>
        <v>DEMAND</v>
      </c>
      <c r="G314" s="11">
        <f ca="1">IF(G$5&lt;&gt;"",HLOOKUP(G$5,Functionalization!$G$6:$M$427,ROW($A314)-5,FALSE),IFERROR(INDEX(G$391:G$427,MATCH($F314,$B$391:$B$427,0))/VLOOKUP($F314,$B$391:$AH$427,MATCH(LEFT(TRIM(G$6),FIND("~",SUBSTITUTE(G$6,"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314))*HLOOKUP(LEFT(TRIM(G$6),FIND("~",SUBSTITUTE(G$6," ","~",LEN(TRIM(G$6))-LEN(SUBSTITUTE(TRIM(G$6)," ",""))))-1)&amp;" Total",$B$6:$AH$427,ROW($A314)-5,FALSE))</f>
        <v>0</v>
      </c>
      <c r="H314" s="11">
        <f ca="1">IF(H$5&lt;&gt;"",HLOOKUP(H$5,Functionalization!$G$6:$M$427,ROW($A314)-5,FALSE),IFERROR(INDEX(H$391:H$427,MATCH($F314,$B$391:$B$427,0))/VLOOKUP($F314,$B$391:$AH$427,MATCH(LEFT(TRIM(H$6),FIND("~",SUBSTITUTE(H$6,"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314))*HLOOKUP(LEFT(TRIM(H$6),FIND("~",SUBSTITUTE(H$6," ","~",LEN(TRIM(H$6))-LEN(SUBSTITUTE(TRIM(H$6)," ",""))))-1)&amp;" Total",$B$6:$AH$427,ROW($A314)-5,FALSE))</f>
        <v>0</v>
      </c>
      <c r="I314" s="11">
        <f ca="1">IF(I$5&lt;&gt;"",HLOOKUP(I$5,Functionalization!$G$6:$M$427,ROW($A314)-5,FALSE),IFERROR(INDEX(I$391:I$427,MATCH($F314,$B$391:$B$427,0))/VLOOKUP($F314,$B$391:$AH$427,MATCH(LEFT(TRIM(I$6),FIND("~",SUBSTITUTE(I$6,"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314))*HLOOKUP(LEFT(TRIM(I$6),FIND("~",SUBSTITUTE(I$6," ","~",LEN(TRIM(I$6))-LEN(SUBSTITUTE(TRIM(I$6)," ",""))))-1)&amp;" Total",$B$6:$AH$427,ROW($A314)-5,FALSE))</f>
        <v>0</v>
      </c>
      <c r="J314" s="11">
        <f ca="1">IF(J$5&lt;&gt;"",HLOOKUP(J$5,Functionalization!$G$6:$M$427,ROW($A314)-5,FALSE),IFERROR(INDEX(J$391:J$427,MATCH($F314,$B$391:$B$427,0))/VLOOKUP($F314,$B$391:$AH$427,MATCH(LEFT(TRIM(J$6),FIND("~",SUBSTITUTE(J$6,"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314))*HLOOKUP(LEFT(TRIM(J$6),FIND("~",SUBSTITUTE(J$6," ","~",LEN(TRIM(J$6))-LEN(SUBSTITUTE(TRIM(J$6)," ",""))))-1)&amp;" Total",$B$6:$AH$427,ROW($A314)-5,FALSE))</f>
        <v>0</v>
      </c>
      <c r="K314" s="11">
        <f ca="1">IF(K$5&lt;&gt;"",HLOOKUP(K$5,Functionalization!$G$6:$M$427,ROW($A314)-5,FALSE),IFERROR(INDEX(K$391:K$427,MATCH($F314,$B$391:$B$427,0))/VLOOKUP($F314,$B$391:$AH$427,MATCH(LEFT(TRIM(K$6),FIND("~",SUBSTITUTE(K$6,"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314))*HLOOKUP(LEFT(TRIM(K$6),FIND("~",SUBSTITUTE(K$6," ","~",LEN(TRIM(K$6))-LEN(SUBSTITUTE(TRIM(K$6)," ",""))))-1)&amp;" Total",$B$6:$AH$427,ROW($A314)-5,FALSE))</f>
        <v>0</v>
      </c>
      <c r="L314" s="11">
        <f ca="1">IF(L$5&lt;&gt;"",HLOOKUP(L$5,Functionalization!$G$6:$M$427,ROW($A314)-5,FALSE),IFERROR(INDEX(L$391:L$427,MATCH($F314,$B$391:$B$427,0))/VLOOKUP($F314,$B$391:$AH$427,MATCH(LEFT(TRIM(L$6),FIND("~",SUBSTITUTE(L$6,"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314))*HLOOKUP(LEFT(TRIM(L$6),FIND("~",SUBSTITUTE(L$6," ","~",LEN(TRIM(L$6))-LEN(SUBSTITUTE(TRIM(L$6)," ",""))))-1)&amp;" Total",$B$6:$AH$427,ROW($A314)-5,FALSE))</f>
        <v>0</v>
      </c>
      <c r="M314" s="11">
        <f ca="1">IF(M$5&lt;&gt;"",HLOOKUP(M$5,Functionalization!$G$6:$M$427,ROW($A314)-5,FALSE),IFERROR(INDEX(M$391:M$427,MATCH($F314,$B$391:$B$427,0))/VLOOKUP($F314,$B$391:$AH$427,MATCH(LEFT(TRIM(M$6),FIND("~",SUBSTITUTE(M$6,"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314))*HLOOKUP(LEFT(TRIM(M$6),FIND("~",SUBSTITUTE(M$6," ","~",LEN(TRIM(M$6))-LEN(SUBSTITUTE(TRIM(M$6)," ",""))))-1)&amp;" Total",$B$6:$AH$427,ROW($A314)-5,FALSE))</f>
        <v>0</v>
      </c>
      <c r="N314" s="11">
        <f ca="1">IF(N$5&lt;&gt;"",HLOOKUP(N$5,Functionalization!$G$6:$M$427,ROW($A314)-5,FALSE),IFERROR(INDEX(N$391:N$427,MATCH($F314,$B$391:$B$427,0))/VLOOKUP($F314,$B$391:$AH$427,MATCH(LEFT(TRIM(N$6),FIND("~",SUBSTITUTE(N$6,"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314))*HLOOKUP(LEFT(TRIM(N$6),FIND("~",SUBSTITUTE(N$6," ","~",LEN(TRIM(N$6))-LEN(SUBSTITUTE(TRIM(N$6)," ",""))))-1)&amp;" Total",$B$6:$AH$427,ROW($A314)-5,FALSE))</f>
        <v>0</v>
      </c>
      <c r="O314" s="11">
        <f ca="1">IF(O$5&lt;&gt;"",HLOOKUP(O$5,Functionalization!$G$6:$M$427,ROW($A314)-5,FALSE),IFERROR(INDEX(O$391:O$427,MATCH($F314,$B$391:$B$427,0))/VLOOKUP($F314,$B$391:$AH$427,MATCH(LEFT(TRIM(O$6),FIND("~",SUBSTITUTE(O$6,"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314))*HLOOKUP(LEFT(TRIM(O$6),FIND("~",SUBSTITUTE(O$6," ","~",LEN(TRIM(O$6))-LEN(SUBSTITUTE(TRIM(O$6)," ",""))))-1)&amp;" Total",$B$6:$AH$427,ROW($A314)-5,FALSE))</f>
        <v>58732</v>
      </c>
      <c r="P314" s="11">
        <f ca="1">IF(P$5&lt;&gt;"",HLOOKUP(P$5,Functionalization!$G$6:$M$427,ROW($A314)-5,FALSE),IFERROR(INDEX(P$391:P$427,MATCH($F314,$B$391:$B$427,0))/VLOOKUP($F314,$B$391:$AH$427,MATCH(LEFT(TRIM(P$6),FIND("~",SUBSTITUTE(P$6,"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314))*HLOOKUP(LEFT(TRIM(P$6),FIND("~",SUBSTITUTE(P$6," ","~",LEN(TRIM(P$6))-LEN(SUBSTITUTE(TRIM(P$6)," ",""))))-1)&amp;" Total",$B$6:$AH$427,ROW($A314)-5,FALSE))</f>
        <v>58732</v>
      </c>
      <c r="Q314" s="11">
        <f ca="1">IF(Q$5&lt;&gt;"",HLOOKUP(Q$5,Functionalization!$G$6:$M$427,ROW($A314)-5,FALSE),IFERROR(INDEX(Q$391:Q$427,MATCH($F314,$B$391:$B$427,0))/VLOOKUP($F314,$B$391:$AH$427,MATCH(LEFT(TRIM(Q$6),FIND("~",SUBSTITUTE(Q$6,"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314))*HLOOKUP(LEFT(TRIM(Q$6),FIND("~",SUBSTITUTE(Q$6," ","~",LEN(TRIM(Q$6))-LEN(SUBSTITUTE(TRIM(Q$6)," ",""))))-1)&amp;" Total",$B$6:$AH$427,ROW($A314)-5,FALSE))</f>
        <v>0</v>
      </c>
      <c r="R314" s="11">
        <f ca="1">IF(R$5&lt;&gt;"",HLOOKUP(R$5,Functionalization!$G$6:$M$427,ROW($A314)-5,FALSE),IFERROR(INDEX(R$391:R$427,MATCH($F314,$B$391:$B$427,0))/VLOOKUP($F314,$B$391:$AH$427,MATCH(LEFT(TRIM(R$6),FIND("~",SUBSTITUTE(R$6,"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314))*HLOOKUP(LEFT(TRIM(R$6),FIND("~",SUBSTITUTE(R$6," ","~",LEN(TRIM(R$6))-LEN(SUBSTITUTE(TRIM(R$6)," ",""))))-1)&amp;" Total",$B$6:$AH$427,ROW($A314)-5,FALSE))</f>
        <v>0</v>
      </c>
      <c r="S314" s="11">
        <f ca="1">IF(S$5&lt;&gt;"",HLOOKUP(S$5,Functionalization!$G$6:$M$427,ROW($A314)-5,FALSE),IFERROR(INDEX(S$391:S$427,MATCH($F314,$B$391:$B$427,0))/VLOOKUP($F314,$B$391:$AH$427,MATCH(LEFT(TRIM(S$6),FIND("~",SUBSTITUTE(S$6,"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314))*HLOOKUP(LEFT(TRIM(S$6),FIND("~",SUBSTITUTE(S$6," ","~",LEN(TRIM(S$6))-LEN(SUBSTITUTE(TRIM(S$6)," ",""))))-1)&amp;" Total",$B$6:$AH$427,ROW($A314)-5,FALSE))</f>
        <v>0</v>
      </c>
      <c r="T314" s="11">
        <f ca="1">IF(T$5&lt;&gt;"",HLOOKUP(T$5,Functionalization!$G$6:$M$427,ROW($A314)-5,FALSE),IFERROR(INDEX(T$391:T$427,MATCH($F314,$B$391:$B$427,0))/VLOOKUP($F314,$B$391:$AH$427,MATCH(LEFT(TRIM(T$6),FIND("~",SUBSTITUTE(T$6,"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314))*HLOOKUP(LEFT(TRIM(T$6),FIND("~",SUBSTITUTE(T$6," ","~",LEN(TRIM(T$6))-LEN(SUBSTITUTE(TRIM(T$6)," ",""))))-1)&amp;" Total",$B$6:$AH$427,ROW($A314)-5,FALSE))</f>
        <v>0</v>
      </c>
      <c r="U314" s="11">
        <f ca="1">IF(U$5&lt;&gt;"",HLOOKUP(U$5,Functionalization!$G$6:$M$427,ROW($A314)-5,FALSE),IFERROR(INDEX(U$391:U$427,MATCH($F314,$B$391:$B$427,0))/VLOOKUP($F314,$B$391:$AH$427,MATCH(LEFT(TRIM(U$6),FIND("~",SUBSTITUTE(U$6,"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314))*HLOOKUP(LEFT(TRIM(U$6),FIND("~",SUBSTITUTE(U$6," ","~",LEN(TRIM(U$6))-LEN(SUBSTITUTE(TRIM(U$6)," ",""))))-1)&amp;" Total",$B$6:$AH$427,ROW($A314)-5,FALSE))</f>
        <v>0</v>
      </c>
      <c r="V314" s="11">
        <f ca="1">IF(V$5&lt;&gt;"",HLOOKUP(V$5,Functionalization!$G$6:$M$427,ROW($A314)-5,FALSE),IFERROR(INDEX(V$391:V$427,MATCH($F314,$B$391:$B$427,0))/VLOOKUP($F314,$B$391:$AH$427,MATCH(LEFT(TRIM(V$6),FIND("~",SUBSTITUTE(V$6,"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314))*HLOOKUP(LEFT(TRIM(V$6),FIND("~",SUBSTITUTE(V$6," ","~",LEN(TRIM(V$6))-LEN(SUBSTITUTE(TRIM(V$6)," ",""))))-1)&amp;" Total",$B$6:$AH$427,ROW($A314)-5,FALSE))</f>
        <v>0</v>
      </c>
      <c r="W314" s="11">
        <f ca="1">IF(W$5&lt;&gt;"",HLOOKUP(W$5,Functionalization!$G$6:$M$427,ROW($A314)-5,FALSE),IFERROR(INDEX(W$391:W$427,MATCH($F314,$B$391:$B$427,0))/VLOOKUP($F314,$B$391:$AH$427,MATCH(LEFT(TRIM(W$6),FIND("~",SUBSTITUTE(W$6,"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314))*HLOOKUP(LEFT(TRIM(W$6),FIND("~",SUBSTITUTE(W$6," ","~",LEN(TRIM(W$6))-LEN(SUBSTITUTE(TRIM(W$6)," ",""))))-1)&amp;" Total",$B$6:$AH$427,ROW($A314)-5,FALSE))</f>
        <v>0</v>
      </c>
      <c r="X314" s="11">
        <f ca="1">IF(X$5&lt;&gt;"",HLOOKUP(X$5,Functionalization!$G$6:$M$427,ROW($A314)-5,FALSE),IFERROR(INDEX(X$391:X$427,MATCH($F314,$B$391:$B$427,0))/VLOOKUP($F314,$B$391:$AH$427,MATCH(LEFT(TRIM(X$6),FIND("~",SUBSTITUTE(X$6,"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314))*HLOOKUP(LEFT(TRIM(X$6),FIND("~",SUBSTITUTE(X$6," ","~",LEN(TRIM(X$6))-LEN(SUBSTITUTE(TRIM(X$6)," ",""))))-1)&amp;" Total",$B$6:$AH$427,ROW($A314)-5,FALSE))</f>
        <v>0</v>
      </c>
      <c r="Y314" s="11">
        <f ca="1">IF(Y$5&lt;&gt;"",HLOOKUP(Y$5,Functionalization!$G$6:$M$427,ROW($A314)-5,FALSE),IFERROR(INDEX(Y$391:Y$427,MATCH($F314,$B$391:$B$427,0))/VLOOKUP($F314,$B$391:$AH$427,MATCH(LEFT(TRIM(Y$6),FIND("~",SUBSTITUTE(Y$6,"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314))*HLOOKUP(LEFT(TRIM(Y$6),FIND("~",SUBSTITUTE(Y$6," ","~",LEN(TRIM(Y$6))-LEN(SUBSTITUTE(TRIM(Y$6)," ",""))))-1)&amp;" Total",$B$6:$AH$427,ROW($A314)-5,FALSE))</f>
        <v>0</v>
      </c>
      <c r="Z314" s="11">
        <f ca="1">IF(Z$5&lt;&gt;"",HLOOKUP(Z$5,Functionalization!$G$6:$M$427,ROW($A314)-5,FALSE),IFERROR(INDEX(Z$391:Z$427,MATCH($F314,$B$391:$B$427,0))/VLOOKUP($F314,$B$391:$AH$427,MATCH(LEFT(TRIM(Z$6),FIND("~",SUBSTITUTE(Z$6,"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314))*HLOOKUP(LEFT(TRIM(Z$6),FIND("~",SUBSTITUTE(Z$6," ","~",LEN(TRIM(Z$6))-LEN(SUBSTITUTE(TRIM(Z$6)," ",""))))-1)&amp;" Total",$B$6:$AH$427,ROW($A314)-5,FALSE))</f>
        <v>0</v>
      </c>
      <c r="AA314" s="11">
        <f ca="1">IF(AA$5&lt;&gt;"",HLOOKUP(AA$5,Functionalization!$G$6:$M$427,ROW($A314)-5,FALSE),IFERROR(INDEX(AA$391:AA$427,MATCH($F314,$B$391:$B$427,0))/VLOOKUP($F314,$B$391:$AH$427,MATCH(LEFT(TRIM(AA$6),FIND("~",SUBSTITUTE(AA$6,"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314))*HLOOKUP(LEFT(TRIM(AA$6),FIND("~",SUBSTITUTE(AA$6," ","~",LEN(TRIM(AA$6))-LEN(SUBSTITUTE(TRIM(AA$6)," ",""))))-1)&amp;" Total",$B$6:$AH$427,ROW($A314)-5,FALSE))</f>
        <v>0</v>
      </c>
      <c r="AB314" s="11">
        <f ca="1">IF(AB$5&lt;&gt;"",HLOOKUP(AB$5,Functionalization!$G$6:$M$427,ROW($A314)-5,FALSE),IFERROR(INDEX(AB$391:AB$427,MATCH($F314,$B$391:$B$427,0))/VLOOKUP($F314,$B$391:$AH$427,MATCH(LEFT(TRIM(AB$6),FIND("~",SUBSTITUTE(AB$6,"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314))*HLOOKUP(LEFT(TRIM(AB$6),FIND("~",SUBSTITUTE(AB$6," ","~",LEN(TRIM(AB$6))-LEN(SUBSTITUTE(TRIM(AB$6)," ",""))))-1)&amp;" Total",$B$6:$AH$427,ROW($A314)-5,FALSE))</f>
        <v>0</v>
      </c>
      <c r="AC314" s="11">
        <f ca="1">IF(AC$5&lt;&gt;"",HLOOKUP(AC$5,Functionalization!$G$6:$M$427,ROW($A314)-5,FALSE),IFERROR(INDEX(AC$391:AC$427,MATCH($F314,$B$391:$B$427,0))/VLOOKUP($F314,$B$391:$AH$427,MATCH(LEFT(TRIM(AC$6),FIND("~",SUBSTITUTE(AC$6,"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314))*HLOOKUP(LEFT(TRIM(AC$6),FIND("~",SUBSTITUTE(AC$6," ","~",LEN(TRIM(AC$6))-LEN(SUBSTITUTE(TRIM(AC$6)," ",""))))-1)&amp;" Total",$B$6:$AH$427,ROW($A314)-5,FALSE))</f>
        <v>0</v>
      </c>
      <c r="AD314" s="11">
        <f ca="1">IF(AD$5&lt;&gt;"",HLOOKUP(AD$5,Functionalization!$G$6:$M$427,ROW($A314)-5,FALSE),IFERROR(INDEX(AD$391:AD$427,MATCH($F314,$B$391:$B$427,0))/VLOOKUP($F314,$B$391:$AH$427,MATCH(LEFT(TRIM(AD$6),FIND("~",SUBSTITUTE(AD$6,"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314))*HLOOKUP(LEFT(TRIM(AD$6),FIND("~",SUBSTITUTE(AD$6," ","~",LEN(TRIM(AD$6))-LEN(SUBSTITUTE(TRIM(AD$6)," ",""))))-1)&amp;" Total",$B$6:$AH$427,ROW($A314)-5,FALSE))</f>
        <v>0</v>
      </c>
      <c r="AE314" s="11">
        <f ca="1">IF(AE$5&lt;&gt;"",HLOOKUP(AE$5,Functionalization!$G$6:$M$427,ROW($A314)-5,FALSE),IFERROR(INDEX(AE$391:AE$427,MATCH($F314,$B$391:$B$427,0))/VLOOKUP($F314,$B$391:$AH$427,MATCH(LEFT(TRIM(AE$6),FIND("~",SUBSTITUTE(AE$6,"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314))*HLOOKUP(LEFT(TRIM(AE$6),FIND("~",SUBSTITUTE(AE$6," ","~",LEN(TRIM(AE$6))-LEN(SUBSTITUTE(TRIM(AE$6)," ",""))))-1)&amp;" Total",$B$6:$AH$427,ROW($A314)-5,FALSE))</f>
        <v>0</v>
      </c>
      <c r="AF314" s="11">
        <f ca="1">IF(AF$5&lt;&gt;"",HLOOKUP(AF$5,Functionalization!$G$6:$M$427,ROW($A314)-5,FALSE),IFERROR(INDEX(AF$391:AF$427,MATCH($F314,$B$391:$B$427,0))/VLOOKUP($F314,$B$391:$AH$427,MATCH(LEFT(TRIM(AF$6),FIND("~",SUBSTITUTE(AF$6,"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314))*HLOOKUP(LEFT(TRIM(AF$6),FIND("~",SUBSTITUTE(AF$6," ","~",LEN(TRIM(AF$6))-LEN(SUBSTITUTE(TRIM(AF$6)," ",""))))-1)&amp;" Total",$B$6:$AH$427,ROW($A314)-5,FALSE))</f>
        <v>0</v>
      </c>
      <c r="AG314" s="11">
        <f ca="1">IF(AG$5&lt;&gt;"",HLOOKUP(AG$5,Functionalization!$G$6:$M$427,ROW($A314)-5,FALSE),IFERROR(INDEX(AG$391:AG$427,MATCH($F314,$B$391:$B$427,0))/VLOOKUP($F314,$B$391:$AH$427,MATCH(LEFT(TRIM(AG$6),FIND("~",SUBSTITUTE(AG$6,"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314))*HLOOKUP(LEFT(TRIM(AG$6),FIND("~",SUBSTITUTE(AG$6," ","~",LEN(TRIM(AG$6))-LEN(SUBSTITUTE(TRIM(AG$6)," ",""))))-1)&amp;" Total",$B$6:$AH$427,ROW($A314)-5,FALSE))</f>
        <v>0</v>
      </c>
      <c r="AH314" s="11">
        <f ca="1">IF(AH$5&lt;&gt;"",HLOOKUP(AH$5,Functionalization!$G$6:$M$427,ROW($A314)-5,FALSE),IFERROR(INDEX(AH$391:AH$427,MATCH($F314,$B$391:$B$427,0))/VLOOKUP($F314,$B$391:$AH$427,MATCH(LEFT(TRIM(AH$6),FIND("~",SUBSTITUTE(AH$6,"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314))*HLOOKUP(LEFT(TRIM(AH$6),FIND("~",SUBSTITUTE(AH$6," ","~",LEN(TRIM(AH$6))-LEN(SUBSTITUTE(TRIM(AH$6)," ",""))))-1)&amp;" Total",$B$6:$AH$427,ROW($A314)-5,FALSE))</f>
        <v>0</v>
      </c>
      <c r="AJ314">
        <f ca="1">IFERROR(IF(SUMIF($G$6:$AH$6,AJ$6&amp;" Total",$G314:$AH314)-(SUMIF($G$6:$AH$6,AJ$6&amp;" "&amp;'Input-Func_Class'!$D$22,$G314:$AH314)+IFERROR(SUMIF($G$6:$AH$6,AJ$6&amp;" "&amp;'Input-Func_Class'!$E$22,$G314:$AH314),SUMIF($G$6:$AH$6,AJ$6&amp;" "&amp;'Input-Func_Class'!$B$24,$G314:$AH314))+SUMIF($G$6:$AH$6,AJ$6&amp;" "&amp;'Input-Func_Class'!$F$22,$G314:$AH314))&lt;Check_Limit,0,1),1)</f>
        <v>0</v>
      </c>
      <c r="AK314">
        <f ca="1">IFERROR(IF(SUMIF($G$6:$AH$6,AK$6&amp;" Total",$G314:$AH314)-(SUMIF($G$6:$AH$6,AK$6&amp;" "&amp;'Input-Func_Class'!$D$22,$G314:$AH314)+IFERROR(SUMIF($G$6:$AH$6,AK$6&amp;" "&amp;'Input-Func_Class'!$E$22,$G314:$AH314),SUMIF($G$6:$AH$6,AK$6&amp;" "&amp;'Input-Func_Class'!$B$24,$G314:$AH314))+SUMIF($G$6:$AH$6,AK$6&amp;" "&amp;'Input-Func_Class'!$F$22,$G314:$AH314))&lt;Check_Limit,0,1),1)</f>
        <v>0</v>
      </c>
      <c r="AL314">
        <f ca="1">IFERROR(IF(SUMIF($G$6:$AH$6,AL$6&amp;" Total",$G314:$AH314)-(SUMIF($G$6:$AH$6,AL$6&amp;" "&amp;'Input-Func_Class'!$D$22,$G314:$AH314)+IFERROR(SUMIF($G$6:$AH$6,AL$6&amp;" "&amp;'Input-Func_Class'!$E$22,$G314:$AH314),SUMIF($G$6:$AH$6,AL$6&amp;" "&amp;'Input-Func_Class'!$B$24,$G314:$AH314))+SUMIF($G$6:$AH$6,AL$6&amp;" "&amp;'Input-Func_Class'!$F$22,$G314:$AH314))&lt;Check_Limit,0,1),1)</f>
        <v>0</v>
      </c>
      <c r="AM314">
        <f ca="1">IFERROR(IF(SUMIF($G$6:$AH$6,AM$6&amp;" Total",$G314:$AH314)-(SUMIF($G$6:$AH$6,AM$6&amp;" "&amp;'Input-Func_Class'!$D$22,$G314:$AH314)+IFERROR(SUMIF($G$6:$AH$6,AM$6&amp;" "&amp;'Input-Func_Class'!$E$22,$G314:$AH314),SUMIF($G$6:$AH$6,AM$6&amp;" "&amp;'Input-Func_Class'!$B$24,$G314:$AH314))+SUMIF($G$6:$AH$6,AM$6&amp;" "&amp;'Input-Func_Class'!$F$22,$G314:$AH314))&lt;Check_Limit,0,1),1)</f>
        <v>0</v>
      </c>
      <c r="AN314">
        <f ca="1">IFERROR(IF(SUMIF($G$6:$AH$6,AN$6&amp;" Total",$G314:$AH314)-(SUMIF($G$6:$AH$6,AN$6&amp;" "&amp;'Input-Func_Class'!$D$22,$G314:$AH314)+IFERROR(SUMIF($G$6:$AH$6,AN$6&amp;" "&amp;'Input-Func_Class'!$E$22,$G314:$AH314),SUMIF($G$6:$AH$6,AN$6&amp;" "&amp;'Input-Func_Class'!$B$24,$G314:$AH314))+SUMIF($G$6:$AH$6,AN$6&amp;" "&amp;'Input-Func_Class'!$F$22,$G314:$AH314))&lt;Check_Limit,0,1),1)</f>
        <v>0</v>
      </c>
      <c r="AO314">
        <f ca="1">IFERROR(IF(SUMIF($G$6:$AH$6,AO$6&amp;" Total",$G314:$AH314)-(SUMIF($G$6:$AH$6,AO$6&amp;" "&amp;'Input-Func_Class'!$D$22,$G314:$AH314)+IFERROR(SUMIF($G$6:$AH$6,AO$6&amp;" "&amp;'Input-Func_Class'!$E$22,$G314:$AH314),SUMIF($G$6:$AH$6,AO$6&amp;" "&amp;'Input-Func_Class'!$B$24,$G314:$AH314))+SUMIF($G$6:$AH$6,AO$6&amp;" "&amp;'Input-Func_Class'!$F$22,$G314:$AH314))&lt;Check_Limit,0,1),1)</f>
        <v>0</v>
      </c>
      <c r="AP314">
        <f ca="1">IFERROR(IF(SUMIF($G$6:$AH$6,AP$6&amp;" Total",$G314:$AH314)-(SUMIF($G$6:$AH$6,AP$6&amp;" "&amp;'Input-Func_Class'!$D$22,$G314:$AH314)+IFERROR(SUMIF($G$6:$AH$6,AP$6&amp;" "&amp;'Input-Func_Class'!$E$22,$G314:$AH314),SUMIF($G$6:$AH$6,AP$6&amp;" "&amp;'Input-Func_Class'!$B$24,$G314:$AH314))+SUMIF($G$6:$AH$6,AP$6&amp;" "&amp;'Input-Func_Class'!$F$22,$G314:$AH314))&lt;Check_Limit,0,1),1)</f>
        <v>0</v>
      </c>
    </row>
    <row r="315" spans="1:42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>Functionalization!$D315</f>
        <v>0</v>
      </c>
      <c r="E315" s="11">
        <f t="shared" si="37"/>
        <v>0</v>
      </c>
      <c r="F315" s="3" t="str">
        <f>IF($D315=0,"-",IF('Input-Accounts'!$E315&lt;&gt;0,'Input-Accounts'!$E315,'Input-Accounts'!$G315))</f>
        <v>-</v>
      </c>
      <c r="G315" s="11">
        <f ca="1">IF(G$5&lt;&gt;"",HLOOKUP(G$5,Functionalization!$G$6:$M$427,ROW($A315)-5,FALSE),IFERROR(INDEX(G$391:G$427,MATCH($F315,$B$391:$B$427,0))/VLOOKUP($F315,$B$391:$AH$427,MATCH(LEFT(TRIM(G$6),FIND("~",SUBSTITUTE(G$6,"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315))*HLOOKUP(LEFT(TRIM(G$6),FIND("~",SUBSTITUTE(G$6," ","~",LEN(TRIM(G$6))-LEN(SUBSTITUTE(TRIM(G$6)," ",""))))-1)&amp;" Total",$B$6:$AH$427,ROW($A315)-5,FALSE))</f>
        <v>0</v>
      </c>
      <c r="H315" s="11">
        <f ca="1">IF(H$5&lt;&gt;"",HLOOKUP(H$5,Functionalization!$G$6:$M$427,ROW($A315)-5,FALSE),IFERROR(INDEX(H$391:H$427,MATCH($F315,$B$391:$B$427,0))/VLOOKUP($F315,$B$391:$AH$427,MATCH(LEFT(TRIM(H$6),FIND("~",SUBSTITUTE(H$6,"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315))*HLOOKUP(LEFT(TRIM(H$6),FIND("~",SUBSTITUTE(H$6," ","~",LEN(TRIM(H$6))-LEN(SUBSTITUTE(TRIM(H$6)," ",""))))-1)&amp;" Total",$B$6:$AH$427,ROW($A315)-5,FALSE))</f>
        <v>0</v>
      </c>
      <c r="I315" s="11">
        <f ca="1">IF(I$5&lt;&gt;"",HLOOKUP(I$5,Functionalization!$G$6:$M$427,ROW($A315)-5,FALSE),IFERROR(INDEX(I$391:I$427,MATCH($F315,$B$391:$B$427,0))/VLOOKUP($F315,$B$391:$AH$427,MATCH(LEFT(TRIM(I$6),FIND("~",SUBSTITUTE(I$6,"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315))*HLOOKUP(LEFT(TRIM(I$6),FIND("~",SUBSTITUTE(I$6," ","~",LEN(TRIM(I$6))-LEN(SUBSTITUTE(TRIM(I$6)," ",""))))-1)&amp;" Total",$B$6:$AH$427,ROW($A315)-5,FALSE))</f>
        <v>0</v>
      </c>
      <c r="J315" s="11">
        <f ca="1">IF(J$5&lt;&gt;"",HLOOKUP(J$5,Functionalization!$G$6:$M$427,ROW($A315)-5,FALSE),IFERROR(INDEX(J$391:J$427,MATCH($F315,$B$391:$B$427,0))/VLOOKUP($F315,$B$391:$AH$427,MATCH(LEFT(TRIM(J$6),FIND("~",SUBSTITUTE(J$6,"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315))*HLOOKUP(LEFT(TRIM(J$6),FIND("~",SUBSTITUTE(J$6," ","~",LEN(TRIM(J$6))-LEN(SUBSTITUTE(TRIM(J$6)," ",""))))-1)&amp;" Total",$B$6:$AH$427,ROW($A315)-5,FALSE))</f>
        <v>0</v>
      </c>
      <c r="K315" s="11">
        <f ca="1">IF(K$5&lt;&gt;"",HLOOKUP(K$5,Functionalization!$G$6:$M$427,ROW($A315)-5,FALSE),IFERROR(INDEX(K$391:K$427,MATCH($F315,$B$391:$B$427,0))/VLOOKUP($F315,$B$391:$AH$427,MATCH(LEFT(TRIM(K$6),FIND("~",SUBSTITUTE(K$6,"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315))*HLOOKUP(LEFT(TRIM(K$6),FIND("~",SUBSTITUTE(K$6," ","~",LEN(TRIM(K$6))-LEN(SUBSTITUTE(TRIM(K$6)," ",""))))-1)&amp;" Total",$B$6:$AH$427,ROW($A315)-5,FALSE))</f>
        <v>0</v>
      </c>
      <c r="L315" s="11">
        <f ca="1">IF(L$5&lt;&gt;"",HLOOKUP(L$5,Functionalization!$G$6:$M$427,ROW($A315)-5,FALSE),IFERROR(INDEX(L$391:L$427,MATCH($F315,$B$391:$B$427,0))/VLOOKUP($F315,$B$391:$AH$427,MATCH(LEFT(TRIM(L$6),FIND("~",SUBSTITUTE(L$6,"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315))*HLOOKUP(LEFT(TRIM(L$6),FIND("~",SUBSTITUTE(L$6," ","~",LEN(TRIM(L$6))-LEN(SUBSTITUTE(TRIM(L$6)," ",""))))-1)&amp;" Total",$B$6:$AH$427,ROW($A315)-5,FALSE))</f>
        <v>0</v>
      </c>
      <c r="M315" s="11">
        <f ca="1">IF(M$5&lt;&gt;"",HLOOKUP(M$5,Functionalization!$G$6:$M$427,ROW($A315)-5,FALSE),IFERROR(INDEX(M$391:M$427,MATCH($F315,$B$391:$B$427,0))/VLOOKUP($F315,$B$391:$AH$427,MATCH(LEFT(TRIM(M$6),FIND("~",SUBSTITUTE(M$6,"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315))*HLOOKUP(LEFT(TRIM(M$6),FIND("~",SUBSTITUTE(M$6," ","~",LEN(TRIM(M$6))-LEN(SUBSTITUTE(TRIM(M$6)," ",""))))-1)&amp;" Total",$B$6:$AH$427,ROW($A315)-5,FALSE))</f>
        <v>0</v>
      </c>
      <c r="N315" s="11">
        <f ca="1">IF(N$5&lt;&gt;"",HLOOKUP(N$5,Functionalization!$G$6:$M$427,ROW($A315)-5,FALSE),IFERROR(INDEX(N$391:N$427,MATCH($F315,$B$391:$B$427,0))/VLOOKUP($F315,$B$391:$AH$427,MATCH(LEFT(TRIM(N$6),FIND("~",SUBSTITUTE(N$6,"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315))*HLOOKUP(LEFT(TRIM(N$6),FIND("~",SUBSTITUTE(N$6," ","~",LEN(TRIM(N$6))-LEN(SUBSTITUTE(TRIM(N$6)," ",""))))-1)&amp;" Total",$B$6:$AH$427,ROW($A315)-5,FALSE))</f>
        <v>0</v>
      </c>
      <c r="O315" s="11">
        <f ca="1">IF(O$5&lt;&gt;"",HLOOKUP(O$5,Functionalization!$G$6:$M$427,ROW($A315)-5,FALSE),IFERROR(INDEX(O$391:O$427,MATCH($F315,$B$391:$B$427,0))/VLOOKUP($F315,$B$391:$AH$427,MATCH(LEFT(TRIM(O$6),FIND("~",SUBSTITUTE(O$6,"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315))*HLOOKUP(LEFT(TRIM(O$6),FIND("~",SUBSTITUTE(O$6," ","~",LEN(TRIM(O$6))-LEN(SUBSTITUTE(TRIM(O$6)," ",""))))-1)&amp;" Total",$B$6:$AH$427,ROW($A315)-5,FALSE))</f>
        <v>0</v>
      </c>
      <c r="P315" s="11">
        <f ca="1">IF(P$5&lt;&gt;"",HLOOKUP(P$5,Functionalization!$G$6:$M$427,ROW($A315)-5,FALSE),IFERROR(INDEX(P$391:P$427,MATCH($F315,$B$391:$B$427,0))/VLOOKUP($F315,$B$391:$AH$427,MATCH(LEFT(TRIM(P$6),FIND("~",SUBSTITUTE(P$6,"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315))*HLOOKUP(LEFT(TRIM(P$6),FIND("~",SUBSTITUTE(P$6," ","~",LEN(TRIM(P$6))-LEN(SUBSTITUTE(TRIM(P$6)," ",""))))-1)&amp;" Total",$B$6:$AH$427,ROW($A315)-5,FALSE))</f>
        <v>0</v>
      </c>
      <c r="Q315" s="11">
        <f ca="1">IF(Q$5&lt;&gt;"",HLOOKUP(Q$5,Functionalization!$G$6:$M$427,ROW($A315)-5,FALSE),IFERROR(INDEX(Q$391:Q$427,MATCH($F315,$B$391:$B$427,0))/VLOOKUP($F315,$B$391:$AH$427,MATCH(LEFT(TRIM(Q$6),FIND("~",SUBSTITUTE(Q$6,"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315))*HLOOKUP(LEFT(TRIM(Q$6),FIND("~",SUBSTITUTE(Q$6," ","~",LEN(TRIM(Q$6))-LEN(SUBSTITUTE(TRIM(Q$6)," ",""))))-1)&amp;" Total",$B$6:$AH$427,ROW($A315)-5,FALSE))</f>
        <v>0</v>
      </c>
      <c r="R315" s="11">
        <f ca="1">IF(R$5&lt;&gt;"",HLOOKUP(R$5,Functionalization!$G$6:$M$427,ROW($A315)-5,FALSE),IFERROR(INDEX(R$391:R$427,MATCH($F315,$B$391:$B$427,0))/VLOOKUP($F315,$B$391:$AH$427,MATCH(LEFT(TRIM(R$6),FIND("~",SUBSTITUTE(R$6,"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315))*HLOOKUP(LEFT(TRIM(R$6),FIND("~",SUBSTITUTE(R$6," ","~",LEN(TRIM(R$6))-LEN(SUBSTITUTE(TRIM(R$6)," ",""))))-1)&amp;" Total",$B$6:$AH$427,ROW($A315)-5,FALSE))</f>
        <v>0</v>
      </c>
      <c r="S315" s="11">
        <f ca="1">IF(S$5&lt;&gt;"",HLOOKUP(S$5,Functionalization!$G$6:$M$427,ROW($A315)-5,FALSE),IFERROR(INDEX(S$391:S$427,MATCH($F315,$B$391:$B$427,0))/VLOOKUP($F315,$B$391:$AH$427,MATCH(LEFT(TRIM(S$6),FIND("~",SUBSTITUTE(S$6,"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315))*HLOOKUP(LEFT(TRIM(S$6),FIND("~",SUBSTITUTE(S$6," ","~",LEN(TRIM(S$6))-LEN(SUBSTITUTE(TRIM(S$6)," ",""))))-1)&amp;" Total",$B$6:$AH$427,ROW($A315)-5,FALSE))</f>
        <v>0</v>
      </c>
      <c r="T315" s="11">
        <f ca="1">IF(T$5&lt;&gt;"",HLOOKUP(T$5,Functionalization!$G$6:$M$427,ROW($A315)-5,FALSE),IFERROR(INDEX(T$391:T$427,MATCH($F315,$B$391:$B$427,0))/VLOOKUP($F315,$B$391:$AH$427,MATCH(LEFT(TRIM(T$6),FIND("~",SUBSTITUTE(T$6,"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315))*HLOOKUP(LEFT(TRIM(T$6),FIND("~",SUBSTITUTE(T$6," ","~",LEN(TRIM(T$6))-LEN(SUBSTITUTE(TRIM(T$6)," ",""))))-1)&amp;" Total",$B$6:$AH$427,ROW($A315)-5,FALSE))</f>
        <v>0</v>
      </c>
      <c r="U315" s="11">
        <f ca="1">IF(U$5&lt;&gt;"",HLOOKUP(U$5,Functionalization!$G$6:$M$427,ROW($A315)-5,FALSE),IFERROR(INDEX(U$391:U$427,MATCH($F315,$B$391:$B$427,0))/VLOOKUP($F315,$B$391:$AH$427,MATCH(LEFT(TRIM(U$6),FIND("~",SUBSTITUTE(U$6,"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315))*HLOOKUP(LEFT(TRIM(U$6),FIND("~",SUBSTITUTE(U$6," ","~",LEN(TRIM(U$6))-LEN(SUBSTITUTE(TRIM(U$6)," ",""))))-1)&amp;" Total",$B$6:$AH$427,ROW($A315)-5,FALSE))</f>
        <v>0</v>
      </c>
      <c r="V315" s="11">
        <f ca="1">IF(V$5&lt;&gt;"",HLOOKUP(V$5,Functionalization!$G$6:$M$427,ROW($A315)-5,FALSE),IFERROR(INDEX(V$391:V$427,MATCH($F315,$B$391:$B$427,0))/VLOOKUP($F315,$B$391:$AH$427,MATCH(LEFT(TRIM(V$6),FIND("~",SUBSTITUTE(V$6,"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315))*HLOOKUP(LEFT(TRIM(V$6),FIND("~",SUBSTITUTE(V$6," ","~",LEN(TRIM(V$6))-LEN(SUBSTITUTE(TRIM(V$6)," ",""))))-1)&amp;" Total",$B$6:$AH$427,ROW($A315)-5,FALSE))</f>
        <v>0</v>
      </c>
      <c r="W315" s="11">
        <f ca="1">IF(W$5&lt;&gt;"",HLOOKUP(W$5,Functionalization!$G$6:$M$427,ROW($A315)-5,FALSE),IFERROR(INDEX(W$391:W$427,MATCH($F315,$B$391:$B$427,0))/VLOOKUP($F315,$B$391:$AH$427,MATCH(LEFT(TRIM(W$6),FIND("~",SUBSTITUTE(W$6,"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315))*HLOOKUP(LEFT(TRIM(W$6),FIND("~",SUBSTITUTE(W$6," ","~",LEN(TRIM(W$6))-LEN(SUBSTITUTE(TRIM(W$6)," ",""))))-1)&amp;" Total",$B$6:$AH$427,ROW($A315)-5,FALSE))</f>
        <v>0</v>
      </c>
      <c r="X315" s="11">
        <f ca="1">IF(X$5&lt;&gt;"",HLOOKUP(X$5,Functionalization!$G$6:$M$427,ROW($A315)-5,FALSE),IFERROR(INDEX(X$391:X$427,MATCH($F315,$B$391:$B$427,0))/VLOOKUP($F315,$B$391:$AH$427,MATCH(LEFT(TRIM(X$6),FIND("~",SUBSTITUTE(X$6,"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315))*HLOOKUP(LEFT(TRIM(X$6),FIND("~",SUBSTITUTE(X$6," ","~",LEN(TRIM(X$6))-LEN(SUBSTITUTE(TRIM(X$6)," ",""))))-1)&amp;" Total",$B$6:$AH$427,ROW($A315)-5,FALSE))</f>
        <v>0</v>
      </c>
      <c r="Y315" s="11">
        <f ca="1">IF(Y$5&lt;&gt;"",HLOOKUP(Y$5,Functionalization!$G$6:$M$427,ROW($A315)-5,FALSE),IFERROR(INDEX(Y$391:Y$427,MATCH($F315,$B$391:$B$427,0))/VLOOKUP($F315,$B$391:$AH$427,MATCH(LEFT(TRIM(Y$6),FIND("~",SUBSTITUTE(Y$6,"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315))*HLOOKUP(LEFT(TRIM(Y$6),FIND("~",SUBSTITUTE(Y$6," ","~",LEN(TRIM(Y$6))-LEN(SUBSTITUTE(TRIM(Y$6)," ",""))))-1)&amp;" Total",$B$6:$AH$427,ROW($A315)-5,FALSE))</f>
        <v>0</v>
      </c>
      <c r="Z315" s="11">
        <f ca="1">IF(Z$5&lt;&gt;"",HLOOKUP(Z$5,Functionalization!$G$6:$M$427,ROW($A315)-5,FALSE),IFERROR(INDEX(Z$391:Z$427,MATCH($F315,$B$391:$B$427,0))/VLOOKUP($F315,$B$391:$AH$427,MATCH(LEFT(TRIM(Z$6),FIND("~",SUBSTITUTE(Z$6,"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315))*HLOOKUP(LEFT(TRIM(Z$6),FIND("~",SUBSTITUTE(Z$6," ","~",LEN(TRIM(Z$6))-LEN(SUBSTITUTE(TRIM(Z$6)," ",""))))-1)&amp;" Total",$B$6:$AH$427,ROW($A315)-5,FALSE))</f>
        <v>0</v>
      </c>
      <c r="AA315" s="11">
        <f ca="1">IF(AA$5&lt;&gt;"",HLOOKUP(AA$5,Functionalization!$G$6:$M$427,ROW($A315)-5,FALSE),IFERROR(INDEX(AA$391:AA$427,MATCH($F315,$B$391:$B$427,0))/VLOOKUP($F315,$B$391:$AH$427,MATCH(LEFT(TRIM(AA$6),FIND("~",SUBSTITUTE(AA$6,"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315))*HLOOKUP(LEFT(TRIM(AA$6),FIND("~",SUBSTITUTE(AA$6," ","~",LEN(TRIM(AA$6))-LEN(SUBSTITUTE(TRIM(AA$6)," ",""))))-1)&amp;" Total",$B$6:$AH$427,ROW($A315)-5,FALSE))</f>
        <v>0</v>
      </c>
      <c r="AB315" s="11">
        <f ca="1">IF(AB$5&lt;&gt;"",HLOOKUP(AB$5,Functionalization!$G$6:$M$427,ROW($A315)-5,FALSE),IFERROR(INDEX(AB$391:AB$427,MATCH($F315,$B$391:$B$427,0))/VLOOKUP($F315,$B$391:$AH$427,MATCH(LEFT(TRIM(AB$6),FIND("~",SUBSTITUTE(AB$6,"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315))*HLOOKUP(LEFT(TRIM(AB$6),FIND("~",SUBSTITUTE(AB$6," ","~",LEN(TRIM(AB$6))-LEN(SUBSTITUTE(TRIM(AB$6)," ",""))))-1)&amp;" Total",$B$6:$AH$427,ROW($A315)-5,FALSE))</f>
        <v>0</v>
      </c>
      <c r="AC315" s="11">
        <f ca="1">IF(AC$5&lt;&gt;"",HLOOKUP(AC$5,Functionalization!$G$6:$M$427,ROW($A315)-5,FALSE),IFERROR(INDEX(AC$391:AC$427,MATCH($F315,$B$391:$B$427,0))/VLOOKUP($F315,$B$391:$AH$427,MATCH(LEFT(TRIM(AC$6),FIND("~",SUBSTITUTE(AC$6,"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315))*HLOOKUP(LEFT(TRIM(AC$6),FIND("~",SUBSTITUTE(AC$6," ","~",LEN(TRIM(AC$6))-LEN(SUBSTITUTE(TRIM(AC$6)," ",""))))-1)&amp;" Total",$B$6:$AH$427,ROW($A315)-5,FALSE))</f>
        <v>0</v>
      </c>
      <c r="AD315" s="11">
        <f ca="1">IF(AD$5&lt;&gt;"",HLOOKUP(AD$5,Functionalization!$G$6:$M$427,ROW($A315)-5,FALSE),IFERROR(INDEX(AD$391:AD$427,MATCH($F315,$B$391:$B$427,0))/VLOOKUP($F315,$B$391:$AH$427,MATCH(LEFT(TRIM(AD$6),FIND("~",SUBSTITUTE(AD$6,"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315))*HLOOKUP(LEFT(TRIM(AD$6),FIND("~",SUBSTITUTE(AD$6," ","~",LEN(TRIM(AD$6))-LEN(SUBSTITUTE(TRIM(AD$6)," ",""))))-1)&amp;" Total",$B$6:$AH$427,ROW($A315)-5,FALSE))</f>
        <v>0</v>
      </c>
      <c r="AE315" s="11">
        <f ca="1">IF(AE$5&lt;&gt;"",HLOOKUP(AE$5,Functionalization!$G$6:$M$427,ROW($A315)-5,FALSE),IFERROR(INDEX(AE$391:AE$427,MATCH($F315,$B$391:$B$427,0))/VLOOKUP($F315,$B$391:$AH$427,MATCH(LEFT(TRIM(AE$6),FIND("~",SUBSTITUTE(AE$6,"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315))*HLOOKUP(LEFT(TRIM(AE$6),FIND("~",SUBSTITUTE(AE$6," ","~",LEN(TRIM(AE$6))-LEN(SUBSTITUTE(TRIM(AE$6)," ",""))))-1)&amp;" Total",$B$6:$AH$427,ROW($A315)-5,FALSE))</f>
        <v>0</v>
      </c>
      <c r="AF315" s="11">
        <f ca="1">IF(AF$5&lt;&gt;"",HLOOKUP(AF$5,Functionalization!$G$6:$M$427,ROW($A315)-5,FALSE),IFERROR(INDEX(AF$391:AF$427,MATCH($F315,$B$391:$B$427,0))/VLOOKUP($F315,$B$391:$AH$427,MATCH(LEFT(TRIM(AF$6),FIND("~",SUBSTITUTE(AF$6,"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315))*HLOOKUP(LEFT(TRIM(AF$6),FIND("~",SUBSTITUTE(AF$6," ","~",LEN(TRIM(AF$6))-LEN(SUBSTITUTE(TRIM(AF$6)," ",""))))-1)&amp;" Total",$B$6:$AH$427,ROW($A315)-5,FALSE))</f>
        <v>0</v>
      </c>
      <c r="AG315" s="11">
        <f ca="1">IF(AG$5&lt;&gt;"",HLOOKUP(AG$5,Functionalization!$G$6:$M$427,ROW($A315)-5,FALSE),IFERROR(INDEX(AG$391:AG$427,MATCH($F315,$B$391:$B$427,0))/VLOOKUP($F315,$B$391:$AH$427,MATCH(LEFT(TRIM(AG$6),FIND("~",SUBSTITUTE(AG$6,"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315))*HLOOKUP(LEFT(TRIM(AG$6),FIND("~",SUBSTITUTE(AG$6," ","~",LEN(TRIM(AG$6))-LEN(SUBSTITUTE(TRIM(AG$6)," ",""))))-1)&amp;" Total",$B$6:$AH$427,ROW($A315)-5,FALSE))</f>
        <v>0</v>
      </c>
      <c r="AH315" s="11">
        <f ca="1">IF(AH$5&lt;&gt;"",HLOOKUP(AH$5,Functionalization!$G$6:$M$427,ROW($A315)-5,FALSE),IFERROR(INDEX(AH$391:AH$427,MATCH($F315,$B$391:$B$427,0))/VLOOKUP($F315,$B$391:$AH$427,MATCH(LEFT(TRIM(AH$6),FIND("~",SUBSTITUTE(AH$6,"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315))*HLOOKUP(LEFT(TRIM(AH$6),FIND("~",SUBSTITUTE(AH$6," ","~",LEN(TRIM(AH$6))-LEN(SUBSTITUTE(TRIM(AH$6)," ",""))))-1)&amp;" Total",$B$6:$AH$427,ROW($A315)-5,FALSE))</f>
        <v>0</v>
      </c>
      <c r="AJ315">
        <f ca="1">IFERROR(IF(SUMIF($G$6:$AH$6,AJ$6&amp;" Total",$G315:$AH315)-(SUMIF($G$6:$AH$6,AJ$6&amp;" "&amp;'Input-Func_Class'!$D$22,$G315:$AH315)+IFERROR(SUMIF($G$6:$AH$6,AJ$6&amp;" "&amp;'Input-Func_Class'!$E$22,$G315:$AH315),SUMIF($G$6:$AH$6,AJ$6&amp;" "&amp;'Input-Func_Class'!$B$24,$G315:$AH315))+SUMIF($G$6:$AH$6,AJ$6&amp;" "&amp;'Input-Func_Class'!$F$22,$G315:$AH315))&lt;Check_Limit,0,1),1)</f>
        <v>0</v>
      </c>
      <c r="AK315">
        <f ca="1">IFERROR(IF(SUMIF($G$6:$AH$6,AK$6&amp;" Total",$G315:$AH315)-(SUMIF($G$6:$AH$6,AK$6&amp;" "&amp;'Input-Func_Class'!$D$22,$G315:$AH315)+IFERROR(SUMIF($G$6:$AH$6,AK$6&amp;" "&amp;'Input-Func_Class'!$E$22,$G315:$AH315),SUMIF($G$6:$AH$6,AK$6&amp;" "&amp;'Input-Func_Class'!$B$24,$G315:$AH315))+SUMIF($G$6:$AH$6,AK$6&amp;" "&amp;'Input-Func_Class'!$F$22,$G315:$AH315))&lt;Check_Limit,0,1),1)</f>
        <v>0</v>
      </c>
      <c r="AL315">
        <f ca="1">IFERROR(IF(SUMIF($G$6:$AH$6,AL$6&amp;" Total",$G315:$AH315)-(SUMIF($G$6:$AH$6,AL$6&amp;" "&amp;'Input-Func_Class'!$D$22,$G315:$AH315)+IFERROR(SUMIF($G$6:$AH$6,AL$6&amp;" "&amp;'Input-Func_Class'!$E$22,$G315:$AH315),SUMIF($G$6:$AH$6,AL$6&amp;" "&amp;'Input-Func_Class'!$B$24,$G315:$AH315))+SUMIF($G$6:$AH$6,AL$6&amp;" "&amp;'Input-Func_Class'!$F$22,$G315:$AH315))&lt;Check_Limit,0,1),1)</f>
        <v>0</v>
      </c>
      <c r="AM315">
        <f ca="1">IFERROR(IF(SUMIF($G$6:$AH$6,AM$6&amp;" Total",$G315:$AH315)-(SUMIF($G$6:$AH$6,AM$6&amp;" "&amp;'Input-Func_Class'!$D$22,$G315:$AH315)+IFERROR(SUMIF($G$6:$AH$6,AM$6&amp;" "&amp;'Input-Func_Class'!$E$22,$G315:$AH315),SUMIF($G$6:$AH$6,AM$6&amp;" "&amp;'Input-Func_Class'!$B$24,$G315:$AH315))+SUMIF($G$6:$AH$6,AM$6&amp;" "&amp;'Input-Func_Class'!$F$22,$G315:$AH315))&lt;Check_Limit,0,1),1)</f>
        <v>0</v>
      </c>
      <c r="AN315">
        <f ca="1">IFERROR(IF(SUMIF($G$6:$AH$6,AN$6&amp;" Total",$G315:$AH315)-(SUMIF($G$6:$AH$6,AN$6&amp;" "&amp;'Input-Func_Class'!$D$22,$G315:$AH315)+IFERROR(SUMIF($G$6:$AH$6,AN$6&amp;" "&amp;'Input-Func_Class'!$E$22,$G315:$AH315),SUMIF($G$6:$AH$6,AN$6&amp;" "&amp;'Input-Func_Class'!$B$24,$G315:$AH315))+SUMIF($G$6:$AH$6,AN$6&amp;" "&amp;'Input-Func_Class'!$F$22,$G315:$AH315))&lt;Check_Limit,0,1),1)</f>
        <v>0</v>
      </c>
      <c r="AO315">
        <f ca="1">IFERROR(IF(SUMIF($G$6:$AH$6,AO$6&amp;" Total",$G315:$AH315)-(SUMIF($G$6:$AH$6,AO$6&amp;" "&amp;'Input-Func_Class'!$D$22,$G315:$AH315)+IFERROR(SUMIF($G$6:$AH$6,AO$6&amp;" "&amp;'Input-Func_Class'!$E$22,$G315:$AH315),SUMIF($G$6:$AH$6,AO$6&amp;" "&amp;'Input-Func_Class'!$B$24,$G315:$AH315))+SUMIF($G$6:$AH$6,AO$6&amp;" "&amp;'Input-Func_Class'!$F$22,$G315:$AH315))&lt;Check_Limit,0,1),1)</f>
        <v>0</v>
      </c>
      <c r="AP315">
        <f ca="1">IFERROR(IF(SUMIF($G$6:$AH$6,AP$6&amp;" Total",$G315:$AH315)-(SUMIF($G$6:$AH$6,AP$6&amp;" "&amp;'Input-Func_Class'!$D$22,$G315:$AH315)+IFERROR(SUMIF($G$6:$AH$6,AP$6&amp;" "&amp;'Input-Func_Class'!$E$22,$G315:$AH315),SUMIF($G$6:$AH$6,AP$6&amp;" "&amp;'Input-Func_Class'!$B$24,$G315:$AH315))+SUMIF($G$6:$AH$6,AP$6&amp;" "&amp;'Input-Func_Class'!$F$22,$G315:$AH315))&lt;Check_Limit,0,1),1)</f>
        <v>0</v>
      </c>
    </row>
    <row r="316" spans="1:42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>SUBTOTAL(9,D309:D315)</f>
        <v>968334</v>
      </c>
      <c r="E316" s="11">
        <f t="shared" ca="1" si="37"/>
        <v>0</v>
      </c>
      <c r="G316" s="111">
        <f t="shared" ref="G316:AH316" ca="1" si="42">SUBTOTAL(9,G309:G315)</f>
        <v>0</v>
      </c>
      <c r="H316" s="111">
        <f t="shared" ca="1" si="42"/>
        <v>0</v>
      </c>
      <c r="I316" s="111">
        <f t="shared" ca="1" si="42"/>
        <v>0</v>
      </c>
      <c r="J316" s="111">
        <f t="shared" ca="1" si="42"/>
        <v>0</v>
      </c>
      <c r="K316" s="111">
        <f t="shared" ca="1" si="42"/>
        <v>0</v>
      </c>
      <c r="L316" s="111">
        <f t="shared" ca="1" si="42"/>
        <v>0</v>
      </c>
      <c r="M316" s="111">
        <f t="shared" ca="1" si="42"/>
        <v>0</v>
      </c>
      <c r="N316" s="111">
        <f t="shared" ca="1" si="42"/>
        <v>0</v>
      </c>
      <c r="O316" s="111">
        <f t="shared" ca="1" si="42"/>
        <v>968334</v>
      </c>
      <c r="P316" s="111">
        <f t="shared" ca="1" si="42"/>
        <v>968334</v>
      </c>
      <c r="Q316" s="111">
        <f t="shared" ca="1" si="42"/>
        <v>0</v>
      </c>
      <c r="R316" s="111">
        <f t="shared" ca="1" si="42"/>
        <v>0</v>
      </c>
      <c r="S316" s="111">
        <f t="shared" ca="1" si="42"/>
        <v>0</v>
      </c>
      <c r="T316" s="111">
        <f t="shared" ca="1" si="42"/>
        <v>0</v>
      </c>
      <c r="U316" s="111">
        <f t="shared" ca="1" si="42"/>
        <v>0</v>
      </c>
      <c r="V316" s="111">
        <f t="shared" ca="1" si="42"/>
        <v>0</v>
      </c>
      <c r="W316" s="111">
        <f t="shared" ca="1" si="42"/>
        <v>0</v>
      </c>
      <c r="X316" s="111">
        <f t="shared" ca="1" si="42"/>
        <v>0</v>
      </c>
      <c r="Y316" s="111">
        <f t="shared" ca="1" si="42"/>
        <v>0</v>
      </c>
      <c r="Z316" s="111">
        <f t="shared" ca="1" si="42"/>
        <v>0</v>
      </c>
      <c r="AA316" s="111">
        <f t="shared" ca="1" si="42"/>
        <v>0</v>
      </c>
      <c r="AB316" s="111">
        <f t="shared" ca="1" si="42"/>
        <v>0</v>
      </c>
      <c r="AC316" s="111">
        <f t="shared" ca="1" si="42"/>
        <v>0</v>
      </c>
      <c r="AD316" s="111">
        <f t="shared" ca="1" si="42"/>
        <v>0</v>
      </c>
      <c r="AE316" s="111">
        <f t="shared" ca="1" si="42"/>
        <v>0</v>
      </c>
      <c r="AF316" s="111">
        <f t="shared" ca="1" si="42"/>
        <v>0</v>
      </c>
      <c r="AG316" s="111">
        <f t="shared" ca="1" si="42"/>
        <v>0</v>
      </c>
      <c r="AH316" s="111">
        <f t="shared" ca="1" si="42"/>
        <v>0</v>
      </c>
      <c r="AJ316">
        <f ca="1">IFERROR(IF(SUMIF($G$6:$AH$6,AJ$6&amp;" Total",$G316:$AH316)-(SUMIF($G$6:$AH$6,AJ$6&amp;" "&amp;'Input-Func_Class'!$D$22,$G316:$AH316)+IFERROR(SUMIF($G$6:$AH$6,AJ$6&amp;" "&amp;'Input-Func_Class'!$E$22,$G316:$AH316),SUMIF($G$6:$AH$6,AJ$6&amp;" "&amp;'Input-Func_Class'!$B$24,$G316:$AH316))+SUMIF($G$6:$AH$6,AJ$6&amp;" "&amp;'Input-Func_Class'!$F$22,$G316:$AH316))&lt;Check_Limit,0,1),1)</f>
        <v>0</v>
      </c>
      <c r="AK316">
        <f ca="1">IFERROR(IF(SUMIF($G$6:$AH$6,AK$6&amp;" Total",$G316:$AH316)-(SUMIF($G$6:$AH$6,AK$6&amp;" "&amp;'Input-Func_Class'!$D$22,$G316:$AH316)+IFERROR(SUMIF($G$6:$AH$6,AK$6&amp;" "&amp;'Input-Func_Class'!$E$22,$G316:$AH316),SUMIF($G$6:$AH$6,AK$6&amp;" "&amp;'Input-Func_Class'!$B$24,$G316:$AH316))+SUMIF($G$6:$AH$6,AK$6&amp;" "&amp;'Input-Func_Class'!$F$22,$G316:$AH316))&lt;Check_Limit,0,1),1)</f>
        <v>0</v>
      </c>
      <c r="AL316">
        <f ca="1">IFERROR(IF(SUMIF($G$6:$AH$6,AL$6&amp;" Total",$G316:$AH316)-(SUMIF($G$6:$AH$6,AL$6&amp;" "&amp;'Input-Func_Class'!$D$22,$G316:$AH316)+IFERROR(SUMIF($G$6:$AH$6,AL$6&amp;" "&amp;'Input-Func_Class'!$E$22,$G316:$AH316),SUMIF($G$6:$AH$6,AL$6&amp;" "&amp;'Input-Func_Class'!$B$24,$G316:$AH316))+SUMIF($G$6:$AH$6,AL$6&amp;" "&amp;'Input-Func_Class'!$F$22,$G316:$AH316))&lt;Check_Limit,0,1),1)</f>
        <v>0</v>
      </c>
      <c r="AM316">
        <f ca="1">IFERROR(IF(SUMIF($G$6:$AH$6,AM$6&amp;" Total",$G316:$AH316)-(SUMIF($G$6:$AH$6,AM$6&amp;" "&amp;'Input-Func_Class'!$D$22,$G316:$AH316)+IFERROR(SUMIF($G$6:$AH$6,AM$6&amp;" "&amp;'Input-Func_Class'!$E$22,$G316:$AH316),SUMIF($G$6:$AH$6,AM$6&amp;" "&amp;'Input-Func_Class'!$B$24,$G316:$AH316))+SUMIF($G$6:$AH$6,AM$6&amp;" "&amp;'Input-Func_Class'!$F$22,$G316:$AH316))&lt;Check_Limit,0,1),1)</f>
        <v>0</v>
      </c>
      <c r="AN316">
        <f ca="1">IFERROR(IF(SUMIF($G$6:$AH$6,AN$6&amp;" Total",$G316:$AH316)-(SUMIF($G$6:$AH$6,AN$6&amp;" "&amp;'Input-Func_Class'!$D$22,$G316:$AH316)+IFERROR(SUMIF($G$6:$AH$6,AN$6&amp;" "&amp;'Input-Func_Class'!$E$22,$G316:$AH316),SUMIF($G$6:$AH$6,AN$6&amp;" "&amp;'Input-Func_Class'!$B$24,$G316:$AH316))+SUMIF($G$6:$AH$6,AN$6&amp;" "&amp;'Input-Func_Class'!$F$22,$G316:$AH316))&lt;Check_Limit,0,1),1)</f>
        <v>0</v>
      </c>
      <c r="AO316">
        <f ca="1">IFERROR(IF(SUMIF($G$6:$AH$6,AO$6&amp;" Total",$G316:$AH316)-(SUMIF($G$6:$AH$6,AO$6&amp;" "&amp;'Input-Func_Class'!$D$22,$G316:$AH316)+IFERROR(SUMIF($G$6:$AH$6,AO$6&amp;" "&amp;'Input-Func_Class'!$E$22,$G316:$AH316),SUMIF($G$6:$AH$6,AO$6&amp;" "&amp;'Input-Func_Class'!$B$24,$G316:$AH316))+SUMIF($G$6:$AH$6,AO$6&amp;" "&amp;'Input-Func_Class'!$F$22,$G316:$AH316))&lt;Check_Limit,0,1),1)</f>
        <v>0</v>
      </c>
      <c r="AP316">
        <f ca="1">IFERROR(IF(SUMIF($G$6:$AH$6,AP$6&amp;" Total",$G316:$AH316)-(SUMIF($G$6:$AH$6,AP$6&amp;" "&amp;'Input-Func_Class'!$D$22,$G316:$AH316)+IFERROR(SUMIF($G$6:$AH$6,AP$6&amp;" "&amp;'Input-Func_Class'!$E$22,$G316:$AH316),SUMIF($G$6:$AH$6,AP$6&amp;" "&amp;'Input-Func_Class'!$B$24,$G316:$AH316))+SUMIF($G$6:$AH$6,AP$6&amp;" "&amp;'Input-Func_Class'!$F$22,$G316:$AH316))&lt;Check_Limit,0,1),1)</f>
        <v>0</v>
      </c>
    </row>
    <row r="317" spans="1:42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>
        <f t="shared" si="37"/>
        <v>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J317">
        <f>IFERROR(IF(SUMIF($G$6:$AH$6,AJ$6&amp;" Total",$G317:$AH317)-(SUMIF($G$6:$AH$6,AJ$6&amp;" "&amp;'Input-Func_Class'!$D$22,$G317:$AH317)+IFERROR(SUMIF($G$6:$AH$6,AJ$6&amp;" "&amp;'Input-Func_Class'!$E$22,$G317:$AH317),SUMIF($G$6:$AH$6,AJ$6&amp;" "&amp;'Input-Func_Class'!$B$24,$G317:$AH317))+SUMIF($G$6:$AH$6,AJ$6&amp;" "&amp;'Input-Func_Class'!$F$22,$G317:$AH317))&lt;Check_Limit,0,1),1)</f>
        <v>0</v>
      </c>
      <c r="AK317">
        <f>IFERROR(IF(SUMIF($G$6:$AH$6,AK$6&amp;" Total",$G317:$AH317)-(SUMIF($G$6:$AH$6,AK$6&amp;" "&amp;'Input-Func_Class'!$D$22,$G317:$AH317)+IFERROR(SUMIF($G$6:$AH$6,AK$6&amp;" "&amp;'Input-Func_Class'!$E$22,$G317:$AH317),SUMIF($G$6:$AH$6,AK$6&amp;" "&amp;'Input-Func_Class'!$B$24,$G317:$AH317))+SUMIF($G$6:$AH$6,AK$6&amp;" "&amp;'Input-Func_Class'!$F$22,$G317:$AH317))&lt;Check_Limit,0,1),1)</f>
        <v>0</v>
      </c>
      <c r="AL317">
        <f>IFERROR(IF(SUMIF($G$6:$AH$6,AL$6&amp;" Total",$G317:$AH317)-(SUMIF($G$6:$AH$6,AL$6&amp;" "&amp;'Input-Func_Class'!$D$22,$G317:$AH317)+IFERROR(SUMIF($G$6:$AH$6,AL$6&amp;" "&amp;'Input-Func_Class'!$E$22,$G317:$AH317),SUMIF($G$6:$AH$6,AL$6&amp;" "&amp;'Input-Func_Class'!$B$24,$G317:$AH317))+SUMIF($G$6:$AH$6,AL$6&amp;" "&amp;'Input-Func_Class'!$F$22,$G317:$AH317))&lt;Check_Limit,0,1),1)</f>
        <v>0</v>
      </c>
      <c r="AM317">
        <f>IFERROR(IF(SUMIF($G$6:$AH$6,AM$6&amp;" Total",$G317:$AH317)-(SUMIF($G$6:$AH$6,AM$6&amp;" "&amp;'Input-Func_Class'!$D$22,$G317:$AH317)+IFERROR(SUMIF($G$6:$AH$6,AM$6&amp;" "&amp;'Input-Func_Class'!$E$22,$G317:$AH317),SUMIF($G$6:$AH$6,AM$6&amp;" "&amp;'Input-Func_Class'!$B$24,$G317:$AH317))+SUMIF($G$6:$AH$6,AM$6&amp;" "&amp;'Input-Func_Class'!$F$22,$G317:$AH317))&lt;Check_Limit,0,1),1)</f>
        <v>0</v>
      </c>
      <c r="AN317">
        <f>IFERROR(IF(SUMIF($G$6:$AH$6,AN$6&amp;" Total",$G317:$AH317)-(SUMIF($G$6:$AH$6,AN$6&amp;" "&amp;'Input-Func_Class'!$D$22,$G317:$AH317)+IFERROR(SUMIF($G$6:$AH$6,AN$6&amp;" "&amp;'Input-Func_Class'!$E$22,$G317:$AH317),SUMIF($G$6:$AH$6,AN$6&amp;" "&amp;'Input-Func_Class'!$B$24,$G317:$AH317))+SUMIF($G$6:$AH$6,AN$6&amp;" "&amp;'Input-Func_Class'!$F$22,$G317:$AH317))&lt;Check_Limit,0,1),1)</f>
        <v>0</v>
      </c>
      <c r="AO317">
        <f>IFERROR(IF(SUMIF($G$6:$AH$6,AO$6&amp;" Total",$G317:$AH317)-(SUMIF($G$6:$AH$6,AO$6&amp;" "&amp;'Input-Func_Class'!$D$22,$G317:$AH317)+IFERROR(SUMIF($G$6:$AH$6,AO$6&amp;" "&amp;'Input-Func_Class'!$E$22,$G317:$AH317),SUMIF($G$6:$AH$6,AO$6&amp;" "&amp;'Input-Func_Class'!$B$24,$G317:$AH317))+SUMIF($G$6:$AH$6,AO$6&amp;" "&amp;'Input-Func_Class'!$F$22,$G317:$AH317))&lt;Check_Limit,0,1),1)</f>
        <v>0</v>
      </c>
      <c r="AP317">
        <f>IFERROR(IF(SUMIF($G$6:$AH$6,AP$6&amp;" Total",$G317:$AH317)-(SUMIF($G$6:$AH$6,AP$6&amp;" "&amp;'Input-Func_Class'!$D$22,$G317:$AH317)+IFERROR(SUMIF($G$6:$AH$6,AP$6&amp;" "&amp;'Input-Func_Class'!$E$22,$G317:$AH317),SUMIF($G$6:$AH$6,AP$6&amp;" "&amp;'Input-Func_Class'!$B$24,$G317:$AH317))+SUMIF($G$6:$AH$6,AP$6&amp;" "&amp;'Input-Func_Class'!$F$22,$G317:$AH317))&lt;Check_Limit,0,1),1)</f>
        <v>0</v>
      </c>
    </row>
    <row r="318" spans="1:42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>
        <f t="shared" si="37"/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J318">
        <f>IFERROR(IF(SUMIF($G$6:$AH$6,AJ$6&amp;" Total",$G318:$AH318)-(SUMIF($G$6:$AH$6,AJ$6&amp;" "&amp;'Input-Func_Class'!$D$22,$G318:$AH318)+IFERROR(SUMIF($G$6:$AH$6,AJ$6&amp;" "&amp;'Input-Func_Class'!$E$22,$G318:$AH318),SUMIF($G$6:$AH$6,AJ$6&amp;" "&amp;'Input-Func_Class'!$B$24,$G318:$AH318))+SUMIF($G$6:$AH$6,AJ$6&amp;" "&amp;'Input-Func_Class'!$F$22,$G318:$AH318))&lt;Check_Limit,0,1),1)</f>
        <v>0</v>
      </c>
      <c r="AK318">
        <f>IFERROR(IF(SUMIF($G$6:$AH$6,AK$6&amp;" Total",$G318:$AH318)-(SUMIF($G$6:$AH$6,AK$6&amp;" "&amp;'Input-Func_Class'!$D$22,$G318:$AH318)+IFERROR(SUMIF($G$6:$AH$6,AK$6&amp;" "&amp;'Input-Func_Class'!$E$22,$G318:$AH318),SUMIF($G$6:$AH$6,AK$6&amp;" "&amp;'Input-Func_Class'!$B$24,$G318:$AH318))+SUMIF($G$6:$AH$6,AK$6&amp;" "&amp;'Input-Func_Class'!$F$22,$G318:$AH318))&lt;Check_Limit,0,1),1)</f>
        <v>0</v>
      </c>
      <c r="AL318">
        <f>IFERROR(IF(SUMIF($G$6:$AH$6,AL$6&amp;" Total",$G318:$AH318)-(SUMIF($G$6:$AH$6,AL$6&amp;" "&amp;'Input-Func_Class'!$D$22,$G318:$AH318)+IFERROR(SUMIF($G$6:$AH$6,AL$6&amp;" "&amp;'Input-Func_Class'!$E$22,$G318:$AH318),SUMIF($G$6:$AH$6,AL$6&amp;" "&amp;'Input-Func_Class'!$B$24,$G318:$AH318))+SUMIF($G$6:$AH$6,AL$6&amp;" "&amp;'Input-Func_Class'!$F$22,$G318:$AH318))&lt;Check_Limit,0,1),1)</f>
        <v>0</v>
      </c>
      <c r="AM318">
        <f>IFERROR(IF(SUMIF($G$6:$AH$6,AM$6&amp;" Total",$G318:$AH318)-(SUMIF($G$6:$AH$6,AM$6&amp;" "&amp;'Input-Func_Class'!$D$22,$G318:$AH318)+IFERROR(SUMIF($G$6:$AH$6,AM$6&amp;" "&amp;'Input-Func_Class'!$E$22,$G318:$AH318),SUMIF($G$6:$AH$6,AM$6&amp;" "&amp;'Input-Func_Class'!$B$24,$G318:$AH318))+SUMIF($G$6:$AH$6,AM$6&amp;" "&amp;'Input-Func_Class'!$F$22,$G318:$AH318))&lt;Check_Limit,0,1),1)</f>
        <v>0</v>
      </c>
      <c r="AN318">
        <f>IFERROR(IF(SUMIF($G$6:$AH$6,AN$6&amp;" Total",$G318:$AH318)-(SUMIF($G$6:$AH$6,AN$6&amp;" "&amp;'Input-Func_Class'!$D$22,$G318:$AH318)+IFERROR(SUMIF($G$6:$AH$6,AN$6&amp;" "&amp;'Input-Func_Class'!$E$22,$G318:$AH318),SUMIF($G$6:$AH$6,AN$6&amp;" "&amp;'Input-Func_Class'!$B$24,$G318:$AH318))+SUMIF($G$6:$AH$6,AN$6&amp;" "&amp;'Input-Func_Class'!$F$22,$G318:$AH318))&lt;Check_Limit,0,1),1)</f>
        <v>0</v>
      </c>
      <c r="AO318">
        <f>IFERROR(IF(SUMIF($G$6:$AH$6,AO$6&amp;" Total",$G318:$AH318)-(SUMIF($G$6:$AH$6,AO$6&amp;" "&amp;'Input-Func_Class'!$D$22,$G318:$AH318)+IFERROR(SUMIF($G$6:$AH$6,AO$6&amp;" "&amp;'Input-Func_Class'!$E$22,$G318:$AH318),SUMIF($G$6:$AH$6,AO$6&amp;" "&amp;'Input-Func_Class'!$B$24,$G318:$AH318))+SUMIF($G$6:$AH$6,AO$6&amp;" "&amp;'Input-Func_Class'!$F$22,$G318:$AH318))&lt;Check_Limit,0,1),1)</f>
        <v>0</v>
      </c>
      <c r="AP318">
        <f>IFERROR(IF(SUMIF($G$6:$AH$6,AP$6&amp;" Total",$G318:$AH318)-(SUMIF($G$6:$AH$6,AP$6&amp;" "&amp;'Input-Func_Class'!$D$22,$G318:$AH318)+IFERROR(SUMIF($G$6:$AH$6,AP$6&amp;" "&amp;'Input-Func_Class'!$E$22,$G318:$AH318),SUMIF($G$6:$AH$6,AP$6&amp;" "&amp;'Input-Func_Class'!$B$24,$G318:$AH318))+SUMIF($G$6:$AH$6,AP$6&amp;" "&amp;'Input-Func_Class'!$F$22,$G318:$AH318))&lt;Check_Limit,0,1),1)</f>
        <v>0</v>
      </c>
    </row>
    <row r="319" spans="1:42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>Functionalization!$D319</f>
        <v>87382</v>
      </c>
      <c r="E319" s="11">
        <f t="shared" ca="1" si="37"/>
        <v>0</v>
      </c>
      <c r="F319" s="3" t="str">
        <f>IF($D319=0,"-",IF('Input-Accounts'!$E319&lt;&gt;0,'Input-Accounts'!$E319,'Input-Accounts'!$G319))</f>
        <v>DEMAND</v>
      </c>
      <c r="G319" s="11">
        <f ca="1">IF(G$5&lt;&gt;"",HLOOKUP(G$5,Functionalization!$G$6:$M$427,ROW($A319)-5,FALSE),IFERROR(INDEX(G$391:G$427,MATCH($F319,$B$391:$B$427,0))/VLOOKUP($F319,$B$391:$AH$427,MATCH(LEFT(TRIM(G$6),FIND("~",SUBSTITUTE(G$6,"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319))*HLOOKUP(LEFT(TRIM(G$6),FIND("~",SUBSTITUTE(G$6," ","~",LEN(TRIM(G$6))-LEN(SUBSTITUTE(TRIM(G$6)," ",""))))-1)&amp;" Total",$B$6:$AH$427,ROW($A319)-5,FALSE))</f>
        <v>0</v>
      </c>
      <c r="H319" s="11">
        <f ca="1">IF(H$5&lt;&gt;"",HLOOKUP(H$5,Functionalization!$G$6:$M$427,ROW($A319)-5,FALSE),IFERROR(INDEX(H$391:H$427,MATCH($F319,$B$391:$B$427,0))/VLOOKUP($F319,$B$391:$AH$427,MATCH(LEFT(TRIM(H$6),FIND("~",SUBSTITUTE(H$6,"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319))*HLOOKUP(LEFT(TRIM(H$6),FIND("~",SUBSTITUTE(H$6," ","~",LEN(TRIM(H$6))-LEN(SUBSTITUTE(TRIM(H$6)," ",""))))-1)&amp;" Total",$B$6:$AH$427,ROW($A319)-5,FALSE))</f>
        <v>0</v>
      </c>
      <c r="I319" s="11">
        <f ca="1">IF(I$5&lt;&gt;"",HLOOKUP(I$5,Functionalization!$G$6:$M$427,ROW($A319)-5,FALSE),IFERROR(INDEX(I$391:I$427,MATCH($F319,$B$391:$B$427,0))/VLOOKUP($F319,$B$391:$AH$427,MATCH(LEFT(TRIM(I$6),FIND("~",SUBSTITUTE(I$6,"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319))*HLOOKUP(LEFT(TRIM(I$6),FIND("~",SUBSTITUTE(I$6," ","~",LEN(TRIM(I$6))-LEN(SUBSTITUTE(TRIM(I$6)," ",""))))-1)&amp;" Total",$B$6:$AH$427,ROW($A319)-5,FALSE))</f>
        <v>0</v>
      </c>
      <c r="J319" s="11">
        <f ca="1">IF(J$5&lt;&gt;"",HLOOKUP(J$5,Functionalization!$G$6:$M$427,ROW($A319)-5,FALSE),IFERROR(INDEX(J$391:J$427,MATCH($F319,$B$391:$B$427,0))/VLOOKUP($F319,$B$391:$AH$427,MATCH(LEFT(TRIM(J$6),FIND("~",SUBSTITUTE(J$6,"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319))*HLOOKUP(LEFT(TRIM(J$6),FIND("~",SUBSTITUTE(J$6," ","~",LEN(TRIM(J$6))-LEN(SUBSTITUTE(TRIM(J$6)," ",""))))-1)&amp;" Total",$B$6:$AH$427,ROW($A319)-5,FALSE))</f>
        <v>0</v>
      </c>
      <c r="K319" s="11">
        <f ca="1">IF(K$5&lt;&gt;"",HLOOKUP(K$5,Functionalization!$G$6:$M$427,ROW($A319)-5,FALSE),IFERROR(INDEX(K$391:K$427,MATCH($F319,$B$391:$B$427,0))/VLOOKUP($F319,$B$391:$AH$427,MATCH(LEFT(TRIM(K$6),FIND("~",SUBSTITUTE(K$6,"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319))*HLOOKUP(LEFT(TRIM(K$6),FIND("~",SUBSTITUTE(K$6," ","~",LEN(TRIM(K$6))-LEN(SUBSTITUTE(TRIM(K$6)," ",""))))-1)&amp;" Total",$B$6:$AH$427,ROW($A319)-5,FALSE))</f>
        <v>0</v>
      </c>
      <c r="L319" s="11">
        <f ca="1">IF(L$5&lt;&gt;"",HLOOKUP(L$5,Functionalization!$G$6:$M$427,ROW($A319)-5,FALSE),IFERROR(INDEX(L$391:L$427,MATCH($F319,$B$391:$B$427,0))/VLOOKUP($F319,$B$391:$AH$427,MATCH(LEFT(TRIM(L$6),FIND("~",SUBSTITUTE(L$6,"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319))*HLOOKUP(LEFT(TRIM(L$6),FIND("~",SUBSTITUTE(L$6," ","~",LEN(TRIM(L$6))-LEN(SUBSTITUTE(TRIM(L$6)," ",""))))-1)&amp;" Total",$B$6:$AH$427,ROW($A319)-5,FALSE))</f>
        <v>0</v>
      </c>
      <c r="M319" s="11">
        <f ca="1">IF(M$5&lt;&gt;"",HLOOKUP(M$5,Functionalization!$G$6:$M$427,ROW($A319)-5,FALSE),IFERROR(INDEX(M$391:M$427,MATCH($F319,$B$391:$B$427,0))/VLOOKUP($F319,$B$391:$AH$427,MATCH(LEFT(TRIM(M$6),FIND("~",SUBSTITUTE(M$6,"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319))*HLOOKUP(LEFT(TRIM(M$6),FIND("~",SUBSTITUTE(M$6," ","~",LEN(TRIM(M$6))-LEN(SUBSTITUTE(TRIM(M$6)," ",""))))-1)&amp;" Total",$B$6:$AH$427,ROW($A319)-5,FALSE))</f>
        <v>0</v>
      </c>
      <c r="N319" s="11">
        <f ca="1">IF(N$5&lt;&gt;"",HLOOKUP(N$5,Functionalization!$G$6:$M$427,ROW($A319)-5,FALSE),IFERROR(INDEX(N$391:N$427,MATCH($F319,$B$391:$B$427,0))/VLOOKUP($F319,$B$391:$AH$427,MATCH(LEFT(TRIM(N$6),FIND("~",SUBSTITUTE(N$6,"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319))*HLOOKUP(LEFT(TRIM(N$6),FIND("~",SUBSTITUTE(N$6," ","~",LEN(TRIM(N$6))-LEN(SUBSTITUTE(TRIM(N$6)," ",""))))-1)&amp;" Total",$B$6:$AH$427,ROW($A319)-5,FALSE))</f>
        <v>0</v>
      </c>
      <c r="O319" s="11">
        <f ca="1">IF(O$5&lt;&gt;"",HLOOKUP(O$5,Functionalization!$G$6:$M$427,ROW($A319)-5,FALSE),IFERROR(INDEX(O$391:O$427,MATCH($F319,$B$391:$B$427,0))/VLOOKUP($F319,$B$391:$AH$427,MATCH(LEFT(TRIM(O$6),FIND("~",SUBSTITUTE(O$6,"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319))*HLOOKUP(LEFT(TRIM(O$6),FIND("~",SUBSTITUTE(O$6," ","~",LEN(TRIM(O$6))-LEN(SUBSTITUTE(TRIM(O$6)," ",""))))-1)&amp;" Total",$B$6:$AH$427,ROW($A319)-5,FALSE))</f>
        <v>0</v>
      </c>
      <c r="P319" s="11">
        <f ca="1">IF(P$5&lt;&gt;"",HLOOKUP(P$5,Functionalization!$G$6:$M$427,ROW($A319)-5,FALSE),IFERROR(INDEX(P$391:P$427,MATCH($F319,$B$391:$B$427,0))/VLOOKUP($F319,$B$391:$AH$427,MATCH(LEFT(TRIM(P$6),FIND("~",SUBSTITUTE(P$6,"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319))*HLOOKUP(LEFT(TRIM(P$6),FIND("~",SUBSTITUTE(P$6," ","~",LEN(TRIM(P$6))-LEN(SUBSTITUTE(TRIM(P$6)," ",""))))-1)&amp;" Total",$B$6:$AH$427,ROW($A319)-5,FALSE))</f>
        <v>0</v>
      </c>
      <c r="Q319" s="11">
        <f ca="1">IF(Q$5&lt;&gt;"",HLOOKUP(Q$5,Functionalization!$G$6:$M$427,ROW($A319)-5,FALSE),IFERROR(INDEX(Q$391:Q$427,MATCH($F319,$B$391:$B$427,0))/VLOOKUP($F319,$B$391:$AH$427,MATCH(LEFT(TRIM(Q$6),FIND("~",SUBSTITUTE(Q$6,"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319))*HLOOKUP(LEFT(TRIM(Q$6),FIND("~",SUBSTITUTE(Q$6," ","~",LEN(TRIM(Q$6))-LEN(SUBSTITUTE(TRIM(Q$6)," ",""))))-1)&amp;" Total",$B$6:$AH$427,ROW($A319)-5,FALSE))</f>
        <v>0</v>
      </c>
      <c r="R319" s="11">
        <f ca="1">IF(R$5&lt;&gt;"",HLOOKUP(R$5,Functionalization!$G$6:$M$427,ROW($A319)-5,FALSE),IFERROR(INDEX(R$391:R$427,MATCH($F319,$B$391:$B$427,0))/VLOOKUP($F319,$B$391:$AH$427,MATCH(LEFT(TRIM(R$6),FIND("~",SUBSTITUTE(R$6,"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319))*HLOOKUP(LEFT(TRIM(R$6),FIND("~",SUBSTITUTE(R$6," ","~",LEN(TRIM(R$6))-LEN(SUBSTITUTE(TRIM(R$6)," ",""))))-1)&amp;" Total",$B$6:$AH$427,ROW($A319)-5,FALSE))</f>
        <v>0</v>
      </c>
      <c r="S319" s="11">
        <f ca="1">IF(S$5&lt;&gt;"",HLOOKUP(S$5,Functionalization!$G$6:$M$427,ROW($A319)-5,FALSE),IFERROR(INDEX(S$391:S$427,MATCH($F319,$B$391:$B$427,0))/VLOOKUP($F319,$B$391:$AH$427,MATCH(LEFT(TRIM(S$6),FIND("~",SUBSTITUTE(S$6,"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319))*HLOOKUP(LEFT(TRIM(S$6),FIND("~",SUBSTITUTE(S$6," ","~",LEN(TRIM(S$6))-LEN(SUBSTITUTE(TRIM(S$6)," ",""))))-1)&amp;" Total",$B$6:$AH$427,ROW($A319)-5,FALSE))</f>
        <v>87382</v>
      </c>
      <c r="T319" s="11">
        <f ca="1">IF(T$5&lt;&gt;"",HLOOKUP(T$5,Functionalization!$G$6:$M$427,ROW($A319)-5,FALSE),IFERROR(INDEX(T$391:T$427,MATCH($F319,$B$391:$B$427,0))/VLOOKUP($F319,$B$391:$AH$427,MATCH(LEFT(TRIM(T$6),FIND("~",SUBSTITUTE(T$6,"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319))*HLOOKUP(LEFT(TRIM(T$6),FIND("~",SUBSTITUTE(T$6," ","~",LEN(TRIM(T$6))-LEN(SUBSTITUTE(TRIM(T$6)," ",""))))-1)&amp;" Total",$B$6:$AH$427,ROW($A319)-5,FALSE))</f>
        <v>87382</v>
      </c>
      <c r="U319" s="11">
        <f ca="1">IF(U$5&lt;&gt;"",HLOOKUP(U$5,Functionalization!$G$6:$M$427,ROW($A319)-5,FALSE),IFERROR(INDEX(U$391:U$427,MATCH($F319,$B$391:$B$427,0))/VLOOKUP($F319,$B$391:$AH$427,MATCH(LEFT(TRIM(U$6),FIND("~",SUBSTITUTE(U$6,"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319))*HLOOKUP(LEFT(TRIM(U$6),FIND("~",SUBSTITUTE(U$6," ","~",LEN(TRIM(U$6))-LEN(SUBSTITUTE(TRIM(U$6)," ",""))))-1)&amp;" Total",$B$6:$AH$427,ROW($A319)-5,FALSE))</f>
        <v>0</v>
      </c>
      <c r="V319" s="11">
        <f ca="1">IF(V$5&lt;&gt;"",HLOOKUP(V$5,Functionalization!$G$6:$M$427,ROW($A319)-5,FALSE),IFERROR(INDEX(V$391:V$427,MATCH($F319,$B$391:$B$427,0))/VLOOKUP($F319,$B$391:$AH$427,MATCH(LEFT(TRIM(V$6),FIND("~",SUBSTITUTE(V$6,"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319))*HLOOKUP(LEFT(TRIM(V$6),FIND("~",SUBSTITUTE(V$6," ","~",LEN(TRIM(V$6))-LEN(SUBSTITUTE(TRIM(V$6)," ",""))))-1)&amp;" Total",$B$6:$AH$427,ROW($A319)-5,FALSE))</f>
        <v>0</v>
      </c>
      <c r="W319" s="11">
        <f ca="1">IF(W$5&lt;&gt;"",HLOOKUP(W$5,Functionalization!$G$6:$M$427,ROW($A319)-5,FALSE),IFERROR(INDEX(W$391:W$427,MATCH($F319,$B$391:$B$427,0))/VLOOKUP($F319,$B$391:$AH$427,MATCH(LEFT(TRIM(W$6),FIND("~",SUBSTITUTE(W$6,"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319))*HLOOKUP(LEFT(TRIM(W$6),FIND("~",SUBSTITUTE(W$6," ","~",LEN(TRIM(W$6))-LEN(SUBSTITUTE(TRIM(W$6)," ",""))))-1)&amp;" Total",$B$6:$AH$427,ROW($A319)-5,FALSE))</f>
        <v>0</v>
      </c>
      <c r="X319" s="11">
        <f ca="1">IF(X$5&lt;&gt;"",HLOOKUP(X$5,Functionalization!$G$6:$M$427,ROW($A319)-5,FALSE),IFERROR(INDEX(X$391:X$427,MATCH($F319,$B$391:$B$427,0))/VLOOKUP($F319,$B$391:$AH$427,MATCH(LEFT(TRIM(X$6),FIND("~",SUBSTITUTE(X$6,"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319))*HLOOKUP(LEFT(TRIM(X$6),FIND("~",SUBSTITUTE(X$6," ","~",LEN(TRIM(X$6))-LEN(SUBSTITUTE(TRIM(X$6)," ",""))))-1)&amp;" Total",$B$6:$AH$427,ROW($A319)-5,FALSE))</f>
        <v>0</v>
      </c>
      <c r="Y319" s="11">
        <f ca="1">IF(Y$5&lt;&gt;"",HLOOKUP(Y$5,Functionalization!$G$6:$M$427,ROW($A319)-5,FALSE),IFERROR(INDEX(Y$391:Y$427,MATCH($F319,$B$391:$B$427,0))/VLOOKUP($F319,$B$391:$AH$427,MATCH(LEFT(TRIM(Y$6),FIND("~",SUBSTITUTE(Y$6,"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319))*HLOOKUP(LEFT(TRIM(Y$6),FIND("~",SUBSTITUTE(Y$6," ","~",LEN(TRIM(Y$6))-LEN(SUBSTITUTE(TRIM(Y$6)," ",""))))-1)&amp;" Total",$B$6:$AH$427,ROW($A319)-5,FALSE))</f>
        <v>0</v>
      </c>
      <c r="Z319" s="11">
        <f ca="1">IF(Z$5&lt;&gt;"",HLOOKUP(Z$5,Functionalization!$G$6:$M$427,ROW($A319)-5,FALSE),IFERROR(INDEX(Z$391:Z$427,MATCH($F319,$B$391:$B$427,0))/VLOOKUP($F319,$B$391:$AH$427,MATCH(LEFT(TRIM(Z$6),FIND("~",SUBSTITUTE(Z$6,"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319))*HLOOKUP(LEFT(TRIM(Z$6),FIND("~",SUBSTITUTE(Z$6," ","~",LEN(TRIM(Z$6))-LEN(SUBSTITUTE(TRIM(Z$6)," ",""))))-1)&amp;" Total",$B$6:$AH$427,ROW($A319)-5,FALSE))</f>
        <v>0</v>
      </c>
      <c r="AA319" s="11">
        <f ca="1">IF(AA$5&lt;&gt;"",HLOOKUP(AA$5,Functionalization!$G$6:$M$427,ROW($A319)-5,FALSE),IFERROR(INDEX(AA$391:AA$427,MATCH($F319,$B$391:$B$427,0))/VLOOKUP($F319,$B$391:$AH$427,MATCH(LEFT(TRIM(AA$6),FIND("~",SUBSTITUTE(AA$6,"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319))*HLOOKUP(LEFT(TRIM(AA$6),FIND("~",SUBSTITUTE(AA$6," ","~",LEN(TRIM(AA$6))-LEN(SUBSTITUTE(TRIM(AA$6)," ",""))))-1)&amp;" Total",$B$6:$AH$427,ROW($A319)-5,FALSE))</f>
        <v>0</v>
      </c>
      <c r="AB319" s="11">
        <f ca="1">IF(AB$5&lt;&gt;"",HLOOKUP(AB$5,Functionalization!$G$6:$M$427,ROW($A319)-5,FALSE),IFERROR(INDEX(AB$391:AB$427,MATCH($F319,$B$391:$B$427,0))/VLOOKUP($F319,$B$391:$AH$427,MATCH(LEFT(TRIM(AB$6),FIND("~",SUBSTITUTE(AB$6,"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319))*HLOOKUP(LEFT(TRIM(AB$6),FIND("~",SUBSTITUTE(AB$6," ","~",LEN(TRIM(AB$6))-LEN(SUBSTITUTE(TRIM(AB$6)," ",""))))-1)&amp;" Total",$B$6:$AH$427,ROW($A319)-5,FALSE))</f>
        <v>0</v>
      </c>
      <c r="AC319" s="11">
        <f ca="1">IF(AC$5&lt;&gt;"",HLOOKUP(AC$5,Functionalization!$G$6:$M$427,ROW($A319)-5,FALSE),IFERROR(INDEX(AC$391:AC$427,MATCH($F319,$B$391:$B$427,0))/VLOOKUP($F319,$B$391:$AH$427,MATCH(LEFT(TRIM(AC$6),FIND("~",SUBSTITUTE(AC$6,"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319))*HLOOKUP(LEFT(TRIM(AC$6),FIND("~",SUBSTITUTE(AC$6," ","~",LEN(TRIM(AC$6))-LEN(SUBSTITUTE(TRIM(AC$6)," ",""))))-1)&amp;" Total",$B$6:$AH$427,ROW($A319)-5,FALSE))</f>
        <v>0</v>
      </c>
      <c r="AD319" s="11">
        <f ca="1">IF(AD$5&lt;&gt;"",HLOOKUP(AD$5,Functionalization!$G$6:$M$427,ROW($A319)-5,FALSE),IFERROR(INDEX(AD$391:AD$427,MATCH($F319,$B$391:$B$427,0))/VLOOKUP($F319,$B$391:$AH$427,MATCH(LEFT(TRIM(AD$6),FIND("~",SUBSTITUTE(AD$6,"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319))*HLOOKUP(LEFT(TRIM(AD$6),FIND("~",SUBSTITUTE(AD$6," ","~",LEN(TRIM(AD$6))-LEN(SUBSTITUTE(TRIM(AD$6)," ",""))))-1)&amp;" Total",$B$6:$AH$427,ROW($A319)-5,FALSE))</f>
        <v>0</v>
      </c>
      <c r="AE319" s="11">
        <f ca="1">IF(AE$5&lt;&gt;"",HLOOKUP(AE$5,Functionalization!$G$6:$M$427,ROW($A319)-5,FALSE),IFERROR(INDEX(AE$391:AE$427,MATCH($F319,$B$391:$B$427,0))/VLOOKUP($F319,$B$391:$AH$427,MATCH(LEFT(TRIM(AE$6),FIND("~",SUBSTITUTE(AE$6,"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319))*HLOOKUP(LEFT(TRIM(AE$6),FIND("~",SUBSTITUTE(AE$6," ","~",LEN(TRIM(AE$6))-LEN(SUBSTITUTE(TRIM(AE$6)," ",""))))-1)&amp;" Total",$B$6:$AH$427,ROW($A319)-5,FALSE))</f>
        <v>0</v>
      </c>
      <c r="AF319" s="11">
        <f ca="1">IF(AF$5&lt;&gt;"",HLOOKUP(AF$5,Functionalization!$G$6:$M$427,ROW($A319)-5,FALSE),IFERROR(INDEX(AF$391:AF$427,MATCH($F319,$B$391:$B$427,0))/VLOOKUP($F319,$B$391:$AH$427,MATCH(LEFT(TRIM(AF$6),FIND("~",SUBSTITUTE(AF$6,"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319))*HLOOKUP(LEFT(TRIM(AF$6),FIND("~",SUBSTITUTE(AF$6," ","~",LEN(TRIM(AF$6))-LEN(SUBSTITUTE(TRIM(AF$6)," ",""))))-1)&amp;" Total",$B$6:$AH$427,ROW($A319)-5,FALSE))</f>
        <v>0</v>
      </c>
      <c r="AG319" s="11">
        <f ca="1">IF(AG$5&lt;&gt;"",HLOOKUP(AG$5,Functionalization!$G$6:$M$427,ROW($A319)-5,FALSE),IFERROR(INDEX(AG$391:AG$427,MATCH($F319,$B$391:$B$427,0))/VLOOKUP($F319,$B$391:$AH$427,MATCH(LEFT(TRIM(AG$6),FIND("~",SUBSTITUTE(AG$6,"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319))*HLOOKUP(LEFT(TRIM(AG$6),FIND("~",SUBSTITUTE(AG$6," ","~",LEN(TRIM(AG$6))-LEN(SUBSTITUTE(TRIM(AG$6)," ",""))))-1)&amp;" Total",$B$6:$AH$427,ROW($A319)-5,FALSE))</f>
        <v>0</v>
      </c>
      <c r="AH319" s="11">
        <f ca="1">IF(AH$5&lt;&gt;"",HLOOKUP(AH$5,Functionalization!$G$6:$M$427,ROW($A319)-5,FALSE),IFERROR(INDEX(AH$391:AH$427,MATCH($F319,$B$391:$B$427,0))/VLOOKUP($F319,$B$391:$AH$427,MATCH(LEFT(TRIM(AH$6),FIND("~",SUBSTITUTE(AH$6,"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319))*HLOOKUP(LEFT(TRIM(AH$6),FIND("~",SUBSTITUTE(AH$6," ","~",LEN(TRIM(AH$6))-LEN(SUBSTITUTE(TRIM(AH$6)," ",""))))-1)&amp;" Total",$B$6:$AH$427,ROW($A319)-5,FALSE))</f>
        <v>0</v>
      </c>
      <c r="AJ319">
        <f ca="1">IFERROR(IF(SUMIF($G$6:$AH$6,AJ$6&amp;" Total",$G319:$AH319)-(SUMIF($G$6:$AH$6,AJ$6&amp;" "&amp;'Input-Func_Class'!$D$22,$G319:$AH319)+IFERROR(SUMIF($G$6:$AH$6,AJ$6&amp;" "&amp;'Input-Func_Class'!$E$22,$G319:$AH319),SUMIF($G$6:$AH$6,AJ$6&amp;" "&amp;'Input-Func_Class'!$B$24,$G319:$AH319))+SUMIF($G$6:$AH$6,AJ$6&amp;" "&amp;'Input-Func_Class'!$F$22,$G319:$AH319))&lt;Check_Limit,0,1),1)</f>
        <v>0</v>
      </c>
      <c r="AK319">
        <f ca="1">IFERROR(IF(SUMIF($G$6:$AH$6,AK$6&amp;" Total",$G319:$AH319)-(SUMIF($G$6:$AH$6,AK$6&amp;" "&amp;'Input-Func_Class'!$D$22,$G319:$AH319)+IFERROR(SUMIF($G$6:$AH$6,AK$6&amp;" "&amp;'Input-Func_Class'!$E$22,$G319:$AH319),SUMIF($G$6:$AH$6,AK$6&amp;" "&amp;'Input-Func_Class'!$B$24,$G319:$AH319))+SUMIF($G$6:$AH$6,AK$6&amp;" "&amp;'Input-Func_Class'!$F$22,$G319:$AH319))&lt;Check_Limit,0,1),1)</f>
        <v>0</v>
      </c>
      <c r="AL319">
        <f ca="1">IFERROR(IF(SUMIF($G$6:$AH$6,AL$6&amp;" Total",$G319:$AH319)-(SUMIF($G$6:$AH$6,AL$6&amp;" "&amp;'Input-Func_Class'!$D$22,$G319:$AH319)+IFERROR(SUMIF($G$6:$AH$6,AL$6&amp;" "&amp;'Input-Func_Class'!$E$22,$G319:$AH319),SUMIF($G$6:$AH$6,AL$6&amp;" "&amp;'Input-Func_Class'!$B$24,$G319:$AH319))+SUMIF($G$6:$AH$6,AL$6&amp;" "&amp;'Input-Func_Class'!$F$22,$G319:$AH319))&lt;Check_Limit,0,1),1)</f>
        <v>0</v>
      </c>
      <c r="AM319">
        <f ca="1">IFERROR(IF(SUMIF($G$6:$AH$6,AM$6&amp;" Total",$G319:$AH319)-(SUMIF($G$6:$AH$6,AM$6&amp;" "&amp;'Input-Func_Class'!$D$22,$G319:$AH319)+IFERROR(SUMIF($G$6:$AH$6,AM$6&amp;" "&amp;'Input-Func_Class'!$E$22,$G319:$AH319),SUMIF($G$6:$AH$6,AM$6&amp;" "&amp;'Input-Func_Class'!$B$24,$G319:$AH319))+SUMIF($G$6:$AH$6,AM$6&amp;" "&amp;'Input-Func_Class'!$F$22,$G319:$AH319))&lt;Check_Limit,0,1),1)</f>
        <v>0</v>
      </c>
      <c r="AN319">
        <f ca="1">IFERROR(IF(SUMIF($G$6:$AH$6,AN$6&amp;" Total",$G319:$AH319)-(SUMIF($G$6:$AH$6,AN$6&amp;" "&amp;'Input-Func_Class'!$D$22,$G319:$AH319)+IFERROR(SUMIF($G$6:$AH$6,AN$6&amp;" "&amp;'Input-Func_Class'!$E$22,$G319:$AH319),SUMIF($G$6:$AH$6,AN$6&amp;" "&amp;'Input-Func_Class'!$B$24,$G319:$AH319))+SUMIF($G$6:$AH$6,AN$6&amp;" "&amp;'Input-Func_Class'!$F$22,$G319:$AH319))&lt;Check_Limit,0,1),1)</f>
        <v>0</v>
      </c>
      <c r="AO319">
        <f ca="1">IFERROR(IF(SUMIF($G$6:$AH$6,AO$6&amp;" Total",$G319:$AH319)-(SUMIF($G$6:$AH$6,AO$6&amp;" "&amp;'Input-Func_Class'!$D$22,$G319:$AH319)+IFERROR(SUMIF($G$6:$AH$6,AO$6&amp;" "&amp;'Input-Func_Class'!$E$22,$G319:$AH319),SUMIF($G$6:$AH$6,AO$6&amp;" "&amp;'Input-Func_Class'!$B$24,$G319:$AH319))+SUMIF($G$6:$AH$6,AO$6&amp;" "&amp;'Input-Func_Class'!$F$22,$G319:$AH319))&lt;Check_Limit,0,1),1)</f>
        <v>0</v>
      </c>
      <c r="AP319">
        <f ca="1">IFERROR(IF(SUMIF($G$6:$AH$6,AP$6&amp;" Total",$G319:$AH319)-(SUMIF($G$6:$AH$6,AP$6&amp;" "&amp;'Input-Func_Class'!$D$22,$G319:$AH319)+IFERROR(SUMIF($G$6:$AH$6,AP$6&amp;" "&amp;'Input-Func_Class'!$E$22,$G319:$AH319),SUMIF($G$6:$AH$6,AP$6&amp;" "&amp;'Input-Func_Class'!$B$24,$G319:$AH319))+SUMIF($G$6:$AH$6,AP$6&amp;" "&amp;'Input-Func_Class'!$F$22,$G319:$AH319))&lt;Check_Limit,0,1),1)</f>
        <v>0</v>
      </c>
    </row>
    <row r="320" spans="1:42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>Functionalization!$D320</f>
        <v>44636</v>
      </c>
      <c r="E320" s="11">
        <f t="shared" ca="1" si="37"/>
        <v>0</v>
      </c>
      <c r="F320" s="3" t="str">
        <f>IF($D320=0,"-",IF('Input-Accounts'!$E320&lt;&gt;0,'Input-Accounts'!$E320,'Input-Accounts'!$G320))</f>
        <v>DEMAND</v>
      </c>
      <c r="G320" s="11">
        <f ca="1">IF(G$5&lt;&gt;"",HLOOKUP(G$5,Functionalization!$G$6:$M$427,ROW($A320)-5,FALSE),IFERROR(INDEX(G$391:G$427,MATCH($F320,$B$391:$B$427,0))/VLOOKUP($F320,$B$391:$AH$427,MATCH(LEFT(TRIM(G$6),FIND("~",SUBSTITUTE(G$6,"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320))*HLOOKUP(LEFT(TRIM(G$6),FIND("~",SUBSTITUTE(G$6," ","~",LEN(TRIM(G$6))-LEN(SUBSTITUTE(TRIM(G$6)," ",""))))-1)&amp;" Total",$B$6:$AH$427,ROW($A320)-5,FALSE))</f>
        <v>0</v>
      </c>
      <c r="H320" s="11">
        <f ca="1">IF(H$5&lt;&gt;"",HLOOKUP(H$5,Functionalization!$G$6:$M$427,ROW($A320)-5,FALSE),IFERROR(INDEX(H$391:H$427,MATCH($F320,$B$391:$B$427,0))/VLOOKUP($F320,$B$391:$AH$427,MATCH(LEFT(TRIM(H$6),FIND("~",SUBSTITUTE(H$6,"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320))*HLOOKUP(LEFT(TRIM(H$6),FIND("~",SUBSTITUTE(H$6," ","~",LEN(TRIM(H$6))-LEN(SUBSTITUTE(TRIM(H$6)," ",""))))-1)&amp;" Total",$B$6:$AH$427,ROW($A320)-5,FALSE))</f>
        <v>0</v>
      </c>
      <c r="I320" s="11">
        <f ca="1">IF(I$5&lt;&gt;"",HLOOKUP(I$5,Functionalization!$G$6:$M$427,ROW($A320)-5,FALSE),IFERROR(INDEX(I$391:I$427,MATCH($F320,$B$391:$B$427,0))/VLOOKUP($F320,$B$391:$AH$427,MATCH(LEFT(TRIM(I$6),FIND("~",SUBSTITUTE(I$6,"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320))*HLOOKUP(LEFT(TRIM(I$6),FIND("~",SUBSTITUTE(I$6," ","~",LEN(TRIM(I$6))-LEN(SUBSTITUTE(TRIM(I$6)," ",""))))-1)&amp;" Total",$B$6:$AH$427,ROW($A320)-5,FALSE))</f>
        <v>0</v>
      </c>
      <c r="J320" s="11">
        <f ca="1">IF(J$5&lt;&gt;"",HLOOKUP(J$5,Functionalization!$G$6:$M$427,ROW($A320)-5,FALSE),IFERROR(INDEX(J$391:J$427,MATCH($F320,$B$391:$B$427,0))/VLOOKUP($F320,$B$391:$AH$427,MATCH(LEFT(TRIM(J$6),FIND("~",SUBSTITUTE(J$6,"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320))*HLOOKUP(LEFT(TRIM(J$6),FIND("~",SUBSTITUTE(J$6," ","~",LEN(TRIM(J$6))-LEN(SUBSTITUTE(TRIM(J$6)," ",""))))-1)&amp;" Total",$B$6:$AH$427,ROW($A320)-5,FALSE))</f>
        <v>0</v>
      </c>
      <c r="K320" s="11">
        <f ca="1">IF(K$5&lt;&gt;"",HLOOKUP(K$5,Functionalization!$G$6:$M$427,ROW($A320)-5,FALSE),IFERROR(INDEX(K$391:K$427,MATCH($F320,$B$391:$B$427,0))/VLOOKUP($F320,$B$391:$AH$427,MATCH(LEFT(TRIM(K$6),FIND("~",SUBSTITUTE(K$6,"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320))*HLOOKUP(LEFT(TRIM(K$6),FIND("~",SUBSTITUTE(K$6," ","~",LEN(TRIM(K$6))-LEN(SUBSTITUTE(TRIM(K$6)," ",""))))-1)&amp;" Total",$B$6:$AH$427,ROW($A320)-5,FALSE))</f>
        <v>0</v>
      </c>
      <c r="L320" s="11">
        <f ca="1">IF(L$5&lt;&gt;"",HLOOKUP(L$5,Functionalization!$G$6:$M$427,ROW($A320)-5,FALSE),IFERROR(INDEX(L$391:L$427,MATCH($F320,$B$391:$B$427,0))/VLOOKUP($F320,$B$391:$AH$427,MATCH(LEFT(TRIM(L$6),FIND("~",SUBSTITUTE(L$6,"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320))*HLOOKUP(LEFT(TRIM(L$6),FIND("~",SUBSTITUTE(L$6," ","~",LEN(TRIM(L$6))-LEN(SUBSTITUTE(TRIM(L$6)," ",""))))-1)&amp;" Total",$B$6:$AH$427,ROW($A320)-5,FALSE))</f>
        <v>0</v>
      </c>
      <c r="M320" s="11">
        <f ca="1">IF(M$5&lt;&gt;"",HLOOKUP(M$5,Functionalization!$G$6:$M$427,ROW($A320)-5,FALSE),IFERROR(INDEX(M$391:M$427,MATCH($F320,$B$391:$B$427,0))/VLOOKUP($F320,$B$391:$AH$427,MATCH(LEFT(TRIM(M$6),FIND("~",SUBSTITUTE(M$6,"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320))*HLOOKUP(LEFT(TRIM(M$6),FIND("~",SUBSTITUTE(M$6," ","~",LEN(TRIM(M$6))-LEN(SUBSTITUTE(TRIM(M$6)," ",""))))-1)&amp;" Total",$B$6:$AH$427,ROW($A320)-5,FALSE))</f>
        <v>0</v>
      </c>
      <c r="N320" s="11">
        <f ca="1">IF(N$5&lt;&gt;"",HLOOKUP(N$5,Functionalization!$G$6:$M$427,ROW($A320)-5,FALSE),IFERROR(INDEX(N$391:N$427,MATCH($F320,$B$391:$B$427,0))/VLOOKUP($F320,$B$391:$AH$427,MATCH(LEFT(TRIM(N$6),FIND("~",SUBSTITUTE(N$6,"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320))*HLOOKUP(LEFT(TRIM(N$6),FIND("~",SUBSTITUTE(N$6," ","~",LEN(TRIM(N$6))-LEN(SUBSTITUTE(TRIM(N$6)," ",""))))-1)&amp;" Total",$B$6:$AH$427,ROW($A320)-5,FALSE))</f>
        <v>0</v>
      </c>
      <c r="O320" s="11">
        <f ca="1">IF(O$5&lt;&gt;"",HLOOKUP(O$5,Functionalization!$G$6:$M$427,ROW($A320)-5,FALSE),IFERROR(INDEX(O$391:O$427,MATCH($F320,$B$391:$B$427,0))/VLOOKUP($F320,$B$391:$AH$427,MATCH(LEFT(TRIM(O$6),FIND("~",SUBSTITUTE(O$6,"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320))*HLOOKUP(LEFT(TRIM(O$6),FIND("~",SUBSTITUTE(O$6," ","~",LEN(TRIM(O$6))-LEN(SUBSTITUTE(TRIM(O$6)," ",""))))-1)&amp;" Total",$B$6:$AH$427,ROW($A320)-5,FALSE))</f>
        <v>0</v>
      </c>
      <c r="P320" s="11">
        <f ca="1">IF(P$5&lt;&gt;"",HLOOKUP(P$5,Functionalization!$G$6:$M$427,ROW($A320)-5,FALSE),IFERROR(INDEX(P$391:P$427,MATCH($F320,$B$391:$B$427,0))/VLOOKUP($F320,$B$391:$AH$427,MATCH(LEFT(TRIM(P$6),FIND("~",SUBSTITUTE(P$6,"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320))*HLOOKUP(LEFT(TRIM(P$6),FIND("~",SUBSTITUTE(P$6," ","~",LEN(TRIM(P$6))-LEN(SUBSTITUTE(TRIM(P$6)," ",""))))-1)&amp;" Total",$B$6:$AH$427,ROW($A320)-5,FALSE))</f>
        <v>0</v>
      </c>
      <c r="Q320" s="11">
        <f ca="1">IF(Q$5&lt;&gt;"",HLOOKUP(Q$5,Functionalization!$G$6:$M$427,ROW($A320)-5,FALSE),IFERROR(INDEX(Q$391:Q$427,MATCH($F320,$B$391:$B$427,0))/VLOOKUP($F320,$B$391:$AH$427,MATCH(LEFT(TRIM(Q$6),FIND("~",SUBSTITUTE(Q$6,"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320))*HLOOKUP(LEFT(TRIM(Q$6),FIND("~",SUBSTITUTE(Q$6," ","~",LEN(TRIM(Q$6))-LEN(SUBSTITUTE(TRIM(Q$6)," ",""))))-1)&amp;" Total",$B$6:$AH$427,ROW($A320)-5,FALSE))</f>
        <v>0</v>
      </c>
      <c r="R320" s="11">
        <f ca="1">IF(R$5&lt;&gt;"",HLOOKUP(R$5,Functionalization!$G$6:$M$427,ROW($A320)-5,FALSE),IFERROR(INDEX(R$391:R$427,MATCH($F320,$B$391:$B$427,0))/VLOOKUP($F320,$B$391:$AH$427,MATCH(LEFT(TRIM(R$6),FIND("~",SUBSTITUTE(R$6,"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320))*HLOOKUP(LEFT(TRIM(R$6),FIND("~",SUBSTITUTE(R$6," ","~",LEN(TRIM(R$6))-LEN(SUBSTITUTE(TRIM(R$6)," ",""))))-1)&amp;" Total",$B$6:$AH$427,ROW($A320)-5,FALSE))</f>
        <v>0</v>
      </c>
      <c r="S320" s="11">
        <f ca="1">IF(S$5&lt;&gt;"",HLOOKUP(S$5,Functionalization!$G$6:$M$427,ROW($A320)-5,FALSE),IFERROR(INDEX(S$391:S$427,MATCH($F320,$B$391:$B$427,0))/VLOOKUP($F320,$B$391:$AH$427,MATCH(LEFT(TRIM(S$6),FIND("~",SUBSTITUTE(S$6,"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320))*HLOOKUP(LEFT(TRIM(S$6),FIND("~",SUBSTITUTE(S$6," ","~",LEN(TRIM(S$6))-LEN(SUBSTITUTE(TRIM(S$6)," ",""))))-1)&amp;" Total",$B$6:$AH$427,ROW($A320)-5,FALSE))</f>
        <v>44636</v>
      </c>
      <c r="T320" s="11">
        <f ca="1">IF(T$5&lt;&gt;"",HLOOKUP(T$5,Functionalization!$G$6:$M$427,ROW($A320)-5,FALSE),IFERROR(INDEX(T$391:T$427,MATCH($F320,$B$391:$B$427,0))/VLOOKUP($F320,$B$391:$AH$427,MATCH(LEFT(TRIM(T$6),FIND("~",SUBSTITUTE(T$6,"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320))*HLOOKUP(LEFT(TRIM(T$6),FIND("~",SUBSTITUTE(T$6," ","~",LEN(TRIM(T$6))-LEN(SUBSTITUTE(TRIM(T$6)," ",""))))-1)&amp;" Total",$B$6:$AH$427,ROW($A320)-5,FALSE))</f>
        <v>44636</v>
      </c>
      <c r="U320" s="11">
        <f ca="1">IF(U$5&lt;&gt;"",HLOOKUP(U$5,Functionalization!$G$6:$M$427,ROW($A320)-5,FALSE),IFERROR(INDEX(U$391:U$427,MATCH($F320,$B$391:$B$427,0))/VLOOKUP($F320,$B$391:$AH$427,MATCH(LEFT(TRIM(U$6),FIND("~",SUBSTITUTE(U$6,"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320))*HLOOKUP(LEFT(TRIM(U$6),FIND("~",SUBSTITUTE(U$6," ","~",LEN(TRIM(U$6))-LEN(SUBSTITUTE(TRIM(U$6)," ",""))))-1)&amp;" Total",$B$6:$AH$427,ROW($A320)-5,FALSE))</f>
        <v>0</v>
      </c>
      <c r="V320" s="11">
        <f ca="1">IF(V$5&lt;&gt;"",HLOOKUP(V$5,Functionalization!$G$6:$M$427,ROW($A320)-5,FALSE),IFERROR(INDEX(V$391:V$427,MATCH($F320,$B$391:$B$427,0))/VLOOKUP($F320,$B$391:$AH$427,MATCH(LEFT(TRIM(V$6),FIND("~",SUBSTITUTE(V$6,"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320))*HLOOKUP(LEFT(TRIM(V$6),FIND("~",SUBSTITUTE(V$6," ","~",LEN(TRIM(V$6))-LEN(SUBSTITUTE(TRIM(V$6)," ",""))))-1)&amp;" Total",$B$6:$AH$427,ROW($A320)-5,FALSE))</f>
        <v>0</v>
      </c>
      <c r="W320" s="11">
        <f ca="1">IF(W$5&lt;&gt;"",HLOOKUP(W$5,Functionalization!$G$6:$M$427,ROW($A320)-5,FALSE),IFERROR(INDEX(W$391:W$427,MATCH($F320,$B$391:$B$427,0))/VLOOKUP($F320,$B$391:$AH$427,MATCH(LEFT(TRIM(W$6),FIND("~",SUBSTITUTE(W$6,"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320))*HLOOKUP(LEFT(TRIM(W$6),FIND("~",SUBSTITUTE(W$6," ","~",LEN(TRIM(W$6))-LEN(SUBSTITUTE(TRIM(W$6)," ",""))))-1)&amp;" Total",$B$6:$AH$427,ROW($A320)-5,FALSE))</f>
        <v>0</v>
      </c>
      <c r="X320" s="11">
        <f ca="1">IF(X$5&lt;&gt;"",HLOOKUP(X$5,Functionalization!$G$6:$M$427,ROW($A320)-5,FALSE),IFERROR(INDEX(X$391:X$427,MATCH($F320,$B$391:$B$427,0))/VLOOKUP($F320,$B$391:$AH$427,MATCH(LEFT(TRIM(X$6),FIND("~",SUBSTITUTE(X$6,"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320))*HLOOKUP(LEFT(TRIM(X$6),FIND("~",SUBSTITUTE(X$6," ","~",LEN(TRIM(X$6))-LEN(SUBSTITUTE(TRIM(X$6)," ",""))))-1)&amp;" Total",$B$6:$AH$427,ROW($A320)-5,FALSE))</f>
        <v>0</v>
      </c>
      <c r="Y320" s="11">
        <f ca="1">IF(Y$5&lt;&gt;"",HLOOKUP(Y$5,Functionalization!$G$6:$M$427,ROW($A320)-5,FALSE),IFERROR(INDEX(Y$391:Y$427,MATCH($F320,$B$391:$B$427,0))/VLOOKUP($F320,$B$391:$AH$427,MATCH(LEFT(TRIM(Y$6),FIND("~",SUBSTITUTE(Y$6,"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320))*HLOOKUP(LEFT(TRIM(Y$6),FIND("~",SUBSTITUTE(Y$6," ","~",LEN(TRIM(Y$6))-LEN(SUBSTITUTE(TRIM(Y$6)," ",""))))-1)&amp;" Total",$B$6:$AH$427,ROW($A320)-5,FALSE))</f>
        <v>0</v>
      </c>
      <c r="Z320" s="11">
        <f ca="1">IF(Z$5&lt;&gt;"",HLOOKUP(Z$5,Functionalization!$G$6:$M$427,ROW($A320)-5,FALSE),IFERROR(INDEX(Z$391:Z$427,MATCH($F320,$B$391:$B$427,0))/VLOOKUP($F320,$B$391:$AH$427,MATCH(LEFT(TRIM(Z$6),FIND("~",SUBSTITUTE(Z$6,"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320))*HLOOKUP(LEFT(TRIM(Z$6),FIND("~",SUBSTITUTE(Z$6," ","~",LEN(TRIM(Z$6))-LEN(SUBSTITUTE(TRIM(Z$6)," ",""))))-1)&amp;" Total",$B$6:$AH$427,ROW($A320)-5,FALSE))</f>
        <v>0</v>
      </c>
      <c r="AA320" s="11">
        <f ca="1">IF(AA$5&lt;&gt;"",HLOOKUP(AA$5,Functionalization!$G$6:$M$427,ROW($A320)-5,FALSE),IFERROR(INDEX(AA$391:AA$427,MATCH($F320,$B$391:$B$427,0))/VLOOKUP($F320,$B$391:$AH$427,MATCH(LEFT(TRIM(AA$6),FIND("~",SUBSTITUTE(AA$6,"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320))*HLOOKUP(LEFT(TRIM(AA$6),FIND("~",SUBSTITUTE(AA$6," ","~",LEN(TRIM(AA$6))-LEN(SUBSTITUTE(TRIM(AA$6)," ",""))))-1)&amp;" Total",$B$6:$AH$427,ROW($A320)-5,FALSE))</f>
        <v>0</v>
      </c>
      <c r="AB320" s="11">
        <f ca="1">IF(AB$5&lt;&gt;"",HLOOKUP(AB$5,Functionalization!$G$6:$M$427,ROW($A320)-5,FALSE),IFERROR(INDEX(AB$391:AB$427,MATCH($F320,$B$391:$B$427,0))/VLOOKUP($F320,$B$391:$AH$427,MATCH(LEFT(TRIM(AB$6),FIND("~",SUBSTITUTE(AB$6,"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320))*HLOOKUP(LEFT(TRIM(AB$6),FIND("~",SUBSTITUTE(AB$6," ","~",LEN(TRIM(AB$6))-LEN(SUBSTITUTE(TRIM(AB$6)," ",""))))-1)&amp;" Total",$B$6:$AH$427,ROW($A320)-5,FALSE))</f>
        <v>0</v>
      </c>
      <c r="AC320" s="11">
        <f ca="1">IF(AC$5&lt;&gt;"",HLOOKUP(AC$5,Functionalization!$G$6:$M$427,ROW($A320)-5,FALSE),IFERROR(INDEX(AC$391:AC$427,MATCH($F320,$B$391:$B$427,0))/VLOOKUP($F320,$B$391:$AH$427,MATCH(LEFT(TRIM(AC$6),FIND("~",SUBSTITUTE(AC$6,"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320))*HLOOKUP(LEFT(TRIM(AC$6),FIND("~",SUBSTITUTE(AC$6," ","~",LEN(TRIM(AC$6))-LEN(SUBSTITUTE(TRIM(AC$6)," ",""))))-1)&amp;" Total",$B$6:$AH$427,ROW($A320)-5,FALSE))</f>
        <v>0</v>
      </c>
      <c r="AD320" s="11">
        <f ca="1">IF(AD$5&lt;&gt;"",HLOOKUP(AD$5,Functionalization!$G$6:$M$427,ROW($A320)-5,FALSE),IFERROR(INDEX(AD$391:AD$427,MATCH($F320,$B$391:$B$427,0))/VLOOKUP($F320,$B$391:$AH$427,MATCH(LEFT(TRIM(AD$6),FIND("~",SUBSTITUTE(AD$6,"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320))*HLOOKUP(LEFT(TRIM(AD$6),FIND("~",SUBSTITUTE(AD$6," ","~",LEN(TRIM(AD$6))-LEN(SUBSTITUTE(TRIM(AD$6)," ",""))))-1)&amp;" Total",$B$6:$AH$427,ROW($A320)-5,FALSE))</f>
        <v>0</v>
      </c>
      <c r="AE320" s="11">
        <f ca="1">IF(AE$5&lt;&gt;"",HLOOKUP(AE$5,Functionalization!$G$6:$M$427,ROW($A320)-5,FALSE),IFERROR(INDEX(AE$391:AE$427,MATCH($F320,$B$391:$B$427,0))/VLOOKUP($F320,$B$391:$AH$427,MATCH(LEFT(TRIM(AE$6),FIND("~",SUBSTITUTE(AE$6,"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320))*HLOOKUP(LEFT(TRIM(AE$6),FIND("~",SUBSTITUTE(AE$6," ","~",LEN(TRIM(AE$6))-LEN(SUBSTITUTE(TRIM(AE$6)," ",""))))-1)&amp;" Total",$B$6:$AH$427,ROW($A320)-5,FALSE))</f>
        <v>0</v>
      </c>
      <c r="AF320" s="11">
        <f ca="1">IF(AF$5&lt;&gt;"",HLOOKUP(AF$5,Functionalization!$G$6:$M$427,ROW($A320)-5,FALSE),IFERROR(INDEX(AF$391:AF$427,MATCH($F320,$B$391:$B$427,0))/VLOOKUP($F320,$B$391:$AH$427,MATCH(LEFT(TRIM(AF$6),FIND("~",SUBSTITUTE(AF$6,"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320))*HLOOKUP(LEFT(TRIM(AF$6),FIND("~",SUBSTITUTE(AF$6," ","~",LEN(TRIM(AF$6))-LEN(SUBSTITUTE(TRIM(AF$6)," ",""))))-1)&amp;" Total",$B$6:$AH$427,ROW($A320)-5,FALSE))</f>
        <v>0</v>
      </c>
      <c r="AG320" s="11">
        <f ca="1">IF(AG$5&lt;&gt;"",HLOOKUP(AG$5,Functionalization!$G$6:$M$427,ROW($A320)-5,FALSE),IFERROR(INDEX(AG$391:AG$427,MATCH($F320,$B$391:$B$427,0))/VLOOKUP($F320,$B$391:$AH$427,MATCH(LEFT(TRIM(AG$6),FIND("~",SUBSTITUTE(AG$6,"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320))*HLOOKUP(LEFT(TRIM(AG$6),FIND("~",SUBSTITUTE(AG$6," ","~",LEN(TRIM(AG$6))-LEN(SUBSTITUTE(TRIM(AG$6)," ",""))))-1)&amp;" Total",$B$6:$AH$427,ROW($A320)-5,FALSE))</f>
        <v>0</v>
      </c>
      <c r="AH320" s="11">
        <f ca="1">IF(AH$5&lt;&gt;"",HLOOKUP(AH$5,Functionalization!$G$6:$M$427,ROW($A320)-5,FALSE),IFERROR(INDEX(AH$391:AH$427,MATCH($F320,$B$391:$B$427,0))/VLOOKUP($F320,$B$391:$AH$427,MATCH(LEFT(TRIM(AH$6),FIND("~",SUBSTITUTE(AH$6,"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320))*HLOOKUP(LEFT(TRIM(AH$6),FIND("~",SUBSTITUTE(AH$6," ","~",LEN(TRIM(AH$6))-LEN(SUBSTITUTE(TRIM(AH$6)," ",""))))-1)&amp;" Total",$B$6:$AH$427,ROW($A320)-5,FALSE))</f>
        <v>0</v>
      </c>
      <c r="AJ320">
        <f ca="1">IFERROR(IF(SUMIF($G$6:$AH$6,AJ$6&amp;" Total",$G320:$AH320)-(SUMIF($G$6:$AH$6,AJ$6&amp;" "&amp;'Input-Func_Class'!$D$22,$G320:$AH320)+IFERROR(SUMIF($G$6:$AH$6,AJ$6&amp;" "&amp;'Input-Func_Class'!$E$22,$G320:$AH320),SUMIF($G$6:$AH$6,AJ$6&amp;" "&amp;'Input-Func_Class'!$B$24,$G320:$AH320))+SUMIF($G$6:$AH$6,AJ$6&amp;" "&amp;'Input-Func_Class'!$F$22,$G320:$AH320))&lt;Check_Limit,0,1),1)</f>
        <v>0</v>
      </c>
      <c r="AK320">
        <f ca="1">IFERROR(IF(SUMIF($G$6:$AH$6,AK$6&amp;" Total",$G320:$AH320)-(SUMIF($G$6:$AH$6,AK$6&amp;" "&amp;'Input-Func_Class'!$D$22,$G320:$AH320)+IFERROR(SUMIF($G$6:$AH$6,AK$6&amp;" "&amp;'Input-Func_Class'!$E$22,$G320:$AH320),SUMIF($G$6:$AH$6,AK$6&amp;" "&amp;'Input-Func_Class'!$B$24,$G320:$AH320))+SUMIF($G$6:$AH$6,AK$6&amp;" "&amp;'Input-Func_Class'!$F$22,$G320:$AH320))&lt;Check_Limit,0,1),1)</f>
        <v>0</v>
      </c>
      <c r="AL320">
        <f ca="1">IFERROR(IF(SUMIF($G$6:$AH$6,AL$6&amp;" Total",$G320:$AH320)-(SUMIF($G$6:$AH$6,AL$6&amp;" "&amp;'Input-Func_Class'!$D$22,$G320:$AH320)+IFERROR(SUMIF($G$6:$AH$6,AL$6&amp;" "&amp;'Input-Func_Class'!$E$22,$G320:$AH320),SUMIF($G$6:$AH$6,AL$6&amp;" "&amp;'Input-Func_Class'!$B$24,$G320:$AH320))+SUMIF($G$6:$AH$6,AL$6&amp;" "&amp;'Input-Func_Class'!$F$22,$G320:$AH320))&lt;Check_Limit,0,1),1)</f>
        <v>0</v>
      </c>
      <c r="AM320">
        <f ca="1">IFERROR(IF(SUMIF($G$6:$AH$6,AM$6&amp;" Total",$G320:$AH320)-(SUMIF($G$6:$AH$6,AM$6&amp;" "&amp;'Input-Func_Class'!$D$22,$G320:$AH320)+IFERROR(SUMIF($G$6:$AH$6,AM$6&amp;" "&amp;'Input-Func_Class'!$E$22,$G320:$AH320),SUMIF($G$6:$AH$6,AM$6&amp;" "&amp;'Input-Func_Class'!$B$24,$G320:$AH320))+SUMIF($G$6:$AH$6,AM$6&amp;" "&amp;'Input-Func_Class'!$F$22,$G320:$AH320))&lt;Check_Limit,0,1),1)</f>
        <v>0</v>
      </c>
      <c r="AN320">
        <f ca="1">IFERROR(IF(SUMIF($G$6:$AH$6,AN$6&amp;" Total",$G320:$AH320)-(SUMIF($G$6:$AH$6,AN$6&amp;" "&amp;'Input-Func_Class'!$D$22,$G320:$AH320)+IFERROR(SUMIF($G$6:$AH$6,AN$6&amp;" "&amp;'Input-Func_Class'!$E$22,$G320:$AH320),SUMIF($G$6:$AH$6,AN$6&amp;" "&amp;'Input-Func_Class'!$B$24,$G320:$AH320))+SUMIF($G$6:$AH$6,AN$6&amp;" "&amp;'Input-Func_Class'!$F$22,$G320:$AH320))&lt;Check_Limit,0,1),1)</f>
        <v>0</v>
      </c>
      <c r="AO320">
        <f ca="1">IFERROR(IF(SUMIF($G$6:$AH$6,AO$6&amp;" Total",$G320:$AH320)-(SUMIF($G$6:$AH$6,AO$6&amp;" "&amp;'Input-Func_Class'!$D$22,$G320:$AH320)+IFERROR(SUMIF($G$6:$AH$6,AO$6&amp;" "&amp;'Input-Func_Class'!$E$22,$G320:$AH320),SUMIF($G$6:$AH$6,AO$6&amp;" "&amp;'Input-Func_Class'!$B$24,$G320:$AH320))+SUMIF($G$6:$AH$6,AO$6&amp;" "&amp;'Input-Func_Class'!$F$22,$G320:$AH320))&lt;Check_Limit,0,1),1)</f>
        <v>0</v>
      </c>
      <c r="AP320">
        <f ca="1">IFERROR(IF(SUMIF($G$6:$AH$6,AP$6&amp;" Total",$G320:$AH320)-(SUMIF($G$6:$AH$6,AP$6&amp;" "&amp;'Input-Func_Class'!$D$22,$G320:$AH320)+IFERROR(SUMIF($G$6:$AH$6,AP$6&amp;" "&amp;'Input-Func_Class'!$E$22,$G320:$AH320),SUMIF($G$6:$AH$6,AP$6&amp;" "&amp;'Input-Func_Class'!$B$24,$G320:$AH320))+SUMIF($G$6:$AH$6,AP$6&amp;" "&amp;'Input-Func_Class'!$F$22,$G320:$AH320))&lt;Check_Limit,0,1),1)</f>
        <v>0</v>
      </c>
    </row>
    <row r="321" spans="1:42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>Functionalization!$D321</f>
        <v>4344630</v>
      </c>
      <c r="E321" s="11">
        <f t="shared" ca="1" si="37"/>
        <v>0</v>
      </c>
      <c r="F321" s="3" t="str">
        <f>IF($D321=0,"-",IF('Input-Accounts'!$E321&lt;&gt;0,'Input-Accounts'!$E321,'Input-Accounts'!$G321))</f>
        <v>DEMAND</v>
      </c>
      <c r="G321" s="11">
        <f ca="1">IF(G$5&lt;&gt;"",HLOOKUP(G$5,Functionalization!$G$6:$M$427,ROW($A321)-5,FALSE),IFERROR(INDEX(G$391:G$427,MATCH($F321,$B$391:$B$427,0))/VLOOKUP($F321,$B$391:$AH$427,MATCH(LEFT(TRIM(G$6),FIND("~",SUBSTITUTE(G$6,"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321))*HLOOKUP(LEFT(TRIM(G$6),FIND("~",SUBSTITUTE(G$6," ","~",LEN(TRIM(G$6))-LEN(SUBSTITUTE(TRIM(G$6)," ",""))))-1)&amp;" Total",$B$6:$AH$427,ROW($A321)-5,FALSE))</f>
        <v>0</v>
      </c>
      <c r="H321" s="11">
        <f ca="1">IF(H$5&lt;&gt;"",HLOOKUP(H$5,Functionalization!$G$6:$M$427,ROW($A321)-5,FALSE),IFERROR(INDEX(H$391:H$427,MATCH($F321,$B$391:$B$427,0))/VLOOKUP($F321,$B$391:$AH$427,MATCH(LEFT(TRIM(H$6),FIND("~",SUBSTITUTE(H$6,"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321))*HLOOKUP(LEFT(TRIM(H$6),FIND("~",SUBSTITUTE(H$6," ","~",LEN(TRIM(H$6))-LEN(SUBSTITUTE(TRIM(H$6)," ",""))))-1)&amp;" Total",$B$6:$AH$427,ROW($A321)-5,FALSE))</f>
        <v>0</v>
      </c>
      <c r="I321" s="11">
        <f ca="1">IF(I$5&lt;&gt;"",HLOOKUP(I$5,Functionalization!$G$6:$M$427,ROW($A321)-5,FALSE),IFERROR(INDEX(I$391:I$427,MATCH($F321,$B$391:$B$427,0))/VLOOKUP($F321,$B$391:$AH$427,MATCH(LEFT(TRIM(I$6),FIND("~",SUBSTITUTE(I$6,"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321))*HLOOKUP(LEFT(TRIM(I$6),FIND("~",SUBSTITUTE(I$6," ","~",LEN(TRIM(I$6))-LEN(SUBSTITUTE(TRIM(I$6)," ",""))))-1)&amp;" Total",$B$6:$AH$427,ROW($A321)-5,FALSE))</f>
        <v>0</v>
      </c>
      <c r="J321" s="11">
        <f ca="1">IF(J$5&lt;&gt;"",HLOOKUP(J$5,Functionalization!$G$6:$M$427,ROW($A321)-5,FALSE),IFERROR(INDEX(J$391:J$427,MATCH($F321,$B$391:$B$427,0))/VLOOKUP($F321,$B$391:$AH$427,MATCH(LEFT(TRIM(J$6),FIND("~",SUBSTITUTE(J$6,"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321))*HLOOKUP(LEFT(TRIM(J$6),FIND("~",SUBSTITUTE(J$6," ","~",LEN(TRIM(J$6))-LEN(SUBSTITUTE(TRIM(J$6)," ",""))))-1)&amp;" Total",$B$6:$AH$427,ROW($A321)-5,FALSE))</f>
        <v>0</v>
      </c>
      <c r="K321" s="11">
        <f ca="1">IF(K$5&lt;&gt;"",HLOOKUP(K$5,Functionalization!$G$6:$M$427,ROW($A321)-5,FALSE),IFERROR(INDEX(K$391:K$427,MATCH($F321,$B$391:$B$427,0))/VLOOKUP($F321,$B$391:$AH$427,MATCH(LEFT(TRIM(K$6),FIND("~",SUBSTITUTE(K$6,"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321))*HLOOKUP(LEFT(TRIM(K$6),FIND("~",SUBSTITUTE(K$6," ","~",LEN(TRIM(K$6))-LEN(SUBSTITUTE(TRIM(K$6)," ",""))))-1)&amp;" Total",$B$6:$AH$427,ROW($A321)-5,FALSE))</f>
        <v>0</v>
      </c>
      <c r="L321" s="11">
        <f ca="1">IF(L$5&lt;&gt;"",HLOOKUP(L$5,Functionalization!$G$6:$M$427,ROW($A321)-5,FALSE),IFERROR(INDEX(L$391:L$427,MATCH($F321,$B$391:$B$427,0))/VLOOKUP($F321,$B$391:$AH$427,MATCH(LEFT(TRIM(L$6),FIND("~",SUBSTITUTE(L$6,"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321))*HLOOKUP(LEFT(TRIM(L$6),FIND("~",SUBSTITUTE(L$6," ","~",LEN(TRIM(L$6))-LEN(SUBSTITUTE(TRIM(L$6)," ",""))))-1)&amp;" Total",$B$6:$AH$427,ROW($A321)-5,FALSE))</f>
        <v>0</v>
      </c>
      <c r="M321" s="11">
        <f ca="1">IF(M$5&lt;&gt;"",HLOOKUP(M$5,Functionalization!$G$6:$M$427,ROW($A321)-5,FALSE),IFERROR(INDEX(M$391:M$427,MATCH($F321,$B$391:$B$427,0))/VLOOKUP($F321,$B$391:$AH$427,MATCH(LEFT(TRIM(M$6),FIND("~",SUBSTITUTE(M$6,"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321))*HLOOKUP(LEFT(TRIM(M$6),FIND("~",SUBSTITUTE(M$6," ","~",LEN(TRIM(M$6))-LEN(SUBSTITUTE(TRIM(M$6)," ",""))))-1)&amp;" Total",$B$6:$AH$427,ROW($A321)-5,FALSE))</f>
        <v>0</v>
      </c>
      <c r="N321" s="11">
        <f ca="1">IF(N$5&lt;&gt;"",HLOOKUP(N$5,Functionalization!$G$6:$M$427,ROW($A321)-5,FALSE),IFERROR(INDEX(N$391:N$427,MATCH($F321,$B$391:$B$427,0))/VLOOKUP($F321,$B$391:$AH$427,MATCH(LEFT(TRIM(N$6),FIND("~",SUBSTITUTE(N$6,"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321))*HLOOKUP(LEFT(TRIM(N$6),FIND("~",SUBSTITUTE(N$6," ","~",LEN(TRIM(N$6))-LEN(SUBSTITUTE(TRIM(N$6)," ",""))))-1)&amp;" Total",$B$6:$AH$427,ROW($A321)-5,FALSE))</f>
        <v>0</v>
      </c>
      <c r="O321" s="11">
        <f ca="1">IF(O$5&lt;&gt;"",HLOOKUP(O$5,Functionalization!$G$6:$M$427,ROW($A321)-5,FALSE),IFERROR(INDEX(O$391:O$427,MATCH($F321,$B$391:$B$427,0))/VLOOKUP($F321,$B$391:$AH$427,MATCH(LEFT(TRIM(O$6),FIND("~",SUBSTITUTE(O$6,"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321))*HLOOKUP(LEFT(TRIM(O$6),FIND("~",SUBSTITUTE(O$6," ","~",LEN(TRIM(O$6))-LEN(SUBSTITUTE(TRIM(O$6)," ",""))))-1)&amp;" Total",$B$6:$AH$427,ROW($A321)-5,FALSE))</f>
        <v>0</v>
      </c>
      <c r="P321" s="11">
        <f ca="1">IF(P$5&lt;&gt;"",HLOOKUP(P$5,Functionalization!$G$6:$M$427,ROW($A321)-5,FALSE),IFERROR(INDEX(P$391:P$427,MATCH($F321,$B$391:$B$427,0))/VLOOKUP($F321,$B$391:$AH$427,MATCH(LEFT(TRIM(P$6),FIND("~",SUBSTITUTE(P$6,"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321))*HLOOKUP(LEFT(TRIM(P$6),FIND("~",SUBSTITUTE(P$6," ","~",LEN(TRIM(P$6))-LEN(SUBSTITUTE(TRIM(P$6)," ",""))))-1)&amp;" Total",$B$6:$AH$427,ROW($A321)-5,FALSE))</f>
        <v>0</v>
      </c>
      <c r="Q321" s="11">
        <f ca="1">IF(Q$5&lt;&gt;"",HLOOKUP(Q$5,Functionalization!$G$6:$M$427,ROW($A321)-5,FALSE),IFERROR(INDEX(Q$391:Q$427,MATCH($F321,$B$391:$B$427,0))/VLOOKUP($F321,$B$391:$AH$427,MATCH(LEFT(TRIM(Q$6),FIND("~",SUBSTITUTE(Q$6,"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321))*HLOOKUP(LEFT(TRIM(Q$6),FIND("~",SUBSTITUTE(Q$6," ","~",LEN(TRIM(Q$6))-LEN(SUBSTITUTE(TRIM(Q$6)," ",""))))-1)&amp;" Total",$B$6:$AH$427,ROW($A321)-5,FALSE))</f>
        <v>0</v>
      </c>
      <c r="R321" s="11">
        <f ca="1">IF(R$5&lt;&gt;"",HLOOKUP(R$5,Functionalization!$G$6:$M$427,ROW($A321)-5,FALSE),IFERROR(INDEX(R$391:R$427,MATCH($F321,$B$391:$B$427,0))/VLOOKUP($F321,$B$391:$AH$427,MATCH(LEFT(TRIM(R$6),FIND("~",SUBSTITUTE(R$6,"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321))*HLOOKUP(LEFT(TRIM(R$6),FIND("~",SUBSTITUTE(R$6," ","~",LEN(TRIM(R$6))-LEN(SUBSTITUTE(TRIM(R$6)," ",""))))-1)&amp;" Total",$B$6:$AH$427,ROW($A321)-5,FALSE))</f>
        <v>0</v>
      </c>
      <c r="S321" s="11">
        <f ca="1">IF(S$5&lt;&gt;"",HLOOKUP(S$5,Functionalization!$G$6:$M$427,ROW($A321)-5,FALSE),IFERROR(INDEX(S$391:S$427,MATCH($F321,$B$391:$B$427,0))/VLOOKUP($F321,$B$391:$AH$427,MATCH(LEFT(TRIM(S$6),FIND("~",SUBSTITUTE(S$6,"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321))*HLOOKUP(LEFT(TRIM(S$6),FIND("~",SUBSTITUTE(S$6," ","~",LEN(TRIM(S$6))-LEN(SUBSTITUTE(TRIM(S$6)," ",""))))-1)&amp;" Total",$B$6:$AH$427,ROW($A321)-5,FALSE))</f>
        <v>4344630</v>
      </c>
      <c r="T321" s="11">
        <f ca="1">IF(T$5&lt;&gt;"",HLOOKUP(T$5,Functionalization!$G$6:$M$427,ROW($A321)-5,FALSE),IFERROR(INDEX(T$391:T$427,MATCH($F321,$B$391:$B$427,0))/VLOOKUP($F321,$B$391:$AH$427,MATCH(LEFT(TRIM(T$6),FIND("~",SUBSTITUTE(T$6,"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321))*HLOOKUP(LEFT(TRIM(T$6),FIND("~",SUBSTITUTE(T$6," ","~",LEN(TRIM(T$6))-LEN(SUBSTITUTE(TRIM(T$6)," ",""))))-1)&amp;" Total",$B$6:$AH$427,ROW($A321)-5,FALSE))</f>
        <v>4344630</v>
      </c>
      <c r="U321" s="11">
        <f ca="1">IF(U$5&lt;&gt;"",HLOOKUP(U$5,Functionalization!$G$6:$M$427,ROW($A321)-5,FALSE),IFERROR(INDEX(U$391:U$427,MATCH($F321,$B$391:$B$427,0))/VLOOKUP($F321,$B$391:$AH$427,MATCH(LEFT(TRIM(U$6),FIND("~",SUBSTITUTE(U$6,"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321))*HLOOKUP(LEFT(TRIM(U$6),FIND("~",SUBSTITUTE(U$6," ","~",LEN(TRIM(U$6))-LEN(SUBSTITUTE(TRIM(U$6)," ",""))))-1)&amp;" Total",$B$6:$AH$427,ROW($A321)-5,FALSE))</f>
        <v>0</v>
      </c>
      <c r="V321" s="11">
        <f ca="1">IF(V$5&lt;&gt;"",HLOOKUP(V$5,Functionalization!$G$6:$M$427,ROW($A321)-5,FALSE),IFERROR(INDEX(V$391:V$427,MATCH($F321,$B$391:$B$427,0))/VLOOKUP($F321,$B$391:$AH$427,MATCH(LEFT(TRIM(V$6),FIND("~",SUBSTITUTE(V$6,"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321))*HLOOKUP(LEFT(TRIM(V$6),FIND("~",SUBSTITUTE(V$6," ","~",LEN(TRIM(V$6))-LEN(SUBSTITUTE(TRIM(V$6)," ",""))))-1)&amp;" Total",$B$6:$AH$427,ROW($A321)-5,FALSE))</f>
        <v>0</v>
      </c>
      <c r="W321" s="11">
        <f ca="1">IF(W$5&lt;&gt;"",HLOOKUP(W$5,Functionalization!$G$6:$M$427,ROW($A321)-5,FALSE),IFERROR(INDEX(W$391:W$427,MATCH($F321,$B$391:$B$427,0))/VLOOKUP($F321,$B$391:$AH$427,MATCH(LEFT(TRIM(W$6),FIND("~",SUBSTITUTE(W$6,"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321))*HLOOKUP(LEFT(TRIM(W$6),FIND("~",SUBSTITUTE(W$6," ","~",LEN(TRIM(W$6))-LEN(SUBSTITUTE(TRIM(W$6)," ",""))))-1)&amp;" Total",$B$6:$AH$427,ROW($A321)-5,FALSE))</f>
        <v>0</v>
      </c>
      <c r="X321" s="11">
        <f ca="1">IF(X$5&lt;&gt;"",HLOOKUP(X$5,Functionalization!$G$6:$M$427,ROW($A321)-5,FALSE),IFERROR(INDEX(X$391:X$427,MATCH($F321,$B$391:$B$427,0))/VLOOKUP($F321,$B$391:$AH$427,MATCH(LEFT(TRIM(X$6),FIND("~",SUBSTITUTE(X$6,"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321))*HLOOKUP(LEFT(TRIM(X$6),FIND("~",SUBSTITUTE(X$6," ","~",LEN(TRIM(X$6))-LEN(SUBSTITUTE(TRIM(X$6)," ",""))))-1)&amp;" Total",$B$6:$AH$427,ROW($A321)-5,FALSE))</f>
        <v>0</v>
      </c>
      <c r="Y321" s="11">
        <f ca="1">IF(Y$5&lt;&gt;"",HLOOKUP(Y$5,Functionalization!$G$6:$M$427,ROW($A321)-5,FALSE),IFERROR(INDEX(Y$391:Y$427,MATCH($F321,$B$391:$B$427,0))/VLOOKUP($F321,$B$391:$AH$427,MATCH(LEFT(TRIM(Y$6),FIND("~",SUBSTITUTE(Y$6,"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321))*HLOOKUP(LEFT(TRIM(Y$6),FIND("~",SUBSTITUTE(Y$6," ","~",LEN(TRIM(Y$6))-LEN(SUBSTITUTE(TRIM(Y$6)," ",""))))-1)&amp;" Total",$B$6:$AH$427,ROW($A321)-5,FALSE))</f>
        <v>0</v>
      </c>
      <c r="Z321" s="11">
        <f ca="1">IF(Z$5&lt;&gt;"",HLOOKUP(Z$5,Functionalization!$G$6:$M$427,ROW($A321)-5,FALSE),IFERROR(INDEX(Z$391:Z$427,MATCH($F321,$B$391:$B$427,0))/VLOOKUP($F321,$B$391:$AH$427,MATCH(LEFT(TRIM(Z$6),FIND("~",SUBSTITUTE(Z$6,"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321))*HLOOKUP(LEFT(TRIM(Z$6),FIND("~",SUBSTITUTE(Z$6," ","~",LEN(TRIM(Z$6))-LEN(SUBSTITUTE(TRIM(Z$6)," ",""))))-1)&amp;" Total",$B$6:$AH$427,ROW($A321)-5,FALSE))</f>
        <v>0</v>
      </c>
      <c r="AA321" s="11">
        <f ca="1">IF(AA$5&lt;&gt;"",HLOOKUP(AA$5,Functionalization!$G$6:$M$427,ROW($A321)-5,FALSE),IFERROR(INDEX(AA$391:AA$427,MATCH($F321,$B$391:$B$427,0))/VLOOKUP($F321,$B$391:$AH$427,MATCH(LEFT(TRIM(AA$6),FIND("~",SUBSTITUTE(AA$6,"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321))*HLOOKUP(LEFT(TRIM(AA$6),FIND("~",SUBSTITUTE(AA$6," ","~",LEN(TRIM(AA$6))-LEN(SUBSTITUTE(TRIM(AA$6)," ",""))))-1)&amp;" Total",$B$6:$AH$427,ROW($A321)-5,FALSE))</f>
        <v>0</v>
      </c>
      <c r="AB321" s="11">
        <f ca="1">IF(AB$5&lt;&gt;"",HLOOKUP(AB$5,Functionalization!$G$6:$M$427,ROW($A321)-5,FALSE),IFERROR(INDEX(AB$391:AB$427,MATCH($F321,$B$391:$B$427,0))/VLOOKUP($F321,$B$391:$AH$427,MATCH(LEFT(TRIM(AB$6),FIND("~",SUBSTITUTE(AB$6,"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321))*HLOOKUP(LEFT(TRIM(AB$6),FIND("~",SUBSTITUTE(AB$6," ","~",LEN(TRIM(AB$6))-LEN(SUBSTITUTE(TRIM(AB$6)," ",""))))-1)&amp;" Total",$B$6:$AH$427,ROW($A321)-5,FALSE))</f>
        <v>0</v>
      </c>
      <c r="AC321" s="11">
        <f ca="1">IF(AC$5&lt;&gt;"",HLOOKUP(AC$5,Functionalization!$G$6:$M$427,ROW($A321)-5,FALSE),IFERROR(INDEX(AC$391:AC$427,MATCH($F321,$B$391:$B$427,0))/VLOOKUP($F321,$B$391:$AH$427,MATCH(LEFT(TRIM(AC$6),FIND("~",SUBSTITUTE(AC$6,"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321))*HLOOKUP(LEFT(TRIM(AC$6),FIND("~",SUBSTITUTE(AC$6," ","~",LEN(TRIM(AC$6))-LEN(SUBSTITUTE(TRIM(AC$6)," ",""))))-1)&amp;" Total",$B$6:$AH$427,ROW($A321)-5,FALSE))</f>
        <v>0</v>
      </c>
      <c r="AD321" s="11">
        <f ca="1">IF(AD$5&lt;&gt;"",HLOOKUP(AD$5,Functionalization!$G$6:$M$427,ROW($A321)-5,FALSE),IFERROR(INDEX(AD$391:AD$427,MATCH($F321,$B$391:$B$427,0))/VLOOKUP($F321,$B$391:$AH$427,MATCH(LEFT(TRIM(AD$6),FIND("~",SUBSTITUTE(AD$6,"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321))*HLOOKUP(LEFT(TRIM(AD$6),FIND("~",SUBSTITUTE(AD$6," ","~",LEN(TRIM(AD$6))-LEN(SUBSTITUTE(TRIM(AD$6)," ",""))))-1)&amp;" Total",$B$6:$AH$427,ROW($A321)-5,FALSE))</f>
        <v>0</v>
      </c>
      <c r="AE321" s="11">
        <f ca="1">IF(AE$5&lt;&gt;"",HLOOKUP(AE$5,Functionalization!$G$6:$M$427,ROW($A321)-5,FALSE),IFERROR(INDEX(AE$391:AE$427,MATCH($F321,$B$391:$B$427,0))/VLOOKUP($F321,$B$391:$AH$427,MATCH(LEFT(TRIM(AE$6),FIND("~",SUBSTITUTE(AE$6,"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321))*HLOOKUP(LEFT(TRIM(AE$6),FIND("~",SUBSTITUTE(AE$6," ","~",LEN(TRIM(AE$6))-LEN(SUBSTITUTE(TRIM(AE$6)," ",""))))-1)&amp;" Total",$B$6:$AH$427,ROW($A321)-5,FALSE))</f>
        <v>0</v>
      </c>
      <c r="AF321" s="11">
        <f ca="1">IF(AF$5&lt;&gt;"",HLOOKUP(AF$5,Functionalization!$G$6:$M$427,ROW($A321)-5,FALSE),IFERROR(INDEX(AF$391:AF$427,MATCH($F321,$B$391:$B$427,0))/VLOOKUP($F321,$B$391:$AH$427,MATCH(LEFT(TRIM(AF$6),FIND("~",SUBSTITUTE(AF$6,"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321))*HLOOKUP(LEFT(TRIM(AF$6),FIND("~",SUBSTITUTE(AF$6," ","~",LEN(TRIM(AF$6))-LEN(SUBSTITUTE(TRIM(AF$6)," ",""))))-1)&amp;" Total",$B$6:$AH$427,ROW($A321)-5,FALSE))</f>
        <v>0</v>
      </c>
      <c r="AG321" s="11">
        <f ca="1">IF(AG$5&lt;&gt;"",HLOOKUP(AG$5,Functionalization!$G$6:$M$427,ROW($A321)-5,FALSE),IFERROR(INDEX(AG$391:AG$427,MATCH($F321,$B$391:$B$427,0))/VLOOKUP($F321,$B$391:$AH$427,MATCH(LEFT(TRIM(AG$6),FIND("~",SUBSTITUTE(AG$6,"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321))*HLOOKUP(LEFT(TRIM(AG$6),FIND("~",SUBSTITUTE(AG$6," ","~",LEN(TRIM(AG$6))-LEN(SUBSTITUTE(TRIM(AG$6)," ",""))))-1)&amp;" Total",$B$6:$AH$427,ROW($A321)-5,FALSE))</f>
        <v>0</v>
      </c>
      <c r="AH321" s="11">
        <f ca="1">IF(AH$5&lt;&gt;"",HLOOKUP(AH$5,Functionalization!$G$6:$M$427,ROW($A321)-5,FALSE),IFERROR(INDEX(AH$391:AH$427,MATCH($F321,$B$391:$B$427,0))/VLOOKUP($F321,$B$391:$AH$427,MATCH(LEFT(TRIM(AH$6),FIND("~",SUBSTITUTE(AH$6,"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321))*HLOOKUP(LEFT(TRIM(AH$6),FIND("~",SUBSTITUTE(AH$6," ","~",LEN(TRIM(AH$6))-LEN(SUBSTITUTE(TRIM(AH$6)," ",""))))-1)&amp;" Total",$B$6:$AH$427,ROW($A321)-5,FALSE))</f>
        <v>0</v>
      </c>
      <c r="AJ321">
        <f ca="1">IFERROR(IF(SUMIF($G$6:$AH$6,AJ$6&amp;" Total",$G321:$AH321)-(SUMIF($G$6:$AH$6,AJ$6&amp;" "&amp;'Input-Func_Class'!$D$22,$G321:$AH321)+IFERROR(SUMIF($G$6:$AH$6,AJ$6&amp;" "&amp;'Input-Func_Class'!$E$22,$G321:$AH321),SUMIF($G$6:$AH$6,AJ$6&amp;" "&amp;'Input-Func_Class'!$B$24,$G321:$AH321))+SUMIF($G$6:$AH$6,AJ$6&amp;" "&amp;'Input-Func_Class'!$F$22,$G321:$AH321))&lt;Check_Limit,0,1),1)</f>
        <v>0</v>
      </c>
      <c r="AK321">
        <f ca="1">IFERROR(IF(SUMIF($G$6:$AH$6,AK$6&amp;" Total",$G321:$AH321)-(SUMIF($G$6:$AH$6,AK$6&amp;" "&amp;'Input-Func_Class'!$D$22,$G321:$AH321)+IFERROR(SUMIF($G$6:$AH$6,AK$6&amp;" "&amp;'Input-Func_Class'!$E$22,$G321:$AH321),SUMIF($G$6:$AH$6,AK$6&amp;" "&amp;'Input-Func_Class'!$B$24,$G321:$AH321))+SUMIF($G$6:$AH$6,AK$6&amp;" "&amp;'Input-Func_Class'!$F$22,$G321:$AH321))&lt;Check_Limit,0,1),1)</f>
        <v>0</v>
      </c>
      <c r="AL321">
        <f ca="1">IFERROR(IF(SUMIF($G$6:$AH$6,AL$6&amp;" Total",$G321:$AH321)-(SUMIF($G$6:$AH$6,AL$6&amp;" "&amp;'Input-Func_Class'!$D$22,$G321:$AH321)+IFERROR(SUMIF($G$6:$AH$6,AL$6&amp;" "&amp;'Input-Func_Class'!$E$22,$G321:$AH321),SUMIF($G$6:$AH$6,AL$6&amp;" "&amp;'Input-Func_Class'!$B$24,$G321:$AH321))+SUMIF($G$6:$AH$6,AL$6&amp;" "&amp;'Input-Func_Class'!$F$22,$G321:$AH321))&lt;Check_Limit,0,1),1)</f>
        <v>0</v>
      </c>
      <c r="AM321">
        <f ca="1">IFERROR(IF(SUMIF($G$6:$AH$6,AM$6&amp;" Total",$G321:$AH321)-(SUMIF($G$6:$AH$6,AM$6&amp;" "&amp;'Input-Func_Class'!$D$22,$G321:$AH321)+IFERROR(SUMIF($G$6:$AH$6,AM$6&amp;" "&amp;'Input-Func_Class'!$E$22,$G321:$AH321),SUMIF($G$6:$AH$6,AM$6&amp;" "&amp;'Input-Func_Class'!$B$24,$G321:$AH321))+SUMIF($G$6:$AH$6,AM$6&amp;" "&amp;'Input-Func_Class'!$F$22,$G321:$AH321))&lt;Check_Limit,0,1),1)</f>
        <v>0</v>
      </c>
      <c r="AN321">
        <f ca="1">IFERROR(IF(SUMIF($G$6:$AH$6,AN$6&amp;" Total",$G321:$AH321)-(SUMIF($G$6:$AH$6,AN$6&amp;" "&amp;'Input-Func_Class'!$D$22,$G321:$AH321)+IFERROR(SUMIF($G$6:$AH$6,AN$6&amp;" "&amp;'Input-Func_Class'!$E$22,$G321:$AH321),SUMIF($G$6:$AH$6,AN$6&amp;" "&amp;'Input-Func_Class'!$B$24,$G321:$AH321))+SUMIF($G$6:$AH$6,AN$6&amp;" "&amp;'Input-Func_Class'!$F$22,$G321:$AH321))&lt;Check_Limit,0,1),1)</f>
        <v>0</v>
      </c>
      <c r="AO321">
        <f ca="1">IFERROR(IF(SUMIF($G$6:$AH$6,AO$6&amp;" Total",$G321:$AH321)-(SUMIF($G$6:$AH$6,AO$6&amp;" "&amp;'Input-Func_Class'!$D$22,$G321:$AH321)+IFERROR(SUMIF($G$6:$AH$6,AO$6&amp;" "&amp;'Input-Func_Class'!$E$22,$G321:$AH321),SUMIF($G$6:$AH$6,AO$6&amp;" "&amp;'Input-Func_Class'!$B$24,$G321:$AH321))+SUMIF($G$6:$AH$6,AO$6&amp;" "&amp;'Input-Func_Class'!$F$22,$G321:$AH321))&lt;Check_Limit,0,1),1)</f>
        <v>0</v>
      </c>
      <c r="AP321">
        <f ca="1">IFERROR(IF(SUMIF($G$6:$AH$6,AP$6&amp;" Total",$G321:$AH321)-(SUMIF($G$6:$AH$6,AP$6&amp;" "&amp;'Input-Func_Class'!$D$22,$G321:$AH321)+IFERROR(SUMIF($G$6:$AH$6,AP$6&amp;" "&amp;'Input-Func_Class'!$E$22,$G321:$AH321),SUMIF($G$6:$AH$6,AP$6&amp;" "&amp;'Input-Func_Class'!$B$24,$G321:$AH321))+SUMIF($G$6:$AH$6,AP$6&amp;" "&amp;'Input-Func_Class'!$F$22,$G321:$AH321))&lt;Check_Limit,0,1),1)</f>
        <v>0</v>
      </c>
    </row>
    <row r="322" spans="1:42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>Functionalization!$D322</f>
        <v>572947</v>
      </c>
      <c r="E322" s="11">
        <f t="shared" ca="1" si="37"/>
        <v>0</v>
      </c>
      <c r="F322" s="3" t="str">
        <f>IF($D322=0,"-",IF('Input-Accounts'!$E322&lt;&gt;0,'Input-Accounts'!$E322,'Input-Accounts'!$G322))</f>
        <v>DEMAND</v>
      </c>
      <c r="G322" s="11">
        <f ca="1">IF(G$5&lt;&gt;"",HLOOKUP(G$5,Functionalization!$G$6:$M$427,ROW($A322)-5,FALSE),IFERROR(INDEX(G$391:G$427,MATCH($F322,$B$391:$B$427,0))/VLOOKUP($F322,$B$391:$AH$427,MATCH(LEFT(TRIM(G$6),FIND("~",SUBSTITUTE(G$6,"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322))*HLOOKUP(LEFT(TRIM(G$6),FIND("~",SUBSTITUTE(G$6," ","~",LEN(TRIM(G$6))-LEN(SUBSTITUTE(TRIM(G$6)," ",""))))-1)&amp;" Total",$B$6:$AH$427,ROW($A322)-5,FALSE))</f>
        <v>0</v>
      </c>
      <c r="H322" s="11">
        <f ca="1">IF(H$5&lt;&gt;"",HLOOKUP(H$5,Functionalization!$G$6:$M$427,ROW($A322)-5,FALSE),IFERROR(INDEX(H$391:H$427,MATCH($F322,$B$391:$B$427,0))/VLOOKUP($F322,$B$391:$AH$427,MATCH(LEFT(TRIM(H$6),FIND("~",SUBSTITUTE(H$6,"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322))*HLOOKUP(LEFT(TRIM(H$6),FIND("~",SUBSTITUTE(H$6," ","~",LEN(TRIM(H$6))-LEN(SUBSTITUTE(TRIM(H$6)," ",""))))-1)&amp;" Total",$B$6:$AH$427,ROW($A322)-5,FALSE))</f>
        <v>0</v>
      </c>
      <c r="I322" s="11">
        <f ca="1">IF(I$5&lt;&gt;"",HLOOKUP(I$5,Functionalization!$G$6:$M$427,ROW($A322)-5,FALSE),IFERROR(INDEX(I$391:I$427,MATCH($F322,$B$391:$B$427,0))/VLOOKUP($F322,$B$391:$AH$427,MATCH(LEFT(TRIM(I$6),FIND("~",SUBSTITUTE(I$6,"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322))*HLOOKUP(LEFT(TRIM(I$6),FIND("~",SUBSTITUTE(I$6," ","~",LEN(TRIM(I$6))-LEN(SUBSTITUTE(TRIM(I$6)," ",""))))-1)&amp;" Total",$B$6:$AH$427,ROW($A322)-5,FALSE))</f>
        <v>0</v>
      </c>
      <c r="J322" s="11">
        <f ca="1">IF(J$5&lt;&gt;"",HLOOKUP(J$5,Functionalization!$G$6:$M$427,ROW($A322)-5,FALSE),IFERROR(INDEX(J$391:J$427,MATCH($F322,$B$391:$B$427,0))/VLOOKUP($F322,$B$391:$AH$427,MATCH(LEFT(TRIM(J$6),FIND("~",SUBSTITUTE(J$6,"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322))*HLOOKUP(LEFT(TRIM(J$6),FIND("~",SUBSTITUTE(J$6," ","~",LEN(TRIM(J$6))-LEN(SUBSTITUTE(TRIM(J$6)," ",""))))-1)&amp;" Total",$B$6:$AH$427,ROW($A322)-5,FALSE))</f>
        <v>0</v>
      </c>
      <c r="K322" s="11">
        <f ca="1">IF(K$5&lt;&gt;"",HLOOKUP(K$5,Functionalization!$G$6:$M$427,ROW($A322)-5,FALSE),IFERROR(INDEX(K$391:K$427,MATCH($F322,$B$391:$B$427,0))/VLOOKUP($F322,$B$391:$AH$427,MATCH(LEFT(TRIM(K$6),FIND("~",SUBSTITUTE(K$6,"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322))*HLOOKUP(LEFT(TRIM(K$6),FIND("~",SUBSTITUTE(K$6," ","~",LEN(TRIM(K$6))-LEN(SUBSTITUTE(TRIM(K$6)," ",""))))-1)&amp;" Total",$B$6:$AH$427,ROW($A322)-5,FALSE))</f>
        <v>0</v>
      </c>
      <c r="L322" s="11">
        <f ca="1">IF(L$5&lt;&gt;"",HLOOKUP(L$5,Functionalization!$G$6:$M$427,ROW($A322)-5,FALSE),IFERROR(INDEX(L$391:L$427,MATCH($F322,$B$391:$B$427,0))/VLOOKUP($F322,$B$391:$AH$427,MATCH(LEFT(TRIM(L$6),FIND("~",SUBSTITUTE(L$6,"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322))*HLOOKUP(LEFT(TRIM(L$6),FIND("~",SUBSTITUTE(L$6," ","~",LEN(TRIM(L$6))-LEN(SUBSTITUTE(TRIM(L$6)," ",""))))-1)&amp;" Total",$B$6:$AH$427,ROW($A322)-5,FALSE))</f>
        <v>0</v>
      </c>
      <c r="M322" s="11">
        <f ca="1">IF(M$5&lt;&gt;"",HLOOKUP(M$5,Functionalization!$G$6:$M$427,ROW($A322)-5,FALSE),IFERROR(INDEX(M$391:M$427,MATCH($F322,$B$391:$B$427,0))/VLOOKUP($F322,$B$391:$AH$427,MATCH(LEFT(TRIM(M$6),FIND("~",SUBSTITUTE(M$6,"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322))*HLOOKUP(LEFT(TRIM(M$6),FIND("~",SUBSTITUTE(M$6," ","~",LEN(TRIM(M$6))-LEN(SUBSTITUTE(TRIM(M$6)," ",""))))-1)&amp;" Total",$B$6:$AH$427,ROW($A322)-5,FALSE))</f>
        <v>0</v>
      </c>
      <c r="N322" s="11">
        <f ca="1">IF(N$5&lt;&gt;"",HLOOKUP(N$5,Functionalization!$G$6:$M$427,ROW($A322)-5,FALSE),IFERROR(INDEX(N$391:N$427,MATCH($F322,$B$391:$B$427,0))/VLOOKUP($F322,$B$391:$AH$427,MATCH(LEFT(TRIM(N$6),FIND("~",SUBSTITUTE(N$6,"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322))*HLOOKUP(LEFT(TRIM(N$6),FIND("~",SUBSTITUTE(N$6," ","~",LEN(TRIM(N$6))-LEN(SUBSTITUTE(TRIM(N$6)," ",""))))-1)&amp;" Total",$B$6:$AH$427,ROW($A322)-5,FALSE))</f>
        <v>0</v>
      </c>
      <c r="O322" s="11">
        <f ca="1">IF(O$5&lt;&gt;"",HLOOKUP(O$5,Functionalization!$G$6:$M$427,ROW($A322)-5,FALSE),IFERROR(INDEX(O$391:O$427,MATCH($F322,$B$391:$B$427,0))/VLOOKUP($F322,$B$391:$AH$427,MATCH(LEFT(TRIM(O$6),FIND("~",SUBSTITUTE(O$6,"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322))*HLOOKUP(LEFT(TRIM(O$6),FIND("~",SUBSTITUTE(O$6," ","~",LEN(TRIM(O$6))-LEN(SUBSTITUTE(TRIM(O$6)," ",""))))-1)&amp;" Total",$B$6:$AH$427,ROW($A322)-5,FALSE))</f>
        <v>0</v>
      </c>
      <c r="P322" s="11">
        <f ca="1">IF(P$5&lt;&gt;"",HLOOKUP(P$5,Functionalization!$G$6:$M$427,ROW($A322)-5,FALSE),IFERROR(INDEX(P$391:P$427,MATCH($F322,$B$391:$B$427,0))/VLOOKUP($F322,$B$391:$AH$427,MATCH(LEFT(TRIM(P$6),FIND("~",SUBSTITUTE(P$6,"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322))*HLOOKUP(LEFT(TRIM(P$6),FIND("~",SUBSTITUTE(P$6," ","~",LEN(TRIM(P$6))-LEN(SUBSTITUTE(TRIM(P$6)," ",""))))-1)&amp;" Total",$B$6:$AH$427,ROW($A322)-5,FALSE))</f>
        <v>0</v>
      </c>
      <c r="Q322" s="11">
        <f ca="1">IF(Q$5&lt;&gt;"",HLOOKUP(Q$5,Functionalization!$G$6:$M$427,ROW($A322)-5,FALSE),IFERROR(INDEX(Q$391:Q$427,MATCH($F322,$B$391:$B$427,0))/VLOOKUP($F322,$B$391:$AH$427,MATCH(LEFT(TRIM(Q$6),FIND("~",SUBSTITUTE(Q$6,"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322))*HLOOKUP(LEFT(TRIM(Q$6),FIND("~",SUBSTITUTE(Q$6," ","~",LEN(TRIM(Q$6))-LEN(SUBSTITUTE(TRIM(Q$6)," ",""))))-1)&amp;" Total",$B$6:$AH$427,ROW($A322)-5,FALSE))</f>
        <v>0</v>
      </c>
      <c r="R322" s="11">
        <f ca="1">IF(R$5&lt;&gt;"",HLOOKUP(R$5,Functionalization!$G$6:$M$427,ROW($A322)-5,FALSE),IFERROR(INDEX(R$391:R$427,MATCH($F322,$B$391:$B$427,0))/VLOOKUP($F322,$B$391:$AH$427,MATCH(LEFT(TRIM(R$6),FIND("~",SUBSTITUTE(R$6,"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322))*HLOOKUP(LEFT(TRIM(R$6),FIND("~",SUBSTITUTE(R$6," ","~",LEN(TRIM(R$6))-LEN(SUBSTITUTE(TRIM(R$6)," ",""))))-1)&amp;" Total",$B$6:$AH$427,ROW($A322)-5,FALSE))</f>
        <v>0</v>
      </c>
      <c r="S322" s="11">
        <f ca="1">IF(S$5&lt;&gt;"",HLOOKUP(S$5,Functionalization!$G$6:$M$427,ROW($A322)-5,FALSE),IFERROR(INDEX(S$391:S$427,MATCH($F322,$B$391:$B$427,0))/VLOOKUP($F322,$B$391:$AH$427,MATCH(LEFT(TRIM(S$6),FIND("~",SUBSTITUTE(S$6,"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322))*HLOOKUP(LEFT(TRIM(S$6),FIND("~",SUBSTITUTE(S$6," ","~",LEN(TRIM(S$6))-LEN(SUBSTITUTE(TRIM(S$6)," ",""))))-1)&amp;" Total",$B$6:$AH$427,ROW($A322)-5,FALSE))</f>
        <v>572947</v>
      </c>
      <c r="T322" s="11">
        <f ca="1">IF(T$5&lt;&gt;"",HLOOKUP(T$5,Functionalization!$G$6:$M$427,ROW($A322)-5,FALSE),IFERROR(INDEX(T$391:T$427,MATCH($F322,$B$391:$B$427,0))/VLOOKUP($F322,$B$391:$AH$427,MATCH(LEFT(TRIM(T$6),FIND("~",SUBSTITUTE(T$6,"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322))*HLOOKUP(LEFT(TRIM(T$6),FIND("~",SUBSTITUTE(T$6," ","~",LEN(TRIM(T$6))-LEN(SUBSTITUTE(TRIM(T$6)," ",""))))-1)&amp;" Total",$B$6:$AH$427,ROW($A322)-5,FALSE))</f>
        <v>572947</v>
      </c>
      <c r="U322" s="11">
        <f ca="1">IF(U$5&lt;&gt;"",HLOOKUP(U$5,Functionalization!$G$6:$M$427,ROW($A322)-5,FALSE),IFERROR(INDEX(U$391:U$427,MATCH($F322,$B$391:$B$427,0))/VLOOKUP($F322,$B$391:$AH$427,MATCH(LEFT(TRIM(U$6),FIND("~",SUBSTITUTE(U$6,"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322))*HLOOKUP(LEFT(TRIM(U$6),FIND("~",SUBSTITUTE(U$6," ","~",LEN(TRIM(U$6))-LEN(SUBSTITUTE(TRIM(U$6)," ",""))))-1)&amp;" Total",$B$6:$AH$427,ROW($A322)-5,FALSE))</f>
        <v>0</v>
      </c>
      <c r="V322" s="11">
        <f ca="1">IF(V$5&lt;&gt;"",HLOOKUP(V$5,Functionalization!$G$6:$M$427,ROW($A322)-5,FALSE),IFERROR(INDEX(V$391:V$427,MATCH($F322,$B$391:$B$427,0))/VLOOKUP($F322,$B$391:$AH$427,MATCH(LEFT(TRIM(V$6),FIND("~",SUBSTITUTE(V$6,"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322))*HLOOKUP(LEFT(TRIM(V$6),FIND("~",SUBSTITUTE(V$6," ","~",LEN(TRIM(V$6))-LEN(SUBSTITUTE(TRIM(V$6)," ",""))))-1)&amp;" Total",$B$6:$AH$427,ROW($A322)-5,FALSE))</f>
        <v>0</v>
      </c>
      <c r="W322" s="11">
        <f ca="1">IF(W$5&lt;&gt;"",HLOOKUP(W$5,Functionalization!$G$6:$M$427,ROW($A322)-5,FALSE),IFERROR(INDEX(W$391:W$427,MATCH($F322,$B$391:$B$427,0))/VLOOKUP($F322,$B$391:$AH$427,MATCH(LEFT(TRIM(W$6),FIND("~",SUBSTITUTE(W$6,"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322))*HLOOKUP(LEFT(TRIM(W$6),FIND("~",SUBSTITUTE(W$6," ","~",LEN(TRIM(W$6))-LEN(SUBSTITUTE(TRIM(W$6)," ",""))))-1)&amp;" Total",$B$6:$AH$427,ROW($A322)-5,FALSE))</f>
        <v>0</v>
      </c>
      <c r="X322" s="11">
        <f ca="1">IF(X$5&lt;&gt;"",HLOOKUP(X$5,Functionalization!$G$6:$M$427,ROW($A322)-5,FALSE),IFERROR(INDEX(X$391:X$427,MATCH($F322,$B$391:$B$427,0))/VLOOKUP($F322,$B$391:$AH$427,MATCH(LEFT(TRIM(X$6),FIND("~",SUBSTITUTE(X$6,"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322))*HLOOKUP(LEFT(TRIM(X$6),FIND("~",SUBSTITUTE(X$6," ","~",LEN(TRIM(X$6))-LEN(SUBSTITUTE(TRIM(X$6)," ",""))))-1)&amp;" Total",$B$6:$AH$427,ROW($A322)-5,FALSE))</f>
        <v>0</v>
      </c>
      <c r="Y322" s="11">
        <f ca="1">IF(Y$5&lt;&gt;"",HLOOKUP(Y$5,Functionalization!$G$6:$M$427,ROW($A322)-5,FALSE),IFERROR(INDEX(Y$391:Y$427,MATCH($F322,$B$391:$B$427,0))/VLOOKUP($F322,$B$391:$AH$427,MATCH(LEFT(TRIM(Y$6),FIND("~",SUBSTITUTE(Y$6,"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322))*HLOOKUP(LEFT(TRIM(Y$6),FIND("~",SUBSTITUTE(Y$6," ","~",LEN(TRIM(Y$6))-LEN(SUBSTITUTE(TRIM(Y$6)," ",""))))-1)&amp;" Total",$B$6:$AH$427,ROW($A322)-5,FALSE))</f>
        <v>0</v>
      </c>
      <c r="Z322" s="11">
        <f ca="1">IF(Z$5&lt;&gt;"",HLOOKUP(Z$5,Functionalization!$G$6:$M$427,ROW($A322)-5,FALSE),IFERROR(INDEX(Z$391:Z$427,MATCH($F322,$B$391:$B$427,0))/VLOOKUP($F322,$B$391:$AH$427,MATCH(LEFT(TRIM(Z$6),FIND("~",SUBSTITUTE(Z$6,"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322))*HLOOKUP(LEFT(TRIM(Z$6),FIND("~",SUBSTITUTE(Z$6," ","~",LEN(TRIM(Z$6))-LEN(SUBSTITUTE(TRIM(Z$6)," ",""))))-1)&amp;" Total",$B$6:$AH$427,ROW($A322)-5,FALSE))</f>
        <v>0</v>
      </c>
      <c r="AA322" s="11">
        <f ca="1">IF(AA$5&lt;&gt;"",HLOOKUP(AA$5,Functionalization!$G$6:$M$427,ROW($A322)-5,FALSE),IFERROR(INDEX(AA$391:AA$427,MATCH($F322,$B$391:$B$427,0))/VLOOKUP($F322,$B$391:$AH$427,MATCH(LEFT(TRIM(AA$6),FIND("~",SUBSTITUTE(AA$6,"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322))*HLOOKUP(LEFT(TRIM(AA$6),FIND("~",SUBSTITUTE(AA$6," ","~",LEN(TRIM(AA$6))-LEN(SUBSTITUTE(TRIM(AA$6)," ",""))))-1)&amp;" Total",$B$6:$AH$427,ROW($A322)-5,FALSE))</f>
        <v>0</v>
      </c>
      <c r="AB322" s="11">
        <f ca="1">IF(AB$5&lt;&gt;"",HLOOKUP(AB$5,Functionalization!$G$6:$M$427,ROW($A322)-5,FALSE),IFERROR(INDEX(AB$391:AB$427,MATCH($F322,$B$391:$B$427,0))/VLOOKUP($F322,$B$391:$AH$427,MATCH(LEFT(TRIM(AB$6),FIND("~",SUBSTITUTE(AB$6,"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322))*HLOOKUP(LEFT(TRIM(AB$6),FIND("~",SUBSTITUTE(AB$6," ","~",LEN(TRIM(AB$6))-LEN(SUBSTITUTE(TRIM(AB$6)," ",""))))-1)&amp;" Total",$B$6:$AH$427,ROW($A322)-5,FALSE))</f>
        <v>0</v>
      </c>
      <c r="AC322" s="11">
        <f ca="1">IF(AC$5&lt;&gt;"",HLOOKUP(AC$5,Functionalization!$G$6:$M$427,ROW($A322)-5,FALSE),IFERROR(INDEX(AC$391:AC$427,MATCH($F322,$B$391:$B$427,0))/VLOOKUP($F322,$B$391:$AH$427,MATCH(LEFT(TRIM(AC$6),FIND("~",SUBSTITUTE(AC$6,"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322))*HLOOKUP(LEFT(TRIM(AC$6),FIND("~",SUBSTITUTE(AC$6," ","~",LEN(TRIM(AC$6))-LEN(SUBSTITUTE(TRIM(AC$6)," ",""))))-1)&amp;" Total",$B$6:$AH$427,ROW($A322)-5,FALSE))</f>
        <v>0</v>
      </c>
      <c r="AD322" s="11">
        <f ca="1">IF(AD$5&lt;&gt;"",HLOOKUP(AD$5,Functionalization!$G$6:$M$427,ROW($A322)-5,FALSE),IFERROR(INDEX(AD$391:AD$427,MATCH($F322,$B$391:$B$427,0))/VLOOKUP($F322,$B$391:$AH$427,MATCH(LEFT(TRIM(AD$6),FIND("~",SUBSTITUTE(AD$6,"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322))*HLOOKUP(LEFT(TRIM(AD$6),FIND("~",SUBSTITUTE(AD$6," ","~",LEN(TRIM(AD$6))-LEN(SUBSTITUTE(TRIM(AD$6)," ",""))))-1)&amp;" Total",$B$6:$AH$427,ROW($A322)-5,FALSE))</f>
        <v>0</v>
      </c>
      <c r="AE322" s="11">
        <f ca="1">IF(AE$5&lt;&gt;"",HLOOKUP(AE$5,Functionalization!$G$6:$M$427,ROW($A322)-5,FALSE),IFERROR(INDEX(AE$391:AE$427,MATCH($F322,$B$391:$B$427,0))/VLOOKUP($F322,$B$391:$AH$427,MATCH(LEFT(TRIM(AE$6),FIND("~",SUBSTITUTE(AE$6,"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322))*HLOOKUP(LEFT(TRIM(AE$6),FIND("~",SUBSTITUTE(AE$6," ","~",LEN(TRIM(AE$6))-LEN(SUBSTITUTE(TRIM(AE$6)," ",""))))-1)&amp;" Total",$B$6:$AH$427,ROW($A322)-5,FALSE))</f>
        <v>0</v>
      </c>
      <c r="AF322" s="11">
        <f ca="1">IF(AF$5&lt;&gt;"",HLOOKUP(AF$5,Functionalization!$G$6:$M$427,ROW($A322)-5,FALSE),IFERROR(INDEX(AF$391:AF$427,MATCH($F322,$B$391:$B$427,0))/VLOOKUP($F322,$B$391:$AH$427,MATCH(LEFT(TRIM(AF$6),FIND("~",SUBSTITUTE(AF$6,"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322))*HLOOKUP(LEFT(TRIM(AF$6),FIND("~",SUBSTITUTE(AF$6," ","~",LEN(TRIM(AF$6))-LEN(SUBSTITUTE(TRIM(AF$6)," ",""))))-1)&amp;" Total",$B$6:$AH$427,ROW($A322)-5,FALSE))</f>
        <v>0</v>
      </c>
      <c r="AG322" s="11">
        <f ca="1">IF(AG$5&lt;&gt;"",HLOOKUP(AG$5,Functionalization!$G$6:$M$427,ROW($A322)-5,FALSE),IFERROR(INDEX(AG$391:AG$427,MATCH($F322,$B$391:$B$427,0))/VLOOKUP($F322,$B$391:$AH$427,MATCH(LEFT(TRIM(AG$6),FIND("~",SUBSTITUTE(AG$6,"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322))*HLOOKUP(LEFT(TRIM(AG$6),FIND("~",SUBSTITUTE(AG$6," ","~",LEN(TRIM(AG$6))-LEN(SUBSTITUTE(TRIM(AG$6)," ",""))))-1)&amp;" Total",$B$6:$AH$427,ROW($A322)-5,FALSE))</f>
        <v>0</v>
      </c>
      <c r="AH322" s="11">
        <f ca="1">IF(AH$5&lt;&gt;"",HLOOKUP(AH$5,Functionalization!$G$6:$M$427,ROW($A322)-5,FALSE),IFERROR(INDEX(AH$391:AH$427,MATCH($F322,$B$391:$B$427,0))/VLOOKUP($F322,$B$391:$AH$427,MATCH(LEFT(TRIM(AH$6),FIND("~",SUBSTITUTE(AH$6,"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322))*HLOOKUP(LEFT(TRIM(AH$6),FIND("~",SUBSTITUTE(AH$6," ","~",LEN(TRIM(AH$6))-LEN(SUBSTITUTE(TRIM(AH$6)," ",""))))-1)&amp;" Total",$B$6:$AH$427,ROW($A322)-5,FALSE))</f>
        <v>0</v>
      </c>
      <c r="AJ322">
        <f ca="1">IFERROR(IF(SUMIF($G$6:$AH$6,AJ$6&amp;" Total",$G322:$AH322)-(SUMIF($G$6:$AH$6,AJ$6&amp;" "&amp;'Input-Func_Class'!$D$22,$G322:$AH322)+IFERROR(SUMIF($G$6:$AH$6,AJ$6&amp;" "&amp;'Input-Func_Class'!$E$22,$G322:$AH322),SUMIF($G$6:$AH$6,AJ$6&amp;" "&amp;'Input-Func_Class'!$B$24,$G322:$AH322))+SUMIF($G$6:$AH$6,AJ$6&amp;" "&amp;'Input-Func_Class'!$F$22,$G322:$AH322))&lt;Check_Limit,0,1),1)</f>
        <v>0</v>
      </c>
      <c r="AK322">
        <f ca="1">IFERROR(IF(SUMIF($G$6:$AH$6,AK$6&amp;" Total",$G322:$AH322)-(SUMIF($G$6:$AH$6,AK$6&amp;" "&amp;'Input-Func_Class'!$D$22,$G322:$AH322)+IFERROR(SUMIF($G$6:$AH$6,AK$6&amp;" "&amp;'Input-Func_Class'!$E$22,$G322:$AH322),SUMIF($G$6:$AH$6,AK$6&amp;" "&amp;'Input-Func_Class'!$B$24,$G322:$AH322))+SUMIF($G$6:$AH$6,AK$6&amp;" "&amp;'Input-Func_Class'!$F$22,$G322:$AH322))&lt;Check_Limit,0,1),1)</f>
        <v>0</v>
      </c>
      <c r="AL322">
        <f ca="1">IFERROR(IF(SUMIF($G$6:$AH$6,AL$6&amp;" Total",$G322:$AH322)-(SUMIF($G$6:$AH$6,AL$6&amp;" "&amp;'Input-Func_Class'!$D$22,$G322:$AH322)+IFERROR(SUMIF($G$6:$AH$6,AL$6&amp;" "&amp;'Input-Func_Class'!$E$22,$G322:$AH322),SUMIF($G$6:$AH$6,AL$6&amp;" "&amp;'Input-Func_Class'!$B$24,$G322:$AH322))+SUMIF($G$6:$AH$6,AL$6&amp;" "&amp;'Input-Func_Class'!$F$22,$G322:$AH322))&lt;Check_Limit,0,1),1)</f>
        <v>0</v>
      </c>
      <c r="AM322">
        <f ca="1">IFERROR(IF(SUMIF($G$6:$AH$6,AM$6&amp;" Total",$G322:$AH322)-(SUMIF($G$6:$AH$6,AM$6&amp;" "&amp;'Input-Func_Class'!$D$22,$G322:$AH322)+IFERROR(SUMIF($G$6:$AH$6,AM$6&amp;" "&amp;'Input-Func_Class'!$E$22,$G322:$AH322),SUMIF($G$6:$AH$6,AM$6&amp;" "&amp;'Input-Func_Class'!$B$24,$G322:$AH322))+SUMIF($G$6:$AH$6,AM$6&amp;" "&amp;'Input-Func_Class'!$F$22,$G322:$AH322))&lt;Check_Limit,0,1),1)</f>
        <v>0</v>
      </c>
      <c r="AN322">
        <f ca="1">IFERROR(IF(SUMIF($G$6:$AH$6,AN$6&amp;" Total",$G322:$AH322)-(SUMIF($G$6:$AH$6,AN$6&amp;" "&amp;'Input-Func_Class'!$D$22,$G322:$AH322)+IFERROR(SUMIF($G$6:$AH$6,AN$6&amp;" "&amp;'Input-Func_Class'!$E$22,$G322:$AH322),SUMIF($G$6:$AH$6,AN$6&amp;" "&amp;'Input-Func_Class'!$B$24,$G322:$AH322))+SUMIF($G$6:$AH$6,AN$6&amp;" "&amp;'Input-Func_Class'!$F$22,$G322:$AH322))&lt;Check_Limit,0,1),1)</f>
        <v>0</v>
      </c>
      <c r="AO322">
        <f ca="1">IFERROR(IF(SUMIF($G$6:$AH$6,AO$6&amp;" Total",$G322:$AH322)-(SUMIF($G$6:$AH$6,AO$6&amp;" "&amp;'Input-Func_Class'!$D$22,$G322:$AH322)+IFERROR(SUMIF($G$6:$AH$6,AO$6&amp;" "&amp;'Input-Func_Class'!$E$22,$G322:$AH322),SUMIF($G$6:$AH$6,AO$6&amp;" "&amp;'Input-Func_Class'!$B$24,$G322:$AH322))+SUMIF($G$6:$AH$6,AO$6&amp;" "&amp;'Input-Func_Class'!$F$22,$G322:$AH322))&lt;Check_Limit,0,1),1)</f>
        <v>0</v>
      </c>
      <c r="AP322">
        <f ca="1">IFERROR(IF(SUMIF($G$6:$AH$6,AP$6&amp;" Total",$G322:$AH322)-(SUMIF($G$6:$AH$6,AP$6&amp;" "&amp;'Input-Func_Class'!$D$22,$G322:$AH322)+IFERROR(SUMIF($G$6:$AH$6,AP$6&amp;" "&amp;'Input-Func_Class'!$E$22,$G322:$AH322),SUMIF($G$6:$AH$6,AP$6&amp;" "&amp;'Input-Func_Class'!$B$24,$G322:$AH322))+SUMIF($G$6:$AH$6,AP$6&amp;" "&amp;'Input-Func_Class'!$F$22,$G322:$AH322))&lt;Check_Limit,0,1),1)</f>
        <v>0</v>
      </c>
    </row>
    <row r="323" spans="1:42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>Functionalization!$D323</f>
        <v>1170894</v>
      </c>
      <c r="E323" s="11">
        <f t="shared" ca="1" si="37"/>
        <v>0</v>
      </c>
      <c r="F323" s="3" t="str">
        <f>IF($D323=0,"-",IF('Input-Accounts'!$E323&lt;&gt;0,'Input-Accounts'!$E323,'Input-Accounts'!$G323))</f>
        <v>DEMAND</v>
      </c>
      <c r="G323" s="11">
        <f ca="1">IF(G$5&lt;&gt;"",HLOOKUP(G$5,Functionalization!$G$6:$M$427,ROW($A323)-5,FALSE),IFERROR(INDEX(G$391:G$427,MATCH($F323,$B$391:$B$427,0))/VLOOKUP($F323,$B$391:$AH$427,MATCH(LEFT(TRIM(G$6),FIND("~",SUBSTITUTE(G$6,"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323))*HLOOKUP(LEFT(TRIM(G$6),FIND("~",SUBSTITUTE(G$6," ","~",LEN(TRIM(G$6))-LEN(SUBSTITUTE(TRIM(G$6)," ",""))))-1)&amp;" Total",$B$6:$AH$427,ROW($A323)-5,FALSE))</f>
        <v>0</v>
      </c>
      <c r="H323" s="11">
        <f ca="1">IF(H$5&lt;&gt;"",HLOOKUP(H$5,Functionalization!$G$6:$M$427,ROW($A323)-5,FALSE),IFERROR(INDEX(H$391:H$427,MATCH($F323,$B$391:$B$427,0))/VLOOKUP($F323,$B$391:$AH$427,MATCH(LEFT(TRIM(H$6),FIND("~",SUBSTITUTE(H$6,"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323))*HLOOKUP(LEFT(TRIM(H$6),FIND("~",SUBSTITUTE(H$6," ","~",LEN(TRIM(H$6))-LEN(SUBSTITUTE(TRIM(H$6)," ",""))))-1)&amp;" Total",$B$6:$AH$427,ROW($A323)-5,FALSE))</f>
        <v>0</v>
      </c>
      <c r="I323" s="11">
        <f ca="1">IF(I$5&lt;&gt;"",HLOOKUP(I$5,Functionalization!$G$6:$M$427,ROW($A323)-5,FALSE),IFERROR(INDEX(I$391:I$427,MATCH($F323,$B$391:$B$427,0))/VLOOKUP($F323,$B$391:$AH$427,MATCH(LEFT(TRIM(I$6),FIND("~",SUBSTITUTE(I$6,"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323))*HLOOKUP(LEFT(TRIM(I$6),FIND("~",SUBSTITUTE(I$6," ","~",LEN(TRIM(I$6))-LEN(SUBSTITUTE(TRIM(I$6)," ",""))))-1)&amp;" Total",$B$6:$AH$427,ROW($A323)-5,FALSE))</f>
        <v>0</v>
      </c>
      <c r="J323" s="11">
        <f ca="1">IF(J$5&lt;&gt;"",HLOOKUP(J$5,Functionalization!$G$6:$M$427,ROW($A323)-5,FALSE),IFERROR(INDEX(J$391:J$427,MATCH($F323,$B$391:$B$427,0))/VLOOKUP($F323,$B$391:$AH$427,MATCH(LEFT(TRIM(J$6),FIND("~",SUBSTITUTE(J$6,"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323))*HLOOKUP(LEFT(TRIM(J$6),FIND("~",SUBSTITUTE(J$6," ","~",LEN(TRIM(J$6))-LEN(SUBSTITUTE(TRIM(J$6)," ",""))))-1)&amp;" Total",$B$6:$AH$427,ROW($A323)-5,FALSE))</f>
        <v>0</v>
      </c>
      <c r="K323" s="11">
        <f ca="1">IF(K$5&lt;&gt;"",HLOOKUP(K$5,Functionalization!$G$6:$M$427,ROW($A323)-5,FALSE),IFERROR(INDEX(K$391:K$427,MATCH($F323,$B$391:$B$427,0))/VLOOKUP($F323,$B$391:$AH$427,MATCH(LEFT(TRIM(K$6),FIND("~",SUBSTITUTE(K$6,"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323))*HLOOKUP(LEFT(TRIM(K$6),FIND("~",SUBSTITUTE(K$6," ","~",LEN(TRIM(K$6))-LEN(SUBSTITUTE(TRIM(K$6)," ",""))))-1)&amp;" Total",$B$6:$AH$427,ROW($A323)-5,FALSE))</f>
        <v>0</v>
      </c>
      <c r="L323" s="11">
        <f ca="1">IF(L$5&lt;&gt;"",HLOOKUP(L$5,Functionalization!$G$6:$M$427,ROW($A323)-5,FALSE),IFERROR(INDEX(L$391:L$427,MATCH($F323,$B$391:$B$427,0))/VLOOKUP($F323,$B$391:$AH$427,MATCH(LEFT(TRIM(L$6),FIND("~",SUBSTITUTE(L$6,"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323))*HLOOKUP(LEFT(TRIM(L$6),FIND("~",SUBSTITUTE(L$6," ","~",LEN(TRIM(L$6))-LEN(SUBSTITUTE(TRIM(L$6)," ",""))))-1)&amp;" Total",$B$6:$AH$427,ROW($A323)-5,FALSE))</f>
        <v>0</v>
      </c>
      <c r="M323" s="11">
        <f ca="1">IF(M$5&lt;&gt;"",HLOOKUP(M$5,Functionalization!$G$6:$M$427,ROW($A323)-5,FALSE),IFERROR(INDEX(M$391:M$427,MATCH($F323,$B$391:$B$427,0))/VLOOKUP($F323,$B$391:$AH$427,MATCH(LEFT(TRIM(M$6),FIND("~",SUBSTITUTE(M$6,"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323))*HLOOKUP(LEFT(TRIM(M$6),FIND("~",SUBSTITUTE(M$6," ","~",LEN(TRIM(M$6))-LEN(SUBSTITUTE(TRIM(M$6)," ",""))))-1)&amp;" Total",$B$6:$AH$427,ROW($A323)-5,FALSE))</f>
        <v>0</v>
      </c>
      <c r="N323" s="11">
        <f ca="1">IF(N$5&lt;&gt;"",HLOOKUP(N$5,Functionalization!$G$6:$M$427,ROW($A323)-5,FALSE),IFERROR(INDEX(N$391:N$427,MATCH($F323,$B$391:$B$427,0))/VLOOKUP($F323,$B$391:$AH$427,MATCH(LEFT(TRIM(N$6),FIND("~",SUBSTITUTE(N$6,"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323))*HLOOKUP(LEFT(TRIM(N$6),FIND("~",SUBSTITUTE(N$6," ","~",LEN(TRIM(N$6))-LEN(SUBSTITUTE(TRIM(N$6)," ",""))))-1)&amp;" Total",$B$6:$AH$427,ROW($A323)-5,FALSE))</f>
        <v>0</v>
      </c>
      <c r="O323" s="11">
        <f ca="1">IF(O$5&lt;&gt;"",HLOOKUP(O$5,Functionalization!$G$6:$M$427,ROW($A323)-5,FALSE),IFERROR(INDEX(O$391:O$427,MATCH($F323,$B$391:$B$427,0))/VLOOKUP($F323,$B$391:$AH$427,MATCH(LEFT(TRIM(O$6),FIND("~",SUBSTITUTE(O$6,"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323))*HLOOKUP(LEFT(TRIM(O$6),FIND("~",SUBSTITUTE(O$6," ","~",LEN(TRIM(O$6))-LEN(SUBSTITUTE(TRIM(O$6)," ",""))))-1)&amp;" Total",$B$6:$AH$427,ROW($A323)-5,FALSE))</f>
        <v>0</v>
      </c>
      <c r="P323" s="11">
        <f ca="1">IF(P$5&lt;&gt;"",HLOOKUP(P$5,Functionalization!$G$6:$M$427,ROW($A323)-5,FALSE),IFERROR(INDEX(P$391:P$427,MATCH($F323,$B$391:$B$427,0))/VLOOKUP($F323,$B$391:$AH$427,MATCH(LEFT(TRIM(P$6),FIND("~",SUBSTITUTE(P$6,"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323))*HLOOKUP(LEFT(TRIM(P$6),FIND("~",SUBSTITUTE(P$6," ","~",LEN(TRIM(P$6))-LEN(SUBSTITUTE(TRIM(P$6)," ",""))))-1)&amp;" Total",$B$6:$AH$427,ROW($A323)-5,FALSE))</f>
        <v>0</v>
      </c>
      <c r="Q323" s="11">
        <f ca="1">IF(Q$5&lt;&gt;"",HLOOKUP(Q$5,Functionalization!$G$6:$M$427,ROW($A323)-5,FALSE),IFERROR(INDEX(Q$391:Q$427,MATCH($F323,$B$391:$B$427,0))/VLOOKUP($F323,$B$391:$AH$427,MATCH(LEFT(TRIM(Q$6),FIND("~",SUBSTITUTE(Q$6,"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323))*HLOOKUP(LEFT(TRIM(Q$6),FIND("~",SUBSTITUTE(Q$6," ","~",LEN(TRIM(Q$6))-LEN(SUBSTITUTE(TRIM(Q$6)," ",""))))-1)&amp;" Total",$B$6:$AH$427,ROW($A323)-5,FALSE))</f>
        <v>0</v>
      </c>
      <c r="R323" s="11">
        <f ca="1">IF(R$5&lt;&gt;"",HLOOKUP(R$5,Functionalization!$G$6:$M$427,ROW($A323)-5,FALSE),IFERROR(INDEX(R$391:R$427,MATCH($F323,$B$391:$B$427,0))/VLOOKUP($F323,$B$391:$AH$427,MATCH(LEFT(TRIM(R$6),FIND("~",SUBSTITUTE(R$6,"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323))*HLOOKUP(LEFT(TRIM(R$6),FIND("~",SUBSTITUTE(R$6," ","~",LEN(TRIM(R$6))-LEN(SUBSTITUTE(TRIM(R$6)," ",""))))-1)&amp;" Total",$B$6:$AH$427,ROW($A323)-5,FALSE))</f>
        <v>0</v>
      </c>
      <c r="S323" s="11">
        <f ca="1">IF(S$5&lt;&gt;"",HLOOKUP(S$5,Functionalization!$G$6:$M$427,ROW($A323)-5,FALSE),IFERROR(INDEX(S$391:S$427,MATCH($F323,$B$391:$B$427,0))/VLOOKUP($F323,$B$391:$AH$427,MATCH(LEFT(TRIM(S$6),FIND("~",SUBSTITUTE(S$6,"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323))*HLOOKUP(LEFT(TRIM(S$6),FIND("~",SUBSTITUTE(S$6," ","~",LEN(TRIM(S$6))-LEN(SUBSTITUTE(TRIM(S$6)," ",""))))-1)&amp;" Total",$B$6:$AH$427,ROW($A323)-5,FALSE))</f>
        <v>1170894</v>
      </c>
      <c r="T323" s="11">
        <f ca="1">IF(T$5&lt;&gt;"",HLOOKUP(T$5,Functionalization!$G$6:$M$427,ROW($A323)-5,FALSE),IFERROR(INDEX(T$391:T$427,MATCH($F323,$B$391:$B$427,0))/VLOOKUP($F323,$B$391:$AH$427,MATCH(LEFT(TRIM(T$6),FIND("~",SUBSTITUTE(T$6,"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323))*HLOOKUP(LEFT(TRIM(T$6),FIND("~",SUBSTITUTE(T$6," ","~",LEN(TRIM(T$6))-LEN(SUBSTITUTE(TRIM(T$6)," ",""))))-1)&amp;" Total",$B$6:$AH$427,ROW($A323)-5,FALSE))</f>
        <v>1170894</v>
      </c>
      <c r="U323" s="11">
        <f ca="1">IF(U$5&lt;&gt;"",HLOOKUP(U$5,Functionalization!$G$6:$M$427,ROW($A323)-5,FALSE),IFERROR(INDEX(U$391:U$427,MATCH($F323,$B$391:$B$427,0))/VLOOKUP($F323,$B$391:$AH$427,MATCH(LEFT(TRIM(U$6),FIND("~",SUBSTITUTE(U$6,"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323))*HLOOKUP(LEFT(TRIM(U$6),FIND("~",SUBSTITUTE(U$6," ","~",LEN(TRIM(U$6))-LEN(SUBSTITUTE(TRIM(U$6)," ",""))))-1)&amp;" Total",$B$6:$AH$427,ROW($A323)-5,FALSE))</f>
        <v>0</v>
      </c>
      <c r="V323" s="11">
        <f ca="1">IF(V$5&lt;&gt;"",HLOOKUP(V$5,Functionalization!$G$6:$M$427,ROW($A323)-5,FALSE),IFERROR(INDEX(V$391:V$427,MATCH($F323,$B$391:$B$427,0))/VLOOKUP($F323,$B$391:$AH$427,MATCH(LEFT(TRIM(V$6),FIND("~",SUBSTITUTE(V$6,"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323))*HLOOKUP(LEFT(TRIM(V$6),FIND("~",SUBSTITUTE(V$6," ","~",LEN(TRIM(V$6))-LEN(SUBSTITUTE(TRIM(V$6)," ",""))))-1)&amp;" Total",$B$6:$AH$427,ROW($A323)-5,FALSE))</f>
        <v>0</v>
      </c>
      <c r="W323" s="11">
        <f ca="1">IF(W$5&lt;&gt;"",HLOOKUP(W$5,Functionalization!$G$6:$M$427,ROW($A323)-5,FALSE),IFERROR(INDEX(W$391:W$427,MATCH($F323,$B$391:$B$427,0))/VLOOKUP($F323,$B$391:$AH$427,MATCH(LEFT(TRIM(W$6),FIND("~",SUBSTITUTE(W$6,"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323))*HLOOKUP(LEFT(TRIM(W$6),FIND("~",SUBSTITUTE(W$6," ","~",LEN(TRIM(W$6))-LEN(SUBSTITUTE(TRIM(W$6)," ",""))))-1)&amp;" Total",$B$6:$AH$427,ROW($A323)-5,FALSE))</f>
        <v>0</v>
      </c>
      <c r="X323" s="11">
        <f ca="1">IF(X$5&lt;&gt;"",HLOOKUP(X$5,Functionalization!$G$6:$M$427,ROW($A323)-5,FALSE),IFERROR(INDEX(X$391:X$427,MATCH($F323,$B$391:$B$427,0))/VLOOKUP($F323,$B$391:$AH$427,MATCH(LEFT(TRIM(X$6),FIND("~",SUBSTITUTE(X$6,"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323))*HLOOKUP(LEFT(TRIM(X$6),FIND("~",SUBSTITUTE(X$6," ","~",LEN(TRIM(X$6))-LEN(SUBSTITUTE(TRIM(X$6)," ",""))))-1)&amp;" Total",$B$6:$AH$427,ROW($A323)-5,FALSE))</f>
        <v>0</v>
      </c>
      <c r="Y323" s="11">
        <f ca="1">IF(Y$5&lt;&gt;"",HLOOKUP(Y$5,Functionalization!$G$6:$M$427,ROW($A323)-5,FALSE),IFERROR(INDEX(Y$391:Y$427,MATCH($F323,$B$391:$B$427,0))/VLOOKUP($F323,$B$391:$AH$427,MATCH(LEFT(TRIM(Y$6),FIND("~",SUBSTITUTE(Y$6,"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323))*HLOOKUP(LEFT(TRIM(Y$6),FIND("~",SUBSTITUTE(Y$6," ","~",LEN(TRIM(Y$6))-LEN(SUBSTITUTE(TRIM(Y$6)," ",""))))-1)&amp;" Total",$B$6:$AH$427,ROW($A323)-5,FALSE))</f>
        <v>0</v>
      </c>
      <c r="Z323" s="11">
        <f ca="1">IF(Z$5&lt;&gt;"",HLOOKUP(Z$5,Functionalization!$G$6:$M$427,ROW($A323)-5,FALSE),IFERROR(INDEX(Z$391:Z$427,MATCH($F323,$B$391:$B$427,0))/VLOOKUP($F323,$B$391:$AH$427,MATCH(LEFT(TRIM(Z$6),FIND("~",SUBSTITUTE(Z$6,"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323))*HLOOKUP(LEFT(TRIM(Z$6),FIND("~",SUBSTITUTE(Z$6," ","~",LEN(TRIM(Z$6))-LEN(SUBSTITUTE(TRIM(Z$6)," ",""))))-1)&amp;" Total",$B$6:$AH$427,ROW($A323)-5,FALSE))</f>
        <v>0</v>
      </c>
      <c r="AA323" s="11">
        <f ca="1">IF(AA$5&lt;&gt;"",HLOOKUP(AA$5,Functionalization!$G$6:$M$427,ROW($A323)-5,FALSE),IFERROR(INDEX(AA$391:AA$427,MATCH($F323,$B$391:$B$427,0))/VLOOKUP($F323,$B$391:$AH$427,MATCH(LEFT(TRIM(AA$6),FIND("~",SUBSTITUTE(AA$6,"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323))*HLOOKUP(LEFT(TRIM(AA$6),FIND("~",SUBSTITUTE(AA$6," ","~",LEN(TRIM(AA$6))-LEN(SUBSTITUTE(TRIM(AA$6)," ",""))))-1)&amp;" Total",$B$6:$AH$427,ROW($A323)-5,FALSE))</f>
        <v>0</v>
      </c>
      <c r="AB323" s="11">
        <f ca="1">IF(AB$5&lt;&gt;"",HLOOKUP(AB$5,Functionalization!$G$6:$M$427,ROW($A323)-5,FALSE),IFERROR(INDEX(AB$391:AB$427,MATCH($F323,$B$391:$B$427,0))/VLOOKUP($F323,$B$391:$AH$427,MATCH(LEFT(TRIM(AB$6),FIND("~",SUBSTITUTE(AB$6,"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323))*HLOOKUP(LEFT(TRIM(AB$6),FIND("~",SUBSTITUTE(AB$6," ","~",LEN(TRIM(AB$6))-LEN(SUBSTITUTE(TRIM(AB$6)," ",""))))-1)&amp;" Total",$B$6:$AH$427,ROW($A323)-5,FALSE))</f>
        <v>0</v>
      </c>
      <c r="AC323" s="11">
        <f ca="1">IF(AC$5&lt;&gt;"",HLOOKUP(AC$5,Functionalization!$G$6:$M$427,ROW($A323)-5,FALSE),IFERROR(INDEX(AC$391:AC$427,MATCH($F323,$B$391:$B$427,0))/VLOOKUP($F323,$B$391:$AH$427,MATCH(LEFT(TRIM(AC$6),FIND("~",SUBSTITUTE(AC$6,"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323))*HLOOKUP(LEFT(TRIM(AC$6),FIND("~",SUBSTITUTE(AC$6," ","~",LEN(TRIM(AC$6))-LEN(SUBSTITUTE(TRIM(AC$6)," ",""))))-1)&amp;" Total",$B$6:$AH$427,ROW($A323)-5,FALSE))</f>
        <v>0</v>
      </c>
      <c r="AD323" s="11">
        <f ca="1">IF(AD$5&lt;&gt;"",HLOOKUP(AD$5,Functionalization!$G$6:$M$427,ROW($A323)-5,FALSE),IFERROR(INDEX(AD$391:AD$427,MATCH($F323,$B$391:$B$427,0))/VLOOKUP($F323,$B$391:$AH$427,MATCH(LEFT(TRIM(AD$6),FIND("~",SUBSTITUTE(AD$6,"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323))*HLOOKUP(LEFT(TRIM(AD$6),FIND("~",SUBSTITUTE(AD$6," ","~",LEN(TRIM(AD$6))-LEN(SUBSTITUTE(TRIM(AD$6)," ",""))))-1)&amp;" Total",$B$6:$AH$427,ROW($A323)-5,FALSE))</f>
        <v>0</v>
      </c>
      <c r="AE323" s="11">
        <f ca="1">IF(AE$5&lt;&gt;"",HLOOKUP(AE$5,Functionalization!$G$6:$M$427,ROW($A323)-5,FALSE),IFERROR(INDEX(AE$391:AE$427,MATCH($F323,$B$391:$B$427,0))/VLOOKUP($F323,$B$391:$AH$427,MATCH(LEFT(TRIM(AE$6),FIND("~",SUBSTITUTE(AE$6,"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323))*HLOOKUP(LEFT(TRIM(AE$6),FIND("~",SUBSTITUTE(AE$6," ","~",LEN(TRIM(AE$6))-LEN(SUBSTITUTE(TRIM(AE$6)," ",""))))-1)&amp;" Total",$B$6:$AH$427,ROW($A323)-5,FALSE))</f>
        <v>0</v>
      </c>
      <c r="AF323" s="11">
        <f ca="1">IF(AF$5&lt;&gt;"",HLOOKUP(AF$5,Functionalization!$G$6:$M$427,ROW($A323)-5,FALSE),IFERROR(INDEX(AF$391:AF$427,MATCH($F323,$B$391:$B$427,0))/VLOOKUP($F323,$B$391:$AH$427,MATCH(LEFT(TRIM(AF$6),FIND("~",SUBSTITUTE(AF$6,"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323))*HLOOKUP(LEFT(TRIM(AF$6),FIND("~",SUBSTITUTE(AF$6," ","~",LEN(TRIM(AF$6))-LEN(SUBSTITUTE(TRIM(AF$6)," ",""))))-1)&amp;" Total",$B$6:$AH$427,ROW($A323)-5,FALSE))</f>
        <v>0</v>
      </c>
      <c r="AG323" s="11">
        <f ca="1">IF(AG$5&lt;&gt;"",HLOOKUP(AG$5,Functionalization!$G$6:$M$427,ROW($A323)-5,FALSE),IFERROR(INDEX(AG$391:AG$427,MATCH($F323,$B$391:$B$427,0))/VLOOKUP($F323,$B$391:$AH$427,MATCH(LEFT(TRIM(AG$6),FIND("~",SUBSTITUTE(AG$6,"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323))*HLOOKUP(LEFT(TRIM(AG$6),FIND("~",SUBSTITUTE(AG$6," ","~",LEN(TRIM(AG$6))-LEN(SUBSTITUTE(TRIM(AG$6)," ",""))))-1)&amp;" Total",$B$6:$AH$427,ROW($A323)-5,FALSE))</f>
        <v>0</v>
      </c>
      <c r="AH323" s="11">
        <f ca="1">IF(AH$5&lt;&gt;"",HLOOKUP(AH$5,Functionalization!$G$6:$M$427,ROW($A323)-5,FALSE),IFERROR(INDEX(AH$391:AH$427,MATCH($F323,$B$391:$B$427,0))/VLOOKUP($F323,$B$391:$AH$427,MATCH(LEFT(TRIM(AH$6),FIND("~",SUBSTITUTE(AH$6,"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323))*HLOOKUP(LEFT(TRIM(AH$6),FIND("~",SUBSTITUTE(AH$6," ","~",LEN(TRIM(AH$6))-LEN(SUBSTITUTE(TRIM(AH$6)," ",""))))-1)&amp;" Total",$B$6:$AH$427,ROW($A323)-5,FALSE))</f>
        <v>0</v>
      </c>
      <c r="AJ323">
        <f ca="1">IFERROR(IF(SUMIF($G$6:$AH$6,AJ$6&amp;" Total",$G323:$AH323)-(SUMIF($G$6:$AH$6,AJ$6&amp;" "&amp;'Input-Func_Class'!$D$22,$G323:$AH323)+IFERROR(SUMIF($G$6:$AH$6,AJ$6&amp;" "&amp;'Input-Func_Class'!$E$22,$G323:$AH323),SUMIF($G$6:$AH$6,AJ$6&amp;" "&amp;'Input-Func_Class'!$B$24,$G323:$AH323))+SUMIF($G$6:$AH$6,AJ$6&amp;" "&amp;'Input-Func_Class'!$F$22,$G323:$AH323))&lt;Check_Limit,0,1),1)</f>
        <v>0</v>
      </c>
      <c r="AK323">
        <f ca="1">IFERROR(IF(SUMIF($G$6:$AH$6,AK$6&amp;" Total",$G323:$AH323)-(SUMIF($G$6:$AH$6,AK$6&amp;" "&amp;'Input-Func_Class'!$D$22,$G323:$AH323)+IFERROR(SUMIF($G$6:$AH$6,AK$6&amp;" "&amp;'Input-Func_Class'!$E$22,$G323:$AH323),SUMIF($G$6:$AH$6,AK$6&amp;" "&amp;'Input-Func_Class'!$B$24,$G323:$AH323))+SUMIF($G$6:$AH$6,AK$6&amp;" "&amp;'Input-Func_Class'!$F$22,$G323:$AH323))&lt;Check_Limit,0,1),1)</f>
        <v>0</v>
      </c>
      <c r="AL323">
        <f ca="1">IFERROR(IF(SUMIF($G$6:$AH$6,AL$6&amp;" Total",$G323:$AH323)-(SUMIF($G$6:$AH$6,AL$6&amp;" "&amp;'Input-Func_Class'!$D$22,$G323:$AH323)+IFERROR(SUMIF($G$6:$AH$6,AL$6&amp;" "&amp;'Input-Func_Class'!$E$22,$G323:$AH323),SUMIF($G$6:$AH$6,AL$6&amp;" "&amp;'Input-Func_Class'!$B$24,$G323:$AH323))+SUMIF($G$6:$AH$6,AL$6&amp;" "&amp;'Input-Func_Class'!$F$22,$G323:$AH323))&lt;Check_Limit,0,1),1)</f>
        <v>0</v>
      </c>
      <c r="AM323">
        <f ca="1">IFERROR(IF(SUMIF($G$6:$AH$6,AM$6&amp;" Total",$G323:$AH323)-(SUMIF($G$6:$AH$6,AM$6&amp;" "&amp;'Input-Func_Class'!$D$22,$G323:$AH323)+IFERROR(SUMIF($G$6:$AH$6,AM$6&amp;" "&amp;'Input-Func_Class'!$E$22,$G323:$AH323),SUMIF($G$6:$AH$6,AM$6&amp;" "&amp;'Input-Func_Class'!$B$24,$G323:$AH323))+SUMIF($G$6:$AH$6,AM$6&amp;" "&amp;'Input-Func_Class'!$F$22,$G323:$AH323))&lt;Check_Limit,0,1),1)</f>
        <v>0</v>
      </c>
      <c r="AN323">
        <f ca="1">IFERROR(IF(SUMIF($G$6:$AH$6,AN$6&amp;" Total",$G323:$AH323)-(SUMIF($G$6:$AH$6,AN$6&amp;" "&amp;'Input-Func_Class'!$D$22,$G323:$AH323)+IFERROR(SUMIF($G$6:$AH$6,AN$6&amp;" "&amp;'Input-Func_Class'!$E$22,$G323:$AH323),SUMIF($G$6:$AH$6,AN$6&amp;" "&amp;'Input-Func_Class'!$B$24,$G323:$AH323))+SUMIF($G$6:$AH$6,AN$6&amp;" "&amp;'Input-Func_Class'!$F$22,$G323:$AH323))&lt;Check_Limit,0,1),1)</f>
        <v>0</v>
      </c>
      <c r="AO323">
        <f ca="1">IFERROR(IF(SUMIF($G$6:$AH$6,AO$6&amp;" Total",$G323:$AH323)-(SUMIF($G$6:$AH$6,AO$6&amp;" "&amp;'Input-Func_Class'!$D$22,$G323:$AH323)+IFERROR(SUMIF($G$6:$AH$6,AO$6&amp;" "&amp;'Input-Func_Class'!$E$22,$G323:$AH323),SUMIF($G$6:$AH$6,AO$6&amp;" "&amp;'Input-Func_Class'!$B$24,$G323:$AH323))+SUMIF($G$6:$AH$6,AO$6&amp;" "&amp;'Input-Func_Class'!$F$22,$G323:$AH323))&lt;Check_Limit,0,1),1)</f>
        <v>0</v>
      </c>
      <c r="AP323">
        <f ca="1">IFERROR(IF(SUMIF($G$6:$AH$6,AP$6&amp;" Total",$G323:$AH323)-(SUMIF($G$6:$AH$6,AP$6&amp;" "&amp;'Input-Func_Class'!$D$22,$G323:$AH323)+IFERROR(SUMIF($G$6:$AH$6,AP$6&amp;" "&amp;'Input-Func_Class'!$E$22,$G323:$AH323),SUMIF($G$6:$AH$6,AP$6&amp;" "&amp;'Input-Func_Class'!$B$24,$G323:$AH323))+SUMIF($G$6:$AH$6,AP$6&amp;" "&amp;'Input-Func_Class'!$F$22,$G323:$AH323))&lt;Check_Limit,0,1),1)</f>
        <v>0</v>
      </c>
    </row>
    <row r="324" spans="1:42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>Functionalization!$D324</f>
        <v>61241</v>
      </c>
      <c r="E324" s="11">
        <f t="shared" ca="1" si="37"/>
        <v>0</v>
      </c>
      <c r="F324" s="3" t="str">
        <f>IF($D324=0,"-",IF('Input-Accounts'!$E324&lt;&gt;0,'Input-Accounts'!$E324,'Input-Accounts'!$G324))</f>
        <v>DEMAND</v>
      </c>
      <c r="G324" s="11">
        <f ca="1">IF(G$5&lt;&gt;"",HLOOKUP(G$5,Functionalization!$G$6:$M$427,ROW($A324)-5,FALSE),IFERROR(INDEX(G$391:G$427,MATCH($F324,$B$391:$B$427,0))/VLOOKUP($F324,$B$391:$AH$427,MATCH(LEFT(TRIM(G$6),FIND("~",SUBSTITUTE(G$6,"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324))*HLOOKUP(LEFT(TRIM(G$6),FIND("~",SUBSTITUTE(G$6," ","~",LEN(TRIM(G$6))-LEN(SUBSTITUTE(TRIM(G$6)," ",""))))-1)&amp;" Total",$B$6:$AH$427,ROW($A324)-5,FALSE))</f>
        <v>0</v>
      </c>
      <c r="H324" s="11">
        <f ca="1">IF(H$5&lt;&gt;"",HLOOKUP(H$5,Functionalization!$G$6:$M$427,ROW($A324)-5,FALSE),IFERROR(INDEX(H$391:H$427,MATCH($F324,$B$391:$B$427,0))/VLOOKUP($F324,$B$391:$AH$427,MATCH(LEFT(TRIM(H$6),FIND("~",SUBSTITUTE(H$6,"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324))*HLOOKUP(LEFT(TRIM(H$6),FIND("~",SUBSTITUTE(H$6," ","~",LEN(TRIM(H$6))-LEN(SUBSTITUTE(TRIM(H$6)," ",""))))-1)&amp;" Total",$B$6:$AH$427,ROW($A324)-5,FALSE))</f>
        <v>0</v>
      </c>
      <c r="I324" s="11">
        <f ca="1">IF(I$5&lt;&gt;"",HLOOKUP(I$5,Functionalization!$G$6:$M$427,ROW($A324)-5,FALSE),IFERROR(INDEX(I$391:I$427,MATCH($F324,$B$391:$B$427,0))/VLOOKUP($F324,$B$391:$AH$427,MATCH(LEFT(TRIM(I$6),FIND("~",SUBSTITUTE(I$6,"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324))*HLOOKUP(LEFT(TRIM(I$6),FIND("~",SUBSTITUTE(I$6," ","~",LEN(TRIM(I$6))-LEN(SUBSTITUTE(TRIM(I$6)," ",""))))-1)&amp;" Total",$B$6:$AH$427,ROW($A324)-5,FALSE))</f>
        <v>0</v>
      </c>
      <c r="J324" s="11">
        <f ca="1">IF(J$5&lt;&gt;"",HLOOKUP(J$5,Functionalization!$G$6:$M$427,ROW($A324)-5,FALSE),IFERROR(INDEX(J$391:J$427,MATCH($F324,$B$391:$B$427,0))/VLOOKUP($F324,$B$391:$AH$427,MATCH(LEFT(TRIM(J$6),FIND("~",SUBSTITUTE(J$6,"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324))*HLOOKUP(LEFT(TRIM(J$6),FIND("~",SUBSTITUTE(J$6," ","~",LEN(TRIM(J$6))-LEN(SUBSTITUTE(TRIM(J$6)," ",""))))-1)&amp;" Total",$B$6:$AH$427,ROW($A324)-5,FALSE))</f>
        <v>0</v>
      </c>
      <c r="K324" s="11">
        <f ca="1">IF(K$5&lt;&gt;"",HLOOKUP(K$5,Functionalization!$G$6:$M$427,ROW($A324)-5,FALSE),IFERROR(INDEX(K$391:K$427,MATCH($F324,$B$391:$B$427,0))/VLOOKUP($F324,$B$391:$AH$427,MATCH(LEFT(TRIM(K$6),FIND("~",SUBSTITUTE(K$6,"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324))*HLOOKUP(LEFT(TRIM(K$6),FIND("~",SUBSTITUTE(K$6," ","~",LEN(TRIM(K$6))-LEN(SUBSTITUTE(TRIM(K$6)," ",""))))-1)&amp;" Total",$B$6:$AH$427,ROW($A324)-5,FALSE))</f>
        <v>0</v>
      </c>
      <c r="L324" s="11">
        <f ca="1">IF(L$5&lt;&gt;"",HLOOKUP(L$5,Functionalization!$G$6:$M$427,ROW($A324)-5,FALSE),IFERROR(INDEX(L$391:L$427,MATCH($F324,$B$391:$B$427,0))/VLOOKUP($F324,$B$391:$AH$427,MATCH(LEFT(TRIM(L$6),FIND("~",SUBSTITUTE(L$6,"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324))*HLOOKUP(LEFT(TRIM(L$6),FIND("~",SUBSTITUTE(L$6," ","~",LEN(TRIM(L$6))-LEN(SUBSTITUTE(TRIM(L$6)," ",""))))-1)&amp;" Total",$B$6:$AH$427,ROW($A324)-5,FALSE))</f>
        <v>0</v>
      </c>
      <c r="M324" s="11">
        <f ca="1">IF(M$5&lt;&gt;"",HLOOKUP(M$5,Functionalization!$G$6:$M$427,ROW($A324)-5,FALSE),IFERROR(INDEX(M$391:M$427,MATCH($F324,$B$391:$B$427,0))/VLOOKUP($F324,$B$391:$AH$427,MATCH(LEFT(TRIM(M$6),FIND("~",SUBSTITUTE(M$6,"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324))*HLOOKUP(LEFT(TRIM(M$6),FIND("~",SUBSTITUTE(M$6," ","~",LEN(TRIM(M$6))-LEN(SUBSTITUTE(TRIM(M$6)," ",""))))-1)&amp;" Total",$B$6:$AH$427,ROW($A324)-5,FALSE))</f>
        <v>0</v>
      </c>
      <c r="N324" s="11">
        <f ca="1">IF(N$5&lt;&gt;"",HLOOKUP(N$5,Functionalization!$G$6:$M$427,ROW($A324)-5,FALSE),IFERROR(INDEX(N$391:N$427,MATCH($F324,$B$391:$B$427,0))/VLOOKUP($F324,$B$391:$AH$427,MATCH(LEFT(TRIM(N$6),FIND("~",SUBSTITUTE(N$6,"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324))*HLOOKUP(LEFT(TRIM(N$6),FIND("~",SUBSTITUTE(N$6," ","~",LEN(TRIM(N$6))-LEN(SUBSTITUTE(TRIM(N$6)," ",""))))-1)&amp;" Total",$B$6:$AH$427,ROW($A324)-5,FALSE))</f>
        <v>0</v>
      </c>
      <c r="O324" s="11">
        <f ca="1">IF(O$5&lt;&gt;"",HLOOKUP(O$5,Functionalization!$G$6:$M$427,ROW($A324)-5,FALSE),IFERROR(INDEX(O$391:O$427,MATCH($F324,$B$391:$B$427,0))/VLOOKUP($F324,$B$391:$AH$427,MATCH(LEFT(TRIM(O$6),FIND("~",SUBSTITUTE(O$6,"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324))*HLOOKUP(LEFT(TRIM(O$6),FIND("~",SUBSTITUTE(O$6," ","~",LEN(TRIM(O$6))-LEN(SUBSTITUTE(TRIM(O$6)," ",""))))-1)&amp;" Total",$B$6:$AH$427,ROW($A324)-5,FALSE))</f>
        <v>0</v>
      </c>
      <c r="P324" s="11">
        <f ca="1">IF(P$5&lt;&gt;"",HLOOKUP(P$5,Functionalization!$G$6:$M$427,ROW($A324)-5,FALSE),IFERROR(INDEX(P$391:P$427,MATCH($F324,$B$391:$B$427,0))/VLOOKUP($F324,$B$391:$AH$427,MATCH(LEFT(TRIM(P$6),FIND("~",SUBSTITUTE(P$6,"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324))*HLOOKUP(LEFT(TRIM(P$6),FIND("~",SUBSTITUTE(P$6," ","~",LEN(TRIM(P$6))-LEN(SUBSTITUTE(TRIM(P$6)," ",""))))-1)&amp;" Total",$B$6:$AH$427,ROW($A324)-5,FALSE))</f>
        <v>0</v>
      </c>
      <c r="Q324" s="11">
        <f ca="1">IF(Q$5&lt;&gt;"",HLOOKUP(Q$5,Functionalization!$G$6:$M$427,ROW($A324)-5,FALSE),IFERROR(INDEX(Q$391:Q$427,MATCH($F324,$B$391:$B$427,0))/VLOOKUP($F324,$B$391:$AH$427,MATCH(LEFT(TRIM(Q$6),FIND("~",SUBSTITUTE(Q$6,"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324))*HLOOKUP(LEFT(TRIM(Q$6),FIND("~",SUBSTITUTE(Q$6," ","~",LEN(TRIM(Q$6))-LEN(SUBSTITUTE(TRIM(Q$6)," ",""))))-1)&amp;" Total",$B$6:$AH$427,ROW($A324)-5,FALSE))</f>
        <v>0</v>
      </c>
      <c r="R324" s="11">
        <f ca="1">IF(R$5&lt;&gt;"",HLOOKUP(R$5,Functionalization!$G$6:$M$427,ROW($A324)-5,FALSE),IFERROR(INDEX(R$391:R$427,MATCH($F324,$B$391:$B$427,0))/VLOOKUP($F324,$B$391:$AH$427,MATCH(LEFT(TRIM(R$6),FIND("~",SUBSTITUTE(R$6,"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324))*HLOOKUP(LEFT(TRIM(R$6),FIND("~",SUBSTITUTE(R$6," ","~",LEN(TRIM(R$6))-LEN(SUBSTITUTE(TRIM(R$6)," ",""))))-1)&amp;" Total",$B$6:$AH$427,ROW($A324)-5,FALSE))</f>
        <v>0</v>
      </c>
      <c r="S324" s="11">
        <f ca="1">IF(S$5&lt;&gt;"",HLOOKUP(S$5,Functionalization!$G$6:$M$427,ROW($A324)-5,FALSE),IFERROR(INDEX(S$391:S$427,MATCH($F324,$B$391:$B$427,0))/VLOOKUP($F324,$B$391:$AH$427,MATCH(LEFT(TRIM(S$6),FIND("~",SUBSTITUTE(S$6,"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324))*HLOOKUP(LEFT(TRIM(S$6),FIND("~",SUBSTITUTE(S$6," ","~",LEN(TRIM(S$6))-LEN(SUBSTITUTE(TRIM(S$6)," ",""))))-1)&amp;" Total",$B$6:$AH$427,ROW($A324)-5,FALSE))</f>
        <v>61241</v>
      </c>
      <c r="T324" s="11">
        <f ca="1">IF(T$5&lt;&gt;"",HLOOKUP(T$5,Functionalization!$G$6:$M$427,ROW($A324)-5,FALSE),IFERROR(INDEX(T$391:T$427,MATCH($F324,$B$391:$B$427,0))/VLOOKUP($F324,$B$391:$AH$427,MATCH(LEFT(TRIM(T$6),FIND("~",SUBSTITUTE(T$6,"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324))*HLOOKUP(LEFT(TRIM(T$6),FIND("~",SUBSTITUTE(T$6," ","~",LEN(TRIM(T$6))-LEN(SUBSTITUTE(TRIM(T$6)," ",""))))-1)&amp;" Total",$B$6:$AH$427,ROW($A324)-5,FALSE))</f>
        <v>61241</v>
      </c>
      <c r="U324" s="11">
        <f ca="1">IF(U$5&lt;&gt;"",HLOOKUP(U$5,Functionalization!$G$6:$M$427,ROW($A324)-5,FALSE),IFERROR(INDEX(U$391:U$427,MATCH($F324,$B$391:$B$427,0))/VLOOKUP($F324,$B$391:$AH$427,MATCH(LEFT(TRIM(U$6),FIND("~",SUBSTITUTE(U$6,"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324))*HLOOKUP(LEFT(TRIM(U$6),FIND("~",SUBSTITUTE(U$6," ","~",LEN(TRIM(U$6))-LEN(SUBSTITUTE(TRIM(U$6)," ",""))))-1)&amp;" Total",$B$6:$AH$427,ROW($A324)-5,FALSE))</f>
        <v>0</v>
      </c>
      <c r="V324" s="11">
        <f ca="1">IF(V$5&lt;&gt;"",HLOOKUP(V$5,Functionalization!$G$6:$M$427,ROW($A324)-5,FALSE),IFERROR(INDEX(V$391:V$427,MATCH($F324,$B$391:$B$427,0))/VLOOKUP($F324,$B$391:$AH$427,MATCH(LEFT(TRIM(V$6),FIND("~",SUBSTITUTE(V$6,"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324))*HLOOKUP(LEFT(TRIM(V$6),FIND("~",SUBSTITUTE(V$6," ","~",LEN(TRIM(V$6))-LEN(SUBSTITUTE(TRIM(V$6)," ",""))))-1)&amp;" Total",$B$6:$AH$427,ROW($A324)-5,FALSE))</f>
        <v>0</v>
      </c>
      <c r="W324" s="11">
        <f ca="1">IF(W$5&lt;&gt;"",HLOOKUP(W$5,Functionalization!$G$6:$M$427,ROW($A324)-5,FALSE),IFERROR(INDEX(W$391:W$427,MATCH($F324,$B$391:$B$427,0))/VLOOKUP($F324,$B$391:$AH$427,MATCH(LEFT(TRIM(W$6),FIND("~",SUBSTITUTE(W$6,"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324))*HLOOKUP(LEFT(TRIM(W$6),FIND("~",SUBSTITUTE(W$6," ","~",LEN(TRIM(W$6))-LEN(SUBSTITUTE(TRIM(W$6)," ",""))))-1)&amp;" Total",$B$6:$AH$427,ROW($A324)-5,FALSE))</f>
        <v>0</v>
      </c>
      <c r="X324" s="11">
        <f ca="1">IF(X$5&lt;&gt;"",HLOOKUP(X$5,Functionalization!$G$6:$M$427,ROW($A324)-5,FALSE),IFERROR(INDEX(X$391:X$427,MATCH($F324,$B$391:$B$427,0))/VLOOKUP($F324,$B$391:$AH$427,MATCH(LEFT(TRIM(X$6),FIND("~",SUBSTITUTE(X$6,"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324))*HLOOKUP(LEFT(TRIM(X$6),FIND("~",SUBSTITUTE(X$6," ","~",LEN(TRIM(X$6))-LEN(SUBSTITUTE(TRIM(X$6)," ",""))))-1)&amp;" Total",$B$6:$AH$427,ROW($A324)-5,FALSE))</f>
        <v>0</v>
      </c>
      <c r="Y324" s="11">
        <f ca="1">IF(Y$5&lt;&gt;"",HLOOKUP(Y$5,Functionalization!$G$6:$M$427,ROW($A324)-5,FALSE),IFERROR(INDEX(Y$391:Y$427,MATCH($F324,$B$391:$B$427,0))/VLOOKUP($F324,$B$391:$AH$427,MATCH(LEFT(TRIM(Y$6),FIND("~",SUBSTITUTE(Y$6,"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324))*HLOOKUP(LEFT(TRIM(Y$6),FIND("~",SUBSTITUTE(Y$6," ","~",LEN(TRIM(Y$6))-LEN(SUBSTITUTE(TRIM(Y$6)," ",""))))-1)&amp;" Total",$B$6:$AH$427,ROW($A324)-5,FALSE))</f>
        <v>0</v>
      </c>
      <c r="Z324" s="11">
        <f ca="1">IF(Z$5&lt;&gt;"",HLOOKUP(Z$5,Functionalization!$G$6:$M$427,ROW($A324)-5,FALSE),IFERROR(INDEX(Z$391:Z$427,MATCH($F324,$B$391:$B$427,0))/VLOOKUP($F324,$B$391:$AH$427,MATCH(LEFT(TRIM(Z$6),FIND("~",SUBSTITUTE(Z$6,"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324))*HLOOKUP(LEFT(TRIM(Z$6),FIND("~",SUBSTITUTE(Z$6," ","~",LEN(TRIM(Z$6))-LEN(SUBSTITUTE(TRIM(Z$6)," ",""))))-1)&amp;" Total",$B$6:$AH$427,ROW($A324)-5,FALSE))</f>
        <v>0</v>
      </c>
      <c r="AA324" s="11">
        <f ca="1">IF(AA$5&lt;&gt;"",HLOOKUP(AA$5,Functionalization!$G$6:$M$427,ROW($A324)-5,FALSE),IFERROR(INDEX(AA$391:AA$427,MATCH($F324,$B$391:$B$427,0))/VLOOKUP($F324,$B$391:$AH$427,MATCH(LEFT(TRIM(AA$6),FIND("~",SUBSTITUTE(AA$6,"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324))*HLOOKUP(LEFT(TRIM(AA$6),FIND("~",SUBSTITUTE(AA$6," ","~",LEN(TRIM(AA$6))-LEN(SUBSTITUTE(TRIM(AA$6)," ",""))))-1)&amp;" Total",$B$6:$AH$427,ROW($A324)-5,FALSE))</f>
        <v>0</v>
      </c>
      <c r="AB324" s="11">
        <f ca="1">IF(AB$5&lt;&gt;"",HLOOKUP(AB$5,Functionalization!$G$6:$M$427,ROW($A324)-5,FALSE),IFERROR(INDEX(AB$391:AB$427,MATCH($F324,$B$391:$B$427,0))/VLOOKUP($F324,$B$391:$AH$427,MATCH(LEFT(TRIM(AB$6),FIND("~",SUBSTITUTE(AB$6,"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324))*HLOOKUP(LEFT(TRIM(AB$6),FIND("~",SUBSTITUTE(AB$6," ","~",LEN(TRIM(AB$6))-LEN(SUBSTITUTE(TRIM(AB$6)," ",""))))-1)&amp;" Total",$B$6:$AH$427,ROW($A324)-5,FALSE))</f>
        <v>0</v>
      </c>
      <c r="AC324" s="11">
        <f ca="1">IF(AC$5&lt;&gt;"",HLOOKUP(AC$5,Functionalization!$G$6:$M$427,ROW($A324)-5,FALSE),IFERROR(INDEX(AC$391:AC$427,MATCH($F324,$B$391:$B$427,0))/VLOOKUP($F324,$B$391:$AH$427,MATCH(LEFT(TRIM(AC$6),FIND("~",SUBSTITUTE(AC$6,"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324))*HLOOKUP(LEFT(TRIM(AC$6),FIND("~",SUBSTITUTE(AC$6," ","~",LEN(TRIM(AC$6))-LEN(SUBSTITUTE(TRIM(AC$6)," ",""))))-1)&amp;" Total",$B$6:$AH$427,ROW($A324)-5,FALSE))</f>
        <v>0</v>
      </c>
      <c r="AD324" s="11">
        <f ca="1">IF(AD$5&lt;&gt;"",HLOOKUP(AD$5,Functionalization!$G$6:$M$427,ROW($A324)-5,FALSE),IFERROR(INDEX(AD$391:AD$427,MATCH($F324,$B$391:$B$427,0))/VLOOKUP($F324,$B$391:$AH$427,MATCH(LEFT(TRIM(AD$6),FIND("~",SUBSTITUTE(AD$6,"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324))*HLOOKUP(LEFT(TRIM(AD$6),FIND("~",SUBSTITUTE(AD$6," ","~",LEN(TRIM(AD$6))-LEN(SUBSTITUTE(TRIM(AD$6)," ",""))))-1)&amp;" Total",$B$6:$AH$427,ROW($A324)-5,FALSE))</f>
        <v>0</v>
      </c>
      <c r="AE324" s="11">
        <f ca="1">IF(AE$5&lt;&gt;"",HLOOKUP(AE$5,Functionalization!$G$6:$M$427,ROW($A324)-5,FALSE),IFERROR(INDEX(AE$391:AE$427,MATCH($F324,$B$391:$B$427,0))/VLOOKUP($F324,$B$391:$AH$427,MATCH(LEFT(TRIM(AE$6),FIND("~",SUBSTITUTE(AE$6,"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324))*HLOOKUP(LEFT(TRIM(AE$6),FIND("~",SUBSTITUTE(AE$6," ","~",LEN(TRIM(AE$6))-LEN(SUBSTITUTE(TRIM(AE$6)," ",""))))-1)&amp;" Total",$B$6:$AH$427,ROW($A324)-5,FALSE))</f>
        <v>0</v>
      </c>
      <c r="AF324" s="11">
        <f ca="1">IF(AF$5&lt;&gt;"",HLOOKUP(AF$5,Functionalization!$G$6:$M$427,ROW($A324)-5,FALSE),IFERROR(INDEX(AF$391:AF$427,MATCH($F324,$B$391:$B$427,0))/VLOOKUP($F324,$B$391:$AH$427,MATCH(LEFT(TRIM(AF$6),FIND("~",SUBSTITUTE(AF$6,"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324))*HLOOKUP(LEFT(TRIM(AF$6),FIND("~",SUBSTITUTE(AF$6," ","~",LEN(TRIM(AF$6))-LEN(SUBSTITUTE(TRIM(AF$6)," ",""))))-1)&amp;" Total",$B$6:$AH$427,ROW($A324)-5,FALSE))</f>
        <v>0</v>
      </c>
      <c r="AG324" s="11">
        <f ca="1">IF(AG$5&lt;&gt;"",HLOOKUP(AG$5,Functionalization!$G$6:$M$427,ROW($A324)-5,FALSE),IFERROR(INDEX(AG$391:AG$427,MATCH($F324,$B$391:$B$427,0))/VLOOKUP($F324,$B$391:$AH$427,MATCH(LEFT(TRIM(AG$6),FIND("~",SUBSTITUTE(AG$6,"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324))*HLOOKUP(LEFT(TRIM(AG$6),FIND("~",SUBSTITUTE(AG$6," ","~",LEN(TRIM(AG$6))-LEN(SUBSTITUTE(TRIM(AG$6)," ",""))))-1)&amp;" Total",$B$6:$AH$427,ROW($A324)-5,FALSE))</f>
        <v>0</v>
      </c>
      <c r="AH324" s="11">
        <f ca="1">IF(AH$5&lt;&gt;"",HLOOKUP(AH$5,Functionalization!$G$6:$M$427,ROW($A324)-5,FALSE),IFERROR(INDEX(AH$391:AH$427,MATCH($F324,$B$391:$B$427,0))/VLOOKUP($F324,$B$391:$AH$427,MATCH(LEFT(TRIM(AH$6),FIND("~",SUBSTITUTE(AH$6,"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324))*HLOOKUP(LEFT(TRIM(AH$6),FIND("~",SUBSTITUTE(AH$6," ","~",LEN(TRIM(AH$6))-LEN(SUBSTITUTE(TRIM(AH$6)," ",""))))-1)&amp;" Total",$B$6:$AH$427,ROW($A324)-5,FALSE))</f>
        <v>0</v>
      </c>
      <c r="AJ324">
        <f ca="1">IFERROR(IF(SUMIF($G$6:$AH$6,AJ$6&amp;" Total",$G324:$AH324)-(SUMIF($G$6:$AH$6,AJ$6&amp;" "&amp;'Input-Func_Class'!$D$22,$G324:$AH324)+IFERROR(SUMIF($G$6:$AH$6,AJ$6&amp;" "&amp;'Input-Func_Class'!$E$22,$G324:$AH324),SUMIF($G$6:$AH$6,AJ$6&amp;" "&amp;'Input-Func_Class'!$B$24,$G324:$AH324))+SUMIF($G$6:$AH$6,AJ$6&amp;" "&amp;'Input-Func_Class'!$F$22,$G324:$AH324))&lt;Check_Limit,0,1),1)</f>
        <v>0</v>
      </c>
      <c r="AK324">
        <f ca="1">IFERROR(IF(SUMIF($G$6:$AH$6,AK$6&amp;" Total",$G324:$AH324)-(SUMIF($G$6:$AH$6,AK$6&amp;" "&amp;'Input-Func_Class'!$D$22,$G324:$AH324)+IFERROR(SUMIF($G$6:$AH$6,AK$6&amp;" "&amp;'Input-Func_Class'!$E$22,$G324:$AH324),SUMIF($G$6:$AH$6,AK$6&amp;" "&amp;'Input-Func_Class'!$B$24,$G324:$AH324))+SUMIF($G$6:$AH$6,AK$6&amp;" "&amp;'Input-Func_Class'!$F$22,$G324:$AH324))&lt;Check_Limit,0,1),1)</f>
        <v>0</v>
      </c>
      <c r="AL324">
        <f ca="1">IFERROR(IF(SUMIF($G$6:$AH$6,AL$6&amp;" Total",$G324:$AH324)-(SUMIF($G$6:$AH$6,AL$6&amp;" "&amp;'Input-Func_Class'!$D$22,$G324:$AH324)+IFERROR(SUMIF($G$6:$AH$6,AL$6&amp;" "&amp;'Input-Func_Class'!$E$22,$G324:$AH324),SUMIF($G$6:$AH$6,AL$6&amp;" "&amp;'Input-Func_Class'!$B$24,$G324:$AH324))+SUMIF($G$6:$AH$6,AL$6&amp;" "&amp;'Input-Func_Class'!$F$22,$G324:$AH324))&lt;Check_Limit,0,1),1)</f>
        <v>0</v>
      </c>
      <c r="AM324">
        <f ca="1">IFERROR(IF(SUMIF($G$6:$AH$6,AM$6&amp;" Total",$G324:$AH324)-(SUMIF($G$6:$AH$6,AM$6&amp;" "&amp;'Input-Func_Class'!$D$22,$G324:$AH324)+IFERROR(SUMIF($G$6:$AH$6,AM$6&amp;" "&amp;'Input-Func_Class'!$E$22,$G324:$AH324),SUMIF($G$6:$AH$6,AM$6&amp;" "&amp;'Input-Func_Class'!$B$24,$G324:$AH324))+SUMIF($G$6:$AH$6,AM$6&amp;" "&amp;'Input-Func_Class'!$F$22,$G324:$AH324))&lt;Check_Limit,0,1),1)</f>
        <v>0</v>
      </c>
      <c r="AN324">
        <f ca="1">IFERROR(IF(SUMIF($G$6:$AH$6,AN$6&amp;" Total",$G324:$AH324)-(SUMIF($G$6:$AH$6,AN$6&amp;" "&amp;'Input-Func_Class'!$D$22,$G324:$AH324)+IFERROR(SUMIF($G$6:$AH$6,AN$6&amp;" "&amp;'Input-Func_Class'!$E$22,$G324:$AH324),SUMIF($G$6:$AH$6,AN$6&amp;" "&amp;'Input-Func_Class'!$B$24,$G324:$AH324))+SUMIF($G$6:$AH$6,AN$6&amp;" "&amp;'Input-Func_Class'!$F$22,$G324:$AH324))&lt;Check_Limit,0,1),1)</f>
        <v>0</v>
      </c>
      <c r="AO324">
        <f ca="1">IFERROR(IF(SUMIF($G$6:$AH$6,AO$6&amp;" Total",$G324:$AH324)-(SUMIF($G$6:$AH$6,AO$6&amp;" "&amp;'Input-Func_Class'!$D$22,$G324:$AH324)+IFERROR(SUMIF($G$6:$AH$6,AO$6&amp;" "&amp;'Input-Func_Class'!$E$22,$G324:$AH324),SUMIF($G$6:$AH$6,AO$6&amp;" "&amp;'Input-Func_Class'!$B$24,$G324:$AH324))+SUMIF($G$6:$AH$6,AO$6&amp;" "&amp;'Input-Func_Class'!$F$22,$G324:$AH324))&lt;Check_Limit,0,1),1)</f>
        <v>0</v>
      </c>
      <c r="AP324">
        <f ca="1">IFERROR(IF(SUMIF($G$6:$AH$6,AP$6&amp;" Total",$G324:$AH324)-(SUMIF($G$6:$AH$6,AP$6&amp;" "&amp;'Input-Func_Class'!$D$22,$G324:$AH324)+IFERROR(SUMIF($G$6:$AH$6,AP$6&amp;" "&amp;'Input-Func_Class'!$E$22,$G324:$AH324),SUMIF($G$6:$AH$6,AP$6&amp;" "&amp;'Input-Func_Class'!$B$24,$G324:$AH324))+SUMIF($G$6:$AH$6,AP$6&amp;" "&amp;'Input-Func_Class'!$F$22,$G324:$AH324))&lt;Check_Limit,0,1),1)</f>
        <v>0</v>
      </c>
    </row>
    <row r="325" spans="1:42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>SUBTOTAL(9,D319:D324)</f>
        <v>6281730</v>
      </c>
      <c r="E325" s="11">
        <f t="shared" ca="1" si="37"/>
        <v>0</v>
      </c>
      <c r="G325" s="111">
        <f t="shared" ref="G325:AH325" ca="1" si="43">SUBTOTAL(9,G319:G324)</f>
        <v>0</v>
      </c>
      <c r="H325" s="111">
        <f t="shared" ca="1" si="43"/>
        <v>0</v>
      </c>
      <c r="I325" s="111">
        <f t="shared" ca="1" si="43"/>
        <v>0</v>
      </c>
      <c r="J325" s="111">
        <f t="shared" ca="1" si="43"/>
        <v>0</v>
      </c>
      <c r="K325" s="111">
        <f t="shared" ca="1" si="43"/>
        <v>0</v>
      </c>
      <c r="L325" s="111">
        <f t="shared" ca="1" si="43"/>
        <v>0</v>
      </c>
      <c r="M325" s="111">
        <f t="shared" ca="1" si="43"/>
        <v>0</v>
      </c>
      <c r="N325" s="111">
        <f t="shared" ca="1" si="43"/>
        <v>0</v>
      </c>
      <c r="O325" s="111">
        <f t="shared" ca="1" si="43"/>
        <v>0</v>
      </c>
      <c r="P325" s="111">
        <f t="shared" ca="1" si="43"/>
        <v>0</v>
      </c>
      <c r="Q325" s="111">
        <f t="shared" ca="1" si="43"/>
        <v>0</v>
      </c>
      <c r="R325" s="111">
        <f t="shared" ca="1" si="43"/>
        <v>0</v>
      </c>
      <c r="S325" s="111">
        <f t="shared" ca="1" si="43"/>
        <v>6281730</v>
      </c>
      <c r="T325" s="111">
        <f t="shared" ca="1" si="43"/>
        <v>6281730</v>
      </c>
      <c r="U325" s="111">
        <f t="shared" ca="1" si="43"/>
        <v>0</v>
      </c>
      <c r="V325" s="111">
        <f t="shared" ca="1" si="43"/>
        <v>0</v>
      </c>
      <c r="W325" s="111">
        <f t="shared" ca="1" si="43"/>
        <v>0</v>
      </c>
      <c r="X325" s="111">
        <f t="shared" ca="1" si="43"/>
        <v>0</v>
      </c>
      <c r="Y325" s="111">
        <f t="shared" ca="1" si="43"/>
        <v>0</v>
      </c>
      <c r="Z325" s="111">
        <f t="shared" ca="1" si="43"/>
        <v>0</v>
      </c>
      <c r="AA325" s="111">
        <f t="shared" ca="1" si="43"/>
        <v>0</v>
      </c>
      <c r="AB325" s="111">
        <f t="shared" ca="1" si="43"/>
        <v>0</v>
      </c>
      <c r="AC325" s="111">
        <f t="shared" ca="1" si="43"/>
        <v>0</v>
      </c>
      <c r="AD325" s="111">
        <f t="shared" ca="1" si="43"/>
        <v>0</v>
      </c>
      <c r="AE325" s="111">
        <f t="shared" ca="1" si="43"/>
        <v>0</v>
      </c>
      <c r="AF325" s="111">
        <f t="shared" ca="1" si="43"/>
        <v>0</v>
      </c>
      <c r="AG325" s="111">
        <f t="shared" ca="1" si="43"/>
        <v>0</v>
      </c>
      <c r="AH325" s="111">
        <f t="shared" ca="1" si="43"/>
        <v>0</v>
      </c>
      <c r="AJ325">
        <f ca="1">IFERROR(IF(SUMIF($G$6:$AH$6,AJ$6&amp;" Total",$G325:$AH325)-(SUMIF($G$6:$AH$6,AJ$6&amp;" "&amp;'Input-Func_Class'!$D$22,$G325:$AH325)+IFERROR(SUMIF($G$6:$AH$6,AJ$6&amp;" "&amp;'Input-Func_Class'!$E$22,$G325:$AH325),SUMIF($G$6:$AH$6,AJ$6&amp;" "&amp;'Input-Func_Class'!$B$24,$G325:$AH325))+SUMIF($G$6:$AH$6,AJ$6&amp;" "&amp;'Input-Func_Class'!$F$22,$G325:$AH325))&lt;Check_Limit,0,1),1)</f>
        <v>0</v>
      </c>
      <c r="AK325">
        <f ca="1">IFERROR(IF(SUMIF($G$6:$AH$6,AK$6&amp;" Total",$G325:$AH325)-(SUMIF($G$6:$AH$6,AK$6&amp;" "&amp;'Input-Func_Class'!$D$22,$G325:$AH325)+IFERROR(SUMIF($G$6:$AH$6,AK$6&amp;" "&amp;'Input-Func_Class'!$E$22,$G325:$AH325),SUMIF($G$6:$AH$6,AK$6&amp;" "&amp;'Input-Func_Class'!$B$24,$G325:$AH325))+SUMIF($G$6:$AH$6,AK$6&amp;" "&amp;'Input-Func_Class'!$F$22,$G325:$AH325))&lt;Check_Limit,0,1),1)</f>
        <v>0</v>
      </c>
      <c r="AL325">
        <f ca="1">IFERROR(IF(SUMIF($G$6:$AH$6,AL$6&amp;" Total",$G325:$AH325)-(SUMIF($G$6:$AH$6,AL$6&amp;" "&amp;'Input-Func_Class'!$D$22,$G325:$AH325)+IFERROR(SUMIF($G$6:$AH$6,AL$6&amp;" "&amp;'Input-Func_Class'!$E$22,$G325:$AH325),SUMIF($G$6:$AH$6,AL$6&amp;" "&amp;'Input-Func_Class'!$B$24,$G325:$AH325))+SUMIF($G$6:$AH$6,AL$6&amp;" "&amp;'Input-Func_Class'!$F$22,$G325:$AH325))&lt;Check_Limit,0,1),1)</f>
        <v>0</v>
      </c>
      <c r="AM325">
        <f ca="1">IFERROR(IF(SUMIF($G$6:$AH$6,AM$6&amp;" Total",$G325:$AH325)-(SUMIF($G$6:$AH$6,AM$6&amp;" "&amp;'Input-Func_Class'!$D$22,$G325:$AH325)+IFERROR(SUMIF($G$6:$AH$6,AM$6&amp;" "&amp;'Input-Func_Class'!$E$22,$G325:$AH325),SUMIF($G$6:$AH$6,AM$6&amp;" "&amp;'Input-Func_Class'!$B$24,$G325:$AH325))+SUMIF($G$6:$AH$6,AM$6&amp;" "&amp;'Input-Func_Class'!$F$22,$G325:$AH325))&lt;Check_Limit,0,1),1)</f>
        <v>0</v>
      </c>
      <c r="AN325">
        <f ca="1">IFERROR(IF(SUMIF($G$6:$AH$6,AN$6&amp;" Total",$G325:$AH325)-(SUMIF($G$6:$AH$6,AN$6&amp;" "&amp;'Input-Func_Class'!$D$22,$G325:$AH325)+IFERROR(SUMIF($G$6:$AH$6,AN$6&amp;" "&amp;'Input-Func_Class'!$E$22,$G325:$AH325),SUMIF($G$6:$AH$6,AN$6&amp;" "&amp;'Input-Func_Class'!$B$24,$G325:$AH325))+SUMIF($G$6:$AH$6,AN$6&amp;" "&amp;'Input-Func_Class'!$F$22,$G325:$AH325))&lt;Check_Limit,0,1),1)</f>
        <v>0</v>
      </c>
      <c r="AO325">
        <f ca="1">IFERROR(IF(SUMIF($G$6:$AH$6,AO$6&amp;" Total",$G325:$AH325)-(SUMIF($G$6:$AH$6,AO$6&amp;" "&amp;'Input-Func_Class'!$D$22,$G325:$AH325)+IFERROR(SUMIF($G$6:$AH$6,AO$6&amp;" "&amp;'Input-Func_Class'!$E$22,$G325:$AH325),SUMIF($G$6:$AH$6,AO$6&amp;" "&amp;'Input-Func_Class'!$B$24,$G325:$AH325))+SUMIF($G$6:$AH$6,AO$6&amp;" "&amp;'Input-Func_Class'!$F$22,$G325:$AH325))&lt;Check_Limit,0,1),1)</f>
        <v>0</v>
      </c>
      <c r="AP325">
        <f ca="1">IFERROR(IF(SUMIF($G$6:$AH$6,AP$6&amp;" Total",$G325:$AH325)-(SUMIF($G$6:$AH$6,AP$6&amp;" "&amp;'Input-Func_Class'!$D$22,$G325:$AH325)+IFERROR(SUMIF($G$6:$AH$6,AP$6&amp;" "&amp;'Input-Func_Class'!$E$22,$G325:$AH325),SUMIF($G$6:$AH$6,AP$6&amp;" "&amp;'Input-Func_Class'!$B$24,$G325:$AH325))+SUMIF($G$6:$AH$6,AP$6&amp;" "&amp;'Input-Func_Class'!$F$22,$G325:$AH325))&lt;Check_Limit,0,1),1)</f>
        <v>0</v>
      </c>
    </row>
    <row r="326" spans="1:42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>
        <f t="shared" si="37"/>
        <v>0</v>
      </c>
      <c r="F326" s="3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J326">
        <f>IFERROR(IF(SUMIF($G$6:$AH$6,AJ$6&amp;" Total",$G326:$AH326)-(SUMIF($G$6:$AH$6,AJ$6&amp;" "&amp;'Input-Func_Class'!$D$22,$G326:$AH326)+IFERROR(SUMIF($G$6:$AH$6,AJ$6&amp;" "&amp;'Input-Func_Class'!$E$22,$G326:$AH326),SUMIF($G$6:$AH$6,AJ$6&amp;" "&amp;'Input-Func_Class'!$B$24,$G326:$AH326))+SUMIF($G$6:$AH$6,AJ$6&amp;" "&amp;'Input-Func_Class'!$F$22,$G326:$AH326))&lt;Check_Limit,0,1),1)</f>
        <v>0</v>
      </c>
      <c r="AK326">
        <f>IFERROR(IF(SUMIF($G$6:$AH$6,AK$6&amp;" Total",$G326:$AH326)-(SUMIF($G$6:$AH$6,AK$6&amp;" "&amp;'Input-Func_Class'!$D$22,$G326:$AH326)+IFERROR(SUMIF($G$6:$AH$6,AK$6&amp;" "&amp;'Input-Func_Class'!$E$22,$G326:$AH326),SUMIF($G$6:$AH$6,AK$6&amp;" "&amp;'Input-Func_Class'!$B$24,$G326:$AH326))+SUMIF($G$6:$AH$6,AK$6&amp;" "&amp;'Input-Func_Class'!$F$22,$G326:$AH326))&lt;Check_Limit,0,1),1)</f>
        <v>0</v>
      </c>
      <c r="AL326">
        <f>IFERROR(IF(SUMIF($G$6:$AH$6,AL$6&amp;" Total",$G326:$AH326)-(SUMIF($G$6:$AH$6,AL$6&amp;" "&amp;'Input-Func_Class'!$D$22,$G326:$AH326)+IFERROR(SUMIF($G$6:$AH$6,AL$6&amp;" "&amp;'Input-Func_Class'!$E$22,$G326:$AH326),SUMIF($G$6:$AH$6,AL$6&amp;" "&amp;'Input-Func_Class'!$B$24,$G326:$AH326))+SUMIF($G$6:$AH$6,AL$6&amp;" "&amp;'Input-Func_Class'!$F$22,$G326:$AH326))&lt;Check_Limit,0,1),1)</f>
        <v>0</v>
      </c>
      <c r="AM326">
        <f>IFERROR(IF(SUMIF($G$6:$AH$6,AM$6&amp;" Total",$G326:$AH326)-(SUMIF($G$6:$AH$6,AM$6&amp;" "&amp;'Input-Func_Class'!$D$22,$G326:$AH326)+IFERROR(SUMIF($G$6:$AH$6,AM$6&amp;" "&amp;'Input-Func_Class'!$E$22,$G326:$AH326),SUMIF($G$6:$AH$6,AM$6&amp;" "&amp;'Input-Func_Class'!$B$24,$G326:$AH326))+SUMIF($G$6:$AH$6,AM$6&amp;" "&amp;'Input-Func_Class'!$F$22,$G326:$AH326))&lt;Check_Limit,0,1),1)</f>
        <v>0</v>
      </c>
      <c r="AN326">
        <f>IFERROR(IF(SUMIF($G$6:$AH$6,AN$6&amp;" Total",$G326:$AH326)-(SUMIF($G$6:$AH$6,AN$6&amp;" "&amp;'Input-Func_Class'!$D$22,$G326:$AH326)+IFERROR(SUMIF($G$6:$AH$6,AN$6&amp;" "&amp;'Input-Func_Class'!$E$22,$G326:$AH326),SUMIF($G$6:$AH$6,AN$6&amp;" "&amp;'Input-Func_Class'!$B$24,$G326:$AH326))+SUMIF($G$6:$AH$6,AN$6&amp;" "&amp;'Input-Func_Class'!$F$22,$G326:$AH326))&lt;Check_Limit,0,1),1)</f>
        <v>0</v>
      </c>
      <c r="AO326">
        <f>IFERROR(IF(SUMIF($G$6:$AH$6,AO$6&amp;" Total",$G326:$AH326)-(SUMIF($G$6:$AH$6,AO$6&amp;" "&amp;'Input-Func_Class'!$D$22,$G326:$AH326)+IFERROR(SUMIF($G$6:$AH$6,AO$6&amp;" "&amp;'Input-Func_Class'!$E$22,$G326:$AH326),SUMIF($G$6:$AH$6,AO$6&amp;" "&amp;'Input-Func_Class'!$B$24,$G326:$AH326))+SUMIF($G$6:$AH$6,AO$6&amp;" "&amp;'Input-Func_Class'!$F$22,$G326:$AH326))&lt;Check_Limit,0,1),1)</f>
        <v>0</v>
      </c>
      <c r="AP326">
        <f>IFERROR(IF(SUMIF($G$6:$AH$6,AP$6&amp;" Total",$G326:$AH326)-(SUMIF($G$6:$AH$6,AP$6&amp;" "&amp;'Input-Func_Class'!$D$22,$G326:$AH326)+IFERROR(SUMIF($G$6:$AH$6,AP$6&amp;" "&amp;'Input-Func_Class'!$E$22,$G326:$AH326),SUMIF($G$6:$AH$6,AP$6&amp;" "&amp;'Input-Func_Class'!$B$24,$G326:$AH326))+SUMIF($G$6:$AH$6,AP$6&amp;" "&amp;'Input-Func_Class'!$F$22,$G326:$AH326))&lt;Check_Limit,0,1),1)</f>
        <v>0</v>
      </c>
    </row>
    <row r="327" spans="1:42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>
        <f t="shared" si="37"/>
        <v>0</v>
      </c>
      <c r="F327" s="3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J327">
        <f>IFERROR(IF(SUMIF($G$6:$AH$6,AJ$6&amp;" Total",$G327:$AH327)-(SUMIF($G$6:$AH$6,AJ$6&amp;" "&amp;'Input-Func_Class'!$D$22,$G327:$AH327)+IFERROR(SUMIF($G$6:$AH$6,AJ$6&amp;" "&amp;'Input-Func_Class'!$E$22,$G327:$AH327),SUMIF($G$6:$AH$6,AJ$6&amp;" "&amp;'Input-Func_Class'!$B$24,$G327:$AH327))+SUMIF($G$6:$AH$6,AJ$6&amp;" "&amp;'Input-Func_Class'!$F$22,$G327:$AH327))&lt;Check_Limit,0,1),1)</f>
        <v>0</v>
      </c>
      <c r="AK327">
        <f>IFERROR(IF(SUMIF($G$6:$AH$6,AK$6&amp;" Total",$G327:$AH327)-(SUMIF($G$6:$AH$6,AK$6&amp;" "&amp;'Input-Func_Class'!$D$22,$G327:$AH327)+IFERROR(SUMIF($G$6:$AH$6,AK$6&amp;" "&amp;'Input-Func_Class'!$E$22,$G327:$AH327),SUMIF($G$6:$AH$6,AK$6&amp;" "&amp;'Input-Func_Class'!$B$24,$G327:$AH327))+SUMIF($G$6:$AH$6,AK$6&amp;" "&amp;'Input-Func_Class'!$F$22,$G327:$AH327))&lt;Check_Limit,0,1),1)</f>
        <v>0</v>
      </c>
      <c r="AL327">
        <f>IFERROR(IF(SUMIF($G$6:$AH$6,AL$6&amp;" Total",$G327:$AH327)-(SUMIF($G$6:$AH$6,AL$6&amp;" "&amp;'Input-Func_Class'!$D$22,$G327:$AH327)+IFERROR(SUMIF($G$6:$AH$6,AL$6&amp;" "&amp;'Input-Func_Class'!$E$22,$G327:$AH327),SUMIF($G$6:$AH$6,AL$6&amp;" "&amp;'Input-Func_Class'!$B$24,$G327:$AH327))+SUMIF($G$6:$AH$6,AL$6&amp;" "&amp;'Input-Func_Class'!$F$22,$G327:$AH327))&lt;Check_Limit,0,1),1)</f>
        <v>0</v>
      </c>
      <c r="AM327">
        <f>IFERROR(IF(SUMIF($G$6:$AH$6,AM$6&amp;" Total",$G327:$AH327)-(SUMIF($G$6:$AH$6,AM$6&amp;" "&amp;'Input-Func_Class'!$D$22,$G327:$AH327)+IFERROR(SUMIF($G$6:$AH$6,AM$6&amp;" "&amp;'Input-Func_Class'!$E$22,$G327:$AH327),SUMIF($G$6:$AH$6,AM$6&amp;" "&amp;'Input-Func_Class'!$B$24,$G327:$AH327))+SUMIF($G$6:$AH$6,AM$6&amp;" "&amp;'Input-Func_Class'!$F$22,$G327:$AH327))&lt;Check_Limit,0,1),1)</f>
        <v>0</v>
      </c>
      <c r="AN327">
        <f>IFERROR(IF(SUMIF($G$6:$AH$6,AN$6&amp;" Total",$G327:$AH327)-(SUMIF($G$6:$AH$6,AN$6&amp;" "&amp;'Input-Func_Class'!$D$22,$G327:$AH327)+IFERROR(SUMIF($G$6:$AH$6,AN$6&amp;" "&amp;'Input-Func_Class'!$E$22,$G327:$AH327),SUMIF($G$6:$AH$6,AN$6&amp;" "&amp;'Input-Func_Class'!$B$24,$G327:$AH327))+SUMIF($G$6:$AH$6,AN$6&amp;" "&amp;'Input-Func_Class'!$F$22,$G327:$AH327))&lt;Check_Limit,0,1),1)</f>
        <v>0</v>
      </c>
      <c r="AO327">
        <f>IFERROR(IF(SUMIF($G$6:$AH$6,AO$6&amp;" Total",$G327:$AH327)-(SUMIF($G$6:$AH$6,AO$6&amp;" "&amp;'Input-Func_Class'!$D$22,$G327:$AH327)+IFERROR(SUMIF($G$6:$AH$6,AO$6&amp;" "&amp;'Input-Func_Class'!$E$22,$G327:$AH327),SUMIF($G$6:$AH$6,AO$6&amp;" "&amp;'Input-Func_Class'!$B$24,$G327:$AH327))+SUMIF($G$6:$AH$6,AO$6&amp;" "&amp;'Input-Func_Class'!$F$22,$G327:$AH327))&lt;Check_Limit,0,1),1)</f>
        <v>0</v>
      </c>
      <c r="AP327">
        <f>IFERROR(IF(SUMIF($G$6:$AH$6,AP$6&amp;" Total",$G327:$AH327)-(SUMIF($G$6:$AH$6,AP$6&amp;" "&amp;'Input-Func_Class'!$D$22,$G327:$AH327)+IFERROR(SUMIF($G$6:$AH$6,AP$6&amp;" "&amp;'Input-Func_Class'!$E$22,$G327:$AH327),SUMIF($G$6:$AH$6,AP$6&amp;" "&amp;'Input-Func_Class'!$B$24,$G327:$AH327))+SUMIF($G$6:$AH$6,AP$6&amp;" "&amp;'Input-Func_Class'!$F$22,$G327:$AH327))&lt;Check_Limit,0,1),1)</f>
        <v>0</v>
      </c>
    </row>
    <row r="328" spans="1:42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>Functionalization!$D328</f>
        <v>184997</v>
      </c>
      <c r="E328" s="11">
        <f t="shared" ca="1" si="37"/>
        <v>0</v>
      </c>
      <c r="F328" s="3" t="str">
        <f>IF($D328=0,"-",IF('Input-Accounts'!$E328&lt;&gt;0,'Input-Accounts'!$E328,'Input-Accounts'!$G328))</f>
        <v>INT_DISTPT_FERC_376-386</v>
      </c>
      <c r="G328" s="11">
        <f ca="1">IF(G$5&lt;&gt;"",HLOOKUP(G$5,Functionalization!$G$6:$M$427,ROW($A328)-5,FALSE),IFERROR(INDEX(G$391:G$427,MATCH($F328,$B$391:$B$427,0))/VLOOKUP($F328,$B$391:$AH$427,MATCH(LEFT(TRIM(G$6),FIND("~",SUBSTITUTE(G$6,"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328))*HLOOKUP(LEFT(TRIM(G$6),FIND("~",SUBSTITUTE(G$6," ","~",LEN(TRIM(G$6))-LEN(SUBSTITUTE(TRIM(G$6)," ",""))))-1)&amp;" Total",$B$6:$AH$427,ROW($A328)-5,FALSE))</f>
        <v>0</v>
      </c>
      <c r="H328" s="11">
        <f ca="1">IF(H$5&lt;&gt;"",HLOOKUP(H$5,Functionalization!$G$6:$M$427,ROW($A328)-5,FALSE),IFERROR(INDEX(H$391:H$427,MATCH($F328,$B$391:$B$427,0))/VLOOKUP($F328,$B$391:$AH$427,MATCH(LEFT(TRIM(H$6),FIND("~",SUBSTITUTE(H$6,"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328))*HLOOKUP(LEFT(TRIM(H$6),FIND("~",SUBSTITUTE(H$6," ","~",LEN(TRIM(H$6))-LEN(SUBSTITUTE(TRIM(H$6)," ",""))))-1)&amp;" Total",$B$6:$AH$427,ROW($A328)-5,FALSE))</f>
        <v>0</v>
      </c>
      <c r="I328" s="11">
        <f ca="1">IF(I$5&lt;&gt;"",HLOOKUP(I$5,Functionalization!$G$6:$M$427,ROW($A328)-5,FALSE),IFERROR(INDEX(I$391:I$427,MATCH($F328,$B$391:$B$427,0))/VLOOKUP($F328,$B$391:$AH$427,MATCH(LEFT(TRIM(I$6),FIND("~",SUBSTITUTE(I$6,"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328))*HLOOKUP(LEFT(TRIM(I$6),FIND("~",SUBSTITUTE(I$6," ","~",LEN(TRIM(I$6))-LEN(SUBSTITUTE(TRIM(I$6)," ",""))))-1)&amp;" Total",$B$6:$AH$427,ROW($A328)-5,FALSE))</f>
        <v>0</v>
      </c>
      <c r="J328" s="11">
        <f ca="1">IF(J$5&lt;&gt;"",HLOOKUP(J$5,Functionalization!$G$6:$M$427,ROW($A328)-5,FALSE),IFERROR(INDEX(J$391:J$427,MATCH($F328,$B$391:$B$427,0))/VLOOKUP($F328,$B$391:$AH$427,MATCH(LEFT(TRIM(J$6),FIND("~",SUBSTITUTE(J$6,"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328))*HLOOKUP(LEFT(TRIM(J$6),FIND("~",SUBSTITUTE(J$6," ","~",LEN(TRIM(J$6))-LEN(SUBSTITUTE(TRIM(J$6)," ",""))))-1)&amp;" Total",$B$6:$AH$427,ROW($A328)-5,FALSE))</f>
        <v>0</v>
      </c>
      <c r="K328" s="11">
        <f ca="1">IF(K$5&lt;&gt;"",HLOOKUP(K$5,Functionalization!$G$6:$M$427,ROW($A328)-5,FALSE),IFERROR(INDEX(K$391:K$427,MATCH($F328,$B$391:$B$427,0))/VLOOKUP($F328,$B$391:$AH$427,MATCH(LEFT(TRIM(K$6),FIND("~",SUBSTITUTE(K$6,"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328))*HLOOKUP(LEFT(TRIM(K$6),FIND("~",SUBSTITUTE(K$6," ","~",LEN(TRIM(K$6))-LEN(SUBSTITUTE(TRIM(K$6)," ",""))))-1)&amp;" Total",$B$6:$AH$427,ROW($A328)-5,FALSE))</f>
        <v>0</v>
      </c>
      <c r="L328" s="11">
        <f ca="1">IF(L$5&lt;&gt;"",HLOOKUP(L$5,Functionalization!$G$6:$M$427,ROW($A328)-5,FALSE),IFERROR(INDEX(L$391:L$427,MATCH($F328,$B$391:$B$427,0))/VLOOKUP($F328,$B$391:$AH$427,MATCH(LEFT(TRIM(L$6),FIND("~",SUBSTITUTE(L$6,"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328))*HLOOKUP(LEFT(TRIM(L$6),FIND("~",SUBSTITUTE(L$6," ","~",LEN(TRIM(L$6))-LEN(SUBSTITUTE(TRIM(L$6)," ",""))))-1)&amp;" Total",$B$6:$AH$427,ROW($A328)-5,FALSE))</f>
        <v>0</v>
      </c>
      <c r="M328" s="11">
        <f ca="1">IF(M$5&lt;&gt;"",HLOOKUP(M$5,Functionalization!$G$6:$M$427,ROW($A328)-5,FALSE),IFERROR(INDEX(M$391:M$427,MATCH($F328,$B$391:$B$427,0))/VLOOKUP($F328,$B$391:$AH$427,MATCH(LEFT(TRIM(M$6),FIND("~",SUBSTITUTE(M$6,"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328))*HLOOKUP(LEFT(TRIM(M$6),FIND("~",SUBSTITUTE(M$6," ","~",LEN(TRIM(M$6))-LEN(SUBSTITUTE(TRIM(M$6)," ",""))))-1)&amp;" Total",$B$6:$AH$427,ROW($A328)-5,FALSE))</f>
        <v>0</v>
      </c>
      <c r="N328" s="11">
        <f ca="1">IF(N$5&lt;&gt;"",HLOOKUP(N$5,Functionalization!$G$6:$M$427,ROW($A328)-5,FALSE),IFERROR(INDEX(N$391:N$427,MATCH($F328,$B$391:$B$427,0))/VLOOKUP($F328,$B$391:$AH$427,MATCH(LEFT(TRIM(N$6),FIND("~",SUBSTITUTE(N$6,"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328))*HLOOKUP(LEFT(TRIM(N$6),FIND("~",SUBSTITUTE(N$6," ","~",LEN(TRIM(N$6))-LEN(SUBSTITUTE(TRIM(N$6)," ",""))))-1)&amp;" Total",$B$6:$AH$427,ROW($A328)-5,FALSE))</f>
        <v>0</v>
      </c>
      <c r="O328" s="11">
        <f ca="1">IF(O$5&lt;&gt;"",HLOOKUP(O$5,Functionalization!$G$6:$M$427,ROW($A328)-5,FALSE),IFERROR(INDEX(O$391:O$427,MATCH($F328,$B$391:$B$427,0))/VLOOKUP($F328,$B$391:$AH$427,MATCH(LEFT(TRIM(O$6),FIND("~",SUBSTITUTE(O$6,"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328))*HLOOKUP(LEFT(TRIM(O$6),FIND("~",SUBSTITUTE(O$6," ","~",LEN(TRIM(O$6))-LEN(SUBSTITUTE(TRIM(O$6)," ",""))))-1)&amp;" Total",$B$6:$AH$427,ROW($A328)-5,FALSE))</f>
        <v>0</v>
      </c>
      <c r="P328" s="11">
        <f ca="1">IF(P$5&lt;&gt;"",HLOOKUP(P$5,Functionalization!$G$6:$M$427,ROW($A328)-5,FALSE),IFERROR(INDEX(P$391:P$427,MATCH($F328,$B$391:$B$427,0))/VLOOKUP($F328,$B$391:$AH$427,MATCH(LEFT(TRIM(P$6),FIND("~",SUBSTITUTE(P$6,"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328))*HLOOKUP(LEFT(TRIM(P$6),FIND("~",SUBSTITUTE(P$6," ","~",LEN(TRIM(P$6))-LEN(SUBSTITUTE(TRIM(P$6)," ",""))))-1)&amp;" Total",$B$6:$AH$427,ROW($A328)-5,FALSE))</f>
        <v>0</v>
      </c>
      <c r="Q328" s="11">
        <f ca="1">IF(Q$5&lt;&gt;"",HLOOKUP(Q$5,Functionalization!$G$6:$M$427,ROW($A328)-5,FALSE),IFERROR(INDEX(Q$391:Q$427,MATCH($F328,$B$391:$B$427,0))/VLOOKUP($F328,$B$391:$AH$427,MATCH(LEFT(TRIM(Q$6),FIND("~",SUBSTITUTE(Q$6,"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328))*HLOOKUP(LEFT(TRIM(Q$6),FIND("~",SUBSTITUTE(Q$6," ","~",LEN(TRIM(Q$6))-LEN(SUBSTITUTE(TRIM(Q$6)," ",""))))-1)&amp;" Total",$B$6:$AH$427,ROW($A328)-5,FALSE))</f>
        <v>0</v>
      </c>
      <c r="R328" s="11">
        <f ca="1">IF(R$5&lt;&gt;"",HLOOKUP(R$5,Functionalization!$G$6:$M$427,ROW($A328)-5,FALSE),IFERROR(INDEX(R$391:R$427,MATCH($F328,$B$391:$B$427,0))/VLOOKUP($F328,$B$391:$AH$427,MATCH(LEFT(TRIM(R$6),FIND("~",SUBSTITUTE(R$6,"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328))*HLOOKUP(LEFT(TRIM(R$6),FIND("~",SUBSTITUTE(R$6," ","~",LEN(TRIM(R$6))-LEN(SUBSTITUTE(TRIM(R$6)," ",""))))-1)&amp;" Total",$B$6:$AH$427,ROW($A328)-5,FALSE))</f>
        <v>0</v>
      </c>
      <c r="S328" s="11">
        <f ca="1">IF(S$5&lt;&gt;"",HLOOKUP(S$5,Functionalization!$G$6:$M$427,ROW($A328)-5,FALSE),IFERROR(INDEX(S$391:S$427,MATCH($F328,$B$391:$B$427,0))/VLOOKUP($F328,$B$391:$AH$427,MATCH(LEFT(TRIM(S$6),FIND("~",SUBSTITUTE(S$6,"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328))*HLOOKUP(LEFT(TRIM(S$6),FIND("~",SUBSTITUTE(S$6," ","~",LEN(TRIM(S$6))-LEN(SUBSTITUTE(TRIM(S$6)," ",""))))-1)&amp;" Total",$B$6:$AH$427,ROW($A328)-5,FALSE))</f>
        <v>0</v>
      </c>
      <c r="T328" s="11">
        <f ca="1">IF(T$5&lt;&gt;"",HLOOKUP(T$5,Functionalization!$G$6:$M$427,ROW($A328)-5,FALSE),IFERROR(INDEX(T$391:T$427,MATCH($F328,$B$391:$B$427,0))/VLOOKUP($F328,$B$391:$AH$427,MATCH(LEFT(TRIM(T$6),FIND("~",SUBSTITUTE(T$6,"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328))*HLOOKUP(LEFT(TRIM(T$6),FIND("~",SUBSTITUTE(T$6," ","~",LEN(TRIM(T$6))-LEN(SUBSTITUTE(TRIM(T$6)," ",""))))-1)&amp;" Total",$B$6:$AH$427,ROW($A328)-5,FALSE))</f>
        <v>0</v>
      </c>
      <c r="U328" s="11">
        <f ca="1">IF(U$5&lt;&gt;"",HLOOKUP(U$5,Functionalization!$G$6:$M$427,ROW($A328)-5,FALSE),IFERROR(INDEX(U$391:U$427,MATCH($F328,$B$391:$B$427,0))/VLOOKUP($F328,$B$391:$AH$427,MATCH(LEFT(TRIM(U$6),FIND("~",SUBSTITUTE(U$6,"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328))*HLOOKUP(LEFT(TRIM(U$6),FIND("~",SUBSTITUTE(U$6," ","~",LEN(TRIM(U$6))-LEN(SUBSTITUTE(TRIM(U$6)," ",""))))-1)&amp;" Total",$B$6:$AH$427,ROW($A328)-5,FALSE))</f>
        <v>0</v>
      </c>
      <c r="V328" s="11">
        <f ca="1">IF(V$5&lt;&gt;"",HLOOKUP(V$5,Functionalization!$G$6:$M$427,ROW($A328)-5,FALSE),IFERROR(INDEX(V$391:V$427,MATCH($F328,$B$391:$B$427,0))/VLOOKUP($F328,$B$391:$AH$427,MATCH(LEFT(TRIM(V$6),FIND("~",SUBSTITUTE(V$6,"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328))*HLOOKUP(LEFT(TRIM(V$6),FIND("~",SUBSTITUTE(V$6," ","~",LEN(TRIM(V$6))-LEN(SUBSTITUTE(TRIM(V$6)," ",""))))-1)&amp;" Total",$B$6:$AH$427,ROW($A328)-5,FALSE))</f>
        <v>0</v>
      </c>
      <c r="W328" s="11">
        <f ca="1">IF(W$5&lt;&gt;"",HLOOKUP(W$5,Functionalization!$G$6:$M$427,ROW($A328)-5,FALSE),IFERROR(INDEX(W$391:W$427,MATCH($F328,$B$391:$B$427,0))/VLOOKUP($F328,$B$391:$AH$427,MATCH(LEFT(TRIM(W$6),FIND("~",SUBSTITUTE(W$6,"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328))*HLOOKUP(LEFT(TRIM(W$6),FIND("~",SUBSTITUTE(W$6," ","~",LEN(TRIM(W$6))-LEN(SUBSTITUTE(TRIM(W$6)," ",""))))-1)&amp;" Total",$B$6:$AH$427,ROW($A328)-5,FALSE))</f>
        <v>141045.51635072925</v>
      </c>
      <c r="X328" s="11">
        <f ca="1">IF(X$5&lt;&gt;"",HLOOKUP(X$5,Functionalization!$G$6:$M$427,ROW($A328)-5,FALSE),IFERROR(INDEX(X$391:X$427,MATCH($F328,$B$391:$B$427,0))/VLOOKUP($F328,$B$391:$AH$427,MATCH(LEFT(TRIM(X$6),FIND("~",SUBSTITUTE(X$6,"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328))*HLOOKUP(LEFT(TRIM(X$6),FIND("~",SUBSTITUTE(X$6," ","~",LEN(TRIM(X$6))-LEN(SUBSTITUTE(TRIM(X$6)," ",""))))-1)&amp;" Total",$B$6:$AH$427,ROW($A328)-5,FALSE))</f>
        <v>108544.33166004377</v>
      </c>
      <c r="Y328" s="11">
        <f ca="1">IF(Y$5&lt;&gt;"",HLOOKUP(Y$5,Functionalization!$G$6:$M$427,ROW($A328)-5,FALSE),IFERROR(INDEX(Y$391:Y$427,MATCH($F328,$B$391:$B$427,0))/VLOOKUP($F328,$B$391:$AH$427,MATCH(LEFT(TRIM(Y$6),FIND("~",SUBSTITUTE(Y$6,"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328))*HLOOKUP(LEFT(TRIM(Y$6),FIND("~",SUBSTITUTE(Y$6," ","~",LEN(TRIM(Y$6))-LEN(SUBSTITUTE(TRIM(Y$6)," ",""))))-1)&amp;" Total",$B$6:$AH$427,ROW($A328)-5,FALSE))</f>
        <v>0</v>
      </c>
      <c r="Z328" s="11">
        <f ca="1">IF(Z$5&lt;&gt;"",HLOOKUP(Z$5,Functionalization!$G$6:$M$427,ROW($A328)-5,FALSE),IFERROR(INDEX(Z$391:Z$427,MATCH($F328,$B$391:$B$427,0))/VLOOKUP($F328,$B$391:$AH$427,MATCH(LEFT(TRIM(Z$6),FIND("~",SUBSTITUTE(Z$6,"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328))*HLOOKUP(LEFT(TRIM(Z$6),FIND("~",SUBSTITUTE(Z$6," ","~",LEN(TRIM(Z$6))-LEN(SUBSTITUTE(TRIM(Z$6)," ",""))))-1)&amp;" Total",$B$6:$AH$427,ROW($A328)-5,FALSE))</f>
        <v>32501.184690685524</v>
      </c>
      <c r="AA328" s="11">
        <f ca="1">IF(AA$5&lt;&gt;"",HLOOKUP(AA$5,Functionalization!$G$6:$M$427,ROW($A328)-5,FALSE),IFERROR(INDEX(AA$391:AA$427,MATCH($F328,$B$391:$B$427,0))/VLOOKUP($F328,$B$391:$AH$427,MATCH(LEFT(TRIM(AA$6),FIND("~",SUBSTITUTE(AA$6,"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328))*HLOOKUP(LEFT(TRIM(AA$6),FIND("~",SUBSTITUTE(AA$6," ","~",LEN(TRIM(AA$6))-LEN(SUBSTITUTE(TRIM(AA$6)," ",""))))-1)&amp;" Total",$B$6:$AH$427,ROW($A328)-5,FALSE))</f>
        <v>43951.483649270762</v>
      </c>
      <c r="AB328" s="11">
        <f ca="1">IF(AB$5&lt;&gt;"",HLOOKUP(AB$5,Functionalization!$G$6:$M$427,ROW($A328)-5,FALSE),IFERROR(INDEX(AB$391:AB$427,MATCH($F328,$B$391:$B$427,0))/VLOOKUP($F328,$B$391:$AH$427,MATCH(LEFT(TRIM(AB$6),FIND("~",SUBSTITUTE(AB$6,"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328))*HLOOKUP(LEFT(TRIM(AB$6),FIND("~",SUBSTITUTE(AB$6," ","~",LEN(TRIM(AB$6))-LEN(SUBSTITUTE(TRIM(AB$6)," ",""))))-1)&amp;" Total",$B$6:$AH$427,ROW($A328)-5,FALSE))</f>
        <v>0</v>
      </c>
      <c r="AC328" s="11">
        <f ca="1">IF(AC$5&lt;&gt;"",HLOOKUP(AC$5,Functionalization!$G$6:$M$427,ROW($A328)-5,FALSE),IFERROR(INDEX(AC$391:AC$427,MATCH($F328,$B$391:$B$427,0))/VLOOKUP($F328,$B$391:$AH$427,MATCH(LEFT(TRIM(AC$6),FIND("~",SUBSTITUTE(AC$6,"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328))*HLOOKUP(LEFT(TRIM(AC$6),FIND("~",SUBSTITUTE(AC$6," ","~",LEN(TRIM(AC$6))-LEN(SUBSTITUTE(TRIM(AC$6)," ",""))))-1)&amp;" Total",$B$6:$AH$427,ROW($A328)-5,FALSE))</f>
        <v>0</v>
      </c>
      <c r="AD328" s="11">
        <f ca="1">IF(AD$5&lt;&gt;"",HLOOKUP(AD$5,Functionalization!$G$6:$M$427,ROW($A328)-5,FALSE),IFERROR(INDEX(AD$391:AD$427,MATCH($F328,$B$391:$B$427,0))/VLOOKUP($F328,$B$391:$AH$427,MATCH(LEFT(TRIM(AD$6),FIND("~",SUBSTITUTE(AD$6,"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328))*HLOOKUP(LEFT(TRIM(AD$6),FIND("~",SUBSTITUTE(AD$6," ","~",LEN(TRIM(AD$6))-LEN(SUBSTITUTE(TRIM(AD$6)," ",""))))-1)&amp;" Total",$B$6:$AH$427,ROW($A328)-5,FALSE))</f>
        <v>43951.483649270762</v>
      </c>
      <c r="AE328" s="11">
        <f ca="1">IF(AE$5&lt;&gt;"",HLOOKUP(AE$5,Functionalization!$G$6:$M$427,ROW($A328)-5,FALSE),IFERROR(INDEX(AE$391:AE$427,MATCH($F328,$B$391:$B$427,0))/VLOOKUP($F328,$B$391:$AH$427,MATCH(LEFT(TRIM(AE$6),FIND("~",SUBSTITUTE(AE$6,"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328))*HLOOKUP(LEFT(TRIM(AE$6),FIND("~",SUBSTITUTE(AE$6," ","~",LEN(TRIM(AE$6))-LEN(SUBSTITUTE(TRIM(AE$6)," ",""))))-1)&amp;" Total",$B$6:$AH$427,ROW($A328)-5,FALSE))</f>
        <v>0</v>
      </c>
      <c r="AF328" s="11">
        <f ca="1">IF(AF$5&lt;&gt;"",HLOOKUP(AF$5,Functionalization!$G$6:$M$427,ROW($A328)-5,FALSE),IFERROR(INDEX(AF$391:AF$427,MATCH($F328,$B$391:$B$427,0))/VLOOKUP($F328,$B$391:$AH$427,MATCH(LEFT(TRIM(AF$6),FIND("~",SUBSTITUTE(AF$6,"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328))*HLOOKUP(LEFT(TRIM(AF$6),FIND("~",SUBSTITUTE(AF$6," ","~",LEN(TRIM(AF$6))-LEN(SUBSTITUTE(TRIM(AF$6)," ",""))))-1)&amp;" Total",$B$6:$AH$427,ROW($A328)-5,FALSE))</f>
        <v>0</v>
      </c>
      <c r="AG328" s="11">
        <f ca="1">IF(AG$5&lt;&gt;"",HLOOKUP(AG$5,Functionalization!$G$6:$M$427,ROW($A328)-5,FALSE),IFERROR(INDEX(AG$391:AG$427,MATCH($F328,$B$391:$B$427,0))/VLOOKUP($F328,$B$391:$AH$427,MATCH(LEFT(TRIM(AG$6),FIND("~",SUBSTITUTE(AG$6,"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328))*HLOOKUP(LEFT(TRIM(AG$6),FIND("~",SUBSTITUTE(AG$6," ","~",LEN(TRIM(AG$6))-LEN(SUBSTITUTE(TRIM(AG$6)," ",""))))-1)&amp;" Total",$B$6:$AH$427,ROW($A328)-5,FALSE))</f>
        <v>0</v>
      </c>
      <c r="AH328" s="11">
        <f ca="1">IF(AH$5&lt;&gt;"",HLOOKUP(AH$5,Functionalization!$G$6:$M$427,ROW($A328)-5,FALSE),IFERROR(INDEX(AH$391:AH$427,MATCH($F328,$B$391:$B$427,0))/VLOOKUP($F328,$B$391:$AH$427,MATCH(LEFT(TRIM(AH$6),FIND("~",SUBSTITUTE(AH$6,"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328))*HLOOKUP(LEFT(TRIM(AH$6),FIND("~",SUBSTITUTE(AH$6," ","~",LEN(TRIM(AH$6))-LEN(SUBSTITUTE(TRIM(AH$6)," ",""))))-1)&amp;" Total",$B$6:$AH$427,ROW($A328)-5,FALSE))</f>
        <v>0</v>
      </c>
      <c r="AJ328">
        <f ca="1">IFERROR(IF(SUMIF($G$6:$AH$6,AJ$6&amp;" Total",$G328:$AH328)-(SUMIF($G$6:$AH$6,AJ$6&amp;" "&amp;'Input-Func_Class'!$D$22,$G328:$AH328)+IFERROR(SUMIF($G$6:$AH$6,AJ$6&amp;" "&amp;'Input-Func_Class'!$E$22,$G328:$AH328),SUMIF($G$6:$AH$6,AJ$6&amp;" "&amp;'Input-Func_Class'!$B$24,$G328:$AH328))+SUMIF($G$6:$AH$6,AJ$6&amp;" "&amp;'Input-Func_Class'!$F$22,$G328:$AH328))&lt;Check_Limit,0,1),1)</f>
        <v>0</v>
      </c>
      <c r="AK328">
        <f ca="1">IFERROR(IF(SUMIF($G$6:$AH$6,AK$6&amp;" Total",$G328:$AH328)-(SUMIF($G$6:$AH$6,AK$6&amp;" "&amp;'Input-Func_Class'!$D$22,$G328:$AH328)+IFERROR(SUMIF($G$6:$AH$6,AK$6&amp;" "&amp;'Input-Func_Class'!$E$22,$G328:$AH328),SUMIF($G$6:$AH$6,AK$6&amp;" "&amp;'Input-Func_Class'!$B$24,$G328:$AH328))+SUMIF($G$6:$AH$6,AK$6&amp;" "&amp;'Input-Func_Class'!$F$22,$G328:$AH328))&lt;Check_Limit,0,1),1)</f>
        <v>0</v>
      </c>
      <c r="AL328">
        <f ca="1">IFERROR(IF(SUMIF($G$6:$AH$6,AL$6&amp;" Total",$G328:$AH328)-(SUMIF($G$6:$AH$6,AL$6&amp;" "&amp;'Input-Func_Class'!$D$22,$G328:$AH328)+IFERROR(SUMIF($G$6:$AH$6,AL$6&amp;" "&amp;'Input-Func_Class'!$E$22,$G328:$AH328),SUMIF($G$6:$AH$6,AL$6&amp;" "&amp;'Input-Func_Class'!$B$24,$G328:$AH328))+SUMIF($G$6:$AH$6,AL$6&amp;" "&amp;'Input-Func_Class'!$F$22,$G328:$AH328))&lt;Check_Limit,0,1),1)</f>
        <v>0</v>
      </c>
      <c r="AM328">
        <f ca="1">IFERROR(IF(SUMIF($G$6:$AH$6,AM$6&amp;" Total",$G328:$AH328)-(SUMIF($G$6:$AH$6,AM$6&amp;" "&amp;'Input-Func_Class'!$D$22,$G328:$AH328)+IFERROR(SUMIF($G$6:$AH$6,AM$6&amp;" "&amp;'Input-Func_Class'!$E$22,$G328:$AH328),SUMIF($G$6:$AH$6,AM$6&amp;" "&amp;'Input-Func_Class'!$B$24,$G328:$AH328))+SUMIF($G$6:$AH$6,AM$6&amp;" "&amp;'Input-Func_Class'!$F$22,$G328:$AH328))&lt;Check_Limit,0,1),1)</f>
        <v>0</v>
      </c>
      <c r="AN328">
        <f ca="1">IFERROR(IF(SUMIF($G$6:$AH$6,AN$6&amp;" Total",$G328:$AH328)-(SUMIF($G$6:$AH$6,AN$6&amp;" "&amp;'Input-Func_Class'!$D$22,$G328:$AH328)+IFERROR(SUMIF($G$6:$AH$6,AN$6&amp;" "&amp;'Input-Func_Class'!$E$22,$G328:$AH328),SUMIF($G$6:$AH$6,AN$6&amp;" "&amp;'Input-Func_Class'!$B$24,$G328:$AH328))+SUMIF($G$6:$AH$6,AN$6&amp;" "&amp;'Input-Func_Class'!$F$22,$G328:$AH328))&lt;Check_Limit,0,1),1)</f>
        <v>0</v>
      </c>
      <c r="AO328">
        <f ca="1">IFERROR(IF(SUMIF($G$6:$AH$6,AO$6&amp;" Total",$G328:$AH328)-(SUMIF($G$6:$AH$6,AO$6&amp;" "&amp;'Input-Func_Class'!$D$22,$G328:$AH328)+IFERROR(SUMIF($G$6:$AH$6,AO$6&amp;" "&amp;'Input-Func_Class'!$E$22,$G328:$AH328),SUMIF($G$6:$AH$6,AO$6&amp;" "&amp;'Input-Func_Class'!$B$24,$G328:$AH328))+SUMIF($G$6:$AH$6,AO$6&amp;" "&amp;'Input-Func_Class'!$F$22,$G328:$AH328))&lt;Check_Limit,0,1),1)</f>
        <v>0</v>
      </c>
      <c r="AP328">
        <f ca="1">IFERROR(IF(SUMIF($G$6:$AH$6,AP$6&amp;" Total",$G328:$AH328)-(SUMIF($G$6:$AH$6,AP$6&amp;" "&amp;'Input-Func_Class'!$D$22,$G328:$AH328)+IFERROR(SUMIF($G$6:$AH$6,AP$6&amp;" "&amp;'Input-Func_Class'!$E$22,$G328:$AH328),SUMIF($G$6:$AH$6,AP$6&amp;" "&amp;'Input-Func_Class'!$B$24,$G328:$AH328))+SUMIF($G$6:$AH$6,AP$6&amp;" "&amp;'Input-Func_Class'!$F$22,$G328:$AH328))&lt;Check_Limit,0,1),1)</f>
        <v>0</v>
      </c>
    </row>
    <row r="329" spans="1:42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>Functionalization!$D329</f>
        <v>1251439</v>
      </c>
      <c r="E329" s="11">
        <f t="shared" ca="1" si="37"/>
        <v>0</v>
      </c>
      <c r="F329" s="3" t="str">
        <f>IF($D329=0,"-",IF('Input-Accounts'!$E329&lt;&gt;0,'Input-Accounts'!$E329,'Input-Accounts'!$G329))</f>
        <v>INT_DISTPT_FERC_376-386</v>
      </c>
      <c r="G329" s="11">
        <f ca="1">IF(G$5&lt;&gt;"",HLOOKUP(G$5,Functionalization!$G$6:$M$427,ROW($A329)-5,FALSE),IFERROR(INDEX(G$391:G$427,MATCH($F329,$B$391:$B$427,0))/VLOOKUP($F329,$B$391:$AH$427,MATCH(LEFT(TRIM(G$6),FIND("~",SUBSTITUTE(G$6,"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329))*HLOOKUP(LEFT(TRIM(G$6),FIND("~",SUBSTITUTE(G$6," ","~",LEN(TRIM(G$6))-LEN(SUBSTITUTE(TRIM(G$6)," ",""))))-1)&amp;" Total",$B$6:$AH$427,ROW($A329)-5,FALSE))</f>
        <v>0</v>
      </c>
      <c r="H329" s="11">
        <f ca="1">IF(H$5&lt;&gt;"",HLOOKUP(H$5,Functionalization!$G$6:$M$427,ROW($A329)-5,FALSE),IFERROR(INDEX(H$391:H$427,MATCH($F329,$B$391:$B$427,0))/VLOOKUP($F329,$B$391:$AH$427,MATCH(LEFT(TRIM(H$6),FIND("~",SUBSTITUTE(H$6,"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329))*HLOOKUP(LEFT(TRIM(H$6),FIND("~",SUBSTITUTE(H$6," ","~",LEN(TRIM(H$6))-LEN(SUBSTITUTE(TRIM(H$6)," ",""))))-1)&amp;" Total",$B$6:$AH$427,ROW($A329)-5,FALSE))</f>
        <v>0</v>
      </c>
      <c r="I329" s="11">
        <f ca="1">IF(I$5&lt;&gt;"",HLOOKUP(I$5,Functionalization!$G$6:$M$427,ROW($A329)-5,FALSE),IFERROR(INDEX(I$391:I$427,MATCH($F329,$B$391:$B$427,0))/VLOOKUP($F329,$B$391:$AH$427,MATCH(LEFT(TRIM(I$6),FIND("~",SUBSTITUTE(I$6,"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329))*HLOOKUP(LEFT(TRIM(I$6),FIND("~",SUBSTITUTE(I$6," ","~",LEN(TRIM(I$6))-LEN(SUBSTITUTE(TRIM(I$6)," ",""))))-1)&amp;" Total",$B$6:$AH$427,ROW($A329)-5,FALSE))</f>
        <v>0</v>
      </c>
      <c r="J329" s="11">
        <f ca="1">IF(J$5&lt;&gt;"",HLOOKUP(J$5,Functionalization!$G$6:$M$427,ROW($A329)-5,FALSE),IFERROR(INDEX(J$391:J$427,MATCH($F329,$B$391:$B$427,0))/VLOOKUP($F329,$B$391:$AH$427,MATCH(LEFT(TRIM(J$6),FIND("~",SUBSTITUTE(J$6,"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329))*HLOOKUP(LEFT(TRIM(J$6),FIND("~",SUBSTITUTE(J$6," ","~",LEN(TRIM(J$6))-LEN(SUBSTITUTE(TRIM(J$6)," ",""))))-1)&amp;" Total",$B$6:$AH$427,ROW($A329)-5,FALSE))</f>
        <v>0</v>
      </c>
      <c r="K329" s="11">
        <f ca="1">IF(K$5&lt;&gt;"",HLOOKUP(K$5,Functionalization!$G$6:$M$427,ROW($A329)-5,FALSE),IFERROR(INDEX(K$391:K$427,MATCH($F329,$B$391:$B$427,0))/VLOOKUP($F329,$B$391:$AH$427,MATCH(LEFT(TRIM(K$6),FIND("~",SUBSTITUTE(K$6,"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329))*HLOOKUP(LEFT(TRIM(K$6),FIND("~",SUBSTITUTE(K$6," ","~",LEN(TRIM(K$6))-LEN(SUBSTITUTE(TRIM(K$6)," ",""))))-1)&amp;" Total",$B$6:$AH$427,ROW($A329)-5,FALSE))</f>
        <v>0</v>
      </c>
      <c r="L329" s="11">
        <f ca="1">IF(L$5&lt;&gt;"",HLOOKUP(L$5,Functionalization!$G$6:$M$427,ROW($A329)-5,FALSE),IFERROR(INDEX(L$391:L$427,MATCH($F329,$B$391:$B$427,0))/VLOOKUP($F329,$B$391:$AH$427,MATCH(LEFT(TRIM(L$6),FIND("~",SUBSTITUTE(L$6,"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329))*HLOOKUP(LEFT(TRIM(L$6),FIND("~",SUBSTITUTE(L$6," ","~",LEN(TRIM(L$6))-LEN(SUBSTITUTE(TRIM(L$6)," ",""))))-1)&amp;" Total",$B$6:$AH$427,ROW($A329)-5,FALSE))</f>
        <v>0</v>
      </c>
      <c r="M329" s="11">
        <f ca="1">IF(M$5&lt;&gt;"",HLOOKUP(M$5,Functionalization!$G$6:$M$427,ROW($A329)-5,FALSE),IFERROR(INDEX(M$391:M$427,MATCH($F329,$B$391:$B$427,0))/VLOOKUP($F329,$B$391:$AH$427,MATCH(LEFT(TRIM(M$6),FIND("~",SUBSTITUTE(M$6,"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329))*HLOOKUP(LEFT(TRIM(M$6),FIND("~",SUBSTITUTE(M$6," ","~",LEN(TRIM(M$6))-LEN(SUBSTITUTE(TRIM(M$6)," ",""))))-1)&amp;" Total",$B$6:$AH$427,ROW($A329)-5,FALSE))</f>
        <v>0</v>
      </c>
      <c r="N329" s="11">
        <f ca="1">IF(N$5&lt;&gt;"",HLOOKUP(N$5,Functionalization!$G$6:$M$427,ROW($A329)-5,FALSE),IFERROR(INDEX(N$391:N$427,MATCH($F329,$B$391:$B$427,0))/VLOOKUP($F329,$B$391:$AH$427,MATCH(LEFT(TRIM(N$6),FIND("~",SUBSTITUTE(N$6,"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329))*HLOOKUP(LEFT(TRIM(N$6),FIND("~",SUBSTITUTE(N$6," ","~",LEN(TRIM(N$6))-LEN(SUBSTITUTE(TRIM(N$6)," ",""))))-1)&amp;" Total",$B$6:$AH$427,ROW($A329)-5,FALSE))</f>
        <v>0</v>
      </c>
      <c r="O329" s="11">
        <f ca="1">IF(O$5&lt;&gt;"",HLOOKUP(O$5,Functionalization!$G$6:$M$427,ROW($A329)-5,FALSE),IFERROR(INDEX(O$391:O$427,MATCH($F329,$B$391:$B$427,0))/VLOOKUP($F329,$B$391:$AH$427,MATCH(LEFT(TRIM(O$6),FIND("~",SUBSTITUTE(O$6,"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329))*HLOOKUP(LEFT(TRIM(O$6),FIND("~",SUBSTITUTE(O$6," ","~",LEN(TRIM(O$6))-LEN(SUBSTITUTE(TRIM(O$6)," ",""))))-1)&amp;" Total",$B$6:$AH$427,ROW($A329)-5,FALSE))</f>
        <v>0</v>
      </c>
      <c r="P329" s="11">
        <f ca="1">IF(P$5&lt;&gt;"",HLOOKUP(P$5,Functionalization!$G$6:$M$427,ROW($A329)-5,FALSE),IFERROR(INDEX(P$391:P$427,MATCH($F329,$B$391:$B$427,0))/VLOOKUP($F329,$B$391:$AH$427,MATCH(LEFT(TRIM(P$6),FIND("~",SUBSTITUTE(P$6,"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329))*HLOOKUP(LEFT(TRIM(P$6),FIND("~",SUBSTITUTE(P$6," ","~",LEN(TRIM(P$6))-LEN(SUBSTITUTE(TRIM(P$6)," ",""))))-1)&amp;" Total",$B$6:$AH$427,ROW($A329)-5,FALSE))</f>
        <v>0</v>
      </c>
      <c r="Q329" s="11">
        <f ca="1">IF(Q$5&lt;&gt;"",HLOOKUP(Q$5,Functionalization!$G$6:$M$427,ROW($A329)-5,FALSE),IFERROR(INDEX(Q$391:Q$427,MATCH($F329,$B$391:$B$427,0))/VLOOKUP($F329,$B$391:$AH$427,MATCH(LEFT(TRIM(Q$6),FIND("~",SUBSTITUTE(Q$6,"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329))*HLOOKUP(LEFT(TRIM(Q$6),FIND("~",SUBSTITUTE(Q$6," ","~",LEN(TRIM(Q$6))-LEN(SUBSTITUTE(TRIM(Q$6)," ",""))))-1)&amp;" Total",$B$6:$AH$427,ROW($A329)-5,FALSE))</f>
        <v>0</v>
      </c>
      <c r="R329" s="11">
        <f ca="1">IF(R$5&lt;&gt;"",HLOOKUP(R$5,Functionalization!$G$6:$M$427,ROW($A329)-5,FALSE),IFERROR(INDEX(R$391:R$427,MATCH($F329,$B$391:$B$427,0))/VLOOKUP($F329,$B$391:$AH$427,MATCH(LEFT(TRIM(R$6),FIND("~",SUBSTITUTE(R$6,"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329))*HLOOKUP(LEFT(TRIM(R$6),FIND("~",SUBSTITUTE(R$6," ","~",LEN(TRIM(R$6))-LEN(SUBSTITUTE(TRIM(R$6)," ",""))))-1)&amp;" Total",$B$6:$AH$427,ROW($A329)-5,FALSE))</f>
        <v>0</v>
      </c>
      <c r="S329" s="11">
        <f ca="1">IF(S$5&lt;&gt;"",HLOOKUP(S$5,Functionalization!$G$6:$M$427,ROW($A329)-5,FALSE),IFERROR(INDEX(S$391:S$427,MATCH($F329,$B$391:$B$427,0))/VLOOKUP($F329,$B$391:$AH$427,MATCH(LEFT(TRIM(S$6),FIND("~",SUBSTITUTE(S$6,"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329))*HLOOKUP(LEFT(TRIM(S$6),FIND("~",SUBSTITUTE(S$6," ","~",LEN(TRIM(S$6))-LEN(SUBSTITUTE(TRIM(S$6)," ",""))))-1)&amp;" Total",$B$6:$AH$427,ROW($A329)-5,FALSE))</f>
        <v>0</v>
      </c>
      <c r="T329" s="11">
        <f ca="1">IF(T$5&lt;&gt;"",HLOOKUP(T$5,Functionalization!$G$6:$M$427,ROW($A329)-5,FALSE),IFERROR(INDEX(T$391:T$427,MATCH($F329,$B$391:$B$427,0))/VLOOKUP($F329,$B$391:$AH$427,MATCH(LEFT(TRIM(T$6),FIND("~",SUBSTITUTE(T$6,"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329))*HLOOKUP(LEFT(TRIM(T$6),FIND("~",SUBSTITUTE(T$6," ","~",LEN(TRIM(T$6))-LEN(SUBSTITUTE(TRIM(T$6)," ",""))))-1)&amp;" Total",$B$6:$AH$427,ROW($A329)-5,FALSE))</f>
        <v>0</v>
      </c>
      <c r="U329" s="11">
        <f ca="1">IF(U$5&lt;&gt;"",HLOOKUP(U$5,Functionalization!$G$6:$M$427,ROW($A329)-5,FALSE),IFERROR(INDEX(U$391:U$427,MATCH($F329,$B$391:$B$427,0))/VLOOKUP($F329,$B$391:$AH$427,MATCH(LEFT(TRIM(U$6),FIND("~",SUBSTITUTE(U$6,"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329))*HLOOKUP(LEFT(TRIM(U$6),FIND("~",SUBSTITUTE(U$6," ","~",LEN(TRIM(U$6))-LEN(SUBSTITUTE(TRIM(U$6)," ",""))))-1)&amp;" Total",$B$6:$AH$427,ROW($A329)-5,FALSE))</f>
        <v>0</v>
      </c>
      <c r="V329" s="11">
        <f ca="1">IF(V$5&lt;&gt;"",HLOOKUP(V$5,Functionalization!$G$6:$M$427,ROW($A329)-5,FALSE),IFERROR(INDEX(V$391:V$427,MATCH($F329,$B$391:$B$427,0))/VLOOKUP($F329,$B$391:$AH$427,MATCH(LEFT(TRIM(V$6),FIND("~",SUBSTITUTE(V$6,"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329))*HLOOKUP(LEFT(TRIM(V$6),FIND("~",SUBSTITUTE(V$6," ","~",LEN(TRIM(V$6))-LEN(SUBSTITUTE(TRIM(V$6)," ",""))))-1)&amp;" Total",$B$6:$AH$427,ROW($A329)-5,FALSE))</f>
        <v>0</v>
      </c>
      <c r="W329" s="11">
        <f ca="1">IF(W$5&lt;&gt;"",HLOOKUP(W$5,Functionalization!$G$6:$M$427,ROW($A329)-5,FALSE),IFERROR(INDEX(W$391:W$427,MATCH($F329,$B$391:$B$427,0))/VLOOKUP($F329,$B$391:$AH$427,MATCH(LEFT(TRIM(W$6),FIND("~",SUBSTITUTE(W$6,"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329))*HLOOKUP(LEFT(TRIM(W$6),FIND("~",SUBSTITUTE(W$6," ","~",LEN(TRIM(W$6))-LEN(SUBSTITUTE(TRIM(W$6)," ",""))))-1)&amp;" Total",$B$6:$AH$427,ROW($A329)-5,FALSE))</f>
        <v>954122.82326978422</v>
      </c>
      <c r="X329" s="11">
        <f ca="1">IF(X$5&lt;&gt;"",HLOOKUP(X$5,Functionalization!$G$6:$M$427,ROW($A329)-5,FALSE),IFERROR(INDEX(X$391:X$427,MATCH($F329,$B$391:$B$427,0))/VLOOKUP($F329,$B$391:$AH$427,MATCH(LEFT(TRIM(X$6),FIND("~",SUBSTITUTE(X$6,"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329))*HLOOKUP(LEFT(TRIM(X$6),FIND("~",SUBSTITUTE(X$6," ","~",LEN(TRIM(X$6))-LEN(SUBSTITUTE(TRIM(X$6)," ",""))))-1)&amp;" Total",$B$6:$AH$427,ROW($A329)-5,FALSE))</f>
        <v>734263.8522155144</v>
      </c>
      <c r="Y329" s="11">
        <f ca="1">IF(Y$5&lt;&gt;"",HLOOKUP(Y$5,Functionalization!$G$6:$M$427,ROW($A329)-5,FALSE),IFERROR(INDEX(Y$391:Y$427,MATCH($F329,$B$391:$B$427,0))/VLOOKUP($F329,$B$391:$AH$427,MATCH(LEFT(TRIM(Y$6),FIND("~",SUBSTITUTE(Y$6,"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329))*HLOOKUP(LEFT(TRIM(Y$6),FIND("~",SUBSTITUTE(Y$6," ","~",LEN(TRIM(Y$6))-LEN(SUBSTITUTE(TRIM(Y$6)," ",""))))-1)&amp;" Total",$B$6:$AH$427,ROW($A329)-5,FALSE))</f>
        <v>0</v>
      </c>
      <c r="Z329" s="11">
        <f ca="1">IF(Z$5&lt;&gt;"",HLOOKUP(Z$5,Functionalization!$G$6:$M$427,ROW($A329)-5,FALSE),IFERROR(INDEX(Z$391:Z$427,MATCH($F329,$B$391:$B$427,0))/VLOOKUP($F329,$B$391:$AH$427,MATCH(LEFT(TRIM(Z$6),FIND("~",SUBSTITUTE(Z$6,"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329))*HLOOKUP(LEFT(TRIM(Z$6),FIND("~",SUBSTITUTE(Z$6," ","~",LEN(TRIM(Z$6))-LEN(SUBSTITUTE(TRIM(Z$6)," ",""))))-1)&amp;" Total",$B$6:$AH$427,ROW($A329)-5,FALSE))</f>
        <v>219858.97105427008</v>
      </c>
      <c r="AA329" s="11">
        <f ca="1">IF(AA$5&lt;&gt;"",HLOOKUP(AA$5,Functionalization!$G$6:$M$427,ROW($A329)-5,FALSE),IFERROR(INDEX(AA$391:AA$427,MATCH($F329,$B$391:$B$427,0))/VLOOKUP($F329,$B$391:$AH$427,MATCH(LEFT(TRIM(AA$6),FIND("~",SUBSTITUTE(AA$6,"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329))*HLOOKUP(LEFT(TRIM(AA$6),FIND("~",SUBSTITUTE(AA$6," ","~",LEN(TRIM(AA$6))-LEN(SUBSTITUTE(TRIM(AA$6)," ",""))))-1)&amp;" Total",$B$6:$AH$427,ROW($A329)-5,FALSE))</f>
        <v>297316.1767302159</v>
      </c>
      <c r="AB329" s="11">
        <f ca="1">IF(AB$5&lt;&gt;"",HLOOKUP(AB$5,Functionalization!$G$6:$M$427,ROW($A329)-5,FALSE),IFERROR(INDEX(AB$391:AB$427,MATCH($F329,$B$391:$B$427,0))/VLOOKUP($F329,$B$391:$AH$427,MATCH(LEFT(TRIM(AB$6),FIND("~",SUBSTITUTE(AB$6,"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329))*HLOOKUP(LEFT(TRIM(AB$6),FIND("~",SUBSTITUTE(AB$6," ","~",LEN(TRIM(AB$6))-LEN(SUBSTITUTE(TRIM(AB$6)," ",""))))-1)&amp;" Total",$B$6:$AH$427,ROW($A329)-5,FALSE))</f>
        <v>0</v>
      </c>
      <c r="AC329" s="11">
        <f ca="1">IF(AC$5&lt;&gt;"",HLOOKUP(AC$5,Functionalization!$G$6:$M$427,ROW($A329)-5,FALSE),IFERROR(INDEX(AC$391:AC$427,MATCH($F329,$B$391:$B$427,0))/VLOOKUP($F329,$B$391:$AH$427,MATCH(LEFT(TRIM(AC$6),FIND("~",SUBSTITUTE(AC$6,"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329))*HLOOKUP(LEFT(TRIM(AC$6),FIND("~",SUBSTITUTE(AC$6," ","~",LEN(TRIM(AC$6))-LEN(SUBSTITUTE(TRIM(AC$6)," ",""))))-1)&amp;" Total",$B$6:$AH$427,ROW($A329)-5,FALSE))</f>
        <v>0</v>
      </c>
      <c r="AD329" s="11">
        <f ca="1">IF(AD$5&lt;&gt;"",HLOOKUP(AD$5,Functionalization!$G$6:$M$427,ROW($A329)-5,FALSE),IFERROR(INDEX(AD$391:AD$427,MATCH($F329,$B$391:$B$427,0))/VLOOKUP($F329,$B$391:$AH$427,MATCH(LEFT(TRIM(AD$6),FIND("~",SUBSTITUTE(AD$6,"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329))*HLOOKUP(LEFT(TRIM(AD$6),FIND("~",SUBSTITUTE(AD$6," ","~",LEN(TRIM(AD$6))-LEN(SUBSTITUTE(TRIM(AD$6)," ",""))))-1)&amp;" Total",$B$6:$AH$427,ROW($A329)-5,FALSE))</f>
        <v>297316.1767302159</v>
      </c>
      <c r="AE329" s="11">
        <f ca="1">IF(AE$5&lt;&gt;"",HLOOKUP(AE$5,Functionalization!$G$6:$M$427,ROW($A329)-5,FALSE),IFERROR(INDEX(AE$391:AE$427,MATCH($F329,$B$391:$B$427,0))/VLOOKUP($F329,$B$391:$AH$427,MATCH(LEFT(TRIM(AE$6),FIND("~",SUBSTITUTE(AE$6,"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329))*HLOOKUP(LEFT(TRIM(AE$6),FIND("~",SUBSTITUTE(AE$6," ","~",LEN(TRIM(AE$6))-LEN(SUBSTITUTE(TRIM(AE$6)," ",""))))-1)&amp;" Total",$B$6:$AH$427,ROW($A329)-5,FALSE))</f>
        <v>0</v>
      </c>
      <c r="AF329" s="11">
        <f ca="1">IF(AF$5&lt;&gt;"",HLOOKUP(AF$5,Functionalization!$G$6:$M$427,ROW($A329)-5,FALSE),IFERROR(INDEX(AF$391:AF$427,MATCH($F329,$B$391:$B$427,0))/VLOOKUP($F329,$B$391:$AH$427,MATCH(LEFT(TRIM(AF$6),FIND("~",SUBSTITUTE(AF$6,"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329))*HLOOKUP(LEFT(TRIM(AF$6),FIND("~",SUBSTITUTE(AF$6," ","~",LEN(TRIM(AF$6))-LEN(SUBSTITUTE(TRIM(AF$6)," ",""))))-1)&amp;" Total",$B$6:$AH$427,ROW($A329)-5,FALSE))</f>
        <v>0</v>
      </c>
      <c r="AG329" s="11">
        <f ca="1">IF(AG$5&lt;&gt;"",HLOOKUP(AG$5,Functionalization!$G$6:$M$427,ROW($A329)-5,FALSE),IFERROR(INDEX(AG$391:AG$427,MATCH($F329,$B$391:$B$427,0))/VLOOKUP($F329,$B$391:$AH$427,MATCH(LEFT(TRIM(AG$6),FIND("~",SUBSTITUTE(AG$6,"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329))*HLOOKUP(LEFT(TRIM(AG$6),FIND("~",SUBSTITUTE(AG$6," ","~",LEN(TRIM(AG$6))-LEN(SUBSTITUTE(TRIM(AG$6)," ",""))))-1)&amp;" Total",$B$6:$AH$427,ROW($A329)-5,FALSE))</f>
        <v>0</v>
      </c>
      <c r="AH329" s="11">
        <f ca="1">IF(AH$5&lt;&gt;"",HLOOKUP(AH$5,Functionalization!$G$6:$M$427,ROW($A329)-5,FALSE),IFERROR(INDEX(AH$391:AH$427,MATCH($F329,$B$391:$B$427,0))/VLOOKUP($F329,$B$391:$AH$427,MATCH(LEFT(TRIM(AH$6),FIND("~",SUBSTITUTE(AH$6,"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329))*HLOOKUP(LEFT(TRIM(AH$6),FIND("~",SUBSTITUTE(AH$6," ","~",LEN(TRIM(AH$6))-LEN(SUBSTITUTE(TRIM(AH$6)," ",""))))-1)&amp;" Total",$B$6:$AH$427,ROW($A329)-5,FALSE))</f>
        <v>0</v>
      </c>
      <c r="AJ329">
        <f ca="1">IFERROR(IF(SUMIF($G$6:$AH$6,AJ$6&amp;" Total",$G329:$AH329)-(SUMIF($G$6:$AH$6,AJ$6&amp;" "&amp;'Input-Func_Class'!$D$22,$G329:$AH329)+IFERROR(SUMIF($G$6:$AH$6,AJ$6&amp;" "&amp;'Input-Func_Class'!$E$22,$G329:$AH329),SUMIF($G$6:$AH$6,AJ$6&amp;" "&amp;'Input-Func_Class'!$B$24,$G329:$AH329))+SUMIF($G$6:$AH$6,AJ$6&amp;" "&amp;'Input-Func_Class'!$F$22,$G329:$AH329))&lt;Check_Limit,0,1),1)</f>
        <v>0</v>
      </c>
      <c r="AK329">
        <f ca="1">IFERROR(IF(SUMIF($G$6:$AH$6,AK$6&amp;" Total",$G329:$AH329)-(SUMIF($G$6:$AH$6,AK$6&amp;" "&amp;'Input-Func_Class'!$D$22,$G329:$AH329)+IFERROR(SUMIF($G$6:$AH$6,AK$6&amp;" "&amp;'Input-Func_Class'!$E$22,$G329:$AH329),SUMIF($G$6:$AH$6,AK$6&amp;" "&amp;'Input-Func_Class'!$B$24,$G329:$AH329))+SUMIF($G$6:$AH$6,AK$6&amp;" "&amp;'Input-Func_Class'!$F$22,$G329:$AH329))&lt;Check_Limit,0,1),1)</f>
        <v>0</v>
      </c>
      <c r="AL329">
        <f ca="1">IFERROR(IF(SUMIF($G$6:$AH$6,AL$6&amp;" Total",$G329:$AH329)-(SUMIF($G$6:$AH$6,AL$6&amp;" "&amp;'Input-Func_Class'!$D$22,$G329:$AH329)+IFERROR(SUMIF($G$6:$AH$6,AL$6&amp;" "&amp;'Input-Func_Class'!$E$22,$G329:$AH329),SUMIF($G$6:$AH$6,AL$6&amp;" "&amp;'Input-Func_Class'!$B$24,$G329:$AH329))+SUMIF($G$6:$AH$6,AL$6&amp;" "&amp;'Input-Func_Class'!$F$22,$G329:$AH329))&lt;Check_Limit,0,1),1)</f>
        <v>0</v>
      </c>
      <c r="AM329">
        <f ca="1">IFERROR(IF(SUMIF($G$6:$AH$6,AM$6&amp;" Total",$G329:$AH329)-(SUMIF($G$6:$AH$6,AM$6&amp;" "&amp;'Input-Func_Class'!$D$22,$G329:$AH329)+IFERROR(SUMIF($G$6:$AH$6,AM$6&amp;" "&amp;'Input-Func_Class'!$E$22,$G329:$AH329),SUMIF($G$6:$AH$6,AM$6&amp;" "&amp;'Input-Func_Class'!$B$24,$G329:$AH329))+SUMIF($G$6:$AH$6,AM$6&amp;" "&amp;'Input-Func_Class'!$F$22,$G329:$AH329))&lt;Check_Limit,0,1),1)</f>
        <v>0</v>
      </c>
      <c r="AN329">
        <f ca="1">IFERROR(IF(SUMIF($G$6:$AH$6,AN$6&amp;" Total",$G329:$AH329)-(SUMIF($G$6:$AH$6,AN$6&amp;" "&amp;'Input-Func_Class'!$D$22,$G329:$AH329)+IFERROR(SUMIF($G$6:$AH$6,AN$6&amp;" "&amp;'Input-Func_Class'!$E$22,$G329:$AH329),SUMIF($G$6:$AH$6,AN$6&amp;" "&amp;'Input-Func_Class'!$B$24,$G329:$AH329))+SUMIF($G$6:$AH$6,AN$6&amp;" "&amp;'Input-Func_Class'!$F$22,$G329:$AH329))&lt;Check_Limit,0,1),1)</f>
        <v>0</v>
      </c>
      <c r="AO329">
        <f ca="1">IFERROR(IF(SUMIF($G$6:$AH$6,AO$6&amp;" Total",$G329:$AH329)-(SUMIF($G$6:$AH$6,AO$6&amp;" "&amp;'Input-Func_Class'!$D$22,$G329:$AH329)+IFERROR(SUMIF($G$6:$AH$6,AO$6&amp;" "&amp;'Input-Func_Class'!$E$22,$G329:$AH329),SUMIF($G$6:$AH$6,AO$6&amp;" "&amp;'Input-Func_Class'!$B$24,$G329:$AH329))+SUMIF($G$6:$AH$6,AO$6&amp;" "&amp;'Input-Func_Class'!$F$22,$G329:$AH329))&lt;Check_Limit,0,1),1)</f>
        <v>0</v>
      </c>
      <c r="AP329">
        <f ca="1">IFERROR(IF(SUMIF($G$6:$AH$6,AP$6&amp;" Total",$G329:$AH329)-(SUMIF($G$6:$AH$6,AP$6&amp;" "&amp;'Input-Func_Class'!$D$22,$G329:$AH329)+IFERROR(SUMIF($G$6:$AH$6,AP$6&amp;" "&amp;'Input-Func_Class'!$E$22,$G329:$AH329),SUMIF($G$6:$AH$6,AP$6&amp;" "&amp;'Input-Func_Class'!$B$24,$G329:$AH329))+SUMIF($G$6:$AH$6,AP$6&amp;" "&amp;'Input-Func_Class'!$F$22,$G329:$AH329))&lt;Check_Limit,0,1),1)</f>
        <v>0</v>
      </c>
    </row>
    <row r="330" spans="1:42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>Functionalization!$D330</f>
        <v>44796238</v>
      </c>
      <c r="E330" s="11">
        <f t="shared" ca="1" si="37"/>
        <v>0</v>
      </c>
      <c r="F330" s="3" t="str">
        <f>IF($D330=0,"-",IF('Input-Accounts'!$E330&lt;&gt;0,'Input-Accounts'!$E330,'Input-Accounts'!$G330))</f>
        <v>AVERAGE_STUDY</v>
      </c>
      <c r="G330" s="11">
        <f ca="1">IF(G$5&lt;&gt;"",HLOOKUP(G$5,Functionalization!$G$6:$M$427,ROW($A330)-5,FALSE),IFERROR(INDEX(G$391:G$427,MATCH($F330,$B$391:$B$427,0))/VLOOKUP($F330,$B$391:$AH$427,MATCH(LEFT(TRIM(G$6),FIND("~",SUBSTITUTE(G$6,"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330))*HLOOKUP(LEFT(TRIM(G$6),FIND("~",SUBSTITUTE(G$6," ","~",LEN(TRIM(G$6))-LEN(SUBSTITUTE(TRIM(G$6)," ",""))))-1)&amp;" Total",$B$6:$AH$427,ROW($A330)-5,FALSE))</f>
        <v>0</v>
      </c>
      <c r="H330" s="11">
        <f ca="1">IF(H$5&lt;&gt;"",HLOOKUP(H$5,Functionalization!$G$6:$M$427,ROW($A330)-5,FALSE),IFERROR(INDEX(H$391:H$427,MATCH($F330,$B$391:$B$427,0))/VLOOKUP($F330,$B$391:$AH$427,MATCH(LEFT(TRIM(H$6),FIND("~",SUBSTITUTE(H$6,"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330))*HLOOKUP(LEFT(TRIM(H$6),FIND("~",SUBSTITUTE(H$6," ","~",LEN(TRIM(H$6))-LEN(SUBSTITUTE(TRIM(H$6)," ",""))))-1)&amp;" Total",$B$6:$AH$427,ROW($A330)-5,FALSE))</f>
        <v>0</v>
      </c>
      <c r="I330" s="11">
        <f ca="1">IF(I$5&lt;&gt;"",HLOOKUP(I$5,Functionalization!$G$6:$M$427,ROW($A330)-5,FALSE),IFERROR(INDEX(I$391:I$427,MATCH($F330,$B$391:$B$427,0))/VLOOKUP($F330,$B$391:$AH$427,MATCH(LEFT(TRIM(I$6),FIND("~",SUBSTITUTE(I$6,"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330))*HLOOKUP(LEFT(TRIM(I$6),FIND("~",SUBSTITUTE(I$6," ","~",LEN(TRIM(I$6))-LEN(SUBSTITUTE(TRIM(I$6)," ",""))))-1)&amp;" Total",$B$6:$AH$427,ROW($A330)-5,FALSE))</f>
        <v>0</v>
      </c>
      <c r="J330" s="11">
        <f ca="1">IF(J$5&lt;&gt;"",HLOOKUP(J$5,Functionalization!$G$6:$M$427,ROW($A330)-5,FALSE),IFERROR(INDEX(J$391:J$427,MATCH($F330,$B$391:$B$427,0))/VLOOKUP($F330,$B$391:$AH$427,MATCH(LEFT(TRIM(J$6),FIND("~",SUBSTITUTE(J$6,"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330))*HLOOKUP(LEFT(TRIM(J$6),FIND("~",SUBSTITUTE(J$6," ","~",LEN(TRIM(J$6))-LEN(SUBSTITUTE(TRIM(J$6)," ",""))))-1)&amp;" Total",$B$6:$AH$427,ROW($A330)-5,FALSE))</f>
        <v>0</v>
      </c>
      <c r="K330" s="11">
        <f ca="1">IF(K$5&lt;&gt;"",HLOOKUP(K$5,Functionalization!$G$6:$M$427,ROW($A330)-5,FALSE),IFERROR(INDEX(K$391:K$427,MATCH($F330,$B$391:$B$427,0))/VLOOKUP($F330,$B$391:$AH$427,MATCH(LEFT(TRIM(K$6),FIND("~",SUBSTITUTE(K$6,"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330))*HLOOKUP(LEFT(TRIM(K$6),FIND("~",SUBSTITUTE(K$6," ","~",LEN(TRIM(K$6))-LEN(SUBSTITUTE(TRIM(K$6)," ",""))))-1)&amp;" Total",$B$6:$AH$427,ROW($A330)-5,FALSE))</f>
        <v>0</v>
      </c>
      <c r="L330" s="11">
        <f ca="1">IF(L$5&lt;&gt;"",HLOOKUP(L$5,Functionalization!$G$6:$M$427,ROW($A330)-5,FALSE),IFERROR(INDEX(L$391:L$427,MATCH($F330,$B$391:$B$427,0))/VLOOKUP($F330,$B$391:$AH$427,MATCH(LEFT(TRIM(L$6),FIND("~",SUBSTITUTE(L$6,"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330))*HLOOKUP(LEFT(TRIM(L$6),FIND("~",SUBSTITUTE(L$6," ","~",LEN(TRIM(L$6))-LEN(SUBSTITUTE(TRIM(L$6)," ",""))))-1)&amp;" Total",$B$6:$AH$427,ROW($A330)-5,FALSE))</f>
        <v>0</v>
      </c>
      <c r="M330" s="11">
        <f ca="1">IF(M$5&lt;&gt;"",HLOOKUP(M$5,Functionalization!$G$6:$M$427,ROW($A330)-5,FALSE),IFERROR(INDEX(M$391:M$427,MATCH($F330,$B$391:$B$427,0))/VLOOKUP($F330,$B$391:$AH$427,MATCH(LEFT(TRIM(M$6),FIND("~",SUBSTITUTE(M$6,"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330))*HLOOKUP(LEFT(TRIM(M$6),FIND("~",SUBSTITUTE(M$6," ","~",LEN(TRIM(M$6))-LEN(SUBSTITUTE(TRIM(M$6)," ",""))))-1)&amp;" Total",$B$6:$AH$427,ROW($A330)-5,FALSE))</f>
        <v>0</v>
      </c>
      <c r="N330" s="11">
        <f ca="1">IF(N$5&lt;&gt;"",HLOOKUP(N$5,Functionalization!$G$6:$M$427,ROW($A330)-5,FALSE),IFERROR(INDEX(N$391:N$427,MATCH($F330,$B$391:$B$427,0))/VLOOKUP($F330,$B$391:$AH$427,MATCH(LEFT(TRIM(N$6),FIND("~",SUBSTITUTE(N$6,"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330))*HLOOKUP(LEFT(TRIM(N$6),FIND("~",SUBSTITUTE(N$6," ","~",LEN(TRIM(N$6))-LEN(SUBSTITUTE(TRIM(N$6)," ",""))))-1)&amp;" Total",$B$6:$AH$427,ROW($A330)-5,FALSE))</f>
        <v>0</v>
      </c>
      <c r="O330" s="11">
        <f ca="1">IF(O$5&lt;&gt;"",HLOOKUP(O$5,Functionalization!$G$6:$M$427,ROW($A330)-5,FALSE),IFERROR(INDEX(O$391:O$427,MATCH($F330,$B$391:$B$427,0))/VLOOKUP($F330,$B$391:$AH$427,MATCH(LEFT(TRIM(O$6),FIND("~",SUBSTITUTE(O$6,"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330))*HLOOKUP(LEFT(TRIM(O$6),FIND("~",SUBSTITUTE(O$6," ","~",LEN(TRIM(O$6))-LEN(SUBSTITUTE(TRIM(O$6)," ",""))))-1)&amp;" Total",$B$6:$AH$427,ROW($A330)-5,FALSE))</f>
        <v>0</v>
      </c>
      <c r="P330" s="11">
        <f ca="1">IF(P$5&lt;&gt;"",HLOOKUP(P$5,Functionalization!$G$6:$M$427,ROW($A330)-5,FALSE),IFERROR(INDEX(P$391:P$427,MATCH($F330,$B$391:$B$427,0))/VLOOKUP($F330,$B$391:$AH$427,MATCH(LEFT(TRIM(P$6),FIND("~",SUBSTITUTE(P$6,"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330))*HLOOKUP(LEFT(TRIM(P$6),FIND("~",SUBSTITUTE(P$6," ","~",LEN(TRIM(P$6))-LEN(SUBSTITUTE(TRIM(P$6)," ",""))))-1)&amp;" Total",$B$6:$AH$427,ROW($A330)-5,FALSE))</f>
        <v>0</v>
      </c>
      <c r="Q330" s="11">
        <f ca="1">IF(Q$5&lt;&gt;"",HLOOKUP(Q$5,Functionalization!$G$6:$M$427,ROW($A330)-5,FALSE),IFERROR(INDEX(Q$391:Q$427,MATCH($F330,$B$391:$B$427,0))/VLOOKUP($F330,$B$391:$AH$427,MATCH(LEFT(TRIM(Q$6),FIND("~",SUBSTITUTE(Q$6,"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330))*HLOOKUP(LEFT(TRIM(Q$6),FIND("~",SUBSTITUTE(Q$6," ","~",LEN(TRIM(Q$6))-LEN(SUBSTITUTE(TRIM(Q$6)," ",""))))-1)&amp;" Total",$B$6:$AH$427,ROW($A330)-5,FALSE))</f>
        <v>0</v>
      </c>
      <c r="R330" s="11">
        <f ca="1">IF(R$5&lt;&gt;"",HLOOKUP(R$5,Functionalization!$G$6:$M$427,ROW($A330)-5,FALSE),IFERROR(INDEX(R$391:R$427,MATCH($F330,$B$391:$B$427,0))/VLOOKUP($F330,$B$391:$AH$427,MATCH(LEFT(TRIM(R$6),FIND("~",SUBSTITUTE(R$6,"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330))*HLOOKUP(LEFT(TRIM(R$6),FIND("~",SUBSTITUTE(R$6," ","~",LEN(TRIM(R$6))-LEN(SUBSTITUTE(TRIM(R$6)," ",""))))-1)&amp;" Total",$B$6:$AH$427,ROW($A330)-5,FALSE))</f>
        <v>0</v>
      </c>
      <c r="S330" s="11">
        <f ca="1">IF(S$5&lt;&gt;"",HLOOKUP(S$5,Functionalization!$G$6:$M$427,ROW($A330)-5,FALSE),IFERROR(INDEX(S$391:S$427,MATCH($F330,$B$391:$B$427,0))/VLOOKUP($F330,$B$391:$AH$427,MATCH(LEFT(TRIM(S$6),FIND("~",SUBSTITUTE(S$6,"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330))*HLOOKUP(LEFT(TRIM(S$6),FIND("~",SUBSTITUTE(S$6," ","~",LEN(TRIM(S$6))-LEN(SUBSTITUTE(TRIM(S$6)," ",""))))-1)&amp;" Total",$B$6:$AH$427,ROW($A330)-5,FALSE))</f>
        <v>0</v>
      </c>
      <c r="T330" s="11">
        <f ca="1">IF(T$5&lt;&gt;"",HLOOKUP(T$5,Functionalization!$G$6:$M$427,ROW($A330)-5,FALSE),IFERROR(INDEX(T$391:T$427,MATCH($F330,$B$391:$B$427,0))/VLOOKUP($F330,$B$391:$AH$427,MATCH(LEFT(TRIM(T$6),FIND("~",SUBSTITUTE(T$6,"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330))*HLOOKUP(LEFT(TRIM(T$6),FIND("~",SUBSTITUTE(T$6," ","~",LEN(TRIM(T$6))-LEN(SUBSTITUTE(TRIM(T$6)," ",""))))-1)&amp;" Total",$B$6:$AH$427,ROW($A330)-5,FALSE))</f>
        <v>0</v>
      </c>
      <c r="U330" s="11">
        <f ca="1">IF(U$5&lt;&gt;"",HLOOKUP(U$5,Functionalization!$G$6:$M$427,ROW($A330)-5,FALSE),IFERROR(INDEX(U$391:U$427,MATCH($F330,$B$391:$B$427,0))/VLOOKUP($F330,$B$391:$AH$427,MATCH(LEFT(TRIM(U$6),FIND("~",SUBSTITUTE(U$6,"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330))*HLOOKUP(LEFT(TRIM(U$6),FIND("~",SUBSTITUTE(U$6," ","~",LEN(TRIM(U$6))-LEN(SUBSTITUTE(TRIM(U$6)," ",""))))-1)&amp;" Total",$B$6:$AH$427,ROW($A330)-5,FALSE))</f>
        <v>0</v>
      </c>
      <c r="V330" s="11">
        <f ca="1">IF(V$5&lt;&gt;"",HLOOKUP(V$5,Functionalization!$G$6:$M$427,ROW($A330)-5,FALSE),IFERROR(INDEX(V$391:V$427,MATCH($F330,$B$391:$B$427,0))/VLOOKUP($F330,$B$391:$AH$427,MATCH(LEFT(TRIM(V$6),FIND("~",SUBSTITUTE(V$6,"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330))*HLOOKUP(LEFT(TRIM(V$6),FIND("~",SUBSTITUTE(V$6," ","~",LEN(TRIM(V$6))-LEN(SUBSTITUTE(TRIM(V$6)," ",""))))-1)&amp;" Total",$B$6:$AH$427,ROW($A330)-5,FALSE))</f>
        <v>0</v>
      </c>
      <c r="W330" s="11">
        <f ca="1">IF(W$5&lt;&gt;"",HLOOKUP(W$5,Functionalization!$G$6:$M$427,ROW($A330)-5,FALSE),IFERROR(INDEX(W$391:W$427,MATCH($F330,$B$391:$B$427,0))/VLOOKUP($F330,$B$391:$AH$427,MATCH(LEFT(TRIM(W$6),FIND("~",SUBSTITUTE(W$6,"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330))*HLOOKUP(LEFT(TRIM(W$6),FIND("~",SUBSTITUTE(W$6," ","~",LEN(TRIM(W$6))-LEN(SUBSTITUTE(TRIM(W$6)," ",""))))-1)&amp;" Total",$B$6:$AH$427,ROW($A330)-5,FALSE))</f>
        <v>44796238</v>
      </c>
      <c r="X330" s="11">
        <f ca="1">IF(X$5&lt;&gt;"",HLOOKUP(X$5,Functionalization!$G$6:$M$427,ROW($A330)-5,FALSE),IFERROR(INDEX(X$391:X$427,MATCH($F330,$B$391:$B$427,0))/VLOOKUP($F330,$B$391:$AH$427,MATCH(LEFT(TRIM(X$6),FIND("~",SUBSTITUTE(X$6,"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330))*HLOOKUP(LEFT(TRIM(X$6),FIND("~",SUBSTITUTE(X$6," ","~",LEN(TRIM(X$6))-LEN(SUBSTITUTE(TRIM(X$6)," ",""))))-1)&amp;" Total",$B$6:$AH$427,ROW($A330)-5,FALSE))</f>
        <v>34013783.513399996</v>
      </c>
      <c r="Y330" s="11">
        <f ca="1">IF(Y$5&lt;&gt;"",HLOOKUP(Y$5,Functionalization!$G$6:$M$427,ROW($A330)-5,FALSE),IFERROR(INDEX(Y$391:Y$427,MATCH($F330,$B$391:$B$427,0))/VLOOKUP($F330,$B$391:$AH$427,MATCH(LEFT(TRIM(Y$6),FIND("~",SUBSTITUTE(Y$6,"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330))*HLOOKUP(LEFT(TRIM(Y$6),FIND("~",SUBSTITUTE(Y$6," ","~",LEN(TRIM(Y$6))-LEN(SUBSTITUTE(TRIM(Y$6)," ",""))))-1)&amp;" Total",$B$6:$AH$427,ROW($A330)-5,FALSE))</f>
        <v>0</v>
      </c>
      <c r="Z330" s="11">
        <f ca="1">IF(Z$5&lt;&gt;"",HLOOKUP(Z$5,Functionalization!$G$6:$M$427,ROW($A330)-5,FALSE),IFERROR(INDEX(Z$391:Z$427,MATCH($F330,$B$391:$B$427,0))/VLOOKUP($F330,$B$391:$AH$427,MATCH(LEFT(TRIM(Z$6),FIND("~",SUBSTITUTE(Z$6,"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330))*HLOOKUP(LEFT(TRIM(Z$6),FIND("~",SUBSTITUTE(Z$6," ","~",LEN(TRIM(Z$6))-LEN(SUBSTITUTE(TRIM(Z$6)," ",""))))-1)&amp;" Total",$B$6:$AH$427,ROW($A330)-5,FALSE))</f>
        <v>10782454.4866</v>
      </c>
      <c r="AA330" s="11">
        <f ca="1">IF(AA$5&lt;&gt;"",HLOOKUP(AA$5,Functionalization!$G$6:$M$427,ROW($A330)-5,FALSE),IFERROR(INDEX(AA$391:AA$427,MATCH($F330,$B$391:$B$427,0))/VLOOKUP($F330,$B$391:$AH$427,MATCH(LEFT(TRIM(AA$6),FIND("~",SUBSTITUTE(AA$6,"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330))*HLOOKUP(LEFT(TRIM(AA$6),FIND("~",SUBSTITUTE(AA$6," ","~",LEN(TRIM(AA$6))-LEN(SUBSTITUTE(TRIM(AA$6)," ",""))))-1)&amp;" Total",$B$6:$AH$427,ROW($A330)-5,FALSE))</f>
        <v>0</v>
      </c>
      <c r="AB330" s="11">
        <f ca="1">IF(AB$5&lt;&gt;"",HLOOKUP(AB$5,Functionalization!$G$6:$M$427,ROW($A330)-5,FALSE),IFERROR(INDEX(AB$391:AB$427,MATCH($F330,$B$391:$B$427,0))/VLOOKUP($F330,$B$391:$AH$427,MATCH(LEFT(TRIM(AB$6),FIND("~",SUBSTITUTE(AB$6,"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330))*HLOOKUP(LEFT(TRIM(AB$6),FIND("~",SUBSTITUTE(AB$6," ","~",LEN(TRIM(AB$6))-LEN(SUBSTITUTE(TRIM(AB$6)," ",""))))-1)&amp;" Total",$B$6:$AH$427,ROW($A330)-5,FALSE))</f>
        <v>0</v>
      </c>
      <c r="AC330" s="11">
        <f ca="1">IF(AC$5&lt;&gt;"",HLOOKUP(AC$5,Functionalization!$G$6:$M$427,ROW($A330)-5,FALSE),IFERROR(INDEX(AC$391:AC$427,MATCH($F330,$B$391:$B$427,0))/VLOOKUP($F330,$B$391:$AH$427,MATCH(LEFT(TRIM(AC$6),FIND("~",SUBSTITUTE(AC$6,"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330))*HLOOKUP(LEFT(TRIM(AC$6),FIND("~",SUBSTITUTE(AC$6," ","~",LEN(TRIM(AC$6))-LEN(SUBSTITUTE(TRIM(AC$6)," ",""))))-1)&amp;" Total",$B$6:$AH$427,ROW($A330)-5,FALSE))</f>
        <v>0</v>
      </c>
      <c r="AD330" s="11">
        <f ca="1">IF(AD$5&lt;&gt;"",HLOOKUP(AD$5,Functionalization!$G$6:$M$427,ROW($A330)-5,FALSE),IFERROR(INDEX(AD$391:AD$427,MATCH($F330,$B$391:$B$427,0))/VLOOKUP($F330,$B$391:$AH$427,MATCH(LEFT(TRIM(AD$6),FIND("~",SUBSTITUTE(AD$6,"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330))*HLOOKUP(LEFT(TRIM(AD$6),FIND("~",SUBSTITUTE(AD$6," ","~",LEN(TRIM(AD$6))-LEN(SUBSTITUTE(TRIM(AD$6)," ",""))))-1)&amp;" Total",$B$6:$AH$427,ROW($A330)-5,FALSE))</f>
        <v>0</v>
      </c>
      <c r="AE330" s="11">
        <f ca="1">IF(AE$5&lt;&gt;"",HLOOKUP(AE$5,Functionalization!$G$6:$M$427,ROW($A330)-5,FALSE),IFERROR(INDEX(AE$391:AE$427,MATCH($F330,$B$391:$B$427,0))/VLOOKUP($F330,$B$391:$AH$427,MATCH(LEFT(TRIM(AE$6),FIND("~",SUBSTITUTE(AE$6,"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330))*HLOOKUP(LEFT(TRIM(AE$6),FIND("~",SUBSTITUTE(AE$6," ","~",LEN(TRIM(AE$6))-LEN(SUBSTITUTE(TRIM(AE$6)," ",""))))-1)&amp;" Total",$B$6:$AH$427,ROW($A330)-5,FALSE))</f>
        <v>0</v>
      </c>
      <c r="AF330" s="11">
        <f ca="1">IF(AF$5&lt;&gt;"",HLOOKUP(AF$5,Functionalization!$G$6:$M$427,ROW($A330)-5,FALSE),IFERROR(INDEX(AF$391:AF$427,MATCH($F330,$B$391:$B$427,0))/VLOOKUP($F330,$B$391:$AH$427,MATCH(LEFT(TRIM(AF$6),FIND("~",SUBSTITUTE(AF$6,"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330))*HLOOKUP(LEFT(TRIM(AF$6),FIND("~",SUBSTITUTE(AF$6," ","~",LEN(TRIM(AF$6))-LEN(SUBSTITUTE(TRIM(AF$6)," ",""))))-1)&amp;" Total",$B$6:$AH$427,ROW($A330)-5,FALSE))</f>
        <v>0</v>
      </c>
      <c r="AG330" s="11">
        <f ca="1">IF(AG$5&lt;&gt;"",HLOOKUP(AG$5,Functionalization!$G$6:$M$427,ROW($A330)-5,FALSE),IFERROR(INDEX(AG$391:AG$427,MATCH($F330,$B$391:$B$427,0))/VLOOKUP($F330,$B$391:$AH$427,MATCH(LEFT(TRIM(AG$6),FIND("~",SUBSTITUTE(AG$6,"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330))*HLOOKUP(LEFT(TRIM(AG$6),FIND("~",SUBSTITUTE(AG$6," ","~",LEN(TRIM(AG$6))-LEN(SUBSTITUTE(TRIM(AG$6)," ",""))))-1)&amp;" Total",$B$6:$AH$427,ROW($A330)-5,FALSE))</f>
        <v>0</v>
      </c>
      <c r="AH330" s="11">
        <f ca="1">IF(AH$5&lt;&gt;"",HLOOKUP(AH$5,Functionalization!$G$6:$M$427,ROW($A330)-5,FALSE),IFERROR(INDEX(AH$391:AH$427,MATCH($F330,$B$391:$B$427,0))/VLOOKUP($F330,$B$391:$AH$427,MATCH(LEFT(TRIM(AH$6),FIND("~",SUBSTITUTE(AH$6,"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330))*HLOOKUP(LEFT(TRIM(AH$6),FIND("~",SUBSTITUTE(AH$6," ","~",LEN(TRIM(AH$6))-LEN(SUBSTITUTE(TRIM(AH$6)," ",""))))-1)&amp;" Total",$B$6:$AH$427,ROW($A330)-5,FALSE))</f>
        <v>0</v>
      </c>
      <c r="AJ330">
        <f ca="1">IFERROR(IF(SUMIF($G$6:$AH$6,AJ$6&amp;" Total",$G330:$AH330)-(SUMIF($G$6:$AH$6,AJ$6&amp;" "&amp;'Input-Func_Class'!$D$22,$G330:$AH330)+IFERROR(SUMIF($G$6:$AH$6,AJ$6&amp;" "&amp;'Input-Func_Class'!$E$22,$G330:$AH330),SUMIF($G$6:$AH$6,AJ$6&amp;" "&amp;'Input-Func_Class'!$B$24,$G330:$AH330))+SUMIF($G$6:$AH$6,AJ$6&amp;" "&amp;'Input-Func_Class'!$F$22,$G330:$AH330))&lt;Check_Limit,0,1),1)</f>
        <v>0</v>
      </c>
      <c r="AK330">
        <f ca="1">IFERROR(IF(SUMIF($G$6:$AH$6,AK$6&amp;" Total",$G330:$AH330)-(SUMIF($G$6:$AH$6,AK$6&amp;" "&amp;'Input-Func_Class'!$D$22,$G330:$AH330)+IFERROR(SUMIF($G$6:$AH$6,AK$6&amp;" "&amp;'Input-Func_Class'!$E$22,$G330:$AH330),SUMIF($G$6:$AH$6,AK$6&amp;" "&amp;'Input-Func_Class'!$B$24,$G330:$AH330))+SUMIF($G$6:$AH$6,AK$6&amp;" "&amp;'Input-Func_Class'!$F$22,$G330:$AH330))&lt;Check_Limit,0,1),1)</f>
        <v>0</v>
      </c>
      <c r="AL330">
        <f ca="1">IFERROR(IF(SUMIF($G$6:$AH$6,AL$6&amp;" Total",$G330:$AH330)-(SUMIF($G$6:$AH$6,AL$6&amp;" "&amp;'Input-Func_Class'!$D$22,$G330:$AH330)+IFERROR(SUMIF($G$6:$AH$6,AL$6&amp;" "&amp;'Input-Func_Class'!$E$22,$G330:$AH330),SUMIF($G$6:$AH$6,AL$6&amp;" "&amp;'Input-Func_Class'!$B$24,$G330:$AH330))+SUMIF($G$6:$AH$6,AL$6&amp;" "&amp;'Input-Func_Class'!$F$22,$G330:$AH330))&lt;Check_Limit,0,1),1)</f>
        <v>0</v>
      </c>
      <c r="AM330">
        <f ca="1">IFERROR(IF(SUMIF($G$6:$AH$6,AM$6&amp;" Total",$G330:$AH330)-(SUMIF($G$6:$AH$6,AM$6&amp;" "&amp;'Input-Func_Class'!$D$22,$G330:$AH330)+IFERROR(SUMIF($G$6:$AH$6,AM$6&amp;" "&amp;'Input-Func_Class'!$E$22,$G330:$AH330),SUMIF($G$6:$AH$6,AM$6&amp;" "&amp;'Input-Func_Class'!$B$24,$G330:$AH330))+SUMIF($G$6:$AH$6,AM$6&amp;" "&amp;'Input-Func_Class'!$F$22,$G330:$AH330))&lt;Check_Limit,0,1),1)</f>
        <v>0</v>
      </c>
      <c r="AN330">
        <f ca="1">IFERROR(IF(SUMIF($G$6:$AH$6,AN$6&amp;" Total",$G330:$AH330)-(SUMIF($G$6:$AH$6,AN$6&amp;" "&amp;'Input-Func_Class'!$D$22,$G330:$AH330)+IFERROR(SUMIF($G$6:$AH$6,AN$6&amp;" "&amp;'Input-Func_Class'!$E$22,$G330:$AH330),SUMIF($G$6:$AH$6,AN$6&amp;" "&amp;'Input-Func_Class'!$B$24,$G330:$AH330))+SUMIF($G$6:$AH$6,AN$6&amp;" "&amp;'Input-Func_Class'!$F$22,$G330:$AH330))&lt;Check_Limit,0,1),1)</f>
        <v>0</v>
      </c>
      <c r="AO330">
        <f ca="1">IFERROR(IF(SUMIF($G$6:$AH$6,AO$6&amp;" Total",$G330:$AH330)-(SUMIF($G$6:$AH$6,AO$6&amp;" "&amp;'Input-Func_Class'!$D$22,$G330:$AH330)+IFERROR(SUMIF($G$6:$AH$6,AO$6&amp;" "&amp;'Input-Func_Class'!$E$22,$G330:$AH330),SUMIF($G$6:$AH$6,AO$6&amp;" "&amp;'Input-Func_Class'!$B$24,$G330:$AH330))+SUMIF($G$6:$AH$6,AO$6&amp;" "&amp;'Input-Func_Class'!$F$22,$G330:$AH330))&lt;Check_Limit,0,1),1)</f>
        <v>0</v>
      </c>
      <c r="AP330">
        <f ca="1">IFERROR(IF(SUMIF($G$6:$AH$6,AP$6&amp;" Total",$G330:$AH330)-(SUMIF($G$6:$AH$6,AP$6&amp;" "&amp;'Input-Func_Class'!$D$22,$G330:$AH330)+IFERROR(SUMIF($G$6:$AH$6,AP$6&amp;" "&amp;'Input-Func_Class'!$E$22,$G330:$AH330),SUMIF($G$6:$AH$6,AP$6&amp;" "&amp;'Input-Func_Class'!$B$24,$G330:$AH330))+SUMIF($G$6:$AH$6,AP$6&amp;" "&amp;'Input-Func_Class'!$F$22,$G330:$AH330))&lt;Check_Limit,0,1),1)</f>
        <v>0</v>
      </c>
    </row>
    <row r="331" spans="1:42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>Functionalization!$D331</f>
        <v>38300721</v>
      </c>
      <c r="E331" s="11">
        <f t="shared" ref="E331:E391" ca="1" si="44">IFERROR(IF(D331="",0,IF(D331=0,0,IF(ABS(D331-SUM(G331,K331,O331,S331,W331,AA331,AE331))&lt;Check_Limit,0,1))),1)</f>
        <v>0</v>
      </c>
      <c r="F331" s="3" t="str">
        <f>IF($D331=0,"-",IF('Input-Accounts'!$E331&lt;&gt;0,'Input-Accounts'!$E331,'Input-Accounts'!$G331))</f>
        <v>AVERAGE_STUDY</v>
      </c>
      <c r="G331" s="11">
        <f ca="1">IF(G$5&lt;&gt;"",HLOOKUP(G$5,Functionalization!$G$6:$M$427,ROW($A331)-5,FALSE),IFERROR(INDEX(G$391:G$427,MATCH($F331,$B$391:$B$427,0))/VLOOKUP($F331,$B$391:$AH$427,MATCH(LEFT(TRIM(G$6),FIND("~",SUBSTITUTE(G$6,"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331))*HLOOKUP(LEFT(TRIM(G$6),FIND("~",SUBSTITUTE(G$6," ","~",LEN(TRIM(G$6))-LEN(SUBSTITUTE(TRIM(G$6)," ",""))))-1)&amp;" Total",$B$6:$AH$427,ROW($A331)-5,FALSE))</f>
        <v>0</v>
      </c>
      <c r="H331" s="11">
        <f ca="1">IF(H$5&lt;&gt;"",HLOOKUP(H$5,Functionalization!$G$6:$M$427,ROW($A331)-5,FALSE),IFERROR(INDEX(H$391:H$427,MATCH($F331,$B$391:$B$427,0))/VLOOKUP($F331,$B$391:$AH$427,MATCH(LEFT(TRIM(H$6),FIND("~",SUBSTITUTE(H$6,"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331))*HLOOKUP(LEFT(TRIM(H$6),FIND("~",SUBSTITUTE(H$6," ","~",LEN(TRIM(H$6))-LEN(SUBSTITUTE(TRIM(H$6)," ",""))))-1)&amp;" Total",$B$6:$AH$427,ROW($A331)-5,FALSE))</f>
        <v>0</v>
      </c>
      <c r="I331" s="11">
        <f ca="1">IF(I$5&lt;&gt;"",HLOOKUP(I$5,Functionalization!$G$6:$M$427,ROW($A331)-5,FALSE),IFERROR(INDEX(I$391:I$427,MATCH($F331,$B$391:$B$427,0))/VLOOKUP($F331,$B$391:$AH$427,MATCH(LEFT(TRIM(I$6),FIND("~",SUBSTITUTE(I$6,"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331))*HLOOKUP(LEFT(TRIM(I$6),FIND("~",SUBSTITUTE(I$6," ","~",LEN(TRIM(I$6))-LEN(SUBSTITUTE(TRIM(I$6)," ",""))))-1)&amp;" Total",$B$6:$AH$427,ROW($A331)-5,FALSE))</f>
        <v>0</v>
      </c>
      <c r="J331" s="11">
        <f ca="1">IF(J$5&lt;&gt;"",HLOOKUP(J$5,Functionalization!$G$6:$M$427,ROW($A331)-5,FALSE),IFERROR(INDEX(J$391:J$427,MATCH($F331,$B$391:$B$427,0))/VLOOKUP($F331,$B$391:$AH$427,MATCH(LEFT(TRIM(J$6),FIND("~",SUBSTITUTE(J$6,"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331))*HLOOKUP(LEFT(TRIM(J$6),FIND("~",SUBSTITUTE(J$6," ","~",LEN(TRIM(J$6))-LEN(SUBSTITUTE(TRIM(J$6)," ",""))))-1)&amp;" Total",$B$6:$AH$427,ROW($A331)-5,FALSE))</f>
        <v>0</v>
      </c>
      <c r="K331" s="11">
        <f ca="1">IF(K$5&lt;&gt;"",HLOOKUP(K$5,Functionalization!$G$6:$M$427,ROW($A331)-5,FALSE),IFERROR(INDEX(K$391:K$427,MATCH($F331,$B$391:$B$427,0))/VLOOKUP($F331,$B$391:$AH$427,MATCH(LEFT(TRIM(K$6),FIND("~",SUBSTITUTE(K$6,"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331))*HLOOKUP(LEFT(TRIM(K$6),FIND("~",SUBSTITUTE(K$6," ","~",LEN(TRIM(K$6))-LEN(SUBSTITUTE(TRIM(K$6)," ",""))))-1)&amp;" Total",$B$6:$AH$427,ROW($A331)-5,FALSE))</f>
        <v>0</v>
      </c>
      <c r="L331" s="11">
        <f ca="1">IF(L$5&lt;&gt;"",HLOOKUP(L$5,Functionalization!$G$6:$M$427,ROW($A331)-5,FALSE),IFERROR(INDEX(L$391:L$427,MATCH($F331,$B$391:$B$427,0))/VLOOKUP($F331,$B$391:$AH$427,MATCH(LEFT(TRIM(L$6),FIND("~",SUBSTITUTE(L$6,"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331))*HLOOKUP(LEFT(TRIM(L$6),FIND("~",SUBSTITUTE(L$6," ","~",LEN(TRIM(L$6))-LEN(SUBSTITUTE(TRIM(L$6)," ",""))))-1)&amp;" Total",$B$6:$AH$427,ROW($A331)-5,FALSE))</f>
        <v>0</v>
      </c>
      <c r="M331" s="11">
        <f ca="1">IF(M$5&lt;&gt;"",HLOOKUP(M$5,Functionalization!$G$6:$M$427,ROW($A331)-5,FALSE),IFERROR(INDEX(M$391:M$427,MATCH($F331,$B$391:$B$427,0))/VLOOKUP($F331,$B$391:$AH$427,MATCH(LEFT(TRIM(M$6),FIND("~",SUBSTITUTE(M$6,"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331))*HLOOKUP(LEFT(TRIM(M$6),FIND("~",SUBSTITUTE(M$6," ","~",LEN(TRIM(M$6))-LEN(SUBSTITUTE(TRIM(M$6)," ",""))))-1)&amp;" Total",$B$6:$AH$427,ROW($A331)-5,FALSE))</f>
        <v>0</v>
      </c>
      <c r="N331" s="11">
        <f ca="1">IF(N$5&lt;&gt;"",HLOOKUP(N$5,Functionalization!$G$6:$M$427,ROW($A331)-5,FALSE),IFERROR(INDEX(N$391:N$427,MATCH($F331,$B$391:$B$427,0))/VLOOKUP($F331,$B$391:$AH$427,MATCH(LEFT(TRIM(N$6),FIND("~",SUBSTITUTE(N$6,"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331))*HLOOKUP(LEFT(TRIM(N$6),FIND("~",SUBSTITUTE(N$6," ","~",LEN(TRIM(N$6))-LEN(SUBSTITUTE(TRIM(N$6)," ",""))))-1)&amp;" Total",$B$6:$AH$427,ROW($A331)-5,FALSE))</f>
        <v>0</v>
      </c>
      <c r="O331" s="11">
        <f ca="1">IF(O$5&lt;&gt;"",HLOOKUP(O$5,Functionalization!$G$6:$M$427,ROW($A331)-5,FALSE),IFERROR(INDEX(O$391:O$427,MATCH($F331,$B$391:$B$427,0))/VLOOKUP($F331,$B$391:$AH$427,MATCH(LEFT(TRIM(O$6),FIND("~",SUBSTITUTE(O$6,"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331))*HLOOKUP(LEFT(TRIM(O$6),FIND("~",SUBSTITUTE(O$6," ","~",LEN(TRIM(O$6))-LEN(SUBSTITUTE(TRIM(O$6)," ",""))))-1)&amp;" Total",$B$6:$AH$427,ROW($A331)-5,FALSE))</f>
        <v>0</v>
      </c>
      <c r="P331" s="11">
        <f ca="1">IF(P$5&lt;&gt;"",HLOOKUP(P$5,Functionalization!$G$6:$M$427,ROW($A331)-5,FALSE),IFERROR(INDEX(P$391:P$427,MATCH($F331,$B$391:$B$427,0))/VLOOKUP($F331,$B$391:$AH$427,MATCH(LEFT(TRIM(P$6),FIND("~",SUBSTITUTE(P$6,"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331))*HLOOKUP(LEFT(TRIM(P$6),FIND("~",SUBSTITUTE(P$6," ","~",LEN(TRIM(P$6))-LEN(SUBSTITUTE(TRIM(P$6)," ",""))))-1)&amp;" Total",$B$6:$AH$427,ROW($A331)-5,FALSE))</f>
        <v>0</v>
      </c>
      <c r="Q331" s="11">
        <f ca="1">IF(Q$5&lt;&gt;"",HLOOKUP(Q$5,Functionalization!$G$6:$M$427,ROW($A331)-5,FALSE),IFERROR(INDEX(Q$391:Q$427,MATCH($F331,$B$391:$B$427,0))/VLOOKUP($F331,$B$391:$AH$427,MATCH(LEFT(TRIM(Q$6),FIND("~",SUBSTITUTE(Q$6,"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331))*HLOOKUP(LEFT(TRIM(Q$6),FIND("~",SUBSTITUTE(Q$6," ","~",LEN(TRIM(Q$6))-LEN(SUBSTITUTE(TRIM(Q$6)," ",""))))-1)&amp;" Total",$B$6:$AH$427,ROW($A331)-5,FALSE))</f>
        <v>0</v>
      </c>
      <c r="R331" s="11">
        <f ca="1">IF(R$5&lt;&gt;"",HLOOKUP(R$5,Functionalization!$G$6:$M$427,ROW($A331)-5,FALSE),IFERROR(INDEX(R$391:R$427,MATCH($F331,$B$391:$B$427,0))/VLOOKUP($F331,$B$391:$AH$427,MATCH(LEFT(TRIM(R$6),FIND("~",SUBSTITUTE(R$6,"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331))*HLOOKUP(LEFT(TRIM(R$6),FIND("~",SUBSTITUTE(R$6," ","~",LEN(TRIM(R$6))-LEN(SUBSTITUTE(TRIM(R$6)," ",""))))-1)&amp;" Total",$B$6:$AH$427,ROW($A331)-5,FALSE))</f>
        <v>0</v>
      </c>
      <c r="S331" s="11">
        <f ca="1">IF(S$5&lt;&gt;"",HLOOKUP(S$5,Functionalization!$G$6:$M$427,ROW($A331)-5,FALSE),IFERROR(INDEX(S$391:S$427,MATCH($F331,$B$391:$B$427,0))/VLOOKUP($F331,$B$391:$AH$427,MATCH(LEFT(TRIM(S$6),FIND("~",SUBSTITUTE(S$6,"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331))*HLOOKUP(LEFT(TRIM(S$6),FIND("~",SUBSTITUTE(S$6," ","~",LEN(TRIM(S$6))-LEN(SUBSTITUTE(TRIM(S$6)," ",""))))-1)&amp;" Total",$B$6:$AH$427,ROW($A331)-5,FALSE))</f>
        <v>0</v>
      </c>
      <c r="T331" s="11">
        <f ca="1">IF(T$5&lt;&gt;"",HLOOKUP(T$5,Functionalization!$G$6:$M$427,ROW($A331)-5,FALSE),IFERROR(INDEX(T$391:T$427,MATCH($F331,$B$391:$B$427,0))/VLOOKUP($F331,$B$391:$AH$427,MATCH(LEFT(TRIM(T$6),FIND("~",SUBSTITUTE(T$6,"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331))*HLOOKUP(LEFT(TRIM(T$6),FIND("~",SUBSTITUTE(T$6," ","~",LEN(TRIM(T$6))-LEN(SUBSTITUTE(TRIM(T$6)," ",""))))-1)&amp;" Total",$B$6:$AH$427,ROW($A331)-5,FALSE))</f>
        <v>0</v>
      </c>
      <c r="U331" s="11">
        <f ca="1">IF(U$5&lt;&gt;"",HLOOKUP(U$5,Functionalization!$G$6:$M$427,ROW($A331)-5,FALSE),IFERROR(INDEX(U$391:U$427,MATCH($F331,$B$391:$B$427,0))/VLOOKUP($F331,$B$391:$AH$427,MATCH(LEFT(TRIM(U$6),FIND("~",SUBSTITUTE(U$6,"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331))*HLOOKUP(LEFT(TRIM(U$6),FIND("~",SUBSTITUTE(U$6," ","~",LEN(TRIM(U$6))-LEN(SUBSTITUTE(TRIM(U$6)," ",""))))-1)&amp;" Total",$B$6:$AH$427,ROW($A331)-5,FALSE))</f>
        <v>0</v>
      </c>
      <c r="V331" s="11">
        <f ca="1">IF(V$5&lt;&gt;"",HLOOKUP(V$5,Functionalization!$G$6:$M$427,ROW($A331)-5,FALSE),IFERROR(INDEX(V$391:V$427,MATCH($F331,$B$391:$B$427,0))/VLOOKUP($F331,$B$391:$AH$427,MATCH(LEFT(TRIM(V$6),FIND("~",SUBSTITUTE(V$6,"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331))*HLOOKUP(LEFT(TRIM(V$6),FIND("~",SUBSTITUTE(V$6," ","~",LEN(TRIM(V$6))-LEN(SUBSTITUTE(TRIM(V$6)," ",""))))-1)&amp;" Total",$B$6:$AH$427,ROW($A331)-5,FALSE))</f>
        <v>0</v>
      </c>
      <c r="W331" s="11">
        <f ca="1">IF(W$5&lt;&gt;"",HLOOKUP(W$5,Functionalization!$G$6:$M$427,ROW($A331)-5,FALSE),IFERROR(INDEX(W$391:W$427,MATCH($F331,$B$391:$B$427,0))/VLOOKUP($F331,$B$391:$AH$427,MATCH(LEFT(TRIM(W$6),FIND("~",SUBSTITUTE(W$6,"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331))*HLOOKUP(LEFT(TRIM(W$6),FIND("~",SUBSTITUTE(W$6," ","~",LEN(TRIM(W$6))-LEN(SUBSTITUTE(TRIM(W$6)," ",""))))-1)&amp;" Total",$B$6:$AH$427,ROW($A331)-5,FALSE))</f>
        <v>38300721</v>
      </c>
      <c r="X331" s="11">
        <f ca="1">IF(X$5&lt;&gt;"",HLOOKUP(X$5,Functionalization!$G$6:$M$427,ROW($A331)-5,FALSE),IFERROR(INDEX(X$391:X$427,MATCH($F331,$B$391:$B$427,0))/VLOOKUP($F331,$B$391:$AH$427,MATCH(LEFT(TRIM(X$6),FIND("~",SUBSTITUTE(X$6,"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331))*HLOOKUP(LEFT(TRIM(X$6),FIND("~",SUBSTITUTE(X$6," ","~",LEN(TRIM(X$6))-LEN(SUBSTITUTE(TRIM(X$6)," ",""))))-1)&amp;" Total",$B$6:$AH$427,ROW($A331)-5,FALSE))</f>
        <v>29081737.4553</v>
      </c>
      <c r="Y331" s="11">
        <f ca="1">IF(Y$5&lt;&gt;"",HLOOKUP(Y$5,Functionalization!$G$6:$M$427,ROW($A331)-5,FALSE),IFERROR(INDEX(Y$391:Y$427,MATCH($F331,$B$391:$B$427,0))/VLOOKUP($F331,$B$391:$AH$427,MATCH(LEFT(TRIM(Y$6),FIND("~",SUBSTITUTE(Y$6,"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331))*HLOOKUP(LEFT(TRIM(Y$6),FIND("~",SUBSTITUTE(Y$6," ","~",LEN(TRIM(Y$6))-LEN(SUBSTITUTE(TRIM(Y$6)," ",""))))-1)&amp;" Total",$B$6:$AH$427,ROW($A331)-5,FALSE))</f>
        <v>0</v>
      </c>
      <c r="Z331" s="11">
        <f ca="1">IF(Z$5&lt;&gt;"",HLOOKUP(Z$5,Functionalization!$G$6:$M$427,ROW($A331)-5,FALSE),IFERROR(INDEX(Z$391:Z$427,MATCH($F331,$B$391:$B$427,0))/VLOOKUP($F331,$B$391:$AH$427,MATCH(LEFT(TRIM(Z$6),FIND("~",SUBSTITUTE(Z$6,"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331))*HLOOKUP(LEFT(TRIM(Z$6),FIND("~",SUBSTITUTE(Z$6," ","~",LEN(TRIM(Z$6))-LEN(SUBSTITUTE(TRIM(Z$6)," ",""))))-1)&amp;" Total",$B$6:$AH$427,ROW($A331)-5,FALSE))</f>
        <v>9218983.5447000004</v>
      </c>
      <c r="AA331" s="11">
        <f ca="1">IF(AA$5&lt;&gt;"",HLOOKUP(AA$5,Functionalization!$G$6:$M$427,ROW($A331)-5,FALSE),IFERROR(INDEX(AA$391:AA$427,MATCH($F331,$B$391:$B$427,0))/VLOOKUP($F331,$B$391:$AH$427,MATCH(LEFT(TRIM(AA$6),FIND("~",SUBSTITUTE(AA$6,"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331))*HLOOKUP(LEFT(TRIM(AA$6),FIND("~",SUBSTITUTE(AA$6," ","~",LEN(TRIM(AA$6))-LEN(SUBSTITUTE(TRIM(AA$6)," ",""))))-1)&amp;" Total",$B$6:$AH$427,ROW($A331)-5,FALSE))</f>
        <v>0</v>
      </c>
      <c r="AB331" s="11">
        <f ca="1">IF(AB$5&lt;&gt;"",HLOOKUP(AB$5,Functionalization!$G$6:$M$427,ROW($A331)-5,FALSE),IFERROR(INDEX(AB$391:AB$427,MATCH($F331,$B$391:$B$427,0))/VLOOKUP($F331,$B$391:$AH$427,MATCH(LEFT(TRIM(AB$6),FIND("~",SUBSTITUTE(AB$6,"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331))*HLOOKUP(LEFT(TRIM(AB$6),FIND("~",SUBSTITUTE(AB$6," ","~",LEN(TRIM(AB$6))-LEN(SUBSTITUTE(TRIM(AB$6)," ",""))))-1)&amp;" Total",$B$6:$AH$427,ROW($A331)-5,FALSE))</f>
        <v>0</v>
      </c>
      <c r="AC331" s="11">
        <f ca="1">IF(AC$5&lt;&gt;"",HLOOKUP(AC$5,Functionalization!$G$6:$M$427,ROW($A331)-5,FALSE),IFERROR(INDEX(AC$391:AC$427,MATCH($F331,$B$391:$B$427,0))/VLOOKUP($F331,$B$391:$AH$427,MATCH(LEFT(TRIM(AC$6),FIND("~",SUBSTITUTE(AC$6,"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331))*HLOOKUP(LEFT(TRIM(AC$6),FIND("~",SUBSTITUTE(AC$6," ","~",LEN(TRIM(AC$6))-LEN(SUBSTITUTE(TRIM(AC$6)," ",""))))-1)&amp;" Total",$B$6:$AH$427,ROW($A331)-5,FALSE))</f>
        <v>0</v>
      </c>
      <c r="AD331" s="11">
        <f ca="1">IF(AD$5&lt;&gt;"",HLOOKUP(AD$5,Functionalization!$G$6:$M$427,ROW($A331)-5,FALSE),IFERROR(INDEX(AD$391:AD$427,MATCH($F331,$B$391:$B$427,0))/VLOOKUP($F331,$B$391:$AH$427,MATCH(LEFT(TRIM(AD$6),FIND("~",SUBSTITUTE(AD$6,"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331))*HLOOKUP(LEFT(TRIM(AD$6),FIND("~",SUBSTITUTE(AD$6," ","~",LEN(TRIM(AD$6))-LEN(SUBSTITUTE(TRIM(AD$6)," ",""))))-1)&amp;" Total",$B$6:$AH$427,ROW($A331)-5,FALSE))</f>
        <v>0</v>
      </c>
      <c r="AE331" s="11">
        <f ca="1">IF(AE$5&lt;&gt;"",HLOOKUP(AE$5,Functionalization!$G$6:$M$427,ROW($A331)-5,FALSE),IFERROR(INDEX(AE$391:AE$427,MATCH($F331,$B$391:$B$427,0))/VLOOKUP($F331,$B$391:$AH$427,MATCH(LEFT(TRIM(AE$6),FIND("~",SUBSTITUTE(AE$6,"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331))*HLOOKUP(LEFT(TRIM(AE$6),FIND("~",SUBSTITUTE(AE$6," ","~",LEN(TRIM(AE$6))-LEN(SUBSTITUTE(TRIM(AE$6)," ",""))))-1)&amp;" Total",$B$6:$AH$427,ROW($A331)-5,FALSE))</f>
        <v>0</v>
      </c>
      <c r="AF331" s="11">
        <f ca="1">IF(AF$5&lt;&gt;"",HLOOKUP(AF$5,Functionalization!$G$6:$M$427,ROW($A331)-5,FALSE),IFERROR(INDEX(AF$391:AF$427,MATCH($F331,$B$391:$B$427,0))/VLOOKUP($F331,$B$391:$AH$427,MATCH(LEFT(TRIM(AF$6),FIND("~",SUBSTITUTE(AF$6,"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331))*HLOOKUP(LEFT(TRIM(AF$6),FIND("~",SUBSTITUTE(AF$6," ","~",LEN(TRIM(AF$6))-LEN(SUBSTITUTE(TRIM(AF$6)," ",""))))-1)&amp;" Total",$B$6:$AH$427,ROW($A331)-5,FALSE))</f>
        <v>0</v>
      </c>
      <c r="AG331" s="11">
        <f ca="1">IF(AG$5&lt;&gt;"",HLOOKUP(AG$5,Functionalization!$G$6:$M$427,ROW($A331)-5,FALSE),IFERROR(INDEX(AG$391:AG$427,MATCH($F331,$B$391:$B$427,0))/VLOOKUP($F331,$B$391:$AH$427,MATCH(LEFT(TRIM(AG$6),FIND("~",SUBSTITUTE(AG$6,"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331))*HLOOKUP(LEFT(TRIM(AG$6),FIND("~",SUBSTITUTE(AG$6," ","~",LEN(TRIM(AG$6))-LEN(SUBSTITUTE(TRIM(AG$6)," ",""))))-1)&amp;" Total",$B$6:$AH$427,ROW($A331)-5,FALSE))</f>
        <v>0</v>
      </c>
      <c r="AH331" s="11">
        <f ca="1">IF(AH$5&lt;&gt;"",HLOOKUP(AH$5,Functionalization!$G$6:$M$427,ROW($A331)-5,FALSE),IFERROR(INDEX(AH$391:AH$427,MATCH($F331,$B$391:$B$427,0))/VLOOKUP($F331,$B$391:$AH$427,MATCH(LEFT(TRIM(AH$6),FIND("~",SUBSTITUTE(AH$6,"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331))*HLOOKUP(LEFT(TRIM(AH$6),FIND("~",SUBSTITUTE(AH$6," ","~",LEN(TRIM(AH$6))-LEN(SUBSTITUTE(TRIM(AH$6)," ",""))))-1)&amp;" Total",$B$6:$AH$427,ROW($A331)-5,FALSE))</f>
        <v>0</v>
      </c>
      <c r="AJ331">
        <f ca="1">IFERROR(IF(SUMIF($G$6:$AH$6,AJ$6&amp;" Total",$G331:$AH331)-(SUMIF($G$6:$AH$6,AJ$6&amp;" "&amp;'Input-Func_Class'!$D$22,$G331:$AH331)+IFERROR(SUMIF($G$6:$AH$6,AJ$6&amp;" "&amp;'Input-Func_Class'!$E$22,$G331:$AH331),SUMIF($G$6:$AH$6,AJ$6&amp;" "&amp;'Input-Func_Class'!$B$24,$G331:$AH331))+SUMIF($G$6:$AH$6,AJ$6&amp;" "&amp;'Input-Func_Class'!$F$22,$G331:$AH331))&lt;Check_Limit,0,1),1)</f>
        <v>0</v>
      </c>
      <c r="AK331">
        <f ca="1">IFERROR(IF(SUMIF($G$6:$AH$6,AK$6&amp;" Total",$G331:$AH331)-(SUMIF($G$6:$AH$6,AK$6&amp;" "&amp;'Input-Func_Class'!$D$22,$G331:$AH331)+IFERROR(SUMIF($G$6:$AH$6,AK$6&amp;" "&amp;'Input-Func_Class'!$E$22,$G331:$AH331),SUMIF($G$6:$AH$6,AK$6&amp;" "&amp;'Input-Func_Class'!$B$24,$G331:$AH331))+SUMIF($G$6:$AH$6,AK$6&amp;" "&amp;'Input-Func_Class'!$F$22,$G331:$AH331))&lt;Check_Limit,0,1),1)</f>
        <v>0</v>
      </c>
      <c r="AL331">
        <f ca="1">IFERROR(IF(SUMIF($G$6:$AH$6,AL$6&amp;" Total",$G331:$AH331)-(SUMIF($G$6:$AH$6,AL$6&amp;" "&amp;'Input-Func_Class'!$D$22,$G331:$AH331)+IFERROR(SUMIF($G$6:$AH$6,AL$6&amp;" "&amp;'Input-Func_Class'!$E$22,$G331:$AH331),SUMIF($G$6:$AH$6,AL$6&amp;" "&amp;'Input-Func_Class'!$B$24,$G331:$AH331))+SUMIF($G$6:$AH$6,AL$6&amp;" "&amp;'Input-Func_Class'!$F$22,$G331:$AH331))&lt;Check_Limit,0,1),1)</f>
        <v>0</v>
      </c>
      <c r="AM331">
        <f ca="1">IFERROR(IF(SUMIF($G$6:$AH$6,AM$6&amp;" Total",$G331:$AH331)-(SUMIF($G$6:$AH$6,AM$6&amp;" "&amp;'Input-Func_Class'!$D$22,$G331:$AH331)+IFERROR(SUMIF($G$6:$AH$6,AM$6&amp;" "&amp;'Input-Func_Class'!$E$22,$G331:$AH331),SUMIF($G$6:$AH$6,AM$6&amp;" "&amp;'Input-Func_Class'!$B$24,$G331:$AH331))+SUMIF($G$6:$AH$6,AM$6&amp;" "&amp;'Input-Func_Class'!$F$22,$G331:$AH331))&lt;Check_Limit,0,1),1)</f>
        <v>0</v>
      </c>
      <c r="AN331">
        <f ca="1">IFERROR(IF(SUMIF($G$6:$AH$6,AN$6&amp;" Total",$G331:$AH331)-(SUMIF($G$6:$AH$6,AN$6&amp;" "&amp;'Input-Func_Class'!$D$22,$G331:$AH331)+IFERROR(SUMIF($G$6:$AH$6,AN$6&amp;" "&amp;'Input-Func_Class'!$E$22,$G331:$AH331),SUMIF($G$6:$AH$6,AN$6&amp;" "&amp;'Input-Func_Class'!$B$24,$G331:$AH331))+SUMIF($G$6:$AH$6,AN$6&amp;" "&amp;'Input-Func_Class'!$F$22,$G331:$AH331))&lt;Check_Limit,0,1),1)</f>
        <v>0</v>
      </c>
      <c r="AO331">
        <f ca="1">IFERROR(IF(SUMIF($G$6:$AH$6,AO$6&amp;" Total",$G331:$AH331)-(SUMIF($G$6:$AH$6,AO$6&amp;" "&amp;'Input-Func_Class'!$D$22,$G331:$AH331)+IFERROR(SUMIF($G$6:$AH$6,AO$6&amp;" "&amp;'Input-Func_Class'!$E$22,$G331:$AH331),SUMIF($G$6:$AH$6,AO$6&amp;" "&amp;'Input-Func_Class'!$B$24,$G331:$AH331))+SUMIF($G$6:$AH$6,AO$6&amp;" "&amp;'Input-Func_Class'!$F$22,$G331:$AH331))&lt;Check_Limit,0,1),1)</f>
        <v>0</v>
      </c>
      <c r="AP331">
        <f ca="1">IFERROR(IF(SUMIF($G$6:$AH$6,AP$6&amp;" Total",$G331:$AH331)-(SUMIF($G$6:$AH$6,AP$6&amp;" "&amp;'Input-Func_Class'!$D$22,$G331:$AH331)+IFERROR(SUMIF($G$6:$AH$6,AP$6&amp;" "&amp;'Input-Func_Class'!$E$22,$G331:$AH331),SUMIF($G$6:$AH$6,AP$6&amp;" "&amp;'Input-Func_Class'!$B$24,$G331:$AH331))+SUMIF($G$6:$AH$6,AP$6&amp;" "&amp;'Input-Func_Class'!$F$22,$G331:$AH331))&lt;Check_Limit,0,1),1)</f>
        <v>0</v>
      </c>
    </row>
    <row r="332" spans="1:42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>Functionalization!$D332</f>
        <v>4670074</v>
      </c>
      <c r="E332" s="11">
        <f t="shared" ca="1" si="44"/>
        <v>0</v>
      </c>
      <c r="F332" s="3" t="str">
        <f>IF($D332=0,"-",IF('Input-Accounts'!$E332&lt;&gt;0,'Input-Accounts'!$E332,'Input-Accounts'!$G332))</f>
        <v>DEMAND</v>
      </c>
      <c r="G332" s="11">
        <f ca="1">IF(G$5&lt;&gt;"",HLOOKUP(G$5,Functionalization!$G$6:$M$427,ROW($A332)-5,FALSE),IFERROR(INDEX(G$391:G$427,MATCH($F332,$B$391:$B$427,0))/VLOOKUP($F332,$B$391:$AH$427,MATCH(LEFT(TRIM(G$6),FIND("~",SUBSTITUTE(G$6,"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332))*HLOOKUP(LEFT(TRIM(G$6),FIND("~",SUBSTITUTE(G$6," ","~",LEN(TRIM(G$6))-LEN(SUBSTITUTE(TRIM(G$6)," ",""))))-1)&amp;" Total",$B$6:$AH$427,ROW($A332)-5,FALSE))</f>
        <v>0</v>
      </c>
      <c r="H332" s="11">
        <f ca="1">IF(H$5&lt;&gt;"",HLOOKUP(H$5,Functionalization!$G$6:$M$427,ROW($A332)-5,FALSE),IFERROR(INDEX(H$391:H$427,MATCH($F332,$B$391:$B$427,0))/VLOOKUP($F332,$B$391:$AH$427,MATCH(LEFT(TRIM(H$6),FIND("~",SUBSTITUTE(H$6,"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332))*HLOOKUP(LEFT(TRIM(H$6),FIND("~",SUBSTITUTE(H$6," ","~",LEN(TRIM(H$6))-LEN(SUBSTITUTE(TRIM(H$6)," ",""))))-1)&amp;" Total",$B$6:$AH$427,ROW($A332)-5,FALSE))</f>
        <v>0</v>
      </c>
      <c r="I332" s="11">
        <f ca="1">IF(I$5&lt;&gt;"",HLOOKUP(I$5,Functionalization!$G$6:$M$427,ROW($A332)-5,FALSE),IFERROR(INDEX(I$391:I$427,MATCH($F332,$B$391:$B$427,0))/VLOOKUP($F332,$B$391:$AH$427,MATCH(LEFT(TRIM(I$6),FIND("~",SUBSTITUTE(I$6,"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332))*HLOOKUP(LEFT(TRIM(I$6),FIND("~",SUBSTITUTE(I$6," ","~",LEN(TRIM(I$6))-LEN(SUBSTITUTE(TRIM(I$6)," ",""))))-1)&amp;" Total",$B$6:$AH$427,ROW($A332)-5,FALSE))</f>
        <v>0</v>
      </c>
      <c r="J332" s="11">
        <f ca="1">IF(J$5&lt;&gt;"",HLOOKUP(J$5,Functionalization!$G$6:$M$427,ROW($A332)-5,FALSE),IFERROR(INDEX(J$391:J$427,MATCH($F332,$B$391:$B$427,0))/VLOOKUP($F332,$B$391:$AH$427,MATCH(LEFT(TRIM(J$6),FIND("~",SUBSTITUTE(J$6,"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332))*HLOOKUP(LEFT(TRIM(J$6),FIND("~",SUBSTITUTE(J$6," ","~",LEN(TRIM(J$6))-LEN(SUBSTITUTE(TRIM(J$6)," ",""))))-1)&amp;" Total",$B$6:$AH$427,ROW($A332)-5,FALSE))</f>
        <v>0</v>
      </c>
      <c r="K332" s="11">
        <f ca="1">IF(K$5&lt;&gt;"",HLOOKUP(K$5,Functionalization!$G$6:$M$427,ROW($A332)-5,FALSE),IFERROR(INDEX(K$391:K$427,MATCH($F332,$B$391:$B$427,0))/VLOOKUP($F332,$B$391:$AH$427,MATCH(LEFT(TRIM(K$6),FIND("~",SUBSTITUTE(K$6,"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332))*HLOOKUP(LEFT(TRIM(K$6),FIND("~",SUBSTITUTE(K$6," ","~",LEN(TRIM(K$6))-LEN(SUBSTITUTE(TRIM(K$6)," ",""))))-1)&amp;" Total",$B$6:$AH$427,ROW($A332)-5,FALSE))</f>
        <v>0</v>
      </c>
      <c r="L332" s="11">
        <f ca="1">IF(L$5&lt;&gt;"",HLOOKUP(L$5,Functionalization!$G$6:$M$427,ROW($A332)-5,FALSE),IFERROR(INDEX(L$391:L$427,MATCH($F332,$B$391:$B$427,0))/VLOOKUP($F332,$B$391:$AH$427,MATCH(LEFT(TRIM(L$6),FIND("~",SUBSTITUTE(L$6,"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332))*HLOOKUP(LEFT(TRIM(L$6),FIND("~",SUBSTITUTE(L$6," ","~",LEN(TRIM(L$6))-LEN(SUBSTITUTE(TRIM(L$6)," ",""))))-1)&amp;" Total",$B$6:$AH$427,ROW($A332)-5,FALSE))</f>
        <v>0</v>
      </c>
      <c r="M332" s="11">
        <f ca="1">IF(M$5&lt;&gt;"",HLOOKUP(M$5,Functionalization!$G$6:$M$427,ROW($A332)-5,FALSE),IFERROR(INDEX(M$391:M$427,MATCH($F332,$B$391:$B$427,0))/VLOOKUP($F332,$B$391:$AH$427,MATCH(LEFT(TRIM(M$6),FIND("~",SUBSTITUTE(M$6,"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332))*HLOOKUP(LEFT(TRIM(M$6),FIND("~",SUBSTITUTE(M$6," ","~",LEN(TRIM(M$6))-LEN(SUBSTITUTE(TRIM(M$6)," ",""))))-1)&amp;" Total",$B$6:$AH$427,ROW($A332)-5,FALSE))</f>
        <v>0</v>
      </c>
      <c r="N332" s="11">
        <f ca="1">IF(N$5&lt;&gt;"",HLOOKUP(N$5,Functionalization!$G$6:$M$427,ROW($A332)-5,FALSE),IFERROR(INDEX(N$391:N$427,MATCH($F332,$B$391:$B$427,0))/VLOOKUP($F332,$B$391:$AH$427,MATCH(LEFT(TRIM(N$6),FIND("~",SUBSTITUTE(N$6,"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332))*HLOOKUP(LEFT(TRIM(N$6),FIND("~",SUBSTITUTE(N$6," ","~",LEN(TRIM(N$6))-LEN(SUBSTITUTE(TRIM(N$6)," ",""))))-1)&amp;" Total",$B$6:$AH$427,ROW($A332)-5,FALSE))</f>
        <v>0</v>
      </c>
      <c r="O332" s="11">
        <f ca="1">IF(O$5&lt;&gt;"",HLOOKUP(O$5,Functionalization!$G$6:$M$427,ROW($A332)-5,FALSE),IFERROR(INDEX(O$391:O$427,MATCH($F332,$B$391:$B$427,0))/VLOOKUP($F332,$B$391:$AH$427,MATCH(LEFT(TRIM(O$6),FIND("~",SUBSTITUTE(O$6,"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332))*HLOOKUP(LEFT(TRIM(O$6),FIND("~",SUBSTITUTE(O$6," ","~",LEN(TRIM(O$6))-LEN(SUBSTITUTE(TRIM(O$6)," ",""))))-1)&amp;" Total",$B$6:$AH$427,ROW($A332)-5,FALSE))</f>
        <v>0</v>
      </c>
      <c r="P332" s="11">
        <f ca="1">IF(P$5&lt;&gt;"",HLOOKUP(P$5,Functionalization!$G$6:$M$427,ROW($A332)-5,FALSE),IFERROR(INDEX(P$391:P$427,MATCH($F332,$B$391:$B$427,0))/VLOOKUP($F332,$B$391:$AH$427,MATCH(LEFT(TRIM(P$6),FIND("~",SUBSTITUTE(P$6,"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332))*HLOOKUP(LEFT(TRIM(P$6),FIND("~",SUBSTITUTE(P$6," ","~",LEN(TRIM(P$6))-LEN(SUBSTITUTE(TRIM(P$6)," ",""))))-1)&amp;" Total",$B$6:$AH$427,ROW($A332)-5,FALSE))</f>
        <v>0</v>
      </c>
      <c r="Q332" s="11">
        <f ca="1">IF(Q$5&lt;&gt;"",HLOOKUP(Q$5,Functionalization!$G$6:$M$427,ROW($A332)-5,FALSE),IFERROR(INDEX(Q$391:Q$427,MATCH($F332,$B$391:$B$427,0))/VLOOKUP($F332,$B$391:$AH$427,MATCH(LEFT(TRIM(Q$6),FIND("~",SUBSTITUTE(Q$6,"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332))*HLOOKUP(LEFT(TRIM(Q$6),FIND("~",SUBSTITUTE(Q$6," ","~",LEN(TRIM(Q$6))-LEN(SUBSTITUTE(TRIM(Q$6)," ",""))))-1)&amp;" Total",$B$6:$AH$427,ROW($A332)-5,FALSE))</f>
        <v>0</v>
      </c>
      <c r="R332" s="11">
        <f ca="1">IF(R$5&lt;&gt;"",HLOOKUP(R$5,Functionalization!$G$6:$M$427,ROW($A332)-5,FALSE),IFERROR(INDEX(R$391:R$427,MATCH($F332,$B$391:$B$427,0))/VLOOKUP($F332,$B$391:$AH$427,MATCH(LEFT(TRIM(R$6),FIND("~",SUBSTITUTE(R$6,"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332))*HLOOKUP(LEFT(TRIM(R$6),FIND("~",SUBSTITUTE(R$6," ","~",LEN(TRIM(R$6))-LEN(SUBSTITUTE(TRIM(R$6)," ",""))))-1)&amp;" Total",$B$6:$AH$427,ROW($A332)-5,FALSE))</f>
        <v>0</v>
      </c>
      <c r="S332" s="11">
        <f ca="1">IF(S$5&lt;&gt;"",HLOOKUP(S$5,Functionalization!$G$6:$M$427,ROW($A332)-5,FALSE),IFERROR(INDEX(S$391:S$427,MATCH($F332,$B$391:$B$427,0))/VLOOKUP($F332,$B$391:$AH$427,MATCH(LEFT(TRIM(S$6),FIND("~",SUBSTITUTE(S$6,"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332))*HLOOKUP(LEFT(TRIM(S$6),FIND("~",SUBSTITUTE(S$6," ","~",LEN(TRIM(S$6))-LEN(SUBSTITUTE(TRIM(S$6)," ",""))))-1)&amp;" Total",$B$6:$AH$427,ROW($A332)-5,FALSE))</f>
        <v>0</v>
      </c>
      <c r="T332" s="11">
        <f ca="1">IF(T$5&lt;&gt;"",HLOOKUP(T$5,Functionalization!$G$6:$M$427,ROW($A332)-5,FALSE),IFERROR(INDEX(T$391:T$427,MATCH($F332,$B$391:$B$427,0))/VLOOKUP($F332,$B$391:$AH$427,MATCH(LEFT(TRIM(T$6),FIND("~",SUBSTITUTE(T$6,"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332))*HLOOKUP(LEFT(TRIM(T$6),FIND("~",SUBSTITUTE(T$6," ","~",LEN(TRIM(T$6))-LEN(SUBSTITUTE(TRIM(T$6)," ",""))))-1)&amp;" Total",$B$6:$AH$427,ROW($A332)-5,FALSE))</f>
        <v>0</v>
      </c>
      <c r="U332" s="11">
        <f ca="1">IF(U$5&lt;&gt;"",HLOOKUP(U$5,Functionalization!$G$6:$M$427,ROW($A332)-5,FALSE),IFERROR(INDEX(U$391:U$427,MATCH($F332,$B$391:$B$427,0))/VLOOKUP($F332,$B$391:$AH$427,MATCH(LEFT(TRIM(U$6),FIND("~",SUBSTITUTE(U$6,"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332))*HLOOKUP(LEFT(TRIM(U$6),FIND("~",SUBSTITUTE(U$6," ","~",LEN(TRIM(U$6))-LEN(SUBSTITUTE(TRIM(U$6)," ",""))))-1)&amp;" Total",$B$6:$AH$427,ROW($A332)-5,FALSE))</f>
        <v>0</v>
      </c>
      <c r="V332" s="11">
        <f ca="1">IF(V$5&lt;&gt;"",HLOOKUP(V$5,Functionalization!$G$6:$M$427,ROW($A332)-5,FALSE),IFERROR(INDEX(V$391:V$427,MATCH($F332,$B$391:$B$427,0))/VLOOKUP($F332,$B$391:$AH$427,MATCH(LEFT(TRIM(V$6),FIND("~",SUBSTITUTE(V$6,"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332))*HLOOKUP(LEFT(TRIM(V$6),FIND("~",SUBSTITUTE(V$6," ","~",LEN(TRIM(V$6))-LEN(SUBSTITUTE(TRIM(V$6)," ",""))))-1)&amp;" Total",$B$6:$AH$427,ROW($A332)-5,FALSE))</f>
        <v>0</v>
      </c>
      <c r="W332" s="11">
        <f ca="1">IF(W$5&lt;&gt;"",HLOOKUP(W$5,Functionalization!$G$6:$M$427,ROW($A332)-5,FALSE),IFERROR(INDEX(W$391:W$427,MATCH($F332,$B$391:$B$427,0))/VLOOKUP($F332,$B$391:$AH$427,MATCH(LEFT(TRIM(W$6),FIND("~",SUBSTITUTE(W$6,"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332))*HLOOKUP(LEFT(TRIM(W$6),FIND("~",SUBSTITUTE(W$6," ","~",LEN(TRIM(W$6))-LEN(SUBSTITUTE(TRIM(W$6)," ",""))))-1)&amp;" Total",$B$6:$AH$427,ROW($A332)-5,FALSE))</f>
        <v>4670074</v>
      </c>
      <c r="X332" s="11">
        <f ca="1">IF(X$5&lt;&gt;"",HLOOKUP(X$5,Functionalization!$G$6:$M$427,ROW($A332)-5,FALSE),IFERROR(INDEX(X$391:X$427,MATCH($F332,$B$391:$B$427,0))/VLOOKUP($F332,$B$391:$AH$427,MATCH(LEFT(TRIM(X$6),FIND("~",SUBSTITUTE(X$6,"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332))*HLOOKUP(LEFT(TRIM(X$6),FIND("~",SUBSTITUTE(X$6," ","~",LEN(TRIM(X$6))-LEN(SUBSTITUTE(TRIM(X$6)," ",""))))-1)&amp;" Total",$B$6:$AH$427,ROW($A332)-5,FALSE))</f>
        <v>4670074</v>
      </c>
      <c r="Y332" s="11">
        <f ca="1">IF(Y$5&lt;&gt;"",HLOOKUP(Y$5,Functionalization!$G$6:$M$427,ROW($A332)-5,FALSE),IFERROR(INDEX(Y$391:Y$427,MATCH($F332,$B$391:$B$427,0))/VLOOKUP($F332,$B$391:$AH$427,MATCH(LEFT(TRIM(Y$6),FIND("~",SUBSTITUTE(Y$6,"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332))*HLOOKUP(LEFT(TRIM(Y$6),FIND("~",SUBSTITUTE(Y$6," ","~",LEN(TRIM(Y$6))-LEN(SUBSTITUTE(TRIM(Y$6)," ",""))))-1)&amp;" Total",$B$6:$AH$427,ROW($A332)-5,FALSE))</f>
        <v>0</v>
      </c>
      <c r="Z332" s="11">
        <f ca="1">IF(Z$5&lt;&gt;"",HLOOKUP(Z$5,Functionalization!$G$6:$M$427,ROW($A332)-5,FALSE),IFERROR(INDEX(Z$391:Z$427,MATCH($F332,$B$391:$B$427,0))/VLOOKUP($F332,$B$391:$AH$427,MATCH(LEFT(TRIM(Z$6),FIND("~",SUBSTITUTE(Z$6,"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332))*HLOOKUP(LEFT(TRIM(Z$6),FIND("~",SUBSTITUTE(Z$6," ","~",LEN(TRIM(Z$6))-LEN(SUBSTITUTE(TRIM(Z$6)," ",""))))-1)&amp;" Total",$B$6:$AH$427,ROW($A332)-5,FALSE))</f>
        <v>0</v>
      </c>
      <c r="AA332" s="11">
        <f ca="1">IF(AA$5&lt;&gt;"",HLOOKUP(AA$5,Functionalization!$G$6:$M$427,ROW($A332)-5,FALSE),IFERROR(INDEX(AA$391:AA$427,MATCH($F332,$B$391:$B$427,0))/VLOOKUP($F332,$B$391:$AH$427,MATCH(LEFT(TRIM(AA$6),FIND("~",SUBSTITUTE(AA$6,"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332))*HLOOKUP(LEFT(TRIM(AA$6),FIND("~",SUBSTITUTE(AA$6," ","~",LEN(TRIM(AA$6))-LEN(SUBSTITUTE(TRIM(AA$6)," ",""))))-1)&amp;" Total",$B$6:$AH$427,ROW($A332)-5,FALSE))</f>
        <v>0</v>
      </c>
      <c r="AB332" s="11">
        <f ca="1">IF(AB$5&lt;&gt;"",HLOOKUP(AB$5,Functionalization!$G$6:$M$427,ROW($A332)-5,FALSE),IFERROR(INDEX(AB$391:AB$427,MATCH($F332,$B$391:$B$427,0))/VLOOKUP($F332,$B$391:$AH$427,MATCH(LEFT(TRIM(AB$6),FIND("~",SUBSTITUTE(AB$6,"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332))*HLOOKUP(LEFT(TRIM(AB$6),FIND("~",SUBSTITUTE(AB$6," ","~",LEN(TRIM(AB$6))-LEN(SUBSTITUTE(TRIM(AB$6)," ",""))))-1)&amp;" Total",$B$6:$AH$427,ROW($A332)-5,FALSE))</f>
        <v>0</v>
      </c>
      <c r="AC332" s="11">
        <f ca="1">IF(AC$5&lt;&gt;"",HLOOKUP(AC$5,Functionalization!$G$6:$M$427,ROW($A332)-5,FALSE),IFERROR(INDEX(AC$391:AC$427,MATCH($F332,$B$391:$B$427,0))/VLOOKUP($F332,$B$391:$AH$427,MATCH(LEFT(TRIM(AC$6),FIND("~",SUBSTITUTE(AC$6,"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332))*HLOOKUP(LEFT(TRIM(AC$6),FIND("~",SUBSTITUTE(AC$6," ","~",LEN(TRIM(AC$6))-LEN(SUBSTITUTE(TRIM(AC$6)," ",""))))-1)&amp;" Total",$B$6:$AH$427,ROW($A332)-5,FALSE))</f>
        <v>0</v>
      </c>
      <c r="AD332" s="11">
        <f ca="1">IF(AD$5&lt;&gt;"",HLOOKUP(AD$5,Functionalization!$G$6:$M$427,ROW($A332)-5,FALSE),IFERROR(INDEX(AD$391:AD$427,MATCH($F332,$B$391:$B$427,0))/VLOOKUP($F332,$B$391:$AH$427,MATCH(LEFT(TRIM(AD$6),FIND("~",SUBSTITUTE(AD$6,"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332))*HLOOKUP(LEFT(TRIM(AD$6),FIND("~",SUBSTITUTE(AD$6," ","~",LEN(TRIM(AD$6))-LEN(SUBSTITUTE(TRIM(AD$6)," ",""))))-1)&amp;" Total",$B$6:$AH$427,ROW($A332)-5,FALSE))</f>
        <v>0</v>
      </c>
      <c r="AE332" s="11">
        <f ca="1">IF(AE$5&lt;&gt;"",HLOOKUP(AE$5,Functionalization!$G$6:$M$427,ROW($A332)-5,FALSE),IFERROR(INDEX(AE$391:AE$427,MATCH($F332,$B$391:$B$427,0))/VLOOKUP($F332,$B$391:$AH$427,MATCH(LEFT(TRIM(AE$6),FIND("~",SUBSTITUTE(AE$6,"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332))*HLOOKUP(LEFT(TRIM(AE$6),FIND("~",SUBSTITUTE(AE$6," ","~",LEN(TRIM(AE$6))-LEN(SUBSTITUTE(TRIM(AE$6)," ",""))))-1)&amp;" Total",$B$6:$AH$427,ROW($A332)-5,FALSE))</f>
        <v>0</v>
      </c>
      <c r="AF332" s="11">
        <f ca="1">IF(AF$5&lt;&gt;"",HLOOKUP(AF$5,Functionalization!$G$6:$M$427,ROW($A332)-5,FALSE),IFERROR(INDEX(AF$391:AF$427,MATCH($F332,$B$391:$B$427,0))/VLOOKUP($F332,$B$391:$AH$427,MATCH(LEFT(TRIM(AF$6),FIND("~",SUBSTITUTE(AF$6,"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332))*HLOOKUP(LEFT(TRIM(AF$6),FIND("~",SUBSTITUTE(AF$6," ","~",LEN(TRIM(AF$6))-LEN(SUBSTITUTE(TRIM(AF$6)," ",""))))-1)&amp;" Total",$B$6:$AH$427,ROW($A332)-5,FALSE))</f>
        <v>0</v>
      </c>
      <c r="AG332" s="11">
        <f ca="1">IF(AG$5&lt;&gt;"",HLOOKUP(AG$5,Functionalization!$G$6:$M$427,ROW($A332)-5,FALSE),IFERROR(INDEX(AG$391:AG$427,MATCH($F332,$B$391:$B$427,0))/VLOOKUP($F332,$B$391:$AH$427,MATCH(LEFT(TRIM(AG$6),FIND("~",SUBSTITUTE(AG$6,"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332))*HLOOKUP(LEFT(TRIM(AG$6),FIND("~",SUBSTITUTE(AG$6," ","~",LEN(TRIM(AG$6))-LEN(SUBSTITUTE(TRIM(AG$6)," ",""))))-1)&amp;" Total",$B$6:$AH$427,ROW($A332)-5,FALSE))</f>
        <v>0</v>
      </c>
      <c r="AH332" s="11">
        <f ca="1">IF(AH$5&lt;&gt;"",HLOOKUP(AH$5,Functionalization!$G$6:$M$427,ROW($A332)-5,FALSE),IFERROR(INDEX(AH$391:AH$427,MATCH($F332,$B$391:$B$427,0))/VLOOKUP($F332,$B$391:$AH$427,MATCH(LEFT(TRIM(AH$6),FIND("~",SUBSTITUTE(AH$6,"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332))*HLOOKUP(LEFT(TRIM(AH$6),FIND("~",SUBSTITUTE(AH$6," ","~",LEN(TRIM(AH$6))-LEN(SUBSTITUTE(TRIM(AH$6)," ",""))))-1)&amp;" Total",$B$6:$AH$427,ROW($A332)-5,FALSE))</f>
        <v>0</v>
      </c>
      <c r="AJ332">
        <f ca="1">IFERROR(IF(SUMIF($G$6:$AH$6,AJ$6&amp;" Total",$G332:$AH332)-(SUMIF($G$6:$AH$6,AJ$6&amp;" "&amp;'Input-Func_Class'!$D$22,$G332:$AH332)+IFERROR(SUMIF($G$6:$AH$6,AJ$6&amp;" "&amp;'Input-Func_Class'!$E$22,$G332:$AH332),SUMIF($G$6:$AH$6,AJ$6&amp;" "&amp;'Input-Func_Class'!$B$24,$G332:$AH332))+SUMIF($G$6:$AH$6,AJ$6&amp;" "&amp;'Input-Func_Class'!$F$22,$G332:$AH332))&lt;Check_Limit,0,1),1)</f>
        <v>0</v>
      </c>
      <c r="AK332">
        <f ca="1">IFERROR(IF(SUMIF($G$6:$AH$6,AK$6&amp;" Total",$G332:$AH332)-(SUMIF($G$6:$AH$6,AK$6&amp;" "&amp;'Input-Func_Class'!$D$22,$G332:$AH332)+IFERROR(SUMIF($G$6:$AH$6,AK$6&amp;" "&amp;'Input-Func_Class'!$E$22,$G332:$AH332),SUMIF($G$6:$AH$6,AK$6&amp;" "&amp;'Input-Func_Class'!$B$24,$G332:$AH332))+SUMIF($G$6:$AH$6,AK$6&amp;" "&amp;'Input-Func_Class'!$F$22,$G332:$AH332))&lt;Check_Limit,0,1),1)</f>
        <v>0</v>
      </c>
      <c r="AL332">
        <f ca="1">IFERROR(IF(SUMIF($G$6:$AH$6,AL$6&amp;" Total",$G332:$AH332)-(SUMIF($G$6:$AH$6,AL$6&amp;" "&amp;'Input-Func_Class'!$D$22,$G332:$AH332)+IFERROR(SUMIF($G$6:$AH$6,AL$6&amp;" "&amp;'Input-Func_Class'!$E$22,$G332:$AH332),SUMIF($G$6:$AH$6,AL$6&amp;" "&amp;'Input-Func_Class'!$B$24,$G332:$AH332))+SUMIF($G$6:$AH$6,AL$6&amp;" "&amp;'Input-Func_Class'!$F$22,$G332:$AH332))&lt;Check_Limit,0,1),1)</f>
        <v>0</v>
      </c>
      <c r="AM332">
        <f ca="1">IFERROR(IF(SUMIF($G$6:$AH$6,AM$6&amp;" Total",$G332:$AH332)-(SUMIF($G$6:$AH$6,AM$6&amp;" "&amp;'Input-Func_Class'!$D$22,$G332:$AH332)+IFERROR(SUMIF($G$6:$AH$6,AM$6&amp;" "&amp;'Input-Func_Class'!$E$22,$G332:$AH332),SUMIF($G$6:$AH$6,AM$6&amp;" "&amp;'Input-Func_Class'!$B$24,$G332:$AH332))+SUMIF($G$6:$AH$6,AM$6&amp;" "&amp;'Input-Func_Class'!$F$22,$G332:$AH332))&lt;Check_Limit,0,1),1)</f>
        <v>0</v>
      </c>
      <c r="AN332">
        <f ca="1">IFERROR(IF(SUMIF($G$6:$AH$6,AN$6&amp;" Total",$G332:$AH332)-(SUMIF($G$6:$AH$6,AN$6&amp;" "&amp;'Input-Func_Class'!$D$22,$G332:$AH332)+IFERROR(SUMIF($G$6:$AH$6,AN$6&amp;" "&amp;'Input-Func_Class'!$E$22,$G332:$AH332),SUMIF($G$6:$AH$6,AN$6&amp;" "&amp;'Input-Func_Class'!$B$24,$G332:$AH332))+SUMIF($G$6:$AH$6,AN$6&amp;" "&amp;'Input-Func_Class'!$F$22,$G332:$AH332))&lt;Check_Limit,0,1),1)</f>
        <v>0</v>
      </c>
      <c r="AO332">
        <f ca="1">IFERROR(IF(SUMIF($G$6:$AH$6,AO$6&amp;" Total",$G332:$AH332)-(SUMIF($G$6:$AH$6,AO$6&amp;" "&amp;'Input-Func_Class'!$D$22,$G332:$AH332)+IFERROR(SUMIF($G$6:$AH$6,AO$6&amp;" "&amp;'Input-Func_Class'!$E$22,$G332:$AH332),SUMIF($G$6:$AH$6,AO$6&amp;" "&amp;'Input-Func_Class'!$B$24,$G332:$AH332))+SUMIF($G$6:$AH$6,AO$6&amp;" "&amp;'Input-Func_Class'!$F$22,$G332:$AH332))&lt;Check_Limit,0,1),1)</f>
        <v>0</v>
      </c>
      <c r="AP332">
        <f ca="1">IFERROR(IF(SUMIF($G$6:$AH$6,AP$6&amp;" Total",$G332:$AH332)-(SUMIF($G$6:$AH$6,AP$6&amp;" "&amp;'Input-Func_Class'!$D$22,$G332:$AH332)+IFERROR(SUMIF($G$6:$AH$6,AP$6&amp;" "&amp;'Input-Func_Class'!$E$22,$G332:$AH332),SUMIF($G$6:$AH$6,AP$6&amp;" "&amp;'Input-Func_Class'!$B$24,$G332:$AH332))+SUMIF($G$6:$AH$6,AP$6&amp;" "&amp;'Input-Func_Class'!$F$22,$G332:$AH332))&lt;Check_Limit,0,1),1)</f>
        <v>0</v>
      </c>
    </row>
    <row r="333" spans="1:42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>Functionalization!$D333</f>
        <v>22700627</v>
      </c>
      <c r="E333" s="11">
        <f t="shared" ca="1" si="44"/>
        <v>0</v>
      </c>
      <c r="F333" s="3" t="str">
        <f>IF($D333=0,"-",IF('Input-Accounts'!$E333&lt;&gt;0,'Input-Accounts'!$E333,'Input-Accounts'!$G333))</f>
        <v>CUSTOMER</v>
      </c>
      <c r="G333" s="11">
        <f ca="1">IF(G$5&lt;&gt;"",HLOOKUP(G$5,Functionalization!$G$6:$M$427,ROW($A333)-5,FALSE),IFERROR(INDEX(G$391:G$427,MATCH($F333,$B$391:$B$427,0))/VLOOKUP($F333,$B$391:$AH$427,MATCH(LEFT(TRIM(G$6),FIND("~",SUBSTITUTE(G$6,"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333))*HLOOKUP(LEFT(TRIM(G$6),FIND("~",SUBSTITUTE(G$6," ","~",LEN(TRIM(G$6))-LEN(SUBSTITUTE(TRIM(G$6)," ",""))))-1)&amp;" Total",$B$6:$AH$427,ROW($A333)-5,FALSE))</f>
        <v>0</v>
      </c>
      <c r="H333" s="11">
        <f ca="1">IF(H$5&lt;&gt;"",HLOOKUP(H$5,Functionalization!$G$6:$M$427,ROW($A333)-5,FALSE),IFERROR(INDEX(H$391:H$427,MATCH($F333,$B$391:$B$427,0))/VLOOKUP($F333,$B$391:$AH$427,MATCH(LEFT(TRIM(H$6),FIND("~",SUBSTITUTE(H$6,"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333))*HLOOKUP(LEFT(TRIM(H$6),FIND("~",SUBSTITUTE(H$6," ","~",LEN(TRIM(H$6))-LEN(SUBSTITUTE(TRIM(H$6)," ",""))))-1)&amp;" Total",$B$6:$AH$427,ROW($A333)-5,FALSE))</f>
        <v>0</v>
      </c>
      <c r="I333" s="11">
        <f ca="1">IF(I$5&lt;&gt;"",HLOOKUP(I$5,Functionalization!$G$6:$M$427,ROW($A333)-5,FALSE),IFERROR(INDEX(I$391:I$427,MATCH($F333,$B$391:$B$427,0))/VLOOKUP($F333,$B$391:$AH$427,MATCH(LEFT(TRIM(I$6),FIND("~",SUBSTITUTE(I$6,"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333))*HLOOKUP(LEFT(TRIM(I$6),FIND("~",SUBSTITUTE(I$6," ","~",LEN(TRIM(I$6))-LEN(SUBSTITUTE(TRIM(I$6)," ",""))))-1)&amp;" Total",$B$6:$AH$427,ROW($A333)-5,FALSE))</f>
        <v>0</v>
      </c>
      <c r="J333" s="11">
        <f ca="1">IF(J$5&lt;&gt;"",HLOOKUP(J$5,Functionalization!$G$6:$M$427,ROW($A333)-5,FALSE),IFERROR(INDEX(J$391:J$427,MATCH($F333,$B$391:$B$427,0))/VLOOKUP($F333,$B$391:$AH$427,MATCH(LEFT(TRIM(J$6),FIND("~",SUBSTITUTE(J$6,"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333))*HLOOKUP(LEFT(TRIM(J$6),FIND("~",SUBSTITUTE(J$6," ","~",LEN(TRIM(J$6))-LEN(SUBSTITUTE(TRIM(J$6)," ",""))))-1)&amp;" Total",$B$6:$AH$427,ROW($A333)-5,FALSE))</f>
        <v>0</v>
      </c>
      <c r="K333" s="11">
        <f ca="1">IF(K$5&lt;&gt;"",HLOOKUP(K$5,Functionalization!$G$6:$M$427,ROW($A333)-5,FALSE),IFERROR(INDEX(K$391:K$427,MATCH($F333,$B$391:$B$427,0))/VLOOKUP($F333,$B$391:$AH$427,MATCH(LEFT(TRIM(K$6),FIND("~",SUBSTITUTE(K$6,"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333))*HLOOKUP(LEFT(TRIM(K$6),FIND("~",SUBSTITUTE(K$6," ","~",LEN(TRIM(K$6))-LEN(SUBSTITUTE(TRIM(K$6)," ",""))))-1)&amp;" Total",$B$6:$AH$427,ROW($A333)-5,FALSE))</f>
        <v>0</v>
      </c>
      <c r="L333" s="11">
        <f ca="1">IF(L$5&lt;&gt;"",HLOOKUP(L$5,Functionalization!$G$6:$M$427,ROW($A333)-5,FALSE),IFERROR(INDEX(L$391:L$427,MATCH($F333,$B$391:$B$427,0))/VLOOKUP($F333,$B$391:$AH$427,MATCH(LEFT(TRIM(L$6),FIND("~",SUBSTITUTE(L$6,"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333))*HLOOKUP(LEFT(TRIM(L$6),FIND("~",SUBSTITUTE(L$6," ","~",LEN(TRIM(L$6))-LEN(SUBSTITUTE(TRIM(L$6)," ",""))))-1)&amp;" Total",$B$6:$AH$427,ROW($A333)-5,FALSE))</f>
        <v>0</v>
      </c>
      <c r="M333" s="11">
        <f ca="1">IF(M$5&lt;&gt;"",HLOOKUP(M$5,Functionalization!$G$6:$M$427,ROW($A333)-5,FALSE),IFERROR(INDEX(M$391:M$427,MATCH($F333,$B$391:$B$427,0))/VLOOKUP($F333,$B$391:$AH$427,MATCH(LEFT(TRIM(M$6),FIND("~",SUBSTITUTE(M$6,"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333))*HLOOKUP(LEFT(TRIM(M$6),FIND("~",SUBSTITUTE(M$6," ","~",LEN(TRIM(M$6))-LEN(SUBSTITUTE(TRIM(M$6)," ",""))))-1)&amp;" Total",$B$6:$AH$427,ROW($A333)-5,FALSE))</f>
        <v>0</v>
      </c>
      <c r="N333" s="11">
        <f ca="1">IF(N$5&lt;&gt;"",HLOOKUP(N$5,Functionalization!$G$6:$M$427,ROW($A333)-5,FALSE),IFERROR(INDEX(N$391:N$427,MATCH($F333,$B$391:$B$427,0))/VLOOKUP($F333,$B$391:$AH$427,MATCH(LEFT(TRIM(N$6),FIND("~",SUBSTITUTE(N$6,"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333))*HLOOKUP(LEFT(TRIM(N$6),FIND("~",SUBSTITUTE(N$6," ","~",LEN(TRIM(N$6))-LEN(SUBSTITUTE(TRIM(N$6)," ",""))))-1)&amp;" Total",$B$6:$AH$427,ROW($A333)-5,FALSE))</f>
        <v>0</v>
      </c>
      <c r="O333" s="11">
        <f ca="1">IF(O$5&lt;&gt;"",HLOOKUP(O$5,Functionalization!$G$6:$M$427,ROW($A333)-5,FALSE),IFERROR(INDEX(O$391:O$427,MATCH($F333,$B$391:$B$427,0))/VLOOKUP($F333,$B$391:$AH$427,MATCH(LEFT(TRIM(O$6),FIND("~",SUBSTITUTE(O$6,"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333))*HLOOKUP(LEFT(TRIM(O$6),FIND("~",SUBSTITUTE(O$6," ","~",LEN(TRIM(O$6))-LEN(SUBSTITUTE(TRIM(O$6)," ",""))))-1)&amp;" Total",$B$6:$AH$427,ROW($A333)-5,FALSE))</f>
        <v>0</v>
      </c>
      <c r="P333" s="11">
        <f ca="1">IF(P$5&lt;&gt;"",HLOOKUP(P$5,Functionalization!$G$6:$M$427,ROW($A333)-5,FALSE),IFERROR(INDEX(P$391:P$427,MATCH($F333,$B$391:$B$427,0))/VLOOKUP($F333,$B$391:$AH$427,MATCH(LEFT(TRIM(P$6),FIND("~",SUBSTITUTE(P$6,"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333))*HLOOKUP(LEFT(TRIM(P$6),FIND("~",SUBSTITUTE(P$6," ","~",LEN(TRIM(P$6))-LEN(SUBSTITUTE(TRIM(P$6)," ",""))))-1)&amp;" Total",$B$6:$AH$427,ROW($A333)-5,FALSE))</f>
        <v>0</v>
      </c>
      <c r="Q333" s="11">
        <f ca="1">IF(Q$5&lt;&gt;"",HLOOKUP(Q$5,Functionalization!$G$6:$M$427,ROW($A333)-5,FALSE),IFERROR(INDEX(Q$391:Q$427,MATCH($F333,$B$391:$B$427,0))/VLOOKUP($F333,$B$391:$AH$427,MATCH(LEFT(TRIM(Q$6),FIND("~",SUBSTITUTE(Q$6,"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333))*HLOOKUP(LEFT(TRIM(Q$6),FIND("~",SUBSTITUTE(Q$6," ","~",LEN(TRIM(Q$6))-LEN(SUBSTITUTE(TRIM(Q$6)," ",""))))-1)&amp;" Total",$B$6:$AH$427,ROW($A333)-5,FALSE))</f>
        <v>0</v>
      </c>
      <c r="R333" s="11">
        <f ca="1">IF(R$5&lt;&gt;"",HLOOKUP(R$5,Functionalization!$G$6:$M$427,ROW($A333)-5,FALSE),IFERROR(INDEX(R$391:R$427,MATCH($F333,$B$391:$B$427,0))/VLOOKUP($F333,$B$391:$AH$427,MATCH(LEFT(TRIM(R$6),FIND("~",SUBSTITUTE(R$6,"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333))*HLOOKUP(LEFT(TRIM(R$6),FIND("~",SUBSTITUTE(R$6," ","~",LEN(TRIM(R$6))-LEN(SUBSTITUTE(TRIM(R$6)," ",""))))-1)&amp;" Total",$B$6:$AH$427,ROW($A333)-5,FALSE))</f>
        <v>0</v>
      </c>
      <c r="S333" s="11">
        <f ca="1">IF(S$5&lt;&gt;"",HLOOKUP(S$5,Functionalization!$G$6:$M$427,ROW($A333)-5,FALSE),IFERROR(INDEX(S$391:S$427,MATCH($F333,$B$391:$B$427,0))/VLOOKUP($F333,$B$391:$AH$427,MATCH(LEFT(TRIM(S$6),FIND("~",SUBSTITUTE(S$6,"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333))*HLOOKUP(LEFT(TRIM(S$6),FIND("~",SUBSTITUTE(S$6," ","~",LEN(TRIM(S$6))-LEN(SUBSTITUTE(TRIM(S$6)," ",""))))-1)&amp;" Total",$B$6:$AH$427,ROW($A333)-5,FALSE))</f>
        <v>0</v>
      </c>
      <c r="T333" s="11">
        <f ca="1">IF(T$5&lt;&gt;"",HLOOKUP(T$5,Functionalization!$G$6:$M$427,ROW($A333)-5,FALSE),IFERROR(INDEX(T$391:T$427,MATCH($F333,$B$391:$B$427,0))/VLOOKUP($F333,$B$391:$AH$427,MATCH(LEFT(TRIM(T$6),FIND("~",SUBSTITUTE(T$6,"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333))*HLOOKUP(LEFT(TRIM(T$6),FIND("~",SUBSTITUTE(T$6," ","~",LEN(TRIM(T$6))-LEN(SUBSTITUTE(TRIM(T$6)," ",""))))-1)&amp;" Total",$B$6:$AH$427,ROW($A333)-5,FALSE))</f>
        <v>0</v>
      </c>
      <c r="U333" s="11">
        <f ca="1">IF(U$5&lt;&gt;"",HLOOKUP(U$5,Functionalization!$G$6:$M$427,ROW($A333)-5,FALSE),IFERROR(INDEX(U$391:U$427,MATCH($F333,$B$391:$B$427,0))/VLOOKUP($F333,$B$391:$AH$427,MATCH(LEFT(TRIM(U$6),FIND("~",SUBSTITUTE(U$6,"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333))*HLOOKUP(LEFT(TRIM(U$6),FIND("~",SUBSTITUTE(U$6," ","~",LEN(TRIM(U$6))-LEN(SUBSTITUTE(TRIM(U$6)," ",""))))-1)&amp;" Total",$B$6:$AH$427,ROW($A333)-5,FALSE))</f>
        <v>0</v>
      </c>
      <c r="V333" s="11">
        <f ca="1">IF(V$5&lt;&gt;"",HLOOKUP(V$5,Functionalization!$G$6:$M$427,ROW($A333)-5,FALSE),IFERROR(INDEX(V$391:V$427,MATCH($F333,$B$391:$B$427,0))/VLOOKUP($F333,$B$391:$AH$427,MATCH(LEFT(TRIM(V$6),FIND("~",SUBSTITUTE(V$6,"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333))*HLOOKUP(LEFT(TRIM(V$6),FIND("~",SUBSTITUTE(V$6," ","~",LEN(TRIM(V$6))-LEN(SUBSTITUTE(TRIM(V$6)," ",""))))-1)&amp;" Total",$B$6:$AH$427,ROW($A333)-5,FALSE))</f>
        <v>0</v>
      </c>
      <c r="W333" s="11">
        <f ca="1">IF(W$5&lt;&gt;"",HLOOKUP(W$5,Functionalization!$G$6:$M$427,ROW($A333)-5,FALSE),IFERROR(INDEX(W$391:W$427,MATCH($F333,$B$391:$B$427,0))/VLOOKUP($F333,$B$391:$AH$427,MATCH(LEFT(TRIM(W$6),FIND("~",SUBSTITUTE(W$6,"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333))*HLOOKUP(LEFT(TRIM(W$6),FIND("~",SUBSTITUTE(W$6," ","~",LEN(TRIM(W$6))-LEN(SUBSTITUTE(TRIM(W$6)," ",""))))-1)&amp;" Total",$B$6:$AH$427,ROW($A333)-5,FALSE))</f>
        <v>0</v>
      </c>
      <c r="X333" s="11">
        <f ca="1">IF(X$5&lt;&gt;"",HLOOKUP(X$5,Functionalization!$G$6:$M$427,ROW($A333)-5,FALSE),IFERROR(INDEX(X$391:X$427,MATCH($F333,$B$391:$B$427,0))/VLOOKUP($F333,$B$391:$AH$427,MATCH(LEFT(TRIM(X$6),FIND("~",SUBSTITUTE(X$6,"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333))*HLOOKUP(LEFT(TRIM(X$6),FIND("~",SUBSTITUTE(X$6," ","~",LEN(TRIM(X$6))-LEN(SUBSTITUTE(TRIM(X$6)," ",""))))-1)&amp;" Total",$B$6:$AH$427,ROW($A333)-5,FALSE))</f>
        <v>0</v>
      </c>
      <c r="Y333" s="11">
        <f ca="1">IF(Y$5&lt;&gt;"",HLOOKUP(Y$5,Functionalization!$G$6:$M$427,ROW($A333)-5,FALSE),IFERROR(INDEX(Y$391:Y$427,MATCH($F333,$B$391:$B$427,0))/VLOOKUP($F333,$B$391:$AH$427,MATCH(LEFT(TRIM(Y$6),FIND("~",SUBSTITUTE(Y$6,"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333))*HLOOKUP(LEFT(TRIM(Y$6),FIND("~",SUBSTITUTE(Y$6," ","~",LEN(TRIM(Y$6))-LEN(SUBSTITUTE(TRIM(Y$6)," ",""))))-1)&amp;" Total",$B$6:$AH$427,ROW($A333)-5,FALSE))</f>
        <v>0</v>
      </c>
      <c r="Z333" s="11">
        <f ca="1">IF(Z$5&lt;&gt;"",HLOOKUP(Z$5,Functionalization!$G$6:$M$427,ROW($A333)-5,FALSE),IFERROR(INDEX(Z$391:Z$427,MATCH($F333,$B$391:$B$427,0))/VLOOKUP($F333,$B$391:$AH$427,MATCH(LEFT(TRIM(Z$6),FIND("~",SUBSTITUTE(Z$6,"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333))*HLOOKUP(LEFT(TRIM(Z$6),FIND("~",SUBSTITUTE(Z$6," ","~",LEN(TRIM(Z$6))-LEN(SUBSTITUTE(TRIM(Z$6)," ",""))))-1)&amp;" Total",$B$6:$AH$427,ROW($A333)-5,FALSE))</f>
        <v>0</v>
      </c>
      <c r="AA333" s="11">
        <f ca="1">IF(AA$5&lt;&gt;"",HLOOKUP(AA$5,Functionalization!$G$6:$M$427,ROW($A333)-5,FALSE),IFERROR(INDEX(AA$391:AA$427,MATCH($F333,$B$391:$B$427,0))/VLOOKUP($F333,$B$391:$AH$427,MATCH(LEFT(TRIM(AA$6),FIND("~",SUBSTITUTE(AA$6,"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333))*HLOOKUP(LEFT(TRIM(AA$6),FIND("~",SUBSTITUTE(AA$6," ","~",LEN(TRIM(AA$6))-LEN(SUBSTITUTE(TRIM(AA$6)," ",""))))-1)&amp;" Total",$B$6:$AH$427,ROW($A333)-5,FALSE))</f>
        <v>22700627</v>
      </c>
      <c r="AB333" s="11">
        <f ca="1">IF(AB$5&lt;&gt;"",HLOOKUP(AB$5,Functionalization!$G$6:$M$427,ROW($A333)-5,FALSE),IFERROR(INDEX(AB$391:AB$427,MATCH($F333,$B$391:$B$427,0))/VLOOKUP($F333,$B$391:$AH$427,MATCH(LEFT(TRIM(AB$6),FIND("~",SUBSTITUTE(AB$6,"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333))*HLOOKUP(LEFT(TRIM(AB$6),FIND("~",SUBSTITUTE(AB$6," ","~",LEN(TRIM(AB$6))-LEN(SUBSTITUTE(TRIM(AB$6)," ",""))))-1)&amp;" Total",$B$6:$AH$427,ROW($A333)-5,FALSE))</f>
        <v>0</v>
      </c>
      <c r="AC333" s="11">
        <f ca="1">IF(AC$5&lt;&gt;"",HLOOKUP(AC$5,Functionalization!$G$6:$M$427,ROW($A333)-5,FALSE),IFERROR(INDEX(AC$391:AC$427,MATCH($F333,$B$391:$B$427,0))/VLOOKUP($F333,$B$391:$AH$427,MATCH(LEFT(TRIM(AC$6),FIND("~",SUBSTITUTE(AC$6,"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333))*HLOOKUP(LEFT(TRIM(AC$6),FIND("~",SUBSTITUTE(AC$6," ","~",LEN(TRIM(AC$6))-LEN(SUBSTITUTE(TRIM(AC$6)," ",""))))-1)&amp;" Total",$B$6:$AH$427,ROW($A333)-5,FALSE))</f>
        <v>0</v>
      </c>
      <c r="AD333" s="11">
        <f ca="1">IF(AD$5&lt;&gt;"",HLOOKUP(AD$5,Functionalization!$G$6:$M$427,ROW($A333)-5,FALSE),IFERROR(INDEX(AD$391:AD$427,MATCH($F333,$B$391:$B$427,0))/VLOOKUP($F333,$B$391:$AH$427,MATCH(LEFT(TRIM(AD$6),FIND("~",SUBSTITUTE(AD$6,"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333))*HLOOKUP(LEFT(TRIM(AD$6),FIND("~",SUBSTITUTE(AD$6," ","~",LEN(TRIM(AD$6))-LEN(SUBSTITUTE(TRIM(AD$6)," ",""))))-1)&amp;" Total",$B$6:$AH$427,ROW($A333)-5,FALSE))</f>
        <v>22700627</v>
      </c>
      <c r="AE333" s="11">
        <f ca="1">IF(AE$5&lt;&gt;"",HLOOKUP(AE$5,Functionalization!$G$6:$M$427,ROW($A333)-5,FALSE),IFERROR(INDEX(AE$391:AE$427,MATCH($F333,$B$391:$B$427,0))/VLOOKUP($F333,$B$391:$AH$427,MATCH(LEFT(TRIM(AE$6),FIND("~",SUBSTITUTE(AE$6,"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333))*HLOOKUP(LEFT(TRIM(AE$6),FIND("~",SUBSTITUTE(AE$6," ","~",LEN(TRIM(AE$6))-LEN(SUBSTITUTE(TRIM(AE$6)," ",""))))-1)&amp;" Total",$B$6:$AH$427,ROW($A333)-5,FALSE))</f>
        <v>0</v>
      </c>
      <c r="AF333" s="11">
        <f ca="1">IF(AF$5&lt;&gt;"",HLOOKUP(AF$5,Functionalization!$G$6:$M$427,ROW($A333)-5,FALSE),IFERROR(INDEX(AF$391:AF$427,MATCH($F333,$B$391:$B$427,0))/VLOOKUP($F333,$B$391:$AH$427,MATCH(LEFT(TRIM(AF$6),FIND("~",SUBSTITUTE(AF$6,"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333))*HLOOKUP(LEFT(TRIM(AF$6),FIND("~",SUBSTITUTE(AF$6," ","~",LEN(TRIM(AF$6))-LEN(SUBSTITUTE(TRIM(AF$6)," ",""))))-1)&amp;" Total",$B$6:$AH$427,ROW($A333)-5,FALSE))</f>
        <v>0</v>
      </c>
      <c r="AG333" s="11">
        <f ca="1">IF(AG$5&lt;&gt;"",HLOOKUP(AG$5,Functionalization!$G$6:$M$427,ROW($A333)-5,FALSE),IFERROR(INDEX(AG$391:AG$427,MATCH($F333,$B$391:$B$427,0))/VLOOKUP($F333,$B$391:$AH$427,MATCH(LEFT(TRIM(AG$6),FIND("~",SUBSTITUTE(AG$6,"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333))*HLOOKUP(LEFT(TRIM(AG$6),FIND("~",SUBSTITUTE(AG$6," ","~",LEN(TRIM(AG$6))-LEN(SUBSTITUTE(TRIM(AG$6)," ",""))))-1)&amp;" Total",$B$6:$AH$427,ROW($A333)-5,FALSE))</f>
        <v>0</v>
      </c>
      <c r="AH333" s="11">
        <f ca="1">IF(AH$5&lt;&gt;"",HLOOKUP(AH$5,Functionalization!$G$6:$M$427,ROW($A333)-5,FALSE),IFERROR(INDEX(AH$391:AH$427,MATCH($F333,$B$391:$B$427,0))/VLOOKUP($F333,$B$391:$AH$427,MATCH(LEFT(TRIM(AH$6),FIND("~",SUBSTITUTE(AH$6,"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333))*HLOOKUP(LEFT(TRIM(AH$6),FIND("~",SUBSTITUTE(AH$6," ","~",LEN(TRIM(AH$6))-LEN(SUBSTITUTE(TRIM(AH$6)," ",""))))-1)&amp;" Total",$B$6:$AH$427,ROW($A333)-5,FALSE))</f>
        <v>0</v>
      </c>
      <c r="AJ333">
        <f ca="1">IFERROR(IF(SUMIF($G$6:$AH$6,AJ$6&amp;" Total",$G333:$AH333)-(SUMIF($G$6:$AH$6,AJ$6&amp;" "&amp;'Input-Func_Class'!$D$22,$G333:$AH333)+IFERROR(SUMIF($G$6:$AH$6,AJ$6&amp;" "&amp;'Input-Func_Class'!$E$22,$G333:$AH333),SUMIF($G$6:$AH$6,AJ$6&amp;" "&amp;'Input-Func_Class'!$B$24,$G333:$AH333))+SUMIF($G$6:$AH$6,AJ$6&amp;" "&amp;'Input-Func_Class'!$F$22,$G333:$AH333))&lt;Check_Limit,0,1),1)</f>
        <v>0</v>
      </c>
      <c r="AK333">
        <f ca="1">IFERROR(IF(SUMIF($G$6:$AH$6,AK$6&amp;" Total",$G333:$AH333)-(SUMIF($G$6:$AH$6,AK$6&amp;" "&amp;'Input-Func_Class'!$D$22,$G333:$AH333)+IFERROR(SUMIF($G$6:$AH$6,AK$6&amp;" "&amp;'Input-Func_Class'!$E$22,$G333:$AH333),SUMIF($G$6:$AH$6,AK$6&amp;" "&amp;'Input-Func_Class'!$B$24,$G333:$AH333))+SUMIF($G$6:$AH$6,AK$6&amp;" "&amp;'Input-Func_Class'!$F$22,$G333:$AH333))&lt;Check_Limit,0,1),1)</f>
        <v>0</v>
      </c>
      <c r="AL333">
        <f ca="1">IFERROR(IF(SUMIF($G$6:$AH$6,AL$6&amp;" Total",$G333:$AH333)-(SUMIF($G$6:$AH$6,AL$6&amp;" "&amp;'Input-Func_Class'!$D$22,$G333:$AH333)+IFERROR(SUMIF($G$6:$AH$6,AL$6&amp;" "&amp;'Input-Func_Class'!$E$22,$G333:$AH333),SUMIF($G$6:$AH$6,AL$6&amp;" "&amp;'Input-Func_Class'!$B$24,$G333:$AH333))+SUMIF($G$6:$AH$6,AL$6&amp;" "&amp;'Input-Func_Class'!$F$22,$G333:$AH333))&lt;Check_Limit,0,1),1)</f>
        <v>0</v>
      </c>
      <c r="AM333">
        <f ca="1">IFERROR(IF(SUMIF($G$6:$AH$6,AM$6&amp;" Total",$G333:$AH333)-(SUMIF($G$6:$AH$6,AM$6&amp;" "&amp;'Input-Func_Class'!$D$22,$G333:$AH333)+IFERROR(SUMIF($G$6:$AH$6,AM$6&amp;" "&amp;'Input-Func_Class'!$E$22,$G333:$AH333),SUMIF($G$6:$AH$6,AM$6&amp;" "&amp;'Input-Func_Class'!$B$24,$G333:$AH333))+SUMIF($G$6:$AH$6,AM$6&amp;" "&amp;'Input-Func_Class'!$F$22,$G333:$AH333))&lt;Check_Limit,0,1),1)</f>
        <v>0</v>
      </c>
      <c r="AN333">
        <f ca="1">IFERROR(IF(SUMIF($G$6:$AH$6,AN$6&amp;" Total",$G333:$AH333)-(SUMIF($G$6:$AH$6,AN$6&amp;" "&amp;'Input-Func_Class'!$D$22,$G333:$AH333)+IFERROR(SUMIF($G$6:$AH$6,AN$6&amp;" "&amp;'Input-Func_Class'!$E$22,$G333:$AH333),SUMIF($G$6:$AH$6,AN$6&amp;" "&amp;'Input-Func_Class'!$B$24,$G333:$AH333))+SUMIF($G$6:$AH$6,AN$6&amp;" "&amp;'Input-Func_Class'!$F$22,$G333:$AH333))&lt;Check_Limit,0,1),1)</f>
        <v>0</v>
      </c>
      <c r="AO333">
        <f ca="1">IFERROR(IF(SUMIF($G$6:$AH$6,AO$6&amp;" Total",$G333:$AH333)-(SUMIF($G$6:$AH$6,AO$6&amp;" "&amp;'Input-Func_Class'!$D$22,$G333:$AH333)+IFERROR(SUMIF($G$6:$AH$6,AO$6&amp;" "&amp;'Input-Func_Class'!$E$22,$G333:$AH333),SUMIF($G$6:$AH$6,AO$6&amp;" "&amp;'Input-Func_Class'!$B$24,$G333:$AH333))+SUMIF($G$6:$AH$6,AO$6&amp;" "&amp;'Input-Func_Class'!$F$22,$G333:$AH333))&lt;Check_Limit,0,1),1)</f>
        <v>0</v>
      </c>
      <c r="AP333">
        <f ca="1">IFERROR(IF(SUMIF($G$6:$AH$6,AP$6&amp;" Total",$G333:$AH333)-(SUMIF($G$6:$AH$6,AP$6&amp;" "&amp;'Input-Func_Class'!$D$22,$G333:$AH333)+IFERROR(SUMIF($G$6:$AH$6,AP$6&amp;" "&amp;'Input-Func_Class'!$E$22,$G333:$AH333),SUMIF($G$6:$AH$6,AP$6&amp;" "&amp;'Input-Func_Class'!$B$24,$G333:$AH333))+SUMIF($G$6:$AH$6,AP$6&amp;" "&amp;'Input-Func_Class'!$F$22,$G333:$AH333))&lt;Check_Limit,0,1),1)</f>
        <v>0</v>
      </c>
    </row>
    <row r="334" spans="1:42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>Functionalization!$D334</f>
        <v>11783749</v>
      </c>
      <c r="E334" s="11">
        <f t="shared" ca="1" si="44"/>
        <v>0</v>
      </c>
      <c r="F334" s="3" t="str">
        <f>IF($D334=0,"-",IF('Input-Accounts'!$E334&lt;&gt;0,'Input-Accounts'!$E334,'Input-Accounts'!$G334))</f>
        <v>CUSTOMER</v>
      </c>
      <c r="G334" s="11">
        <f ca="1">IF(G$5&lt;&gt;"",HLOOKUP(G$5,Functionalization!$G$6:$M$427,ROW($A334)-5,FALSE),IFERROR(INDEX(G$391:G$427,MATCH($F334,$B$391:$B$427,0))/VLOOKUP($F334,$B$391:$AH$427,MATCH(LEFT(TRIM(G$6),FIND("~",SUBSTITUTE(G$6,"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334))*HLOOKUP(LEFT(TRIM(G$6),FIND("~",SUBSTITUTE(G$6," ","~",LEN(TRIM(G$6))-LEN(SUBSTITUTE(TRIM(G$6)," ",""))))-1)&amp;" Total",$B$6:$AH$427,ROW($A334)-5,FALSE))</f>
        <v>0</v>
      </c>
      <c r="H334" s="11">
        <f ca="1">IF(H$5&lt;&gt;"",HLOOKUP(H$5,Functionalization!$G$6:$M$427,ROW($A334)-5,FALSE),IFERROR(INDEX(H$391:H$427,MATCH($F334,$B$391:$B$427,0))/VLOOKUP($F334,$B$391:$AH$427,MATCH(LEFT(TRIM(H$6),FIND("~",SUBSTITUTE(H$6,"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334))*HLOOKUP(LEFT(TRIM(H$6),FIND("~",SUBSTITUTE(H$6," ","~",LEN(TRIM(H$6))-LEN(SUBSTITUTE(TRIM(H$6)," ",""))))-1)&amp;" Total",$B$6:$AH$427,ROW($A334)-5,FALSE))</f>
        <v>0</v>
      </c>
      <c r="I334" s="11">
        <f ca="1">IF(I$5&lt;&gt;"",HLOOKUP(I$5,Functionalization!$G$6:$M$427,ROW($A334)-5,FALSE),IFERROR(INDEX(I$391:I$427,MATCH($F334,$B$391:$B$427,0))/VLOOKUP($F334,$B$391:$AH$427,MATCH(LEFT(TRIM(I$6),FIND("~",SUBSTITUTE(I$6,"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334))*HLOOKUP(LEFT(TRIM(I$6),FIND("~",SUBSTITUTE(I$6," ","~",LEN(TRIM(I$6))-LEN(SUBSTITUTE(TRIM(I$6)," ",""))))-1)&amp;" Total",$B$6:$AH$427,ROW($A334)-5,FALSE))</f>
        <v>0</v>
      </c>
      <c r="J334" s="11">
        <f ca="1">IF(J$5&lt;&gt;"",HLOOKUP(J$5,Functionalization!$G$6:$M$427,ROW($A334)-5,FALSE),IFERROR(INDEX(J$391:J$427,MATCH($F334,$B$391:$B$427,0))/VLOOKUP($F334,$B$391:$AH$427,MATCH(LEFT(TRIM(J$6),FIND("~",SUBSTITUTE(J$6,"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334))*HLOOKUP(LEFT(TRIM(J$6),FIND("~",SUBSTITUTE(J$6," ","~",LEN(TRIM(J$6))-LEN(SUBSTITUTE(TRIM(J$6)," ",""))))-1)&amp;" Total",$B$6:$AH$427,ROW($A334)-5,FALSE))</f>
        <v>0</v>
      </c>
      <c r="K334" s="11">
        <f ca="1">IF(K$5&lt;&gt;"",HLOOKUP(K$5,Functionalization!$G$6:$M$427,ROW($A334)-5,FALSE),IFERROR(INDEX(K$391:K$427,MATCH($F334,$B$391:$B$427,0))/VLOOKUP($F334,$B$391:$AH$427,MATCH(LEFT(TRIM(K$6),FIND("~",SUBSTITUTE(K$6,"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334))*HLOOKUP(LEFT(TRIM(K$6),FIND("~",SUBSTITUTE(K$6," ","~",LEN(TRIM(K$6))-LEN(SUBSTITUTE(TRIM(K$6)," ",""))))-1)&amp;" Total",$B$6:$AH$427,ROW($A334)-5,FALSE))</f>
        <v>0</v>
      </c>
      <c r="L334" s="11">
        <f ca="1">IF(L$5&lt;&gt;"",HLOOKUP(L$5,Functionalization!$G$6:$M$427,ROW($A334)-5,FALSE),IFERROR(INDEX(L$391:L$427,MATCH($F334,$B$391:$B$427,0))/VLOOKUP($F334,$B$391:$AH$427,MATCH(LEFT(TRIM(L$6),FIND("~",SUBSTITUTE(L$6,"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334))*HLOOKUP(LEFT(TRIM(L$6),FIND("~",SUBSTITUTE(L$6," ","~",LEN(TRIM(L$6))-LEN(SUBSTITUTE(TRIM(L$6)," ",""))))-1)&amp;" Total",$B$6:$AH$427,ROW($A334)-5,FALSE))</f>
        <v>0</v>
      </c>
      <c r="M334" s="11">
        <f ca="1">IF(M$5&lt;&gt;"",HLOOKUP(M$5,Functionalization!$G$6:$M$427,ROW($A334)-5,FALSE),IFERROR(INDEX(M$391:M$427,MATCH($F334,$B$391:$B$427,0))/VLOOKUP($F334,$B$391:$AH$427,MATCH(LEFT(TRIM(M$6),FIND("~",SUBSTITUTE(M$6,"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334))*HLOOKUP(LEFT(TRIM(M$6),FIND("~",SUBSTITUTE(M$6," ","~",LEN(TRIM(M$6))-LEN(SUBSTITUTE(TRIM(M$6)," ",""))))-1)&amp;" Total",$B$6:$AH$427,ROW($A334)-5,FALSE))</f>
        <v>0</v>
      </c>
      <c r="N334" s="11">
        <f ca="1">IF(N$5&lt;&gt;"",HLOOKUP(N$5,Functionalization!$G$6:$M$427,ROW($A334)-5,FALSE),IFERROR(INDEX(N$391:N$427,MATCH($F334,$B$391:$B$427,0))/VLOOKUP($F334,$B$391:$AH$427,MATCH(LEFT(TRIM(N$6),FIND("~",SUBSTITUTE(N$6,"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334))*HLOOKUP(LEFT(TRIM(N$6),FIND("~",SUBSTITUTE(N$6," ","~",LEN(TRIM(N$6))-LEN(SUBSTITUTE(TRIM(N$6)," ",""))))-1)&amp;" Total",$B$6:$AH$427,ROW($A334)-5,FALSE))</f>
        <v>0</v>
      </c>
      <c r="O334" s="11">
        <f ca="1">IF(O$5&lt;&gt;"",HLOOKUP(O$5,Functionalization!$G$6:$M$427,ROW($A334)-5,FALSE),IFERROR(INDEX(O$391:O$427,MATCH($F334,$B$391:$B$427,0))/VLOOKUP($F334,$B$391:$AH$427,MATCH(LEFT(TRIM(O$6),FIND("~",SUBSTITUTE(O$6,"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334))*HLOOKUP(LEFT(TRIM(O$6),FIND("~",SUBSTITUTE(O$6," ","~",LEN(TRIM(O$6))-LEN(SUBSTITUTE(TRIM(O$6)," ",""))))-1)&amp;" Total",$B$6:$AH$427,ROW($A334)-5,FALSE))</f>
        <v>0</v>
      </c>
      <c r="P334" s="11">
        <f ca="1">IF(P$5&lt;&gt;"",HLOOKUP(P$5,Functionalization!$G$6:$M$427,ROW($A334)-5,FALSE),IFERROR(INDEX(P$391:P$427,MATCH($F334,$B$391:$B$427,0))/VLOOKUP($F334,$B$391:$AH$427,MATCH(LEFT(TRIM(P$6),FIND("~",SUBSTITUTE(P$6,"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334))*HLOOKUP(LEFT(TRIM(P$6),FIND("~",SUBSTITUTE(P$6," ","~",LEN(TRIM(P$6))-LEN(SUBSTITUTE(TRIM(P$6)," ",""))))-1)&amp;" Total",$B$6:$AH$427,ROW($A334)-5,FALSE))</f>
        <v>0</v>
      </c>
      <c r="Q334" s="11">
        <f ca="1">IF(Q$5&lt;&gt;"",HLOOKUP(Q$5,Functionalization!$G$6:$M$427,ROW($A334)-5,FALSE),IFERROR(INDEX(Q$391:Q$427,MATCH($F334,$B$391:$B$427,0))/VLOOKUP($F334,$B$391:$AH$427,MATCH(LEFT(TRIM(Q$6),FIND("~",SUBSTITUTE(Q$6,"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334))*HLOOKUP(LEFT(TRIM(Q$6),FIND("~",SUBSTITUTE(Q$6," ","~",LEN(TRIM(Q$6))-LEN(SUBSTITUTE(TRIM(Q$6)," ",""))))-1)&amp;" Total",$B$6:$AH$427,ROW($A334)-5,FALSE))</f>
        <v>0</v>
      </c>
      <c r="R334" s="11">
        <f ca="1">IF(R$5&lt;&gt;"",HLOOKUP(R$5,Functionalization!$G$6:$M$427,ROW($A334)-5,FALSE),IFERROR(INDEX(R$391:R$427,MATCH($F334,$B$391:$B$427,0))/VLOOKUP($F334,$B$391:$AH$427,MATCH(LEFT(TRIM(R$6),FIND("~",SUBSTITUTE(R$6,"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334))*HLOOKUP(LEFT(TRIM(R$6),FIND("~",SUBSTITUTE(R$6," ","~",LEN(TRIM(R$6))-LEN(SUBSTITUTE(TRIM(R$6)," ",""))))-1)&amp;" Total",$B$6:$AH$427,ROW($A334)-5,FALSE))</f>
        <v>0</v>
      </c>
      <c r="S334" s="11">
        <f ca="1">IF(S$5&lt;&gt;"",HLOOKUP(S$5,Functionalization!$G$6:$M$427,ROW($A334)-5,FALSE),IFERROR(INDEX(S$391:S$427,MATCH($F334,$B$391:$B$427,0))/VLOOKUP($F334,$B$391:$AH$427,MATCH(LEFT(TRIM(S$6),FIND("~",SUBSTITUTE(S$6,"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334))*HLOOKUP(LEFT(TRIM(S$6),FIND("~",SUBSTITUTE(S$6," ","~",LEN(TRIM(S$6))-LEN(SUBSTITUTE(TRIM(S$6)," ",""))))-1)&amp;" Total",$B$6:$AH$427,ROW($A334)-5,FALSE))</f>
        <v>0</v>
      </c>
      <c r="T334" s="11">
        <f ca="1">IF(T$5&lt;&gt;"",HLOOKUP(T$5,Functionalization!$G$6:$M$427,ROW($A334)-5,FALSE),IFERROR(INDEX(T$391:T$427,MATCH($F334,$B$391:$B$427,0))/VLOOKUP($F334,$B$391:$AH$427,MATCH(LEFT(TRIM(T$6),FIND("~",SUBSTITUTE(T$6,"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334))*HLOOKUP(LEFT(TRIM(T$6),FIND("~",SUBSTITUTE(T$6," ","~",LEN(TRIM(T$6))-LEN(SUBSTITUTE(TRIM(T$6)," ",""))))-1)&amp;" Total",$B$6:$AH$427,ROW($A334)-5,FALSE))</f>
        <v>0</v>
      </c>
      <c r="U334" s="11">
        <f ca="1">IF(U$5&lt;&gt;"",HLOOKUP(U$5,Functionalization!$G$6:$M$427,ROW($A334)-5,FALSE),IFERROR(INDEX(U$391:U$427,MATCH($F334,$B$391:$B$427,0))/VLOOKUP($F334,$B$391:$AH$427,MATCH(LEFT(TRIM(U$6),FIND("~",SUBSTITUTE(U$6,"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334))*HLOOKUP(LEFT(TRIM(U$6),FIND("~",SUBSTITUTE(U$6," ","~",LEN(TRIM(U$6))-LEN(SUBSTITUTE(TRIM(U$6)," ",""))))-1)&amp;" Total",$B$6:$AH$427,ROW($A334)-5,FALSE))</f>
        <v>0</v>
      </c>
      <c r="V334" s="11">
        <f ca="1">IF(V$5&lt;&gt;"",HLOOKUP(V$5,Functionalization!$G$6:$M$427,ROW($A334)-5,FALSE),IFERROR(INDEX(V$391:V$427,MATCH($F334,$B$391:$B$427,0))/VLOOKUP($F334,$B$391:$AH$427,MATCH(LEFT(TRIM(V$6),FIND("~",SUBSTITUTE(V$6,"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334))*HLOOKUP(LEFT(TRIM(V$6),FIND("~",SUBSTITUTE(V$6," ","~",LEN(TRIM(V$6))-LEN(SUBSTITUTE(TRIM(V$6)," ",""))))-1)&amp;" Total",$B$6:$AH$427,ROW($A334)-5,FALSE))</f>
        <v>0</v>
      </c>
      <c r="W334" s="11">
        <f ca="1">IF(W$5&lt;&gt;"",HLOOKUP(W$5,Functionalization!$G$6:$M$427,ROW($A334)-5,FALSE),IFERROR(INDEX(W$391:W$427,MATCH($F334,$B$391:$B$427,0))/VLOOKUP($F334,$B$391:$AH$427,MATCH(LEFT(TRIM(W$6),FIND("~",SUBSTITUTE(W$6,"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334))*HLOOKUP(LEFT(TRIM(W$6),FIND("~",SUBSTITUTE(W$6," ","~",LEN(TRIM(W$6))-LEN(SUBSTITUTE(TRIM(W$6)," ",""))))-1)&amp;" Total",$B$6:$AH$427,ROW($A334)-5,FALSE))</f>
        <v>0</v>
      </c>
      <c r="X334" s="11">
        <f ca="1">IF(X$5&lt;&gt;"",HLOOKUP(X$5,Functionalization!$G$6:$M$427,ROW($A334)-5,FALSE),IFERROR(INDEX(X$391:X$427,MATCH($F334,$B$391:$B$427,0))/VLOOKUP($F334,$B$391:$AH$427,MATCH(LEFT(TRIM(X$6),FIND("~",SUBSTITUTE(X$6,"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334))*HLOOKUP(LEFT(TRIM(X$6),FIND("~",SUBSTITUTE(X$6," ","~",LEN(TRIM(X$6))-LEN(SUBSTITUTE(TRIM(X$6)," ",""))))-1)&amp;" Total",$B$6:$AH$427,ROW($A334)-5,FALSE))</f>
        <v>0</v>
      </c>
      <c r="Y334" s="11">
        <f ca="1">IF(Y$5&lt;&gt;"",HLOOKUP(Y$5,Functionalization!$G$6:$M$427,ROW($A334)-5,FALSE),IFERROR(INDEX(Y$391:Y$427,MATCH($F334,$B$391:$B$427,0))/VLOOKUP($F334,$B$391:$AH$427,MATCH(LEFT(TRIM(Y$6),FIND("~",SUBSTITUTE(Y$6,"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334))*HLOOKUP(LEFT(TRIM(Y$6),FIND("~",SUBSTITUTE(Y$6," ","~",LEN(TRIM(Y$6))-LEN(SUBSTITUTE(TRIM(Y$6)," ",""))))-1)&amp;" Total",$B$6:$AH$427,ROW($A334)-5,FALSE))</f>
        <v>0</v>
      </c>
      <c r="Z334" s="11">
        <f ca="1">IF(Z$5&lt;&gt;"",HLOOKUP(Z$5,Functionalization!$G$6:$M$427,ROW($A334)-5,FALSE),IFERROR(INDEX(Z$391:Z$427,MATCH($F334,$B$391:$B$427,0))/VLOOKUP($F334,$B$391:$AH$427,MATCH(LEFT(TRIM(Z$6),FIND("~",SUBSTITUTE(Z$6,"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334))*HLOOKUP(LEFT(TRIM(Z$6),FIND("~",SUBSTITUTE(Z$6," ","~",LEN(TRIM(Z$6))-LEN(SUBSTITUTE(TRIM(Z$6)," ",""))))-1)&amp;" Total",$B$6:$AH$427,ROW($A334)-5,FALSE))</f>
        <v>0</v>
      </c>
      <c r="AA334" s="11">
        <f ca="1">IF(AA$5&lt;&gt;"",HLOOKUP(AA$5,Functionalization!$G$6:$M$427,ROW($A334)-5,FALSE),IFERROR(INDEX(AA$391:AA$427,MATCH($F334,$B$391:$B$427,0))/VLOOKUP($F334,$B$391:$AH$427,MATCH(LEFT(TRIM(AA$6),FIND("~",SUBSTITUTE(AA$6,"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334))*HLOOKUP(LEFT(TRIM(AA$6),FIND("~",SUBSTITUTE(AA$6," ","~",LEN(TRIM(AA$6))-LEN(SUBSTITUTE(TRIM(AA$6)," ",""))))-1)&amp;" Total",$B$6:$AH$427,ROW($A334)-5,FALSE))</f>
        <v>11783749</v>
      </c>
      <c r="AB334" s="11">
        <f ca="1">IF(AB$5&lt;&gt;"",HLOOKUP(AB$5,Functionalization!$G$6:$M$427,ROW($A334)-5,FALSE),IFERROR(INDEX(AB$391:AB$427,MATCH($F334,$B$391:$B$427,0))/VLOOKUP($F334,$B$391:$AH$427,MATCH(LEFT(TRIM(AB$6),FIND("~",SUBSTITUTE(AB$6,"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334))*HLOOKUP(LEFT(TRIM(AB$6),FIND("~",SUBSTITUTE(AB$6," ","~",LEN(TRIM(AB$6))-LEN(SUBSTITUTE(TRIM(AB$6)," ",""))))-1)&amp;" Total",$B$6:$AH$427,ROW($A334)-5,FALSE))</f>
        <v>0</v>
      </c>
      <c r="AC334" s="11">
        <f ca="1">IF(AC$5&lt;&gt;"",HLOOKUP(AC$5,Functionalization!$G$6:$M$427,ROW($A334)-5,FALSE),IFERROR(INDEX(AC$391:AC$427,MATCH($F334,$B$391:$B$427,0))/VLOOKUP($F334,$B$391:$AH$427,MATCH(LEFT(TRIM(AC$6),FIND("~",SUBSTITUTE(AC$6,"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334))*HLOOKUP(LEFT(TRIM(AC$6),FIND("~",SUBSTITUTE(AC$6," ","~",LEN(TRIM(AC$6))-LEN(SUBSTITUTE(TRIM(AC$6)," ",""))))-1)&amp;" Total",$B$6:$AH$427,ROW($A334)-5,FALSE))</f>
        <v>0</v>
      </c>
      <c r="AD334" s="11">
        <f ca="1">IF(AD$5&lt;&gt;"",HLOOKUP(AD$5,Functionalization!$G$6:$M$427,ROW($A334)-5,FALSE),IFERROR(INDEX(AD$391:AD$427,MATCH($F334,$B$391:$B$427,0))/VLOOKUP($F334,$B$391:$AH$427,MATCH(LEFT(TRIM(AD$6),FIND("~",SUBSTITUTE(AD$6,"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334))*HLOOKUP(LEFT(TRIM(AD$6),FIND("~",SUBSTITUTE(AD$6," ","~",LEN(TRIM(AD$6))-LEN(SUBSTITUTE(TRIM(AD$6)," ",""))))-1)&amp;" Total",$B$6:$AH$427,ROW($A334)-5,FALSE))</f>
        <v>11783749</v>
      </c>
      <c r="AE334" s="11">
        <f ca="1">IF(AE$5&lt;&gt;"",HLOOKUP(AE$5,Functionalization!$G$6:$M$427,ROW($A334)-5,FALSE),IFERROR(INDEX(AE$391:AE$427,MATCH($F334,$B$391:$B$427,0))/VLOOKUP($F334,$B$391:$AH$427,MATCH(LEFT(TRIM(AE$6),FIND("~",SUBSTITUTE(AE$6,"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334))*HLOOKUP(LEFT(TRIM(AE$6),FIND("~",SUBSTITUTE(AE$6," ","~",LEN(TRIM(AE$6))-LEN(SUBSTITUTE(TRIM(AE$6)," ",""))))-1)&amp;" Total",$B$6:$AH$427,ROW($A334)-5,FALSE))</f>
        <v>0</v>
      </c>
      <c r="AF334" s="11">
        <f ca="1">IF(AF$5&lt;&gt;"",HLOOKUP(AF$5,Functionalization!$G$6:$M$427,ROW($A334)-5,FALSE),IFERROR(INDEX(AF$391:AF$427,MATCH($F334,$B$391:$B$427,0))/VLOOKUP($F334,$B$391:$AH$427,MATCH(LEFT(TRIM(AF$6),FIND("~",SUBSTITUTE(AF$6,"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334))*HLOOKUP(LEFT(TRIM(AF$6),FIND("~",SUBSTITUTE(AF$6," ","~",LEN(TRIM(AF$6))-LEN(SUBSTITUTE(TRIM(AF$6)," ",""))))-1)&amp;" Total",$B$6:$AH$427,ROW($A334)-5,FALSE))</f>
        <v>0</v>
      </c>
      <c r="AG334" s="11">
        <f ca="1">IF(AG$5&lt;&gt;"",HLOOKUP(AG$5,Functionalization!$G$6:$M$427,ROW($A334)-5,FALSE),IFERROR(INDEX(AG$391:AG$427,MATCH($F334,$B$391:$B$427,0))/VLOOKUP($F334,$B$391:$AH$427,MATCH(LEFT(TRIM(AG$6),FIND("~",SUBSTITUTE(AG$6,"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334))*HLOOKUP(LEFT(TRIM(AG$6),FIND("~",SUBSTITUTE(AG$6," ","~",LEN(TRIM(AG$6))-LEN(SUBSTITUTE(TRIM(AG$6)," ",""))))-1)&amp;" Total",$B$6:$AH$427,ROW($A334)-5,FALSE))</f>
        <v>0</v>
      </c>
      <c r="AH334" s="11">
        <f ca="1">IF(AH$5&lt;&gt;"",HLOOKUP(AH$5,Functionalization!$G$6:$M$427,ROW($A334)-5,FALSE),IFERROR(INDEX(AH$391:AH$427,MATCH($F334,$B$391:$B$427,0))/VLOOKUP($F334,$B$391:$AH$427,MATCH(LEFT(TRIM(AH$6),FIND("~",SUBSTITUTE(AH$6,"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334))*HLOOKUP(LEFT(TRIM(AH$6),FIND("~",SUBSTITUTE(AH$6," ","~",LEN(TRIM(AH$6))-LEN(SUBSTITUTE(TRIM(AH$6)," ",""))))-1)&amp;" Total",$B$6:$AH$427,ROW($A334)-5,FALSE))</f>
        <v>0</v>
      </c>
      <c r="AJ334">
        <f ca="1">IFERROR(IF(SUMIF($G$6:$AH$6,AJ$6&amp;" Total",$G334:$AH334)-(SUMIF($G$6:$AH$6,AJ$6&amp;" "&amp;'Input-Func_Class'!$D$22,$G334:$AH334)+IFERROR(SUMIF($G$6:$AH$6,AJ$6&amp;" "&amp;'Input-Func_Class'!$E$22,$G334:$AH334),SUMIF($G$6:$AH$6,AJ$6&amp;" "&amp;'Input-Func_Class'!$B$24,$G334:$AH334))+SUMIF($G$6:$AH$6,AJ$6&amp;" "&amp;'Input-Func_Class'!$F$22,$G334:$AH334))&lt;Check_Limit,0,1),1)</f>
        <v>0</v>
      </c>
      <c r="AK334">
        <f ca="1">IFERROR(IF(SUMIF($G$6:$AH$6,AK$6&amp;" Total",$G334:$AH334)-(SUMIF($G$6:$AH$6,AK$6&amp;" "&amp;'Input-Func_Class'!$D$22,$G334:$AH334)+IFERROR(SUMIF($G$6:$AH$6,AK$6&amp;" "&amp;'Input-Func_Class'!$E$22,$G334:$AH334),SUMIF($G$6:$AH$6,AK$6&amp;" "&amp;'Input-Func_Class'!$B$24,$G334:$AH334))+SUMIF($G$6:$AH$6,AK$6&amp;" "&amp;'Input-Func_Class'!$F$22,$G334:$AH334))&lt;Check_Limit,0,1),1)</f>
        <v>0</v>
      </c>
      <c r="AL334">
        <f ca="1">IFERROR(IF(SUMIF($G$6:$AH$6,AL$6&amp;" Total",$G334:$AH334)-(SUMIF($G$6:$AH$6,AL$6&amp;" "&amp;'Input-Func_Class'!$D$22,$G334:$AH334)+IFERROR(SUMIF($G$6:$AH$6,AL$6&amp;" "&amp;'Input-Func_Class'!$E$22,$G334:$AH334),SUMIF($G$6:$AH$6,AL$6&amp;" "&amp;'Input-Func_Class'!$B$24,$G334:$AH334))+SUMIF($G$6:$AH$6,AL$6&amp;" "&amp;'Input-Func_Class'!$F$22,$G334:$AH334))&lt;Check_Limit,0,1),1)</f>
        <v>0</v>
      </c>
      <c r="AM334">
        <f ca="1">IFERROR(IF(SUMIF($G$6:$AH$6,AM$6&amp;" Total",$G334:$AH334)-(SUMIF($G$6:$AH$6,AM$6&amp;" "&amp;'Input-Func_Class'!$D$22,$G334:$AH334)+IFERROR(SUMIF($G$6:$AH$6,AM$6&amp;" "&amp;'Input-Func_Class'!$E$22,$G334:$AH334),SUMIF($G$6:$AH$6,AM$6&amp;" "&amp;'Input-Func_Class'!$B$24,$G334:$AH334))+SUMIF($G$6:$AH$6,AM$6&amp;" "&amp;'Input-Func_Class'!$F$22,$G334:$AH334))&lt;Check_Limit,0,1),1)</f>
        <v>0</v>
      </c>
      <c r="AN334">
        <f ca="1">IFERROR(IF(SUMIF($G$6:$AH$6,AN$6&amp;" Total",$G334:$AH334)-(SUMIF($G$6:$AH$6,AN$6&amp;" "&amp;'Input-Func_Class'!$D$22,$G334:$AH334)+IFERROR(SUMIF($G$6:$AH$6,AN$6&amp;" "&amp;'Input-Func_Class'!$E$22,$G334:$AH334),SUMIF($G$6:$AH$6,AN$6&amp;" "&amp;'Input-Func_Class'!$B$24,$G334:$AH334))+SUMIF($G$6:$AH$6,AN$6&amp;" "&amp;'Input-Func_Class'!$F$22,$G334:$AH334))&lt;Check_Limit,0,1),1)</f>
        <v>0</v>
      </c>
      <c r="AO334">
        <f ca="1">IFERROR(IF(SUMIF($G$6:$AH$6,AO$6&amp;" Total",$G334:$AH334)-(SUMIF($G$6:$AH$6,AO$6&amp;" "&amp;'Input-Func_Class'!$D$22,$G334:$AH334)+IFERROR(SUMIF($G$6:$AH$6,AO$6&amp;" "&amp;'Input-Func_Class'!$E$22,$G334:$AH334),SUMIF($G$6:$AH$6,AO$6&amp;" "&amp;'Input-Func_Class'!$B$24,$G334:$AH334))+SUMIF($G$6:$AH$6,AO$6&amp;" "&amp;'Input-Func_Class'!$F$22,$G334:$AH334))&lt;Check_Limit,0,1),1)</f>
        <v>0</v>
      </c>
      <c r="AP334">
        <f ca="1">IFERROR(IF(SUMIF($G$6:$AH$6,AP$6&amp;" Total",$G334:$AH334)-(SUMIF($G$6:$AH$6,AP$6&amp;" "&amp;'Input-Func_Class'!$D$22,$G334:$AH334)+IFERROR(SUMIF($G$6:$AH$6,AP$6&amp;" "&amp;'Input-Func_Class'!$E$22,$G334:$AH334),SUMIF($G$6:$AH$6,AP$6&amp;" "&amp;'Input-Func_Class'!$B$24,$G334:$AH334))+SUMIF($G$6:$AH$6,AP$6&amp;" "&amp;'Input-Func_Class'!$F$22,$G334:$AH334))&lt;Check_Limit,0,1),1)</f>
        <v>0</v>
      </c>
    </row>
    <row r="335" spans="1:42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>Functionalization!$D335</f>
        <v>1744941</v>
      </c>
      <c r="E335" s="11">
        <f t="shared" ca="1" si="44"/>
        <v>0</v>
      </c>
      <c r="F335" s="3" t="str">
        <f>IF($D335=0,"-",IF('Input-Accounts'!$E335&lt;&gt;0,'Input-Accounts'!$E335,'Input-Accounts'!$G335))</f>
        <v>CUSTOMER</v>
      </c>
      <c r="G335" s="11">
        <f ca="1">IF(G$5&lt;&gt;"",HLOOKUP(G$5,Functionalization!$G$6:$M$427,ROW($A335)-5,FALSE),IFERROR(INDEX(G$391:G$427,MATCH($F335,$B$391:$B$427,0))/VLOOKUP($F335,$B$391:$AH$427,MATCH(LEFT(TRIM(G$6),FIND("~",SUBSTITUTE(G$6,"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335))*HLOOKUP(LEFT(TRIM(G$6),FIND("~",SUBSTITUTE(G$6," ","~",LEN(TRIM(G$6))-LEN(SUBSTITUTE(TRIM(G$6)," ",""))))-1)&amp;" Total",$B$6:$AH$427,ROW($A335)-5,FALSE))</f>
        <v>0</v>
      </c>
      <c r="H335" s="11">
        <f ca="1">IF(H$5&lt;&gt;"",HLOOKUP(H$5,Functionalization!$G$6:$M$427,ROW($A335)-5,FALSE),IFERROR(INDEX(H$391:H$427,MATCH($F335,$B$391:$B$427,0))/VLOOKUP($F335,$B$391:$AH$427,MATCH(LEFT(TRIM(H$6),FIND("~",SUBSTITUTE(H$6,"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335))*HLOOKUP(LEFT(TRIM(H$6),FIND("~",SUBSTITUTE(H$6," ","~",LEN(TRIM(H$6))-LEN(SUBSTITUTE(TRIM(H$6)," ",""))))-1)&amp;" Total",$B$6:$AH$427,ROW($A335)-5,FALSE))</f>
        <v>0</v>
      </c>
      <c r="I335" s="11">
        <f ca="1">IF(I$5&lt;&gt;"",HLOOKUP(I$5,Functionalization!$G$6:$M$427,ROW($A335)-5,FALSE),IFERROR(INDEX(I$391:I$427,MATCH($F335,$B$391:$B$427,0))/VLOOKUP($F335,$B$391:$AH$427,MATCH(LEFT(TRIM(I$6),FIND("~",SUBSTITUTE(I$6,"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335))*HLOOKUP(LEFT(TRIM(I$6),FIND("~",SUBSTITUTE(I$6," ","~",LEN(TRIM(I$6))-LEN(SUBSTITUTE(TRIM(I$6)," ",""))))-1)&amp;" Total",$B$6:$AH$427,ROW($A335)-5,FALSE))</f>
        <v>0</v>
      </c>
      <c r="J335" s="11">
        <f ca="1">IF(J$5&lt;&gt;"",HLOOKUP(J$5,Functionalization!$G$6:$M$427,ROW($A335)-5,FALSE),IFERROR(INDEX(J$391:J$427,MATCH($F335,$B$391:$B$427,0))/VLOOKUP($F335,$B$391:$AH$427,MATCH(LEFT(TRIM(J$6),FIND("~",SUBSTITUTE(J$6,"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335))*HLOOKUP(LEFT(TRIM(J$6),FIND("~",SUBSTITUTE(J$6," ","~",LEN(TRIM(J$6))-LEN(SUBSTITUTE(TRIM(J$6)," ",""))))-1)&amp;" Total",$B$6:$AH$427,ROW($A335)-5,FALSE))</f>
        <v>0</v>
      </c>
      <c r="K335" s="11">
        <f ca="1">IF(K$5&lt;&gt;"",HLOOKUP(K$5,Functionalization!$G$6:$M$427,ROW($A335)-5,FALSE),IFERROR(INDEX(K$391:K$427,MATCH($F335,$B$391:$B$427,0))/VLOOKUP($F335,$B$391:$AH$427,MATCH(LEFT(TRIM(K$6),FIND("~",SUBSTITUTE(K$6,"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335))*HLOOKUP(LEFT(TRIM(K$6),FIND("~",SUBSTITUTE(K$6," ","~",LEN(TRIM(K$6))-LEN(SUBSTITUTE(TRIM(K$6)," ",""))))-1)&amp;" Total",$B$6:$AH$427,ROW($A335)-5,FALSE))</f>
        <v>0</v>
      </c>
      <c r="L335" s="11">
        <f ca="1">IF(L$5&lt;&gt;"",HLOOKUP(L$5,Functionalization!$G$6:$M$427,ROW($A335)-5,FALSE),IFERROR(INDEX(L$391:L$427,MATCH($F335,$B$391:$B$427,0))/VLOOKUP($F335,$B$391:$AH$427,MATCH(LEFT(TRIM(L$6),FIND("~",SUBSTITUTE(L$6,"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335))*HLOOKUP(LEFT(TRIM(L$6),FIND("~",SUBSTITUTE(L$6," ","~",LEN(TRIM(L$6))-LEN(SUBSTITUTE(TRIM(L$6)," ",""))))-1)&amp;" Total",$B$6:$AH$427,ROW($A335)-5,FALSE))</f>
        <v>0</v>
      </c>
      <c r="M335" s="11">
        <f ca="1">IF(M$5&lt;&gt;"",HLOOKUP(M$5,Functionalization!$G$6:$M$427,ROW($A335)-5,FALSE),IFERROR(INDEX(M$391:M$427,MATCH($F335,$B$391:$B$427,0))/VLOOKUP($F335,$B$391:$AH$427,MATCH(LEFT(TRIM(M$6),FIND("~",SUBSTITUTE(M$6,"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335))*HLOOKUP(LEFT(TRIM(M$6),FIND("~",SUBSTITUTE(M$6," ","~",LEN(TRIM(M$6))-LEN(SUBSTITUTE(TRIM(M$6)," ",""))))-1)&amp;" Total",$B$6:$AH$427,ROW($A335)-5,FALSE))</f>
        <v>0</v>
      </c>
      <c r="N335" s="11">
        <f ca="1">IF(N$5&lt;&gt;"",HLOOKUP(N$5,Functionalization!$G$6:$M$427,ROW($A335)-5,FALSE),IFERROR(INDEX(N$391:N$427,MATCH($F335,$B$391:$B$427,0))/VLOOKUP($F335,$B$391:$AH$427,MATCH(LEFT(TRIM(N$6),FIND("~",SUBSTITUTE(N$6,"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335))*HLOOKUP(LEFT(TRIM(N$6),FIND("~",SUBSTITUTE(N$6," ","~",LEN(TRIM(N$6))-LEN(SUBSTITUTE(TRIM(N$6)," ",""))))-1)&amp;" Total",$B$6:$AH$427,ROW($A335)-5,FALSE))</f>
        <v>0</v>
      </c>
      <c r="O335" s="11">
        <f ca="1">IF(O$5&lt;&gt;"",HLOOKUP(O$5,Functionalization!$G$6:$M$427,ROW($A335)-5,FALSE),IFERROR(INDEX(O$391:O$427,MATCH($F335,$B$391:$B$427,0))/VLOOKUP($F335,$B$391:$AH$427,MATCH(LEFT(TRIM(O$6),FIND("~",SUBSTITUTE(O$6,"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335))*HLOOKUP(LEFT(TRIM(O$6),FIND("~",SUBSTITUTE(O$6," ","~",LEN(TRIM(O$6))-LEN(SUBSTITUTE(TRIM(O$6)," ",""))))-1)&amp;" Total",$B$6:$AH$427,ROW($A335)-5,FALSE))</f>
        <v>0</v>
      </c>
      <c r="P335" s="11">
        <f ca="1">IF(P$5&lt;&gt;"",HLOOKUP(P$5,Functionalization!$G$6:$M$427,ROW($A335)-5,FALSE),IFERROR(INDEX(P$391:P$427,MATCH($F335,$B$391:$B$427,0))/VLOOKUP($F335,$B$391:$AH$427,MATCH(LEFT(TRIM(P$6),FIND("~",SUBSTITUTE(P$6,"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335))*HLOOKUP(LEFT(TRIM(P$6),FIND("~",SUBSTITUTE(P$6," ","~",LEN(TRIM(P$6))-LEN(SUBSTITUTE(TRIM(P$6)," ",""))))-1)&amp;" Total",$B$6:$AH$427,ROW($A335)-5,FALSE))</f>
        <v>0</v>
      </c>
      <c r="Q335" s="11">
        <f ca="1">IF(Q$5&lt;&gt;"",HLOOKUP(Q$5,Functionalization!$G$6:$M$427,ROW($A335)-5,FALSE),IFERROR(INDEX(Q$391:Q$427,MATCH($F335,$B$391:$B$427,0))/VLOOKUP($F335,$B$391:$AH$427,MATCH(LEFT(TRIM(Q$6),FIND("~",SUBSTITUTE(Q$6,"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335))*HLOOKUP(LEFT(TRIM(Q$6),FIND("~",SUBSTITUTE(Q$6," ","~",LEN(TRIM(Q$6))-LEN(SUBSTITUTE(TRIM(Q$6)," ",""))))-1)&amp;" Total",$B$6:$AH$427,ROW($A335)-5,FALSE))</f>
        <v>0</v>
      </c>
      <c r="R335" s="11">
        <f ca="1">IF(R$5&lt;&gt;"",HLOOKUP(R$5,Functionalization!$G$6:$M$427,ROW($A335)-5,FALSE),IFERROR(INDEX(R$391:R$427,MATCH($F335,$B$391:$B$427,0))/VLOOKUP($F335,$B$391:$AH$427,MATCH(LEFT(TRIM(R$6),FIND("~",SUBSTITUTE(R$6,"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335))*HLOOKUP(LEFT(TRIM(R$6),FIND("~",SUBSTITUTE(R$6," ","~",LEN(TRIM(R$6))-LEN(SUBSTITUTE(TRIM(R$6)," ",""))))-1)&amp;" Total",$B$6:$AH$427,ROW($A335)-5,FALSE))</f>
        <v>0</v>
      </c>
      <c r="S335" s="11">
        <f ca="1">IF(S$5&lt;&gt;"",HLOOKUP(S$5,Functionalization!$G$6:$M$427,ROW($A335)-5,FALSE),IFERROR(INDEX(S$391:S$427,MATCH($F335,$B$391:$B$427,0))/VLOOKUP($F335,$B$391:$AH$427,MATCH(LEFT(TRIM(S$6),FIND("~",SUBSTITUTE(S$6,"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335))*HLOOKUP(LEFT(TRIM(S$6),FIND("~",SUBSTITUTE(S$6," ","~",LEN(TRIM(S$6))-LEN(SUBSTITUTE(TRIM(S$6)," ",""))))-1)&amp;" Total",$B$6:$AH$427,ROW($A335)-5,FALSE))</f>
        <v>0</v>
      </c>
      <c r="T335" s="11">
        <f ca="1">IF(T$5&lt;&gt;"",HLOOKUP(T$5,Functionalization!$G$6:$M$427,ROW($A335)-5,FALSE),IFERROR(INDEX(T$391:T$427,MATCH($F335,$B$391:$B$427,0))/VLOOKUP($F335,$B$391:$AH$427,MATCH(LEFT(TRIM(T$6),FIND("~",SUBSTITUTE(T$6,"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335))*HLOOKUP(LEFT(TRIM(T$6),FIND("~",SUBSTITUTE(T$6," ","~",LEN(TRIM(T$6))-LEN(SUBSTITUTE(TRIM(T$6)," ",""))))-1)&amp;" Total",$B$6:$AH$427,ROW($A335)-5,FALSE))</f>
        <v>0</v>
      </c>
      <c r="U335" s="11">
        <f ca="1">IF(U$5&lt;&gt;"",HLOOKUP(U$5,Functionalization!$G$6:$M$427,ROW($A335)-5,FALSE),IFERROR(INDEX(U$391:U$427,MATCH($F335,$B$391:$B$427,0))/VLOOKUP($F335,$B$391:$AH$427,MATCH(LEFT(TRIM(U$6),FIND("~",SUBSTITUTE(U$6,"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335))*HLOOKUP(LEFT(TRIM(U$6),FIND("~",SUBSTITUTE(U$6," ","~",LEN(TRIM(U$6))-LEN(SUBSTITUTE(TRIM(U$6)," ",""))))-1)&amp;" Total",$B$6:$AH$427,ROW($A335)-5,FALSE))</f>
        <v>0</v>
      </c>
      <c r="V335" s="11">
        <f ca="1">IF(V$5&lt;&gt;"",HLOOKUP(V$5,Functionalization!$G$6:$M$427,ROW($A335)-5,FALSE),IFERROR(INDEX(V$391:V$427,MATCH($F335,$B$391:$B$427,0))/VLOOKUP($F335,$B$391:$AH$427,MATCH(LEFT(TRIM(V$6),FIND("~",SUBSTITUTE(V$6,"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335))*HLOOKUP(LEFT(TRIM(V$6),FIND("~",SUBSTITUTE(V$6," ","~",LEN(TRIM(V$6))-LEN(SUBSTITUTE(TRIM(V$6)," ",""))))-1)&amp;" Total",$B$6:$AH$427,ROW($A335)-5,FALSE))</f>
        <v>0</v>
      </c>
      <c r="W335" s="11">
        <f ca="1">IF(W$5&lt;&gt;"",HLOOKUP(W$5,Functionalization!$G$6:$M$427,ROW($A335)-5,FALSE),IFERROR(INDEX(W$391:W$427,MATCH($F335,$B$391:$B$427,0))/VLOOKUP($F335,$B$391:$AH$427,MATCH(LEFT(TRIM(W$6),FIND("~",SUBSTITUTE(W$6,"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335))*HLOOKUP(LEFT(TRIM(W$6),FIND("~",SUBSTITUTE(W$6," ","~",LEN(TRIM(W$6))-LEN(SUBSTITUTE(TRIM(W$6)," ",""))))-1)&amp;" Total",$B$6:$AH$427,ROW($A335)-5,FALSE))</f>
        <v>0</v>
      </c>
      <c r="X335" s="11">
        <f ca="1">IF(X$5&lt;&gt;"",HLOOKUP(X$5,Functionalization!$G$6:$M$427,ROW($A335)-5,FALSE),IFERROR(INDEX(X$391:X$427,MATCH($F335,$B$391:$B$427,0))/VLOOKUP($F335,$B$391:$AH$427,MATCH(LEFT(TRIM(X$6),FIND("~",SUBSTITUTE(X$6,"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335))*HLOOKUP(LEFT(TRIM(X$6),FIND("~",SUBSTITUTE(X$6," ","~",LEN(TRIM(X$6))-LEN(SUBSTITUTE(TRIM(X$6)," ",""))))-1)&amp;" Total",$B$6:$AH$427,ROW($A335)-5,FALSE))</f>
        <v>0</v>
      </c>
      <c r="Y335" s="11">
        <f ca="1">IF(Y$5&lt;&gt;"",HLOOKUP(Y$5,Functionalization!$G$6:$M$427,ROW($A335)-5,FALSE),IFERROR(INDEX(Y$391:Y$427,MATCH($F335,$B$391:$B$427,0))/VLOOKUP($F335,$B$391:$AH$427,MATCH(LEFT(TRIM(Y$6),FIND("~",SUBSTITUTE(Y$6,"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335))*HLOOKUP(LEFT(TRIM(Y$6),FIND("~",SUBSTITUTE(Y$6," ","~",LEN(TRIM(Y$6))-LEN(SUBSTITUTE(TRIM(Y$6)," ",""))))-1)&amp;" Total",$B$6:$AH$427,ROW($A335)-5,FALSE))</f>
        <v>0</v>
      </c>
      <c r="Z335" s="11">
        <f ca="1">IF(Z$5&lt;&gt;"",HLOOKUP(Z$5,Functionalization!$G$6:$M$427,ROW($A335)-5,FALSE),IFERROR(INDEX(Z$391:Z$427,MATCH($F335,$B$391:$B$427,0))/VLOOKUP($F335,$B$391:$AH$427,MATCH(LEFT(TRIM(Z$6),FIND("~",SUBSTITUTE(Z$6,"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335))*HLOOKUP(LEFT(TRIM(Z$6),FIND("~",SUBSTITUTE(Z$6," ","~",LEN(TRIM(Z$6))-LEN(SUBSTITUTE(TRIM(Z$6)," ",""))))-1)&amp;" Total",$B$6:$AH$427,ROW($A335)-5,FALSE))</f>
        <v>0</v>
      </c>
      <c r="AA335" s="11">
        <f ca="1">IF(AA$5&lt;&gt;"",HLOOKUP(AA$5,Functionalization!$G$6:$M$427,ROW($A335)-5,FALSE),IFERROR(INDEX(AA$391:AA$427,MATCH($F335,$B$391:$B$427,0))/VLOOKUP($F335,$B$391:$AH$427,MATCH(LEFT(TRIM(AA$6),FIND("~",SUBSTITUTE(AA$6,"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335))*HLOOKUP(LEFT(TRIM(AA$6),FIND("~",SUBSTITUTE(AA$6," ","~",LEN(TRIM(AA$6))-LEN(SUBSTITUTE(TRIM(AA$6)," ",""))))-1)&amp;" Total",$B$6:$AH$427,ROW($A335)-5,FALSE))</f>
        <v>1744941</v>
      </c>
      <c r="AB335" s="11">
        <f ca="1">IF(AB$5&lt;&gt;"",HLOOKUP(AB$5,Functionalization!$G$6:$M$427,ROW($A335)-5,FALSE),IFERROR(INDEX(AB$391:AB$427,MATCH($F335,$B$391:$B$427,0))/VLOOKUP($F335,$B$391:$AH$427,MATCH(LEFT(TRIM(AB$6),FIND("~",SUBSTITUTE(AB$6,"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335))*HLOOKUP(LEFT(TRIM(AB$6),FIND("~",SUBSTITUTE(AB$6," ","~",LEN(TRIM(AB$6))-LEN(SUBSTITUTE(TRIM(AB$6)," ",""))))-1)&amp;" Total",$B$6:$AH$427,ROW($A335)-5,FALSE))</f>
        <v>0</v>
      </c>
      <c r="AC335" s="11">
        <f ca="1">IF(AC$5&lt;&gt;"",HLOOKUP(AC$5,Functionalization!$G$6:$M$427,ROW($A335)-5,FALSE),IFERROR(INDEX(AC$391:AC$427,MATCH($F335,$B$391:$B$427,0))/VLOOKUP($F335,$B$391:$AH$427,MATCH(LEFT(TRIM(AC$6),FIND("~",SUBSTITUTE(AC$6,"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335))*HLOOKUP(LEFT(TRIM(AC$6),FIND("~",SUBSTITUTE(AC$6," ","~",LEN(TRIM(AC$6))-LEN(SUBSTITUTE(TRIM(AC$6)," ",""))))-1)&amp;" Total",$B$6:$AH$427,ROW($A335)-5,FALSE))</f>
        <v>0</v>
      </c>
      <c r="AD335" s="11">
        <f ca="1">IF(AD$5&lt;&gt;"",HLOOKUP(AD$5,Functionalization!$G$6:$M$427,ROW($A335)-5,FALSE),IFERROR(INDEX(AD$391:AD$427,MATCH($F335,$B$391:$B$427,0))/VLOOKUP($F335,$B$391:$AH$427,MATCH(LEFT(TRIM(AD$6),FIND("~",SUBSTITUTE(AD$6,"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335))*HLOOKUP(LEFT(TRIM(AD$6),FIND("~",SUBSTITUTE(AD$6," ","~",LEN(TRIM(AD$6))-LEN(SUBSTITUTE(TRIM(AD$6)," ",""))))-1)&amp;" Total",$B$6:$AH$427,ROW($A335)-5,FALSE))</f>
        <v>1744941</v>
      </c>
      <c r="AE335" s="11">
        <f ca="1">IF(AE$5&lt;&gt;"",HLOOKUP(AE$5,Functionalization!$G$6:$M$427,ROW($A335)-5,FALSE),IFERROR(INDEX(AE$391:AE$427,MATCH($F335,$B$391:$B$427,0))/VLOOKUP($F335,$B$391:$AH$427,MATCH(LEFT(TRIM(AE$6),FIND("~",SUBSTITUTE(AE$6,"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335))*HLOOKUP(LEFT(TRIM(AE$6),FIND("~",SUBSTITUTE(AE$6," ","~",LEN(TRIM(AE$6))-LEN(SUBSTITUTE(TRIM(AE$6)," ",""))))-1)&amp;" Total",$B$6:$AH$427,ROW($A335)-5,FALSE))</f>
        <v>0</v>
      </c>
      <c r="AF335" s="11">
        <f ca="1">IF(AF$5&lt;&gt;"",HLOOKUP(AF$5,Functionalization!$G$6:$M$427,ROW($A335)-5,FALSE),IFERROR(INDEX(AF$391:AF$427,MATCH($F335,$B$391:$B$427,0))/VLOOKUP($F335,$B$391:$AH$427,MATCH(LEFT(TRIM(AF$6),FIND("~",SUBSTITUTE(AF$6,"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335))*HLOOKUP(LEFT(TRIM(AF$6),FIND("~",SUBSTITUTE(AF$6," ","~",LEN(TRIM(AF$6))-LEN(SUBSTITUTE(TRIM(AF$6)," ",""))))-1)&amp;" Total",$B$6:$AH$427,ROW($A335)-5,FALSE))</f>
        <v>0</v>
      </c>
      <c r="AG335" s="11">
        <f ca="1">IF(AG$5&lt;&gt;"",HLOOKUP(AG$5,Functionalization!$G$6:$M$427,ROW($A335)-5,FALSE),IFERROR(INDEX(AG$391:AG$427,MATCH($F335,$B$391:$B$427,0))/VLOOKUP($F335,$B$391:$AH$427,MATCH(LEFT(TRIM(AG$6),FIND("~",SUBSTITUTE(AG$6,"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335))*HLOOKUP(LEFT(TRIM(AG$6),FIND("~",SUBSTITUTE(AG$6," ","~",LEN(TRIM(AG$6))-LEN(SUBSTITUTE(TRIM(AG$6)," ",""))))-1)&amp;" Total",$B$6:$AH$427,ROW($A335)-5,FALSE))</f>
        <v>0</v>
      </c>
      <c r="AH335" s="11">
        <f ca="1">IF(AH$5&lt;&gt;"",HLOOKUP(AH$5,Functionalization!$G$6:$M$427,ROW($A335)-5,FALSE),IFERROR(INDEX(AH$391:AH$427,MATCH($F335,$B$391:$B$427,0))/VLOOKUP($F335,$B$391:$AH$427,MATCH(LEFT(TRIM(AH$6),FIND("~",SUBSTITUTE(AH$6,"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335))*HLOOKUP(LEFT(TRIM(AH$6),FIND("~",SUBSTITUTE(AH$6," ","~",LEN(TRIM(AH$6))-LEN(SUBSTITUTE(TRIM(AH$6)," ",""))))-1)&amp;" Total",$B$6:$AH$427,ROW($A335)-5,FALSE))</f>
        <v>0</v>
      </c>
      <c r="AJ335">
        <f ca="1">IFERROR(IF(SUMIF($G$6:$AH$6,AJ$6&amp;" Total",$G335:$AH335)-(SUMIF($G$6:$AH$6,AJ$6&amp;" "&amp;'Input-Func_Class'!$D$22,$G335:$AH335)+IFERROR(SUMIF($G$6:$AH$6,AJ$6&amp;" "&amp;'Input-Func_Class'!$E$22,$G335:$AH335),SUMIF($G$6:$AH$6,AJ$6&amp;" "&amp;'Input-Func_Class'!$B$24,$G335:$AH335))+SUMIF($G$6:$AH$6,AJ$6&amp;" "&amp;'Input-Func_Class'!$F$22,$G335:$AH335))&lt;Check_Limit,0,1),1)</f>
        <v>0</v>
      </c>
      <c r="AK335">
        <f ca="1">IFERROR(IF(SUMIF($G$6:$AH$6,AK$6&amp;" Total",$G335:$AH335)-(SUMIF($G$6:$AH$6,AK$6&amp;" "&amp;'Input-Func_Class'!$D$22,$G335:$AH335)+IFERROR(SUMIF($G$6:$AH$6,AK$6&amp;" "&amp;'Input-Func_Class'!$E$22,$G335:$AH335),SUMIF($G$6:$AH$6,AK$6&amp;" "&amp;'Input-Func_Class'!$B$24,$G335:$AH335))+SUMIF($G$6:$AH$6,AK$6&amp;" "&amp;'Input-Func_Class'!$F$22,$G335:$AH335))&lt;Check_Limit,0,1),1)</f>
        <v>0</v>
      </c>
      <c r="AL335">
        <f ca="1">IFERROR(IF(SUMIF($G$6:$AH$6,AL$6&amp;" Total",$G335:$AH335)-(SUMIF($G$6:$AH$6,AL$6&amp;" "&amp;'Input-Func_Class'!$D$22,$G335:$AH335)+IFERROR(SUMIF($G$6:$AH$6,AL$6&amp;" "&amp;'Input-Func_Class'!$E$22,$G335:$AH335),SUMIF($G$6:$AH$6,AL$6&amp;" "&amp;'Input-Func_Class'!$B$24,$G335:$AH335))+SUMIF($G$6:$AH$6,AL$6&amp;" "&amp;'Input-Func_Class'!$F$22,$G335:$AH335))&lt;Check_Limit,0,1),1)</f>
        <v>0</v>
      </c>
      <c r="AM335">
        <f ca="1">IFERROR(IF(SUMIF($G$6:$AH$6,AM$6&amp;" Total",$G335:$AH335)-(SUMIF($G$6:$AH$6,AM$6&amp;" "&amp;'Input-Func_Class'!$D$22,$G335:$AH335)+IFERROR(SUMIF($G$6:$AH$6,AM$6&amp;" "&amp;'Input-Func_Class'!$E$22,$G335:$AH335),SUMIF($G$6:$AH$6,AM$6&amp;" "&amp;'Input-Func_Class'!$B$24,$G335:$AH335))+SUMIF($G$6:$AH$6,AM$6&amp;" "&amp;'Input-Func_Class'!$F$22,$G335:$AH335))&lt;Check_Limit,0,1),1)</f>
        <v>0</v>
      </c>
      <c r="AN335">
        <f ca="1">IFERROR(IF(SUMIF($G$6:$AH$6,AN$6&amp;" Total",$G335:$AH335)-(SUMIF($G$6:$AH$6,AN$6&amp;" "&amp;'Input-Func_Class'!$D$22,$G335:$AH335)+IFERROR(SUMIF($G$6:$AH$6,AN$6&amp;" "&amp;'Input-Func_Class'!$E$22,$G335:$AH335),SUMIF($G$6:$AH$6,AN$6&amp;" "&amp;'Input-Func_Class'!$B$24,$G335:$AH335))+SUMIF($G$6:$AH$6,AN$6&amp;" "&amp;'Input-Func_Class'!$F$22,$G335:$AH335))&lt;Check_Limit,0,1),1)</f>
        <v>0</v>
      </c>
      <c r="AO335">
        <f ca="1">IFERROR(IF(SUMIF($G$6:$AH$6,AO$6&amp;" Total",$G335:$AH335)-(SUMIF($G$6:$AH$6,AO$6&amp;" "&amp;'Input-Func_Class'!$D$22,$G335:$AH335)+IFERROR(SUMIF($G$6:$AH$6,AO$6&amp;" "&amp;'Input-Func_Class'!$E$22,$G335:$AH335),SUMIF($G$6:$AH$6,AO$6&amp;" "&amp;'Input-Func_Class'!$B$24,$G335:$AH335))+SUMIF($G$6:$AH$6,AO$6&amp;" "&amp;'Input-Func_Class'!$F$22,$G335:$AH335))&lt;Check_Limit,0,1),1)</f>
        <v>0</v>
      </c>
      <c r="AP335">
        <f ca="1">IFERROR(IF(SUMIF($G$6:$AH$6,AP$6&amp;" Total",$G335:$AH335)-(SUMIF($G$6:$AH$6,AP$6&amp;" "&amp;'Input-Func_Class'!$D$22,$G335:$AH335)+IFERROR(SUMIF($G$6:$AH$6,AP$6&amp;" "&amp;'Input-Func_Class'!$E$22,$G335:$AH335),SUMIF($G$6:$AH$6,AP$6&amp;" "&amp;'Input-Func_Class'!$B$24,$G335:$AH335))+SUMIF($G$6:$AH$6,AP$6&amp;" "&amp;'Input-Func_Class'!$F$22,$G335:$AH335))&lt;Check_Limit,0,1),1)</f>
        <v>0</v>
      </c>
    </row>
    <row r="336" spans="1:42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>Functionalization!$D336</f>
        <v>235854</v>
      </c>
      <c r="E336" s="11">
        <f t="shared" ca="1" si="44"/>
        <v>0</v>
      </c>
      <c r="F336" s="3" t="str">
        <f>IF($D336=0,"-",IF('Input-Accounts'!$E336&lt;&gt;0,'Input-Accounts'!$E336,'Input-Accounts'!$G336))</f>
        <v>CUSTOMER</v>
      </c>
      <c r="G336" s="11">
        <f ca="1">IF(G$5&lt;&gt;"",HLOOKUP(G$5,Functionalization!$G$6:$M$427,ROW($A336)-5,FALSE),IFERROR(INDEX(G$391:G$427,MATCH($F336,$B$391:$B$427,0))/VLOOKUP($F336,$B$391:$AH$427,MATCH(LEFT(TRIM(G$6),FIND("~",SUBSTITUTE(G$6,"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336))*HLOOKUP(LEFT(TRIM(G$6),FIND("~",SUBSTITUTE(G$6," ","~",LEN(TRIM(G$6))-LEN(SUBSTITUTE(TRIM(G$6)," ",""))))-1)&amp;" Total",$B$6:$AH$427,ROW($A336)-5,FALSE))</f>
        <v>0</v>
      </c>
      <c r="H336" s="11">
        <f ca="1">IF(H$5&lt;&gt;"",HLOOKUP(H$5,Functionalization!$G$6:$M$427,ROW($A336)-5,FALSE),IFERROR(INDEX(H$391:H$427,MATCH($F336,$B$391:$B$427,0))/VLOOKUP($F336,$B$391:$AH$427,MATCH(LEFT(TRIM(H$6),FIND("~",SUBSTITUTE(H$6,"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336))*HLOOKUP(LEFT(TRIM(H$6),FIND("~",SUBSTITUTE(H$6," ","~",LEN(TRIM(H$6))-LEN(SUBSTITUTE(TRIM(H$6)," ",""))))-1)&amp;" Total",$B$6:$AH$427,ROW($A336)-5,FALSE))</f>
        <v>0</v>
      </c>
      <c r="I336" s="11">
        <f ca="1">IF(I$5&lt;&gt;"",HLOOKUP(I$5,Functionalization!$G$6:$M$427,ROW($A336)-5,FALSE),IFERROR(INDEX(I$391:I$427,MATCH($F336,$B$391:$B$427,0))/VLOOKUP($F336,$B$391:$AH$427,MATCH(LEFT(TRIM(I$6),FIND("~",SUBSTITUTE(I$6,"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336))*HLOOKUP(LEFT(TRIM(I$6),FIND("~",SUBSTITUTE(I$6," ","~",LEN(TRIM(I$6))-LEN(SUBSTITUTE(TRIM(I$6)," ",""))))-1)&amp;" Total",$B$6:$AH$427,ROW($A336)-5,FALSE))</f>
        <v>0</v>
      </c>
      <c r="J336" s="11">
        <f ca="1">IF(J$5&lt;&gt;"",HLOOKUP(J$5,Functionalization!$G$6:$M$427,ROW($A336)-5,FALSE),IFERROR(INDEX(J$391:J$427,MATCH($F336,$B$391:$B$427,0))/VLOOKUP($F336,$B$391:$AH$427,MATCH(LEFT(TRIM(J$6),FIND("~",SUBSTITUTE(J$6,"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336))*HLOOKUP(LEFT(TRIM(J$6),FIND("~",SUBSTITUTE(J$6," ","~",LEN(TRIM(J$6))-LEN(SUBSTITUTE(TRIM(J$6)," ",""))))-1)&amp;" Total",$B$6:$AH$427,ROW($A336)-5,FALSE))</f>
        <v>0</v>
      </c>
      <c r="K336" s="11">
        <f ca="1">IF(K$5&lt;&gt;"",HLOOKUP(K$5,Functionalization!$G$6:$M$427,ROW($A336)-5,FALSE),IFERROR(INDEX(K$391:K$427,MATCH($F336,$B$391:$B$427,0))/VLOOKUP($F336,$B$391:$AH$427,MATCH(LEFT(TRIM(K$6),FIND("~",SUBSTITUTE(K$6,"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336))*HLOOKUP(LEFT(TRIM(K$6),FIND("~",SUBSTITUTE(K$6," ","~",LEN(TRIM(K$6))-LEN(SUBSTITUTE(TRIM(K$6)," ",""))))-1)&amp;" Total",$B$6:$AH$427,ROW($A336)-5,FALSE))</f>
        <v>0</v>
      </c>
      <c r="L336" s="11">
        <f ca="1">IF(L$5&lt;&gt;"",HLOOKUP(L$5,Functionalization!$G$6:$M$427,ROW($A336)-5,FALSE),IFERROR(INDEX(L$391:L$427,MATCH($F336,$B$391:$B$427,0))/VLOOKUP($F336,$B$391:$AH$427,MATCH(LEFT(TRIM(L$6),FIND("~",SUBSTITUTE(L$6,"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336))*HLOOKUP(LEFT(TRIM(L$6),FIND("~",SUBSTITUTE(L$6," ","~",LEN(TRIM(L$6))-LEN(SUBSTITUTE(TRIM(L$6)," ",""))))-1)&amp;" Total",$B$6:$AH$427,ROW($A336)-5,FALSE))</f>
        <v>0</v>
      </c>
      <c r="M336" s="11">
        <f ca="1">IF(M$5&lt;&gt;"",HLOOKUP(M$5,Functionalization!$G$6:$M$427,ROW($A336)-5,FALSE),IFERROR(INDEX(M$391:M$427,MATCH($F336,$B$391:$B$427,0))/VLOOKUP($F336,$B$391:$AH$427,MATCH(LEFT(TRIM(M$6),FIND("~",SUBSTITUTE(M$6,"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336))*HLOOKUP(LEFT(TRIM(M$6),FIND("~",SUBSTITUTE(M$6," ","~",LEN(TRIM(M$6))-LEN(SUBSTITUTE(TRIM(M$6)," ",""))))-1)&amp;" Total",$B$6:$AH$427,ROW($A336)-5,FALSE))</f>
        <v>0</v>
      </c>
      <c r="N336" s="11">
        <f ca="1">IF(N$5&lt;&gt;"",HLOOKUP(N$5,Functionalization!$G$6:$M$427,ROW($A336)-5,FALSE),IFERROR(INDEX(N$391:N$427,MATCH($F336,$B$391:$B$427,0))/VLOOKUP($F336,$B$391:$AH$427,MATCH(LEFT(TRIM(N$6),FIND("~",SUBSTITUTE(N$6,"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336))*HLOOKUP(LEFT(TRIM(N$6),FIND("~",SUBSTITUTE(N$6," ","~",LEN(TRIM(N$6))-LEN(SUBSTITUTE(TRIM(N$6)," ",""))))-1)&amp;" Total",$B$6:$AH$427,ROW($A336)-5,FALSE))</f>
        <v>0</v>
      </c>
      <c r="O336" s="11">
        <f ca="1">IF(O$5&lt;&gt;"",HLOOKUP(O$5,Functionalization!$G$6:$M$427,ROW($A336)-5,FALSE),IFERROR(INDEX(O$391:O$427,MATCH($F336,$B$391:$B$427,0))/VLOOKUP($F336,$B$391:$AH$427,MATCH(LEFT(TRIM(O$6),FIND("~",SUBSTITUTE(O$6,"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336))*HLOOKUP(LEFT(TRIM(O$6),FIND("~",SUBSTITUTE(O$6," ","~",LEN(TRIM(O$6))-LEN(SUBSTITUTE(TRIM(O$6)," ",""))))-1)&amp;" Total",$B$6:$AH$427,ROW($A336)-5,FALSE))</f>
        <v>0</v>
      </c>
      <c r="P336" s="11">
        <f ca="1">IF(P$5&lt;&gt;"",HLOOKUP(P$5,Functionalization!$G$6:$M$427,ROW($A336)-5,FALSE),IFERROR(INDEX(P$391:P$427,MATCH($F336,$B$391:$B$427,0))/VLOOKUP($F336,$B$391:$AH$427,MATCH(LEFT(TRIM(P$6),FIND("~",SUBSTITUTE(P$6,"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336))*HLOOKUP(LEFT(TRIM(P$6),FIND("~",SUBSTITUTE(P$6," ","~",LEN(TRIM(P$6))-LEN(SUBSTITUTE(TRIM(P$6)," ",""))))-1)&amp;" Total",$B$6:$AH$427,ROW($A336)-5,FALSE))</f>
        <v>0</v>
      </c>
      <c r="Q336" s="11">
        <f ca="1">IF(Q$5&lt;&gt;"",HLOOKUP(Q$5,Functionalization!$G$6:$M$427,ROW($A336)-5,FALSE),IFERROR(INDEX(Q$391:Q$427,MATCH($F336,$B$391:$B$427,0))/VLOOKUP($F336,$B$391:$AH$427,MATCH(LEFT(TRIM(Q$6),FIND("~",SUBSTITUTE(Q$6,"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336))*HLOOKUP(LEFT(TRIM(Q$6),FIND("~",SUBSTITUTE(Q$6," ","~",LEN(TRIM(Q$6))-LEN(SUBSTITUTE(TRIM(Q$6)," ",""))))-1)&amp;" Total",$B$6:$AH$427,ROW($A336)-5,FALSE))</f>
        <v>0</v>
      </c>
      <c r="R336" s="11">
        <f ca="1">IF(R$5&lt;&gt;"",HLOOKUP(R$5,Functionalization!$G$6:$M$427,ROW($A336)-5,FALSE),IFERROR(INDEX(R$391:R$427,MATCH($F336,$B$391:$B$427,0))/VLOOKUP($F336,$B$391:$AH$427,MATCH(LEFT(TRIM(R$6),FIND("~",SUBSTITUTE(R$6,"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336))*HLOOKUP(LEFT(TRIM(R$6),FIND("~",SUBSTITUTE(R$6," ","~",LEN(TRIM(R$6))-LEN(SUBSTITUTE(TRIM(R$6)," ",""))))-1)&amp;" Total",$B$6:$AH$427,ROW($A336)-5,FALSE))</f>
        <v>0</v>
      </c>
      <c r="S336" s="11">
        <f ca="1">IF(S$5&lt;&gt;"",HLOOKUP(S$5,Functionalization!$G$6:$M$427,ROW($A336)-5,FALSE),IFERROR(INDEX(S$391:S$427,MATCH($F336,$B$391:$B$427,0))/VLOOKUP($F336,$B$391:$AH$427,MATCH(LEFT(TRIM(S$6),FIND("~",SUBSTITUTE(S$6,"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336))*HLOOKUP(LEFT(TRIM(S$6),FIND("~",SUBSTITUTE(S$6," ","~",LEN(TRIM(S$6))-LEN(SUBSTITUTE(TRIM(S$6)," ",""))))-1)&amp;" Total",$B$6:$AH$427,ROW($A336)-5,FALSE))</f>
        <v>0</v>
      </c>
      <c r="T336" s="11">
        <f ca="1">IF(T$5&lt;&gt;"",HLOOKUP(T$5,Functionalization!$G$6:$M$427,ROW($A336)-5,FALSE),IFERROR(INDEX(T$391:T$427,MATCH($F336,$B$391:$B$427,0))/VLOOKUP($F336,$B$391:$AH$427,MATCH(LEFT(TRIM(T$6),FIND("~",SUBSTITUTE(T$6,"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336))*HLOOKUP(LEFT(TRIM(T$6),FIND("~",SUBSTITUTE(T$6," ","~",LEN(TRIM(T$6))-LEN(SUBSTITUTE(TRIM(T$6)," ",""))))-1)&amp;" Total",$B$6:$AH$427,ROW($A336)-5,FALSE))</f>
        <v>0</v>
      </c>
      <c r="U336" s="11">
        <f ca="1">IF(U$5&lt;&gt;"",HLOOKUP(U$5,Functionalization!$G$6:$M$427,ROW($A336)-5,FALSE),IFERROR(INDEX(U$391:U$427,MATCH($F336,$B$391:$B$427,0))/VLOOKUP($F336,$B$391:$AH$427,MATCH(LEFT(TRIM(U$6),FIND("~",SUBSTITUTE(U$6,"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336))*HLOOKUP(LEFT(TRIM(U$6),FIND("~",SUBSTITUTE(U$6," ","~",LEN(TRIM(U$6))-LEN(SUBSTITUTE(TRIM(U$6)," ",""))))-1)&amp;" Total",$B$6:$AH$427,ROW($A336)-5,FALSE))</f>
        <v>0</v>
      </c>
      <c r="V336" s="11">
        <f ca="1">IF(V$5&lt;&gt;"",HLOOKUP(V$5,Functionalization!$G$6:$M$427,ROW($A336)-5,FALSE),IFERROR(INDEX(V$391:V$427,MATCH($F336,$B$391:$B$427,0))/VLOOKUP($F336,$B$391:$AH$427,MATCH(LEFT(TRIM(V$6),FIND("~",SUBSTITUTE(V$6,"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336))*HLOOKUP(LEFT(TRIM(V$6),FIND("~",SUBSTITUTE(V$6," ","~",LEN(TRIM(V$6))-LEN(SUBSTITUTE(TRIM(V$6)," ",""))))-1)&amp;" Total",$B$6:$AH$427,ROW($A336)-5,FALSE))</f>
        <v>0</v>
      </c>
      <c r="W336" s="11">
        <f ca="1">IF(W$5&lt;&gt;"",HLOOKUP(W$5,Functionalization!$G$6:$M$427,ROW($A336)-5,FALSE),IFERROR(INDEX(W$391:W$427,MATCH($F336,$B$391:$B$427,0))/VLOOKUP($F336,$B$391:$AH$427,MATCH(LEFT(TRIM(W$6),FIND("~",SUBSTITUTE(W$6,"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336))*HLOOKUP(LEFT(TRIM(W$6),FIND("~",SUBSTITUTE(W$6," ","~",LEN(TRIM(W$6))-LEN(SUBSTITUTE(TRIM(W$6)," ",""))))-1)&amp;" Total",$B$6:$AH$427,ROW($A336)-5,FALSE))</f>
        <v>0</v>
      </c>
      <c r="X336" s="11">
        <f ca="1">IF(X$5&lt;&gt;"",HLOOKUP(X$5,Functionalization!$G$6:$M$427,ROW($A336)-5,FALSE),IFERROR(INDEX(X$391:X$427,MATCH($F336,$B$391:$B$427,0))/VLOOKUP($F336,$B$391:$AH$427,MATCH(LEFT(TRIM(X$6),FIND("~",SUBSTITUTE(X$6,"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336))*HLOOKUP(LEFT(TRIM(X$6),FIND("~",SUBSTITUTE(X$6," ","~",LEN(TRIM(X$6))-LEN(SUBSTITUTE(TRIM(X$6)," ",""))))-1)&amp;" Total",$B$6:$AH$427,ROW($A336)-5,FALSE))</f>
        <v>0</v>
      </c>
      <c r="Y336" s="11">
        <f ca="1">IF(Y$5&lt;&gt;"",HLOOKUP(Y$5,Functionalization!$G$6:$M$427,ROW($A336)-5,FALSE),IFERROR(INDEX(Y$391:Y$427,MATCH($F336,$B$391:$B$427,0))/VLOOKUP($F336,$B$391:$AH$427,MATCH(LEFT(TRIM(Y$6),FIND("~",SUBSTITUTE(Y$6,"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336))*HLOOKUP(LEFT(TRIM(Y$6),FIND("~",SUBSTITUTE(Y$6," ","~",LEN(TRIM(Y$6))-LEN(SUBSTITUTE(TRIM(Y$6)," ",""))))-1)&amp;" Total",$B$6:$AH$427,ROW($A336)-5,FALSE))</f>
        <v>0</v>
      </c>
      <c r="Z336" s="11">
        <f ca="1">IF(Z$5&lt;&gt;"",HLOOKUP(Z$5,Functionalization!$G$6:$M$427,ROW($A336)-5,FALSE),IFERROR(INDEX(Z$391:Z$427,MATCH($F336,$B$391:$B$427,0))/VLOOKUP($F336,$B$391:$AH$427,MATCH(LEFT(TRIM(Z$6),FIND("~",SUBSTITUTE(Z$6,"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336))*HLOOKUP(LEFT(TRIM(Z$6),FIND("~",SUBSTITUTE(Z$6," ","~",LEN(TRIM(Z$6))-LEN(SUBSTITUTE(TRIM(Z$6)," ",""))))-1)&amp;" Total",$B$6:$AH$427,ROW($A336)-5,FALSE))</f>
        <v>0</v>
      </c>
      <c r="AA336" s="11">
        <f ca="1">IF(AA$5&lt;&gt;"",HLOOKUP(AA$5,Functionalization!$G$6:$M$427,ROW($A336)-5,FALSE),IFERROR(INDEX(AA$391:AA$427,MATCH($F336,$B$391:$B$427,0))/VLOOKUP($F336,$B$391:$AH$427,MATCH(LEFT(TRIM(AA$6),FIND("~",SUBSTITUTE(AA$6,"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336))*HLOOKUP(LEFT(TRIM(AA$6),FIND("~",SUBSTITUTE(AA$6," ","~",LEN(TRIM(AA$6))-LEN(SUBSTITUTE(TRIM(AA$6)," ",""))))-1)&amp;" Total",$B$6:$AH$427,ROW($A336)-5,FALSE))</f>
        <v>235854</v>
      </c>
      <c r="AB336" s="11">
        <f ca="1">IF(AB$5&lt;&gt;"",HLOOKUP(AB$5,Functionalization!$G$6:$M$427,ROW($A336)-5,FALSE),IFERROR(INDEX(AB$391:AB$427,MATCH($F336,$B$391:$B$427,0))/VLOOKUP($F336,$B$391:$AH$427,MATCH(LEFT(TRIM(AB$6),FIND("~",SUBSTITUTE(AB$6,"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336))*HLOOKUP(LEFT(TRIM(AB$6),FIND("~",SUBSTITUTE(AB$6," ","~",LEN(TRIM(AB$6))-LEN(SUBSTITUTE(TRIM(AB$6)," ",""))))-1)&amp;" Total",$B$6:$AH$427,ROW($A336)-5,FALSE))</f>
        <v>0</v>
      </c>
      <c r="AC336" s="11">
        <f ca="1">IF(AC$5&lt;&gt;"",HLOOKUP(AC$5,Functionalization!$G$6:$M$427,ROW($A336)-5,FALSE),IFERROR(INDEX(AC$391:AC$427,MATCH($F336,$B$391:$B$427,0))/VLOOKUP($F336,$B$391:$AH$427,MATCH(LEFT(TRIM(AC$6),FIND("~",SUBSTITUTE(AC$6,"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336))*HLOOKUP(LEFT(TRIM(AC$6),FIND("~",SUBSTITUTE(AC$6," ","~",LEN(TRIM(AC$6))-LEN(SUBSTITUTE(TRIM(AC$6)," ",""))))-1)&amp;" Total",$B$6:$AH$427,ROW($A336)-5,FALSE))</f>
        <v>0</v>
      </c>
      <c r="AD336" s="11">
        <f ca="1">IF(AD$5&lt;&gt;"",HLOOKUP(AD$5,Functionalization!$G$6:$M$427,ROW($A336)-5,FALSE),IFERROR(INDEX(AD$391:AD$427,MATCH($F336,$B$391:$B$427,0))/VLOOKUP($F336,$B$391:$AH$427,MATCH(LEFT(TRIM(AD$6),FIND("~",SUBSTITUTE(AD$6,"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336))*HLOOKUP(LEFT(TRIM(AD$6),FIND("~",SUBSTITUTE(AD$6," ","~",LEN(TRIM(AD$6))-LEN(SUBSTITUTE(TRIM(AD$6)," ",""))))-1)&amp;" Total",$B$6:$AH$427,ROW($A336)-5,FALSE))</f>
        <v>235854</v>
      </c>
      <c r="AE336" s="11">
        <f ca="1">IF(AE$5&lt;&gt;"",HLOOKUP(AE$5,Functionalization!$G$6:$M$427,ROW($A336)-5,FALSE),IFERROR(INDEX(AE$391:AE$427,MATCH($F336,$B$391:$B$427,0))/VLOOKUP($F336,$B$391:$AH$427,MATCH(LEFT(TRIM(AE$6),FIND("~",SUBSTITUTE(AE$6,"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336))*HLOOKUP(LEFT(TRIM(AE$6),FIND("~",SUBSTITUTE(AE$6," ","~",LEN(TRIM(AE$6))-LEN(SUBSTITUTE(TRIM(AE$6)," ",""))))-1)&amp;" Total",$B$6:$AH$427,ROW($A336)-5,FALSE))</f>
        <v>0</v>
      </c>
      <c r="AF336" s="11">
        <f ca="1">IF(AF$5&lt;&gt;"",HLOOKUP(AF$5,Functionalization!$G$6:$M$427,ROW($A336)-5,FALSE),IFERROR(INDEX(AF$391:AF$427,MATCH($F336,$B$391:$B$427,0))/VLOOKUP($F336,$B$391:$AH$427,MATCH(LEFT(TRIM(AF$6),FIND("~",SUBSTITUTE(AF$6,"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336))*HLOOKUP(LEFT(TRIM(AF$6),FIND("~",SUBSTITUTE(AF$6," ","~",LEN(TRIM(AF$6))-LEN(SUBSTITUTE(TRIM(AF$6)," ",""))))-1)&amp;" Total",$B$6:$AH$427,ROW($A336)-5,FALSE))</f>
        <v>0</v>
      </c>
      <c r="AG336" s="11">
        <f ca="1">IF(AG$5&lt;&gt;"",HLOOKUP(AG$5,Functionalization!$G$6:$M$427,ROW($A336)-5,FALSE),IFERROR(INDEX(AG$391:AG$427,MATCH($F336,$B$391:$B$427,0))/VLOOKUP($F336,$B$391:$AH$427,MATCH(LEFT(TRIM(AG$6),FIND("~",SUBSTITUTE(AG$6,"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336))*HLOOKUP(LEFT(TRIM(AG$6),FIND("~",SUBSTITUTE(AG$6," ","~",LEN(TRIM(AG$6))-LEN(SUBSTITUTE(TRIM(AG$6)," ",""))))-1)&amp;" Total",$B$6:$AH$427,ROW($A336)-5,FALSE))</f>
        <v>0</v>
      </c>
      <c r="AH336" s="11">
        <f ca="1">IF(AH$5&lt;&gt;"",HLOOKUP(AH$5,Functionalization!$G$6:$M$427,ROW($A336)-5,FALSE),IFERROR(INDEX(AH$391:AH$427,MATCH($F336,$B$391:$B$427,0))/VLOOKUP($F336,$B$391:$AH$427,MATCH(LEFT(TRIM(AH$6),FIND("~",SUBSTITUTE(AH$6,"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336))*HLOOKUP(LEFT(TRIM(AH$6),FIND("~",SUBSTITUTE(AH$6," ","~",LEN(TRIM(AH$6))-LEN(SUBSTITUTE(TRIM(AH$6)," ",""))))-1)&amp;" Total",$B$6:$AH$427,ROW($A336)-5,FALSE))</f>
        <v>0</v>
      </c>
      <c r="AJ336">
        <f ca="1">IFERROR(IF(SUMIF($G$6:$AH$6,AJ$6&amp;" Total",$G336:$AH336)-(SUMIF($G$6:$AH$6,AJ$6&amp;" "&amp;'Input-Func_Class'!$D$22,$G336:$AH336)+IFERROR(SUMIF($G$6:$AH$6,AJ$6&amp;" "&amp;'Input-Func_Class'!$E$22,$G336:$AH336),SUMIF($G$6:$AH$6,AJ$6&amp;" "&amp;'Input-Func_Class'!$B$24,$G336:$AH336))+SUMIF($G$6:$AH$6,AJ$6&amp;" "&amp;'Input-Func_Class'!$F$22,$G336:$AH336))&lt;Check_Limit,0,1),1)</f>
        <v>0</v>
      </c>
      <c r="AK336">
        <f ca="1">IFERROR(IF(SUMIF($G$6:$AH$6,AK$6&amp;" Total",$G336:$AH336)-(SUMIF($G$6:$AH$6,AK$6&amp;" "&amp;'Input-Func_Class'!$D$22,$G336:$AH336)+IFERROR(SUMIF($G$6:$AH$6,AK$6&amp;" "&amp;'Input-Func_Class'!$E$22,$G336:$AH336),SUMIF($G$6:$AH$6,AK$6&amp;" "&amp;'Input-Func_Class'!$B$24,$G336:$AH336))+SUMIF($G$6:$AH$6,AK$6&amp;" "&amp;'Input-Func_Class'!$F$22,$G336:$AH336))&lt;Check_Limit,0,1),1)</f>
        <v>0</v>
      </c>
      <c r="AL336">
        <f ca="1">IFERROR(IF(SUMIF($G$6:$AH$6,AL$6&amp;" Total",$G336:$AH336)-(SUMIF($G$6:$AH$6,AL$6&amp;" "&amp;'Input-Func_Class'!$D$22,$G336:$AH336)+IFERROR(SUMIF($G$6:$AH$6,AL$6&amp;" "&amp;'Input-Func_Class'!$E$22,$G336:$AH336),SUMIF($G$6:$AH$6,AL$6&amp;" "&amp;'Input-Func_Class'!$B$24,$G336:$AH336))+SUMIF($G$6:$AH$6,AL$6&amp;" "&amp;'Input-Func_Class'!$F$22,$G336:$AH336))&lt;Check_Limit,0,1),1)</f>
        <v>0</v>
      </c>
      <c r="AM336">
        <f ca="1">IFERROR(IF(SUMIF($G$6:$AH$6,AM$6&amp;" Total",$G336:$AH336)-(SUMIF($G$6:$AH$6,AM$6&amp;" "&amp;'Input-Func_Class'!$D$22,$G336:$AH336)+IFERROR(SUMIF($G$6:$AH$6,AM$6&amp;" "&amp;'Input-Func_Class'!$E$22,$G336:$AH336),SUMIF($G$6:$AH$6,AM$6&amp;" "&amp;'Input-Func_Class'!$B$24,$G336:$AH336))+SUMIF($G$6:$AH$6,AM$6&amp;" "&amp;'Input-Func_Class'!$F$22,$G336:$AH336))&lt;Check_Limit,0,1),1)</f>
        <v>0</v>
      </c>
      <c r="AN336">
        <f ca="1">IFERROR(IF(SUMIF($G$6:$AH$6,AN$6&amp;" Total",$G336:$AH336)-(SUMIF($G$6:$AH$6,AN$6&amp;" "&amp;'Input-Func_Class'!$D$22,$G336:$AH336)+IFERROR(SUMIF($G$6:$AH$6,AN$6&amp;" "&amp;'Input-Func_Class'!$E$22,$G336:$AH336),SUMIF($G$6:$AH$6,AN$6&amp;" "&amp;'Input-Func_Class'!$B$24,$G336:$AH336))+SUMIF($G$6:$AH$6,AN$6&amp;" "&amp;'Input-Func_Class'!$F$22,$G336:$AH336))&lt;Check_Limit,0,1),1)</f>
        <v>0</v>
      </c>
      <c r="AO336">
        <f ca="1">IFERROR(IF(SUMIF($G$6:$AH$6,AO$6&amp;" Total",$G336:$AH336)-(SUMIF($G$6:$AH$6,AO$6&amp;" "&amp;'Input-Func_Class'!$D$22,$G336:$AH336)+IFERROR(SUMIF($G$6:$AH$6,AO$6&amp;" "&amp;'Input-Func_Class'!$E$22,$G336:$AH336),SUMIF($G$6:$AH$6,AO$6&amp;" "&amp;'Input-Func_Class'!$B$24,$G336:$AH336))+SUMIF($G$6:$AH$6,AO$6&amp;" "&amp;'Input-Func_Class'!$F$22,$G336:$AH336))&lt;Check_Limit,0,1),1)</f>
        <v>0</v>
      </c>
      <c r="AP336">
        <f ca="1">IFERROR(IF(SUMIF($G$6:$AH$6,AP$6&amp;" Total",$G336:$AH336)-(SUMIF($G$6:$AH$6,AP$6&amp;" "&amp;'Input-Func_Class'!$D$22,$G336:$AH336)+IFERROR(SUMIF($G$6:$AH$6,AP$6&amp;" "&amp;'Input-Func_Class'!$E$22,$G336:$AH336),SUMIF($G$6:$AH$6,AP$6&amp;" "&amp;'Input-Func_Class'!$B$24,$G336:$AH336))+SUMIF($G$6:$AH$6,AP$6&amp;" "&amp;'Input-Func_Class'!$F$22,$G336:$AH336))&lt;Check_Limit,0,1),1)</f>
        <v>0</v>
      </c>
    </row>
    <row r="337" spans="1:42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>Functionalization!$D337</f>
        <v>0</v>
      </c>
      <c r="E337" s="11">
        <f t="shared" si="44"/>
        <v>0</v>
      </c>
      <c r="F337" s="3" t="str">
        <f>IF($D337=0,"-",IF('Input-Accounts'!$E337&lt;&gt;0,'Input-Accounts'!$E337,'Input-Accounts'!$G337))</f>
        <v>-</v>
      </c>
      <c r="G337" s="11">
        <f ca="1">IF(G$5&lt;&gt;"",HLOOKUP(G$5,Functionalization!$G$6:$M$427,ROW($A337)-5,FALSE),IFERROR(INDEX(G$391:G$427,MATCH($F337,$B$391:$B$427,0))/VLOOKUP($F337,$B$391:$AH$427,MATCH(LEFT(TRIM(G$6),FIND("~",SUBSTITUTE(G$6,"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337))*HLOOKUP(LEFT(TRIM(G$6),FIND("~",SUBSTITUTE(G$6," ","~",LEN(TRIM(G$6))-LEN(SUBSTITUTE(TRIM(G$6)," ",""))))-1)&amp;" Total",$B$6:$AH$427,ROW($A337)-5,FALSE))</f>
        <v>0</v>
      </c>
      <c r="H337" s="11">
        <f ca="1">IF(H$5&lt;&gt;"",HLOOKUP(H$5,Functionalization!$G$6:$M$427,ROW($A337)-5,FALSE),IFERROR(INDEX(H$391:H$427,MATCH($F337,$B$391:$B$427,0))/VLOOKUP($F337,$B$391:$AH$427,MATCH(LEFT(TRIM(H$6),FIND("~",SUBSTITUTE(H$6,"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337))*HLOOKUP(LEFT(TRIM(H$6),FIND("~",SUBSTITUTE(H$6," ","~",LEN(TRIM(H$6))-LEN(SUBSTITUTE(TRIM(H$6)," ",""))))-1)&amp;" Total",$B$6:$AH$427,ROW($A337)-5,FALSE))</f>
        <v>0</v>
      </c>
      <c r="I337" s="11">
        <f ca="1">IF(I$5&lt;&gt;"",HLOOKUP(I$5,Functionalization!$G$6:$M$427,ROW($A337)-5,FALSE),IFERROR(INDEX(I$391:I$427,MATCH($F337,$B$391:$B$427,0))/VLOOKUP($F337,$B$391:$AH$427,MATCH(LEFT(TRIM(I$6),FIND("~",SUBSTITUTE(I$6,"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337))*HLOOKUP(LEFT(TRIM(I$6),FIND("~",SUBSTITUTE(I$6," ","~",LEN(TRIM(I$6))-LEN(SUBSTITUTE(TRIM(I$6)," ",""))))-1)&amp;" Total",$B$6:$AH$427,ROW($A337)-5,FALSE))</f>
        <v>0</v>
      </c>
      <c r="J337" s="11">
        <f ca="1">IF(J$5&lt;&gt;"",HLOOKUP(J$5,Functionalization!$G$6:$M$427,ROW($A337)-5,FALSE),IFERROR(INDEX(J$391:J$427,MATCH($F337,$B$391:$B$427,0))/VLOOKUP($F337,$B$391:$AH$427,MATCH(LEFT(TRIM(J$6),FIND("~",SUBSTITUTE(J$6,"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337))*HLOOKUP(LEFT(TRIM(J$6),FIND("~",SUBSTITUTE(J$6," ","~",LEN(TRIM(J$6))-LEN(SUBSTITUTE(TRIM(J$6)," ",""))))-1)&amp;" Total",$B$6:$AH$427,ROW($A337)-5,FALSE))</f>
        <v>0</v>
      </c>
      <c r="K337" s="11">
        <f ca="1">IF(K$5&lt;&gt;"",HLOOKUP(K$5,Functionalization!$G$6:$M$427,ROW($A337)-5,FALSE),IFERROR(INDEX(K$391:K$427,MATCH($F337,$B$391:$B$427,0))/VLOOKUP($F337,$B$391:$AH$427,MATCH(LEFT(TRIM(K$6),FIND("~",SUBSTITUTE(K$6,"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337))*HLOOKUP(LEFT(TRIM(K$6),FIND("~",SUBSTITUTE(K$6," ","~",LEN(TRIM(K$6))-LEN(SUBSTITUTE(TRIM(K$6)," ",""))))-1)&amp;" Total",$B$6:$AH$427,ROW($A337)-5,FALSE))</f>
        <v>0</v>
      </c>
      <c r="L337" s="11">
        <f ca="1">IF(L$5&lt;&gt;"",HLOOKUP(L$5,Functionalization!$G$6:$M$427,ROW($A337)-5,FALSE),IFERROR(INDEX(L$391:L$427,MATCH($F337,$B$391:$B$427,0))/VLOOKUP($F337,$B$391:$AH$427,MATCH(LEFT(TRIM(L$6),FIND("~",SUBSTITUTE(L$6,"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337))*HLOOKUP(LEFT(TRIM(L$6),FIND("~",SUBSTITUTE(L$6," ","~",LEN(TRIM(L$6))-LEN(SUBSTITUTE(TRIM(L$6)," ",""))))-1)&amp;" Total",$B$6:$AH$427,ROW($A337)-5,FALSE))</f>
        <v>0</v>
      </c>
      <c r="M337" s="11">
        <f ca="1">IF(M$5&lt;&gt;"",HLOOKUP(M$5,Functionalization!$G$6:$M$427,ROW($A337)-5,FALSE),IFERROR(INDEX(M$391:M$427,MATCH($F337,$B$391:$B$427,0))/VLOOKUP($F337,$B$391:$AH$427,MATCH(LEFT(TRIM(M$6),FIND("~",SUBSTITUTE(M$6,"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337))*HLOOKUP(LEFT(TRIM(M$6),FIND("~",SUBSTITUTE(M$6," ","~",LEN(TRIM(M$6))-LEN(SUBSTITUTE(TRIM(M$6)," ",""))))-1)&amp;" Total",$B$6:$AH$427,ROW($A337)-5,FALSE))</f>
        <v>0</v>
      </c>
      <c r="N337" s="11">
        <f ca="1">IF(N$5&lt;&gt;"",HLOOKUP(N$5,Functionalization!$G$6:$M$427,ROW($A337)-5,FALSE),IFERROR(INDEX(N$391:N$427,MATCH($F337,$B$391:$B$427,0))/VLOOKUP($F337,$B$391:$AH$427,MATCH(LEFT(TRIM(N$6),FIND("~",SUBSTITUTE(N$6,"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337))*HLOOKUP(LEFT(TRIM(N$6),FIND("~",SUBSTITUTE(N$6," ","~",LEN(TRIM(N$6))-LEN(SUBSTITUTE(TRIM(N$6)," ",""))))-1)&amp;" Total",$B$6:$AH$427,ROW($A337)-5,FALSE))</f>
        <v>0</v>
      </c>
      <c r="O337" s="11">
        <f ca="1">IF(O$5&lt;&gt;"",HLOOKUP(O$5,Functionalization!$G$6:$M$427,ROW($A337)-5,FALSE),IFERROR(INDEX(O$391:O$427,MATCH($F337,$B$391:$B$427,0))/VLOOKUP($F337,$B$391:$AH$427,MATCH(LEFT(TRIM(O$6),FIND("~",SUBSTITUTE(O$6,"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337))*HLOOKUP(LEFT(TRIM(O$6),FIND("~",SUBSTITUTE(O$6," ","~",LEN(TRIM(O$6))-LEN(SUBSTITUTE(TRIM(O$6)," ",""))))-1)&amp;" Total",$B$6:$AH$427,ROW($A337)-5,FALSE))</f>
        <v>0</v>
      </c>
      <c r="P337" s="11">
        <f ca="1">IF(P$5&lt;&gt;"",HLOOKUP(P$5,Functionalization!$G$6:$M$427,ROW($A337)-5,FALSE),IFERROR(INDEX(P$391:P$427,MATCH($F337,$B$391:$B$427,0))/VLOOKUP($F337,$B$391:$AH$427,MATCH(LEFT(TRIM(P$6),FIND("~",SUBSTITUTE(P$6,"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337))*HLOOKUP(LEFT(TRIM(P$6),FIND("~",SUBSTITUTE(P$6," ","~",LEN(TRIM(P$6))-LEN(SUBSTITUTE(TRIM(P$6)," ",""))))-1)&amp;" Total",$B$6:$AH$427,ROW($A337)-5,FALSE))</f>
        <v>0</v>
      </c>
      <c r="Q337" s="11">
        <f ca="1">IF(Q$5&lt;&gt;"",HLOOKUP(Q$5,Functionalization!$G$6:$M$427,ROW($A337)-5,FALSE),IFERROR(INDEX(Q$391:Q$427,MATCH($F337,$B$391:$B$427,0))/VLOOKUP($F337,$B$391:$AH$427,MATCH(LEFT(TRIM(Q$6),FIND("~",SUBSTITUTE(Q$6,"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337))*HLOOKUP(LEFT(TRIM(Q$6),FIND("~",SUBSTITUTE(Q$6," ","~",LEN(TRIM(Q$6))-LEN(SUBSTITUTE(TRIM(Q$6)," ",""))))-1)&amp;" Total",$B$6:$AH$427,ROW($A337)-5,FALSE))</f>
        <v>0</v>
      </c>
      <c r="R337" s="11">
        <f ca="1">IF(R$5&lt;&gt;"",HLOOKUP(R$5,Functionalization!$G$6:$M$427,ROW($A337)-5,FALSE),IFERROR(INDEX(R$391:R$427,MATCH($F337,$B$391:$B$427,0))/VLOOKUP($F337,$B$391:$AH$427,MATCH(LEFT(TRIM(R$6),FIND("~",SUBSTITUTE(R$6,"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337))*HLOOKUP(LEFT(TRIM(R$6),FIND("~",SUBSTITUTE(R$6," ","~",LEN(TRIM(R$6))-LEN(SUBSTITUTE(TRIM(R$6)," ",""))))-1)&amp;" Total",$B$6:$AH$427,ROW($A337)-5,FALSE))</f>
        <v>0</v>
      </c>
      <c r="S337" s="11">
        <f ca="1">IF(S$5&lt;&gt;"",HLOOKUP(S$5,Functionalization!$G$6:$M$427,ROW($A337)-5,FALSE),IFERROR(INDEX(S$391:S$427,MATCH($F337,$B$391:$B$427,0))/VLOOKUP($F337,$B$391:$AH$427,MATCH(LEFT(TRIM(S$6),FIND("~",SUBSTITUTE(S$6,"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337))*HLOOKUP(LEFT(TRIM(S$6),FIND("~",SUBSTITUTE(S$6," ","~",LEN(TRIM(S$6))-LEN(SUBSTITUTE(TRIM(S$6)," ",""))))-1)&amp;" Total",$B$6:$AH$427,ROW($A337)-5,FALSE))</f>
        <v>0</v>
      </c>
      <c r="T337" s="11">
        <f ca="1">IF(T$5&lt;&gt;"",HLOOKUP(T$5,Functionalization!$G$6:$M$427,ROW($A337)-5,FALSE),IFERROR(INDEX(T$391:T$427,MATCH($F337,$B$391:$B$427,0))/VLOOKUP($F337,$B$391:$AH$427,MATCH(LEFT(TRIM(T$6),FIND("~",SUBSTITUTE(T$6,"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337))*HLOOKUP(LEFT(TRIM(T$6),FIND("~",SUBSTITUTE(T$6," ","~",LEN(TRIM(T$6))-LEN(SUBSTITUTE(TRIM(T$6)," ",""))))-1)&amp;" Total",$B$6:$AH$427,ROW($A337)-5,FALSE))</f>
        <v>0</v>
      </c>
      <c r="U337" s="11">
        <f ca="1">IF(U$5&lt;&gt;"",HLOOKUP(U$5,Functionalization!$G$6:$M$427,ROW($A337)-5,FALSE),IFERROR(INDEX(U$391:U$427,MATCH($F337,$B$391:$B$427,0))/VLOOKUP($F337,$B$391:$AH$427,MATCH(LEFT(TRIM(U$6),FIND("~",SUBSTITUTE(U$6,"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337))*HLOOKUP(LEFT(TRIM(U$6),FIND("~",SUBSTITUTE(U$6," ","~",LEN(TRIM(U$6))-LEN(SUBSTITUTE(TRIM(U$6)," ",""))))-1)&amp;" Total",$B$6:$AH$427,ROW($A337)-5,FALSE))</f>
        <v>0</v>
      </c>
      <c r="V337" s="11">
        <f ca="1">IF(V$5&lt;&gt;"",HLOOKUP(V$5,Functionalization!$G$6:$M$427,ROW($A337)-5,FALSE),IFERROR(INDEX(V$391:V$427,MATCH($F337,$B$391:$B$427,0))/VLOOKUP($F337,$B$391:$AH$427,MATCH(LEFT(TRIM(V$6),FIND("~",SUBSTITUTE(V$6,"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337))*HLOOKUP(LEFT(TRIM(V$6),FIND("~",SUBSTITUTE(V$6," ","~",LEN(TRIM(V$6))-LEN(SUBSTITUTE(TRIM(V$6)," ",""))))-1)&amp;" Total",$B$6:$AH$427,ROW($A337)-5,FALSE))</f>
        <v>0</v>
      </c>
      <c r="W337" s="11">
        <f ca="1">IF(W$5&lt;&gt;"",HLOOKUP(W$5,Functionalization!$G$6:$M$427,ROW($A337)-5,FALSE),IFERROR(INDEX(W$391:W$427,MATCH($F337,$B$391:$B$427,0))/VLOOKUP($F337,$B$391:$AH$427,MATCH(LEFT(TRIM(W$6),FIND("~",SUBSTITUTE(W$6,"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337))*HLOOKUP(LEFT(TRIM(W$6),FIND("~",SUBSTITUTE(W$6," ","~",LEN(TRIM(W$6))-LEN(SUBSTITUTE(TRIM(W$6)," ",""))))-1)&amp;" Total",$B$6:$AH$427,ROW($A337)-5,FALSE))</f>
        <v>0</v>
      </c>
      <c r="X337" s="11">
        <f ca="1">IF(X$5&lt;&gt;"",HLOOKUP(X$5,Functionalization!$G$6:$M$427,ROW($A337)-5,FALSE),IFERROR(INDEX(X$391:X$427,MATCH($F337,$B$391:$B$427,0))/VLOOKUP($F337,$B$391:$AH$427,MATCH(LEFT(TRIM(X$6),FIND("~",SUBSTITUTE(X$6,"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337))*HLOOKUP(LEFT(TRIM(X$6),FIND("~",SUBSTITUTE(X$6," ","~",LEN(TRIM(X$6))-LEN(SUBSTITUTE(TRIM(X$6)," ",""))))-1)&amp;" Total",$B$6:$AH$427,ROW($A337)-5,FALSE))</f>
        <v>0</v>
      </c>
      <c r="Y337" s="11">
        <f ca="1">IF(Y$5&lt;&gt;"",HLOOKUP(Y$5,Functionalization!$G$6:$M$427,ROW($A337)-5,FALSE),IFERROR(INDEX(Y$391:Y$427,MATCH($F337,$B$391:$B$427,0))/VLOOKUP($F337,$B$391:$AH$427,MATCH(LEFT(TRIM(Y$6),FIND("~",SUBSTITUTE(Y$6,"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337))*HLOOKUP(LEFT(TRIM(Y$6),FIND("~",SUBSTITUTE(Y$6," ","~",LEN(TRIM(Y$6))-LEN(SUBSTITUTE(TRIM(Y$6)," ",""))))-1)&amp;" Total",$B$6:$AH$427,ROW($A337)-5,FALSE))</f>
        <v>0</v>
      </c>
      <c r="Z337" s="11">
        <f ca="1">IF(Z$5&lt;&gt;"",HLOOKUP(Z$5,Functionalization!$G$6:$M$427,ROW($A337)-5,FALSE),IFERROR(INDEX(Z$391:Z$427,MATCH($F337,$B$391:$B$427,0))/VLOOKUP($F337,$B$391:$AH$427,MATCH(LEFT(TRIM(Z$6),FIND("~",SUBSTITUTE(Z$6,"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337))*HLOOKUP(LEFT(TRIM(Z$6),FIND("~",SUBSTITUTE(Z$6," ","~",LEN(TRIM(Z$6))-LEN(SUBSTITUTE(TRIM(Z$6)," ",""))))-1)&amp;" Total",$B$6:$AH$427,ROW($A337)-5,FALSE))</f>
        <v>0</v>
      </c>
      <c r="AA337" s="11">
        <f ca="1">IF(AA$5&lt;&gt;"",HLOOKUP(AA$5,Functionalization!$G$6:$M$427,ROW($A337)-5,FALSE),IFERROR(INDEX(AA$391:AA$427,MATCH($F337,$B$391:$B$427,0))/VLOOKUP($F337,$B$391:$AH$427,MATCH(LEFT(TRIM(AA$6),FIND("~",SUBSTITUTE(AA$6,"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337))*HLOOKUP(LEFT(TRIM(AA$6),FIND("~",SUBSTITUTE(AA$6," ","~",LEN(TRIM(AA$6))-LEN(SUBSTITUTE(TRIM(AA$6)," ",""))))-1)&amp;" Total",$B$6:$AH$427,ROW($A337)-5,FALSE))</f>
        <v>0</v>
      </c>
      <c r="AB337" s="11">
        <f ca="1">IF(AB$5&lt;&gt;"",HLOOKUP(AB$5,Functionalization!$G$6:$M$427,ROW($A337)-5,FALSE),IFERROR(INDEX(AB$391:AB$427,MATCH($F337,$B$391:$B$427,0))/VLOOKUP($F337,$B$391:$AH$427,MATCH(LEFT(TRIM(AB$6),FIND("~",SUBSTITUTE(AB$6,"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337))*HLOOKUP(LEFT(TRIM(AB$6),FIND("~",SUBSTITUTE(AB$6," ","~",LEN(TRIM(AB$6))-LEN(SUBSTITUTE(TRIM(AB$6)," ",""))))-1)&amp;" Total",$B$6:$AH$427,ROW($A337)-5,FALSE))</f>
        <v>0</v>
      </c>
      <c r="AC337" s="11">
        <f ca="1">IF(AC$5&lt;&gt;"",HLOOKUP(AC$5,Functionalization!$G$6:$M$427,ROW($A337)-5,FALSE),IFERROR(INDEX(AC$391:AC$427,MATCH($F337,$B$391:$B$427,0))/VLOOKUP($F337,$B$391:$AH$427,MATCH(LEFT(TRIM(AC$6),FIND("~",SUBSTITUTE(AC$6,"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337))*HLOOKUP(LEFT(TRIM(AC$6),FIND("~",SUBSTITUTE(AC$6," ","~",LEN(TRIM(AC$6))-LEN(SUBSTITUTE(TRIM(AC$6)," ",""))))-1)&amp;" Total",$B$6:$AH$427,ROW($A337)-5,FALSE))</f>
        <v>0</v>
      </c>
      <c r="AD337" s="11">
        <f ca="1">IF(AD$5&lt;&gt;"",HLOOKUP(AD$5,Functionalization!$G$6:$M$427,ROW($A337)-5,FALSE),IFERROR(INDEX(AD$391:AD$427,MATCH($F337,$B$391:$B$427,0))/VLOOKUP($F337,$B$391:$AH$427,MATCH(LEFT(TRIM(AD$6),FIND("~",SUBSTITUTE(AD$6,"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337))*HLOOKUP(LEFT(TRIM(AD$6),FIND("~",SUBSTITUTE(AD$6," ","~",LEN(TRIM(AD$6))-LEN(SUBSTITUTE(TRIM(AD$6)," ",""))))-1)&amp;" Total",$B$6:$AH$427,ROW($A337)-5,FALSE))</f>
        <v>0</v>
      </c>
      <c r="AE337" s="11">
        <f ca="1">IF(AE$5&lt;&gt;"",HLOOKUP(AE$5,Functionalization!$G$6:$M$427,ROW($A337)-5,FALSE),IFERROR(INDEX(AE$391:AE$427,MATCH($F337,$B$391:$B$427,0))/VLOOKUP($F337,$B$391:$AH$427,MATCH(LEFT(TRIM(AE$6),FIND("~",SUBSTITUTE(AE$6,"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337))*HLOOKUP(LEFT(TRIM(AE$6),FIND("~",SUBSTITUTE(AE$6," ","~",LEN(TRIM(AE$6))-LEN(SUBSTITUTE(TRIM(AE$6)," ",""))))-1)&amp;" Total",$B$6:$AH$427,ROW($A337)-5,FALSE))</f>
        <v>0</v>
      </c>
      <c r="AF337" s="11">
        <f ca="1">IF(AF$5&lt;&gt;"",HLOOKUP(AF$5,Functionalization!$G$6:$M$427,ROW($A337)-5,FALSE),IFERROR(INDEX(AF$391:AF$427,MATCH($F337,$B$391:$B$427,0))/VLOOKUP($F337,$B$391:$AH$427,MATCH(LEFT(TRIM(AF$6),FIND("~",SUBSTITUTE(AF$6,"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337))*HLOOKUP(LEFT(TRIM(AF$6),FIND("~",SUBSTITUTE(AF$6," ","~",LEN(TRIM(AF$6))-LEN(SUBSTITUTE(TRIM(AF$6)," ",""))))-1)&amp;" Total",$B$6:$AH$427,ROW($A337)-5,FALSE))</f>
        <v>0</v>
      </c>
      <c r="AG337" s="11">
        <f ca="1">IF(AG$5&lt;&gt;"",HLOOKUP(AG$5,Functionalization!$G$6:$M$427,ROW($A337)-5,FALSE),IFERROR(INDEX(AG$391:AG$427,MATCH($F337,$B$391:$B$427,0))/VLOOKUP($F337,$B$391:$AH$427,MATCH(LEFT(TRIM(AG$6),FIND("~",SUBSTITUTE(AG$6,"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337))*HLOOKUP(LEFT(TRIM(AG$6),FIND("~",SUBSTITUTE(AG$6," ","~",LEN(TRIM(AG$6))-LEN(SUBSTITUTE(TRIM(AG$6)," ",""))))-1)&amp;" Total",$B$6:$AH$427,ROW($A337)-5,FALSE))</f>
        <v>0</v>
      </c>
      <c r="AH337" s="11">
        <f ca="1">IF(AH$5&lt;&gt;"",HLOOKUP(AH$5,Functionalization!$G$6:$M$427,ROW($A337)-5,FALSE),IFERROR(INDEX(AH$391:AH$427,MATCH($F337,$B$391:$B$427,0))/VLOOKUP($F337,$B$391:$AH$427,MATCH(LEFT(TRIM(AH$6),FIND("~",SUBSTITUTE(AH$6,"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337))*HLOOKUP(LEFT(TRIM(AH$6),FIND("~",SUBSTITUTE(AH$6," ","~",LEN(TRIM(AH$6))-LEN(SUBSTITUTE(TRIM(AH$6)," ",""))))-1)&amp;" Total",$B$6:$AH$427,ROW($A337)-5,FALSE))</f>
        <v>0</v>
      </c>
      <c r="AJ337">
        <f ca="1">IFERROR(IF(SUMIF($G$6:$AH$6,AJ$6&amp;" Total",$G337:$AH337)-(SUMIF($G$6:$AH$6,AJ$6&amp;" "&amp;'Input-Func_Class'!$D$22,$G337:$AH337)+IFERROR(SUMIF($G$6:$AH$6,AJ$6&amp;" "&amp;'Input-Func_Class'!$E$22,$G337:$AH337),SUMIF($G$6:$AH$6,AJ$6&amp;" "&amp;'Input-Func_Class'!$B$24,$G337:$AH337))+SUMIF($G$6:$AH$6,AJ$6&amp;" "&amp;'Input-Func_Class'!$F$22,$G337:$AH337))&lt;Check_Limit,0,1),1)</f>
        <v>0</v>
      </c>
      <c r="AK337">
        <f ca="1">IFERROR(IF(SUMIF($G$6:$AH$6,AK$6&amp;" Total",$G337:$AH337)-(SUMIF($G$6:$AH$6,AK$6&amp;" "&amp;'Input-Func_Class'!$D$22,$G337:$AH337)+IFERROR(SUMIF($G$6:$AH$6,AK$6&amp;" "&amp;'Input-Func_Class'!$E$22,$G337:$AH337),SUMIF($G$6:$AH$6,AK$6&amp;" "&amp;'Input-Func_Class'!$B$24,$G337:$AH337))+SUMIF($G$6:$AH$6,AK$6&amp;" "&amp;'Input-Func_Class'!$F$22,$G337:$AH337))&lt;Check_Limit,0,1),1)</f>
        <v>0</v>
      </c>
      <c r="AL337">
        <f ca="1">IFERROR(IF(SUMIF($G$6:$AH$6,AL$6&amp;" Total",$G337:$AH337)-(SUMIF($G$6:$AH$6,AL$6&amp;" "&amp;'Input-Func_Class'!$D$22,$G337:$AH337)+IFERROR(SUMIF($G$6:$AH$6,AL$6&amp;" "&amp;'Input-Func_Class'!$E$22,$G337:$AH337),SUMIF($G$6:$AH$6,AL$6&amp;" "&amp;'Input-Func_Class'!$B$24,$G337:$AH337))+SUMIF($G$6:$AH$6,AL$6&amp;" "&amp;'Input-Func_Class'!$F$22,$G337:$AH337))&lt;Check_Limit,0,1),1)</f>
        <v>0</v>
      </c>
      <c r="AM337">
        <f ca="1">IFERROR(IF(SUMIF($G$6:$AH$6,AM$6&amp;" Total",$G337:$AH337)-(SUMIF($G$6:$AH$6,AM$6&amp;" "&amp;'Input-Func_Class'!$D$22,$G337:$AH337)+IFERROR(SUMIF($G$6:$AH$6,AM$6&amp;" "&amp;'Input-Func_Class'!$E$22,$G337:$AH337),SUMIF($G$6:$AH$6,AM$6&amp;" "&amp;'Input-Func_Class'!$B$24,$G337:$AH337))+SUMIF($G$6:$AH$6,AM$6&amp;" "&amp;'Input-Func_Class'!$F$22,$G337:$AH337))&lt;Check_Limit,0,1),1)</f>
        <v>0</v>
      </c>
      <c r="AN337">
        <f ca="1">IFERROR(IF(SUMIF($G$6:$AH$6,AN$6&amp;" Total",$G337:$AH337)-(SUMIF($G$6:$AH$6,AN$6&amp;" "&amp;'Input-Func_Class'!$D$22,$G337:$AH337)+IFERROR(SUMIF($G$6:$AH$6,AN$6&amp;" "&amp;'Input-Func_Class'!$E$22,$G337:$AH337),SUMIF($G$6:$AH$6,AN$6&amp;" "&amp;'Input-Func_Class'!$B$24,$G337:$AH337))+SUMIF($G$6:$AH$6,AN$6&amp;" "&amp;'Input-Func_Class'!$F$22,$G337:$AH337))&lt;Check_Limit,0,1),1)</f>
        <v>0</v>
      </c>
      <c r="AO337">
        <f ca="1">IFERROR(IF(SUMIF($G$6:$AH$6,AO$6&amp;" Total",$G337:$AH337)-(SUMIF($G$6:$AH$6,AO$6&amp;" "&amp;'Input-Func_Class'!$D$22,$G337:$AH337)+IFERROR(SUMIF($G$6:$AH$6,AO$6&amp;" "&amp;'Input-Func_Class'!$E$22,$G337:$AH337),SUMIF($G$6:$AH$6,AO$6&amp;" "&amp;'Input-Func_Class'!$B$24,$G337:$AH337))+SUMIF($G$6:$AH$6,AO$6&amp;" "&amp;'Input-Func_Class'!$F$22,$G337:$AH337))&lt;Check_Limit,0,1),1)</f>
        <v>0</v>
      </c>
      <c r="AP337">
        <f ca="1">IFERROR(IF(SUMIF($G$6:$AH$6,AP$6&amp;" Total",$G337:$AH337)-(SUMIF($G$6:$AH$6,AP$6&amp;" "&amp;'Input-Func_Class'!$D$22,$G337:$AH337)+IFERROR(SUMIF($G$6:$AH$6,AP$6&amp;" "&amp;'Input-Func_Class'!$E$22,$G337:$AH337),SUMIF($G$6:$AH$6,AP$6&amp;" "&amp;'Input-Func_Class'!$B$24,$G337:$AH337))+SUMIF($G$6:$AH$6,AP$6&amp;" "&amp;'Input-Func_Class'!$F$22,$G337:$AH337))&lt;Check_Limit,0,1),1)</f>
        <v>0</v>
      </c>
    </row>
    <row r="338" spans="1:42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>Functionalization!$D338</f>
        <v>696632</v>
      </c>
      <c r="E338" s="11">
        <f t="shared" ca="1" si="44"/>
        <v>0</v>
      </c>
      <c r="F338" s="3" t="str">
        <f>IF($D338=0,"-",IF('Input-Accounts'!$E338&lt;&gt;0,'Input-Accounts'!$E338,'Input-Accounts'!$G338))</f>
        <v>INT_DISTPT_FERC_376-386</v>
      </c>
      <c r="G338" s="11">
        <f ca="1">IF(G$5&lt;&gt;"",HLOOKUP(G$5,Functionalization!$G$6:$M$427,ROW($A338)-5,FALSE),IFERROR(INDEX(G$391:G$427,MATCH($F338,$B$391:$B$427,0))/VLOOKUP($F338,$B$391:$AH$427,MATCH(LEFT(TRIM(G$6),FIND("~",SUBSTITUTE(G$6,"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338))*HLOOKUP(LEFT(TRIM(G$6),FIND("~",SUBSTITUTE(G$6," ","~",LEN(TRIM(G$6))-LEN(SUBSTITUTE(TRIM(G$6)," ",""))))-1)&amp;" Total",$B$6:$AH$427,ROW($A338)-5,FALSE))</f>
        <v>0</v>
      </c>
      <c r="H338" s="11">
        <f ca="1">IF(H$5&lt;&gt;"",HLOOKUP(H$5,Functionalization!$G$6:$M$427,ROW($A338)-5,FALSE),IFERROR(INDEX(H$391:H$427,MATCH($F338,$B$391:$B$427,0))/VLOOKUP($F338,$B$391:$AH$427,MATCH(LEFT(TRIM(H$6),FIND("~",SUBSTITUTE(H$6,"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338))*HLOOKUP(LEFT(TRIM(H$6),FIND("~",SUBSTITUTE(H$6," ","~",LEN(TRIM(H$6))-LEN(SUBSTITUTE(TRIM(H$6)," ",""))))-1)&amp;" Total",$B$6:$AH$427,ROW($A338)-5,FALSE))</f>
        <v>0</v>
      </c>
      <c r="I338" s="11">
        <f ca="1">IF(I$5&lt;&gt;"",HLOOKUP(I$5,Functionalization!$G$6:$M$427,ROW($A338)-5,FALSE),IFERROR(INDEX(I$391:I$427,MATCH($F338,$B$391:$B$427,0))/VLOOKUP($F338,$B$391:$AH$427,MATCH(LEFT(TRIM(I$6),FIND("~",SUBSTITUTE(I$6,"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338))*HLOOKUP(LEFT(TRIM(I$6),FIND("~",SUBSTITUTE(I$6," ","~",LEN(TRIM(I$6))-LEN(SUBSTITUTE(TRIM(I$6)," ",""))))-1)&amp;" Total",$B$6:$AH$427,ROW($A338)-5,FALSE))</f>
        <v>0</v>
      </c>
      <c r="J338" s="11">
        <f ca="1">IF(J$5&lt;&gt;"",HLOOKUP(J$5,Functionalization!$G$6:$M$427,ROW($A338)-5,FALSE),IFERROR(INDEX(J$391:J$427,MATCH($F338,$B$391:$B$427,0))/VLOOKUP($F338,$B$391:$AH$427,MATCH(LEFT(TRIM(J$6),FIND("~",SUBSTITUTE(J$6,"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338))*HLOOKUP(LEFT(TRIM(J$6),FIND("~",SUBSTITUTE(J$6," ","~",LEN(TRIM(J$6))-LEN(SUBSTITUTE(TRIM(J$6)," ",""))))-1)&amp;" Total",$B$6:$AH$427,ROW($A338)-5,FALSE))</f>
        <v>0</v>
      </c>
      <c r="K338" s="11">
        <f ca="1">IF(K$5&lt;&gt;"",HLOOKUP(K$5,Functionalization!$G$6:$M$427,ROW($A338)-5,FALSE),IFERROR(INDEX(K$391:K$427,MATCH($F338,$B$391:$B$427,0))/VLOOKUP($F338,$B$391:$AH$427,MATCH(LEFT(TRIM(K$6),FIND("~",SUBSTITUTE(K$6,"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338))*HLOOKUP(LEFT(TRIM(K$6),FIND("~",SUBSTITUTE(K$6," ","~",LEN(TRIM(K$6))-LEN(SUBSTITUTE(TRIM(K$6)," ",""))))-1)&amp;" Total",$B$6:$AH$427,ROW($A338)-5,FALSE))</f>
        <v>0</v>
      </c>
      <c r="L338" s="11">
        <f ca="1">IF(L$5&lt;&gt;"",HLOOKUP(L$5,Functionalization!$G$6:$M$427,ROW($A338)-5,FALSE),IFERROR(INDEX(L$391:L$427,MATCH($F338,$B$391:$B$427,0))/VLOOKUP($F338,$B$391:$AH$427,MATCH(LEFT(TRIM(L$6),FIND("~",SUBSTITUTE(L$6,"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338))*HLOOKUP(LEFT(TRIM(L$6),FIND("~",SUBSTITUTE(L$6," ","~",LEN(TRIM(L$6))-LEN(SUBSTITUTE(TRIM(L$6)," ",""))))-1)&amp;" Total",$B$6:$AH$427,ROW($A338)-5,FALSE))</f>
        <v>0</v>
      </c>
      <c r="M338" s="11">
        <f ca="1">IF(M$5&lt;&gt;"",HLOOKUP(M$5,Functionalization!$G$6:$M$427,ROW($A338)-5,FALSE),IFERROR(INDEX(M$391:M$427,MATCH($F338,$B$391:$B$427,0))/VLOOKUP($F338,$B$391:$AH$427,MATCH(LEFT(TRIM(M$6),FIND("~",SUBSTITUTE(M$6,"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338))*HLOOKUP(LEFT(TRIM(M$6),FIND("~",SUBSTITUTE(M$6," ","~",LEN(TRIM(M$6))-LEN(SUBSTITUTE(TRIM(M$6)," ",""))))-1)&amp;" Total",$B$6:$AH$427,ROW($A338)-5,FALSE))</f>
        <v>0</v>
      </c>
      <c r="N338" s="11">
        <f ca="1">IF(N$5&lt;&gt;"",HLOOKUP(N$5,Functionalization!$G$6:$M$427,ROW($A338)-5,FALSE),IFERROR(INDEX(N$391:N$427,MATCH($F338,$B$391:$B$427,0))/VLOOKUP($F338,$B$391:$AH$427,MATCH(LEFT(TRIM(N$6),FIND("~",SUBSTITUTE(N$6,"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338))*HLOOKUP(LEFT(TRIM(N$6),FIND("~",SUBSTITUTE(N$6," ","~",LEN(TRIM(N$6))-LEN(SUBSTITUTE(TRIM(N$6)," ",""))))-1)&amp;" Total",$B$6:$AH$427,ROW($A338)-5,FALSE))</f>
        <v>0</v>
      </c>
      <c r="O338" s="11">
        <f ca="1">IF(O$5&lt;&gt;"",HLOOKUP(O$5,Functionalization!$G$6:$M$427,ROW($A338)-5,FALSE),IFERROR(INDEX(O$391:O$427,MATCH($F338,$B$391:$B$427,0))/VLOOKUP($F338,$B$391:$AH$427,MATCH(LEFT(TRIM(O$6),FIND("~",SUBSTITUTE(O$6,"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338))*HLOOKUP(LEFT(TRIM(O$6),FIND("~",SUBSTITUTE(O$6," ","~",LEN(TRIM(O$6))-LEN(SUBSTITUTE(TRIM(O$6)," ",""))))-1)&amp;" Total",$B$6:$AH$427,ROW($A338)-5,FALSE))</f>
        <v>0</v>
      </c>
      <c r="P338" s="11">
        <f ca="1">IF(P$5&lt;&gt;"",HLOOKUP(P$5,Functionalization!$G$6:$M$427,ROW($A338)-5,FALSE),IFERROR(INDEX(P$391:P$427,MATCH($F338,$B$391:$B$427,0))/VLOOKUP($F338,$B$391:$AH$427,MATCH(LEFT(TRIM(P$6),FIND("~",SUBSTITUTE(P$6,"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338))*HLOOKUP(LEFT(TRIM(P$6),FIND("~",SUBSTITUTE(P$6," ","~",LEN(TRIM(P$6))-LEN(SUBSTITUTE(TRIM(P$6)," ",""))))-1)&amp;" Total",$B$6:$AH$427,ROW($A338)-5,FALSE))</f>
        <v>0</v>
      </c>
      <c r="Q338" s="11">
        <f ca="1">IF(Q$5&lt;&gt;"",HLOOKUP(Q$5,Functionalization!$G$6:$M$427,ROW($A338)-5,FALSE),IFERROR(INDEX(Q$391:Q$427,MATCH($F338,$B$391:$B$427,0))/VLOOKUP($F338,$B$391:$AH$427,MATCH(LEFT(TRIM(Q$6),FIND("~",SUBSTITUTE(Q$6,"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338))*HLOOKUP(LEFT(TRIM(Q$6),FIND("~",SUBSTITUTE(Q$6," ","~",LEN(TRIM(Q$6))-LEN(SUBSTITUTE(TRIM(Q$6)," ",""))))-1)&amp;" Total",$B$6:$AH$427,ROW($A338)-5,FALSE))</f>
        <v>0</v>
      </c>
      <c r="R338" s="11">
        <f ca="1">IF(R$5&lt;&gt;"",HLOOKUP(R$5,Functionalization!$G$6:$M$427,ROW($A338)-5,FALSE),IFERROR(INDEX(R$391:R$427,MATCH($F338,$B$391:$B$427,0))/VLOOKUP($F338,$B$391:$AH$427,MATCH(LEFT(TRIM(R$6),FIND("~",SUBSTITUTE(R$6,"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338))*HLOOKUP(LEFT(TRIM(R$6),FIND("~",SUBSTITUTE(R$6," ","~",LEN(TRIM(R$6))-LEN(SUBSTITUTE(TRIM(R$6)," ",""))))-1)&amp;" Total",$B$6:$AH$427,ROW($A338)-5,FALSE))</f>
        <v>0</v>
      </c>
      <c r="S338" s="11">
        <f ca="1">IF(S$5&lt;&gt;"",HLOOKUP(S$5,Functionalization!$G$6:$M$427,ROW($A338)-5,FALSE),IFERROR(INDEX(S$391:S$427,MATCH($F338,$B$391:$B$427,0))/VLOOKUP($F338,$B$391:$AH$427,MATCH(LEFT(TRIM(S$6),FIND("~",SUBSTITUTE(S$6,"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338))*HLOOKUP(LEFT(TRIM(S$6),FIND("~",SUBSTITUTE(S$6," ","~",LEN(TRIM(S$6))-LEN(SUBSTITUTE(TRIM(S$6)," ",""))))-1)&amp;" Total",$B$6:$AH$427,ROW($A338)-5,FALSE))</f>
        <v>0</v>
      </c>
      <c r="T338" s="11">
        <f ca="1">IF(T$5&lt;&gt;"",HLOOKUP(T$5,Functionalization!$G$6:$M$427,ROW($A338)-5,FALSE),IFERROR(INDEX(T$391:T$427,MATCH($F338,$B$391:$B$427,0))/VLOOKUP($F338,$B$391:$AH$427,MATCH(LEFT(TRIM(T$6),FIND("~",SUBSTITUTE(T$6,"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338))*HLOOKUP(LEFT(TRIM(T$6),FIND("~",SUBSTITUTE(T$6," ","~",LEN(TRIM(T$6))-LEN(SUBSTITUTE(TRIM(T$6)," ",""))))-1)&amp;" Total",$B$6:$AH$427,ROW($A338)-5,FALSE))</f>
        <v>0</v>
      </c>
      <c r="U338" s="11">
        <f ca="1">IF(U$5&lt;&gt;"",HLOOKUP(U$5,Functionalization!$G$6:$M$427,ROW($A338)-5,FALSE),IFERROR(INDEX(U$391:U$427,MATCH($F338,$B$391:$B$427,0))/VLOOKUP($F338,$B$391:$AH$427,MATCH(LEFT(TRIM(U$6),FIND("~",SUBSTITUTE(U$6,"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338))*HLOOKUP(LEFT(TRIM(U$6),FIND("~",SUBSTITUTE(U$6," ","~",LEN(TRIM(U$6))-LEN(SUBSTITUTE(TRIM(U$6)," ",""))))-1)&amp;" Total",$B$6:$AH$427,ROW($A338)-5,FALSE))</f>
        <v>0</v>
      </c>
      <c r="V338" s="11">
        <f ca="1">IF(V$5&lt;&gt;"",HLOOKUP(V$5,Functionalization!$G$6:$M$427,ROW($A338)-5,FALSE),IFERROR(INDEX(V$391:V$427,MATCH($F338,$B$391:$B$427,0))/VLOOKUP($F338,$B$391:$AH$427,MATCH(LEFT(TRIM(V$6),FIND("~",SUBSTITUTE(V$6,"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338))*HLOOKUP(LEFT(TRIM(V$6),FIND("~",SUBSTITUTE(V$6," ","~",LEN(TRIM(V$6))-LEN(SUBSTITUTE(TRIM(V$6)," ",""))))-1)&amp;" Total",$B$6:$AH$427,ROW($A338)-5,FALSE))</f>
        <v>0</v>
      </c>
      <c r="W338" s="11">
        <f ca="1">IF(W$5&lt;&gt;"",HLOOKUP(W$5,Functionalization!$G$6:$M$427,ROW($A338)-5,FALSE),IFERROR(INDEX(W$391:W$427,MATCH($F338,$B$391:$B$427,0))/VLOOKUP($F338,$B$391:$AH$427,MATCH(LEFT(TRIM(W$6),FIND("~",SUBSTITUTE(W$6,"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338))*HLOOKUP(LEFT(TRIM(W$6),FIND("~",SUBSTITUTE(W$6," ","~",LEN(TRIM(W$6))-LEN(SUBSTITUTE(TRIM(W$6)," ",""))))-1)&amp;" Total",$B$6:$AH$427,ROW($A338)-5,FALSE))</f>
        <v>531126.55960064882</v>
      </c>
      <c r="X338" s="11">
        <f ca="1">IF(X$5&lt;&gt;"",HLOOKUP(X$5,Functionalization!$G$6:$M$427,ROW($A338)-5,FALSE),IFERROR(INDEX(X$391:X$427,MATCH($F338,$B$391:$B$427,0))/VLOOKUP($F338,$B$391:$AH$427,MATCH(LEFT(TRIM(X$6),FIND("~",SUBSTITUTE(X$6,"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338))*HLOOKUP(LEFT(TRIM(X$6),FIND("~",SUBSTITUTE(X$6," ","~",LEN(TRIM(X$6))-LEN(SUBSTITUTE(TRIM(X$6)," ",""))))-1)&amp;" Total",$B$6:$AH$427,ROW($A338)-5,FALSE))</f>
        <v>408738.81659161835</v>
      </c>
      <c r="Y338" s="11">
        <f ca="1">IF(Y$5&lt;&gt;"",HLOOKUP(Y$5,Functionalization!$G$6:$M$427,ROW($A338)-5,FALSE),IFERROR(INDEX(Y$391:Y$427,MATCH($F338,$B$391:$B$427,0))/VLOOKUP($F338,$B$391:$AH$427,MATCH(LEFT(TRIM(Y$6),FIND("~",SUBSTITUTE(Y$6,"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338))*HLOOKUP(LEFT(TRIM(Y$6),FIND("~",SUBSTITUTE(Y$6," ","~",LEN(TRIM(Y$6))-LEN(SUBSTITUTE(TRIM(Y$6)," ",""))))-1)&amp;" Total",$B$6:$AH$427,ROW($A338)-5,FALSE))</f>
        <v>0</v>
      </c>
      <c r="Z338" s="11">
        <f ca="1">IF(Z$5&lt;&gt;"",HLOOKUP(Z$5,Functionalization!$G$6:$M$427,ROW($A338)-5,FALSE),IFERROR(INDEX(Z$391:Z$427,MATCH($F338,$B$391:$B$427,0))/VLOOKUP($F338,$B$391:$AH$427,MATCH(LEFT(TRIM(Z$6),FIND("~",SUBSTITUTE(Z$6,"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338))*HLOOKUP(LEFT(TRIM(Z$6),FIND("~",SUBSTITUTE(Z$6," ","~",LEN(TRIM(Z$6))-LEN(SUBSTITUTE(TRIM(Z$6)," ",""))))-1)&amp;" Total",$B$6:$AH$427,ROW($A338)-5,FALSE))</f>
        <v>122387.74300903063</v>
      </c>
      <c r="AA338" s="11">
        <f ca="1">IF(AA$5&lt;&gt;"",HLOOKUP(AA$5,Functionalization!$G$6:$M$427,ROW($A338)-5,FALSE),IFERROR(INDEX(AA$391:AA$427,MATCH($F338,$B$391:$B$427,0))/VLOOKUP($F338,$B$391:$AH$427,MATCH(LEFT(TRIM(AA$6),FIND("~",SUBSTITUTE(AA$6,"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338))*HLOOKUP(LEFT(TRIM(AA$6),FIND("~",SUBSTITUTE(AA$6," ","~",LEN(TRIM(AA$6))-LEN(SUBSTITUTE(TRIM(AA$6)," ",""))))-1)&amp;" Total",$B$6:$AH$427,ROW($A338)-5,FALSE))</f>
        <v>165505.44039935127</v>
      </c>
      <c r="AB338" s="11">
        <f ca="1">IF(AB$5&lt;&gt;"",HLOOKUP(AB$5,Functionalization!$G$6:$M$427,ROW($A338)-5,FALSE),IFERROR(INDEX(AB$391:AB$427,MATCH($F338,$B$391:$B$427,0))/VLOOKUP($F338,$B$391:$AH$427,MATCH(LEFT(TRIM(AB$6),FIND("~",SUBSTITUTE(AB$6,"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338))*HLOOKUP(LEFT(TRIM(AB$6),FIND("~",SUBSTITUTE(AB$6," ","~",LEN(TRIM(AB$6))-LEN(SUBSTITUTE(TRIM(AB$6)," ",""))))-1)&amp;" Total",$B$6:$AH$427,ROW($A338)-5,FALSE))</f>
        <v>0</v>
      </c>
      <c r="AC338" s="11">
        <f ca="1">IF(AC$5&lt;&gt;"",HLOOKUP(AC$5,Functionalization!$G$6:$M$427,ROW($A338)-5,FALSE),IFERROR(INDEX(AC$391:AC$427,MATCH($F338,$B$391:$B$427,0))/VLOOKUP($F338,$B$391:$AH$427,MATCH(LEFT(TRIM(AC$6),FIND("~",SUBSTITUTE(AC$6,"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338))*HLOOKUP(LEFT(TRIM(AC$6),FIND("~",SUBSTITUTE(AC$6," ","~",LEN(TRIM(AC$6))-LEN(SUBSTITUTE(TRIM(AC$6)," ",""))))-1)&amp;" Total",$B$6:$AH$427,ROW($A338)-5,FALSE))</f>
        <v>0</v>
      </c>
      <c r="AD338" s="11">
        <f ca="1">IF(AD$5&lt;&gt;"",HLOOKUP(AD$5,Functionalization!$G$6:$M$427,ROW($A338)-5,FALSE),IFERROR(INDEX(AD$391:AD$427,MATCH($F338,$B$391:$B$427,0))/VLOOKUP($F338,$B$391:$AH$427,MATCH(LEFT(TRIM(AD$6),FIND("~",SUBSTITUTE(AD$6,"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338))*HLOOKUP(LEFT(TRIM(AD$6),FIND("~",SUBSTITUTE(AD$6," ","~",LEN(TRIM(AD$6))-LEN(SUBSTITUTE(TRIM(AD$6)," ",""))))-1)&amp;" Total",$B$6:$AH$427,ROW($A338)-5,FALSE))</f>
        <v>165505.44039935127</v>
      </c>
      <c r="AE338" s="11">
        <f ca="1">IF(AE$5&lt;&gt;"",HLOOKUP(AE$5,Functionalization!$G$6:$M$427,ROW($A338)-5,FALSE),IFERROR(INDEX(AE$391:AE$427,MATCH($F338,$B$391:$B$427,0))/VLOOKUP($F338,$B$391:$AH$427,MATCH(LEFT(TRIM(AE$6),FIND("~",SUBSTITUTE(AE$6,"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338))*HLOOKUP(LEFT(TRIM(AE$6),FIND("~",SUBSTITUTE(AE$6," ","~",LEN(TRIM(AE$6))-LEN(SUBSTITUTE(TRIM(AE$6)," ",""))))-1)&amp;" Total",$B$6:$AH$427,ROW($A338)-5,FALSE))</f>
        <v>0</v>
      </c>
      <c r="AF338" s="11">
        <f ca="1">IF(AF$5&lt;&gt;"",HLOOKUP(AF$5,Functionalization!$G$6:$M$427,ROW($A338)-5,FALSE),IFERROR(INDEX(AF$391:AF$427,MATCH($F338,$B$391:$B$427,0))/VLOOKUP($F338,$B$391:$AH$427,MATCH(LEFT(TRIM(AF$6),FIND("~",SUBSTITUTE(AF$6,"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338))*HLOOKUP(LEFT(TRIM(AF$6),FIND("~",SUBSTITUTE(AF$6," ","~",LEN(TRIM(AF$6))-LEN(SUBSTITUTE(TRIM(AF$6)," ",""))))-1)&amp;" Total",$B$6:$AH$427,ROW($A338)-5,FALSE))</f>
        <v>0</v>
      </c>
      <c r="AG338" s="11">
        <f ca="1">IF(AG$5&lt;&gt;"",HLOOKUP(AG$5,Functionalization!$G$6:$M$427,ROW($A338)-5,FALSE),IFERROR(INDEX(AG$391:AG$427,MATCH($F338,$B$391:$B$427,0))/VLOOKUP($F338,$B$391:$AH$427,MATCH(LEFT(TRIM(AG$6),FIND("~",SUBSTITUTE(AG$6,"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338))*HLOOKUP(LEFT(TRIM(AG$6),FIND("~",SUBSTITUTE(AG$6," ","~",LEN(TRIM(AG$6))-LEN(SUBSTITUTE(TRIM(AG$6)," ",""))))-1)&amp;" Total",$B$6:$AH$427,ROW($A338)-5,FALSE))</f>
        <v>0</v>
      </c>
      <c r="AH338" s="11">
        <f ca="1">IF(AH$5&lt;&gt;"",HLOOKUP(AH$5,Functionalization!$G$6:$M$427,ROW($A338)-5,FALSE),IFERROR(INDEX(AH$391:AH$427,MATCH($F338,$B$391:$B$427,0))/VLOOKUP($F338,$B$391:$AH$427,MATCH(LEFT(TRIM(AH$6),FIND("~",SUBSTITUTE(AH$6,"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338))*HLOOKUP(LEFT(TRIM(AH$6),FIND("~",SUBSTITUTE(AH$6," ","~",LEN(TRIM(AH$6))-LEN(SUBSTITUTE(TRIM(AH$6)," ",""))))-1)&amp;" Total",$B$6:$AH$427,ROW($A338)-5,FALSE))</f>
        <v>0</v>
      </c>
      <c r="AJ338">
        <f ca="1">IFERROR(IF(SUMIF($G$6:$AH$6,AJ$6&amp;" Total",$G338:$AH338)-(SUMIF($G$6:$AH$6,AJ$6&amp;" "&amp;'Input-Func_Class'!$D$22,$G338:$AH338)+IFERROR(SUMIF($G$6:$AH$6,AJ$6&amp;" "&amp;'Input-Func_Class'!$E$22,$G338:$AH338),SUMIF($G$6:$AH$6,AJ$6&amp;" "&amp;'Input-Func_Class'!$B$24,$G338:$AH338))+SUMIF($G$6:$AH$6,AJ$6&amp;" "&amp;'Input-Func_Class'!$F$22,$G338:$AH338))&lt;Check_Limit,0,1),1)</f>
        <v>0</v>
      </c>
      <c r="AK338">
        <f ca="1">IFERROR(IF(SUMIF($G$6:$AH$6,AK$6&amp;" Total",$G338:$AH338)-(SUMIF($G$6:$AH$6,AK$6&amp;" "&amp;'Input-Func_Class'!$D$22,$G338:$AH338)+IFERROR(SUMIF($G$6:$AH$6,AK$6&amp;" "&amp;'Input-Func_Class'!$E$22,$G338:$AH338),SUMIF($G$6:$AH$6,AK$6&amp;" "&amp;'Input-Func_Class'!$B$24,$G338:$AH338))+SUMIF($G$6:$AH$6,AK$6&amp;" "&amp;'Input-Func_Class'!$F$22,$G338:$AH338))&lt;Check_Limit,0,1),1)</f>
        <v>0</v>
      </c>
      <c r="AL338">
        <f ca="1">IFERROR(IF(SUMIF($G$6:$AH$6,AL$6&amp;" Total",$G338:$AH338)-(SUMIF($G$6:$AH$6,AL$6&amp;" "&amp;'Input-Func_Class'!$D$22,$G338:$AH338)+IFERROR(SUMIF($G$6:$AH$6,AL$6&amp;" "&amp;'Input-Func_Class'!$E$22,$G338:$AH338),SUMIF($G$6:$AH$6,AL$6&amp;" "&amp;'Input-Func_Class'!$B$24,$G338:$AH338))+SUMIF($G$6:$AH$6,AL$6&amp;" "&amp;'Input-Func_Class'!$F$22,$G338:$AH338))&lt;Check_Limit,0,1),1)</f>
        <v>0</v>
      </c>
      <c r="AM338">
        <f ca="1">IFERROR(IF(SUMIF($G$6:$AH$6,AM$6&amp;" Total",$G338:$AH338)-(SUMIF($G$6:$AH$6,AM$6&amp;" "&amp;'Input-Func_Class'!$D$22,$G338:$AH338)+IFERROR(SUMIF($G$6:$AH$6,AM$6&amp;" "&amp;'Input-Func_Class'!$E$22,$G338:$AH338),SUMIF($G$6:$AH$6,AM$6&amp;" "&amp;'Input-Func_Class'!$B$24,$G338:$AH338))+SUMIF($G$6:$AH$6,AM$6&amp;" "&amp;'Input-Func_Class'!$F$22,$G338:$AH338))&lt;Check_Limit,0,1),1)</f>
        <v>0</v>
      </c>
      <c r="AN338">
        <f ca="1">IFERROR(IF(SUMIF($G$6:$AH$6,AN$6&amp;" Total",$G338:$AH338)-(SUMIF($G$6:$AH$6,AN$6&amp;" "&amp;'Input-Func_Class'!$D$22,$G338:$AH338)+IFERROR(SUMIF($G$6:$AH$6,AN$6&amp;" "&amp;'Input-Func_Class'!$E$22,$G338:$AH338),SUMIF($G$6:$AH$6,AN$6&amp;" "&amp;'Input-Func_Class'!$B$24,$G338:$AH338))+SUMIF($G$6:$AH$6,AN$6&amp;" "&amp;'Input-Func_Class'!$F$22,$G338:$AH338))&lt;Check_Limit,0,1),1)</f>
        <v>0</v>
      </c>
      <c r="AO338">
        <f ca="1">IFERROR(IF(SUMIF($G$6:$AH$6,AO$6&amp;" Total",$G338:$AH338)-(SUMIF($G$6:$AH$6,AO$6&amp;" "&amp;'Input-Func_Class'!$D$22,$G338:$AH338)+IFERROR(SUMIF($G$6:$AH$6,AO$6&amp;" "&amp;'Input-Func_Class'!$E$22,$G338:$AH338),SUMIF($G$6:$AH$6,AO$6&amp;" "&amp;'Input-Func_Class'!$B$24,$G338:$AH338))+SUMIF($G$6:$AH$6,AO$6&amp;" "&amp;'Input-Func_Class'!$F$22,$G338:$AH338))&lt;Check_Limit,0,1),1)</f>
        <v>0</v>
      </c>
      <c r="AP338">
        <f ca="1">IFERROR(IF(SUMIF($G$6:$AH$6,AP$6&amp;" Total",$G338:$AH338)-(SUMIF($G$6:$AH$6,AP$6&amp;" "&amp;'Input-Func_Class'!$D$22,$G338:$AH338)+IFERROR(SUMIF($G$6:$AH$6,AP$6&amp;" "&amp;'Input-Func_Class'!$E$22,$G338:$AH338),SUMIF($G$6:$AH$6,AP$6&amp;" "&amp;'Input-Func_Class'!$B$24,$G338:$AH338))+SUMIF($G$6:$AH$6,AP$6&amp;" "&amp;'Input-Func_Class'!$F$22,$G338:$AH338))&lt;Check_Limit,0,1),1)</f>
        <v>0</v>
      </c>
    </row>
    <row r="339" spans="1:42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>SUBTOTAL(9,D328:D338)</f>
        <v>126365272</v>
      </c>
      <c r="E339" s="11">
        <f t="shared" ca="1" si="44"/>
        <v>0</v>
      </c>
      <c r="G339" s="111">
        <f t="shared" ref="G339:AH339" ca="1" si="45">SUBTOTAL(9,G328:G338)</f>
        <v>0</v>
      </c>
      <c r="H339" s="111">
        <f t="shared" ca="1" si="45"/>
        <v>0</v>
      </c>
      <c r="I339" s="111">
        <f t="shared" ca="1" si="45"/>
        <v>0</v>
      </c>
      <c r="J339" s="111">
        <f t="shared" ca="1" si="45"/>
        <v>0</v>
      </c>
      <c r="K339" s="111">
        <f t="shared" ca="1" si="45"/>
        <v>0</v>
      </c>
      <c r="L339" s="111">
        <f t="shared" ca="1" si="45"/>
        <v>0</v>
      </c>
      <c r="M339" s="111">
        <f t="shared" ca="1" si="45"/>
        <v>0</v>
      </c>
      <c r="N339" s="111">
        <f t="shared" ca="1" si="45"/>
        <v>0</v>
      </c>
      <c r="O339" s="111">
        <f t="shared" ca="1" si="45"/>
        <v>0</v>
      </c>
      <c r="P339" s="111">
        <f t="shared" ca="1" si="45"/>
        <v>0</v>
      </c>
      <c r="Q339" s="111">
        <f t="shared" ca="1" si="45"/>
        <v>0</v>
      </c>
      <c r="R339" s="111">
        <f t="shared" ca="1" si="45"/>
        <v>0</v>
      </c>
      <c r="S339" s="111">
        <f t="shared" ca="1" si="45"/>
        <v>0</v>
      </c>
      <c r="T339" s="111">
        <f t="shared" ca="1" si="45"/>
        <v>0</v>
      </c>
      <c r="U339" s="111">
        <f t="shared" ca="1" si="45"/>
        <v>0</v>
      </c>
      <c r="V339" s="111">
        <f t="shared" ca="1" si="45"/>
        <v>0</v>
      </c>
      <c r="W339" s="111">
        <f t="shared" ca="1" si="45"/>
        <v>89393327.899221167</v>
      </c>
      <c r="X339" s="111">
        <f t="shared" ca="1" si="45"/>
        <v>69017141.969167173</v>
      </c>
      <c r="Y339" s="111">
        <f t="shared" ca="1" si="45"/>
        <v>0</v>
      </c>
      <c r="Z339" s="111">
        <f t="shared" ca="1" si="45"/>
        <v>20376185.930053987</v>
      </c>
      <c r="AA339" s="111">
        <f t="shared" ca="1" si="45"/>
        <v>36971944.100778833</v>
      </c>
      <c r="AB339" s="111">
        <f t="shared" ca="1" si="45"/>
        <v>0</v>
      </c>
      <c r="AC339" s="111">
        <f t="shared" ca="1" si="45"/>
        <v>0</v>
      </c>
      <c r="AD339" s="111">
        <f t="shared" ca="1" si="45"/>
        <v>36971944.100778833</v>
      </c>
      <c r="AE339" s="111">
        <f t="shared" ca="1" si="45"/>
        <v>0</v>
      </c>
      <c r="AF339" s="111">
        <f t="shared" ca="1" si="45"/>
        <v>0</v>
      </c>
      <c r="AG339" s="111">
        <f t="shared" ca="1" si="45"/>
        <v>0</v>
      </c>
      <c r="AH339" s="111">
        <f t="shared" ca="1" si="45"/>
        <v>0</v>
      </c>
      <c r="AJ339">
        <f ca="1">IFERROR(IF(SUMIF($G$6:$AH$6,AJ$6&amp;" Total",$G339:$AH339)-(SUMIF($G$6:$AH$6,AJ$6&amp;" "&amp;'Input-Func_Class'!$D$22,$G339:$AH339)+IFERROR(SUMIF($G$6:$AH$6,AJ$6&amp;" "&amp;'Input-Func_Class'!$E$22,$G339:$AH339),SUMIF($G$6:$AH$6,AJ$6&amp;" "&amp;'Input-Func_Class'!$B$24,$G339:$AH339))+SUMIF($G$6:$AH$6,AJ$6&amp;" "&amp;'Input-Func_Class'!$F$22,$G339:$AH339))&lt;Check_Limit,0,1),1)</f>
        <v>0</v>
      </c>
      <c r="AK339">
        <f ca="1">IFERROR(IF(SUMIF($G$6:$AH$6,AK$6&amp;" Total",$G339:$AH339)-(SUMIF($G$6:$AH$6,AK$6&amp;" "&amp;'Input-Func_Class'!$D$22,$G339:$AH339)+IFERROR(SUMIF($G$6:$AH$6,AK$6&amp;" "&amp;'Input-Func_Class'!$E$22,$G339:$AH339),SUMIF($G$6:$AH$6,AK$6&amp;" "&amp;'Input-Func_Class'!$B$24,$G339:$AH339))+SUMIF($G$6:$AH$6,AK$6&amp;" "&amp;'Input-Func_Class'!$F$22,$G339:$AH339))&lt;Check_Limit,0,1),1)</f>
        <v>0</v>
      </c>
      <c r="AL339">
        <f ca="1">IFERROR(IF(SUMIF($G$6:$AH$6,AL$6&amp;" Total",$G339:$AH339)-(SUMIF($G$6:$AH$6,AL$6&amp;" "&amp;'Input-Func_Class'!$D$22,$G339:$AH339)+IFERROR(SUMIF($G$6:$AH$6,AL$6&amp;" "&amp;'Input-Func_Class'!$E$22,$G339:$AH339),SUMIF($G$6:$AH$6,AL$6&amp;" "&amp;'Input-Func_Class'!$B$24,$G339:$AH339))+SUMIF($G$6:$AH$6,AL$6&amp;" "&amp;'Input-Func_Class'!$F$22,$G339:$AH339))&lt;Check_Limit,0,1),1)</f>
        <v>0</v>
      </c>
      <c r="AM339">
        <f ca="1">IFERROR(IF(SUMIF($G$6:$AH$6,AM$6&amp;" Total",$G339:$AH339)-(SUMIF($G$6:$AH$6,AM$6&amp;" "&amp;'Input-Func_Class'!$D$22,$G339:$AH339)+IFERROR(SUMIF($G$6:$AH$6,AM$6&amp;" "&amp;'Input-Func_Class'!$E$22,$G339:$AH339),SUMIF($G$6:$AH$6,AM$6&amp;" "&amp;'Input-Func_Class'!$B$24,$G339:$AH339))+SUMIF($G$6:$AH$6,AM$6&amp;" "&amp;'Input-Func_Class'!$F$22,$G339:$AH339))&lt;Check_Limit,0,1),1)</f>
        <v>0</v>
      </c>
      <c r="AN339">
        <f ca="1">IFERROR(IF(SUMIF($G$6:$AH$6,AN$6&amp;" Total",$G339:$AH339)-(SUMIF($G$6:$AH$6,AN$6&amp;" "&amp;'Input-Func_Class'!$D$22,$G339:$AH339)+IFERROR(SUMIF($G$6:$AH$6,AN$6&amp;" "&amp;'Input-Func_Class'!$E$22,$G339:$AH339),SUMIF($G$6:$AH$6,AN$6&amp;" "&amp;'Input-Func_Class'!$B$24,$G339:$AH339))+SUMIF($G$6:$AH$6,AN$6&amp;" "&amp;'Input-Func_Class'!$F$22,$G339:$AH339))&lt;Check_Limit,0,1),1)</f>
        <v>0</v>
      </c>
      <c r="AO339">
        <f ca="1">IFERROR(IF(SUMIF($G$6:$AH$6,AO$6&amp;" Total",$G339:$AH339)-(SUMIF($G$6:$AH$6,AO$6&amp;" "&amp;'Input-Func_Class'!$D$22,$G339:$AH339)+IFERROR(SUMIF($G$6:$AH$6,AO$6&amp;" "&amp;'Input-Func_Class'!$E$22,$G339:$AH339),SUMIF($G$6:$AH$6,AO$6&amp;" "&amp;'Input-Func_Class'!$B$24,$G339:$AH339))+SUMIF($G$6:$AH$6,AO$6&amp;" "&amp;'Input-Func_Class'!$F$22,$G339:$AH339))&lt;Check_Limit,0,1),1)</f>
        <v>0</v>
      </c>
      <c r="AP339">
        <f ca="1">IFERROR(IF(SUMIF($G$6:$AH$6,AP$6&amp;" Total",$G339:$AH339)-(SUMIF($G$6:$AH$6,AP$6&amp;" "&amp;'Input-Func_Class'!$D$22,$G339:$AH339)+IFERROR(SUMIF($G$6:$AH$6,AP$6&amp;" "&amp;'Input-Func_Class'!$E$22,$G339:$AH339),SUMIF($G$6:$AH$6,AP$6&amp;" "&amp;'Input-Func_Class'!$B$24,$G339:$AH339))+SUMIF($G$6:$AH$6,AP$6&amp;" "&amp;'Input-Func_Class'!$F$22,$G339:$AH339))&lt;Check_Limit,0,1),1)</f>
        <v>0</v>
      </c>
    </row>
    <row r="340" spans="1:42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>
        <f t="shared" si="44"/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J340">
        <f>IFERROR(IF(SUMIF($G$6:$AH$6,AJ$6&amp;" Total",$G340:$AH340)-(SUMIF($G$6:$AH$6,AJ$6&amp;" "&amp;'Input-Func_Class'!$D$22,$G340:$AH340)+IFERROR(SUMIF($G$6:$AH$6,AJ$6&amp;" "&amp;'Input-Func_Class'!$E$22,$G340:$AH340),SUMIF($G$6:$AH$6,AJ$6&amp;" "&amp;'Input-Func_Class'!$B$24,$G340:$AH340))+SUMIF($G$6:$AH$6,AJ$6&amp;" "&amp;'Input-Func_Class'!$F$22,$G340:$AH340))&lt;Check_Limit,0,1),1)</f>
        <v>0</v>
      </c>
      <c r="AK340">
        <f>IFERROR(IF(SUMIF($G$6:$AH$6,AK$6&amp;" Total",$G340:$AH340)-(SUMIF($G$6:$AH$6,AK$6&amp;" "&amp;'Input-Func_Class'!$D$22,$G340:$AH340)+IFERROR(SUMIF($G$6:$AH$6,AK$6&amp;" "&amp;'Input-Func_Class'!$E$22,$G340:$AH340),SUMIF($G$6:$AH$6,AK$6&amp;" "&amp;'Input-Func_Class'!$B$24,$G340:$AH340))+SUMIF($G$6:$AH$6,AK$6&amp;" "&amp;'Input-Func_Class'!$F$22,$G340:$AH340))&lt;Check_Limit,0,1),1)</f>
        <v>0</v>
      </c>
      <c r="AL340">
        <f>IFERROR(IF(SUMIF($G$6:$AH$6,AL$6&amp;" Total",$G340:$AH340)-(SUMIF($G$6:$AH$6,AL$6&amp;" "&amp;'Input-Func_Class'!$D$22,$G340:$AH340)+IFERROR(SUMIF($G$6:$AH$6,AL$6&amp;" "&amp;'Input-Func_Class'!$E$22,$G340:$AH340),SUMIF($G$6:$AH$6,AL$6&amp;" "&amp;'Input-Func_Class'!$B$24,$G340:$AH340))+SUMIF($G$6:$AH$6,AL$6&amp;" "&amp;'Input-Func_Class'!$F$22,$G340:$AH340))&lt;Check_Limit,0,1),1)</f>
        <v>0</v>
      </c>
      <c r="AM340">
        <f>IFERROR(IF(SUMIF($G$6:$AH$6,AM$6&amp;" Total",$G340:$AH340)-(SUMIF($G$6:$AH$6,AM$6&amp;" "&amp;'Input-Func_Class'!$D$22,$G340:$AH340)+IFERROR(SUMIF($G$6:$AH$6,AM$6&amp;" "&amp;'Input-Func_Class'!$E$22,$G340:$AH340),SUMIF($G$6:$AH$6,AM$6&amp;" "&amp;'Input-Func_Class'!$B$24,$G340:$AH340))+SUMIF($G$6:$AH$6,AM$6&amp;" "&amp;'Input-Func_Class'!$F$22,$G340:$AH340))&lt;Check_Limit,0,1),1)</f>
        <v>0</v>
      </c>
      <c r="AN340">
        <f>IFERROR(IF(SUMIF($G$6:$AH$6,AN$6&amp;" Total",$G340:$AH340)-(SUMIF($G$6:$AH$6,AN$6&amp;" "&amp;'Input-Func_Class'!$D$22,$G340:$AH340)+IFERROR(SUMIF($G$6:$AH$6,AN$6&amp;" "&amp;'Input-Func_Class'!$E$22,$G340:$AH340),SUMIF($G$6:$AH$6,AN$6&amp;" "&amp;'Input-Func_Class'!$B$24,$G340:$AH340))+SUMIF($G$6:$AH$6,AN$6&amp;" "&amp;'Input-Func_Class'!$F$22,$G340:$AH340))&lt;Check_Limit,0,1),1)</f>
        <v>0</v>
      </c>
      <c r="AO340">
        <f>IFERROR(IF(SUMIF($G$6:$AH$6,AO$6&amp;" Total",$G340:$AH340)-(SUMIF($G$6:$AH$6,AO$6&amp;" "&amp;'Input-Func_Class'!$D$22,$G340:$AH340)+IFERROR(SUMIF($G$6:$AH$6,AO$6&amp;" "&amp;'Input-Func_Class'!$E$22,$G340:$AH340),SUMIF($G$6:$AH$6,AO$6&amp;" "&amp;'Input-Func_Class'!$B$24,$G340:$AH340))+SUMIF($G$6:$AH$6,AO$6&amp;" "&amp;'Input-Func_Class'!$F$22,$G340:$AH340))&lt;Check_Limit,0,1),1)</f>
        <v>0</v>
      </c>
      <c r="AP340">
        <f>IFERROR(IF(SUMIF($G$6:$AH$6,AP$6&amp;" Total",$G340:$AH340)-(SUMIF($G$6:$AH$6,AP$6&amp;" "&amp;'Input-Func_Class'!$D$22,$G340:$AH340)+IFERROR(SUMIF($G$6:$AH$6,AP$6&amp;" "&amp;'Input-Func_Class'!$E$22,$G340:$AH340),SUMIF($G$6:$AH$6,AP$6&amp;" "&amp;'Input-Func_Class'!$B$24,$G340:$AH340))+SUMIF($G$6:$AH$6,AP$6&amp;" "&amp;'Input-Func_Class'!$F$22,$G340:$AH340))&lt;Check_Limit,0,1),1)</f>
        <v>0</v>
      </c>
    </row>
    <row r="341" spans="1:42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>
        <f t="shared" si="44"/>
        <v>0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J341">
        <f>IFERROR(IF(SUMIF($G$6:$AH$6,AJ$6&amp;" Total",$G341:$AH341)-(SUMIF($G$6:$AH$6,AJ$6&amp;" "&amp;'Input-Func_Class'!$D$22,$G341:$AH341)+IFERROR(SUMIF($G$6:$AH$6,AJ$6&amp;" "&amp;'Input-Func_Class'!$E$22,$G341:$AH341),SUMIF($G$6:$AH$6,AJ$6&amp;" "&amp;'Input-Func_Class'!$B$24,$G341:$AH341))+SUMIF($G$6:$AH$6,AJ$6&amp;" "&amp;'Input-Func_Class'!$F$22,$G341:$AH341))&lt;Check_Limit,0,1),1)</f>
        <v>0</v>
      </c>
      <c r="AK341">
        <f>IFERROR(IF(SUMIF($G$6:$AH$6,AK$6&amp;" Total",$G341:$AH341)-(SUMIF($G$6:$AH$6,AK$6&amp;" "&amp;'Input-Func_Class'!$D$22,$G341:$AH341)+IFERROR(SUMIF($G$6:$AH$6,AK$6&amp;" "&amp;'Input-Func_Class'!$E$22,$G341:$AH341),SUMIF($G$6:$AH$6,AK$6&amp;" "&amp;'Input-Func_Class'!$B$24,$G341:$AH341))+SUMIF($G$6:$AH$6,AK$6&amp;" "&amp;'Input-Func_Class'!$F$22,$G341:$AH341))&lt;Check_Limit,0,1),1)</f>
        <v>0</v>
      </c>
      <c r="AL341">
        <f>IFERROR(IF(SUMIF($G$6:$AH$6,AL$6&amp;" Total",$G341:$AH341)-(SUMIF($G$6:$AH$6,AL$6&amp;" "&amp;'Input-Func_Class'!$D$22,$G341:$AH341)+IFERROR(SUMIF($G$6:$AH$6,AL$6&amp;" "&amp;'Input-Func_Class'!$E$22,$G341:$AH341),SUMIF($G$6:$AH$6,AL$6&amp;" "&amp;'Input-Func_Class'!$B$24,$G341:$AH341))+SUMIF($G$6:$AH$6,AL$6&amp;" "&amp;'Input-Func_Class'!$F$22,$G341:$AH341))&lt;Check_Limit,0,1),1)</f>
        <v>0</v>
      </c>
      <c r="AM341">
        <f>IFERROR(IF(SUMIF($G$6:$AH$6,AM$6&amp;" Total",$G341:$AH341)-(SUMIF($G$6:$AH$6,AM$6&amp;" "&amp;'Input-Func_Class'!$D$22,$G341:$AH341)+IFERROR(SUMIF($G$6:$AH$6,AM$6&amp;" "&amp;'Input-Func_Class'!$E$22,$G341:$AH341),SUMIF($G$6:$AH$6,AM$6&amp;" "&amp;'Input-Func_Class'!$B$24,$G341:$AH341))+SUMIF($G$6:$AH$6,AM$6&amp;" "&amp;'Input-Func_Class'!$F$22,$G341:$AH341))&lt;Check_Limit,0,1),1)</f>
        <v>0</v>
      </c>
      <c r="AN341">
        <f>IFERROR(IF(SUMIF($G$6:$AH$6,AN$6&amp;" Total",$G341:$AH341)-(SUMIF($G$6:$AH$6,AN$6&amp;" "&amp;'Input-Func_Class'!$D$22,$G341:$AH341)+IFERROR(SUMIF($G$6:$AH$6,AN$6&amp;" "&amp;'Input-Func_Class'!$E$22,$G341:$AH341),SUMIF($G$6:$AH$6,AN$6&amp;" "&amp;'Input-Func_Class'!$B$24,$G341:$AH341))+SUMIF($G$6:$AH$6,AN$6&amp;" "&amp;'Input-Func_Class'!$F$22,$G341:$AH341))&lt;Check_Limit,0,1),1)</f>
        <v>0</v>
      </c>
      <c r="AO341">
        <f>IFERROR(IF(SUMIF($G$6:$AH$6,AO$6&amp;" Total",$G341:$AH341)-(SUMIF($G$6:$AH$6,AO$6&amp;" "&amp;'Input-Func_Class'!$D$22,$G341:$AH341)+IFERROR(SUMIF($G$6:$AH$6,AO$6&amp;" "&amp;'Input-Func_Class'!$E$22,$G341:$AH341),SUMIF($G$6:$AH$6,AO$6&amp;" "&amp;'Input-Func_Class'!$B$24,$G341:$AH341))+SUMIF($G$6:$AH$6,AO$6&amp;" "&amp;'Input-Func_Class'!$F$22,$G341:$AH341))&lt;Check_Limit,0,1),1)</f>
        <v>0</v>
      </c>
      <c r="AP341">
        <f>IFERROR(IF(SUMIF($G$6:$AH$6,AP$6&amp;" Total",$G341:$AH341)-(SUMIF($G$6:$AH$6,AP$6&amp;" "&amp;'Input-Func_Class'!$D$22,$G341:$AH341)+IFERROR(SUMIF($G$6:$AH$6,AP$6&amp;" "&amp;'Input-Func_Class'!$E$22,$G341:$AH341),SUMIF($G$6:$AH$6,AP$6&amp;" "&amp;'Input-Func_Class'!$B$24,$G341:$AH341))+SUMIF($G$6:$AH$6,AP$6&amp;" "&amp;'Input-Func_Class'!$F$22,$G341:$AH341))&lt;Check_Limit,0,1),1)</f>
        <v>0</v>
      </c>
    </row>
    <row r="342" spans="1:42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>Functionalization!$D342</f>
        <v>491</v>
      </c>
      <c r="E342" s="11">
        <f t="shared" ca="1" si="44"/>
        <v>0</v>
      </c>
      <c r="F342" s="3" t="str">
        <f>IF($D342=0,"-",IF('Input-Accounts'!$E342&lt;&gt;0,'Input-Accounts'!$E342,'Input-Accounts'!$G342))</f>
        <v>INT_PSTD_PLANT</v>
      </c>
      <c r="G342" s="11">
        <f ca="1">IF(G$5&lt;&gt;"",HLOOKUP(G$5,Functionalization!$G$6:$M$427,ROW($A342)-5,FALSE),IFERROR(INDEX(G$391:G$427,MATCH($F342,$B$391:$B$427,0))/VLOOKUP($F342,$B$391:$AH$427,MATCH(LEFT(TRIM(G$6),FIND("~",SUBSTITUTE(G$6,"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342))*HLOOKUP(LEFT(TRIM(G$6),FIND("~",SUBSTITUTE(G$6," ","~",LEN(TRIM(G$6))-LEN(SUBSTITUTE(TRIM(G$6)," ",""))))-1)&amp;" Total",$B$6:$AH$427,ROW($A342)-5,FALSE))</f>
        <v>0</v>
      </c>
      <c r="H342" s="11">
        <f ca="1">IF(H$5&lt;&gt;"",HLOOKUP(H$5,Functionalization!$G$6:$M$427,ROW($A342)-5,FALSE),IFERROR(INDEX(H$391:H$427,MATCH($F342,$B$391:$B$427,0))/VLOOKUP($F342,$B$391:$AH$427,MATCH(LEFT(TRIM(H$6),FIND("~",SUBSTITUTE(H$6,"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342))*HLOOKUP(LEFT(TRIM(H$6),FIND("~",SUBSTITUTE(H$6," ","~",LEN(TRIM(H$6))-LEN(SUBSTITUTE(TRIM(H$6)," ",""))))-1)&amp;" Total",$B$6:$AH$427,ROW($A342)-5,FALSE))</f>
        <v>0</v>
      </c>
      <c r="I342" s="11">
        <f ca="1">IF(I$5&lt;&gt;"",HLOOKUP(I$5,Functionalization!$G$6:$M$427,ROW($A342)-5,FALSE),IFERROR(INDEX(I$391:I$427,MATCH($F342,$B$391:$B$427,0))/VLOOKUP($F342,$B$391:$AH$427,MATCH(LEFT(TRIM(I$6),FIND("~",SUBSTITUTE(I$6,"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342))*HLOOKUP(LEFT(TRIM(I$6),FIND("~",SUBSTITUTE(I$6," ","~",LEN(TRIM(I$6))-LEN(SUBSTITUTE(TRIM(I$6)," ",""))))-1)&amp;" Total",$B$6:$AH$427,ROW($A342)-5,FALSE))</f>
        <v>0</v>
      </c>
      <c r="J342" s="11">
        <f ca="1">IF(J$5&lt;&gt;"",HLOOKUP(J$5,Functionalization!$G$6:$M$427,ROW($A342)-5,FALSE),IFERROR(INDEX(J$391:J$427,MATCH($F342,$B$391:$B$427,0))/VLOOKUP($F342,$B$391:$AH$427,MATCH(LEFT(TRIM(J$6),FIND("~",SUBSTITUTE(J$6,"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342))*HLOOKUP(LEFT(TRIM(J$6),FIND("~",SUBSTITUTE(J$6," ","~",LEN(TRIM(J$6))-LEN(SUBSTITUTE(TRIM(J$6)," ",""))))-1)&amp;" Total",$B$6:$AH$427,ROW($A342)-5,FALSE))</f>
        <v>0</v>
      </c>
      <c r="K342" s="11">
        <f ca="1">IF(K$5&lt;&gt;"",HLOOKUP(K$5,Functionalization!$G$6:$M$427,ROW($A342)-5,FALSE),IFERROR(INDEX(K$391:K$427,MATCH($F342,$B$391:$B$427,0))/VLOOKUP($F342,$B$391:$AH$427,MATCH(LEFT(TRIM(K$6),FIND("~",SUBSTITUTE(K$6,"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342))*HLOOKUP(LEFT(TRIM(K$6),FIND("~",SUBSTITUTE(K$6," ","~",LEN(TRIM(K$6))-LEN(SUBSTITUTE(TRIM(K$6)," ",""))))-1)&amp;" Total",$B$6:$AH$427,ROW($A342)-5,FALSE))</f>
        <v>13.820435629390044</v>
      </c>
      <c r="L342" s="11">
        <f ca="1">IF(L$5&lt;&gt;"",HLOOKUP(L$5,Functionalization!$G$6:$M$427,ROW($A342)-5,FALSE),IFERROR(INDEX(L$391:L$427,MATCH($F342,$B$391:$B$427,0))/VLOOKUP($F342,$B$391:$AH$427,MATCH(LEFT(TRIM(L$6),FIND("~",SUBSTITUTE(L$6,"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342))*HLOOKUP(LEFT(TRIM(L$6),FIND("~",SUBSTITUTE(L$6," ","~",LEN(TRIM(L$6))-LEN(SUBSTITUTE(TRIM(L$6)," ",""))))-1)&amp;" Total",$B$6:$AH$427,ROW($A342)-5,FALSE))</f>
        <v>0</v>
      </c>
      <c r="M342" s="11">
        <f ca="1">IF(M$5&lt;&gt;"",HLOOKUP(M$5,Functionalization!$G$6:$M$427,ROW($A342)-5,FALSE),IFERROR(INDEX(M$391:M$427,MATCH($F342,$B$391:$B$427,0))/VLOOKUP($F342,$B$391:$AH$427,MATCH(LEFT(TRIM(M$6),FIND("~",SUBSTITUTE(M$6,"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342))*HLOOKUP(LEFT(TRIM(M$6),FIND("~",SUBSTITUTE(M$6," ","~",LEN(TRIM(M$6))-LEN(SUBSTITUTE(TRIM(M$6)," ",""))))-1)&amp;" Total",$B$6:$AH$427,ROW($A342)-5,FALSE))</f>
        <v>13.820435629390044</v>
      </c>
      <c r="N342" s="11">
        <f ca="1">IF(N$5&lt;&gt;"",HLOOKUP(N$5,Functionalization!$G$6:$M$427,ROW($A342)-5,FALSE),IFERROR(INDEX(N$391:N$427,MATCH($F342,$B$391:$B$427,0))/VLOOKUP($F342,$B$391:$AH$427,MATCH(LEFT(TRIM(N$6),FIND("~",SUBSTITUTE(N$6,"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342))*HLOOKUP(LEFT(TRIM(N$6),FIND("~",SUBSTITUTE(N$6," ","~",LEN(TRIM(N$6))-LEN(SUBSTITUTE(TRIM(N$6)," ",""))))-1)&amp;" Total",$B$6:$AH$427,ROW($A342)-5,FALSE))</f>
        <v>0</v>
      </c>
      <c r="O342" s="11">
        <f ca="1">IF(O$5&lt;&gt;"",HLOOKUP(O$5,Functionalization!$G$6:$M$427,ROW($A342)-5,FALSE),IFERROR(INDEX(O$391:O$427,MATCH($F342,$B$391:$B$427,0))/VLOOKUP($F342,$B$391:$AH$427,MATCH(LEFT(TRIM(O$6),FIND("~",SUBSTITUTE(O$6,"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342))*HLOOKUP(LEFT(TRIM(O$6),FIND("~",SUBSTITUTE(O$6," ","~",LEN(TRIM(O$6))-LEN(SUBSTITUTE(TRIM(O$6)," ",""))))-1)&amp;" Total",$B$6:$AH$427,ROW($A342)-5,FALSE))</f>
        <v>2.7457545995953918</v>
      </c>
      <c r="P342" s="11">
        <f ca="1">IF(P$5&lt;&gt;"",HLOOKUP(P$5,Functionalization!$G$6:$M$427,ROW($A342)-5,FALSE),IFERROR(INDEX(P$391:P$427,MATCH($F342,$B$391:$B$427,0))/VLOOKUP($F342,$B$391:$AH$427,MATCH(LEFT(TRIM(P$6),FIND("~",SUBSTITUTE(P$6,"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342))*HLOOKUP(LEFT(TRIM(P$6),FIND("~",SUBSTITUTE(P$6," ","~",LEN(TRIM(P$6))-LEN(SUBSTITUTE(TRIM(P$6)," ",""))))-1)&amp;" Total",$B$6:$AH$427,ROW($A342)-5,FALSE))</f>
        <v>2.7457545995953918</v>
      </c>
      <c r="Q342" s="11">
        <f ca="1">IF(Q$5&lt;&gt;"",HLOOKUP(Q$5,Functionalization!$G$6:$M$427,ROW($A342)-5,FALSE),IFERROR(INDEX(Q$391:Q$427,MATCH($F342,$B$391:$B$427,0))/VLOOKUP($F342,$B$391:$AH$427,MATCH(LEFT(TRIM(Q$6),FIND("~",SUBSTITUTE(Q$6,"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342))*HLOOKUP(LEFT(TRIM(Q$6),FIND("~",SUBSTITUTE(Q$6," ","~",LEN(TRIM(Q$6))-LEN(SUBSTITUTE(TRIM(Q$6)," ",""))))-1)&amp;" Total",$B$6:$AH$427,ROW($A342)-5,FALSE))</f>
        <v>0</v>
      </c>
      <c r="R342" s="11">
        <f ca="1">IF(R$5&lt;&gt;"",HLOOKUP(R$5,Functionalization!$G$6:$M$427,ROW($A342)-5,FALSE),IFERROR(INDEX(R$391:R$427,MATCH($F342,$B$391:$B$427,0))/VLOOKUP($F342,$B$391:$AH$427,MATCH(LEFT(TRIM(R$6),FIND("~",SUBSTITUTE(R$6,"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342))*HLOOKUP(LEFT(TRIM(R$6),FIND("~",SUBSTITUTE(R$6," ","~",LEN(TRIM(R$6))-LEN(SUBSTITUTE(TRIM(R$6)," ",""))))-1)&amp;" Total",$B$6:$AH$427,ROW($A342)-5,FALSE))</f>
        <v>0</v>
      </c>
      <c r="S342" s="11">
        <f ca="1">IF(S$5&lt;&gt;"",HLOOKUP(S$5,Functionalization!$G$6:$M$427,ROW($A342)-5,FALSE),IFERROR(INDEX(S$391:S$427,MATCH($F342,$B$391:$B$427,0))/VLOOKUP($F342,$B$391:$AH$427,MATCH(LEFT(TRIM(S$6),FIND("~",SUBSTITUTE(S$6,"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342))*HLOOKUP(LEFT(TRIM(S$6),FIND("~",SUBSTITUTE(S$6," ","~",LEN(TRIM(S$6))-LEN(SUBSTITUTE(TRIM(S$6)," ",""))))-1)&amp;" Total",$B$6:$AH$427,ROW($A342)-5,FALSE))</f>
        <v>31.69133085257165</v>
      </c>
      <c r="T342" s="11">
        <f ca="1">IF(T$5&lt;&gt;"",HLOOKUP(T$5,Functionalization!$G$6:$M$427,ROW($A342)-5,FALSE),IFERROR(INDEX(T$391:T$427,MATCH($F342,$B$391:$B$427,0))/VLOOKUP($F342,$B$391:$AH$427,MATCH(LEFT(TRIM(T$6),FIND("~",SUBSTITUTE(T$6,"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342))*HLOOKUP(LEFT(TRIM(T$6),FIND("~",SUBSTITUTE(T$6," ","~",LEN(TRIM(T$6))-LEN(SUBSTITUTE(TRIM(T$6)," ",""))))-1)&amp;" Total",$B$6:$AH$427,ROW($A342)-5,FALSE))</f>
        <v>31.69133085257165</v>
      </c>
      <c r="U342" s="11">
        <f ca="1">IF(U$5&lt;&gt;"",HLOOKUP(U$5,Functionalization!$G$6:$M$427,ROW($A342)-5,FALSE),IFERROR(INDEX(U$391:U$427,MATCH($F342,$B$391:$B$427,0))/VLOOKUP($F342,$B$391:$AH$427,MATCH(LEFT(TRIM(U$6),FIND("~",SUBSTITUTE(U$6,"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342))*HLOOKUP(LEFT(TRIM(U$6),FIND("~",SUBSTITUTE(U$6," ","~",LEN(TRIM(U$6))-LEN(SUBSTITUTE(TRIM(U$6)," ",""))))-1)&amp;" Total",$B$6:$AH$427,ROW($A342)-5,FALSE))</f>
        <v>0</v>
      </c>
      <c r="V342" s="11">
        <f ca="1">IF(V$5&lt;&gt;"",HLOOKUP(V$5,Functionalization!$G$6:$M$427,ROW($A342)-5,FALSE),IFERROR(INDEX(V$391:V$427,MATCH($F342,$B$391:$B$427,0))/VLOOKUP($F342,$B$391:$AH$427,MATCH(LEFT(TRIM(V$6),FIND("~",SUBSTITUTE(V$6,"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342))*HLOOKUP(LEFT(TRIM(V$6),FIND("~",SUBSTITUTE(V$6," ","~",LEN(TRIM(V$6))-LEN(SUBSTITUTE(TRIM(V$6)," ",""))))-1)&amp;" Total",$B$6:$AH$427,ROW($A342)-5,FALSE))</f>
        <v>0</v>
      </c>
      <c r="W342" s="11">
        <f ca="1">IF(W$5&lt;&gt;"",HLOOKUP(W$5,Functionalization!$G$6:$M$427,ROW($A342)-5,FALSE),IFERROR(INDEX(W$391:W$427,MATCH($F342,$B$391:$B$427,0))/VLOOKUP($F342,$B$391:$AH$427,MATCH(LEFT(TRIM(W$6),FIND("~",SUBSTITUTE(W$6,"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342))*HLOOKUP(LEFT(TRIM(W$6),FIND("~",SUBSTITUTE(W$6," ","~",LEN(TRIM(W$6))-LEN(SUBSTITUTE(TRIM(W$6)," ",""))))-1)&amp;" Total",$B$6:$AH$427,ROW($A342)-5,FALSE))</f>
        <v>337.55596874248585</v>
      </c>
      <c r="X342" s="11">
        <f ca="1">IF(X$5&lt;&gt;"",HLOOKUP(X$5,Functionalization!$G$6:$M$427,ROW($A342)-5,FALSE),IFERROR(INDEX(X$391:X$427,MATCH($F342,$B$391:$B$427,0))/VLOOKUP($F342,$B$391:$AH$427,MATCH(LEFT(TRIM(X$6),FIND("~",SUBSTITUTE(X$6,"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342))*HLOOKUP(LEFT(TRIM(X$6),FIND("~",SUBSTITUTE(X$6," ","~",LEN(TRIM(X$6))-LEN(SUBSTITUTE(TRIM(X$6)," ",""))))-1)&amp;" Total",$B$6:$AH$427,ROW($A342)-5,FALSE))</f>
        <v>259.77278805447327</v>
      </c>
      <c r="Y342" s="11">
        <f ca="1">IF(Y$5&lt;&gt;"",HLOOKUP(Y$5,Functionalization!$G$6:$M$427,ROW($A342)-5,FALSE),IFERROR(INDEX(Y$391:Y$427,MATCH($F342,$B$391:$B$427,0))/VLOOKUP($F342,$B$391:$AH$427,MATCH(LEFT(TRIM(Y$6),FIND("~",SUBSTITUTE(Y$6,"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342))*HLOOKUP(LEFT(TRIM(Y$6),FIND("~",SUBSTITUTE(Y$6," ","~",LEN(TRIM(Y$6))-LEN(SUBSTITUTE(TRIM(Y$6)," ",""))))-1)&amp;" Total",$B$6:$AH$427,ROW($A342)-5,FALSE))</f>
        <v>0</v>
      </c>
      <c r="Z342" s="11">
        <f ca="1">IF(Z$5&lt;&gt;"",HLOOKUP(Z$5,Functionalization!$G$6:$M$427,ROW($A342)-5,FALSE),IFERROR(INDEX(Z$391:Z$427,MATCH($F342,$B$391:$B$427,0))/VLOOKUP($F342,$B$391:$AH$427,MATCH(LEFT(TRIM(Z$6),FIND("~",SUBSTITUTE(Z$6,"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342))*HLOOKUP(LEFT(TRIM(Z$6),FIND("~",SUBSTITUTE(Z$6," ","~",LEN(TRIM(Z$6))-LEN(SUBSTITUTE(TRIM(Z$6)," ",""))))-1)&amp;" Total",$B$6:$AH$427,ROW($A342)-5,FALSE))</f>
        <v>77.783180688012536</v>
      </c>
      <c r="AA342" s="11">
        <f ca="1">IF(AA$5&lt;&gt;"",HLOOKUP(AA$5,Functionalization!$G$6:$M$427,ROW($A342)-5,FALSE),IFERROR(INDEX(AA$391:AA$427,MATCH($F342,$B$391:$B$427,0))/VLOOKUP($F342,$B$391:$AH$427,MATCH(LEFT(TRIM(AA$6),FIND("~",SUBSTITUTE(AA$6,"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342))*HLOOKUP(LEFT(TRIM(AA$6),FIND("~",SUBSTITUTE(AA$6," ","~",LEN(TRIM(AA$6))-LEN(SUBSTITUTE(TRIM(AA$6)," ",""))))-1)&amp;" Total",$B$6:$AH$427,ROW($A342)-5,FALSE))</f>
        <v>105.18651017595717</v>
      </c>
      <c r="AB342" s="11">
        <f ca="1">IF(AB$5&lt;&gt;"",HLOOKUP(AB$5,Functionalization!$G$6:$M$427,ROW($A342)-5,FALSE),IFERROR(INDEX(AB$391:AB$427,MATCH($F342,$B$391:$B$427,0))/VLOOKUP($F342,$B$391:$AH$427,MATCH(LEFT(TRIM(AB$6),FIND("~",SUBSTITUTE(AB$6,"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342))*HLOOKUP(LEFT(TRIM(AB$6),FIND("~",SUBSTITUTE(AB$6," ","~",LEN(TRIM(AB$6))-LEN(SUBSTITUTE(TRIM(AB$6)," ",""))))-1)&amp;" Total",$B$6:$AH$427,ROW($A342)-5,FALSE))</f>
        <v>0</v>
      </c>
      <c r="AC342" s="11">
        <f ca="1">IF(AC$5&lt;&gt;"",HLOOKUP(AC$5,Functionalization!$G$6:$M$427,ROW($A342)-5,FALSE),IFERROR(INDEX(AC$391:AC$427,MATCH($F342,$B$391:$B$427,0))/VLOOKUP($F342,$B$391:$AH$427,MATCH(LEFT(TRIM(AC$6),FIND("~",SUBSTITUTE(AC$6,"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342))*HLOOKUP(LEFT(TRIM(AC$6),FIND("~",SUBSTITUTE(AC$6," ","~",LEN(TRIM(AC$6))-LEN(SUBSTITUTE(TRIM(AC$6)," ",""))))-1)&amp;" Total",$B$6:$AH$427,ROW($A342)-5,FALSE))</f>
        <v>0</v>
      </c>
      <c r="AD342" s="11">
        <f ca="1">IF(AD$5&lt;&gt;"",HLOOKUP(AD$5,Functionalization!$G$6:$M$427,ROW($A342)-5,FALSE),IFERROR(INDEX(AD$391:AD$427,MATCH($F342,$B$391:$B$427,0))/VLOOKUP($F342,$B$391:$AH$427,MATCH(LEFT(TRIM(AD$6),FIND("~",SUBSTITUTE(AD$6,"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342))*HLOOKUP(LEFT(TRIM(AD$6),FIND("~",SUBSTITUTE(AD$6," ","~",LEN(TRIM(AD$6))-LEN(SUBSTITUTE(TRIM(AD$6)," ",""))))-1)&amp;" Total",$B$6:$AH$427,ROW($A342)-5,FALSE))</f>
        <v>105.18651017595717</v>
      </c>
      <c r="AE342" s="11">
        <f ca="1">IF(AE$5&lt;&gt;"",HLOOKUP(AE$5,Functionalization!$G$6:$M$427,ROW($A342)-5,FALSE),IFERROR(INDEX(AE$391:AE$427,MATCH($F342,$B$391:$B$427,0))/VLOOKUP($F342,$B$391:$AH$427,MATCH(LEFT(TRIM(AE$6),FIND("~",SUBSTITUTE(AE$6,"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342))*HLOOKUP(LEFT(TRIM(AE$6),FIND("~",SUBSTITUTE(AE$6," ","~",LEN(TRIM(AE$6))-LEN(SUBSTITUTE(TRIM(AE$6)," ",""))))-1)&amp;" Total",$B$6:$AH$427,ROW($A342)-5,FALSE))</f>
        <v>0</v>
      </c>
      <c r="AF342" s="11">
        <f ca="1">IF(AF$5&lt;&gt;"",HLOOKUP(AF$5,Functionalization!$G$6:$M$427,ROW($A342)-5,FALSE),IFERROR(INDEX(AF$391:AF$427,MATCH($F342,$B$391:$B$427,0))/VLOOKUP($F342,$B$391:$AH$427,MATCH(LEFT(TRIM(AF$6),FIND("~",SUBSTITUTE(AF$6,"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342))*HLOOKUP(LEFT(TRIM(AF$6),FIND("~",SUBSTITUTE(AF$6," ","~",LEN(TRIM(AF$6))-LEN(SUBSTITUTE(TRIM(AF$6)," ",""))))-1)&amp;" Total",$B$6:$AH$427,ROW($A342)-5,FALSE))</f>
        <v>0</v>
      </c>
      <c r="AG342" s="11">
        <f ca="1">IF(AG$5&lt;&gt;"",HLOOKUP(AG$5,Functionalization!$G$6:$M$427,ROW($A342)-5,FALSE),IFERROR(INDEX(AG$391:AG$427,MATCH($F342,$B$391:$B$427,0))/VLOOKUP($F342,$B$391:$AH$427,MATCH(LEFT(TRIM(AG$6),FIND("~",SUBSTITUTE(AG$6,"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342))*HLOOKUP(LEFT(TRIM(AG$6),FIND("~",SUBSTITUTE(AG$6," ","~",LEN(TRIM(AG$6))-LEN(SUBSTITUTE(TRIM(AG$6)," ",""))))-1)&amp;" Total",$B$6:$AH$427,ROW($A342)-5,FALSE))</f>
        <v>0</v>
      </c>
      <c r="AH342" s="11">
        <f ca="1">IF(AH$5&lt;&gt;"",HLOOKUP(AH$5,Functionalization!$G$6:$M$427,ROW($A342)-5,FALSE),IFERROR(INDEX(AH$391:AH$427,MATCH($F342,$B$391:$B$427,0))/VLOOKUP($F342,$B$391:$AH$427,MATCH(LEFT(TRIM(AH$6),FIND("~",SUBSTITUTE(AH$6,"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342))*HLOOKUP(LEFT(TRIM(AH$6),FIND("~",SUBSTITUTE(AH$6," ","~",LEN(TRIM(AH$6))-LEN(SUBSTITUTE(TRIM(AH$6)," ",""))))-1)&amp;" Total",$B$6:$AH$427,ROW($A342)-5,FALSE))</f>
        <v>0</v>
      </c>
      <c r="AJ342">
        <f ca="1">IFERROR(IF(SUMIF($G$6:$AH$6,AJ$6&amp;" Total",$G342:$AH342)-(SUMIF($G$6:$AH$6,AJ$6&amp;" "&amp;'Input-Func_Class'!$D$22,$G342:$AH342)+IFERROR(SUMIF($G$6:$AH$6,AJ$6&amp;" "&amp;'Input-Func_Class'!$E$22,$G342:$AH342),SUMIF($G$6:$AH$6,AJ$6&amp;" "&amp;'Input-Func_Class'!$B$24,$G342:$AH342))+SUMIF($G$6:$AH$6,AJ$6&amp;" "&amp;'Input-Func_Class'!$F$22,$G342:$AH342))&lt;Check_Limit,0,1),1)</f>
        <v>0</v>
      </c>
      <c r="AK342">
        <f ca="1">IFERROR(IF(SUMIF($G$6:$AH$6,AK$6&amp;" Total",$G342:$AH342)-(SUMIF($G$6:$AH$6,AK$6&amp;" "&amp;'Input-Func_Class'!$D$22,$G342:$AH342)+IFERROR(SUMIF($G$6:$AH$6,AK$6&amp;" "&amp;'Input-Func_Class'!$E$22,$G342:$AH342),SUMIF($G$6:$AH$6,AK$6&amp;" "&amp;'Input-Func_Class'!$B$24,$G342:$AH342))+SUMIF($G$6:$AH$6,AK$6&amp;" "&amp;'Input-Func_Class'!$F$22,$G342:$AH342))&lt;Check_Limit,0,1),1)</f>
        <v>0</v>
      </c>
      <c r="AL342">
        <f ca="1">IFERROR(IF(SUMIF($G$6:$AH$6,AL$6&amp;" Total",$G342:$AH342)-(SUMIF($G$6:$AH$6,AL$6&amp;" "&amp;'Input-Func_Class'!$D$22,$G342:$AH342)+IFERROR(SUMIF($G$6:$AH$6,AL$6&amp;" "&amp;'Input-Func_Class'!$E$22,$G342:$AH342),SUMIF($G$6:$AH$6,AL$6&amp;" "&amp;'Input-Func_Class'!$B$24,$G342:$AH342))+SUMIF($G$6:$AH$6,AL$6&amp;" "&amp;'Input-Func_Class'!$F$22,$G342:$AH342))&lt;Check_Limit,0,1),1)</f>
        <v>0</v>
      </c>
      <c r="AM342">
        <f ca="1">IFERROR(IF(SUMIF($G$6:$AH$6,AM$6&amp;" Total",$G342:$AH342)-(SUMIF($G$6:$AH$6,AM$6&amp;" "&amp;'Input-Func_Class'!$D$22,$G342:$AH342)+IFERROR(SUMIF($G$6:$AH$6,AM$6&amp;" "&amp;'Input-Func_Class'!$E$22,$G342:$AH342),SUMIF($G$6:$AH$6,AM$6&amp;" "&amp;'Input-Func_Class'!$B$24,$G342:$AH342))+SUMIF($G$6:$AH$6,AM$6&amp;" "&amp;'Input-Func_Class'!$F$22,$G342:$AH342))&lt;Check_Limit,0,1),1)</f>
        <v>0</v>
      </c>
      <c r="AN342">
        <f ca="1">IFERROR(IF(SUMIF($G$6:$AH$6,AN$6&amp;" Total",$G342:$AH342)-(SUMIF($G$6:$AH$6,AN$6&amp;" "&amp;'Input-Func_Class'!$D$22,$G342:$AH342)+IFERROR(SUMIF($G$6:$AH$6,AN$6&amp;" "&amp;'Input-Func_Class'!$E$22,$G342:$AH342),SUMIF($G$6:$AH$6,AN$6&amp;" "&amp;'Input-Func_Class'!$B$24,$G342:$AH342))+SUMIF($G$6:$AH$6,AN$6&amp;" "&amp;'Input-Func_Class'!$F$22,$G342:$AH342))&lt;Check_Limit,0,1),1)</f>
        <v>0</v>
      </c>
      <c r="AO342">
        <f ca="1">IFERROR(IF(SUMIF($G$6:$AH$6,AO$6&amp;" Total",$G342:$AH342)-(SUMIF($G$6:$AH$6,AO$6&amp;" "&amp;'Input-Func_Class'!$D$22,$G342:$AH342)+IFERROR(SUMIF($G$6:$AH$6,AO$6&amp;" "&amp;'Input-Func_Class'!$E$22,$G342:$AH342),SUMIF($G$6:$AH$6,AO$6&amp;" "&amp;'Input-Func_Class'!$B$24,$G342:$AH342))+SUMIF($G$6:$AH$6,AO$6&amp;" "&amp;'Input-Func_Class'!$F$22,$G342:$AH342))&lt;Check_Limit,0,1),1)</f>
        <v>0</v>
      </c>
      <c r="AP342">
        <f ca="1">IFERROR(IF(SUMIF($G$6:$AH$6,AP$6&amp;" Total",$G342:$AH342)-(SUMIF($G$6:$AH$6,AP$6&amp;" "&amp;'Input-Func_Class'!$D$22,$G342:$AH342)+IFERROR(SUMIF($G$6:$AH$6,AP$6&amp;" "&amp;'Input-Func_Class'!$E$22,$G342:$AH342),SUMIF($G$6:$AH$6,AP$6&amp;" "&amp;'Input-Func_Class'!$B$24,$G342:$AH342))+SUMIF($G$6:$AH$6,AP$6&amp;" "&amp;'Input-Func_Class'!$F$22,$G342:$AH342))&lt;Check_Limit,0,1),1)</f>
        <v>0</v>
      </c>
    </row>
    <row r="343" spans="1:42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>Functionalization!$D343</f>
        <v>2951921</v>
      </c>
      <c r="E343" s="11">
        <f t="shared" ca="1" si="44"/>
        <v>0</v>
      </c>
      <c r="F343" s="3" t="str">
        <f>IF($D343=0,"-",IF('Input-Accounts'!$E343&lt;&gt;0,'Input-Accounts'!$E343,'Input-Accounts'!$G343))</f>
        <v>INT_PSTD_PLANT</v>
      </c>
      <c r="G343" s="11">
        <f ca="1">IF(G$5&lt;&gt;"",HLOOKUP(G$5,Functionalization!$G$6:$M$427,ROW($A343)-5,FALSE),IFERROR(INDEX(G$391:G$427,MATCH($F343,$B$391:$B$427,0))/VLOOKUP($F343,$B$391:$AH$427,MATCH(LEFT(TRIM(G$6),FIND("~",SUBSTITUTE(G$6,"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343))*HLOOKUP(LEFT(TRIM(G$6),FIND("~",SUBSTITUTE(G$6," ","~",LEN(TRIM(G$6))-LEN(SUBSTITUTE(TRIM(G$6)," ",""))))-1)&amp;" Total",$B$6:$AH$427,ROW($A343)-5,FALSE))</f>
        <v>0</v>
      </c>
      <c r="H343" s="11">
        <f ca="1">IF(H$5&lt;&gt;"",HLOOKUP(H$5,Functionalization!$G$6:$M$427,ROW($A343)-5,FALSE),IFERROR(INDEX(H$391:H$427,MATCH($F343,$B$391:$B$427,0))/VLOOKUP($F343,$B$391:$AH$427,MATCH(LEFT(TRIM(H$6),FIND("~",SUBSTITUTE(H$6,"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343))*HLOOKUP(LEFT(TRIM(H$6),FIND("~",SUBSTITUTE(H$6," ","~",LEN(TRIM(H$6))-LEN(SUBSTITUTE(TRIM(H$6)," ",""))))-1)&amp;" Total",$B$6:$AH$427,ROW($A343)-5,FALSE))</f>
        <v>0</v>
      </c>
      <c r="I343" s="11">
        <f ca="1">IF(I$5&lt;&gt;"",HLOOKUP(I$5,Functionalization!$G$6:$M$427,ROW($A343)-5,FALSE),IFERROR(INDEX(I$391:I$427,MATCH($F343,$B$391:$B$427,0))/VLOOKUP($F343,$B$391:$AH$427,MATCH(LEFT(TRIM(I$6),FIND("~",SUBSTITUTE(I$6,"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343))*HLOOKUP(LEFT(TRIM(I$6),FIND("~",SUBSTITUTE(I$6," ","~",LEN(TRIM(I$6))-LEN(SUBSTITUTE(TRIM(I$6)," ",""))))-1)&amp;" Total",$B$6:$AH$427,ROW($A343)-5,FALSE))</f>
        <v>0</v>
      </c>
      <c r="J343" s="11">
        <f ca="1">IF(J$5&lt;&gt;"",HLOOKUP(J$5,Functionalization!$G$6:$M$427,ROW($A343)-5,FALSE),IFERROR(INDEX(J$391:J$427,MATCH($F343,$B$391:$B$427,0))/VLOOKUP($F343,$B$391:$AH$427,MATCH(LEFT(TRIM(J$6),FIND("~",SUBSTITUTE(J$6,"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343))*HLOOKUP(LEFT(TRIM(J$6),FIND("~",SUBSTITUTE(J$6," ","~",LEN(TRIM(J$6))-LEN(SUBSTITUTE(TRIM(J$6)," ",""))))-1)&amp;" Total",$B$6:$AH$427,ROW($A343)-5,FALSE))</f>
        <v>0</v>
      </c>
      <c r="K343" s="11">
        <f ca="1">IF(K$5&lt;&gt;"",HLOOKUP(K$5,Functionalization!$G$6:$M$427,ROW($A343)-5,FALSE),IFERROR(INDEX(K$391:K$427,MATCH($F343,$B$391:$B$427,0))/VLOOKUP($F343,$B$391:$AH$427,MATCH(LEFT(TRIM(K$6),FIND("~",SUBSTITUTE(K$6,"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343))*HLOOKUP(LEFT(TRIM(K$6),FIND("~",SUBSTITUTE(K$6," ","~",LEN(TRIM(K$6))-LEN(SUBSTITUTE(TRIM(K$6)," ",""))))-1)&amp;" Total",$B$6:$AH$427,ROW($A343)-5,FALSE))</f>
        <v>83089.275282168412</v>
      </c>
      <c r="L343" s="11">
        <f ca="1">IF(L$5&lt;&gt;"",HLOOKUP(L$5,Functionalization!$G$6:$M$427,ROW($A343)-5,FALSE),IFERROR(INDEX(L$391:L$427,MATCH($F343,$B$391:$B$427,0))/VLOOKUP($F343,$B$391:$AH$427,MATCH(LEFT(TRIM(L$6),FIND("~",SUBSTITUTE(L$6,"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343))*HLOOKUP(LEFT(TRIM(L$6),FIND("~",SUBSTITUTE(L$6," ","~",LEN(TRIM(L$6))-LEN(SUBSTITUTE(TRIM(L$6)," ",""))))-1)&amp;" Total",$B$6:$AH$427,ROW($A343)-5,FALSE))</f>
        <v>0</v>
      </c>
      <c r="M343" s="11">
        <f ca="1">IF(M$5&lt;&gt;"",HLOOKUP(M$5,Functionalization!$G$6:$M$427,ROW($A343)-5,FALSE),IFERROR(INDEX(M$391:M$427,MATCH($F343,$B$391:$B$427,0))/VLOOKUP($F343,$B$391:$AH$427,MATCH(LEFT(TRIM(M$6),FIND("~",SUBSTITUTE(M$6,"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343))*HLOOKUP(LEFT(TRIM(M$6),FIND("~",SUBSTITUTE(M$6," ","~",LEN(TRIM(M$6))-LEN(SUBSTITUTE(TRIM(M$6)," ",""))))-1)&amp;" Total",$B$6:$AH$427,ROW($A343)-5,FALSE))</f>
        <v>83089.275282168412</v>
      </c>
      <c r="N343" s="11">
        <f ca="1">IF(N$5&lt;&gt;"",HLOOKUP(N$5,Functionalization!$G$6:$M$427,ROW($A343)-5,FALSE),IFERROR(INDEX(N$391:N$427,MATCH($F343,$B$391:$B$427,0))/VLOOKUP($F343,$B$391:$AH$427,MATCH(LEFT(TRIM(N$6),FIND("~",SUBSTITUTE(N$6,"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343))*HLOOKUP(LEFT(TRIM(N$6),FIND("~",SUBSTITUTE(N$6," ","~",LEN(TRIM(N$6))-LEN(SUBSTITUTE(TRIM(N$6)," ",""))))-1)&amp;" Total",$B$6:$AH$427,ROW($A343)-5,FALSE))</f>
        <v>0</v>
      </c>
      <c r="O343" s="11">
        <f ca="1">IF(O$5&lt;&gt;"",HLOOKUP(O$5,Functionalization!$G$6:$M$427,ROW($A343)-5,FALSE),IFERROR(INDEX(O$391:O$427,MATCH($F343,$B$391:$B$427,0))/VLOOKUP($F343,$B$391:$AH$427,MATCH(LEFT(TRIM(O$6),FIND("~",SUBSTITUTE(O$6,"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343))*HLOOKUP(LEFT(TRIM(O$6),FIND("~",SUBSTITUTE(O$6," ","~",LEN(TRIM(O$6))-LEN(SUBSTITUTE(TRIM(O$6)," ",""))))-1)&amp;" Total",$B$6:$AH$427,ROW($A343)-5,FALSE))</f>
        <v>16507.638825646089</v>
      </c>
      <c r="P343" s="11">
        <f ca="1">IF(P$5&lt;&gt;"",HLOOKUP(P$5,Functionalization!$G$6:$M$427,ROW($A343)-5,FALSE),IFERROR(INDEX(P$391:P$427,MATCH($F343,$B$391:$B$427,0))/VLOOKUP($F343,$B$391:$AH$427,MATCH(LEFT(TRIM(P$6),FIND("~",SUBSTITUTE(P$6,"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343))*HLOOKUP(LEFT(TRIM(P$6),FIND("~",SUBSTITUTE(P$6," ","~",LEN(TRIM(P$6))-LEN(SUBSTITUTE(TRIM(P$6)," ",""))))-1)&amp;" Total",$B$6:$AH$427,ROW($A343)-5,FALSE))</f>
        <v>16507.638825646089</v>
      </c>
      <c r="Q343" s="11">
        <f ca="1">IF(Q$5&lt;&gt;"",HLOOKUP(Q$5,Functionalization!$G$6:$M$427,ROW($A343)-5,FALSE),IFERROR(INDEX(Q$391:Q$427,MATCH($F343,$B$391:$B$427,0))/VLOOKUP($F343,$B$391:$AH$427,MATCH(LEFT(TRIM(Q$6),FIND("~",SUBSTITUTE(Q$6,"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343))*HLOOKUP(LEFT(TRIM(Q$6),FIND("~",SUBSTITUTE(Q$6," ","~",LEN(TRIM(Q$6))-LEN(SUBSTITUTE(TRIM(Q$6)," ",""))))-1)&amp;" Total",$B$6:$AH$427,ROW($A343)-5,FALSE))</f>
        <v>0</v>
      </c>
      <c r="R343" s="11">
        <f ca="1">IF(R$5&lt;&gt;"",HLOOKUP(R$5,Functionalization!$G$6:$M$427,ROW($A343)-5,FALSE),IFERROR(INDEX(R$391:R$427,MATCH($F343,$B$391:$B$427,0))/VLOOKUP($F343,$B$391:$AH$427,MATCH(LEFT(TRIM(R$6),FIND("~",SUBSTITUTE(R$6,"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343))*HLOOKUP(LEFT(TRIM(R$6),FIND("~",SUBSTITUTE(R$6," ","~",LEN(TRIM(R$6))-LEN(SUBSTITUTE(TRIM(R$6)," ",""))))-1)&amp;" Total",$B$6:$AH$427,ROW($A343)-5,FALSE))</f>
        <v>0</v>
      </c>
      <c r="S343" s="11">
        <f ca="1">IF(S$5&lt;&gt;"",HLOOKUP(S$5,Functionalization!$G$6:$M$427,ROW($A343)-5,FALSE),IFERROR(INDEX(S$391:S$427,MATCH($F343,$B$391:$B$427,0))/VLOOKUP($F343,$B$391:$AH$427,MATCH(LEFT(TRIM(S$6),FIND("~",SUBSTITUTE(S$6,"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343))*HLOOKUP(LEFT(TRIM(S$6),FIND("~",SUBSTITUTE(S$6," ","~",LEN(TRIM(S$6))-LEN(SUBSTITUTE(TRIM(S$6)," ",""))))-1)&amp;" Total",$B$6:$AH$427,ROW($A343)-5,FALSE))</f>
        <v>190530.1528750594</v>
      </c>
      <c r="T343" s="11">
        <f ca="1">IF(T$5&lt;&gt;"",HLOOKUP(T$5,Functionalization!$G$6:$M$427,ROW($A343)-5,FALSE),IFERROR(INDEX(T$391:T$427,MATCH($F343,$B$391:$B$427,0))/VLOOKUP($F343,$B$391:$AH$427,MATCH(LEFT(TRIM(T$6),FIND("~",SUBSTITUTE(T$6,"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343))*HLOOKUP(LEFT(TRIM(T$6),FIND("~",SUBSTITUTE(T$6," ","~",LEN(TRIM(T$6))-LEN(SUBSTITUTE(TRIM(T$6)," ",""))))-1)&amp;" Total",$B$6:$AH$427,ROW($A343)-5,FALSE))</f>
        <v>190530.1528750594</v>
      </c>
      <c r="U343" s="11">
        <f ca="1">IF(U$5&lt;&gt;"",HLOOKUP(U$5,Functionalization!$G$6:$M$427,ROW($A343)-5,FALSE),IFERROR(INDEX(U$391:U$427,MATCH($F343,$B$391:$B$427,0))/VLOOKUP($F343,$B$391:$AH$427,MATCH(LEFT(TRIM(U$6),FIND("~",SUBSTITUTE(U$6,"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343))*HLOOKUP(LEFT(TRIM(U$6),FIND("~",SUBSTITUTE(U$6," ","~",LEN(TRIM(U$6))-LEN(SUBSTITUTE(TRIM(U$6)," ",""))))-1)&amp;" Total",$B$6:$AH$427,ROW($A343)-5,FALSE))</f>
        <v>0</v>
      </c>
      <c r="V343" s="11">
        <f ca="1">IF(V$5&lt;&gt;"",HLOOKUP(V$5,Functionalization!$G$6:$M$427,ROW($A343)-5,FALSE),IFERROR(INDEX(V$391:V$427,MATCH($F343,$B$391:$B$427,0))/VLOOKUP($F343,$B$391:$AH$427,MATCH(LEFT(TRIM(V$6),FIND("~",SUBSTITUTE(V$6,"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343))*HLOOKUP(LEFT(TRIM(V$6),FIND("~",SUBSTITUTE(V$6," ","~",LEN(TRIM(V$6))-LEN(SUBSTITUTE(TRIM(V$6)," ",""))))-1)&amp;" Total",$B$6:$AH$427,ROW($A343)-5,FALSE))</f>
        <v>0</v>
      </c>
      <c r="W343" s="11">
        <f ca="1">IF(W$5&lt;&gt;"",HLOOKUP(W$5,Functionalization!$G$6:$M$427,ROW($A343)-5,FALSE),IFERROR(INDEX(W$391:W$427,MATCH($F343,$B$391:$B$427,0))/VLOOKUP($F343,$B$391:$AH$427,MATCH(LEFT(TRIM(W$6),FIND("~",SUBSTITUTE(W$6,"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343))*HLOOKUP(LEFT(TRIM(W$6),FIND("~",SUBSTITUTE(W$6," ","~",LEN(TRIM(W$6))-LEN(SUBSTITUTE(TRIM(W$6)," ",""))))-1)&amp;" Total",$B$6:$AH$427,ROW($A343)-5,FALSE))</f>
        <v>2029406.4211940686</v>
      </c>
      <c r="X343" s="11">
        <f ca="1">IF(X$5&lt;&gt;"",HLOOKUP(X$5,Functionalization!$G$6:$M$427,ROW($A343)-5,FALSE),IFERROR(INDEX(X$391:X$427,MATCH($F343,$B$391:$B$427,0))/VLOOKUP($F343,$B$391:$AH$427,MATCH(LEFT(TRIM(X$6),FIND("~",SUBSTITUTE(X$6,"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343))*HLOOKUP(LEFT(TRIM(X$6),FIND("~",SUBSTITUTE(X$6," ","~",LEN(TRIM(X$6))-LEN(SUBSTITUTE(TRIM(X$6)," ",""))))-1)&amp;" Total",$B$6:$AH$427,ROW($A343)-5,FALSE))</f>
        <v>1561769.3447791222</v>
      </c>
      <c r="Y343" s="11">
        <f ca="1">IF(Y$5&lt;&gt;"",HLOOKUP(Y$5,Functionalization!$G$6:$M$427,ROW($A343)-5,FALSE),IFERROR(INDEX(Y$391:Y$427,MATCH($F343,$B$391:$B$427,0))/VLOOKUP($F343,$B$391:$AH$427,MATCH(LEFT(TRIM(Y$6),FIND("~",SUBSTITUTE(Y$6,"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343))*HLOOKUP(LEFT(TRIM(Y$6),FIND("~",SUBSTITUTE(Y$6," ","~",LEN(TRIM(Y$6))-LEN(SUBSTITUTE(TRIM(Y$6)," ",""))))-1)&amp;" Total",$B$6:$AH$427,ROW($A343)-5,FALSE))</f>
        <v>0</v>
      </c>
      <c r="Z343" s="11">
        <f ca="1">IF(Z$5&lt;&gt;"",HLOOKUP(Z$5,Functionalization!$G$6:$M$427,ROW($A343)-5,FALSE),IFERROR(INDEX(Z$391:Z$427,MATCH($F343,$B$391:$B$427,0))/VLOOKUP($F343,$B$391:$AH$427,MATCH(LEFT(TRIM(Z$6),FIND("~",SUBSTITUTE(Z$6,"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343))*HLOOKUP(LEFT(TRIM(Z$6),FIND("~",SUBSTITUTE(Z$6," ","~",LEN(TRIM(Z$6))-LEN(SUBSTITUTE(TRIM(Z$6)," ",""))))-1)&amp;" Total",$B$6:$AH$427,ROW($A343)-5,FALSE))</f>
        <v>467637.07641494641</v>
      </c>
      <c r="AA343" s="11">
        <f ca="1">IF(AA$5&lt;&gt;"",HLOOKUP(AA$5,Functionalization!$G$6:$M$427,ROW($A343)-5,FALSE),IFERROR(INDEX(AA$391:AA$427,MATCH($F343,$B$391:$B$427,0))/VLOOKUP($F343,$B$391:$AH$427,MATCH(LEFT(TRIM(AA$6),FIND("~",SUBSTITUTE(AA$6,"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343))*HLOOKUP(LEFT(TRIM(AA$6),FIND("~",SUBSTITUTE(AA$6," ","~",LEN(TRIM(AA$6))-LEN(SUBSTITUTE(TRIM(AA$6)," ",""))))-1)&amp;" Total",$B$6:$AH$427,ROW($A343)-5,FALSE))</f>
        <v>632387.51182305836</v>
      </c>
      <c r="AB343" s="11">
        <f ca="1">IF(AB$5&lt;&gt;"",HLOOKUP(AB$5,Functionalization!$G$6:$M$427,ROW($A343)-5,FALSE),IFERROR(INDEX(AB$391:AB$427,MATCH($F343,$B$391:$B$427,0))/VLOOKUP($F343,$B$391:$AH$427,MATCH(LEFT(TRIM(AB$6),FIND("~",SUBSTITUTE(AB$6,"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343))*HLOOKUP(LEFT(TRIM(AB$6),FIND("~",SUBSTITUTE(AB$6," ","~",LEN(TRIM(AB$6))-LEN(SUBSTITUTE(TRIM(AB$6)," ",""))))-1)&amp;" Total",$B$6:$AH$427,ROW($A343)-5,FALSE))</f>
        <v>0</v>
      </c>
      <c r="AC343" s="11">
        <f ca="1">IF(AC$5&lt;&gt;"",HLOOKUP(AC$5,Functionalization!$G$6:$M$427,ROW($A343)-5,FALSE),IFERROR(INDEX(AC$391:AC$427,MATCH($F343,$B$391:$B$427,0))/VLOOKUP($F343,$B$391:$AH$427,MATCH(LEFT(TRIM(AC$6),FIND("~",SUBSTITUTE(AC$6,"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343))*HLOOKUP(LEFT(TRIM(AC$6),FIND("~",SUBSTITUTE(AC$6," ","~",LEN(TRIM(AC$6))-LEN(SUBSTITUTE(TRIM(AC$6)," ",""))))-1)&amp;" Total",$B$6:$AH$427,ROW($A343)-5,FALSE))</f>
        <v>0</v>
      </c>
      <c r="AD343" s="11">
        <f ca="1">IF(AD$5&lt;&gt;"",HLOOKUP(AD$5,Functionalization!$G$6:$M$427,ROW($A343)-5,FALSE),IFERROR(INDEX(AD$391:AD$427,MATCH($F343,$B$391:$B$427,0))/VLOOKUP($F343,$B$391:$AH$427,MATCH(LEFT(TRIM(AD$6),FIND("~",SUBSTITUTE(AD$6,"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343))*HLOOKUP(LEFT(TRIM(AD$6),FIND("~",SUBSTITUTE(AD$6," ","~",LEN(TRIM(AD$6))-LEN(SUBSTITUTE(TRIM(AD$6)," ",""))))-1)&amp;" Total",$B$6:$AH$427,ROW($A343)-5,FALSE))</f>
        <v>632387.51182305836</v>
      </c>
      <c r="AE343" s="11">
        <f ca="1">IF(AE$5&lt;&gt;"",HLOOKUP(AE$5,Functionalization!$G$6:$M$427,ROW($A343)-5,FALSE),IFERROR(INDEX(AE$391:AE$427,MATCH($F343,$B$391:$B$427,0))/VLOOKUP($F343,$B$391:$AH$427,MATCH(LEFT(TRIM(AE$6),FIND("~",SUBSTITUTE(AE$6,"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343))*HLOOKUP(LEFT(TRIM(AE$6),FIND("~",SUBSTITUTE(AE$6," ","~",LEN(TRIM(AE$6))-LEN(SUBSTITUTE(TRIM(AE$6)," ",""))))-1)&amp;" Total",$B$6:$AH$427,ROW($A343)-5,FALSE))</f>
        <v>0</v>
      </c>
      <c r="AF343" s="11">
        <f ca="1">IF(AF$5&lt;&gt;"",HLOOKUP(AF$5,Functionalization!$G$6:$M$427,ROW($A343)-5,FALSE),IFERROR(INDEX(AF$391:AF$427,MATCH($F343,$B$391:$B$427,0))/VLOOKUP($F343,$B$391:$AH$427,MATCH(LEFT(TRIM(AF$6),FIND("~",SUBSTITUTE(AF$6,"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343))*HLOOKUP(LEFT(TRIM(AF$6),FIND("~",SUBSTITUTE(AF$6," ","~",LEN(TRIM(AF$6))-LEN(SUBSTITUTE(TRIM(AF$6)," ",""))))-1)&amp;" Total",$B$6:$AH$427,ROW($A343)-5,FALSE))</f>
        <v>0</v>
      </c>
      <c r="AG343" s="11">
        <f ca="1">IF(AG$5&lt;&gt;"",HLOOKUP(AG$5,Functionalization!$G$6:$M$427,ROW($A343)-5,FALSE),IFERROR(INDEX(AG$391:AG$427,MATCH($F343,$B$391:$B$427,0))/VLOOKUP($F343,$B$391:$AH$427,MATCH(LEFT(TRIM(AG$6),FIND("~",SUBSTITUTE(AG$6,"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343))*HLOOKUP(LEFT(TRIM(AG$6),FIND("~",SUBSTITUTE(AG$6," ","~",LEN(TRIM(AG$6))-LEN(SUBSTITUTE(TRIM(AG$6)," ",""))))-1)&amp;" Total",$B$6:$AH$427,ROW($A343)-5,FALSE))</f>
        <v>0</v>
      </c>
      <c r="AH343" s="11">
        <f ca="1">IF(AH$5&lt;&gt;"",HLOOKUP(AH$5,Functionalization!$G$6:$M$427,ROW($A343)-5,FALSE),IFERROR(INDEX(AH$391:AH$427,MATCH($F343,$B$391:$B$427,0))/VLOOKUP($F343,$B$391:$AH$427,MATCH(LEFT(TRIM(AH$6),FIND("~",SUBSTITUTE(AH$6,"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343))*HLOOKUP(LEFT(TRIM(AH$6),FIND("~",SUBSTITUTE(AH$6," ","~",LEN(TRIM(AH$6))-LEN(SUBSTITUTE(TRIM(AH$6)," ",""))))-1)&amp;" Total",$B$6:$AH$427,ROW($A343)-5,FALSE))</f>
        <v>0</v>
      </c>
      <c r="AJ343">
        <f ca="1">IFERROR(IF(SUMIF($G$6:$AH$6,AJ$6&amp;" Total",$G343:$AH343)-(SUMIF($G$6:$AH$6,AJ$6&amp;" "&amp;'Input-Func_Class'!$D$22,$G343:$AH343)+IFERROR(SUMIF($G$6:$AH$6,AJ$6&amp;" "&amp;'Input-Func_Class'!$E$22,$G343:$AH343),SUMIF($G$6:$AH$6,AJ$6&amp;" "&amp;'Input-Func_Class'!$B$24,$G343:$AH343))+SUMIF($G$6:$AH$6,AJ$6&amp;" "&amp;'Input-Func_Class'!$F$22,$G343:$AH343))&lt;Check_Limit,0,1),1)</f>
        <v>0</v>
      </c>
      <c r="AK343">
        <f ca="1">IFERROR(IF(SUMIF($G$6:$AH$6,AK$6&amp;" Total",$G343:$AH343)-(SUMIF($G$6:$AH$6,AK$6&amp;" "&amp;'Input-Func_Class'!$D$22,$G343:$AH343)+IFERROR(SUMIF($G$6:$AH$6,AK$6&amp;" "&amp;'Input-Func_Class'!$E$22,$G343:$AH343),SUMIF($G$6:$AH$6,AK$6&amp;" "&amp;'Input-Func_Class'!$B$24,$G343:$AH343))+SUMIF($G$6:$AH$6,AK$6&amp;" "&amp;'Input-Func_Class'!$F$22,$G343:$AH343))&lt;Check_Limit,0,1),1)</f>
        <v>0</v>
      </c>
      <c r="AL343">
        <f ca="1">IFERROR(IF(SUMIF($G$6:$AH$6,AL$6&amp;" Total",$G343:$AH343)-(SUMIF($G$6:$AH$6,AL$6&amp;" "&amp;'Input-Func_Class'!$D$22,$G343:$AH343)+IFERROR(SUMIF($G$6:$AH$6,AL$6&amp;" "&amp;'Input-Func_Class'!$E$22,$G343:$AH343),SUMIF($G$6:$AH$6,AL$6&amp;" "&amp;'Input-Func_Class'!$B$24,$G343:$AH343))+SUMIF($G$6:$AH$6,AL$6&amp;" "&amp;'Input-Func_Class'!$F$22,$G343:$AH343))&lt;Check_Limit,0,1),1)</f>
        <v>0</v>
      </c>
      <c r="AM343">
        <f ca="1">IFERROR(IF(SUMIF($G$6:$AH$6,AM$6&amp;" Total",$G343:$AH343)-(SUMIF($G$6:$AH$6,AM$6&amp;" "&amp;'Input-Func_Class'!$D$22,$G343:$AH343)+IFERROR(SUMIF($G$6:$AH$6,AM$6&amp;" "&amp;'Input-Func_Class'!$E$22,$G343:$AH343),SUMIF($G$6:$AH$6,AM$6&amp;" "&amp;'Input-Func_Class'!$B$24,$G343:$AH343))+SUMIF($G$6:$AH$6,AM$6&amp;" "&amp;'Input-Func_Class'!$F$22,$G343:$AH343))&lt;Check_Limit,0,1),1)</f>
        <v>0</v>
      </c>
      <c r="AN343">
        <f ca="1">IFERROR(IF(SUMIF($G$6:$AH$6,AN$6&amp;" Total",$G343:$AH343)-(SUMIF($G$6:$AH$6,AN$6&amp;" "&amp;'Input-Func_Class'!$D$22,$G343:$AH343)+IFERROR(SUMIF($G$6:$AH$6,AN$6&amp;" "&amp;'Input-Func_Class'!$E$22,$G343:$AH343),SUMIF($G$6:$AH$6,AN$6&amp;" "&amp;'Input-Func_Class'!$B$24,$G343:$AH343))+SUMIF($G$6:$AH$6,AN$6&amp;" "&amp;'Input-Func_Class'!$F$22,$G343:$AH343))&lt;Check_Limit,0,1),1)</f>
        <v>0</v>
      </c>
      <c r="AO343">
        <f ca="1">IFERROR(IF(SUMIF($G$6:$AH$6,AO$6&amp;" Total",$G343:$AH343)-(SUMIF($G$6:$AH$6,AO$6&amp;" "&amp;'Input-Func_Class'!$D$22,$G343:$AH343)+IFERROR(SUMIF($G$6:$AH$6,AO$6&amp;" "&amp;'Input-Func_Class'!$E$22,$G343:$AH343),SUMIF($G$6:$AH$6,AO$6&amp;" "&amp;'Input-Func_Class'!$B$24,$G343:$AH343))+SUMIF($G$6:$AH$6,AO$6&amp;" "&amp;'Input-Func_Class'!$F$22,$G343:$AH343))&lt;Check_Limit,0,1),1)</f>
        <v>0</v>
      </c>
      <c r="AP343">
        <f ca="1">IFERROR(IF(SUMIF($G$6:$AH$6,AP$6&amp;" Total",$G343:$AH343)-(SUMIF($G$6:$AH$6,AP$6&amp;" "&amp;'Input-Func_Class'!$D$22,$G343:$AH343)+IFERROR(SUMIF($G$6:$AH$6,AP$6&amp;" "&amp;'Input-Func_Class'!$E$22,$G343:$AH343),SUMIF($G$6:$AH$6,AP$6&amp;" "&amp;'Input-Func_Class'!$B$24,$G343:$AH343))+SUMIF($G$6:$AH$6,AP$6&amp;" "&amp;'Input-Func_Class'!$F$22,$G343:$AH343))&lt;Check_Limit,0,1),1)</f>
        <v>0</v>
      </c>
    </row>
    <row r="344" spans="1:42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>Functionalization!$D344</f>
        <v>94510</v>
      </c>
      <c r="E344" s="11">
        <f t="shared" ca="1" si="44"/>
        <v>0</v>
      </c>
      <c r="F344" s="3" t="str">
        <f>IF($D344=0,"-",IF('Input-Accounts'!$E344&lt;&gt;0,'Input-Accounts'!$E344,'Input-Accounts'!$G344))</f>
        <v>INT_PSTD_PLANT</v>
      </c>
      <c r="G344" s="11">
        <f ca="1">IF(G$5&lt;&gt;"",HLOOKUP(G$5,Functionalization!$G$6:$M$427,ROW($A344)-5,FALSE),IFERROR(INDEX(G$391:G$427,MATCH($F344,$B$391:$B$427,0))/VLOOKUP($F344,$B$391:$AH$427,MATCH(LEFT(TRIM(G$6),FIND("~",SUBSTITUTE(G$6,"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344))*HLOOKUP(LEFT(TRIM(G$6),FIND("~",SUBSTITUTE(G$6," ","~",LEN(TRIM(G$6))-LEN(SUBSTITUTE(TRIM(G$6)," ",""))))-1)&amp;" Total",$B$6:$AH$427,ROW($A344)-5,FALSE))</f>
        <v>0</v>
      </c>
      <c r="H344" s="11">
        <f ca="1">IF(H$5&lt;&gt;"",HLOOKUP(H$5,Functionalization!$G$6:$M$427,ROW($A344)-5,FALSE),IFERROR(INDEX(H$391:H$427,MATCH($F344,$B$391:$B$427,0))/VLOOKUP($F344,$B$391:$AH$427,MATCH(LEFT(TRIM(H$6),FIND("~",SUBSTITUTE(H$6,"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344))*HLOOKUP(LEFT(TRIM(H$6),FIND("~",SUBSTITUTE(H$6," ","~",LEN(TRIM(H$6))-LEN(SUBSTITUTE(TRIM(H$6)," ",""))))-1)&amp;" Total",$B$6:$AH$427,ROW($A344)-5,FALSE))</f>
        <v>0</v>
      </c>
      <c r="I344" s="11">
        <f ca="1">IF(I$5&lt;&gt;"",HLOOKUP(I$5,Functionalization!$G$6:$M$427,ROW($A344)-5,FALSE),IFERROR(INDEX(I$391:I$427,MATCH($F344,$B$391:$B$427,0))/VLOOKUP($F344,$B$391:$AH$427,MATCH(LEFT(TRIM(I$6),FIND("~",SUBSTITUTE(I$6,"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344))*HLOOKUP(LEFT(TRIM(I$6),FIND("~",SUBSTITUTE(I$6," ","~",LEN(TRIM(I$6))-LEN(SUBSTITUTE(TRIM(I$6)," ",""))))-1)&amp;" Total",$B$6:$AH$427,ROW($A344)-5,FALSE))</f>
        <v>0</v>
      </c>
      <c r="J344" s="11">
        <f ca="1">IF(J$5&lt;&gt;"",HLOOKUP(J$5,Functionalization!$G$6:$M$427,ROW($A344)-5,FALSE),IFERROR(INDEX(J$391:J$427,MATCH($F344,$B$391:$B$427,0))/VLOOKUP($F344,$B$391:$AH$427,MATCH(LEFT(TRIM(J$6),FIND("~",SUBSTITUTE(J$6,"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344))*HLOOKUP(LEFT(TRIM(J$6),FIND("~",SUBSTITUTE(J$6," ","~",LEN(TRIM(J$6))-LEN(SUBSTITUTE(TRIM(J$6)," ",""))))-1)&amp;" Total",$B$6:$AH$427,ROW($A344)-5,FALSE))</f>
        <v>0</v>
      </c>
      <c r="K344" s="11">
        <f ca="1">IF(K$5&lt;&gt;"",HLOOKUP(K$5,Functionalization!$G$6:$M$427,ROW($A344)-5,FALSE),IFERROR(INDEX(K$391:K$427,MATCH($F344,$B$391:$B$427,0))/VLOOKUP($F344,$B$391:$AH$427,MATCH(LEFT(TRIM(K$6),FIND("~",SUBSTITUTE(K$6,"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344))*HLOOKUP(LEFT(TRIM(K$6),FIND("~",SUBSTITUTE(K$6," ","~",LEN(TRIM(K$6))-LEN(SUBSTITUTE(TRIM(K$6)," ",""))))-1)&amp;" Total",$B$6:$AH$427,ROW($A344)-5,FALSE))</f>
        <v>2660.222752207033</v>
      </c>
      <c r="L344" s="11">
        <f ca="1">IF(L$5&lt;&gt;"",HLOOKUP(L$5,Functionalization!$G$6:$M$427,ROW($A344)-5,FALSE),IFERROR(INDEX(L$391:L$427,MATCH($F344,$B$391:$B$427,0))/VLOOKUP($F344,$B$391:$AH$427,MATCH(LEFT(TRIM(L$6),FIND("~",SUBSTITUTE(L$6,"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344))*HLOOKUP(LEFT(TRIM(L$6),FIND("~",SUBSTITUTE(L$6," ","~",LEN(TRIM(L$6))-LEN(SUBSTITUTE(TRIM(L$6)," ",""))))-1)&amp;" Total",$B$6:$AH$427,ROW($A344)-5,FALSE))</f>
        <v>0</v>
      </c>
      <c r="M344" s="11">
        <f ca="1">IF(M$5&lt;&gt;"",HLOOKUP(M$5,Functionalization!$G$6:$M$427,ROW($A344)-5,FALSE),IFERROR(INDEX(M$391:M$427,MATCH($F344,$B$391:$B$427,0))/VLOOKUP($F344,$B$391:$AH$427,MATCH(LEFT(TRIM(M$6),FIND("~",SUBSTITUTE(M$6,"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344))*HLOOKUP(LEFT(TRIM(M$6),FIND("~",SUBSTITUTE(M$6," ","~",LEN(TRIM(M$6))-LEN(SUBSTITUTE(TRIM(M$6)," ",""))))-1)&amp;" Total",$B$6:$AH$427,ROW($A344)-5,FALSE))</f>
        <v>2660.222752207033</v>
      </c>
      <c r="N344" s="11">
        <f ca="1">IF(N$5&lt;&gt;"",HLOOKUP(N$5,Functionalization!$G$6:$M$427,ROW($A344)-5,FALSE),IFERROR(INDEX(N$391:N$427,MATCH($F344,$B$391:$B$427,0))/VLOOKUP($F344,$B$391:$AH$427,MATCH(LEFT(TRIM(N$6),FIND("~",SUBSTITUTE(N$6,"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344))*HLOOKUP(LEFT(TRIM(N$6),FIND("~",SUBSTITUTE(N$6," ","~",LEN(TRIM(N$6))-LEN(SUBSTITUTE(TRIM(N$6)," ",""))))-1)&amp;" Total",$B$6:$AH$427,ROW($A344)-5,FALSE))</f>
        <v>0</v>
      </c>
      <c r="O344" s="11">
        <f ca="1">IF(O$5&lt;&gt;"",HLOOKUP(O$5,Functionalization!$G$6:$M$427,ROW($A344)-5,FALSE),IFERROR(INDEX(O$391:O$427,MATCH($F344,$B$391:$B$427,0))/VLOOKUP($F344,$B$391:$AH$427,MATCH(LEFT(TRIM(O$6),FIND("~",SUBSTITUTE(O$6,"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344))*HLOOKUP(LEFT(TRIM(O$6),FIND("~",SUBSTITUTE(O$6," ","~",LEN(TRIM(O$6))-LEN(SUBSTITUTE(TRIM(O$6)," ",""))))-1)&amp;" Total",$B$6:$AH$427,ROW($A344)-5,FALSE))</f>
        <v>528.51581916040834</v>
      </c>
      <c r="P344" s="11">
        <f ca="1">IF(P$5&lt;&gt;"",HLOOKUP(P$5,Functionalization!$G$6:$M$427,ROW($A344)-5,FALSE),IFERROR(INDEX(P$391:P$427,MATCH($F344,$B$391:$B$427,0))/VLOOKUP($F344,$B$391:$AH$427,MATCH(LEFT(TRIM(P$6),FIND("~",SUBSTITUTE(P$6,"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344))*HLOOKUP(LEFT(TRIM(P$6),FIND("~",SUBSTITUTE(P$6," ","~",LEN(TRIM(P$6))-LEN(SUBSTITUTE(TRIM(P$6)," ",""))))-1)&amp;" Total",$B$6:$AH$427,ROW($A344)-5,FALSE))</f>
        <v>528.51581916040834</v>
      </c>
      <c r="Q344" s="11">
        <f ca="1">IF(Q$5&lt;&gt;"",HLOOKUP(Q$5,Functionalization!$G$6:$M$427,ROW($A344)-5,FALSE),IFERROR(INDEX(Q$391:Q$427,MATCH($F344,$B$391:$B$427,0))/VLOOKUP($F344,$B$391:$AH$427,MATCH(LEFT(TRIM(Q$6),FIND("~",SUBSTITUTE(Q$6,"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344))*HLOOKUP(LEFT(TRIM(Q$6),FIND("~",SUBSTITUTE(Q$6," ","~",LEN(TRIM(Q$6))-LEN(SUBSTITUTE(TRIM(Q$6)," ",""))))-1)&amp;" Total",$B$6:$AH$427,ROW($A344)-5,FALSE))</f>
        <v>0</v>
      </c>
      <c r="R344" s="11">
        <f ca="1">IF(R$5&lt;&gt;"",HLOOKUP(R$5,Functionalization!$G$6:$M$427,ROW($A344)-5,FALSE),IFERROR(INDEX(R$391:R$427,MATCH($F344,$B$391:$B$427,0))/VLOOKUP($F344,$B$391:$AH$427,MATCH(LEFT(TRIM(R$6),FIND("~",SUBSTITUTE(R$6,"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344))*HLOOKUP(LEFT(TRIM(R$6),FIND("~",SUBSTITUTE(R$6," ","~",LEN(TRIM(R$6))-LEN(SUBSTITUTE(TRIM(R$6)," ",""))))-1)&amp;" Total",$B$6:$AH$427,ROW($A344)-5,FALSE))</f>
        <v>0</v>
      </c>
      <c r="S344" s="11">
        <f ca="1">IF(S$5&lt;&gt;"",HLOOKUP(S$5,Functionalization!$G$6:$M$427,ROW($A344)-5,FALSE),IFERROR(INDEX(S$391:S$427,MATCH($F344,$B$391:$B$427,0))/VLOOKUP($F344,$B$391:$AH$427,MATCH(LEFT(TRIM(S$6),FIND("~",SUBSTITUTE(S$6,"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344))*HLOOKUP(LEFT(TRIM(S$6),FIND("~",SUBSTITUTE(S$6," ","~",LEN(TRIM(S$6))-LEN(SUBSTITUTE(TRIM(S$6)," ",""))))-1)&amp;" Total",$B$6:$AH$427,ROW($A344)-5,FALSE))</f>
        <v>6100.0971056548815</v>
      </c>
      <c r="T344" s="11">
        <f ca="1">IF(T$5&lt;&gt;"",HLOOKUP(T$5,Functionalization!$G$6:$M$427,ROW($A344)-5,FALSE),IFERROR(INDEX(T$391:T$427,MATCH($F344,$B$391:$B$427,0))/VLOOKUP($F344,$B$391:$AH$427,MATCH(LEFT(TRIM(T$6),FIND("~",SUBSTITUTE(T$6,"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344))*HLOOKUP(LEFT(TRIM(T$6),FIND("~",SUBSTITUTE(T$6," ","~",LEN(TRIM(T$6))-LEN(SUBSTITUTE(TRIM(T$6)," ",""))))-1)&amp;" Total",$B$6:$AH$427,ROW($A344)-5,FALSE))</f>
        <v>6100.0971056548815</v>
      </c>
      <c r="U344" s="11">
        <f ca="1">IF(U$5&lt;&gt;"",HLOOKUP(U$5,Functionalization!$G$6:$M$427,ROW($A344)-5,FALSE),IFERROR(INDEX(U$391:U$427,MATCH($F344,$B$391:$B$427,0))/VLOOKUP($F344,$B$391:$AH$427,MATCH(LEFT(TRIM(U$6),FIND("~",SUBSTITUTE(U$6,"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344))*HLOOKUP(LEFT(TRIM(U$6),FIND("~",SUBSTITUTE(U$6," ","~",LEN(TRIM(U$6))-LEN(SUBSTITUTE(TRIM(U$6)," ",""))))-1)&amp;" Total",$B$6:$AH$427,ROW($A344)-5,FALSE))</f>
        <v>0</v>
      </c>
      <c r="V344" s="11">
        <f ca="1">IF(V$5&lt;&gt;"",HLOOKUP(V$5,Functionalization!$G$6:$M$427,ROW($A344)-5,FALSE),IFERROR(INDEX(V$391:V$427,MATCH($F344,$B$391:$B$427,0))/VLOOKUP($F344,$B$391:$AH$427,MATCH(LEFT(TRIM(V$6),FIND("~",SUBSTITUTE(V$6,"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344))*HLOOKUP(LEFT(TRIM(V$6),FIND("~",SUBSTITUTE(V$6," ","~",LEN(TRIM(V$6))-LEN(SUBSTITUTE(TRIM(V$6)," ",""))))-1)&amp;" Total",$B$6:$AH$427,ROW($A344)-5,FALSE))</f>
        <v>0</v>
      </c>
      <c r="W344" s="11">
        <f ca="1">IF(W$5&lt;&gt;"",HLOOKUP(W$5,Functionalization!$G$6:$M$427,ROW($A344)-5,FALSE),IFERROR(INDEX(W$391:W$427,MATCH($F344,$B$391:$B$427,0))/VLOOKUP($F344,$B$391:$AH$427,MATCH(LEFT(TRIM(W$6),FIND("~",SUBSTITUTE(W$6,"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344))*HLOOKUP(LEFT(TRIM(W$6),FIND("~",SUBSTITUTE(W$6," ","~",LEN(TRIM(W$6))-LEN(SUBSTITUTE(TRIM(W$6)," ",""))))-1)&amp;" Total",$B$6:$AH$427,ROW($A344)-5,FALSE))</f>
        <v>64974.367832693155</v>
      </c>
      <c r="X344" s="11">
        <f ca="1">IF(X$5&lt;&gt;"",HLOOKUP(X$5,Functionalization!$G$6:$M$427,ROW($A344)-5,FALSE),IFERROR(INDEX(X$391:X$427,MATCH($F344,$B$391:$B$427,0))/VLOOKUP($F344,$B$391:$AH$427,MATCH(LEFT(TRIM(X$6),FIND("~",SUBSTITUTE(X$6,"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344))*HLOOKUP(LEFT(TRIM(X$6),FIND("~",SUBSTITUTE(X$6," ","~",LEN(TRIM(X$6))-LEN(SUBSTITUTE(TRIM(X$6)," ",""))))-1)&amp;" Total",$B$6:$AH$427,ROW($A344)-5,FALSE))</f>
        <v>50002.293684375298</v>
      </c>
      <c r="Y344" s="11">
        <f ca="1">IF(Y$5&lt;&gt;"",HLOOKUP(Y$5,Functionalization!$G$6:$M$427,ROW($A344)-5,FALSE),IFERROR(INDEX(Y$391:Y$427,MATCH($F344,$B$391:$B$427,0))/VLOOKUP($F344,$B$391:$AH$427,MATCH(LEFT(TRIM(Y$6),FIND("~",SUBSTITUTE(Y$6,"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344))*HLOOKUP(LEFT(TRIM(Y$6),FIND("~",SUBSTITUTE(Y$6," ","~",LEN(TRIM(Y$6))-LEN(SUBSTITUTE(TRIM(Y$6)," ",""))))-1)&amp;" Total",$B$6:$AH$427,ROW($A344)-5,FALSE))</f>
        <v>0</v>
      </c>
      <c r="Z344" s="11">
        <f ca="1">IF(Z$5&lt;&gt;"",HLOOKUP(Z$5,Functionalization!$G$6:$M$427,ROW($A344)-5,FALSE),IFERROR(INDEX(Z$391:Z$427,MATCH($F344,$B$391:$B$427,0))/VLOOKUP($F344,$B$391:$AH$427,MATCH(LEFT(TRIM(Z$6),FIND("~",SUBSTITUTE(Z$6,"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344))*HLOOKUP(LEFT(TRIM(Z$6),FIND("~",SUBSTITUTE(Z$6," ","~",LEN(TRIM(Z$6))-LEN(SUBSTITUTE(TRIM(Z$6)," ",""))))-1)&amp;" Total",$B$6:$AH$427,ROW($A344)-5,FALSE))</f>
        <v>14972.074148317852</v>
      </c>
      <c r="AA344" s="11">
        <f ca="1">IF(AA$5&lt;&gt;"",HLOOKUP(AA$5,Functionalization!$G$6:$M$427,ROW($A344)-5,FALSE),IFERROR(INDEX(AA$391:AA$427,MATCH($F344,$B$391:$B$427,0))/VLOOKUP($F344,$B$391:$AH$427,MATCH(LEFT(TRIM(AA$6),FIND("~",SUBSTITUTE(AA$6,"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344))*HLOOKUP(LEFT(TRIM(AA$6),FIND("~",SUBSTITUTE(AA$6," ","~",LEN(TRIM(AA$6))-LEN(SUBSTITUTE(TRIM(AA$6)," ",""))))-1)&amp;" Total",$B$6:$AH$427,ROW($A344)-5,FALSE))</f>
        <v>20246.796490284545</v>
      </c>
      <c r="AB344" s="11">
        <f ca="1">IF(AB$5&lt;&gt;"",HLOOKUP(AB$5,Functionalization!$G$6:$M$427,ROW($A344)-5,FALSE),IFERROR(INDEX(AB$391:AB$427,MATCH($F344,$B$391:$B$427,0))/VLOOKUP($F344,$B$391:$AH$427,MATCH(LEFT(TRIM(AB$6),FIND("~",SUBSTITUTE(AB$6,"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344))*HLOOKUP(LEFT(TRIM(AB$6),FIND("~",SUBSTITUTE(AB$6," ","~",LEN(TRIM(AB$6))-LEN(SUBSTITUTE(TRIM(AB$6)," ",""))))-1)&amp;" Total",$B$6:$AH$427,ROW($A344)-5,FALSE))</f>
        <v>0</v>
      </c>
      <c r="AC344" s="11">
        <f ca="1">IF(AC$5&lt;&gt;"",HLOOKUP(AC$5,Functionalization!$G$6:$M$427,ROW($A344)-5,FALSE),IFERROR(INDEX(AC$391:AC$427,MATCH($F344,$B$391:$B$427,0))/VLOOKUP($F344,$B$391:$AH$427,MATCH(LEFT(TRIM(AC$6),FIND("~",SUBSTITUTE(AC$6,"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344))*HLOOKUP(LEFT(TRIM(AC$6),FIND("~",SUBSTITUTE(AC$6," ","~",LEN(TRIM(AC$6))-LEN(SUBSTITUTE(TRIM(AC$6)," ",""))))-1)&amp;" Total",$B$6:$AH$427,ROW($A344)-5,FALSE))</f>
        <v>0</v>
      </c>
      <c r="AD344" s="11">
        <f ca="1">IF(AD$5&lt;&gt;"",HLOOKUP(AD$5,Functionalization!$G$6:$M$427,ROW($A344)-5,FALSE),IFERROR(INDEX(AD$391:AD$427,MATCH($F344,$B$391:$B$427,0))/VLOOKUP($F344,$B$391:$AH$427,MATCH(LEFT(TRIM(AD$6),FIND("~",SUBSTITUTE(AD$6,"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344))*HLOOKUP(LEFT(TRIM(AD$6),FIND("~",SUBSTITUTE(AD$6," ","~",LEN(TRIM(AD$6))-LEN(SUBSTITUTE(TRIM(AD$6)," ",""))))-1)&amp;" Total",$B$6:$AH$427,ROW($A344)-5,FALSE))</f>
        <v>20246.796490284545</v>
      </c>
      <c r="AE344" s="11">
        <f ca="1">IF(AE$5&lt;&gt;"",HLOOKUP(AE$5,Functionalization!$G$6:$M$427,ROW($A344)-5,FALSE),IFERROR(INDEX(AE$391:AE$427,MATCH($F344,$B$391:$B$427,0))/VLOOKUP($F344,$B$391:$AH$427,MATCH(LEFT(TRIM(AE$6),FIND("~",SUBSTITUTE(AE$6,"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344))*HLOOKUP(LEFT(TRIM(AE$6),FIND("~",SUBSTITUTE(AE$6," ","~",LEN(TRIM(AE$6))-LEN(SUBSTITUTE(TRIM(AE$6)," ",""))))-1)&amp;" Total",$B$6:$AH$427,ROW($A344)-5,FALSE))</f>
        <v>0</v>
      </c>
      <c r="AF344" s="11">
        <f ca="1">IF(AF$5&lt;&gt;"",HLOOKUP(AF$5,Functionalization!$G$6:$M$427,ROW($A344)-5,FALSE),IFERROR(INDEX(AF$391:AF$427,MATCH($F344,$B$391:$B$427,0))/VLOOKUP($F344,$B$391:$AH$427,MATCH(LEFT(TRIM(AF$6),FIND("~",SUBSTITUTE(AF$6,"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344))*HLOOKUP(LEFT(TRIM(AF$6),FIND("~",SUBSTITUTE(AF$6," ","~",LEN(TRIM(AF$6))-LEN(SUBSTITUTE(TRIM(AF$6)," ",""))))-1)&amp;" Total",$B$6:$AH$427,ROW($A344)-5,FALSE))</f>
        <v>0</v>
      </c>
      <c r="AG344" s="11">
        <f ca="1">IF(AG$5&lt;&gt;"",HLOOKUP(AG$5,Functionalization!$G$6:$M$427,ROW($A344)-5,FALSE),IFERROR(INDEX(AG$391:AG$427,MATCH($F344,$B$391:$B$427,0))/VLOOKUP($F344,$B$391:$AH$427,MATCH(LEFT(TRIM(AG$6),FIND("~",SUBSTITUTE(AG$6,"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344))*HLOOKUP(LEFT(TRIM(AG$6),FIND("~",SUBSTITUTE(AG$6," ","~",LEN(TRIM(AG$6))-LEN(SUBSTITUTE(TRIM(AG$6)," ",""))))-1)&amp;" Total",$B$6:$AH$427,ROW($A344)-5,FALSE))</f>
        <v>0</v>
      </c>
      <c r="AH344" s="11">
        <f ca="1">IF(AH$5&lt;&gt;"",HLOOKUP(AH$5,Functionalization!$G$6:$M$427,ROW($A344)-5,FALSE),IFERROR(INDEX(AH$391:AH$427,MATCH($F344,$B$391:$B$427,0))/VLOOKUP($F344,$B$391:$AH$427,MATCH(LEFT(TRIM(AH$6),FIND("~",SUBSTITUTE(AH$6,"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344))*HLOOKUP(LEFT(TRIM(AH$6),FIND("~",SUBSTITUTE(AH$6," ","~",LEN(TRIM(AH$6))-LEN(SUBSTITUTE(TRIM(AH$6)," ",""))))-1)&amp;" Total",$B$6:$AH$427,ROW($A344)-5,FALSE))</f>
        <v>0</v>
      </c>
      <c r="AJ344">
        <f ca="1">IFERROR(IF(SUMIF($G$6:$AH$6,AJ$6&amp;" Total",$G344:$AH344)-(SUMIF($G$6:$AH$6,AJ$6&amp;" "&amp;'Input-Func_Class'!$D$22,$G344:$AH344)+IFERROR(SUMIF($G$6:$AH$6,AJ$6&amp;" "&amp;'Input-Func_Class'!$E$22,$G344:$AH344),SUMIF($G$6:$AH$6,AJ$6&amp;" "&amp;'Input-Func_Class'!$B$24,$G344:$AH344))+SUMIF($G$6:$AH$6,AJ$6&amp;" "&amp;'Input-Func_Class'!$F$22,$G344:$AH344))&lt;Check_Limit,0,1),1)</f>
        <v>0</v>
      </c>
      <c r="AK344">
        <f ca="1">IFERROR(IF(SUMIF($G$6:$AH$6,AK$6&amp;" Total",$G344:$AH344)-(SUMIF($G$6:$AH$6,AK$6&amp;" "&amp;'Input-Func_Class'!$D$22,$G344:$AH344)+IFERROR(SUMIF($G$6:$AH$6,AK$6&amp;" "&amp;'Input-Func_Class'!$E$22,$G344:$AH344),SUMIF($G$6:$AH$6,AK$6&amp;" "&amp;'Input-Func_Class'!$B$24,$G344:$AH344))+SUMIF($G$6:$AH$6,AK$6&amp;" "&amp;'Input-Func_Class'!$F$22,$G344:$AH344))&lt;Check_Limit,0,1),1)</f>
        <v>0</v>
      </c>
      <c r="AL344">
        <f ca="1">IFERROR(IF(SUMIF($G$6:$AH$6,AL$6&amp;" Total",$G344:$AH344)-(SUMIF($G$6:$AH$6,AL$6&amp;" "&amp;'Input-Func_Class'!$D$22,$G344:$AH344)+IFERROR(SUMIF($G$6:$AH$6,AL$6&amp;" "&amp;'Input-Func_Class'!$E$22,$G344:$AH344),SUMIF($G$6:$AH$6,AL$6&amp;" "&amp;'Input-Func_Class'!$B$24,$G344:$AH344))+SUMIF($G$6:$AH$6,AL$6&amp;" "&amp;'Input-Func_Class'!$F$22,$G344:$AH344))&lt;Check_Limit,0,1),1)</f>
        <v>0</v>
      </c>
      <c r="AM344">
        <f ca="1">IFERROR(IF(SUMIF($G$6:$AH$6,AM$6&amp;" Total",$G344:$AH344)-(SUMIF($G$6:$AH$6,AM$6&amp;" "&amp;'Input-Func_Class'!$D$22,$G344:$AH344)+IFERROR(SUMIF($G$6:$AH$6,AM$6&amp;" "&amp;'Input-Func_Class'!$E$22,$G344:$AH344),SUMIF($G$6:$AH$6,AM$6&amp;" "&amp;'Input-Func_Class'!$B$24,$G344:$AH344))+SUMIF($G$6:$AH$6,AM$6&amp;" "&amp;'Input-Func_Class'!$F$22,$G344:$AH344))&lt;Check_Limit,0,1),1)</f>
        <v>0</v>
      </c>
      <c r="AN344">
        <f ca="1">IFERROR(IF(SUMIF($G$6:$AH$6,AN$6&amp;" Total",$G344:$AH344)-(SUMIF($G$6:$AH$6,AN$6&amp;" "&amp;'Input-Func_Class'!$D$22,$G344:$AH344)+IFERROR(SUMIF($G$6:$AH$6,AN$6&amp;" "&amp;'Input-Func_Class'!$E$22,$G344:$AH344),SUMIF($G$6:$AH$6,AN$6&amp;" "&amp;'Input-Func_Class'!$B$24,$G344:$AH344))+SUMIF($G$6:$AH$6,AN$6&amp;" "&amp;'Input-Func_Class'!$F$22,$G344:$AH344))&lt;Check_Limit,0,1),1)</f>
        <v>0</v>
      </c>
      <c r="AO344">
        <f ca="1">IFERROR(IF(SUMIF($G$6:$AH$6,AO$6&amp;" Total",$G344:$AH344)-(SUMIF($G$6:$AH$6,AO$6&amp;" "&amp;'Input-Func_Class'!$D$22,$G344:$AH344)+IFERROR(SUMIF($G$6:$AH$6,AO$6&amp;" "&amp;'Input-Func_Class'!$E$22,$G344:$AH344),SUMIF($G$6:$AH$6,AO$6&amp;" "&amp;'Input-Func_Class'!$B$24,$G344:$AH344))+SUMIF($G$6:$AH$6,AO$6&amp;" "&amp;'Input-Func_Class'!$F$22,$G344:$AH344))&lt;Check_Limit,0,1),1)</f>
        <v>0</v>
      </c>
      <c r="AP344">
        <f ca="1">IFERROR(IF(SUMIF($G$6:$AH$6,AP$6&amp;" Total",$G344:$AH344)-(SUMIF($G$6:$AH$6,AP$6&amp;" "&amp;'Input-Func_Class'!$D$22,$G344:$AH344)+IFERROR(SUMIF($G$6:$AH$6,AP$6&amp;" "&amp;'Input-Func_Class'!$E$22,$G344:$AH344),SUMIF($G$6:$AH$6,AP$6&amp;" "&amp;'Input-Func_Class'!$B$24,$G344:$AH344))+SUMIF($G$6:$AH$6,AP$6&amp;" "&amp;'Input-Func_Class'!$F$22,$G344:$AH344))&lt;Check_Limit,0,1),1)</f>
        <v>0</v>
      </c>
    </row>
    <row r="345" spans="1:42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>Functionalization!$D345</f>
        <v>12533859</v>
      </c>
      <c r="E345" s="11">
        <f t="shared" ca="1" si="44"/>
        <v>0</v>
      </c>
      <c r="F345" s="3" t="str">
        <f>IF($D345=0,"-",IF('Input-Accounts'!$E345&lt;&gt;0,'Input-Accounts'!$E345,'Input-Accounts'!$G345))</f>
        <v>INT_PSTD_PLANT</v>
      </c>
      <c r="G345" s="11">
        <f ca="1">IF(G$5&lt;&gt;"",HLOOKUP(G$5,Functionalization!$G$6:$M$427,ROW($A345)-5,FALSE),IFERROR(INDEX(G$391:G$427,MATCH($F345,$B$391:$B$427,0))/VLOOKUP($F345,$B$391:$AH$427,MATCH(LEFT(TRIM(G$6),FIND("~",SUBSTITUTE(G$6,"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345))*HLOOKUP(LEFT(TRIM(G$6),FIND("~",SUBSTITUTE(G$6," ","~",LEN(TRIM(G$6))-LEN(SUBSTITUTE(TRIM(G$6)," ",""))))-1)&amp;" Total",$B$6:$AH$427,ROW($A345)-5,FALSE))</f>
        <v>0</v>
      </c>
      <c r="H345" s="11">
        <f ca="1">IF(H$5&lt;&gt;"",HLOOKUP(H$5,Functionalization!$G$6:$M$427,ROW($A345)-5,FALSE),IFERROR(INDEX(H$391:H$427,MATCH($F345,$B$391:$B$427,0))/VLOOKUP($F345,$B$391:$AH$427,MATCH(LEFT(TRIM(H$6),FIND("~",SUBSTITUTE(H$6,"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345))*HLOOKUP(LEFT(TRIM(H$6),FIND("~",SUBSTITUTE(H$6," ","~",LEN(TRIM(H$6))-LEN(SUBSTITUTE(TRIM(H$6)," ",""))))-1)&amp;" Total",$B$6:$AH$427,ROW($A345)-5,FALSE))</f>
        <v>0</v>
      </c>
      <c r="I345" s="11">
        <f ca="1">IF(I$5&lt;&gt;"",HLOOKUP(I$5,Functionalization!$G$6:$M$427,ROW($A345)-5,FALSE),IFERROR(INDEX(I$391:I$427,MATCH($F345,$B$391:$B$427,0))/VLOOKUP($F345,$B$391:$AH$427,MATCH(LEFT(TRIM(I$6),FIND("~",SUBSTITUTE(I$6,"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345))*HLOOKUP(LEFT(TRIM(I$6),FIND("~",SUBSTITUTE(I$6," ","~",LEN(TRIM(I$6))-LEN(SUBSTITUTE(TRIM(I$6)," ",""))))-1)&amp;" Total",$B$6:$AH$427,ROW($A345)-5,FALSE))</f>
        <v>0</v>
      </c>
      <c r="J345" s="11">
        <f ca="1">IF(J$5&lt;&gt;"",HLOOKUP(J$5,Functionalization!$G$6:$M$427,ROW($A345)-5,FALSE),IFERROR(INDEX(J$391:J$427,MATCH($F345,$B$391:$B$427,0))/VLOOKUP($F345,$B$391:$AH$427,MATCH(LEFT(TRIM(J$6),FIND("~",SUBSTITUTE(J$6,"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345))*HLOOKUP(LEFT(TRIM(J$6),FIND("~",SUBSTITUTE(J$6," ","~",LEN(TRIM(J$6))-LEN(SUBSTITUTE(TRIM(J$6)," ",""))))-1)&amp;" Total",$B$6:$AH$427,ROW($A345)-5,FALSE))</f>
        <v>0</v>
      </c>
      <c r="K345" s="11">
        <f ca="1">IF(K$5&lt;&gt;"",HLOOKUP(K$5,Functionalization!$G$6:$M$427,ROW($A345)-5,FALSE),IFERROR(INDEX(K$391:K$427,MATCH($F345,$B$391:$B$427,0))/VLOOKUP($F345,$B$391:$AH$427,MATCH(LEFT(TRIM(K$6),FIND("~",SUBSTITUTE(K$6,"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345))*HLOOKUP(LEFT(TRIM(K$6),FIND("~",SUBSTITUTE(K$6," ","~",LEN(TRIM(K$6))-LEN(SUBSTITUTE(TRIM(K$6)," ",""))))-1)&amp;" Total",$B$6:$AH$427,ROW($A345)-5,FALSE))</f>
        <v>352797.13135916716</v>
      </c>
      <c r="L345" s="11">
        <f ca="1">IF(L$5&lt;&gt;"",HLOOKUP(L$5,Functionalization!$G$6:$M$427,ROW($A345)-5,FALSE),IFERROR(INDEX(L$391:L$427,MATCH($F345,$B$391:$B$427,0))/VLOOKUP($F345,$B$391:$AH$427,MATCH(LEFT(TRIM(L$6),FIND("~",SUBSTITUTE(L$6,"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345))*HLOOKUP(LEFT(TRIM(L$6),FIND("~",SUBSTITUTE(L$6," ","~",LEN(TRIM(L$6))-LEN(SUBSTITUTE(TRIM(L$6)," ",""))))-1)&amp;" Total",$B$6:$AH$427,ROW($A345)-5,FALSE))</f>
        <v>0</v>
      </c>
      <c r="M345" s="11">
        <f ca="1">IF(M$5&lt;&gt;"",HLOOKUP(M$5,Functionalization!$G$6:$M$427,ROW($A345)-5,FALSE),IFERROR(INDEX(M$391:M$427,MATCH($F345,$B$391:$B$427,0))/VLOOKUP($F345,$B$391:$AH$427,MATCH(LEFT(TRIM(M$6),FIND("~",SUBSTITUTE(M$6,"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345))*HLOOKUP(LEFT(TRIM(M$6),FIND("~",SUBSTITUTE(M$6," ","~",LEN(TRIM(M$6))-LEN(SUBSTITUTE(TRIM(M$6)," ",""))))-1)&amp;" Total",$B$6:$AH$427,ROW($A345)-5,FALSE))</f>
        <v>352797.13135916716</v>
      </c>
      <c r="N345" s="11">
        <f ca="1">IF(N$5&lt;&gt;"",HLOOKUP(N$5,Functionalization!$G$6:$M$427,ROW($A345)-5,FALSE),IFERROR(INDEX(N$391:N$427,MATCH($F345,$B$391:$B$427,0))/VLOOKUP($F345,$B$391:$AH$427,MATCH(LEFT(TRIM(N$6),FIND("~",SUBSTITUTE(N$6,"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345))*HLOOKUP(LEFT(TRIM(N$6),FIND("~",SUBSTITUTE(N$6," ","~",LEN(TRIM(N$6))-LEN(SUBSTITUTE(TRIM(N$6)," ",""))))-1)&amp;" Total",$B$6:$AH$427,ROW($A345)-5,FALSE))</f>
        <v>0</v>
      </c>
      <c r="O345" s="11">
        <f ca="1">IF(O$5&lt;&gt;"",HLOOKUP(O$5,Functionalization!$G$6:$M$427,ROW($A345)-5,FALSE),IFERROR(INDEX(O$391:O$427,MATCH($F345,$B$391:$B$427,0))/VLOOKUP($F345,$B$391:$AH$427,MATCH(LEFT(TRIM(O$6),FIND("~",SUBSTITUTE(O$6,"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345))*HLOOKUP(LEFT(TRIM(O$6),FIND("~",SUBSTITUTE(O$6," ","~",LEN(TRIM(O$6))-LEN(SUBSTITUTE(TRIM(O$6)," ",""))))-1)&amp;" Total",$B$6:$AH$427,ROW($A345)-5,FALSE))</f>
        <v>70091.448065030752</v>
      </c>
      <c r="P345" s="11">
        <f ca="1">IF(P$5&lt;&gt;"",HLOOKUP(P$5,Functionalization!$G$6:$M$427,ROW($A345)-5,FALSE),IFERROR(INDEX(P$391:P$427,MATCH($F345,$B$391:$B$427,0))/VLOOKUP($F345,$B$391:$AH$427,MATCH(LEFT(TRIM(P$6),FIND("~",SUBSTITUTE(P$6,"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345))*HLOOKUP(LEFT(TRIM(P$6),FIND("~",SUBSTITUTE(P$6," ","~",LEN(TRIM(P$6))-LEN(SUBSTITUTE(TRIM(P$6)," ",""))))-1)&amp;" Total",$B$6:$AH$427,ROW($A345)-5,FALSE))</f>
        <v>70091.448065030752</v>
      </c>
      <c r="Q345" s="11">
        <f ca="1">IF(Q$5&lt;&gt;"",HLOOKUP(Q$5,Functionalization!$G$6:$M$427,ROW($A345)-5,FALSE),IFERROR(INDEX(Q$391:Q$427,MATCH($F345,$B$391:$B$427,0))/VLOOKUP($F345,$B$391:$AH$427,MATCH(LEFT(TRIM(Q$6),FIND("~",SUBSTITUTE(Q$6,"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345))*HLOOKUP(LEFT(TRIM(Q$6),FIND("~",SUBSTITUTE(Q$6," ","~",LEN(TRIM(Q$6))-LEN(SUBSTITUTE(TRIM(Q$6)," ",""))))-1)&amp;" Total",$B$6:$AH$427,ROW($A345)-5,FALSE))</f>
        <v>0</v>
      </c>
      <c r="R345" s="11">
        <f ca="1">IF(R$5&lt;&gt;"",HLOOKUP(R$5,Functionalization!$G$6:$M$427,ROW($A345)-5,FALSE),IFERROR(INDEX(R$391:R$427,MATCH($F345,$B$391:$B$427,0))/VLOOKUP($F345,$B$391:$AH$427,MATCH(LEFT(TRIM(R$6),FIND("~",SUBSTITUTE(R$6,"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345))*HLOOKUP(LEFT(TRIM(R$6),FIND("~",SUBSTITUTE(R$6," ","~",LEN(TRIM(R$6))-LEN(SUBSTITUTE(TRIM(R$6)," ",""))))-1)&amp;" Total",$B$6:$AH$427,ROW($A345)-5,FALSE))</f>
        <v>0</v>
      </c>
      <c r="S345" s="11">
        <f ca="1">IF(S$5&lt;&gt;"",HLOOKUP(S$5,Functionalization!$G$6:$M$427,ROW($A345)-5,FALSE),IFERROR(INDEX(S$391:S$427,MATCH($F345,$B$391:$B$427,0))/VLOOKUP($F345,$B$391:$AH$427,MATCH(LEFT(TRIM(S$6),FIND("~",SUBSTITUTE(S$6,"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345))*HLOOKUP(LEFT(TRIM(S$6),FIND("~",SUBSTITUTE(S$6," ","~",LEN(TRIM(S$6))-LEN(SUBSTITUTE(TRIM(S$6)," ",""))))-1)&amp;" Total",$B$6:$AH$427,ROW($A345)-5,FALSE))</f>
        <v>808991.18620872276</v>
      </c>
      <c r="T345" s="11">
        <f ca="1">IF(T$5&lt;&gt;"",HLOOKUP(T$5,Functionalization!$G$6:$M$427,ROW($A345)-5,FALSE),IFERROR(INDEX(T$391:T$427,MATCH($F345,$B$391:$B$427,0))/VLOOKUP($F345,$B$391:$AH$427,MATCH(LEFT(TRIM(T$6),FIND("~",SUBSTITUTE(T$6,"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345))*HLOOKUP(LEFT(TRIM(T$6),FIND("~",SUBSTITUTE(T$6," ","~",LEN(TRIM(T$6))-LEN(SUBSTITUTE(TRIM(T$6)," ",""))))-1)&amp;" Total",$B$6:$AH$427,ROW($A345)-5,FALSE))</f>
        <v>808991.18620872276</v>
      </c>
      <c r="U345" s="11">
        <f ca="1">IF(U$5&lt;&gt;"",HLOOKUP(U$5,Functionalization!$G$6:$M$427,ROW($A345)-5,FALSE),IFERROR(INDEX(U$391:U$427,MATCH($F345,$B$391:$B$427,0))/VLOOKUP($F345,$B$391:$AH$427,MATCH(LEFT(TRIM(U$6),FIND("~",SUBSTITUTE(U$6,"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345))*HLOOKUP(LEFT(TRIM(U$6),FIND("~",SUBSTITUTE(U$6," ","~",LEN(TRIM(U$6))-LEN(SUBSTITUTE(TRIM(U$6)," ",""))))-1)&amp;" Total",$B$6:$AH$427,ROW($A345)-5,FALSE))</f>
        <v>0</v>
      </c>
      <c r="V345" s="11">
        <f ca="1">IF(V$5&lt;&gt;"",HLOOKUP(V$5,Functionalization!$G$6:$M$427,ROW($A345)-5,FALSE),IFERROR(INDEX(V$391:V$427,MATCH($F345,$B$391:$B$427,0))/VLOOKUP($F345,$B$391:$AH$427,MATCH(LEFT(TRIM(V$6),FIND("~",SUBSTITUTE(V$6,"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345))*HLOOKUP(LEFT(TRIM(V$6),FIND("~",SUBSTITUTE(V$6," ","~",LEN(TRIM(V$6))-LEN(SUBSTITUTE(TRIM(V$6)," ",""))))-1)&amp;" Total",$B$6:$AH$427,ROW($A345)-5,FALSE))</f>
        <v>0</v>
      </c>
      <c r="W345" s="11">
        <f ca="1">IF(W$5&lt;&gt;"",HLOOKUP(W$5,Functionalization!$G$6:$M$427,ROW($A345)-5,FALSE),IFERROR(INDEX(W$391:W$427,MATCH($F345,$B$391:$B$427,0))/VLOOKUP($F345,$B$391:$AH$427,MATCH(LEFT(TRIM(W$6),FIND("~",SUBSTITUTE(W$6,"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345))*HLOOKUP(LEFT(TRIM(W$6),FIND("~",SUBSTITUTE(W$6," ","~",LEN(TRIM(W$6))-LEN(SUBSTITUTE(TRIM(W$6)," ",""))))-1)&amp;" Total",$B$6:$AH$427,ROW($A345)-5,FALSE))</f>
        <v>8616861.3377326373</v>
      </c>
      <c r="X345" s="11">
        <f ca="1">IF(X$5&lt;&gt;"",HLOOKUP(X$5,Functionalization!$G$6:$M$427,ROW($A345)-5,FALSE),IFERROR(INDEX(X$391:X$427,MATCH($F345,$B$391:$B$427,0))/VLOOKUP($F345,$B$391:$AH$427,MATCH(LEFT(TRIM(X$6),FIND("~",SUBSTITUTE(X$6,"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345))*HLOOKUP(LEFT(TRIM(X$6),FIND("~",SUBSTITUTE(X$6," ","~",LEN(TRIM(X$6))-LEN(SUBSTITUTE(TRIM(X$6)," ",""))))-1)&amp;" Total",$B$6:$AH$427,ROW($A345)-5,FALSE))</f>
        <v>6631273.9256856469</v>
      </c>
      <c r="Y345" s="11">
        <f ca="1">IF(Y$5&lt;&gt;"",HLOOKUP(Y$5,Functionalization!$G$6:$M$427,ROW($A345)-5,FALSE),IFERROR(INDEX(Y$391:Y$427,MATCH($F345,$B$391:$B$427,0))/VLOOKUP($F345,$B$391:$AH$427,MATCH(LEFT(TRIM(Y$6),FIND("~",SUBSTITUTE(Y$6,"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345))*HLOOKUP(LEFT(TRIM(Y$6),FIND("~",SUBSTITUTE(Y$6," ","~",LEN(TRIM(Y$6))-LEN(SUBSTITUTE(TRIM(Y$6)," ",""))))-1)&amp;" Total",$B$6:$AH$427,ROW($A345)-5,FALSE))</f>
        <v>0</v>
      </c>
      <c r="Z345" s="11">
        <f ca="1">IF(Z$5&lt;&gt;"",HLOOKUP(Z$5,Functionalization!$G$6:$M$427,ROW($A345)-5,FALSE),IFERROR(INDEX(Z$391:Z$427,MATCH($F345,$B$391:$B$427,0))/VLOOKUP($F345,$B$391:$AH$427,MATCH(LEFT(TRIM(Z$6),FIND("~",SUBSTITUTE(Z$6,"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345))*HLOOKUP(LEFT(TRIM(Z$6),FIND("~",SUBSTITUTE(Z$6," ","~",LEN(TRIM(Z$6))-LEN(SUBSTITUTE(TRIM(Z$6)," ",""))))-1)&amp;" Total",$B$6:$AH$427,ROW($A345)-5,FALSE))</f>
        <v>1985587.4120469899</v>
      </c>
      <c r="AA345" s="11">
        <f ca="1">IF(AA$5&lt;&gt;"",HLOOKUP(AA$5,Functionalization!$G$6:$M$427,ROW($A345)-5,FALSE),IFERROR(INDEX(AA$391:AA$427,MATCH($F345,$B$391:$B$427,0))/VLOOKUP($F345,$B$391:$AH$427,MATCH(LEFT(TRIM(AA$6),FIND("~",SUBSTITUTE(AA$6,"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345))*HLOOKUP(LEFT(TRIM(AA$6),FIND("~",SUBSTITUTE(AA$6," ","~",LEN(TRIM(AA$6))-LEN(SUBSTITUTE(TRIM(AA$6)," ",""))))-1)&amp;" Total",$B$6:$AH$427,ROW($A345)-5,FALSE))</f>
        <v>2685117.8966344446</v>
      </c>
      <c r="AB345" s="11">
        <f ca="1">IF(AB$5&lt;&gt;"",HLOOKUP(AB$5,Functionalization!$G$6:$M$427,ROW($A345)-5,FALSE),IFERROR(INDEX(AB$391:AB$427,MATCH($F345,$B$391:$B$427,0))/VLOOKUP($F345,$B$391:$AH$427,MATCH(LEFT(TRIM(AB$6),FIND("~",SUBSTITUTE(AB$6,"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345))*HLOOKUP(LEFT(TRIM(AB$6),FIND("~",SUBSTITUTE(AB$6," ","~",LEN(TRIM(AB$6))-LEN(SUBSTITUTE(TRIM(AB$6)," ",""))))-1)&amp;" Total",$B$6:$AH$427,ROW($A345)-5,FALSE))</f>
        <v>0</v>
      </c>
      <c r="AC345" s="11">
        <f ca="1">IF(AC$5&lt;&gt;"",HLOOKUP(AC$5,Functionalization!$G$6:$M$427,ROW($A345)-5,FALSE),IFERROR(INDEX(AC$391:AC$427,MATCH($F345,$B$391:$B$427,0))/VLOOKUP($F345,$B$391:$AH$427,MATCH(LEFT(TRIM(AC$6),FIND("~",SUBSTITUTE(AC$6,"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345))*HLOOKUP(LEFT(TRIM(AC$6),FIND("~",SUBSTITUTE(AC$6," ","~",LEN(TRIM(AC$6))-LEN(SUBSTITUTE(TRIM(AC$6)," ",""))))-1)&amp;" Total",$B$6:$AH$427,ROW($A345)-5,FALSE))</f>
        <v>0</v>
      </c>
      <c r="AD345" s="11">
        <f ca="1">IF(AD$5&lt;&gt;"",HLOOKUP(AD$5,Functionalization!$G$6:$M$427,ROW($A345)-5,FALSE),IFERROR(INDEX(AD$391:AD$427,MATCH($F345,$B$391:$B$427,0))/VLOOKUP($F345,$B$391:$AH$427,MATCH(LEFT(TRIM(AD$6),FIND("~",SUBSTITUTE(AD$6,"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345))*HLOOKUP(LEFT(TRIM(AD$6),FIND("~",SUBSTITUTE(AD$6," ","~",LEN(TRIM(AD$6))-LEN(SUBSTITUTE(TRIM(AD$6)," ",""))))-1)&amp;" Total",$B$6:$AH$427,ROW($A345)-5,FALSE))</f>
        <v>2685117.8966344446</v>
      </c>
      <c r="AE345" s="11">
        <f ca="1">IF(AE$5&lt;&gt;"",HLOOKUP(AE$5,Functionalization!$G$6:$M$427,ROW($A345)-5,FALSE),IFERROR(INDEX(AE$391:AE$427,MATCH($F345,$B$391:$B$427,0))/VLOOKUP($F345,$B$391:$AH$427,MATCH(LEFT(TRIM(AE$6),FIND("~",SUBSTITUTE(AE$6,"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345))*HLOOKUP(LEFT(TRIM(AE$6),FIND("~",SUBSTITUTE(AE$6," ","~",LEN(TRIM(AE$6))-LEN(SUBSTITUTE(TRIM(AE$6)," ",""))))-1)&amp;" Total",$B$6:$AH$427,ROW($A345)-5,FALSE))</f>
        <v>0</v>
      </c>
      <c r="AF345" s="11">
        <f ca="1">IF(AF$5&lt;&gt;"",HLOOKUP(AF$5,Functionalization!$G$6:$M$427,ROW($A345)-5,FALSE),IFERROR(INDEX(AF$391:AF$427,MATCH($F345,$B$391:$B$427,0))/VLOOKUP($F345,$B$391:$AH$427,MATCH(LEFT(TRIM(AF$6),FIND("~",SUBSTITUTE(AF$6,"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345))*HLOOKUP(LEFT(TRIM(AF$6),FIND("~",SUBSTITUTE(AF$6," ","~",LEN(TRIM(AF$6))-LEN(SUBSTITUTE(TRIM(AF$6)," ",""))))-1)&amp;" Total",$B$6:$AH$427,ROW($A345)-5,FALSE))</f>
        <v>0</v>
      </c>
      <c r="AG345" s="11">
        <f ca="1">IF(AG$5&lt;&gt;"",HLOOKUP(AG$5,Functionalization!$G$6:$M$427,ROW($A345)-5,FALSE),IFERROR(INDEX(AG$391:AG$427,MATCH($F345,$B$391:$B$427,0))/VLOOKUP($F345,$B$391:$AH$427,MATCH(LEFT(TRIM(AG$6),FIND("~",SUBSTITUTE(AG$6,"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345))*HLOOKUP(LEFT(TRIM(AG$6),FIND("~",SUBSTITUTE(AG$6," ","~",LEN(TRIM(AG$6))-LEN(SUBSTITUTE(TRIM(AG$6)," ",""))))-1)&amp;" Total",$B$6:$AH$427,ROW($A345)-5,FALSE))</f>
        <v>0</v>
      </c>
      <c r="AH345" s="11">
        <f ca="1">IF(AH$5&lt;&gt;"",HLOOKUP(AH$5,Functionalization!$G$6:$M$427,ROW($A345)-5,FALSE),IFERROR(INDEX(AH$391:AH$427,MATCH($F345,$B$391:$B$427,0))/VLOOKUP($F345,$B$391:$AH$427,MATCH(LEFT(TRIM(AH$6),FIND("~",SUBSTITUTE(AH$6,"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345))*HLOOKUP(LEFT(TRIM(AH$6),FIND("~",SUBSTITUTE(AH$6," ","~",LEN(TRIM(AH$6))-LEN(SUBSTITUTE(TRIM(AH$6)," ",""))))-1)&amp;" Total",$B$6:$AH$427,ROW($A345)-5,FALSE))</f>
        <v>0</v>
      </c>
      <c r="AJ345">
        <f ca="1">IFERROR(IF(SUMIF($G$6:$AH$6,AJ$6&amp;" Total",$G345:$AH345)-(SUMIF($G$6:$AH$6,AJ$6&amp;" "&amp;'Input-Func_Class'!$D$22,$G345:$AH345)+IFERROR(SUMIF($G$6:$AH$6,AJ$6&amp;" "&amp;'Input-Func_Class'!$E$22,$G345:$AH345),SUMIF($G$6:$AH$6,AJ$6&amp;" "&amp;'Input-Func_Class'!$B$24,$G345:$AH345))+SUMIF($G$6:$AH$6,AJ$6&amp;" "&amp;'Input-Func_Class'!$F$22,$G345:$AH345))&lt;Check_Limit,0,1),1)</f>
        <v>0</v>
      </c>
      <c r="AK345">
        <f ca="1">IFERROR(IF(SUMIF($G$6:$AH$6,AK$6&amp;" Total",$G345:$AH345)-(SUMIF($G$6:$AH$6,AK$6&amp;" "&amp;'Input-Func_Class'!$D$22,$G345:$AH345)+IFERROR(SUMIF($G$6:$AH$6,AK$6&amp;" "&amp;'Input-Func_Class'!$E$22,$G345:$AH345),SUMIF($G$6:$AH$6,AK$6&amp;" "&amp;'Input-Func_Class'!$B$24,$G345:$AH345))+SUMIF($G$6:$AH$6,AK$6&amp;" "&amp;'Input-Func_Class'!$F$22,$G345:$AH345))&lt;Check_Limit,0,1),1)</f>
        <v>0</v>
      </c>
      <c r="AL345">
        <f ca="1">IFERROR(IF(SUMIF($G$6:$AH$6,AL$6&amp;" Total",$G345:$AH345)-(SUMIF($G$6:$AH$6,AL$6&amp;" "&amp;'Input-Func_Class'!$D$22,$G345:$AH345)+IFERROR(SUMIF($G$6:$AH$6,AL$6&amp;" "&amp;'Input-Func_Class'!$E$22,$G345:$AH345),SUMIF($G$6:$AH$6,AL$6&amp;" "&amp;'Input-Func_Class'!$B$24,$G345:$AH345))+SUMIF($G$6:$AH$6,AL$6&amp;" "&amp;'Input-Func_Class'!$F$22,$G345:$AH345))&lt;Check_Limit,0,1),1)</f>
        <v>0</v>
      </c>
      <c r="AM345">
        <f ca="1">IFERROR(IF(SUMIF($G$6:$AH$6,AM$6&amp;" Total",$G345:$AH345)-(SUMIF($G$6:$AH$6,AM$6&amp;" "&amp;'Input-Func_Class'!$D$22,$G345:$AH345)+IFERROR(SUMIF($G$6:$AH$6,AM$6&amp;" "&amp;'Input-Func_Class'!$E$22,$G345:$AH345),SUMIF($G$6:$AH$6,AM$6&amp;" "&amp;'Input-Func_Class'!$B$24,$G345:$AH345))+SUMIF($G$6:$AH$6,AM$6&amp;" "&amp;'Input-Func_Class'!$F$22,$G345:$AH345))&lt;Check_Limit,0,1),1)</f>
        <v>0</v>
      </c>
      <c r="AN345">
        <f ca="1">IFERROR(IF(SUMIF($G$6:$AH$6,AN$6&amp;" Total",$G345:$AH345)-(SUMIF($G$6:$AH$6,AN$6&amp;" "&amp;'Input-Func_Class'!$D$22,$G345:$AH345)+IFERROR(SUMIF($G$6:$AH$6,AN$6&amp;" "&amp;'Input-Func_Class'!$E$22,$G345:$AH345),SUMIF($G$6:$AH$6,AN$6&amp;" "&amp;'Input-Func_Class'!$B$24,$G345:$AH345))+SUMIF($G$6:$AH$6,AN$6&amp;" "&amp;'Input-Func_Class'!$F$22,$G345:$AH345))&lt;Check_Limit,0,1),1)</f>
        <v>0</v>
      </c>
      <c r="AO345">
        <f ca="1">IFERROR(IF(SUMIF($G$6:$AH$6,AO$6&amp;" Total",$G345:$AH345)-(SUMIF($G$6:$AH$6,AO$6&amp;" "&amp;'Input-Func_Class'!$D$22,$G345:$AH345)+IFERROR(SUMIF($G$6:$AH$6,AO$6&amp;" "&amp;'Input-Func_Class'!$E$22,$G345:$AH345),SUMIF($G$6:$AH$6,AO$6&amp;" "&amp;'Input-Func_Class'!$B$24,$G345:$AH345))+SUMIF($G$6:$AH$6,AO$6&amp;" "&amp;'Input-Func_Class'!$F$22,$G345:$AH345))&lt;Check_Limit,0,1),1)</f>
        <v>0</v>
      </c>
      <c r="AP345">
        <f ca="1">IFERROR(IF(SUMIF($G$6:$AH$6,AP$6&amp;" Total",$G345:$AH345)-(SUMIF($G$6:$AH$6,AP$6&amp;" "&amp;'Input-Func_Class'!$D$22,$G345:$AH345)+IFERROR(SUMIF($G$6:$AH$6,AP$6&amp;" "&amp;'Input-Func_Class'!$E$22,$G345:$AH345),SUMIF($G$6:$AH$6,AP$6&amp;" "&amp;'Input-Func_Class'!$B$24,$G345:$AH345))+SUMIF($G$6:$AH$6,AP$6&amp;" "&amp;'Input-Func_Class'!$F$22,$G345:$AH345))&lt;Check_Limit,0,1),1)</f>
        <v>0</v>
      </c>
    </row>
    <row r="346" spans="1:42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>Functionalization!$D346</f>
        <v>53</v>
      </c>
      <c r="E346" s="11">
        <f t="shared" ca="1" si="44"/>
        <v>0</v>
      </c>
      <c r="F346" s="3" t="str">
        <f>IF($D346=0,"-",IF('Input-Accounts'!$E346&lt;&gt;0,'Input-Accounts'!$E346,'Input-Accounts'!$G346))</f>
        <v>INT_PSTD_PLANT</v>
      </c>
      <c r="G346" s="11">
        <f ca="1">IF(G$5&lt;&gt;"",HLOOKUP(G$5,Functionalization!$G$6:$M$427,ROW($A346)-5,FALSE),IFERROR(INDEX(G$391:G$427,MATCH($F346,$B$391:$B$427,0))/VLOOKUP($F346,$B$391:$AH$427,MATCH(LEFT(TRIM(G$6),FIND("~",SUBSTITUTE(G$6,"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346))*HLOOKUP(LEFT(TRIM(G$6),FIND("~",SUBSTITUTE(G$6," ","~",LEN(TRIM(G$6))-LEN(SUBSTITUTE(TRIM(G$6)," ",""))))-1)&amp;" Total",$B$6:$AH$427,ROW($A346)-5,FALSE))</f>
        <v>0</v>
      </c>
      <c r="H346" s="11">
        <f ca="1">IF(H$5&lt;&gt;"",HLOOKUP(H$5,Functionalization!$G$6:$M$427,ROW($A346)-5,FALSE),IFERROR(INDEX(H$391:H$427,MATCH($F346,$B$391:$B$427,0))/VLOOKUP($F346,$B$391:$AH$427,MATCH(LEFT(TRIM(H$6),FIND("~",SUBSTITUTE(H$6,"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346))*HLOOKUP(LEFT(TRIM(H$6),FIND("~",SUBSTITUTE(H$6," ","~",LEN(TRIM(H$6))-LEN(SUBSTITUTE(TRIM(H$6)," ",""))))-1)&amp;" Total",$B$6:$AH$427,ROW($A346)-5,FALSE))</f>
        <v>0</v>
      </c>
      <c r="I346" s="11">
        <f ca="1">IF(I$5&lt;&gt;"",HLOOKUP(I$5,Functionalization!$G$6:$M$427,ROW($A346)-5,FALSE),IFERROR(INDEX(I$391:I$427,MATCH($F346,$B$391:$B$427,0))/VLOOKUP($F346,$B$391:$AH$427,MATCH(LEFT(TRIM(I$6),FIND("~",SUBSTITUTE(I$6,"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346))*HLOOKUP(LEFT(TRIM(I$6),FIND("~",SUBSTITUTE(I$6," ","~",LEN(TRIM(I$6))-LEN(SUBSTITUTE(TRIM(I$6)," ",""))))-1)&amp;" Total",$B$6:$AH$427,ROW($A346)-5,FALSE))</f>
        <v>0</v>
      </c>
      <c r="J346" s="11">
        <f ca="1">IF(J$5&lt;&gt;"",HLOOKUP(J$5,Functionalization!$G$6:$M$427,ROW($A346)-5,FALSE),IFERROR(INDEX(J$391:J$427,MATCH($F346,$B$391:$B$427,0))/VLOOKUP($F346,$B$391:$AH$427,MATCH(LEFT(TRIM(J$6),FIND("~",SUBSTITUTE(J$6,"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346))*HLOOKUP(LEFT(TRIM(J$6),FIND("~",SUBSTITUTE(J$6," ","~",LEN(TRIM(J$6))-LEN(SUBSTITUTE(TRIM(J$6)," ",""))))-1)&amp;" Total",$B$6:$AH$427,ROW($A346)-5,FALSE))</f>
        <v>0</v>
      </c>
      <c r="K346" s="11">
        <f ca="1">IF(K$5&lt;&gt;"",HLOOKUP(K$5,Functionalization!$G$6:$M$427,ROW($A346)-5,FALSE),IFERROR(INDEX(K$391:K$427,MATCH($F346,$B$391:$B$427,0))/VLOOKUP($F346,$B$391:$AH$427,MATCH(LEFT(TRIM(K$6),FIND("~",SUBSTITUTE(K$6,"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346))*HLOOKUP(LEFT(TRIM(K$6),FIND("~",SUBSTITUTE(K$6," ","~",LEN(TRIM(K$6))-LEN(SUBSTITUTE(TRIM(K$6)," ",""))))-1)&amp;" Total",$B$6:$AH$427,ROW($A346)-5,FALSE))</f>
        <v>1.4918189172254019</v>
      </c>
      <c r="L346" s="11">
        <f ca="1">IF(L$5&lt;&gt;"",HLOOKUP(L$5,Functionalization!$G$6:$M$427,ROW($A346)-5,FALSE),IFERROR(INDEX(L$391:L$427,MATCH($F346,$B$391:$B$427,0))/VLOOKUP($F346,$B$391:$AH$427,MATCH(LEFT(TRIM(L$6),FIND("~",SUBSTITUTE(L$6,"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346))*HLOOKUP(LEFT(TRIM(L$6),FIND("~",SUBSTITUTE(L$6," ","~",LEN(TRIM(L$6))-LEN(SUBSTITUTE(TRIM(L$6)," ",""))))-1)&amp;" Total",$B$6:$AH$427,ROW($A346)-5,FALSE))</f>
        <v>0</v>
      </c>
      <c r="M346" s="11">
        <f ca="1">IF(M$5&lt;&gt;"",HLOOKUP(M$5,Functionalization!$G$6:$M$427,ROW($A346)-5,FALSE),IFERROR(INDEX(M$391:M$427,MATCH($F346,$B$391:$B$427,0))/VLOOKUP($F346,$B$391:$AH$427,MATCH(LEFT(TRIM(M$6),FIND("~",SUBSTITUTE(M$6,"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346))*HLOOKUP(LEFT(TRIM(M$6),FIND("~",SUBSTITUTE(M$6," ","~",LEN(TRIM(M$6))-LEN(SUBSTITUTE(TRIM(M$6)," ",""))))-1)&amp;" Total",$B$6:$AH$427,ROW($A346)-5,FALSE))</f>
        <v>1.4918189172254019</v>
      </c>
      <c r="N346" s="11">
        <f ca="1">IF(N$5&lt;&gt;"",HLOOKUP(N$5,Functionalization!$G$6:$M$427,ROW($A346)-5,FALSE),IFERROR(INDEX(N$391:N$427,MATCH($F346,$B$391:$B$427,0))/VLOOKUP($F346,$B$391:$AH$427,MATCH(LEFT(TRIM(N$6),FIND("~",SUBSTITUTE(N$6,"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346))*HLOOKUP(LEFT(TRIM(N$6),FIND("~",SUBSTITUTE(N$6," ","~",LEN(TRIM(N$6))-LEN(SUBSTITUTE(TRIM(N$6)," ",""))))-1)&amp;" Total",$B$6:$AH$427,ROW($A346)-5,FALSE))</f>
        <v>0</v>
      </c>
      <c r="O346" s="11">
        <f ca="1">IF(O$5&lt;&gt;"",HLOOKUP(O$5,Functionalization!$G$6:$M$427,ROW($A346)-5,FALSE),IFERROR(INDEX(O$391:O$427,MATCH($F346,$B$391:$B$427,0))/VLOOKUP($F346,$B$391:$AH$427,MATCH(LEFT(TRIM(O$6),FIND("~",SUBSTITUTE(O$6,"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346))*HLOOKUP(LEFT(TRIM(O$6),FIND("~",SUBSTITUTE(O$6," ","~",LEN(TRIM(O$6))-LEN(SUBSTITUTE(TRIM(O$6)," ",""))))-1)&amp;" Total",$B$6:$AH$427,ROW($A346)-5,FALSE))</f>
        <v>0.29638491604593842</v>
      </c>
      <c r="P346" s="11">
        <f ca="1">IF(P$5&lt;&gt;"",HLOOKUP(P$5,Functionalization!$G$6:$M$427,ROW($A346)-5,FALSE),IFERROR(INDEX(P$391:P$427,MATCH($F346,$B$391:$B$427,0))/VLOOKUP($F346,$B$391:$AH$427,MATCH(LEFT(TRIM(P$6),FIND("~",SUBSTITUTE(P$6,"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346))*HLOOKUP(LEFT(TRIM(P$6),FIND("~",SUBSTITUTE(P$6," ","~",LEN(TRIM(P$6))-LEN(SUBSTITUTE(TRIM(P$6)," ",""))))-1)&amp;" Total",$B$6:$AH$427,ROW($A346)-5,FALSE))</f>
        <v>0.29638491604593842</v>
      </c>
      <c r="Q346" s="11">
        <f ca="1">IF(Q$5&lt;&gt;"",HLOOKUP(Q$5,Functionalization!$G$6:$M$427,ROW($A346)-5,FALSE),IFERROR(INDEX(Q$391:Q$427,MATCH($F346,$B$391:$B$427,0))/VLOOKUP($F346,$B$391:$AH$427,MATCH(LEFT(TRIM(Q$6),FIND("~",SUBSTITUTE(Q$6,"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346))*HLOOKUP(LEFT(TRIM(Q$6),FIND("~",SUBSTITUTE(Q$6," ","~",LEN(TRIM(Q$6))-LEN(SUBSTITUTE(TRIM(Q$6)," ",""))))-1)&amp;" Total",$B$6:$AH$427,ROW($A346)-5,FALSE))</f>
        <v>0</v>
      </c>
      <c r="R346" s="11">
        <f ca="1">IF(R$5&lt;&gt;"",HLOOKUP(R$5,Functionalization!$G$6:$M$427,ROW($A346)-5,FALSE),IFERROR(INDEX(R$391:R$427,MATCH($F346,$B$391:$B$427,0))/VLOOKUP($F346,$B$391:$AH$427,MATCH(LEFT(TRIM(R$6),FIND("~",SUBSTITUTE(R$6,"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346))*HLOOKUP(LEFT(TRIM(R$6),FIND("~",SUBSTITUTE(R$6," ","~",LEN(TRIM(R$6))-LEN(SUBSTITUTE(TRIM(R$6)," ",""))))-1)&amp;" Total",$B$6:$AH$427,ROW($A346)-5,FALSE))</f>
        <v>0</v>
      </c>
      <c r="S346" s="11">
        <f ca="1">IF(S$5&lt;&gt;"",HLOOKUP(S$5,Functionalization!$G$6:$M$427,ROW($A346)-5,FALSE),IFERROR(INDEX(S$391:S$427,MATCH($F346,$B$391:$B$427,0))/VLOOKUP($F346,$B$391:$AH$427,MATCH(LEFT(TRIM(S$6),FIND("~",SUBSTITUTE(S$6,"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346))*HLOOKUP(LEFT(TRIM(S$6),FIND("~",SUBSTITUTE(S$6," ","~",LEN(TRIM(S$6))-LEN(SUBSTITUTE(TRIM(S$6)," ",""))))-1)&amp;" Total",$B$6:$AH$427,ROW($A346)-5,FALSE))</f>
        <v>3.4208564871411355</v>
      </c>
      <c r="T346" s="11">
        <f ca="1">IF(T$5&lt;&gt;"",HLOOKUP(T$5,Functionalization!$G$6:$M$427,ROW($A346)-5,FALSE),IFERROR(INDEX(T$391:T$427,MATCH($F346,$B$391:$B$427,0))/VLOOKUP($F346,$B$391:$AH$427,MATCH(LEFT(TRIM(T$6),FIND("~",SUBSTITUTE(T$6,"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346))*HLOOKUP(LEFT(TRIM(T$6),FIND("~",SUBSTITUTE(T$6," ","~",LEN(TRIM(T$6))-LEN(SUBSTITUTE(TRIM(T$6)," ",""))))-1)&amp;" Total",$B$6:$AH$427,ROW($A346)-5,FALSE))</f>
        <v>3.4208564871411355</v>
      </c>
      <c r="U346" s="11">
        <f ca="1">IF(U$5&lt;&gt;"",HLOOKUP(U$5,Functionalization!$G$6:$M$427,ROW($A346)-5,FALSE),IFERROR(INDEX(U$391:U$427,MATCH($F346,$B$391:$B$427,0))/VLOOKUP($F346,$B$391:$AH$427,MATCH(LEFT(TRIM(U$6),FIND("~",SUBSTITUTE(U$6,"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346))*HLOOKUP(LEFT(TRIM(U$6),FIND("~",SUBSTITUTE(U$6," ","~",LEN(TRIM(U$6))-LEN(SUBSTITUTE(TRIM(U$6)," ",""))))-1)&amp;" Total",$B$6:$AH$427,ROW($A346)-5,FALSE))</f>
        <v>0</v>
      </c>
      <c r="V346" s="11">
        <f ca="1">IF(V$5&lt;&gt;"",HLOOKUP(V$5,Functionalization!$G$6:$M$427,ROW($A346)-5,FALSE),IFERROR(INDEX(V$391:V$427,MATCH($F346,$B$391:$B$427,0))/VLOOKUP($F346,$B$391:$AH$427,MATCH(LEFT(TRIM(V$6),FIND("~",SUBSTITUTE(V$6,"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346))*HLOOKUP(LEFT(TRIM(V$6),FIND("~",SUBSTITUTE(V$6," ","~",LEN(TRIM(V$6))-LEN(SUBSTITUTE(TRIM(V$6)," ",""))))-1)&amp;" Total",$B$6:$AH$427,ROW($A346)-5,FALSE))</f>
        <v>0</v>
      </c>
      <c r="W346" s="11">
        <f ca="1">IF(W$5&lt;&gt;"",HLOOKUP(W$5,Functionalization!$G$6:$M$427,ROW($A346)-5,FALSE),IFERROR(INDEX(W$391:W$427,MATCH($F346,$B$391:$B$427,0))/VLOOKUP($F346,$B$391:$AH$427,MATCH(LEFT(TRIM(W$6),FIND("~",SUBSTITUTE(W$6,"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346))*HLOOKUP(LEFT(TRIM(W$6),FIND("~",SUBSTITUTE(W$6," ","~",LEN(TRIM(W$6))-LEN(SUBSTITUTE(TRIM(W$6)," ",""))))-1)&amp;" Total",$B$6:$AH$427,ROW($A346)-5,FALSE))</f>
        <v>36.43679499664308</v>
      </c>
      <c r="X346" s="11">
        <f ca="1">IF(X$5&lt;&gt;"",HLOOKUP(X$5,Functionalization!$G$6:$M$427,ROW($A346)-5,FALSE),IFERROR(INDEX(X$391:X$427,MATCH($F346,$B$391:$B$427,0))/VLOOKUP($F346,$B$391:$AH$427,MATCH(LEFT(TRIM(X$6),FIND("~",SUBSTITUTE(X$6,"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346))*HLOOKUP(LEFT(TRIM(X$6),FIND("~",SUBSTITUTE(X$6," ","~",LEN(TRIM(X$6))-LEN(SUBSTITUTE(TRIM(X$6)," ",""))))-1)&amp;" Total",$B$6:$AH$427,ROW($A346)-5,FALSE))</f>
        <v>28.040647183069421</v>
      </c>
      <c r="Y346" s="11">
        <f ca="1">IF(Y$5&lt;&gt;"",HLOOKUP(Y$5,Functionalization!$G$6:$M$427,ROW($A346)-5,FALSE),IFERROR(INDEX(Y$391:Y$427,MATCH($F346,$B$391:$B$427,0))/VLOOKUP($F346,$B$391:$AH$427,MATCH(LEFT(TRIM(Y$6),FIND("~",SUBSTITUTE(Y$6,"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346))*HLOOKUP(LEFT(TRIM(Y$6),FIND("~",SUBSTITUTE(Y$6," ","~",LEN(TRIM(Y$6))-LEN(SUBSTITUTE(TRIM(Y$6)," ",""))))-1)&amp;" Total",$B$6:$AH$427,ROW($A346)-5,FALSE))</f>
        <v>0</v>
      </c>
      <c r="Z346" s="11">
        <f ca="1">IF(Z$5&lt;&gt;"",HLOOKUP(Z$5,Functionalization!$G$6:$M$427,ROW($A346)-5,FALSE),IFERROR(INDEX(Z$391:Z$427,MATCH($F346,$B$391:$B$427,0))/VLOOKUP($F346,$B$391:$AH$427,MATCH(LEFT(TRIM(Z$6),FIND("~",SUBSTITUTE(Z$6,"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346))*HLOOKUP(LEFT(TRIM(Z$6),FIND("~",SUBSTITUTE(Z$6," ","~",LEN(TRIM(Z$6))-LEN(SUBSTITUTE(TRIM(Z$6)," ",""))))-1)&amp;" Total",$B$6:$AH$427,ROW($A346)-5,FALSE))</f>
        <v>8.3961478135736556</v>
      </c>
      <c r="AA346" s="11">
        <f ca="1">IF(AA$5&lt;&gt;"",HLOOKUP(AA$5,Functionalization!$G$6:$M$427,ROW($A346)-5,FALSE),IFERROR(INDEX(AA$391:AA$427,MATCH($F346,$B$391:$B$427,0))/VLOOKUP($F346,$B$391:$AH$427,MATCH(LEFT(TRIM(AA$6),FIND("~",SUBSTITUTE(AA$6,"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346))*HLOOKUP(LEFT(TRIM(AA$6),FIND("~",SUBSTITUTE(AA$6," ","~",LEN(TRIM(AA$6))-LEN(SUBSTITUTE(TRIM(AA$6)," ",""))))-1)&amp;" Total",$B$6:$AH$427,ROW($A346)-5,FALSE))</f>
        <v>11.35414468294446</v>
      </c>
      <c r="AB346" s="11">
        <f ca="1">IF(AB$5&lt;&gt;"",HLOOKUP(AB$5,Functionalization!$G$6:$M$427,ROW($A346)-5,FALSE),IFERROR(INDEX(AB$391:AB$427,MATCH($F346,$B$391:$B$427,0))/VLOOKUP($F346,$B$391:$AH$427,MATCH(LEFT(TRIM(AB$6),FIND("~",SUBSTITUTE(AB$6,"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346))*HLOOKUP(LEFT(TRIM(AB$6),FIND("~",SUBSTITUTE(AB$6," ","~",LEN(TRIM(AB$6))-LEN(SUBSTITUTE(TRIM(AB$6)," ",""))))-1)&amp;" Total",$B$6:$AH$427,ROW($A346)-5,FALSE))</f>
        <v>0</v>
      </c>
      <c r="AC346" s="11">
        <f ca="1">IF(AC$5&lt;&gt;"",HLOOKUP(AC$5,Functionalization!$G$6:$M$427,ROW($A346)-5,FALSE),IFERROR(INDEX(AC$391:AC$427,MATCH($F346,$B$391:$B$427,0))/VLOOKUP($F346,$B$391:$AH$427,MATCH(LEFT(TRIM(AC$6),FIND("~",SUBSTITUTE(AC$6,"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346))*HLOOKUP(LEFT(TRIM(AC$6),FIND("~",SUBSTITUTE(AC$6," ","~",LEN(TRIM(AC$6))-LEN(SUBSTITUTE(TRIM(AC$6)," ",""))))-1)&amp;" Total",$B$6:$AH$427,ROW($A346)-5,FALSE))</f>
        <v>0</v>
      </c>
      <c r="AD346" s="11">
        <f ca="1">IF(AD$5&lt;&gt;"",HLOOKUP(AD$5,Functionalization!$G$6:$M$427,ROW($A346)-5,FALSE),IFERROR(INDEX(AD$391:AD$427,MATCH($F346,$B$391:$B$427,0))/VLOOKUP($F346,$B$391:$AH$427,MATCH(LEFT(TRIM(AD$6),FIND("~",SUBSTITUTE(AD$6,"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346))*HLOOKUP(LEFT(TRIM(AD$6),FIND("~",SUBSTITUTE(AD$6," ","~",LEN(TRIM(AD$6))-LEN(SUBSTITUTE(TRIM(AD$6)," ",""))))-1)&amp;" Total",$B$6:$AH$427,ROW($A346)-5,FALSE))</f>
        <v>11.35414468294446</v>
      </c>
      <c r="AE346" s="11">
        <f ca="1">IF(AE$5&lt;&gt;"",HLOOKUP(AE$5,Functionalization!$G$6:$M$427,ROW($A346)-5,FALSE),IFERROR(INDEX(AE$391:AE$427,MATCH($F346,$B$391:$B$427,0))/VLOOKUP($F346,$B$391:$AH$427,MATCH(LEFT(TRIM(AE$6),FIND("~",SUBSTITUTE(AE$6,"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346))*HLOOKUP(LEFT(TRIM(AE$6),FIND("~",SUBSTITUTE(AE$6," ","~",LEN(TRIM(AE$6))-LEN(SUBSTITUTE(TRIM(AE$6)," ",""))))-1)&amp;" Total",$B$6:$AH$427,ROW($A346)-5,FALSE))</f>
        <v>0</v>
      </c>
      <c r="AF346" s="11">
        <f ca="1">IF(AF$5&lt;&gt;"",HLOOKUP(AF$5,Functionalization!$G$6:$M$427,ROW($A346)-5,FALSE),IFERROR(INDEX(AF$391:AF$427,MATCH($F346,$B$391:$B$427,0))/VLOOKUP($F346,$B$391:$AH$427,MATCH(LEFT(TRIM(AF$6),FIND("~",SUBSTITUTE(AF$6,"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346))*HLOOKUP(LEFT(TRIM(AF$6),FIND("~",SUBSTITUTE(AF$6," ","~",LEN(TRIM(AF$6))-LEN(SUBSTITUTE(TRIM(AF$6)," ",""))))-1)&amp;" Total",$B$6:$AH$427,ROW($A346)-5,FALSE))</f>
        <v>0</v>
      </c>
      <c r="AG346" s="11">
        <f ca="1">IF(AG$5&lt;&gt;"",HLOOKUP(AG$5,Functionalization!$G$6:$M$427,ROW($A346)-5,FALSE),IFERROR(INDEX(AG$391:AG$427,MATCH($F346,$B$391:$B$427,0))/VLOOKUP($F346,$B$391:$AH$427,MATCH(LEFT(TRIM(AG$6),FIND("~",SUBSTITUTE(AG$6,"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346))*HLOOKUP(LEFT(TRIM(AG$6),FIND("~",SUBSTITUTE(AG$6," ","~",LEN(TRIM(AG$6))-LEN(SUBSTITUTE(TRIM(AG$6)," ",""))))-1)&amp;" Total",$B$6:$AH$427,ROW($A346)-5,FALSE))</f>
        <v>0</v>
      </c>
      <c r="AH346" s="11">
        <f ca="1">IF(AH$5&lt;&gt;"",HLOOKUP(AH$5,Functionalization!$G$6:$M$427,ROW($A346)-5,FALSE),IFERROR(INDEX(AH$391:AH$427,MATCH($F346,$B$391:$B$427,0))/VLOOKUP($F346,$B$391:$AH$427,MATCH(LEFT(TRIM(AH$6),FIND("~",SUBSTITUTE(AH$6,"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346))*HLOOKUP(LEFT(TRIM(AH$6),FIND("~",SUBSTITUTE(AH$6," ","~",LEN(TRIM(AH$6))-LEN(SUBSTITUTE(TRIM(AH$6)," ",""))))-1)&amp;" Total",$B$6:$AH$427,ROW($A346)-5,FALSE))</f>
        <v>0</v>
      </c>
      <c r="AJ346">
        <f ca="1">IFERROR(IF(SUMIF($G$6:$AH$6,AJ$6&amp;" Total",$G346:$AH346)-(SUMIF($G$6:$AH$6,AJ$6&amp;" "&amp;'Input-Func_Class'!$D$22,$G346:$AH346)+IFERROR(SUMIF($G$6:$AH$6,AJ$6&amp;" "&amp;'Input-Func_Class'!$E$22,$G346:$AH346),SUMIF($G$6:$AH$6,AJ$6&amp;" "&amp;'Input-Func_Class'!$B$24,$G346:$AH346))+SUMIF($G$6:$AH$6,AJ$6&amp;" "&amp;'Input-Func_Class'!$F$22,$G346:$AH346))&lt;Check_Limit,0,1),1)</f>
        <v>0</v>
      </c>
      <c r="AK346">
        <f ca="1">IFERROR(IF(SUMIF($G$6:$AH$6,AK$6&amp;" Total",$G346:$AH346)-(SUMIF($G$6:$AH$6,AK$6&amp;" "&amp;'Input-Func_Class'!$D$22,$G346:$AH346)+IFERROR(SUMIF($G$6:$AH$6,AK$6&amp;" "&amp;'Input-Func_Class'!$E$22,$G346:$AH346),SUMIF($G$6:$AH$6,AK$6&amp;" "&amp;'Input-Func_Class'!$B$24,$G346:$AH346))+SUMIF($G$6:$AH$6,AK$6&amp;" "&amp;'Input-Func_Class'!$F$22,$G346:$AH346))&lt;Check_Limit,0,1),1)</f>
        <v>0</v>
      </c>
      <c r="AL346">
        <f ca="1">IFERROR(IF(SUMIF($G$6:$AH$6,AL$6&amp;" Total",$G346:$AH346)-(SUMIF($G$6:$AH$6,AL$6&amp;" "&amp;'Input-Func_Class'!$D$22,$G346:$AH346)+IFERROR(SUMIF($G$6:$AH$6,AL$6&amp;" "&amp;'Input-Func_Class'!$E$22,$G346:$AH346),SUMIF($G$6:$AH$6,AL$6&amp;" "&amp;'Input-Func_Class'!$B$24,$G346:$AH346))+SUMIF($G$6:$AH$6,AL$6&amp;" "&amp;'Input-Func_Class'!$F$22,$G346:$AH346))&lt;Check_Limit,0,1),1)</f>
        <v>0</v>
      </c>
      <c r="AM346">
        <f ca="1">IFERROR(IF(SUMIF($G$6:$AH$6,AM$6&amp;" Total",$G346:$AH346)-(SUMIF($G$6:$AH$6,AM$6&amp;" "&amp;'Input-Func_Class'!$D$22,$G346:$AH346)+IFERROR(SUMIF($G$6:$AH$6,AM$6&amp;" "&amp;'Input-Func_Class'!$E$22,$G346:$AH346),SUMIF($G$6:$AH$6,AM$6&amp;" "&amp;'Input-Func_Class'!$B$24,$G346:$AH346))+SUMIF($G$6:$AH$6,AM$6&amp;" "&amp;'Input-Func_Class'!$F$22,$G346:$AH346))&lt;Check_Limit,0,1),1)</f>
        <v>0</v>
      </c>
      <c r="AN346">
        <f ca="1">IFERROR(IF(SUMIF($G$6:$AH$6,AN$6&amp;" Total",$G346:$AH346)-(SUMIF($G$6:$AH$6,AN$6&amp;" "&amp;'Input-Func_Class'!$D$22,$G346:$AH346)+IFERROR(SUMIF($G$6:$AH$6,AN$6&amp;" "&amp;'Input-Func_Class'!$E$22,$G346:$AH346),SUMIF($G$6:$AH$6,AN$6&amp;" "&amp;'Input-Func_Class'!$B$24,$G346:$AH346))+SUMIF($G$6:$AH$6,AN$6&amp;" "&amp;'Input-Func_Class'!$F$22,$G346:$AH346))&lt;Check_Limit,0,1),1)</f>
        <v>0</v>
      </c>
      <c r="AO346">
        <f ca="1">IFERROR(IF(SUMIF($G$6:$AH$6,AO$6&amp;" Total",$G346:$AH346)-(SUMIF($G$6:$AH$6,AO$6&amp;" "&amp;'Input-Func_Class'!$D$22,$G346:$AH346)+IFERROR(SUMIF($G$6:$AH$6,AO$6&amp;" "&amp;'Input-Func_Class'!$E$22,$G346:$AH346),SUMIF($G$6:$AH$6,AO$6&amp;" "&amp;'Input-Func_Class'!$B$24,$G346:$AH346))+SUMIF($G$6:$AH$6,AO$6&amp;" "&amp;'Input-Func_Class'!$F$22,$G346:$AH346))&lt;Check_Limit,0,1),1)</f>
        <v>0</v>
      </c>
      <c r="AP346">
        <f ca="1">IFERROR(IF(SUMIF($G$6:$AH$6,AP$6&amp;" Total",$G346:$AH346)-(SUMIF($G$6:$AH$6,AP$6&amp;" "&amp;'Input-Func_Class'!$D$22,$G346:$AH346)+IFERROR(SUMIF($G$6:$AH$6,AP$6&amp;" "&amp;'Input-Func_Class'!$E$22,$G346:$AH346),SUMIF($G$6:$AH$6,AP$6&amp;" "&amp;'Input-Func_Class'!$B$24,$G346:$AH346))+SUMIF($G$6:$AH$6,AP$6&amp;" "&amp;'Input-Func_Class'!$F$22,$G346:$AH346))&lt;Check_Limit,0,1),1)</f>
        <v>0</v>
      </c>
    </row>
    <row r="347" spans="1:42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>Functionalization!$D347</f>
        <v>373421</v>
      </c>
      <c r="E347" s="11">
        <f t="shared" ca="1" si="44"/>
        <v>0</v>
      </c>
      <c r="F347" s="3" t="str">
        <f>IF($D347=0,"-",IF('Input-Accounts'!$E347&lt;&gt;0,'Input-Accounts'!$E347,'Input-Accounts'!$G347))</f>
        <v>INT_PSTD_PLANT</v>
      </c>
      <c r="G347" s="11">
        <f ca="1">IF(G$5&lt;&gt;"",HLOOKUP(G$5,Functionalization!$G$6:$M$427,ROW($A347)-5,FALSE),IFERROR(INDEX(G$391:G$427,MATCH($F347,$B$391:$B$427,0))/VLOOKUP($F347,$B$391:$AH$427,MATCH(LEFT(TRIM(G$6),FIND("~",SUBSTITUTE(G$6,"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347))*HLOOKUP(LEFT(TRIM(G$6),FIND("~",SUBSTITUTE(G$6," ","~",LEN(TRIM(G$6))-LEN(SUBSTITUTE(TRIM(G$6)," ",""))))-1)&amp;" Total",$B$6:$AH$427,ROW($A347)-5,FALSE))</f>
        <v>0</v>
      </c>
      <c r="H347" s="11">
        <f ca="1">IF(H$5&lt;&gt;"",HLOOKUP(H$5,Functionalization!$G$6:$M$427,ROW($A347)-5,FALSE),IFERROR(INDEX(H$391:H$427,MATCH($F347,$B$391:$B$427,0))/VLOOKUP($F347,$B$391:$AH$427,MATCH(LEFT(TRIM(H$6),FIND("~",SUBSTITUTE(H$6,"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347))*HLOOKUP(LEFT(TRIM(H$6),FIND("~",SUBSTITUTE(H$6," ","~",LEN(TRIM(H$6))-LEN(SUBSTITUTE(TRIM(H$6)," ",""))))-1)&amp;" Total",$B$6:$AH$427,ROW($A347)-5,FALSE))</f>
        <v>0</v>
      </c>
      <c r="I347" s="11">
        <f ca="1">IF(I$5&lt;&gt;"",HLOOKUP(I$5,Functionalization!$G$6:$M$427,ROW($A347)-5,FALSE),IFERROR(INDEX(I$391:I$427,MATCH($F347,$B$391:$B$427,0))/VLOOKUP($F347,$B$391:$AH$427,MATCH(LEFT(TRIM(I$6),FIND("~",SUBSTITUTE(I$6,"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347))*HLOOKUP(LEFT(TRIM(I$6),FIND("~",SUBSTITUTE(I$6," ","~",LEN(TRIM(I$6))-LEN(SUBSTITUTE(TRIM(I$6)," ",""))))-1)&amp;" Total",$B$6:$AH$427,ROW($A347)-5,FALSE))</f>
        <v>0</v>
      </c>
      <c r="J347" s="11">
        <f ca="1">IF(J$5&lt;&gt;"",HLOOKUP(J$5,Functionalization!$G$6:$M$427,ROW($A347)-5,FALSE),IFERROR(INDEX(J$391:J$427,MATCH($F347,$B$391:$B$427,0))/VLOOKUP($F347,$B$391:$AH$427,MATCH(LEFT(TRIM(J$6),FIND("~",SUBSTITUTE(J$6,"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347))*HLOOKUP(LEFT(TRIM(J$6),FIND("~",SUBSTITUTE(J$6," ","~",LEN(TRIM(J$6))-LEN(SUBSTITUTE(TRIM(J$6)," ",""))))-1)&amp;" Total",$B$6:$AH$427,ROW($A347)-5,FALSE))</f>
        <v>0</v>
      </c>
      <c r="K347" s="11">
        <f ca="1">IF(K$5&lt;&gt;"",HLOOKUP(K$5,Functionalization!$G$6:$M$427,ROW($A347)-5,FALSE),IFERROR(INDEX(K$391:K$427,MATCH($F347,$B$391:$B$427,0))/VLOOKUP($F347,$B$391:$AH$427,MATCH(LEFT(TRIM(K$6),FIND("~",SUBSTITUTE(K$6,"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347))*HLOOKUP(LEFT(TRIM(K$6),FIND("~",SUBSTITUTE(K$6," ","~",LEN(TRIM(K$6))-LEN(SUBSTITUTE(TRIM(K$6)," ",""))))-1)&amp;" Total",$B$6:$AH$427,ROW($A347)-5,FALSE))</f>
        <v>10510.877582815599</v>
      </c>
      <c r="L347" s="11">
        <f ca="1">IF(L$5&lt;&gt;"",HLOOKUP(L$5,Functionalization!$G$6:$M$427,ROW($A347)-5,FALSE),IFERROR(INDEX(L$391:L$427,MATCH($F347,$B$391:$B$427,0))/VLOOKUP($F347,$B$391:$AH$427,MATCH(LEFT(TRIM(L$6),FIND("~",SUBSTITUTE(L$6,"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347))*HLOOKUP(LEFT(TRIM(L$6),FIND("~",SUBSTITUTE(L$6," ","~",LEN(TRIM(L$6))-LEN(SUBSTITUTE(TRIM(L$6)," ",""))))-1)&amp;" Total",$B$6:$AH$427,ROW($A347)-5,FALSE))</f>
        <v>0</v>
      </c>
      <c r="M347" s="11">
        <f ca="1">IF(M$5&lt;&gt;"",HLOOKUP(M$5,Functionalization!$G$6:$M$427,ROW($A347)-5,FALSE),IFERROR(INDEX(M$391:M$427,MATCH($F347,$B$391:$B$427,0))/VLOOKUP($F347,$B$391:$AH$427,MATCH(LEFT(TRIM(M$6),FIND("~",SUBSTITUTE(M$6,"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347))*HLOOKUP(LEFT(TRIM(M$6),FIND("~",SUBSTITUTE(M$6," ","~",LEN(TRIM(M$6))-LEN(SUBSTITUTE(TRIM(M$6)," ",""))))-1)&amp;" Total",$B$6:$AH$427,ROW($A347)-5,FALSE))</f>
        <v>10510.877582815599</v>
      </c>
      <c r="N347" s="11">
        <f ca="1">IF(N$5&lt;&gt;"",HLOOKUP(N$5,Functionalization!$G$6:$M$427,ROW($A347)-5,FALSE),IFERROR(INDEX(N$391:N$427,MATCH($F347,$B$391:$B$427,0))/VLOOKUP($F347,$B$391:$AH$427,MATCH(LEFT(TRIM(N$6),FIND("~",SUBSTITUTE(N$6,"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347))*HLOOKUP(LEFT(TRIM(N$6),FIND("~",SUBSTITUTE(N$6," ","~",LEN(TRIM(N$6))-LEN(SUBSTITUTE(TRIM(N$6)," ",""))))-1)&amp;" Total",$B$6:$AH$427,ROW($A347)-5,FALSE))</f>
        <v>0</v>
      </c>
      <c r="O347" s="11">
        <f ca="1">IF(O$5&lt;&gt;"",HLOOKUP(O$5,Functionalization!$G$6:$M$427,ROW($A347)-5,FALSE),IFERROR(INDEX(O$391:O$427,MATCH($F347,$B$391:$B$427,0))/VLOOKUP($F347,$B$391:$AH$427,MATCH(LEFT(TRIM(O$6),FIND("~",SUBSTITUTE(O$6,"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347))*HLOOKUP(LEFT(TRIM(O$6),FIND("~",SUBSTITUTE(O$6," ","~",LEN(TRIM(O$6))-LEN(SUBSTITUTE(TRIM(O$6)," ",""))))-1)&amp;" Total",$B$6:$AH$427,ROW($A347)-5,FALSE))</f>
        <v>2088.2330515998183</v>
      </c>
      <c r="P347" s="11">
        <f ca="1">IF(P$5&lt;&gt;"",HLOOKUP(P$5,Functionalization!$G$6:$M$427,ROW($A347)-5,FALSE),IFERROR(INDEX(P$391:P$427,MATCH($F347,$B$391:$B$427,0))/VLOOKUP($F347,$B$391:$AH$427,MATCH(LEFT(TRIM(P$6),FIND("~",SUBSTITUTE(P$6,"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347))*HLOOKUP(LEFT(TRIM(P$6),FIND("~",SUBSTITUTE(P$6," ","~",LEN(TRIM(P$6))-LEN(SUBSTITUTE(TRIM(P$6)," ",""))))-1)&amp;" Total",$B$6:$AH$427,ROW($A347)-5,FALSE))</f>
        <v>2088.2330515998183</v>
      </c>
      <c r="Q347" s="11">
        <f ca="1">IF(Q$5&lt;&gt;"",HLOOKUP(Q$5,Functionalization!$G$6:$M$427,ROW($A347)-5,FALSE),IFERROR(INDEX(Q$391:Q$427,MATCH($F347,$B$391:$B$427,0))/VLOOKUP($F347,$B$391:$AH$427,MATCH(LEFT(TRIM(Q$6),FIND("~",SUBSTITUTE(Q$6,"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347))*HLOOKUP(LEFT(TRIM(Q$6),FIND("~",SUBSTITUTE(Q$6," ","~",LEN(TRIM(Q$6))-LEN(SUBSTITUTE(TRIM(Q$6)," ",""))))-1)&amp;" Total",$B$6:$AH$427,ROW($A347)-5,FALSE))</f>
        <v>0</v>
      </c>
      <c r="R347" s="11">
        <f ca="1">IF(R$5&lt;&gt;"",HLOOKUP(R$5,Functionalization!$G$6:$M$427,ROW($A347)-5,FALSE),IFERROR(INDEX(R$391:R$427,MATCH($F347,$B$391:$B$427,0))/VLOOKUP($F347,$B$391:$AH$427,MATCH(LEFT(TRIM(R$6),FIND("~",SUBSTITUTE(R$6,"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347))*HLOOKUP(LEFT(TRIM(R$6),FIND("~",SUBSTITUTE(R$6," ","~",LEN(TRIM(R$6))-LEN(SUBSTITUTE(TRIM(R$6)," ",""))))-1)&amp;" Total",$B$6:$AH$427,ROW($A347)-5,FALSE))</f>
        <v>0</v>
      </c>
      <c r="S347" s="11">
        <f ca="1">IF(S$5&lt;&gt;"",HLOOKUP(S$5,Functionalization!$G$6:$M$427,ROW($A347)-5,FALSE),IFERROR(INDEX(S$391:S$427,MATCH($F347,$B$391:$B$427,0))/VLOOKUP($F347,$B$391:$AH$427,MATCH(LEFT(TRIM(S$6),FIND("~",SUBSTITUTE(S$6,"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347))*HLOOKUP(LEFT(TRIM(S$6),FIND("~",SUBSTITUTE(S$6," ","~",LEN(TRIM(S$6))-LEN(SUBSTITUTE(TRIM(S$6)," ",""))))-1)&amp;" Total",$B$6:$AH$427,ROW($A347)-5,FALSE))</f>
        <v>24102.257552542073</v>
      </c>
      <c r="T347" s="11">
        <f ca="1">IF(T$5&lt;&gt;"",HLOOKUP(T$5,Functionalization!$G$6:$M$427,ROW($A347)-5,FALSE),IFERROR(INDEX(T$391:T$427,MATCH($F347,$B$391:$B$427,0))/VLOOKUP($F347,$B$391:$AH$427,MATCH(LEFT(TRIM(T$6),FIND("~",SUBSTITUTE(T$6,"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347))*HLOOKUP(LEFT(TRIM(T$6),FIND("~",SUBSTITUTE(T$6," ","~",LEN(TRIM(T$6))-LEN(SUBSTITUTE(TRIM(T$6)," ",""))))-1)&amp;" Total",$B$6:$AH$427,ROW($A347)-5,FALSE))</f>
        <v>24102.257552542073</v>
      </c>
      <c r="U347" s="11">
        <f ca="1">IF(U$5&lt;&gt;"",HLOOKUP(U$5,Functionalization!$G$6:$M$427,ROW($A347)-5,FALSE),IFERROR(INDEX(U$391:U$427,MATCH($F347,$B$391:$B$427,0))/VLOOKUP($F347,$B$391:$AH$427,MATCH(LEFT(TRIM(U$6),FIND("~",SUBSTITUTE(U$6,"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347))*HLOOKUP(LEFT(TRIM(U$6),FIND("~",SUBSTITUTE(U$6," ","~",LEN(TRIM(U$6))-LEN(SUBSTITUTE(TRIM(U$6)," ",""))))-1)&amp;" Total",$B$6:$AH$427,ROW($A347)-5,FALSE))</f>
        <v>0</v>
      </c>
      <c r="V347" s="11">
        <f ca="1">IF(V$5&lt;&gt;"",HLOOKUP(V$5,Functionalization!$G$6:$M$427,ROW($A347)-5,FALSE),IFERROR(INDEX(V$391:V$427,MATCH($F347,$B$391:$B$427,0))/VLOOKUP($F347,$B$391:$AH$427,MATCH(LEFT(TRIM(V$6),FIND("~",SUBSTITUTE(V$6,"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347))*HLOOKUP(LEFT(TRIM(V$6),FIND("~",SUBSTITUTE(V$6," ","~",LEN(TRIM(V$6))-LEN(SUBSTITUTE(TRIM(V$6)," ",""))))-1)&amp;" Total",$B$6:$AH$427,ROW($A347)-5,FALSE))</f>
        <v>0</v>
      </c>
      <c r="W347" s="11">
        <f ca="1">IF(W$5&lt;&gt;"",HLOOKUP(W$5,Functionalization!$G$6:$M$427,ROW($A347)-5,FALSE),IFERROR(INDEX(W$391:W$427,MATCH($F347,$B$391:$B$427,0))/VLOOKUP($F347,$B$391:$AH$427,MATCH(LEFT(TRIM(W$6),FIND("~",SUBSTITUTE(W$6,"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347))*HLOOKUP(LEFT(TRIM(W$6),FIND("~",SUBSTITUTE(W$6," ","~",LEN(TRIM(W$6))-LEN(SUBSTITUTE(TRIM(W$6)," ",""))))-1)&amp;" Total",$B$6:$AH$427,ROW($A347)-5,FALSE))</f>
        <v>256721.97027248028</v>
      </c>
      <c r="X347" s="11">
        <f ca="1">IF(X$5&lt;&gt;"",HLOOKUP(X$5,Functionalization!$G$6:$M$427,ROW($A347)-5,FALSE),IFERROR(INDEX(X$391:X$427,MATCH($F347,$B$391:$B$427,0))/VLOOKUP($F347,$B$391:$AH$427,MATCH(LEFT(TRIM(X$6),FIND("~",SUBSTITUTE(X$6,"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347))*HLOOKUP(LEFT(TRIM(X$6),FIND("~",SUBSTITUTE(X$6," ","~",LEN(TRIM(X$6))-LEN(SUBSTITUTE(TRIM(X$6)," ",""))))-1)&amp;" Total",$B$6:$AH$427,ROW($A347)-5,FALSE))</f>
        <v>197565.40588205596</v>
      </c>
      <c r="Y347" s="11">
        <f ca="1">IF(Y$5&lt;&gt;"",HLOOKUP(Y$5,Functionalization!$G$6:$M$427,ROW($A347)-5,FALSE),IFERROR(INDEX(Y$391:Y$427,MATCH($F347,$B$391:$B$427,0))/VLOOKUP($F347,$B$391:$AH$427,MATCH(LEFT(TRIM(Y$6),FIND("~",SUBSTITUTE(Y$6,"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347))*HLOOKUP(LEFT(TRIM(Y$6),FIND("~",SUBSTITUTE(Y$6," ","~",LEN(TRIM(Y$6))-LEN(SUBSTITUTE(TRIM(Y$6)," ",""))))-1)&amp;" Total",$B$6:$AH$427,ROW($A347)-5,FALSE))</f>
        <v>0</v>
      </c>
      <c r="Z347" s="11">
        <f ca="1">IF(Z$5&lt;&gt;"",HLOOKUP(Z$5,Functionalization!$G$6:$M$427,ROW($A347)-5,FALSE),IFERROR(INDEX(Z$391:Z$427,MATCH($F347,$B$391:$B$427,0))/VLOOKUP($F347,$B$391:$AH$427,MATCH(LEFT(TRIM(Z$6),FIND("~",SUBSTITUTE(Z$6,"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347))*HLOOKUP(LEFT(TRIM(Z$6),FIND("~",SUBSTITUTE(Z$6," ","~",LEN(TRIM(Z$6))-LEN(SUBSTITUTE(TRIM(Z$6)," ",""))))-1)&amp;" Total",$B$6:$AH$427,ROW($A347)-5,FALSE))</f>
        <v>59156.564390424297</v>
      </c>
      <c r="AA347" s="11">
        <f ca="1">IF(AA$5&lt;&gt;"",HLOOKUP(AA$5,Functionalization!$G$6:$M$427,ROW($A347)-5,FALSE),IFERROR(INDEX(AA$391:AA$427,MATCH($F347,$B$391:$B$427,0))/VLOOKUP($F347,$B$391:$AH$427,MATCH(LEFT(TRIM(AA$6),FIND("~",SUBSTITUTE(AA$6,"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347))*HLOOKUP(LEFT(TRIM(AA$6),FIND("~",SUBSTITUTE(AA$6," ","~",LEN(TRIM(AA$6))-LEN(SUBSTITUTE(TRIM(AA$6)," ",""))))-1)&amp;" Total",$B$6:$AH$427,ROW($A347)-5,FALSE))</f>
        <v>79997.661540562331</v>
      </c>
      <c r="AB347" s="11">
        <f ca="1">IF(AB$5&lt;&gt;"",HLOOKUP(AB$5,Functionalization!$G$6:$M$427,ROW($A347)-5,FALSE),IFERROR(INDEX(AB$391:AB$427,MATCH($F347,$B$391:$B$427,0))/VLOOKUP($F347,$B$391:$AH$427,MATCH(LEFT(TRIM(AB$6),FIND("~",SUBSTITUTE(AB$6,"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347))*HLOOKUP(LEFT(TRIM(AB$6),FIND("~",SUBSTITUTE(AB$6," ","~",LEN(TRIM(AB$6))-LEN(SUBSTITUTE(TRIM(AB$6)," ",""))))-1)&amp;" Total",$B$6:$AH$427,ROW($A347)-5,FALSE))</f>
        <v>0</v>
      </c>
      <c r="AC347" s="11">
        <f ca="1">IF(AC$5&lt;&gt;"",HLOOKUP(AC$5,Functionalization!$G$6:$M$427,ROW($A347)-5,FALSE),IFERROR(INDEX(AC$391:AC$427,MATCH($F347,$B$391:$B$427,0))/VLOOKUP($F347,$B$391:$AH$427,MATCH(LEFT(TRIM(AC$6),FIND("~",SUBSTITUTE(AC$6,"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347))*HLOOKUP(LEFT(TRIM(AC$6),FIND("~",SUBSTITUTE(AC$6," ","~",LEN(TRIM(AC$6))-LEN(SUBSTITUTE(TRIM(AC$6)," ",""))))-1)&amp;" Total",$B$6:$AH$427,ROW($A347)-5,FALSE))</f>
        <v>0</v>
      </c>
      <c r="AD347" s="11">
        <f ca="1">IF(AD$5&lt;&gt;"",HLOOKUP(AD$5,Functionalization!$G$6:$M$427,ROW($A347)-5,FALSE),IFERROR(INDEX(AD$391:AD$427,MATCH($F347,$B$391:$B$427,0))/VLOOKUP($F347,$B$391:$AH$427,MATCH(LEFT(TRIM(AD$6),FIND("~",SUBSTITUTE(AD$6,"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347))*HLOOKUP(LEFT(TRIM(AD$6),FIND("~",SUBSTITUTE(AD$6," ","~",LEN(TRIM(AD$6))-LEN(SUBSTITUTE(TRIM(AD$6)," ",""))))-1)&amp;" Total",$B$6:$AH$427,ROW($A347)-5,FALSE))</f>
        <v>79997.661540562331</v>
      </c>
      <c r="AE347" s="11">
        <f ca="1">IF(AE$5&lt;&gt;"",HLOOKUP(AE$5,Functionalization!$G$6:$M$427,ROW($A347)-5,FALSE),IFERROR(INDEX(AE$391:AE$427,MATCH($F347,$B$391:$B$427,0))/VLOOKUP($F347,$B$391:$AH$427,MATCH(LEFT(TRIM(AE$6),FIND("~",SUBSTITUTE(AE$6,"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347))*HLOOKUP(LEFT(TRIM(AE$6),FIND("~",SUBSTITUTE(AE$6," ","~",LEN(TRIM(AE$6))-LEN(SUBSTITUTE(TRIM(AE$6)," ",""))))-1)&amp;" Total",$B$6:$AH$427,ROW($A347)-5,FALSE))</f>
        <v>0</v>
      </c>
      <c r="AF347" s="11">
        <f ca="1">IF(AF$5&lt;&gt;"",HLOOKUP(AF$5,Functionalization!$G$6:$M$427,ROW($A347)-5,FALSE),IFERROR(INDEX(AF$391:AF$427,MATCH($F347,$B$391:$B$427,0))/VLOOKUP($F347,$B$391:$AH$427,MATCH(LEFT(TRIM(AF$6),FIND("~",SUBSTITUTE(AF$6,"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347))*HLOOKUP(LEFT(TRIM(AF$6),FIND("~",SUBSTITUTE(AF$6," ","~",LEN(TRIM(AF$6))-LEN(SUBSTITUTE(TRIM(AF$6)," ",""))))-1)&amp;" Total",$B$6:$AH$427,ROW($A347)-5,FALSE))</f>
        <v>0</v>
      </c>
      <c r="AG347" s="11">
        <f ca="1">IF(AG$5&lt;&gt;"",HLOOKUP(AG$5,Functionalization!$G$6:$M$427,ROW($A347)-5,FALSE),IFERROR(INDEX(AG$391:AG$427,MATCH($F347,$B$391:$B$427,0))/VLOOKUP($F347,$B$391:$AH$427,MATCH(LEFT(TRIM(AG$6),FIND("~",SUBSTITUTE(AG$6,"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347))*HLOOKUP(LEFT(TRIM(AG$6),FIND("~",SUBSTITUTE(AG$6," ","~",LEN(TRIM(AG$6))-LEN(SUBSTITUTE(TRIM(AG$6)," ",""))))-1)&amp;" Total",$B$6:$AH$427,ROW($A347)-5,FALSE))</f>
        <v>0</v>
      </c>
      <c r="AH347" s="11">
        <f ca="1">IF(AH$5&lt;&gt;"",HLOOKUP(AH$5,Functionalization!$G$6:$M$427,ROW($A347)-5,FALSE),IFERROR(INDEX(AH$391:AH$427,MATCH($F347,$B$391:$B$427,0))/VLOOKUP($F347,$B$391:$AH$427,MATCH(LEFT(TRIM(AH$6),FIND("~",SUBSTITUTE(AH$6,"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347))*HLOOKUP(LEFT(TRIM(AH$6),FIND("~",SUBSTITUTE(AH$6," ","~",LEN(TRIM(AH$6))-LEN(SUBSTITUTE(TRIM(AH$6)," ",""))))-1)&amp;" Total",$B$6:$AH$427,ROW($A347)-5,FALSE))</f>
        <v>0</v>
      </c>
      <c r="AJ347">
        <f ca="1">IFERROR(IF(SUMIF($G$6:$AH$6,AJ$6&amp;" Total",$G347:$AH347)-(SUMIF($G$6:$AH$6,AJ$6&amp;" "&amp;'Input-Func_Class'!$D$22,$G347:$AH347)+IFERROR(SUMIF($G$6:$AH$6,AJ$6&amp;" "&amp;'Input-Func_Class'!$E$22,$G347:$AH347),SUMIF($G$6:$AH$6,AJ$6&amp;" "&amp;'Input-Func_Class'!$B$24,$G347:$AH347))+SUMIF($G$6:$AH$6,AJ$6&amp;" "&amp;'Input-Func_Class'!$F$22,$G347:$AH347))&lt;Check_Limit,0,1),1)</f>
        <v>0</v>
      </c>
      <c r="AK347">
        <f ca="1">IFERROR(IF(SUMIF($G$6:$AH$6,AK$6&amp;" Total",$G347:$AH347)-(SUMIF($G$6:$AH$6,AK$6&amp;" "&amp;'Input-Func_Class'!$D$22,$G347:$AH347)+IFERROR(SUMIF($G$6:$AH$6,AK$6&amp;" "&amp;'Input-Func_Class'!$E$22,$G347:$AH347),SUMIF($G$6:$AH$6,AK$6&amp;" "&amp;'Input-Func_Class'!$B$24,$G347:$AH347))+SUMIF($G$6:$AH$6,AK$6&amp;" "&amp;'Input-Func_Class'!$F$22,$G347:$AH347))&lt;Check_Limit,0,1),1)</f>
        <v>0</v>
      </c>
      <c r="AL347">
        <f ca="1">IFERROR(IF(SUMIF($G$6:$AH$6,AL$6&amp;" Total",$G347:$AH347)-(SUMIF($G$6:$AH$6,AL$6&amp;" "&amp;'Input-Func_Class'!$D$22,$G347:$AH347)+IFERROR(SUMIF($G$6:$AH$6,AL$6&amp;" "&amp;'Input-Func_Class'!$E$22,$G347:$AH347),SUMIF($G$6:$AH$6,AL$6&amp;" "&amp;'Input-Func_Class'!$B$24,$G347:$AH347))+SUMIF($G$6:$AH$6,AL$6&amp;" "&amp;'Input-Func_Class'!$F$22,$G347:$AH347))&lt;Check_Limit,0,1),1)</f>
        <v>0</v>
      </c>
      <c r="AM347">
        <f ca="1">IFERROR(IF(SUMIF($G$6:$AH$6,AM$6&amp;" Total",$G347:$AH347)-(SUMIF($G$6:$AH$6,AM$6&amp;" "&amp;'Input-Func_Class'!$D$22,$G347:$AH347)+IFERROR(SUMIF($G$6:$AH$6,AM$6&amp;" "&amp;'Input-Func_Class'!$E$22,$G347:$AH347),SUMIF($G$6:$AH$6,AM$6&amp;" "&amp;'Input-Func_Class'!$B$24,$G347:$AH347))+SUMIF($G$6:$AH$6,AM$6&amp;" "&amp;'Input-Func_Class'!$F$22,$G347:$AH347))&lt;Check_Limit,0,1),1)</f>
        <v>0</v>
      </c>
      <c r="AN347">
        <f ca="1">IFERROR(IF(SUMIF($G$6:$AH$6,AN$6&amp;" Total",$G347:$AH347)-(SUMIF($G$6:$AH$6,AN$6&amp;" "&amp;'Input-Func_Class'!$D$22,$G347:$AH347)+IFERROR(SUMIF($G$6:$AH$6,AN$6&amp;" "&amp;'Input-Func_Class'!$E$22,$G347:$AH347),SUMIF($G$6:$AH$6,AN$6&amp;" "&amp;'Input-Func_Class'!$B$24,$G347:$AH347))+SUMIF($G$6:$AH$6,AN$6&amp;" "&amp;'Input-Func_Class'!$F$22,$G347:$AH347))&lt;Check_Limit,0,1),1)</f>
        <v>0</v>
      </c>
      <c r="AO347">
        <f ca="1">IFERROR(IF(SUMIF($G$6:$AH$6,AO$6&amp;" Total",$G347:$AH347)-(SUMIF($G$6:$AH$6,AO$6&amp;" "&amp;'Input-Func_Class'!$D$22,$G347:$AH347)+IFERROR(SUMIF($G$6:$AH$6,AO$6&amp;" "&amp;'Input-Func_Class'!$E$22,$G347:$AH347),SUMIF($G$6:$AH$6,AO$6&amp;" "&amp;'Input-Func_Class'!$B$24,$G347:$AH347))+SUMIF($G$6:$AH$6,AO$6&amp;" "&amp;'Input-Func_Class'!$F$22,$G347:$AH347))&lt;Check_Limit,0,1),1)</f>
        <v>0</v>
      </c>
      <c r="AP347">
        <f ca="1">IFERROR(IF(SUMIF($G$6:$AH$6,AP$6&amp;" Total",$G347:$AH347)-(SUMIF($G$6:$AH$6,AP$6&amp;" "&amp;'Input-Func_Class'!$D$22,$G347:$AH347)+IFERROR(SUMIF($G$6:$AH$6,AP$6&amp;" "&amp;'Input-Func_Class'!$E$22,$G347:$AH347),SUMIF($G$6:$AH$6,AP$6&amp;" "&amp;'Input-Func_Class'!$B$24,$G347:$AH347))+SUMIF($G$6:$AH$6,AP$6&amp;" "&amp;'Input-Func_Class'!$F$22,$G347:$AH347))&lt;Check_Limit,0,1),1)</f>
        <v>0</v>
      </c>
    </row>
    <row r="348" spans="1:42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>Functionalization!$D348</f>
        <v>0</v>
      </c>
      <c r="E348" s="11">
        <f t="shared" si="44"/>
        <v>0</v>
      </c>
      <c r="F348" s="3" t="str">
        <f>IF($D348=0,"-",IF('Input-Accounts'!$E348&lt;&gt;0,'Input-Accounts'!$E348,'Input-Accounts'!$G348))</f>
        <v>-</v>
      </c>
      <c r="G348" s="11">
        <f ca="1">IF(G$5&lt;&gt;"",HLOOKUP(G$5,Functionalization!$G$6:$M$427,ROW($A348)-5,FALSE),IFERROR(INDEX(G$391:G$427,MATCH($F348,$B$391:$B$427,0))/VLOOKUP($F348,$B$391:$AH$427,MATCH(LEFT(TRIM(G$6),FIND("~",SUBSTITUTE(G$6,"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348))*HLOOKUP(LEFT(TRIM(G$6),FIND("~",SUBSTITUTE(G$6," ","~",LEN(TRIM(G$6))-LEN(SUBSTITUTE(TRIM(G$6)," ",""))))-1)&amp;" Total",$B$6:$AH$427,ROW($A348)-5,FALSE))</f>
        <v>0</v>
      </c>
      <c r="H348" s="11">
        <f ca="1">IF(H$5&lt;&gt;"",HLOOKUP(H$5,Functionalization!$G$6:$M$427,ROW($A348)-5,FALSE),IFERROR(INDEX(H$391:H$427,MATCH($F348,$B$391:$B$427,0))/VLOOKUP($F348,$B$391:$AH$427,MATCH(LEFT(TRIM(H$6),FIND("~",SUBSTITUTE(H$6,"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348))*HLOOKUP(LEFT(TRIM(H$6),FIND("~",SUBSTITUTE(H$6," ","~",LEN(TRIM(H$6))-LEN(SUBSTITUTE(TRIM(H$6)," ",""))))-1)&amp;" Total",$B$6:$AH$427,ROW($A348)-5,FALSE))</f>
        <v>0</v>
      </c>
      <c r="I348" s="11">
        <f ca="1">IF(I$5&lt;&gt;"",HLOOKUP(I$5,Functionalization!$G$6:$M$427,ROW($A348)-5,FALSE),IFERROR(INDEX(I$391:I$427,MATCH($F348,$B$391:$B$427,0))/VLOOKUP($F348,$B$391:$AH$427,MATCH(LEFT(TRIM(I$6),FIND("~",SUBSTITUTE(I$6,"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348))*HLOOKUP(LEFT(TRIM(I$6),FIND("~",SUBSTITUTE(I$6," ","~",LEN(TRIM(I$6))-LEN(SUBSTITUTE(TRIM(I$6)," ",""))))-1)&amp;" Total",$B$6:$AH$427,ROW($A348)-5,FALSE))</f>
        <v>0</v>
      </c>
      <c r="J348" s="11">
        <f ca="1">IF(J$5&lt;&gt;"",HLOOKUP(J$5,Functionalization!$G$6:$M$427,ROW($A348)-5,FALSE),IFERROR(INDEX(J$391:J$427,MATCH($F348,$B$391:$B$427,0))/VLOOKUP($F348,$B$391:$AH$427,MATCH(LEFT(TRIM(J$6),FIND("~",SUBSTITUTE(J$6,"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348))*HLOOKUP(LEFT(TRIM(J$6),FIND("~",SUBSTITUTE(J$6," ","~",LEN(TRIM(J$6))-LEN(SUBSTITUTE(TRIM(J$6)," ",""))))-1)&amp;" Total",$B$6:$AH$427,ROW($A348)-5,FALSE))</f>
        <v>0</v>
      </c>
      <c r="K348" s="11">
        <f ca="1">IF(K$5&lt;&gt;"",HLOOKUP(K$5,Functionalization!$G$6:$M$427,ROW($A348)-5,FALSE),IFERROR(INDEX(K$391:K$427,MATCH($F348,$B$391:$B$427,0))/VLOOKUP($F348,$B$391:$AH$427,MATCH(LEFT(TRIM(K$6),FIND("~",SUBSTITUTE(K$6,"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348))*HLOOKUP(LEFT(TRIM(K$6),FIND("~",SUBSTITUTE(K$6," ","~",LEN(TRIM(K$6))-LEN(SUBSTITUTE(TRIM(K$6)," ",""))))-1)&amp;" Total",$B$6:$AH$427,ROW($A348)-5,FALSE))</f>
        <v>0</v>
      </c>
      <c r="L348" s="11">
        <f ca="1">IF(L$5&lt;&gt;"",HLOOKUP(L$5,Functionalization!$G$6:$M$427,ROW($A348)-5,FALSE),IFERROR(INDEX(L$391:L$427,MATCH($F348,$B$391:$B$427,0))/VLOOKUP($F348,$B$391:$AH$427,MATCH(LEFT(TRIM(L$6),FIND("~",SUBSTITUTE(L$6,"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348))*HLOOKUP(LEFT(TRIM(L$6),FIND("~",SUBSTITUTE(L$6," ","~",LEN(TRIM(L$6))-LEN(SUBSTITUTE(TRIM(L$6)," ",""))))-1)&amp;" Total",$B$6:$AH$427,ROW($A348)-5,FALSE))</f>
        <v>0</v>
      </c>
      <c r="M348" s="11">
        <f ca="1">IF(M$5&lt;&gt;"",HLOOKUP(M$5,Functionalization!$G$6:$M$427,ROW($A348)-5,FALSE),IFERROR(INDEX(M$391:M$427,MATCH($F348,$B$391:$B$427,0))/VLOOKUP($F348,$B$391:$AH$427,MATCH(LEFT(TRIM(M$6),FIND("~",SUBSTITUTE(M$6,"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348))*HLOOKUP(LEFT(TRIM(M$6),FIND("~",SUBSTITUTE(M$6," ","~",LEN(TRIM(M$6))-LEN(SUBSTITUTE(TRIM(M$6)," ",""))))-1)&amp;" Total",$B$6:$AH$427,ROW($A348)-5,FALSE))</f>
        <v>0</v>
      </c>
      <c r="N348" s="11">
        <f ca="1">IF(N$5&lt;&gt;"",HLOOKUP(N$5,Functionalization!$G$6:$M$427,ROW($A348)-5,FALSE),IFERROR(INDEX(N$391:N$427,MATCH($F348,$B$391:$B$427,0))/VLOOKUP($F348,$B$391:$AH$427,MATCH(LEFT(TRIM(N$6),FIND("~",SUBSTITUTE(N$6,"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348))*HLOOKUP(LEFT(TRIM(N$6),FIND("~",SUBSTITUTE(N$6," ","~",LEN(TRIM(N$6))-LEN(SUBSTITUTE(TRIM(N$6)," ",""))))-1)&amp;" Total",$B$6:$AH$427,ROW($A348)-5,FALSE))</f>
        <v>0</v>
      </c>
      <c r="O348" s="11">
        <f ca="1">IF(O$5&lt;&gt;"",HLOOKUP(O$5,Functionalization!$G$6:$M$427,ROW($A348)-5,FALSE),IFERROR(INDEX(O$391:O$427,MATCH($F348,$B$391:$B$427,0))/VLOOKUP($F348,$B$391:$AH$427,MATCH(LEFT(TRIM(O$6),FIND("~",SUBSTITUTE(O$6,"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348))*HLOOKUP(LEFT(TRIM(O$6),FIND("~",SUBSTITUTE(O$6," ","~",LEN(TRIM(O$6))-LEN(SUBSTITUTE(TRIM(O$6)," ",""))))-1)&amp;" Total",$B$6:$AH$427,ROW($A348)-5,FALSE))</f>
        <v>0</v>
      </c>
      <c r="P348" s="11">
        <f ca="1">IF(P$5&lt;&gt;"",HLOOKUP(P$5,Functionalization!$G$6:$M$427,ROW($A348)-5,FALSE),IFERROR(INDEX(P$391:P$427,MATCH($F348,$B$391:$B$427,0))/VLOOKUP($F348,$B$391:$AH$427,MATCH(LEFT(TRIM(P$6),FIND("~",SUBSTITUTE(P$6,"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348))*HLOOKUP(LEFT(TRIM(P$6),FIND("~",SUBSTITUTE(P$6," ","~",LEN(TRIM(P$6))-LEN(SUBSTITUTE(TRIM(P$6)," ",""))))-1)&amp;" Total",$B$6:$AH$427,ROW($A348)-5,FALSE))</f>
        <v>0</v>
      </c>
      <c r="Q348" s="11">
        <f ca="1">IF(Q$5&lt;&gt;"",HLOOKUP(Q$5,Functionalization!$G$6:$M$427,ROW($A348)-5,FALSE),IFERROR(INDEX(Q$391:Q$427,MATCH($F348,$B$391:$B$427,0))/VLOOKUP($F348,$B$391:$AH$427,MATCH(LEFT(TRIM(Q$6),FIND("~",SUBSTITUTE(Q$6,"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348))*HLOOKUP(LEFT(TRIM(Q$6),FIND("~",SUBSTITUTE(Q$6," ","~",LEN(TRIM(Q$6))-LEN(SUBSTITUTE(TRIM(Q$6)," ",""))))-1)&amp;" Total",$B$6:$AH$427,ROW($A348)-5,FALSE))</f>
        <v>0</v>
      </c>
      <c r="R348" s="11">
        <f ca="1">IF(R$5&lt;&gt;"",HLOOKUP(R$5,Functionalization!$G$6:$M$427,ROW($A348)-5,FALSE),IFERROR(INDEX(R$391:R$427,MATCH($F348,$B$391:$B$427,0))/VLOOKUP($F348,$B$391:$AH$427,MATCH(LEFT(TRIM(R$6),FIND("~",SUBSTITUTE(R$6,"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348))*HLOOKUP(LEFT(TRIM(R$6),FIND("~",SUBSTITUTE(R$6," ","~",LEN(TRIM(R$6))-LEN(SUBSTITUTE(TRIM(R$6)," ",""))))-1)&amp;" Total",$B$6:$AH$427,ROW($A348)-5,FALSE))</f>
        <v>0</v>
      </c>
      <c r="S348" s="11">
        <f ca="1">IF(S$5&lt;&gt;"",HLOOKUP(S$5,Functionalization!$G$6:$M$427,ROW($A348)-5,FALSE),IFERROR(INDEX(S$391:S$427,MATCH($F348,$B$391:$B$427,0))/VLOOKUP($F348,$B$391:$AH$427,MATCH(LEFT(TRIM(S$6),FIND("~",SUBSTITUTE(S$6,"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348))*HLOOKUP(LEFT(TRIM(S$6),FIND("~",SUBSTITUTE(S$6," ","~",LEN(TRIM(S$6))-LEN(SUBSTITUTE(TRIM(S$6)," ",""))))-1)&amp;" Total",$B$6:$AH$427,ROW($A348)-5,FALSE))</f>
        <v>0</v>
      </c>
      <c r="T348" s="11">
        <f ca="1">IF(T$5&lt;&gt;"",HLOOKUP(T$5,Functionalization!$G$6:$M$427,ROW($A348)-5,FALSE),IFERROR(INDEX(T$391:T$427,MATCH($F348,$B$391:$B$427,0))/VLOOKUP($F348,$B$391:$AH$427,MATCH(LEFT(TRIM(T$6),FIND("~",SUBSTITUTE(T$6,"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348))*HLOOKUP(LEFT(TRIM(T$6),FIND("~",SUBSTITUTE(T$6," ","~",LEN(TRIM(T$6))-LEN(SUBSTITUTE(TRIM(T$6)," ",""))))-1)&amp;" Total",$B$6:$AH$427,ROW($A348)-5,FALSE))</f>
        <v>0</v>
      </c>
      <c r="U348" s="11">
        <f ca="1">IF(U$5&lt;&gt;"",HLOOKUP(U$5,Functionalization!$G$6:$M$427,ROW($A348)-5,FALSE),IFERROR(INDEX(U$391:U$427,MATCH($F348,$B$391:$B$427,0))/VLOOKUP($F348,$B$391:$AH$427,MATCH(LEFT(TRIM(U$6),FIND("~",SUBSTITUTE(U$6,"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348))*HLOOKUP(LEFT(TRIM(U$6),FIND("~",SUBSTITUTE(U$6," ","~",LEN(TRIM(U$6))-LEN(SUBSTITUTE(TRIM(U$6)," ",""))))-1)&amp;" Total",$B$6:$AH$427,ROW($A348)-5,FALSE))</f>
        <v>0</v>
      </c>
      <c r="V348" s="11">
        <f ca="1">IF(V$5&lt;&gt;"",HLOOKUP(V$5,Functionalization!$G$6:$M$427,ROW($A348)-5,FALSE),IFERROR(INDEX(V$391:V$427,MATCH($F348,$B$391:$B$427,0))/VLOOKUP($F348,$B$391:$AH$427,MATCH(LEFT(TRIM(V$6),FIND("~",SUBSTITUTE(V$6,"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348))*HLOOKUP(LEFT(TRIM(V$6),FIND("~",SUBSTITUTE(V$6," ","~",LEN(TRIM(V$6))-LEN(SUBSTITUTE(TRIM(V$6)," ",""))))-1)&amp;" Total",$B$6:$AH$427,ROW($A348)-5,FALSE))</f>
        <v>0</v>
      </c>
      <c r="W348" s="11">
        <f ca="1">IF(W$5&lt;&gt;"",HLOOKUP(W$5,Functionalization!$G$6:$M$427,ROW($A348)-5,FALSE),IFERROR(INDEX(W$391:W$427,MATCH($F348,$B$391:$B$427,0))/VLOOKUP($F348,$B$391:$AH$427,MATCH(LEFT(TRIM(W$6),FIND("~",SUBSTITUTE(W$6,"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348))*HLOOKUP(LEFT(TRIM(W$6),FIND("~",SUBSTITUTE(W$6," ","~",LEN(TRIM(W$6))-LEN(SUBSTITUTE(TRIM(W$6)," ",""))))-1)&amp;" Total",$B$6:$AH$427,ROW($A348)-5,FALSE))</f>
        <v>0</v>
      </c>
      <c r="X348" s="11">
        <f ca="1">IF(X$5&lt;&gt;"",HLOOKUP(X$5,Functionalization!$G$6:$M$427,ROW($A348)-5,FALSE),IFERROR(INDEX(X$391:X$427,MATCH($F348,$B$391:$B$427,0))/VLOOKUP($F348,$B$391:$AH$427,MATCH(LEFT(TRIM(X$6),FIND("~",SUBSTITUTE(X$6,"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348))*HLOOKUP(LEFT(TRIM(X$6),FIND("~",SUBSTITUTE(X$6," ","~",LEN(TRIM(X$6))-LEN(SUBSTITUTE(TRIM(X$6)," ",""))))-1)&amp;" Total",$B$6:$AH$427,ROW($A348)-5,FALSE))</f>
        <v>0</v>
      </c>
      <c r="Y348" s="11">
        <f ca="1">IF(Y$5&lt;&gt;"",HLOOKUP(Y$5,Functionalization!$G$6:$M$427,ROW($A348)-5,FALSE),IFERROR(INDEX(Y$391:Y$427,MATCH($F348,$B$391:$B$427,0))/VLOOKUP($F348,$B$391:$AH$427,MATCH(LEFT(TRIM(Y$6),FIND("~",SUBSTITUTE(Y$6,"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348))*HLOOKUP(LEFT(TRIM(Y$6),FIND("~",SUBSTITUTE(Y$6," ","~",LEN(TRIM(Y$6))-LEN(SUBSTITUTE(TRIM(Y$6)," ",""))))-1)&amp;" Total",$B$6:$AH$427,ROW($A348)-5,FALSE))</f>
        <v>0</v>
      </c>
      <c r="Z348" s="11">
        <f ca="1">IF(Z$5&lt;&gt;"",HLOOKUP(Z$5,Functionalization!$G$6:$M$427,ROW($A348)-5,FALSE),IFERROR(INDEX(Z$391:Z$427,MATCH($F348,$B$391:$B$427,0))/VLOOKUP($F348,$B$391:$AH$427,MATCH(LEFT(TRIM(Z$6),FIND("~",SUBSTITUTE(Z$6,"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348))*HLOOKUP(LEFT(TRIM(Z$6),FIND("~",SUBSTITUTE(Z$6," ","~",LEN(TRIM(Z$6))-LEN(SUBSTITUTE(TRIM(Z$6)," ",""))))-1)&amp;" Total",$B$6:$AH$427,ROW($A348)-5,FALSE))</f>
        <v>0</v>
      </c>
      <c r="AA348" s="11">
        <f ca="1">IF(AA$5&lt;&gt;"",HLOOKUP(AA$5,Functionalization!$G$6:$M$427,ROW($A348)-5,FALSE),IFERROR(INDEX(AA$391:AA$427,MATCH($F348,$B$391:$B$427,0))/VLOOKUP($F348,$B$391:$AH$427,MATCH(LEFT(TRIM(AA$6),FIND("~",SUBSTITUTE(AA$6,"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348))*HLOOKUP(LEFT(TRIM(AA$6),FIND("~",SUBSTITUTE(AA$6," ","~",LEN(TRIM(AA$6))-LEN(SUBSTITUTE(TRIM(AA$6)," ",""))))-1)&amp;" Total",$B$6:$AH$427,ROW($A348)-5,FALSE))</f>
        <v>0</v>
      </c>
      <c r="AB348" s="11">
        <f ca="1">IF(AB$5&lt;&gt;"",HLOOKUP(AB$5,Functionalization!$G$6:$M$427,ROW($A348)-5,FALSE),IFERROR(INDEX(AB$391:AB$427,MATCH($F348,$B$391:$B$427,0))/VLOOKUP($F348,$B$391:$AH$427,MATCH(LEFT(TRIM(AB$6),FIND("~",SUBSTITUTE(AB$6,"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348))*HLOOKUP(LEFT(TRIM(AB$6),FIND("~",SUBSTITUTE(AB$6," ","~",LEN(TRIM(AB$6))-LEN(SUBSTITUTE(TRIM(AB$6)," ",""))))-1)&amp;" Total",$B$6:$AH$427,ROW($A348)-5,FALSE))</f>
        <v>0</v>
      </c>
      <c r="AC348" s="11">
        <f ca="1">IF(AC$5&lt;&gt;"",HLOOKUP(AC$5,Functionalization!$G$6:$M$427,ROW($A348)-5,FALSE),IFERROR(INDEX(AC$391:AC$427,MATCH($F348,$B$391:$B$427,0))/VLOOKUP($F348,$B$391:$AH$427,MATCH(LEFT(TRIM(AC$6),FIND("~",SUBSTITUTE(AC$6,"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348))*HLOOKUP(LEFT(TRIM(AC$6),FIND("~",SUBSTITUTE(AC$6," ","~",LEN(TRIM(AC$6))-LEN(SUBSTITUTE(TRIM(AC$6)," ",""))))-1)&amp;" Total",$B$6:$AH$427,ROW($A348)-5,FALSE))</f>
        <v>0</v>
      </c>
      <c r="AD348" s="11">
        <f ca="1">IF(AD$5&lt;&gt;"",HLOOKUP(AD$5,Functionalization!$G$6:$M$427,ROW($A348)-5,FALSE),IFERROR(INDEX(AD$391:AD$427,MATCH($F348,$B$391:$B$427,0))/VLOOKUP($F348,$B$391:$AH$427,MATCH(LEFT(TRIM(AD$6),FIND("~",SUBSTITUTE(AD$6,"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348))*HLOOKUP(LEFT(TRIM(AD$6),FIND("~",SUBSTITUTE(AD$6," ","~",LEN(TRIM(AD$6))-LEN(SUBSTITUTE(TRIM(AD$6)," ",""))))-1)&amp;" Total",$B$6:$AH$427,ROW($A348)-5,FALSE))</f>
        <v>0</v>
      </c>
      <c r="AE348" s="11">
        <f ca="1">IF(AE$5&lt;&gt;"",HLOOKUP(AE$5,Functionalization!$G$6:$M$427,ROW($A348)-5,FALSE),IFERROR(INDEX(AE$391:AE$427,MATCH($F348,$B$391:$B$427,0))/VLOOKUP($F348,$B$391:$AH$427,MATCH(LEFT(TRIM(AE$6),FIND("~",SUBSTITUTE(AE$6,"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348))*HLOOKUP(LEFT(TRIM(AE$6),FIND("~",SUBSTITUTE(AE$6," ","~",LEN(TRIM(AE$6))-LEN(SUBSTITUTE(TRIM(AE$6)," ",""))))-1)&amp;" Total",$B$6:$AH$427,ROW($A348)-5,FALSE))</f>
        <v>0</v>
      </c>
      <c r="AF348" s="11">
        <f ca="1">IF(AF$5&lt;&gt;"",HLOOKUP(AF$5,Functionalization!$G$6:$M$427,ROW($A348)-5,FALSE),IFERROR(INDEX(AF$391:AF$427,MATCH($F348,$B$391:$B$427,0))/VLOOKUP($F348,$B$391:$AH$427,MATCH(LEFT(TRIM(AF$6),FIND("~",SUBSTITUTE(AF$6,"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348))*HLOOKUP(LEFT(TRIM(AF$6),FIND("~",SUBSTITUTE(AF$6," ","~",LEN(TRIM(AF$6))-LEN(SUBSTITUTE(TRIM(AF$6)," ",""))))-1)&amp;" Total",$B$6:$AH$427,ROW($A348)-5,FALSE))</f>
        <v>0</v>
      </c>
      <c r="AG348" s="11">
        <f ca="1">IF(AG$5&lt;&gt;"",HLOOKUP(AG$5,Functionalization!$G$6:$M$427,ROW($A348)-5,FALSE),IFERROR(INDEX(AG$391:AG$427,MATCH($F348,$B$391:$B$427,0))/VLOOKUP($F348,$B$391:$AH$427,MATCH(LEFT(TRIM(AG$6),FIND("~",SUBSTITUTE(AG$6,"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348))*HLOOKUP(LEFT(TRIM(AG$6),FIND("~",SUBSTITUTE(AG$6," ","~",LEN(TRIM(AG$6))-LEN(SUBSTITUTE(TRIM(AG$6)," ",""))))-1)&amp;" Total",$B$6:$AH$427,ROW($A348)-5,FALSE))</f>
        <v>0</v>
      </c>
      <c r="AH348" s="11">
        <f ca="1">IF(AH$5&lt;&gt;"",HLOOKUP(AH$5,Functionalization!$G$6:$M$427,ROW($A348)-5,FALSE),IFERROR(INDEX(AH$391:AH$427,MATCH($F348,$B$391:$B$427,0))/VLOOKUP($F348,$B$391:$AH$427,MATCH(LEFT(TRIM(AH$6),FIND("~",SUBSTITUTE(AH$6,"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348))*HLOOKUP(LEFT(TRIM(AH$6),FIND("~",SUBSTITUTE(AH$6," ","~",LEN(TRIM(AH$6))-LEN(SUBSTITUTE(TRIM(AH$6)," ",""))))-1)&amp;" Total",$B$6:$AH$427,ROW($A348)-5,FALSE))</f>
        <v>0</v>
      </c>
      <c r="AJ348">
        <f ca="1">IFERROR(IF(SUMIF($G$6:$AH$6,AJ$6&amp;" Total",$G348:$AH348)-(SUMIF($G$6:$AH$6,AJ$6&amp;" "&amp;'Input-Func_Class'!$D$22,$G348:$AH348)+IFERROR(SUMIF($G$6:$AH$6,AJ$6&amp;" "&amp;'Input-Func_Class'!$E$22,$G348:$AH348),SUMIF($G$6:$AH$6,AJ$6&amp;" "&amp;'Input-Func_Class'!$B$24,$G348:$AH348))+SUMIF($G$6:$AH$6,AJ$6&amp;" "&amp;'Input-Func_Class'!$F$22,$G348:$AH348))&lt;Check_Limit,0,1),1)</f>
        <v>0</v>
      </c>
      <c r="AK348">
        <f ca="1">IFERROR(IF(SUMIF($G$6:$AH$6,AK$6&amp;" Total",$G348:$AH348)-(SUMIF($G$6:$AH$6,AK$6&amp;" "&amp;'Input-Func_Class'!$D$22,$G348:$AH348)+IFERROR(SUMIF($G$6:$AH$6,AK$6&amp;" "&amp;'Input-Func_Class'!$E$22,$G348:$AH348),SUMIF($G$6:$AH$6,AK$6&amp;" "&amp;'Input-Func_Class'!$B$24,$G348:$AH348))+SUMIF($G$6:$AH$6,AK$6&amp;" "&amp;'Input-Func_Class'!$F$22,$G348:$AH348))&lt;Check_Limit,0,1),1)</f>
        <v>0</v>
      </c>
      <c r="AL348">
        <f ca="1">IFERROR(IF(SUMIF($G$6:$AH$6,AL$6&amp;" Total",$G348:$AH348)-(SUMIF($G$6:$AH$6,AL$6&amp;" "&amp;'Input-Func_Class'!$D$22,$G348:$AH348)+IFERROR(SUMIF($G$6:$AH$6,AL$6&amp;" "&amp;'Input-Func_Class'!$E$22,$G348:$AH348),SUMIF($G$6:$AH$6,AL$6&amp;" "&amp;'Input-Func_Class'!$B$24,$G348:$AH348))+SUMIF($G$6:$AH$6,AL$6&amp;" "&amp;'Input-Func_Class'!$F$22,$G348:$AH348))&lt;Check_Limit,0,1),1)</f>
        <v>0</v>
      </c>
      <c r="AM348">
        <f ca="1">IFERROR(IF(SUMIF($G$6:$AH$6,AM$6&amp;" Total",$G348:$AH348)-(SUMIF($G$6:$AH$6,AM$6&amp;" "&amp;'Input-Func_Class'!$D$22,$G348:$AH348)+IFERROR(SUMIF($G$6:$AH$6,AM$6&amp;" "&amp;'Input-Func_Class'!$E$22,$G348:$AH348),SUMIF($G$6:$AH$6,AM$6&amp;" "&amp;'Input-Func_Class'!$B$24,$G348:$AH348))+SUMIF($G$6:$AH$6,AM$6&amp;" "&amp;'Input-Func_Class'!$F$22,$G348:$AH348))&lt;Check_Limit,0,1),1)</f>
        <v>0</v>
      </c>
      <c r="AN348">
        <f ca="1">IFERROR(IF(SUMIF($G$6:$AH$6,AN$6&amp;" Total",$G348:$AH348)-(SUMIF($G$6:$AH$6,AN$6&amp;" "&amp;'Input-Func_Class'!$D$22,$G348:$AH348)+IFERROR(SUMIF($G$6:$AH$6,AN$6&amp;" "&amp;'Input-Func_Class'!$E$22,$G348:$AH348),SUMIF($G$6:$AH$6,AN$6&amp;" "&amp;'Input-Func_Class'!$B$24,$G348:$AH348))+SUMIF($G$6:$AH$6,AN$6&amp;" "&amp;'Input-Func_Class'!$F$22,$G348:$AH348))&lt;Check_Limit,0,1),1)</f>
        <v>0</v>
      </c>
      <c r="AO348">
        <f ca="1">IFERROR(IF(SUMIF($G$6:$AH$6,AO$6&amp;" Total",$G348:$AH348)-(SUMIF($G$6:$AH$6,AO$6&amp;" "&amp;'Input-Func_Class'!$D$22,$G348:$AH348)+IFERROR(SUMIF($G$6:$AH$6,AO$6&amp;" "&amp;'Input-Func_Class'!$E$22,$G348:$AH348),SUMIF($G$6:$AH$6,AO$6&amp;" "&amp;'Input-Func_Class'!$B$24,$G348:$AH348))+SUMIF($G$6:$AH$6,AO$6&amp;" "&amp;'Input-Func_Class'!$F$22,$G348:$AH348))&lt;Check_Limit,0,1),1)</f>
        <v>0</v>
      </c>
      <c r="AP348">
        <f ca="1">IFERROR(IF(SUMIF($G$6:$AH$6,AP$6&amp;" Total",$G348:$AH348)-(SUMIF($G$6:$AH$6,AP$6&amp;" "&amp;'Input-Func_Class'!$D$22,$G348:$AH348)+IFERROR(SUMIF($G$6:$AH$6,AP$6&amp;" "&amp;'Input-Func_Class'!$E$22,$G348:$AH348),SUMIF($G$6:$AH$6,AP$6&amp;" "&amp;'Input-Func_Class'!$B$24,$G348:$AH348))+SUMIF($G$6:$AH$6,AP$6&amp;" "&amp;'Input-Func_Class'!$F$22,$G348:$AH348))&lt;Check_Limit,0,1),1)</f>
        <v>0</v>
      </c>
    </row>
    <row r="349" spans="1:42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>Functionalization!$D349</f>
        <v>1266292</v>
      </c>
      <c r="E349" s="11">
        <f t="shared" ca="1" si="44"/>
        <v>0</v>
      </c>
      <c r="F349" s="3" t="str">
        <f>IF($D349=0,"-",IF('Input-Accounts'!$E349&lt;&gt;0,'Input-Accounts'!$E349,'Input-Accounts'!$G349))</f>
        <v>INT_PSTD_PLANT</v>
      </c>
      <c r="G349" s="11">
        <f ca="1">IF(G$5&lt;&gt;"",HLOOKUP(G$5,Functionalization!$G$6:$M$427,ROW($A349)-5,FALSE),IFERROR(INDEX(G$391:G$427,MATCH($F349,$B$391:$B$427,0))/VLOOKUP($F349,$B$391:$AH$427,MATCH(LEFT(TRIM(G$6),FIND("~",SUBSTITUTE(G$6,"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349))*HLOOKUP(LEFT(TRIM(G$6),FIND("~",SUBSTITUTE(G$6," ","~",LEN(TRIM(G$6))-LEN(SUBSTITUTE(TRIM(G$6)," ",""))))-1)&amp;" Total",$B$6:$AH$427,ROW($A349)-5,FALSE))</f>
        <v>0</v>
      </c>
      <c r="H349" s="11">
        <f ca="1">IF(H$5&lt;&gt;"",HLOOKUP(H$5,Functionalization!$G$6:$M$427,ROW($A349)-5,FALSE),IFERROR(INDEX(H$391:H$427,MATCH($F349,$B$391:$B$427,0))/VLOOKUP($F349,$B$391:$AH$427,MATCH(LEFT(TRIM(H$6),FIND("~",SUBSTITUTE(H$6,"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349))*HLOOKUP(LEFT(TRIM(H$6),FIND("~",SUBSTITUTE(H$6," ","~",LEN(TRIM(H$6))-LEN(SUBSTITUTE(TRIM(H$6)," ",""))))-1)&amp;" Total",$B$6:$AH$427,ROW($A349)-5,FALSE))</f>
        <v>0</v>
      </c>
      <c r="I349" s="11">
        <f ca="1">IF(I$5&lt;&gt;"",HLOOKUP(I$5,Functionalization!$G$6:$M$427,ROW($A349)-5,FALSE),IFERROR(INDEX(I$391:I$427,MATCH($F349,$B$391:$B$427,0))/VLOOKUP($F349,$B$391:$AH$427,MATCH(LEFT(TRIM(I$6),FIND("~",SUBSTITUTE(I$6,"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349))*HLOOKUP(LEFT(TRIM(I$6),FIND("~",SUBSTITUTE(I$6," ","~",LEN(TRIM(I$6))-LEN(SUBSTITUTE(TRIM(I$6)," ",""))))-1)&amp;" Total",$B$6:$AH$427,ROW($A349)-5,FALSE))</f>
        <v>0</v>
      </c>
      <c r="J349" s="11">
        <f ca="1">IF(J$5&lt;&gt;"",HLOOKUP(J$5,Functionalization!$G$6:$M$427,ROW($A349)-5,FALSE),IFERROR(INDEX(J$391:J$427,MATCH($F349,$B$391:$B$427,0))/VLOOKUP($F349,$B$391:$AH$427,MATCH(LEFT(TRIM(J$6),FIND("~",SUBSTITUTE(J$6,"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349))*HLOOKUP(LEFT(TRIM(J$6),FIND("~",SUBSTITUTE(J$6," ","~",LEN(TRIM(J$6))-LEN(SUBSTITUTE(TRIM(J$6)," ",""))))-1)&amp;" Total",$B$6:$AH$427,ROW($A349)-5,FALSE))</f>
        <v>0</v>
      </c>
      <c r="K349" s="11">
        <f ca="1">IF(K$5&lt;&gt;"",HLOOKUP(K$5,Functionalization!$G$6:$M$427,ROW($A349)-5,FALSE),IFERROR(INDEX(K$391:K$427,MATCH($F349,$B$391:$B$427,0))/VLOOKUP($F349,$B$391:$AH$427,MATCH(LEFT(TRIM(K$6),FIND("~",SUBSTITUTE(K$6,"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349))*HLOOKUP(LEFT(TRIM(K$6),FIND("~",SUBSTITUTE(K$6," ","~",LEN(TRIM(K$6))-LEN(SUBSTITUTE(TRIM(K$6)," ",""))))-1)&amp;" Total",$B$6:$AH$427,ROW($A349)-5,FALSE))</f>
        <v>35642.987930777148</v>
      </c>
      <c r="L349" s="11">
        <f ca="1">IF(L$5&lt;&gt;"",HLOOKUP(L$5,Functionalization!$G$6:$M$427,ROW($A349)-5,FALSE),IFERROR(INDEX(L$391:L$427,MATCH($F349,$B$391:$B$427,0))/VLOOKUP($F349,$B$391:$AH$427,MATCH(LEFT(TRIM(L$6),FIND("~",SUBSTITUTE(L$6,"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349))*HLOOKUP(LEFT(TRIM(L$6),FIND("~",SUBSTITUTE(L$6," ","~",LEN(TRIM(L$6))-LEN(SUBSTITUTE(TRIM(L$6)," ",""))))-1)&amp;" Total",$B$6:$AH$427,ROW($A349)-5,FALSE))</f>
        <v>0</v>
      </c>
      <c r="M349" s="11">
        <f ca="1">IF(M$5&lt;&gt;"",HLOOKUP(M$5,Functionalization!$G$6:$M$427,ROW($A349)-5,FALSE),IFERROR(INDEX(M$391:M$427,MATCH($F349,$B$391:$B$427,0))/VLOOKUP($F349,$B$391:$AH$427,MATCH(LEFT(TRIM(M$6),FIND("~",SUBSTITUTE(M$6,"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349))*HLOOKUP(LEFT(TRIM(M$6),FIND("~",SUBSTITUTE(M$6," ","~",LEN(TRIM(M$6))-LEN(SUBSTITUTE(TRIM(M$6)," ",""))))-1)&amp;" Total",$B$6:$AH$427,ROW($A349)-5,FALSE))</f>
        <v>35642.987930777148</v>
      </c>
      <c r="N349" s="11">
        <f ca="1">IF(N$5&lt;&gt;"",HLOOKUP(N$5,Functionalization!$G$6:$M$427,ROW($A349)-5,FALSE),IFERROR(INDEX(N$391:N$427,MATCH($F349,$B$391:$B$427,0))/VLOOKUP($F349,$B$391:$AH$427,MATCH(LEFT(TRIM(N$6),FIND("~",SUBSTITUTE(N$6,"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349))*HLOOKUP(LEFT(TRIM(N$6),FIND("~",SUBSTITUTE(N$6," ","~",LEN(TRIM(N$6))-LEN(SUBSTITUTE(TRIM(N$6)," ",""))))-1)&amp;" Total",$B$6:$AH$427,ROW($A349)-5,FALSE))</f>
        <v>0</v>
      </c>
      <c r="O349" s="11">
        <f ca="1">IF(O$5&lt;&gt;"",HLOOKUP(O$5,Functionalization!$G$6:$M$427,ROW($A349)-5,FALSE),IFERROR(INDEX(O$391:O$427,MATCH($F349,$B$391:$B$427,0))/VLOOKUP($F349,$B$391:$AH$427,MATCH(LEFT(TRIM(O$6),FIND("~",SUBSTITUTE(O$6,"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349))*HLOOKUP(LEFT(TRIM(O$6),FIND("~",SUBSTITUTE(O$6," ","~",LEN(TRIM(O$6))-LEN(SUBSTITUTE(TRIM(O$6)," ",""))))-1)&amp;" Total",$B$6:$AH$427,ROW($A349)-5,FALSE))</f>
        <v>7081.3178888611974</v>
      </c>
      <c r="P349" s="11">
        <f ca="1">IF(P$5&lt;&gt;"",HLOOKUP(P$5,Functionalization!$G$6:$M$427,ROW($A349)-5,FALSE),IFERROR(INDEX(P$391:P$427,MATCH($F349,$B$391:$B$427,0))/VLOOKUP($F349,$B$391:$AH$427,MATCH(LEFT(TRIM(P$6),FIND("~",SUBSTITUTE(P$6,"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349))*HLOOKUP(LEFT(TRIM(P$6),FIND("~",SUBSTITUTE(P$6," ","~",LEN(TRIM(P$6))-LEN(SUBSTITUTE(TRIM(P$6)," ",""))))-1)&amp;" Total",$B$6:$AH$427,ROW($A349)-5,FALSE))</f>
        <v>7081.3178888611974</v>
      </c>
      <c r="Q349" s="11">
        <f ca="1">IF(Q$5&lt;&gt;"",HLOOKUP(Q$5,Functionalization!$G$6:$M$427,ROW($A349)-5,FALSE),IFERROR(INDEX(Q$391:Q$427,MATCH($F349,$B$391:$B$427,0))/VLOOKUP($F349,$B$391:$AH$427,MATCH(LEFT(TRIM(Q$6),FIND("~",SUBSTITUTE(Q$6,"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349))*HLOOKUP(LEFT(TRIM(Q$6),FIND("~",SUBSTITUTE(Q$6," ","~",LEN(TRIM(Q$6))-LEN(SUBSTITUTE(TRIM(Q$6)," ",""))))-1)&amp;" Total",$B$6:$AH$427,ROW($A349)-5,FALSE))</f>
        <v>0</v>
      </c>
      <c r="R349" s="11">
        <f ca="1">IF(R$5&lt;&gt;"",HLOOKUP(R$5,Functionalization!$G$6:$M$427,ROW($A349)-5,FALSE),IFERROR(INDEX(R$391:R$427,MATCH($F349,$B$391:$B$427,0))/VLOOKUP($F349,$B$391:$AH$427,MATCH(LEFT(TRIM(R$6),FIND("~",SUBSTITUTE(R$6,"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349))*HLOOKUP(LEFT(TRIM(R$6),FIND("~",SUBSTITUTE(R$6," ","~",LEN(TRIM(R$6))-LEN(SUBSTITUTE(TRIM(R$6)," ",""))))-1)&amp;" Total",$B$6:$AH$427,ROW($A349)-5,FALSE))</f>
        <v>0</v>
      </c>
      <c r="S349" s="11">
        <f ca="1">IF(S$5&lt;&gt;"",HLOOKUP(S$5,Functionalization!$G$6:$M$427,ROW($A349)-5,FALSE),IFERROR(INDEX(S$391:S$427,MATCH($F349,$B$391:$B$427,0))/VLOOKUP($F349,$B$391:$AH$427,MATCH(LEFT(TRIM(S$6),FIND("~",SUBSTITUTE(S$6,"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349))*HLOOKUP(LEFT(TRIM(S$6),FIND("~",SUBSTITUTE(S$6," ","~",LEN(TRIM(S$6))-LEN(SUBSTITUTE(TRIM(S$6)," ",""))))-1)&amp;" Total",$B$6:$AH$427,ROW($A349)-5,FALSE))</f>
        <v>81732.135902168346</v>
      </c>
      <c r="T349" s="11">
        <f ca="1">IF(T$5&lt;&gt;"",HLOOKUP(T$5,Functionalization!$G$6:$M$427,ROW($A349)-5,FALSE),IFERROR(INDEX(T$391:T$427,MATCH($F349,$B$391:$B$427,0))/VLOOKUP($F349,$B$391:$AH$427,MATCH(LEFT(TRIM(T$6),FIND("~",SUBSTITUTE(T$6,"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349))*HLOOKUP(LEFT(TRIM(T$6),FIND("~",SUBSTITUTE(T$6," ","~",LEN(TRIM(T$6))-LEN(SUBSTITUTE(TRIM(T$6)," ",""))))-1)&amp;" Total",$B$6:$AH$427,ROW($A349)-5,FALSE))</f>
        <v>81732.135902168346</v>
      </c>
      <c r="U349" s="11">
        <f ca="1">IF(U$5&lt;&gt;"",HLOOKUP(U$5,Functionalization!$G$6:$M$427,ROW($A349)-5,FALSE),IFERROR(INDEX(U$391:U$427,MATCH($F349,$B$391:$B$427,0))/VLOOKUP($F349,$B$391:$AH$427,MATCH(LEFT(TRIM(U$6),FIND("~",SUBSTITUTE(U$6,"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349))*HLOOKUP(LEFT(TRIM(U$6),FIND("~",SUBSTITUTE(U$6," ","~",LEN(TRIM(U$6))-LEN(SUBSTITUTE(TRIM(U$6)," ",""))))-1)&amp;" Total",$B$6:$AH$427,ROW($A349)-5,FALSE))</f>
        <v>0</v>
      </c>
      <c r="V349" s="11">
        <f ca="1">IF(V$5&lt;&gt;"",HLOOKUP(V$5,Functionalization!$G$6:$M$427,ROW($A349)-5,FALSE),IFERROR(INDEX(V$391:V$427,MATCH($F349,$B$391:$B$427,0))/VLOOKUP($F349,$B$391:$AH$427,MATCH(LEFT(TRIM(V$6),FIND("~",SUBSTITUTE(V$6,"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349))*HLOOKUP(LEFT(TRIM(V$6),FIND("~",SUBSTITUTE(V$6," ","~",LEN(TRIM(V$6))-LEN(SUBSTITUTE(TRIM(V$6)," ",""))))-1)&amp;" Total",$B$6:$AH$427,ROW($A349)-5,FALSE))</f>
        <v>0</v>
      </c>
      <c r="W349" s="11">
        <f ca="1">IF(W$5&lt;&gt;"",HLOOKUP(W$5,Functionalization!$G$6:$M$427,ROW($A349)-5,FALSE),IFERROR(INDEX(W$391:W$427,MATCH($F349,$B$391:$B$427,0))/VLOOKUP($F349,$B$391:$AH$427,MATCH(LEFT(TRIM(W$6),FIND("~",SUBSTITUTE(W$6,"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349))*HLOOKUP(LEFT(TRIM(W$6),FIND("~",SUBSTITUTE(W$6," ","~",LEN(TRIM(W$6))-LEN(SUBSTITUTE(TRIM(W$6)," ",""))))-1)&amp;" Total",$B$6:$AH$427,ROW($A349)-5,FALSE))</f>
        <v>870558.90584696527</v>
      </c>
      <c r="X349" s="11">
        <f ca="1">IF(X$5&lt;&gt;"",HLOOKUP(X$5,Functionalization!$G$6:$M$427,ROW($A349)-5,FALSE),IFERROR(INDEX(X$391:X$427,MATCH($F349,$B$391:$B$427,0))/VLOOKUP($F349,$B$391:$AH$427,MATCH(LEFT(TRIM(X$6),FIND("~",SUBSTITUTE(X$6,"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349))*HLOOKUP(LEFT(TRIM(X$6),FIND("~",SUBSTITUTE(X$6," ","~",LEN(TRIM(X$6))-LEN(SUBSTITUTE(TRIM(X$6)," ",""))))-1)&amp;" Total",$B$6:$AH$427,ROW($A349)-5,FALSE))</f>
        <v>669955.60759893106</v>
      </c>
      <c r="Y349" s="11">
        <f ca="1">IF(Y$5&lt;&gt;"",HLOOKUP(Y$5,Functionalization!$G$6:$M$427,ROW($A349)-5,FALSE),IFERROR(INDEX(Y$391:Y$427,MATCH($F349,$B$391:$B$427,0))/VLOOKUP($F349,$B$391:$AH$427,MATCH(LEFT(TRIM(Y$6),FIND("~",SUBSTITUTE(Y$6,"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349))*HLOOKUP(LEFT(TRIM(Y$6),FIND("~",SUBSTITUTE(Y$6," ","~",LEN(TRIM(Y$6))-LEN(SUBSTITUTE(TRIM(Y$6)," ",""))))-1)&amp;" Total",$B$6:$AH$427,ROW($A349)-5,FALSE))</f>
        <v>0</v>
      </c>
      <c r="Z349" s="11">
        <f ca="1">IF(Z$5&lt;&gt;"",HLOOKUP(Z$5,Functionalization!$G$6:$M$427,ROW($A349)-5,FALSE),IFERROR(INDEX(Z$391:Z$427,MATCH($F349,$B$391:$B$427,0))/VLOOKUP($F349,$B$391:$AH$427,MATCH(LEFT(TRIM(Z$6),FIND("~",SUBSTITUTE(Z$6,"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349))*HLOOKUP(LEFT(TRIM(Z$6),FIND("~",SUBSTITUTE(Z$6," ","~",LEN(TRIM(Z$6))-LEN(SUBSTITUTE(TRIM(Z$6)," ",""))))-1)&amp;" Total",$B$6:$AH$427,ROW($A349)-5,FALSE))</f>
        <v>200603.29824803417</v>
      </c>
      <c r="AA349" s="11">
        <f ca="1">IF(AA$5&lt;&gt;"",HLOOKUP(AA$5,Functionalization!$G$6:$M$427,ROW($A349)-5,FALSE),IFERROR(INDEX(AA$391:AA$427,MATCH($F349,$B$391:$B$427,0))/VLOOKUP($F349,$B$391:$AH$427,MATCH(LEFT(TRIM(AA$6),FIND("~",SUBSTITUTE(AA$6,"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349))*HLOOKUP(LEFT(TRIM(AA$6),FIND("~",SUBSTITUTE(AA$6," ","~",LEN(TRIM(AA$6))-LEN(SUBSTITUTE(TRIM(AA$6)," ",""))))-1)&amp;" Total",$B$6:$AH$427,ROW($A349)-5,FALSE))</f>
        <v>271276.65243122843</v>
      </c>
      <c r="AB349" s="11">
        <f ca="1">IF(AB$5&lt;&gt;"",HLOOKUP(AB$5,Functionalization!$G$6:$M$427,ROW($A349)-5,FALSE),IFERROR(INDEX(AB$391:AB$427,MATCH($F349,$B$391:$B$427,0))/VLOOKUP($F349,$B$391:$AH$427,MATCH(LEFT(TRIM(AB$6),FIND("~",SUBSTITUTE(AB$6,"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349))*HLOOKUP(LEFT(TRIM(AB$6),FIND("~",SUBSTITUTE(AB$6," ","~",LEN(TRIM(AB$6))-LEN(SUBSTITUTE(TRIM(AB$6)," ",""))))-1)&amp;" Total",$B$6:$AH$427,ROW($A349)-5,FALSE))</f>
        <v>0</v>
      </c>
      <c r="AC349" s="11">
        <f ca="1">IF(AC$5&lt;&gt;"",HLOOKUP(AC$5,Functionalization!$G$6:$M$427,ROW($A349)-5,FALSE),IFERROR(INDEX(AC$391:AC$427,MATCH($F349,$B$391:$B$427,0))/VLOOKUP($F349,$B$391:$AH$427,MATCH(LEFT(TRIM(AC$6),FIND("~",SUBSTITUTE(AC$6,"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349))*HLOOKUP(LEFT(TRIM(AC$6),FIND("~",SUBSTITUTE(AC$6," ","~",LEN(TRIM(AC$6))-LEN(SUBSTITUTE(TRIM(AC$6)," ",""))))-1)&amp;" Total",$B$6:$AH$427,ROW($A349)-5,FALSE))</f>
        <v>0</v>
      </c>
      <c r="AD349" s="11">
        <f ca="1">IF(AD$5&lt;&gt;"",HLOOKUP(AD$5,Functionalization!$G$6:$M$427,ROW($A349)-5,FALSE),IFERROR(INDEX(AD$391:AD$427,MATCH($F349,$B$391:$B$427,0))/VLOOKUP($F349,$B$391:$AH$427,MATCH(LEFT(TRIM(AD$6),FIND("~",SUBSTITUTE(AD$6,"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349))*HLOOKUP(LEFT(TRIM(AD$6),FIND("~",SUBSTITUTE(AD$6," ","~",LEN(TRIM(AD$6))-LEN(SUBSTITUTE(TRIM(AD$6)," ",""))))-1)&amp;" Total",$B$6:$AH$427,ROW($A349)-5,FALSE))</f>
        <v>271276.65243122843</v>
      </c>
      <c r="AE349" s="11">
        <f ca="1">IF(AE$5&lt;&gt;"",HLOOKUP(AE$5,Functionalization!$G$6:$M$427,ROW($A349)-5,FALSE),IFERROR(INDEX(AE$391:AE$427,MATCH($F349,$B$391:$B$427,0))/VLOOKUP($F349,$B$391:$AH$427,MATCH(LEFT(TRIM(AE$6),FIND("~",SUBSTITUTE(AE$6,"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349))*HLOOKUP(LEFT(TRIM(AE$6),FIND("~",SUBSTITUTE(AE$6," ","~",LEN(TRIM(AE$6))-LEN(SUBSTITUTE(TRIM(AE$6)," ",""))))-1)&amp;" Total",$B$6:$AH$427,ROW($A349)-5,FALSE))</f>
        <v>0</v>
      </c>
      <c r="AF349" s="11">
        <f ca="1">IF(AF$5&lt;&gt;"",HLOOKUP(AF$5,Functionalization!$G$6:$M$427,ROW($A349)-5,FALSE),IFERROR(INDEX(AF$391:AF$427,MATCH($F349,$B$391:$B$427,0))/VLOOKUP($F349,$B$391:$AH$427,MATCH(LEFT(TRIM(AF$6),FIND("~",SUBSTITUTE(AF$6,"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349))*HLOOKUP(LEFT(TRIM(AF$6),FIND("~",SUBSTITUTE(AF$6," ","~",LEN(TRIM(AF$6))-LEN(SUBSTITUTE(TRIM(AF$6)," ",""))))-1)&amp;" Total",$B$6:$AH$427,ROW($A349)-5,FALSE))</f>
        <v>0</v>
      </c>
      <c r="AG349" s="11">
        <f ca="1">IF(AG$5&lt;&gt;"",HLOOKUP(AG$5,Functionalization!$G$6:$M$427,ROW($A349)-5,FALSE),IFERROR(INDEX(AG$391:AG$427,MATCH($F349,$B$391:$B$427,0))/VLOOKUP($F349,$B$391:$AH$427,MATCH(LEFT(TRIM(AG$6),FIND("~",SUBSTITUTE(AG$6,"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349))*HLOOKUP(LEFT(TRIM(AG$6),FIND("~",SUBSTITUTE(AG$6," ","~",LEN(TRIM(AG$6))-LEN(SUBSTITUTE(TRIM(AG$6)," ",""))))-1)&amp;" Total",$B$6:$AH$427,ROW($A349)-5,FALSE))</f>
        <v>0</v>
      </c>
      <c r="AH349" s="11">
        <f ca="1">IF(AH$5&lt;&gt;"",HLOOKUP(AH$5,Functionalization!$G$6:$M$427,ROW($A349)-5,FALSE),IFERROR(INDEX(AH$391:AH$427,MATCH($F349,$B$391:$B$427,0))/VLOOKUP($F349,$B$391:$AH$427,MATCH(LEFT(TRIM(AH$6),FIND("~",SUBSTITUTE(AH$6,"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349))*HLOOKUP(LEFT(TRIM(AH$6),FIND("~",SUBSTITUTE(AH$6," ","~",LEN(TRIM(AH$6))-LEN(SUBSTITUTE(TRIM(AH$6)," ",""))))-1)&amp;" Total",$B$6:$AH$427,ROW($A349)-5,FALSE))</f>
        <v>0</v>
      </c>
      <c r="AJ349">
        <f ca="1">IFERROR(IF(SUMIF($G$6:$AH$6,AJ$6&amp;" Total",$G349:$AH349)-(SUMIF($G$6:$AH$6,AJ$6&amp;" "&amp;'Input-Func_Class'!$D$22,$G349:$AH349)+IFERROR(SUMIF($G$6:$AH$6,AJ$6&amp;" "&amp;'Input-Func_Class'!$E$22,$G349:$AH349),SUMIF($G$6:$AH$6,AJ$6&amp;" "&amp;'Input-Func_Class'!$B$24,$G349:$AH349))+SUMIF($G$6:$AH$6,AJ$6&amp;" "&amp;'Input-Func_Class'!$F$22,$G349:$AH349))&lt;Check_Limit,0,1),1)</f>
        <v>0</v>
      </c>
      <c r="AK349">
        <f ca="1">IFERROR(IF(SUMIF($G$6:$AH$6,AK$6&amp;" Total",$G349:$AH349)-(SUMIF($G$6:$AH$6,AK$6&amp;" "&amp;'Input-Func_Class'!$D$22,$G349:$AH349)+IFERROR(SUMIF($G$6:$AH$6,AK$6&amp;" "&amp;'Input-Func_Class'!$E$22,$G349:$AH349),SUMIF($G$6:$AH$6,AK$6&amp;" "&amp;'Input-Func_Class'!$B$24,$G349:$AH349))+SUMIF($G$6:$AH$6,AK$6&amp;" "&amp;'Input-Func_Class'!$F$22,$G349:$AH349))&lt;Check_Limit,0,1),1)</f>
        <v>0</v>
      </c>
      <c r="AL349">
        <f ca="1">IFERROR(IF(SUMIF($G$6:$AH$6,AL$6&amp;" Total",$G349:$AH349)-(SUMIF($G$6:$AH$6,AL$6&amp;" "&amp;'Input-Func_Class'!$D$22,$G349:$AH349)+IFERROR(SUMIF($G$6:$AH$6,AL$6&amp;" "&amp;'Input-Func_Class'!$E$22,$G349:$AH349),SUMIF($G$6:$AH$6,AL$6&amp;" "&amp;'Input-Func_Class'!$B$24,$G349:$AH349))+SUMIF($G$6:$AH$6,AL$6&amp;" "&amp;'Input-Func_Class'!$F$22,$G349:$AH349))&lt;Check_Limit,0,1),1)</f>
        <v>0</v>
      </c>
      <c r="AM349">
        <f ca="1">IFERROR(IF(SUMIF($G$6:$AH$6,AM$6&amp;" Total",$G349:$AH349)-(SUMIF($G$6:$AH$6,AM$6&amp;" "&amp;'Input-Func_Class'!$D$22,$G349:$AH349)+IFERROR(SUMIF($G$6:$AH$6,AM$6&amp;" "&amp;'Input-Func_Class'!$E$22,$G349:$AH349),SUMIF($G$6:$AH$6,AM$6&amp;" "&amp;'Input-Func_Class'!$B$24,$G349:$AH349))+SUMIF($G$6:$AH$6,AM$6&amp;" "&amp;'Input-Func_Class'!$F$22,$G349:$AH349))&lt;Check_Limit,0,1),1)</f>
        <v>0</v>
      </c>
      <c r="AN349">
        <f ca="1">IFERROR(IF(SUMIF($G$6:$AH$6,AN$6&amp;" Total",$G349:$AH349)-(SUMIF($G$6:$AH$6,AN$6&amp;" "&amp;'Input-Func_Class'!$D$22,$G349:$AH349)+IFERROR(SUMIF($G$6:$AH$6,AN$6&amp;" "&amp;'Input-Func_Class'!$E$22,$G349:$AH349),SUMIF($G$6:$AH$6,AN$6&amp;" "&amp;'Input-Func_Class'!$B$24,$G349:$AH349))+SUMIF($G$6:$AH$6,AN$6&amp;" "&amp;'Input-Func_Class'!$F$22,$G349:$AH349))&lt;Check_Limit,0,1),1)</f>
        <v>0</v>
      </c>
      <c r="AO349">
        <f ca="1">IFERROR(IF(SUMIF($G$6:$AH$6,AO$6&amp;" Total",$G349:$AH349)-(SUMIF($G$6:$AH$6,AO$6&amp;" "&amp;'Input-Func_Class'!$D$22,$G349:$AH349)+IFERROR(SUMIF($G$6:$AH$6,AO$6&amp;" "&amp;'Input-Func_Class'!$E$22,$G349:$AH349),SUMIF($G$6:$AH$6,AO$6&amp;" "&amp;'Input-Func_Class'!$B$24,$G349:$AH349))+SUMIF($G$6:$AH$6,AO$6&amp;" "&amp;'Input-Func_Class'!$F$22,$G349:$AH349))&lt;Check_Limit,0,1),1)</f>
        <v>0</v>
      </c>
      <c r="AP349">
        <f ca="1">IFERROR(IF(SUMIF($G$6:$AH$6,AP$6&amp;" Total",$G349:$AH349)-(SUMIF($G$6:$AH$6,AP$6&amp;" "&amp;'Input-Func_Class'!$D$22,$G349:$AH349)+IFERROR(SUMIF($G$6:$AH$6,AP$6&amp;" "&amp;'Input-Func_Class'!$E$22,$G349:$AH349),SUMIF($G$6:$AH$6,AP$6&amp;" "&amp;'Input-Func_Class'!$B$24,$G349:$AH349))+SUMIF($G$6:$AH$6,AP$6&amp;" "&amp;'Input-Func_Class'!$F$22,$G349:$AH349))&lt;Check_Limit,0,1),1)</f>
        <v>0</v>
      </c>
    </row>
    <row r="350" spans="1:42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>Functionalization!$D350</f>
        <v>2642190</v>
      </c>
      <c r="E350" s="11">
        <f t="shared" ca="1" si="44"/>
        <v>0</v>
      </c>
      <c r="F350" s="3" t="str">
        <f>IF($D350=0,"-",IF('Input-Accounts'!$E350&lt;&gt;0,'Input-Accounts'!$E350,'Input-Accounts'!$G350))</f>
        <v>INT_PSTD_PLANT</v>
      </c>
      <c r="G350" s="11">
        <f ca="1">IF(G$5&lt;&gt;"",HLOOKUP(G$5,Functionalization!$G$6:$M$427,ROW($A350)-5,FALSE),IFERROR(INDEX(G$391:G$427,MATCH($F350,$B$391:$B$427,0))/VLOOKUP($F350,$B$391:$AH$427,MATCH(LEFT(TRIM(G$6),FIND("~",SUBSTITUTE(G$6,"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350))*HLOOKUP(LEFT(TRIM(G$6),FIND("~",SUBSTITUTE(G$6," ","~",LEN(TRIM(G$6))-LEN(SUBSTITUTE(TRIM(G$6)," ",""))))-1)&amp;" Total",$B$6:$AH$427,ROW($A350)-5,FALSE))</f>
        <v>0</v>
      </c>
      <c r="H350" s="11">
        <f ca="1">IF(H$5&lt;&gt;"",HLOOKUP(H$5,Functionalization!$G$6:$M$427,ROW($A350)-5,FALSE),IFERROR(INDEX(H$391:H$427,MATCH($F350,$B$391:$B$427,0))/VLOOKUP($F350,$B$391:$AH$427,MATCH(LEFT(TRIM(H$6),FIND("~",SUBSTITUTE(H$6,"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350))*HLOOKUP(LEFT(TRIM(H$6),FIND("~",SUBSTITUTE(H$6," ","~",LEN(TRIM(H$6))-LEN(SUBSTITUTE(TRIM(H$6)," ",""))))-1)&amp;" Total",$B$6:$AH$427,ROW($A350)-5,FALSE))</f>
        <v>0</v>
      </c>
      <c r="I350" s="11">
        <f ca="1">IF(I$5&lt;&gt;"",HLOOKUP(I$5,Functionalization!$G$6:$M$427,ROW($A350)-5,FALSE),IFERROR(INDEX(I$391:I$427,MATCH($F350,$B$391:$B$427,0))/VLOOKUP($F350,$B$391:$AH$427,MATCH(LEFT(TRIM(I$6),FIND("~",SUBSTITUTE(I$6,"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350))*HLOOKUP(LEFT(TRIM(I$6),FIND("~",SUBSTITUTE(I$6," ","~",LEN(TRIM(I$6))-LEN(SUBSTITUTE(TRIM(I$6)," ",""))))-1)&amp;" Total",$B$6:$AH$427,ROW($A350)-5,FALSE))</f>
        <v>0</v>
      </c>
      <c r="J350" s="11">
        <f ca="1">IF(J$5&lt;&gt;"",HLOOKUP(J$5,Functionalization!$G$6:$M$427,ROW($A350)-5,FALSE),IFERROR(INDEX(J$391:J$427,MATCH($F350,$B$391:$B$427,0))/VLOOKUP($F350,$B$391:$AH$427,MATCH(LEFT(TRIM(J$6),FIND("~",SUBSTITUTE(J$6,"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350))*HLOOKUP(LEFT(TRIM(J$6),FIND("~",SUBSTITUTE(J$6," ","~",LEN(TRIM(J$6))-LEN(SUBSTITUTE(TRIM(J$6)," ",""))))-1)&amp;" Total",$B$6:$AH$427,ROW($A350)-5,FALSE))</f>
        <v>0</v>
      </c>
      <c r="K350" s="11">
        <f ca="1">IF(K$5&lt;&gt;"",HLOOKUP(K$5,Functionalization!$G$6:$M$427,ROW($A350)-5,FALSE),IFERROR(INDEX(K$391:K$427,MATCH($F350,$B$391:$B$427,0))/VLOOKUP($F350,$B$391:$AH$427,MATCH(LEFT(TRIM(K$6),FIND("~",SUBSTITUTE(K$6,"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350))*HLOOKUP(LEFT(TRIM(K$6),FIND("~",SUBSTITUTE(K$6," ","~",LEN(TRIM(K$6))-LEN(SUBSTITUTE(TRIM(K$6)," ",""))))-1)&amp;" Total",$B$6:$AH$427,ROW($A350)-5,FALSE))</f>
        <v>74371.113677429894</v>
      </c>
      <c r="L350" s="11">
        <f ca="1">IF(L$5&lt;&gt;"",HLOOKUP(L$5,Functionalization!$G$6:$M$427,ROW($A350)-5,FALSE),IFERROR(INDEX(L$391:L$427,MATCH($F350,$B$391:$B$427,0))/VLOOKUP($F350,$B$391:$AH$427,MATCH(LEFT(TRIM(L$6),FIND("~",SUBSTITUTE(L$6,"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350))*HLOOKUP(LEFT(TRIM(L$6),FIND("~",SUBSTITUTE(L$6," ","~",LEN(TRIM(L$6))-LEN(SUBSTITUTE(TRIM(L$6)," ",""))))-1)&amp;" Total",$B$6:$AH$427,ROW($A350)-5,FALSE))</f>
        <v>0</v>
      </c>
      <c r="M350" s="11">
        <f ca="1">IF(M$5&lt;&gt;"",HLOOKUP(M$5,Functionalization!$G$6:$M$427,ROW($A350)-5,FALSE),IFERROR(INDEX(M$391:M$427,MATCH($F350,$B$391:$B$427,0))/VLOOKUP($F350,$B$391:$AH$427,MATCH(LEFT(TRIM(M$6),FIND("~",SUBSTITUTE(M$6,"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350))*HLOOKUP(LEFT(TRIM(M$6),FIND("~",SUBSTITUTE(M$6," ","~",LEN(TRIM(M$6))-LEN(SUBSTITUTE(TRIM(M$6)," ",""))))-1)&amp;" Total",$B$6:$AH$427,ROW($A350)-5,FALSE))</f>
        <v>74371.113677429894</v>
      </c>
      <c r="N350" s="11">
        <f ca="1">IF(N$5&lt;&gt;"",HLOOKUP(N$5,Functionalization!$G$6:$M$427,ROW($A350)-5,FALSE),IFERROR(INDEX(N$391:N$427,MATCH($F350,$B$391:$B$427,0))/VLOOKUP($F350,$B$391:$AH$427,MATCH(LEFT(TRIM(N$6),FIND("~",SUBSTITUTE(N$6,"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350))*HLOOKUP(LEFT(TRIM(N$6),FIND("~",SUBSTITUTE(N$6," ","~",LEN(TRIM(N$6))-LEN(SUBSTITUTE(TRIM(N$6)," ",""))))-1)&amp;" Total",$B$6:$AH$427,ROW($A350)-5,FALSE))</f>
        <v>0</v>
      </c>
      <c r="O350" s="11">
        <f ca="1">IF(O$5&lt;&gt;"",HLOOKUP(O$5,Functionalization!$G$6:$M$427,ROW($A350)-5,FALSE),IFERROR(INDEX(O$391:O$427,MATCH($F350,$B$391:$B$427,0))/VLOOKUP($F350,$B$391:$AH$427,MATCH(LEFT(TRIM(O$6),FIND("~",SUBSTITUTE(O$6,"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350))*HLOOKUP(LEFT(TRIM(O$6),FIND("~",SUBSTITUTE(O$6," ","~",LEN(TRIM(O$6))-LEN(SUBSTITUTE(TRIM(O$6)," ",""))))-1)&amp;" Total",$B$6:$AH$427,ROW($A350)-5,FALSE))</f>
        <v>14775.570968441851</v>
      </c>
      <c r="P350" s="11">
        <f ca="1">IF(P$5&lt;&gt;"",HLOOKUP(P$5,Functionalization!$G$6:$M$427,ROW($A350)-5,FALSE),IFERROR(INDEX(P$391:P$427,MATCH($F350,$B$391:$B$427,0))/VLOOKUP($F350,$B$391:$AH$427,MATCH(LEFT(TRIM(P$6),FIND("~",SUBSTITUTE(P$6,"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350))*HLOOKUP(LEFT(TRIM(P$6),FIND("~",SUBSTITUTE(P$6," ","~",LEN(TRIM(P$6))-LEN(SUBSTITUTE(TRIM(P$6)," ",""))))-1)&amp;" Total",$B$6:$AH$427,ROW($A350)-5,FALSE))</f>
        <v>14775.570968441851</v>
      </c>
      <c r="Q350" s="11">
        <f ca="1">IF(Q$5&lt;&gt;"",HLOOKUP(Q$5,Functionalization!$G$6:$M$427,ROW($A350)-5,FALSE),IFERROR(INDEX(Q$391:Q$427,MATCH($F350,$B$391:$B$427,0))/VLOOKUP($F350,$B$391:$AH$427,MATCH(LEFT(TRIM(Q$6),FIND("~",SUBSTITUTE(Q$6,"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350))*HLOOKUP(LEFT(TRIM(Q$6),FIND("~",SUBSTITUTE(Q$6," ","~",LEN(TRIM(Q$6))-LEN(SUBSTITUTE(TRIM(Q$6)," ",""))))-1)&amp;" Total",$B$6:$AH$427,ROW($A350)-5,FALSE))</f>
        <v>0</v>
      </c>
      <c r="R350" s="11">
        <f ca="1">IF(R$5&lt;&gt;"",HLOOKUP(R$5,Functionalization!$G$6:$M$427,ROW($A350)-5,FALSE),IFERROR(INDEX(R$391:R$427,MATCH($F350,$B$391:$B$427,0))/VLOOKUP($F350,$B$391:$AH$427,MATCH(LEFT(TRIM(R$6),FIND("~",SUBSTITUTE(R$6,"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350))*HLOOKUP(LEFT(TRIM(R$6),FIND("~",SUBSTITUTE(R$6," ","~",LEN(TRIM(R$6))-LEN(SUBSTITUTE(TRIM(R$6)," ",""))))-1)&amp;" Total",$B$6:$AH$427,ROW($A350)-5,FALSE))</f>
        <v>0</v>
      </c>
      <c r="S350" s="11">
        <f ca="1">IF(S$5&lt;&gt;"",HLOOKUP(S$5,Functionalization!$G$6:$M$427,ROW($A350)-5,FALSE),IFERROR(INDEX(S$391:S$427,MATCH($F350,$B$391:$B$427,0))/VLOOKUP($F350,$B$391:$AH$427,MATCH(LEFT(TRIM(S$6),FIND("~",SUBSTITUTE(S$6,"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350))*HLOOKUP(LEFT(TRIM(S$6),FIND("~",SUBSTITUTE(S$6," ","~",LEN(TRIM(S$6))-LEN(SUBSTITUTE(TRIM(S$6)," ",""))))-1)&amp;" Total",$B$6:$AH$427,ROW($A350)-5,FALSE))</f>
        <v>170538.73210866863</v>
      </c>
      <c r="T350" s="11">
        <f ca="1">IF(T$5&lt;&gt;"",HLOOKUP(T$5,Functionalization!$G$6:$M$427,ROW($A350)-5,FALSE),IFERROR(INDEX(T$391:T$427,MATCH($F350,$B$391:$B$427,0))/VLOOKUP($F350,$B$391:$AH$427,MATCH(LEFT(TRIM(T$6),FIND("~",SUBSTITUTE(T$6,"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350))*HLOOKUP(LEFT(TRIM(T$6),FIND("~",SUBSTITUTE(T$6," ","~",LEN(TRIM(T$6))-LEN(SUBSTITUTE(TRIM(T$6)," ",""))))-1)&amp;" Total",$B$6:$AH$427,ROW($A350)-5,FALSE))</f>
        <v>170538.73210866863</v>
      </c>
      <c r="U350" s="11">
        <f ca="1">IF(U$5&lt;&gt;"",HLOOKUP(U$5,Functionalization!$G$6:$M$427,ROW($A350)-5,FALSE),IFERROR(INDEX(U$391:U$427,MATCH($F350,$B$391:$B$427,0))/VLOOKUP($F350,$B$391:$AH$427,MATCH(LEFT(TRIM(U$6),FIND("~",SUBSTITUTE(U$6,"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350))*HLOOKUP(LEFT(TRIM(U$6),FIND("~",SUBSTITUTE(U$6," ","~",LEN(TRIM(U$6))-LEN(SUBSTITUTE(TRIM(U$6)," ",""))))-1)&amp;" Total",$B$6:$AH$427,ROW($A350)-5,FALSE))</f>
        <v>0</v>
      </c>
      <c r="V350" s="11">
        <f ca="1">IF(V$5&lt;&gt;"",HLOOKUP(V$5,Functionalization!$G$6:$M$427,ROW($A350)-5,FALSE),IFERROR(INDEX(V$391:V$427,MATCH($F350,$B$391:$B$427,0))/VLOOKUP($F350,$B$391:$AH$427,MATCH(LEFT(TRIM(V$6),FIND("~",SUBSTITUTE(V$6,"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350))*HLOOKUP(LEFT(TRIM(V$6),FIND("~",SUBSTITUTE(V$6," ","~",LEN(TRIM(V$6))-LEN(SUBSTITUTE(TRIM(V$6)," ",""))))-1)&amp;" Total",$B$6:$AH$427,ROW($A350)-5,FALSE))</f>
        <v>0</v>
      </c>
      <c r="W350" s="11">
        <f ca="1">IF(W$5&lt;&gt;"",HLOOKUP(W$5,Functionalization!$G$6:$M$427,ROW($A350)-5,FALSE),IFERROR(INDEX(W$391:W$427,MATCH($F350,$B$391:$B$427,0))/VLOOKUP($F350,$B$391:$AH$427,MATCH(LEFT(TRIM(W$6),FIND("~",SUBSTITUTE(W$6,"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350))*HLOOKUP(LEFT(TRIM(W$6),FIND("~",SUBSTITUTE(W$6," ","~",LEN(TRIM(W$6))-LEN(SUBSTITUTE(TRIM(W$6)," ",""))))-1)&amp;" Total",$B$6:$AH$427,ROW($A350)-5,FALSE))</f>
        <v>1816470.4787203844</v>
      </c>
      <c r="X350" s="11">
        <f ca="1">IF(X$5&lt;&gt;"",HLOOKUP(X$5,Functionalization!$G$6:$M$427,ROW($A350)-5,FALSE),IFERROR(INDEX(X$391:X$427,MATCH($F350,$B$391:$B$427,0))/VLOOKUP($F350,$B$391:$AH$427,MATCH(LEFT(TRIM(X$6),FIND("~",SUBSTITUTE(X$6,"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350))*HLOOKUP(LEFT(TRIM(X$6),FIND("~",SUBSTITUTE(X$6," ","~",LEN(TRIM(X$6))-LEN(SUBSTITUTE(TRIM(X$6)," ",""))))-1)&amp;" Total",$B$6:$AH$427,ROW($A350)-5,FALSE))</f>
        <v>1397900.331710079</v>
      </c>
      <c r="Y350" s="11">
        <f ca="1">IF(Y$5&lt;&gt;"",HLOOKUP(Y$5,Functionalization!$G$6:$M$427,ROW($A350)-5,FALSE),IFERROR(INDEX(Y$391:Y$427,MATCH($F350,$B$391:$B$427,0))/VLOOKUP($F350,$B$391:$AH$427,MATCH(LEFT(TRIM(Y$6),FIND("~",SUBSTITUTE(Y$6,"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350))*HLOOKUP(LEFT(TRIM(Y$6),FIND("~",SUBSTITUTE(Y$6," ","~",LEN(TRIM(Y$6))-LEN(SUBSTITUTE(TRIM(Y$6)," ",""))))-1)&amp;" Total",$B$6:$AH$427,ROW($A350)-5,FALSE))</f>
        <v>0</v>
      </c>
      <c r="Z350" s="11">
        <f ca="1">IF(Z$5&lt;&gt;"",HLOOKUP(Z$5,Functionalization!$G$6:$M$427,ROW($A350)-5,FALSE),IFERROR(INDEX(Z$391:Z$427,MATCH($F350,$B$391:$B$427,0))/VLOOKUP($F350,$B$391:$AH$427,MATCH(LEFT(TRIM(Z$6),FIND("~",SUBSTITUTE(Z$6,"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350))*HLOOKUP(LEFT(TRIM(Z$6),FIND("~",SUBSTITUTE(Z$6," ","~",LEN(TRIM(Z$6))-LEN(SUBSTITUTE(TRIM(Z$6)," ",""))))-1)&amp;" Total",$B$6:$AH$427,ROW($A350)-5,FALSE))</f>
        <v>418570.1470103052</v>
      </c>
      <c r="AA350" s="11">
        <f ca="1">IF(AA$5&lt;&gt;"",HLOOKUP(AA$5,Functionalization!$G$6:$M$427,ROW($A350)-5,FALSE),IFERROR(INDEX(AA$391:AA$427,MATCH($F350,$B$391:$B$427,0))/VLOOKUP($F350,$B$391:$AH$427,MATCH(LEFT(TRIM(AA$6),FIND("~",SUBSTITUTE(AA$6,"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350))*HLOOKUP(LEFT(TRIM(AA$6),FIND("~",SUBSTITUTE(AA$6," ","~",LEN(TRIM(AA$6))-LEN(SUBSTITUTE(TRIM(AA$6)," ",""))))-1)&amp;" Total",$B$6:$AH$427,ROW($A350)-5,FALSE))</f>
        <v>566034.10452507588</v>
      </c>
      <c r="AB350" s="11">
        <f ca="1">IF(AB$5&lt;&gt;"",HLOOKUP(AB$5,Functionalization!$G$6:$M$427,ROW($A350)-5,FALSE),IFERROR(INDEX(AB$391:AB$427,MATCH($F350,$B$391:$B$427,0))/VLOOKUP($F350,$B$391:$AH$427,MATCH(LEFT(TRIM(AB$6),FIND("~",SUBSTITUTE(AB$6,"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350))*HLOOKUP(LEFT(TRIM(AB$6),FIND("~",SUBSTITUTE(AB$6," ","~",LEN(TRIM(AB$6))-LEN(SUBSTITUTE(TRIM(AB$6)," ",""))))-1)&amp;" Total",$B$6:$AH$427,ROW($A350)-5,FALSE))</f>
        <v>0</v>
      </c>
      <c r="AC350" s="11">
        <f ca="1">IF(AC$5&lt;&gt;"",HLOOKUP(AC$5,Functionalization!$G$6:$M$427,ROW($A350)-5,FALSE),IFERROR(INDEX(AC$391:AC$427,MATCH($F350,$B$391:$B$427,0))/VLOOKUP($F350,$B$391:$AH$427,MATCH(LEFT(TRIM(AC$6),FIND("~",SUBSTITUTE(AC$6,"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350))*HLOOKUP(LEFT(TRIM(AC$6),FIND("~",SUBSTITUTE(AC$6," ","~",LEN(TRIM(AC$6))-LEN(SUBSTITUTE(TRIM(AC$6)," ",""))))-1)&amp;" Total",$B$6:$AH$427,ROW($A350)-5,FALSE))</f>
        <v>0</v>
      </c>
      <c r="AD350" s="11">
        <f ca="1">IF(AD$5&lt;&gt;"",HLOOKUP(AD$5,Functionalization!$G$6:$M$427,ROW($A350)-5,FALSE),IFERROR(INDEX(AD$391:AD$427,MATCH($F350,$B$391:$B$427,0))/VLOOKUP($F350,$B$391:$AH$427,MATCH(LEFT(TRIM(AD$6),FIND("~",SUBSTITUTE(AD$6,"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350))*HLOOKUP(LEFT(TRIM(AD$6),FIND("~",SUBSTITUTE(AD$6," ","~",LEN(TRIM(AD$6))-LEN(SUBSTITUTE(TRIM(AD$6)," ",""))))-1)&amp;" Total",$B$6:$AH$427,ROW($A350)-5,FALSE))</f>
        <v>566034.10452507588</v>
      </c>
      <c r="AE350" s="11">
        <f ca="1">IF(AE$5&lt;&gt;"",HLOOKUP(AE$5,Functionalization!$G$6:$M$427,ROW($A350)-5,FALSE),IFERROR(INDEX(AE$391:AE$427,MATCH($F350,$B$391:$B$427,0))/VLOOKUP($F350,$B$391:$AH$427,MATCH(LEFT(TRIM(AE$6),FIND("~",SUBSTITUTE(AE$6,"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350))*HLOOKUP(LEFT(TRIM(AE$6),FIND("~",SUBSTITUTE(AE$6," ","~",LEN(TRIM(AE$6))-LEN(SUBSTITUTE(TRIM(AE$6)," ",""))))-1)&amp;" Total",$B$6:$AH$427,ROW($A350)-5,FALSE))</f>
        <v>0</v>
      </c>
      <c r="AF350" s="11">
        <f ca="1">IF(AF$5&lt;&gt;"",HLOOKUP(AF$5,Functionalization!$G$6:$M$427,ROW($A350)-5,FALSE),IFERROR(INDEX(AF$391:AF$427,MATCH($F350,$B$391:$B$427,0))/VLOOKUP($F350,$B$391:$AH$427,MATCH(LEFT(TRIM(AF$6),FIND("~",SUBSTITUTE(AF$6,"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350))*HLOOKUP(LEFT(TRIM(AF$6),FIND("~",SUBSTITUTE(AF$6," ","~",LEN(TRIM(AF$6))-LEN(SUBSTITUTE(TRIM(AF$6)," ",""))))-1)&amp;" Total",$B$6:$AH$427,ROW($A350)-5,FALSE))</f>
        <v>0</v>
      </c>
      <c r="AG350" s="11">
        <f ca="1">IF(AG$5&lt;&gt;"",HLOOKUP(AG$5,Functionalization!$G$6:$M$427,ROW($A350)-5,FALSE),IFERROR(INDEX(AG$391:AG$427,MATCH($F350,$B$391:$B$427,0))/VLOOKUP($F350,$B$391:$AH$427,MATCH(LEFT(TRIM(AG$6),FIND("~",SUBSTITUTE(AG$6,"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350))*HLOOKUP(LEFT(TRIM(AG$6),FIND("~",SUBSTITUTE(AG$6," ","~",LEN(TRIM(AG$6))-LEN(SUBSTITUTE(TRIM(AG$6)," ",""))))-1)&amp;" Total",$B$6:$AH$427,ROW($A350)-5,FALSE))</f>
        <v>0</v>
      </c>
      <c r="AH350" s="11">
        <f ca="1">IF(AH$5&lt;&gt;"",HLOOKUP(AH$5,Functionalization!$G$6:$M$427,ROW($A350)-5,FALSE),IFERROR(INDEX(AH$391:AH$427,MATCH($F350,$B$391:$B$427,0))/VLOOKUP($F350,$B$391:$AH$427,MATCH(LEFT(TRIM(AH$6),FIND("~",SUBSTITUTE(AH$6,"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350))*HLOOKUP(LEFT(TRIM(AH$6),FIND("~",SUBSTITUTE(AH$6," ","~",LEN(TRIM(AH$6))-LEN(SUBSTITUTE(TRIM(AH$6)," ",""))))-1)&amp;" Total",$B$6:$AH$427,ROW($A350)-5,FALSE))</f>
        <v>0</v>
      </c>
      <c r="AJ350">
        <f ca="1">IFERROR(IF(SUMIF($G$6:$AH$6,AJ$6&amp;" Total",$G350:$AH350)-(SUMIF($G$6:$AH$6,AJ$6&amp;" "&amp;'Input-Func_Class'!$D$22,$G350:$AH350)+IFERROR(SUMIF($G$6:$AH$6,AJ$6&amp;" "&amp;'Input-Func_Class'!$E$22,$G350:$AH350),SUMIF($G$6:$AH$6,AJ$6&amp;" "&amp;'Input-Func_Class'!$B$24,$G350:$AH350))+SUMIF($G$6:$AH$6,AJ$6&amp;" "&amp;'Input-Func_Class'!$F$22,$G350:$AH350))&lt;Check_Limit,0,1),1)</f>
        <v>0</v>
      </c>
      <c r="AK350">
        <f ca="1">IFERROR(IF(SUMIF($G$6:$AH$6,AK$6&amp;" Total",$G350:$AH350)-(SUMIF($G$6:$AH$6,AK$6&amp;" "&amp;'Input-Func_Class'!$D$22,$G350:$AH350)+IFERROR(SUMIF($G$6:$AH$6,AK$6&amp;" "&amp;'Input-Func_Class'!$E$22,$G350:$AH350),SUMIF($G$6:$AH$6,AK$6&amp;" "&amp;'Input-Func_Class'!$B$24,$G350:$AH350))+SUMIF($G$6:$AH$6,AK$6&amp;" "&amp;'Input-Func_Class'!$F$22,$G350:$AH350))&lt;Check_Limit,0,1),1)</f>
        <v>0</v>
      </c>
      <c r="AL350">
        <f ca="1">IFERROR(IF(SUMIF($G$6:$AH$6,AL$6&amp;" Total",$G350:$AH350)-(SUMIF($G$6:$AH$6,AL$6&amp;" "&amp;'Input-Func_Class'!$D$22,$G350:$AH350)+IFERROR(SUMIF($G$6:$AH$6,AL$6&amp;" "&amp;'Input-Func_Class'!$E$22,$G350:$AH350),SUMIF($G$6:$AH$6,AL$6&amp;" "&amp;'Input-Func_Class'!$B$24,$G350:$AH350))+SUMIF($G$6:$AH$6,AL$6&amp;" "&amp;'Input-Func_Class'!$F$22,$G350:$AH350))&lt;Check_Limit,0,1),1)</f>
        <v>0</v>
      </c>
      <c r="AM350">
        <f ca="1">IFERROR(IF(SUMIF($G$6:$AH$6,AM$6&amp;" Total",$G350:$AH350)-(SUMIF($G$6:$AH$6,AM$6&amp;" "&amp;'Input-Func_Class'!$D$22,$G350:$AH350)+IFERROR(SUMIF($G$6:$AH$6,AM$6&amp;" "&amp;'Input-Func_Class'!$E$22,$G350:$AH350),SUMIF($G$6:$AH$6,AM$6&amp;" "&amp;'Input-Func_Class'!$B$24,$G350:$AH350))+SUMIF($G$6:$AH$6,AM$6&amp;" "&amp;'Input-Func_Class'!$F$22,$G350:$AH350))&lt;Check_Limit,0,1),1)</f>
        <v>0</v>
      </c>
      <c r="AN350">
        <f ca="1">IFERROR(IF(SUMIF($G$6:$AH$6,AN$6&amp;" Total",$G350:$AH350)-(SUMIF($G$6:$AH$6,AN$6&amp;" "&amp;'Input-Func_Class'!$D$22,$G350:$AH350)+IFERROR(SUMIF($G$6:$AH$6,AN$6&amp;" "&amp;'Input-Func_Class'!$E$22,$G350:$AH350),SUMIF($G$6:$AH$6,AN$6&amp;" "&amp;'Input-Func_Class'!$B$24,$G350:$AH350))+SUMIF($G$6:$AH$6,AN$6&amp;" "&amp;'Input-Func_Class'!$F$22,$G350:$AH350))&lt;Check_Limit,0,1),1)</f>
        <v>0</v>
      </c>
      <c r="AO350">
        <f ca="1">IFERROR(IF(SUMIF($G$6:$AH$6,AO$6&amp;" Total",$G350:$AH350)-(SUMIF($G$6:$AH$6,AO$6&amp;" "&amp;'Input-Func_Class'!$D$22,$G350:$AH350)+IFERROR(SUMIF($G$6:$AH$6,AO$6&amp;" "&amp;'Input-Func_Class'!$E$22,$G350:$AH350),SUMIF($G$6:$AH$6,AO$6&amp;" "&amp;'Input-Func_Class'!$B$24,$G350:$AH350))+SUMIF($G$6:$AH$6,AO$6&amp;" "&amp;'Input-Func_Class'!$F$22,$G350:$AH350))&lt;Check_Limit,0,1),1)</f>
        <v>0</v>
      </c>
      <c r="AP350">
        <f ca="1">IFERROR(IF(SUMIF($G$6:$AH$6,AP$6&amp;" Total",$G350:$AH350)-(SUMIF($G$6:$AH$6,AP$6&amp;" "&amp;'Input-Func_Class'!$D$22,$G350:$AH350)+IFERROR(SUMIF($G$6:$AH$6,AP$6&amp;" "&amp;'Input-Func_Class'!$E$22,$G350:$AH350),SUMIF($G$6:$AH$6,AP$6&amp;" "&amp;'Input-Func_Class'!$B$24,$G350:$AH350))+SUMIF($G$6:$AH$6,AP$6&amp;" "&amp;'Input-Func_Class'!$F$22,$G350:$AH350))&lt;Check_Limit,0,1),1)</f>
        <v>0</v>
      </c>
    </row>
    <row r="351" spans="1:42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>Functionalization!$D351</f>
        <v>1072</v>
      </c>
      <c r="E351" s="11">
        <f t="shared" ca="1" si="44"/>
        <v>0</v>
      </c>
      <c r="F351" s="3" t="str">
        <f>IF($D351=0,"-",IF('Input-Accounts'!$E351&lt;&gt;0,'Input-Accounts'!$E351,'Input-Accounts'!$G351))</f>
        <v>INT_PSTD_PLANT</v>
      </c>
      <c r="G351" s="11">
        <f ca="1">IF(G$5&lt;&gt;"",HLOOKUP(G$5,Functionalization!$G$6:$M$427,ROW($A351)-5,FALSE),IFERROR(INDEX(G$391:G$427,MATCH($F351,$B$391:$B$427,0))/VLOOKUP($F351,$B$391:$AH$427,MATCH(LEFT(TRIM(G$6),FIND("~",SUBSTITUTE(G$6,"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351))*HLOOKUP(LEFT(TRIM(G$6),FIND("~",SUBSTITUTE(G$6," ","~",LEN(TRIM(G$6))-LEN(SUBSTITUTE(TRIM(G$6)," ",""))))-1)&amp;" Total",$B$6:$AH$427,ROW($A351)-5,FALSE))</f>
        <v>0</v>
      </c>
      <c r="H351" s="11">
        <f ca="1">IF(H$5&lt;&gt;"",HLOOKUP(H$5,Functionalization!$G$6:$M$427,ROW($A351)-5,FALSE),IFERROR(INDEX(H$391:H$427,MATCH($F351,$B$391:$B$427,0))/VLOOKUP($F351,$B$391:$AH$427,MATCH(LEFT(TRIM(H$6),FIND("~",SUBSTITUTE(H$6,"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351))*HLOOKUP(LEFT(TRIM(H$6),FIND("~",SUBSTITUTE(H$6," ","~",LEN(TRIM(H$6))-LEN(SUBSTITUTE(TRIM(H$6)," ",""))))-1)&amp;" Total",$B$6:$AH$427,ROW($A351)-5,FALSE))</f>
        <v>0</v>
      </c>
      <c r="I351" s="11">
        <f ca="1">IF(I$5&lt;&gt;"",HLOOKUP(I$5,Functionalization!$G$6:$M$427,ROW($A351)-5,FALSE),IFERROR(INDEX(I$391:I$427,MATCH($F351,$B$391:$B$427,0))/VLOOKUP($F351,$B$391:$AH$427,MATCH(LEFT(TRIM(I$6),FIND("~",SUBSTITUTE(I$6,"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351))*HLOOKUP(LEFT(TRIM(I$6),FIND("~",SUBSTITUTE(I$6," ","~",LEN(TRIM(I$6))-LEN(SUBSTITUTE(TRIM(I$6)," ",""))))-1)&amp;" Total",$B$6:$AH$427,ROW($A351)-5,FALSE))</f>
        <v>0</v>
      </c>
      <c r="J351" s="11">
        <f ca="1">IF(J$5&lt;&gt;"",HLOOKUP(J$5,Functionalization!$G$6:$M$427,ROW($A351)-5,FALSE),IFERROR(INDEX(J$391:J$427,MATCH($F351,$B$391:$B$427,0))/VLOOKUP($F351,$B$391:$AH$427,MATCH(LEFT(TRIM(J$6),FIND("~",SUBSTITUTE(J$6,"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351))*HLOOKUP(LEFT(TRIM(J$6),FIND("~",SUBSTITUTE(J$6," ","~",LEN(TRIM(J$6))-LEN(SUBSTITUTE(TRIM(J$6)," ",""))))-1)&amp;" Total",$B$6:$AH$427,ROW($A351)-5,FALSE))</f>
        <v>0</v>
      </c>
      <c r="K351" s="11">
        <f ca="1">IF(K$5&lt;&gt;"",HLOOKUP(K$5,Functionalization!$G$6:$M$427,ROW($A351)-5,FALSE),IFERROR(INDEX(K$391:K$427,MATCH($F351,$B$391:$B$427,0))/VLOOKUP($F351,$B$391:$AH$427,MATCH(LEFT(TRIM(K$6),FIND("~",SUBSTITUTE(K$6,"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351))*HLOOKUP(LEFT(TRIM(K$6),FIND("~",SUBSTITUTE(K$6," ","~",LEN(TRIM(K$6))-LEN(SUBSTITUTE(TRIM(K$6)," ",""))))-1)&amp;" Total",$B$6:$AH$427,ROW($A351)-5,FALSE))</f>
        <v>30.174148665389261</v>
      </c>
      <c r="L351" s="11">
        <f ca="1">IF(L$5&lt;&gt;"",HLOOKUP(L$5,Functionalization!$G$6:$M$427,ROW($A351)-5,FALSE),IFERROR(INDEX(L$391:L$427,MATCH($F351,$B$391:$B$427,0))/VLOOKUP($F351,$B$391:$AH$427,MATCH(LEFT(TRIM(L$6),FIND("~",SUBSTITUTE(L$6,"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351))*HLOOKUP(LEFT(TRIM(L$6),FIND("~",SUBSTITUTE(L$6," ","~",LEN(TRIM(L$6))-LEN(SUBSTITUTE(TRIM(L$6)," ",""))))-1)&amp;" Total",$B$6:$AH$427,ROW($A351)-5,FALSE))</f>
        <v>0</v>
      </c>
      <c r="M351" s="11">
        <f ca="1">IF(M$5&lt;&gt;"",HLOOKUP(M$5,Functionalization!$G$6:$M$427,ROW($A351)-5,FALSE),IFERROR(INDEX(M$391:M$427,MATCH($F351,$B$391:$B$427,0))/VLOOKUP($F351,$B$391:$AH$427,MATCH(LEFT(TRIM(M$6),FIND("~",SUBSTITUTE(M$6,"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351))*HLOOKUP(LEFT(TRIM(M$6),FIND("~",SUBSTITUTE(M$6," ","~",LEN(TRIM(M$6))-LEN(SUBSTITUTE(TRIM(M$6)," ",""))))-1)&amp;" Total",$B$6:$AH$427,ROW($A351)-5,FALSE))</f>
        <v>30.174148665389261</v>
      </c>
      <c r="N351" s="11">
        <f ca="1">IF(N$5&lt;&gt;"",HLOOKUP(N$5,Functionalization!$G$6:$M$427,ROW($A351)-5,FALSE),IFERROR(INDEX(N$391:N$427,MATCH($F351,$B$391:$B$427,0))/VLOOKUP($F351,$B$391:$AH$427,MATCH(LEFT(TRIM(N$6),FIND("~",SUBSTITUTE(N$6,"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351))*HLOOKUP(LEFT(TRIM(N$6),FIND("~",SUBSTITUTE(N$6," ","~",LEN(TRIM(N$6))-LEN(SUBSTITUTE(TRIM(N$6)," ",""))))-1)&amp;" Total",$B$6:$AH$427,ROW($A351)-5,FALSE))</f>
        <v>0</v>
      </c>
      <c r="O351" s="11">
        <f ca="1">IF(O$5&lt;&gt;"",HLOOKUP(O$5,Functionalization!$G$6:$M$427,ROW($A351)-5,FALSE),IFERROR(INDEX(O$391:O$427,MATCH($F351,$B$391:$B$427,0))/VLOOKUP($F351,$B$391:$AH$427,MATCH(LEFT(TRIM(O$6),FIND("~",SUBSTITUTE(O$6,"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351))*HLOOKUP(LEFT(TRIM(O$6),FIND("~",SUBSTITUTE(O$6," ","~",LEN(TRIM(O$6))-LEN(SUBSTITUTE(TRIM(O$6)," ",""))))-1)&amp;" Total",$B$6:$AH$427,ROW($A351)-5,FALSE))</f>
        <v>5.9948043396461506</v>
      </c>
      <c r="P351" s="11">
        <f ca="1">IF(P$5&lt;&gt;"",HLOOKUP(P$5,Functionalization!$G$6:$M$427,ROW($A351)-5,FALSE),IFERROR(INDEX(P$391:P$427,MATCH($F351,$B$391:$B$427,0))/VLOOKUP($F351,$B$391:$AH$427,MATCH(LEFT(TRIM(P$6),FIND("~",SUBSTITUTE(P$6,"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351))*HLOOKUP(LEFT(TRIM(P$6),FIND("~",SUBSTITUTE(P$6," ","~",LEN(TRIM(P$6))-LEN(SUBSTITUTE(TRIM(P$6)," ",""))))-1)&amp;" Total",$B$6:$AH$427,ROW($A351)-5,FALSE))</f>
        <v>5.9948043396461506</v>
      </c>
      <c r="Q351" s="11">
        <f ca="1">IF(Q$5&lt;&gt;"",HLOOKUP(Q$5,Functionalization!$G$6:$M$427,ROW($A351)-5,FALSE),IFERROR(INDEX(Q$391:Q$427,MATCH($F351,$B$391:$B$427,0))/VLOOKUP($F351,$B$391:$AH$427,MATCH(LEFT(TRIM(Q$6),FIND("~",SUBSTITUTE(Q$6,"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351))*HLOOKUP(LEFT(TRIM(Q$6),FIND("~",SUBSTITUTE(Q$6," ","~",LEN(TRIM(Q$6))-LEN(SUBSTITUTE(TRIM(Q$6)," ",""))))-1)&amp;" Total",$B$6:$AH$427,ROW($A351)-5,FALSE))</f>
        <v>0</v>
      </c>
      <c r="R351" s="11">
        <f ca="1">IF(R$5&lt;&gt;"",HLOOKUP(R$5,Functionalization!$G$6:$M$427,ROW($A351)-5,FALSE),IFERROR(INDEX(R$391:R$427,MATCH($F351,$B$391:$B$427,0))/VLOOKUP($F351,$B$391:$AH$427,MATCH(LEFT(TRIM(R$6),FIND("~",SUBSTITUTE(R$6,"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351))*HLOOKUP(LEFT(TRIM(R$6),FIND("~",SUBSTITUTE(R$6," ","~",LEN(TRIM(R$6))-LEN(SUBSTITUTE(TRIM(R$6)," ",""))))-1)&amp;" Total",$B$6:$AH$427,ROW($A351)-5,FALSE))</f>
        <v>0</v>
      </c>
      <c r="S351" s="11">
        <f ca="1">IF(S$5&lt;&gt;"",HLOOKUP(S$5,Functionalization!$G$6:$M$427,ROW($A351)-5,FALSE),IFERROR(INDEX(S$391:S$427,MATCH($F351,$B$391:$B$427,0))/VLOOKUP($F351,$B$391:$AH$427,MATCH(LEFT(TRIM(S$6),FIND("~",SUBSTITUTE(S$6,"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351))*HLOOKUP(LEFT(TRIM(S$6),FIND("~",SUBSTITUTE(S$6," ","~",LEN(TRIM(S$6))-LEN(SUBSTITUTE(TRIM(S$6)," ",""))))-1)&amp;" Total",$B$6:$AH$427,ROW($A351)-5,FALSE))</f>
        <v>69.191663287081084</v>
      </c>
      <c r="T351" s="11">
        <f ca="1">IF(T$5&lt;&gt;"",HLOOKUP(T$5,Functionalization!$G$6:$M$427,ROW($A351)-5,FALSE),IFERROR(INDEX(T$391:T$427,MATCH($F351,$B$391:$B$427,0))/VLOOKUP($F351,$B$391:$AH$427,MATCH(LEFT(TRIM(T$6),FIND("~",SUBSTITUTE(T$6,"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351))*HLOOKUP(LEFT(TRIM(T$6),FIND("~",SUBSTITUTE(T$6," ","~",LEN(TRIM(T$6))-LEN(SUBSTITUTE(TRIM(T$6)," ",""))))-1)&amp;" Total",$B$6:$AH$427,ROW($A351)-5,FALSE))</f>
        <v>69.191663287081084</v>
      </c>
      <c r="U351" s="11">
        <f ca="1">IF(U$5&lt;&gt;"",HLOOKUP(U$5,Functionalization!$G$6:$M$427,ROW($A351)-5,FALSE),IFERROR(INDEX(U$391:U$427,MATCH($F351,$B$391:$B$427,0))/VLOOKUP($F351,$B$391:$AH$427,MATCH(LEFT(TRIM(U$6),FIND("~",SUBSTITUTE(U$6,"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351))*HLOOKUP(LEFT(TRIM(U$6),FIND("~",SUBSTITUTE(U$6," ","~",LEN(TRIM(U$6))-LEN(SUBSTITUTE(TRIM(U$6)," ",""))))-1)&amp;" Total",$B$6:$AH$427,ROW($A351)-5,FALSE))</f>
        <v>0</v>
      </c>
      <c r="V351" s="11">
        <f ca="1">IF(V$5&lt;&gt;"",HLOOKUP(V$5,Functionalization!$G$6:$M$427,ROW($A351)-5,FALSE),IFERROR(INDEX(V$391:V$427,MATCH($F351,$B$391:$B$427,0))/VLOOKUP($F351,$B$391:$AH$427,MATCH(LEFT(TRIM(V$6),FIND("~",SUBSTITUTE(V$6,"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351))*HLOOKUP(LEFT(TRIM(V$6),FIND("~",SUBSTITUTE(V$6," ","~",LEN(TRIM(V$6))-LEN(SUBSTITUTE(TRIM(V$6)," ",""))))-1)&amp;" Total",$B$6:$AH$427,ROW($A351)-5,FALSE))</f>
        <v>0</v>
      </c>
      <c r="W351" s="11">
        <f ca="1">IF(W$5&lt;&gt;"",HLOOKUP(W$5,Functionalization!$G$6:$M$427,ROW($A351)-5,FALSE),IFERROR(INDEX(W$391:W$427,MATCH($F351,$B$391:$B$427,0))/VLOOKUP($F351,$B$391:$AH$427,MATCH(LEFT(TRIM(W$6),FIND("~",SUBSTITUTE(W$6,"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351))*HLOOKUP(LEFT(TRIM(W$6),FIND("~",SUBSTITUTE(W$6," ","~",LEN(TRIM(W$6))-LEN(SUBSTITUTE(TRIM(W$6)," ",""))))-1)&amp;" Total",$B$6:$AH$427,ROW($A351)-5,FALSE))</f>
        <v>736.98574030945997</v>
      </c>
      <c r="X351" s="11">
        <f ca="1">IF(X$5&lt;&gt;"",HLOOKUP(X$5,Functionalization!$G$6:$M$427,ROW($A351)-5,FALSE),IFERROR(INDEX(X$391:X$427,MATCH($F351,$B$391:$B$427,0))/VLOOKUP($F351,$B$391:$AH$427,MATCH(LEFT(TRIM(X$6),FIND("~",SUBSTITUTE(X$6,"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351))*HLOOKUP(LEFT(TRIM(X$6),FIND("~",SUBSTITUTE(X$6," ","~",LEN(TRIM(X$6))-LEN(SUBSTITUTE(TRIM(X$6)," ",""))))-1)&amp;" Total",$B$6:$AH$427,ROW($A351)-5,FALSE))</f>
        <v>567.16176943868709</v>
      </c>
      <c r="Y351" s="11">
        <f ca="1">IF(Y$5&lt;&gt;"",HLOOKUP(Y$5,Functionalization!$G$6:$M$427,ROW($A351)-5,FALSE),IFERROR(INDEX(Y$391:Y$427,MATCH($F351,$B$391:$B$427,0))/VLOOKUP($F351,$B$391:$AH$427,MATCH(LEFT(TRIM(Y$6),FIND("~",SUBSTITUTE(Y$6,"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351))*HLOOKUP(LEFT(TRIM(Y$6),FIND("~",SUBSTITUTE(Y$6," ","~",LEN(TRIM(Y$6))-LEN(SUBSTITUTE(TRIM(Y$6)," ",""))))-1)&amp;" Total",$B$6:$AH$427,ROW($A351)-5,FALSE))</f>
        <v>0</v>
      </c>
      <c r="Z351" s="11">
        <f ca="1">IF(Z$5&lt;&gt;"",HLOOKUP(Z$5,Functionalization!$G$6:$M$427,ROW($A351)-5,FALSE),IFERROR(INDEX(Z$391:Z$427,MATCH($F351,$B$391:$B$427,0))/VLOOKUP($F351,$B$391:$AH$427,MATCH(LEFT(TRIM(Z$6),FIND("~",SUBSTITUTE(Z$6,"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351))*HLOOKUP(LEFT(TRIM(Z$6),FIND("~",SUBSTITUTE(Z$6," ","~",LEN(TRIM(Z$6))-LEN(SUBSTITUTE(TRIM(Z$6)," ",""))))-1)&amp;" Total",$B$6:$AH$427,ROW($A351)-5,FALSE))</f>
        <v>169.8239708707728</v>
      </c>
      <c r="AA351" s="11">
        <f ca="1">IF(AA$5&lt;&gt;"",HLOOKUP(AA$5,Functionalization!$G$6:$M$427,ROW($A351)-5,FALSE),IFERROR(INDEX(AA$391:AA$427,MATCH($F351,$B$391:$B$427,0))/VLOOKUP($F351,$B$391:$AH$427,MATCH(LEFT(TRIM(AA$6),FIND("~",SUBSTITUTE(AA$6,"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351))*HLOOKUP(LEFT(TRIM(AA$6),FIND("~",SUBSTITUTE(AA$6," ","~",LEN(TRIM(AA$6))-LEN(SUBSTITUTE(TRIM(AA$6)," ",""))))-1)&amp;" Total",$B$6:$AH$427,ROW($A351)-5,FALSE))</f>
        <v>229.65364339842381</v>
      </c>
      <c r="AB351" s="11">
        <f ca="1">IF(AB$5&lt;&gt;"",HLOOKUP(AB$5,Functionalization!$G$6:$M$427,ROW($A351)-5,FALSE),IFERROR(INDEX(AB$391:AB$427,MATCH($F351,$B$391:$B$427,0))/VLOOKUP($F351,$B$391:$AH$427,MATCH(LEFT(TRIM(AB$6),FIND("~",SUBSTITUTE(AB$6,"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351))*HLOOKUP(LEFT(TRIM(AB$6),FIND("~",SUBSTITUTE(AB$6," ","~",LEN(TRIM(AB$6))-LEN(SUBSTITUTE(TRIM(AB$6)," ",""))))-1)&amp;" Total",$B$6:$AH$427,ROW($A351)-5,FALSE))</f>
        <v>0</v>
      </c>
      <c r="AC351" s="11">
        <f ca="1">IF(AC$5&lt;&gt;"",HLOOKUP(AC$5,Functionalization!$G$6:$M$427,ROW($A351)-5,FALSE),IFERROR(INDEX(AC$391:AC$427,MATCH($F351,$B$391:$B$427,0))/VLOOKUP($F351,$B$391:$AH$427,MATCH(LEFT(TRIM(AC$6),FIND("~",SUBSTITUTE(AC$6,"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351))*HLOOKUP(LEFT(TRIM(AC$6),FIND("~",SUBSTITUTE(AC$6," ","~",LEN(TRIM(AC$6))-LEN(SUBSTITUTE(TRIM(AC$6)," ",""))))-1)&amp;" Total",$B$6:$AH$427,ROW($A351)-5,FALSE))</f>
        <v>0</v>
      </c>
      <c r="AD351" s="11">
        <f ca="1">IF(AD$5&lt;&gt;"",HLOOKUP(AD$5,Functionalization!$G$6:$M$427,ROW($A351)-5,FALSE),IFERROR(INDEX(AD$391:AD$427,MATCH($F351,$B$391:$B$427,0))/VLOOKUP($F351,$B$391:$AH$427,MATCH(LEFT(TRIM(AD$6),FIND("~",SUBSTITUTE(AD$6,"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351))*HLOOKUP(LEFT(TRIM(AD$6),FIND("~",SUBSTITUTE(AD$6," ","~",LEN(TRIM(AD$6))-LEN(SUBSTITUTE(TRIM(AD$6)," ",""))))-1)&amp;" Total",$B$6:$AH$427,ROW($A351)-5,FALSE))</f>
        <v>229.65364339842381</v>
      </c>
      <c r="AE351" s="11">
        <f ca="1">IF(AE$5&lt;&gt;"",HLOOKUP(AE$5,Functionalization!$G$6:$M$427,ROW($A351)-5,FALSE),IFERROR(INDEX(AE$391:AE$427,MATCH($F351,$B$391:$B$427,0))/VLOOKUP($F351,$B$391:$AH$427,MATCH(LEFT(TRIM(AE$6),FIND("~",SUBSTITUTE(AE$6,"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351))*HLOOKUP(LEFT(TRIM(AE$6),FIND("~",SUBSTITUTE(AE$6," ","~",LEN(TRIM(AE$6))-LEN(SUBSTITUTE(TRIM(AE$6)," ",""))))-1)&amp;" Total",$B$6:$AH$427,ROW($A351)-5,FALSE))</f>
        <v>0</v>
      </c>
      <c r="AF351" s="11">
        <f ca="1">IF(AF$5&lt;&gt;"",HLOOKUP(AF$5,Functionalization!$G$6:$M$427,ROW($A351)-5,FALSE),IFERROR(INDEX(AF$391:AF$427,MATCH($F351,$B$391:$B$427,0))/VLOOKUP($F351,$B$391:$AH$427,MATCH(LEFT(TRIM(AF$6),FIND("~",SUBSTITUTE(AF$6,"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351))*HLOOKUP(LEFT(TRIM(AF$6),FIND("~",SUBSTITUTE(AF$6," ","~",LEN(TRIM(AF$6))-LEN(SUBSTITUTE(TRIM(AF$6)," ",""))))-1)&amp;" Total",$B$6:$AH$427,ROW($A351)-5,FALSE))</f>
        <v>0</v>
      </c>
      <c r="AG351" s="11">
        <f ca="1">IF(AG$5&lt;&gt;"",HLOOKUP(AG$5,Functionalization!$G$6:$M$427,ROW($A351)-5,FALSE),IFERROR(INDEX(AG$391:AG$427,MATCH($F351,$B$391:$B$427,0))/VLOOKUP($F351,$B$391:$AH$427,MATCH(LEFT(TRIM(AG$6),FIND("~",SUBSTITUTE(AG$6,"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351))*HLOOKUP(LEFT(TRIM(AG$6),FIND("~",SUBSTITUTE(AG$6," ","~",LEN(TRIM(AG$6))-LEN(SUBSTITUTE(TRIM(AG$6)," ",""))))-1)&amp;" Total",$B$6:$AH$427,ROW($A351)-5,FALSE))</f>
        <v>0</v>
      </c>
      <c r="AH351" s="11">
        <f ca="1">IF(AH$5&lt;&gt;"",HLOOKUP(AH$5,Functionalization!$G$6:$M$427,ROW($A351)-5,FALSE),IFERROR(INDEX(AH$391:AH$427,MATCH($F351,$B$391:$B$427,0))/VLOOKUP($F351,$B$391:$AH$427,MATCH(LEFT(TRIM(AH$6),FIND("~",SUBSTITUTE(AH$6,"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351))*HLOOKUP(LEFT(TRIM(AH$6),FIND("~",SUBSTITUTE(AH$6," ","~",LEN(TRIM(AH$6))-LEN(SUBSTITUTE(TRIM(AH$6)," ",""))))-1)&amp;" Total",$B$6:$AH$427,ROW($A351)-5,FALSE))</f>
        <v>0</v>
      </c>
      <c r="AJ351">
        <f ca="1">IFERROR(IF(SUMIF($G$6:$AH$6,AJ$6&amp;" Total",$G351:$AH351)-(SUMIF($G$6:$AH$6,AJ$6&amp;" "&amp;'Input-Func_Class'!$D$22,$G351:$AH351)+IFERROR(SUMIF($G$6:$AH$6,AJ$6&amp;" "&amp;'Input-Func_Class'!$E$22,$G351:$AH351),SUMIF($G$6:$AH$6,AJ$6&amp;" "&amp;'Input-Func_Class'!$B$24,$G351:$AH351))+SUMIF($G$6:$AH$6,AJ$6&amp;" "&amp;'Input-Func_Class'!$F$22,$G351:$AH351))&lt;Check_Limit,0,1),1)</f>
        <v>0</v>
      </c>
      <c r="AK351">
        <f ca="1">IFERROR(IF(SUMIF($G$6:$AH$6,AK$6&amp;" Total",$G351:$AH351)-(SUMIF($G$6:$AH$6,AK$6&amp;" "&amp;'Input-Func_Class'!$D$22,$G351:$AH351)+IFERROR(SUMIF($G$6:$AH$6,AK$6&amp;" "&amp;'Input-Func_Class'!$E$22,$G351:$AH351),SUMIF($G$6:$AH$6,AK$6&amp;" "&amp;'Input-Func_Class'!$B$24,$G351:$AH351))+SUMIF($G$6:$AH$6,AK$6&amp;" "&amp;'Input-Func_Class'!$F$22,$G351:$AH351))&lt;Check_Limit,0,1),1)</f>
        <v>0</v>
      </c>
      <c r="AL351">
        <f ca="1">IFERROR(IF(SUMIF($G$6:$AH$6,AL$6&amp;" Total",$G351:$AH351)-(SUMIF($G$6:$AH$6,AL$6&amp;" "&amp;'Input-Func_Class'!$D$22,$G351:$AH351)+IFERROR(SUMIF($G$6:$AH$6,AL$6&amp;" "&amp;'Input-Func_Class'!$E$22,$G351:$AH351),SUMIF($G$6:$AH$6,AL$6&amp;" "&amp;'Input-Func_Class'!$B$24,$G351:$AH351))+SUMIF($G$6:$AH$6,AL$6&amp;" "&amp;'Input-Func_Class'!$F$22,$G351:$AH351))&lt;Check_Limit,0,1),1)</f>
        <v>0</v>
      </c>
      <c r="AM351">
        <f ca="1">IFERROR(IF(SUMIF($G$6:$AH$6,AM$6&amp;" Total",$G351:$AH351)-(SUMIF($G$6:$AH$6,AM$6&amp;" "&amp;'Input-Func_Class'!$D$22,$G351:$AH351)+IFERROR(SUMIF($G$6:$AH$6,AM$6&amp;" "&amp;'Input-Func_Class'!$E$22,$G351:$AH351),SUMIF($G$6:$AH$6,AM$6&amp;" "&amp;'Input-Func_Class'!$B$24,$G351:$AH351))+SUMIF($G$6:$AH$6,AM$6&amp;" "&amp;'Input-Func_Class'!$F$22,$G351:$AH351))&lt;Check_Limit,0,1),1)</f>
        <v>0</v>
      </c>
      <c r="AN351">
        <f ca="1">IFERROR(IF(SUMIF($G$6:$AH$6,AN$6&amp;" Total",$G351:$AH351)-(SUMIF($G$6:$AH$6,AN$6&amp;" "&amp;'Input-Func_Class'!$D$22,$G351:$AH351)+IFERROR(SUMIF($G$6:$AH$6,AN$6&amp;" "&amp;'Input-Func_Class'!$E$22,$G351:$AH351),SUMIF($G$6:$AH$6,AN$6&amp;" "&amp;'Input-Func_Class'!$B$24,$G351:$AH351))+SUMIF($G$6:$AH$6,AN$6&amp;" "&amp;'Input-Func_Class'!$F$22,$G351:$AH351))&lt;Check_Limit,0,1),1)</f>
        <v>0</v>
      </c>
      <c r="AO351">
        <f ca="1">IFERROR(IF(SUMIF($G$6:$AH$6,AO$6&amp;" Total",$G351:$AH351)-(SUMIF($G$6:$AH$6,AO$6&amp;" "&amp;'Input-Func_Class'!$D$22,$G351:$AH351)+IFERROR(SUMIF($G$6:$AH$6,AO$6&amp;" "&amp;'Input-Func_Class'!$E$22,$G351:$AH351),SUMIF($G$6:$AH$6,AO$6&amp;" "&amp;'Input-Func_Class'!$B$24,$G351:$AH351))+SUMIF($G$6:$AH$6,AO$6&amp;" "&amp;'Input-Func_Class'!$F$22,$G351:$AH351))&lt;Check_Limit,0,1),1)</f>
        <v>0</v>
      </c>
      <c r="AP351">
        <f ca="1">IFERROR(IF(SUMIF($G$6:$AH$6,AP$6&amp;" Total",$G351:$AH351)-(SUMIF($G$6:$AH$6,AP$6&amp;" "&amp;'Input-Func_Class'!$D$22,$G351:$AH351)+IFERROR(SUMIF($G$6:$AH$6,AP$6&amp;" "&amp;'Input-Func_Class'!$E$22,$G351:$AH351),SUMIF($G$6:$AH$6,AP$6&amp;" "&amp;'Input-Func_Class'!$B$24,$G351:$AH351))+SUMIF($G$6:$AH$6,AP$6&amp;" "&amp;'Input-Func_Class'!$F$22,$G351:$AH351))&lt;Check_Limit,0,1),1)</f>
        <v>0</v>
      </c>
    </row>
    <row r="352" spans="1:42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>Functionalization!$D352</f>
        <v>0</v>
      </c>
      <c r="E352" s="11">
        <f t="shared" si="44"/>
        <v>0</v>
      </c>
      <c r="F352" s="3" t="str">
        <f>IF($D352=0,"-",IF('Input-Accounts'!$E352&lt;&gt;0,'Input-Accounts'!$E352,'Input-Accounts'!$G352))</f>
        <v>-</v>
      </c>
      <c r="G352" s="11">
        <f ca="1">IF(G$5&lt;&gt;"",HLOOKUP(G$5,Functionalization!$G$6:$M$427,ROW($A352)-5,FALSE),IFERROR(INDEX(G$391:G$427,MATCH($F352,$B$391:$B$427,0))/VLOOKUP($F352,$B$391:$AH$427,MATCH(LEFT(TRIM(G$6),FIND("~",SUBSTITUTE(G$6,"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352))*HLOOKUP(LEFT(TRIM(G$6),FIND("~",SUBSTITUTE(G$6," ","~",LEN(TRIM(G$6))-LEN(SUBSTITUTE(TRIM(G$6)," ",""))))-1)&amp;" Total",$B$6:$AH$427,ROW($A352)-5,FALSE))</f>
        <v>0</v>
      </c>
      <c r="H352" s="11">
        <f ca="1">IF(H$5&lt;&gt;"",HLOOKUP(H$5,Functionalization!$G$6:$M$427,ROW($A352)-5,FALSE),IFERROR(INDEX(H$391:H$427,MATCH($F352,$B$391:$B$427,0))/VLOOKUP($F352,$B$391:$AH$427,MATCH(LEFT(TRIM(H$6),FIND("~",SUBSTITUTE(H$6,"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352))*HLOOKUP(LEFT(TRIM(H$6),FIND("~",SUBSTITUTE(H$6," ","~",LEN(TRIM(H$6))-LEN(SUBSTITUTE(TRIM(H$6)," ",""))))-1)&amp;" Total",$B$6:$AH$427,ROW($A352)-5,FALSE))</f>
        <v>0</v>
      </c>
      <c r="I352" s="11">
        <f ca="1">IF(I$5&lt;&gt;"",HLOOKUP(I$5,Functionalization!$G$6:$M$427,ROW($A352)-5,FALSE),IFERROR(INDEX(I$391:I$427,MATCH($F352,$B$391:$B$427,0))/VLOOKUP($F352,$B$391:$AH$427,MATCH(LEFT(TRIM(I$6),FIND("~",SUBSTITUTE(I$6,"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352))*HLOOKUP(LEFT(TRIM(I$6),FIND("~",SUBSTITUTE(I$6," ","~",LEN(TRIM(I$6))-LEN(SUBSTITUTE(TRIM(I$6)," ",""))))-1)&amp;" Total",$B$6:$AH$427,ROW($A352)-5,FALSE))</f>
        <v>0</v>
      </c>
      <c r="J352" s="11">
        <f ca="1">IF(J$5&lt;&gt;"",HLOOKUP(J$5,Functionalization!$G$6:$M$427,ROW($A352)-5,FALSE),IFERROR(INDEX(J$391:J$427,MATCH($F352,$B$391:$B$427,0))/VLOOKUP($F352,$B$391:$AH$427,MATCH(LEFT(TRIM(J$6),FIND("~",SUBSTITUTE(J$6,"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352))*HLOOKUP(LEFT(TRIM(J$6),FIND("~",SUBSTITUTE(J$6," ","~",LEN(TRIM(J$6))-LEN(SUBSTITUTE(TRIM(J$6)," ",""))))-1)&amp;" Total",$B$6:$AH$427,ROW($A352)-5,FALSE))</f>
        <v>0</v>
      </c>
      <c r="K352" s="11">
        <f ca="1">IF(K$5&lt;&gt;"",HLOOKUP(K$5,Functionalization!$G$6:$M$427,ROW($A352)-5,FALSE),IFERROR(INDEX(K$391:K$427,MATCH($F352,$B$391:$B$427,0))/VLOOKUP($F352,$B$391:$AH$427,MATCH(LEFT(TRIM(K$6),FIND("~",SUBSTITUTE(K$6,"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352))*HLOOKUP(LEFT(TRIM(K$6),FIND("~",SUBSTITUTE(K$6," ","~",LEN(TRIM(K$6))-LEN(SUBSTITUTE(TRIM(K$6)," ",""))))-1)&amp;" Total",$B$6:$AH$427,ROW($A352)-5,FALSE))</f>
        <v>0</v>
      </c>
      <c r="L352" s="11">
        <f ca="1">IF(L$5&lt;&gt;"",HLOOKUP(L$5,Functionalization!$G$6:$M$427,ROW($A352)-5,FALSE),IFERROR(INDEX(L$391:L$427,MATCH($F352,$B$391:$B$427,0))/VLOOKUP($F352,$B$391:$AH$427,MATCH(LEFT(TRIM(L$6),FIND("~",SUBSTITUTE(L$6,"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352))*HLOOKUP(LEFT(TRIM(L$6),FIND("~",SUBSTITUTE(L$6," ","~",LEN(TRIM(L$6))-LEN(SUBSTITUTE(TRIM(L$6)," ",""))))-1)&amp;" Total",$B$6:$AH$427,ROW($A352)-5,FALSE))</f>
        <v>0</v>
      </c>
      <c r="M352" s="11">
        <f ca="1">IF(M$5&lt;&gt;"",HLOOKUP(M$5,Functionalization!$G$6:$M$427,ROW($A352)-5,FALSE),IFERROR(INDEX(M$391:M$427,MATCH($F352,$B$391:$B$427,0))/VLOOKUP($F352,$B$391:$AH$427,MATCH(LEFT(TRIM(M$6),FIND("~",SUBSTITUTE(M$6,"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352))*HLOOKUP(LEFT(TRIM(M$6),FIND("~",SUBSTITUTE(M$6," ","~",LEN(TRIM(M$6))-LEN(SUBSTITUTE(TRIM(M$6)," ",""))))-1)&amp;" Total",$B$6:$AH$427,ROW($A352)-5,FALSE))</f>
        <v>0</v>
      </c>
      <c r="N352" s="11">
        <f ca="1">IF(N$5&lt;&gt;"",HLOOKUP(N$5,Functionalization!$G$6:$M$427,ROW($A352)-5,FALSE),IFERROR(INDEX(N$391:N$427,MATCH($F352,$B$391:$B$427,0))/VLOOKUP($F352,$B$391:$AH$427,MATCH(LEFT(TRIM(N$6),FIND("~",SUBSTITUTE(N$6,"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352))*HLOOKUP(LEFT(TRIM(N$6),FIND("~",SUBSTITUTE(N$6," ","~",LEN(TRIM(N$6))-LEN(SUBSTITUTE(TRIM(N$6)," ",""))))-1)&amp;" Total",$B$6:$AH$427,ROW($A352)-5,FALSE))</f>
        <v>0</v>
      </c>
      <c r="O352" s="11">
        <f ca="1">IF(O$5&lt;&gt;"",HLOOKUP(O$5,Functionalization!$G$6:$M$427,ROW($A352)-5,FALSE),IFERROR(INDEX(O$391:O$427,MATCH($F352,$B$391:$B$427,0))/VLOOKUP($F352,$B$391:$AH$427,MATCH(LEFT(TRIM(O$6),FIND("~",SUBSTITUTE(O$6,"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352))*HLOOKUP(LEFT(TRIM(O$6),FIND("~",SUBSTITUTE(O$6," ","~",LEN(TRIM(O$6))-LEN(SUBSTITUTE(TRIM(O$6)," ",""))))-1)&amp;" Total",$B$6:$AH$427,ROW($A352)-5,FALSE))</f>
        <v>0</v>
      </c>
      <c r="P352" s="11">
        <f ca="1">IF(P$5&lt;&gt;"",HLOOKUP(P$5,Functionalization!$G$6:$M$427,ROW($A352)-5,FALSE),IFERROR(INDEX(P$391:P$427,MATCH($F352,$B$391:$B$427,0))/VLOOKUP($F352,$B$391:$AH$427,MATCH(LEFT(TRIM(P$6),FIND("~",SUBSTITUTE(P$6,"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352))*HLOOKUP(LEFT(TRIM(P$6),FIND("~",SUBSTITUTE(P$6," ","~",LEN(TRIM(P$6))-LEN(SUBSTITUTE(TRIM(P$6)," ",""))))-1)&amp;" Total",$B$6:$AH$427,ROW($A352)-5,FALSE))</f>
        <v>0</v>
      </c>
      <c r="Q352" s="11">
        <f ca="1">IF(Q$5&lt;&gt;"",HLOOKUP(Q$5,Functionalization!$G$6:$M$427,ROW($A352)-5,FALSE),IFERROR(INDEX(Q$391:Q$427,MATCH($F352,$B$391:$B$427,0))/VLOOKUP($F352,$B$391:$AH$427,MATCH(LEFT(TRIM(Q$6),FIND("~",SUBSTITUTE(Q$6,"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352))*HLOOKUP(LEFT(TRIM(Q$6),FIND("~",SUBSTITUTE(Q$6," ","~",LEN(TRIM(Q$6))-LEN(SUBSTITUTE(TRIM(Q$6)," ",""))))-1)&amp;" Total",$B$6:$AH$427,ROW($A352)-5,FALSE))</f>
        <v>0</v>
      </c>
      <c r="R352" s="11">
        <f ca="1">IF(R$5&lt;&gt;"",HLOOKUP(R$5,Functionalization!$G$6:$M$427,ROW($A352)-5,FALSE),IFERROR(INDEX(R$391:R$427,MATCH($F352,$B$391:$B$427,0))/VLOOKUP($F352,$B$391:$AH$427,MATCH(LEFT(TRIM(R$6),FIND("~",SUBSTITUTE(R$6,"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352))*HLOOKUP(LEFT(TRIM(R$6),FIND("~",SUBSTITUTE(R$6," ","~",LEN(TRIM(R$6))-LEN(SUBSTITUTE(TRIM(R$6)," ",""))))-1)&amp;" Total",$B$6:$AH$427,ROW($A352)-5,FALSE))</f>
        <v>0</v>
      </c>
      <c r="S352" s="11">
        <f ca="1">IF(S$5&lt;&gt;"",HLOOKUP(S$5,Functionalization!$G$6:$M$427,ROW($A352)-5,FALSE),IFERROR(INDEX(S$391:S$427,MATCH($F352,$B$391:$B$427,0))/VLOOKUP($F352,$B$391:$AH$427,MATCH(LEFT(TRIM(S$6),FIND("~",SUBSTITUTE(S$6,"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352))*HLOOKUP(LEFT(TRIM(S$6),FIND("~",SUBSTITUTE(S$6," ","~",LEN(TRIM(S$6))-LEN(SUBSTITUTE(TRIM(S$6)," ",""))))-1)&amp;" Total",$B$6:$AH$427,ROW($A352)-5,FALSE))</f>
        <v>0</v>
      </c>
      <c r="T352" s="11">
        <f ca="1">IF(T$5&lt;&gt;"",HLOOKUP(T$5,Functionalization!$G$6:$M$427,ROW($A352)-5,FALSE),IFERROR(INDEX(T$391:T$427,MATCH($F352,$B$391:$B$427,0))/VLOOKUP($F352,$B$391:$AH$427,MATCH(LEFT(TRIM(T$6),FIND("~",SUBSTITUTE(T$6,"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352))*HLOOKUP(LEFT(TRIM(T$6),FIND("~",SUBSTITUTE(T$6," ","~",LEN(TRIM(T$6))-LEN(SUBSTITUTE(TRIM(T$6)," ",""))))-1)&amp;" Total",$B$6:$AH$427,ROW($A352)-5,FALSE))</f>
        <v>0</v>
      </c>
      <c r="U352" s="11">
        <f ca="1">IF(U$5&lt;&gt;"",HLOOKUP(U$5,Functionalization!$G$6:$M$427,ROW($A352)-5,FALSE),IFERROR(INDEX(U$391:U$427,MATCH($F352,$B$391:$B$427,0))/VLOOKUP($F352,$B$391:$AH$427,MATCH(LEFT(TRIM(U$6),FIND("~",SUBSTITUTE(U$6,"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352))*HLOOKUP(LEFT(TRIM(U$6),FIND("~",SUBSTITUTE(U$6," ","~",LEN(TRIM(U$6))-LEN(SUBSTITUTE(TRIM(U$6)," ",""))))-1)&amp;" Total",$B$6:$AH$427,ROW($A352)-5,FALSE))</f>
        <v>0</v>
      </c>
      <c r="V352" s="11">
        <f ca="1">IF(V$5&lt;&gt;"",HLOOKUP(V$5,Functionalization!$G$6:$M$427,ROW($A352)-5,FALSE),IFERROR(INDEX(V$391:V$427,MATCH($F352,$B$391:$B$427,0))/VLOOKUP($F352,$B$391:$AH$427,MATCH(LEFT(TRIM(V$6),FIND("~",SUBSTITUTE(V$6,"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352))*HLOOKUP(LEFT(TRIM(V$6),FIND("~",SUBSTITUTE(V$6," ","~",LEN(TRIM(V$6))-LEN(SUBSTITUTE(TRIM(V$6)," ",""))))-1)&amp;" Total",$B$6:$AH$427,ROW($A352)-5,FALSE))</f>
        <v>0</v>
      </c>
      <c r="W352" s="11">
        <f ca="1">IF(W$5&lt;&gt;"",HLOOKUP(W$5,Functionalization!$G$6:$M$427,ROW($A352)-5,FALSE),IFERROR(INDEX(W$391:W$427,MATCH($F352,$B$391:$B$427,0))/VLOOKUP($F352,$B$391:$AH$427,MATCH(LEFT(TRIM(W$6),FIND("~",SUBSTITUTE(W$6,"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352))*HLOOKUP(LEFT(TRIM(W$6),FIND("~",SUBSTITUTE(W$6," ","~",LEN(TRIM(W$6))-LEN(SUBSTITUTE(TRIM(W$6)," ",""))))-1)&amp;" Total",$B$6:$AH$427,ROW($A352)-5,FALSE))</f>
        <v>0</v>
      </c>
      <c r="X352" s="11">
        <f ca="1">IF(X$5&lt;&gt;"",HLOOKUP(X$5,Functionalization!$G$6:$M$427,ROW($A352)-5,FALSE),IFERROR(INDEX(X$391:X$427,MATCH($F352,$B$391:$B$427,0))/VLOOKUP($F352,$B$391:$AH$427,MATCH(LEFT(TRIM(X$6),FIND("~",SUBSTITUTE(X$6,"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352))*HLOOKUP(LEFT(TRIM(X$6),FIND("~",SUBSTITUTE(X$6," ","~",LEN(TRIM(X$6))-LEN(SUBSTITUTE(TRIM(X$6)," ",""))))-1)&amp;" Total",$B$6:$AH$427,ROW($A352)-5,FALSE))</f>
        <v>0</v>
      </c>
      <c r="Y352" s="11">
        <f ca="1">IF(Y$5&lt;&gt;"",HLOOKUP(Y$5,Functionalization!$G$6:$M$427,ROW($A352)-5,FALSE),IFERROR(INDEX(Y$391:Y$427,MATCH($F352,$B$391:$B$427,0))/VLOOKUP($F352,$B$391:$AH$427,MATCH(LEFT(TRIM(Y$6),FIND("~",SUBSTITUTE(Y$6,"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352))*HLOOKUP(LEFT(TRIM(Y$6),FIND("~",SUBSTITUTE(Y$6," ","~",LEN(TRIM(Y$6))-LEN(SUBSTITUTE(TRIM(Y$6)," ",""))))-1)&amp;" Total",$B$6:$AH$427,ROW($A352)-5,FALSE))</f>
        <v>0</v>
      </c>
      <c r="Z352" s="11">
        <f ca="1">IF(Z$5&lt;&gt;"",HLOOKUP(Z$5,Functionalization!$G$6:$M$427,ROW($A352)-5,FALSE),IFERROR(INDEX(Z$391:Z$427,MATCH($F352,$B$391:$B$427,0))/VLOOKUP($F352,$B$391:$AH$427,MATCH(LEFT(TRIM(Z$6),FIND("~",SUBSTITUTE(Z$6,"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352))*HLOOKUP(LEFT(TRIM(Z$6),FIND("~",SUBSTITUTE(Z$6," ","~",LEN(TRIM(Z$6))-LEN(SUBSTITUTE(TRIM(Z$6)," ",""))))-1)&amp;" Total",$B$6:$AH$427,ROW($A352)-5,FALSE))</f>
        <v>0</v>
      </c>
      <c r="AA352" s="11">
        <f ca="1">IF(AA$5&lt;&gt;"",HLOOKUP(AA$5,Functionalization!$G$6:$M$427,ROW($A352)-5,FALSE),IFERROR(INDEX(AA$391:AA$427,MATCH($F352,$B$391:$B$427,0))/VLOOKUP($F352,$B$391:$AH$427,MATCH(LEFT(TRIM(AA$6),FIND("~",SUBSTITUTE(AA$6,"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352))*HLOOKUP(LEFT(TRIM(AA$6),FIND("~",SUBSTITUTE(AA$6," ","~",LEN(TRIM(AA$6))-LEN(SUBSTITUTE(TRIM(AA$6)," ",""))))-1)&amp;" Total",$B$6:$AH$427,ROW($A352)-5,FALSE))</f>
        <v>0</v>
      </c>
      <c r="AB352" s="11">
        <f ca="1">IF(AB$5&lt;&gt;"",HLOOKUP(AB$5,Functionalization!$G$6:$M$427,ROW($A352)-5,FALSE),IFERROR(INDEX(AB$391:AB$427,MATCH($F352,$B$391:$B$427,0))/VLOOKUP($F352,$B$391:$AH$427,MATCH(LEFT(TRIM(AB$6),FIND("~",SUBSTITUTE(AB$6,"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352))*HLOOKUP(LEFT(TRIM(AB$6),FIND("~",SUBSTITUTE(AB$6," ","~",LEN(TRIM(AB$6))-LEN(SUBSTITUTE(TRIM(AB$6)," ",""))))-1)&amp;" Total",$B$6:$AH$427,ROW($A352)-5,FALSE))</f>
        <v>0</v>
      </c>
      <c r="AC352" s="11">
        <f ca="1">IF(AC$5&lt;&gt;"",HLOOKUP(AC$5,Functionalization!$G$6:$M$427,ROW($A352)-5,FALSE),IFERROR(INDEX(AC$391:AC$427,MATCH($F352,$B$391:$B$427,0))/VLOOKUP($F352,$B$391:$AH$427,MATCH(LEFT(TRIM(AC$6),FIND("~",SUBSTITUTE(AC$6,"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352))*HLOOKUP(LEFT(TRIM(AC$6),FIND("~",SUBSTITUTE(AC$6," ","~",LEN(TRIM(AC$6))-LEN(SUBSTITUTE(TRIM(AC$6)," ",""))))-1)&amp;" Total",$B$6:$AH$427,ROW($A352)-5,FALSE))</f>
        <v>0</v>
      </c>
      <c r="AD352" s="11">
        <f ca="1">IF(AD$5&lt;&gt;"",HLOOKUP(AD$5,Functionalization!$G$6:$M$427,ROW($A352)-5,FALSE),IFERROR(INDEX(AD$391:AD$427,MATCH($F352,$B$391:$B$427,0))/VLOOKUP($F352,$B$391:$AH$427,MATCH(LEFT(TRIM(AD$6),FIND("~",SUBSTITUTE(AD$6,"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352))*HLOOKUP(LEFT(TRIM(AD$6),FIND("~",SUBSTITUTE(AD$6," ","~",LEN(TRIM(AD$6))-LEN(SUBSTITUTE(TRIM(AD$6)," ",""))))-1)&amp;" Total",$B$6:$AH$427,ROW($A352)-5,FALSE))</f>
        <v>0</v>
      </c>
      <c r="AE352" s="11">
        <f ca="1">IF(AE$5&lt;&gt;"",HLOOKUP(AE$5,Functionalization!$G$6:$M$427,ROW($A352)-5,FALSE),IFERROR(INDEX(AE$391:AE$427,MATCH($F352,$B$391:$B$427,0))/VLOOKUP($F352,$B$391:$AH$427,MATCH(LEFT(TRIM(AE$6),FIND("~",SUBSTITUTE(AE$6,"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352))*HLOOKUP(LEFT(TRIM(AE$6),FIND("~",SUBSTITUTE(AE$6," ","~",LEN(TRIM(AE$6))-LEN(SUBSTITUTE(TRIM(AE$6)," ",""))))-1)&amp;" Total",$B$6:$AH$427,ROW($A352)-5,FALSE))</f>
        <v>0</v>
      </c>
      <c r="AF352" s="11">
        <f ca="1">IF(AF$5&lt;&gt;"",HLOOKUP(AF$5,Functionalization!$G$6:$M$427,ROW($A352)-5,FALSE),IFERROR(INDEX(AF$391:AF$427,MATCH($F352,$B$391:$B$427,0))/VLOOKUP($F352,$B$391:$AH$427,MATCH(LEFT(TRIM(AF$6),FIND("~",SUBSTITUTE(AF$6,"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352))*HLOOKUP(LEFT(TRIM(AF$6),FIND("~",SUBSTITUTE(AF$6," ","~",LEN(TRIM(AF$6))-LEN(SUBSTITUTE(TRIM(AF$6)," ",""))))-1)&amp;" Total",$B$6:$AH$427,ROW($A352)-5,FALSE))</f>
        <v>0</v>
      </c>
      <c r="AG352" s="11">
        <f ca="1">IF(AG$5&lt;&gt;"",HLOOKUP(AG$5,Functionalization!$G$6:$M$427,ROW($A352)-5,FALSE),IFERROR(INDEX(AG$391:AG$427,MATCH($F352,$B$391:$B$427,0))/VLOOKUP($F352,$B$391:$AH$427,MATCH(LEFT(TRIM(AG$6),FIND("~",SUBSTITUTE(AG$6,"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352))*HLOOKUP(LEFT(TRIM(AG$6),FIND("~",SUBSTITUTE(AG$6," ","~",LEN(TRIM(AG$6))-LEN(SUBSTITUTE(TRIM(AG$6)," ",""))))-1)&amp;" Total",$B$6:$AH$427,ROW($A352)-5,FALSE))</f>
        <v>0</v>
      </c>
      <c r="AH352" s="11">
        <f ca="1">IF(AH$5&lt;&gt;"",HLOOKUP(AH$5,Functionalization!$G$6:$M$427,ROW($A352)-5,FALSE),IFERROR(INDEX(AH$391:AH$427,MATCH($F352,$B$391:$B$427,0))/VLOOKUP($F352,$B$391:$AH$427,MATCH(LEFT(TRIM(AH$6),FIND("~",SUBSTITUTE(AH$6,"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352))*HLOOKUP(LEFT(TRIM(AH$6),FIND("~",SUBSTITUTE(AH$6," ","~",LEN(TRIM(AH$6))-LEN(SUBSTITUTE(TRIM(AH$6)," ",""))))-1)&amp;" Total",$B$6:$AH$427,ROW($A352)-5,FALSE))</f>
        <v>0</v>
      </c>
      <c r="AJ352">
        <f ca="1">IFERROR(IF(SUMIF($G$6:$AH$6,AJ$6&amp;" Total",$G352:$AH352)-(SUMIF($G$6:$AH$6,AJ$6&amp;" "&amp;'Input-Func_Class'!$D$22,$G352:$AH352)+IFERROR(SUMIF($G$6:$AH$6,AJ$6&amp;" "&amp;'Input-Func_Class'!$E$22,$G352:$AH352),SUMIF($G$6:$AH$6,AJ$6&amp;" "&amp;'Input-Func_Class'!$B$24,$G352:$AH352))+SUMIF($G$6:$AH$6,AJ$6&amp;" "&amp;'Input-Func_Class'!$F$22,$G352:$AH352))&lt;Check_Limit,0,1),1)</f>
        <v>0</v>
      </c>
      <c r="AK352">
        <f ca="1">IFERROR(IF(SUMIF($G$6:$AH$6,AK$6&amp;" Total",$G352:$AH352)-(SUMIF($G$6:$AH$6,AK$6&amp;" "&amp;'Input-Func_Class'!$D$22,$G352:$AH352)+IFERROR(SUMIF($G$6:$AH$6,AK$6&amp;" "&amp;'Input-Func_Class'!$E$22,$G352:$AH352),SUMIF($G$6:$AH$6,AK$6&amp;" "&amp;'Input-Func_Class'!$B$24,$G352:$AH352))+SUMIF($G$6:$AH$6,AK$6&amp;" "&amp;'Input-Func_Class'!$F$22,$G352:$AH352))&lt;Check_Limit,0,1),1)</f>
        <v>0</v>
      </c>
      <c r="AL352">
        <f ca="1">IFERROR(IF(SUMIF($G$6:$AH$6,AL$6&amp;" Total",$G352:$AH352)-(SUMIF($G$6:$AH$6,AL$6&amp;" "&amp;'Input-Func_Class'!$D$22,$G352:$AH352)+IFERROR(SUMIF($G$6:$AH$6,AL$6&amp;" "&amp;'Input-Func_Class'!$E$22,$G352:$AH352),SUMIF($G$6:$AH$6,AL$6&amp;" "&amp;'Input-Func_Class'!$B$24,$G352:$AH352))+SUMIF($G$6:$AH$6,AL$6&amp;" "&amp;'Input-Func_Class'!$F$22,$G352:$AH352))&lt;Check_Limit,0,1),1)</f>
        <v>0</v>
      </c>
      <c r="AM352">
        <f ca="1">IFERROR(IF(SUMIF($G$6:$AH$6,AM$6&amp;" Total",$G352:$AH352)-(SUMIF($G$6:$AH$6,AM$6&amp;" "&amp;'Input-Func_Class'!$D$22,$G352:$AH352)+IFERROR(SUMIF($G$6:$AH$6,AM$6&amp;" "&amp;'Input-Func_Class'!$E$22,$G352:$AH352),SUMIF($G$6:$AH$6,AM$6&amp;" "&amp;'Input-Func_Class'!$B$24,$G352:$AH352))+SUMIF($G$6:$AH$6,AM$6&amp;" "&amp;'Input-Func_Class'!$F$22,$G352:$AH352))&lt;Check_Limit,0,1),1)</f>
        <v>0</v>
      </c>
      <c r="AN352">
        <f ca="1">IFERROR(IF(SUMIF($G$6:$AH$6,AN$6&amp;" Total",$G352:$AH352)-(SUMIF($G$6:$AH$6,AN$6&amp;" "&amp;'Input-Func_Class'!$D$22,$G352:$AH352)+IFERROR(SUMIF($G$6:$AH$6,AN$6&amp;" "&amp;'Input-Func_Class'!$E$22,$G352:$AH352),SUMIF($G$6:$AH$6,AN$6&amp;" "&amp;'Input-Func_Class'!$B$24,$G352:$AH352))+SUMIF($G$6:$AH$6,AN$6&amp;" "&amp;'Input-Func_Class'!$F$22,$G352:$AH352))&lt;Check_Limit,0,1),1)</f>
        <v>0</v>
      </c>
      <c r="AO352">
        <f ca="1">IFERROR(IF(SUMIF($G$6:$AH$6,AO$6&amp;" Total",$G352:$AH352)-(SUMIF($G$6:$AH$6,AO$6&amp;" "&amp;'Input-Func_Class'!$D$22,$G352:$AH352)+IFERROR(SUMIF($G$6:$AH$6,AO$6&amp;" "&amp;'Input-Func_Class'!$E$22,$G352:$AH352),SUMIF($G$6:$AH$6,AO$6&amp;" "&amp;'Input-Func_Class'!$B$24,$G352:$AH352))+SUMIF($G$6:$AH$6,AO$6&amp;" "&amp;'Input-Func_Class'!$F$22,$G352:$AH352))&lt;Check_Limit,0,1),1)</f>
        <v>0</v>
      </c>
      <c r="AP352">
        <f ca="1">IFERROR(IF(SUMIF($G$6:$AH$6,AP$6&amp;" Total",$G352:$AH352)-(SUMIF($G$6:$AH$6,AP$6&amp;" "&amp;'Input-Func_Class'!$D$22,$G352:$AH352)+IFERROR(SUMIF($G$6:$AH$6,AP$6&amp;" "&amp;'Input-Func_Class'!$E$22,$G352:$AH352),SUMIF($G$6:$AH$6,AP$6&amp;" "&amp;'Input-Func_Class'!$B$24,$G352:$AH352))+SUMIF($G$6:$AH$6,AP$6&amp;" "&amp;'Input-Func_Class'!$F$22,$G352:$AH352))&lt;Check_Limit,0,1),1)</f>
        <v>0</v>
      </c>
    </row>
    <row r="353" spans="1:42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>SUBTOTAL(9,D342:D352)</f>
        <v>19863809</v>
      </c>
      <c r="E353" s="11">
        <f t="shared" ca="1" si="44"/>
        <v>0</v>
      </c>
      <c r="G353" s="111">
        <f t="shared" ref="G353:AH353" ca="1" si="46">SUBTOTAL(9,G342:G352)</f>
        <v>0</v>
      </c>
      <c r="H353" s="111">
        <f t="shared" ca="1" si="46"/>
        <v>0</v>
      </c>
      <c r="I353" s="111">
        <f t="shared" ca="1" si="46"/>
        <v>0</v>
      </c>
      <c r="J353" s="111">
        <f t="shared" ca="1" si="46"/>
        <v>0</v>
      </c>
      <c r="K353" s="111">
        <f t="shared" ca="1" si="46"/>
        <v>559117.09498777718</v>
      </c>
      <c r="L353" s="111">
        <f t="shared" ca="1" si="46"/>
        <v>0</v>
      </c>
      <c r="M353" s="111">
        <f t="shared" ca="1" si="46"/>
        <v>559117.09498777718</v>
      </c>
      <c r="N353" s="111">
        <f t="shared" ca="1" si="46"/>
        <v>0</v>
      </c>
      <c r="O353" s="111">
        <f t="shared" ca="1" si="46"/>
        <v>111081.76156259541</v>
      </c>
      <c r="P353" s="111">
        <f t="shared" ca="1" si="46"/>
        <v>111081.76156259541</v>
      </c>
      <c r="Q353" s="111">
        <f t="shared" ca="1" si="46"/>
        <v>0</v>
      </c>
      <c r="R353" s="111">
        <f t="shared" ca="1" si="46"/>
        <v>0</v>
      </c>
      <c r="S353" s="111">
        <f t="shared" ca="1" si="46"/>
        <v>1282098.865603443</v>
      </c>
      <c r="T353" s="111">
        <f t="shared" ca="1" si="46"/>
        <v>1282098.865603443</v>
      </c>
      <c r="U353" s="111">
        <f t="shared" ca="1" si="46"/>
        <v>0</v>
      </c>
      <c r="V353" s="111">
        <f t="shared" ca="1" si="46"/>
        <v>0</v>
      </c>
      <c r="W353" s="111">
        <f t="shared" ca="1" si="46"/>
        <v>13656104.460103275</v>
      </c>
      <c r="X353" s="111">
        <f t="shared" ca="1" si="46"/>
        <v>10509321.884544887</v>
      </c>
      <c r="Y353" s="111">
        <f t="shared" ca="1" si="46"/>
        <v>0</v>
      </c>
      <c r="Z353" s="111">
        <f t="shared" ca="1" si="46"/>
        <v>3146782.57555839</v>
      </c>
      <c r="AA353" s="111">
        <f t="shared" ca="1" si="46"/>
        <v>4255406.8177429121</v>
      </c>
      <c r="AB353" s="111">
        <f t="shared" ca="1" si="46"/>
        <v>0</v>
      </c>
      <c r="AC353" s="111">
        <f t="shared" ca="1" si="46"/>
        <v>0</v>
      </c>
      <c r="AD353" s="111">
        <f t="shared" ca="1" si="46"/>
        <v>4255406.8177429121</v>
      </c>
      <c r="AE353" s="111">
        <f t="shared" ca="1" si="46"/>
        <v>0</v>
      </c>
      <c r="AF353" s="111">
        <f t="shared" ca="1" si="46"/>
        <v>0</v>
      </c>
      <c r="AG353" s="111">
        <f t="shared" ca="1" si="46"/>
        <v>0</v>
      </c>
      <c r="AH353" s="111">
        <f t="shared" ca="1" si="46"/>
        <v>0</v>
      </c>
      <c r="AJ353">
        <f ca="1">IFERROR(IF(SUMIF($G$6:$AH$6,AJ$6&amp;" Total",$G353:$AH353)-(SUMIF($G$6:$AH$6,AJ$6&amp;" "&amp;'Input-Func_Class'!$D$22,$G353:$AH353)+IFERROR(SUMIF($G$6:$AH$6,AJ$6&amp;" "&amp;'Input-Func_Class'!$E$22,$G353:$AH353),SUMIF($G$6:$AH$6,AJ$6&amp;" "&amp;'Input-Func_Class'!$B$24,$G353:$AH353))+SUMIF($G$6:$AH$6,AJ$6&amp;" "&amp;'Input-Func_Class'!$F$22,$G353:$AH353))&lt;Check_Limit,0,1),1)</f>
        <v>0</v>
      </c>
      <c r="AK353">
        <f ca="1">IFERROR(IF(SUMIF($G$6:$AH$6,AK$6&amp;" Total",$G353:$AH353)-(SUMIF($G$6:$AH$6,AK$6&amp;" "&amp;'Input-Func_Class'!$D$22,$G353:$AH353)+IFERROR(SUMIF($G$6:$AH$6,AK$6&amp;" "&amp;'Input-Func_Class'!$E$22,$G353:$AH353),SUMIF($G$6:$AH$6,AK$6&amp;" "&amp;'Input-Func_Class'!$B$24,$G353:$AH353))+SUMIF($G$6:$AH$6,AK$6&amp;" "&amp;'Input-Func_Class'!$F$22,$G353:$AH353))&lt;Check_Limit,0,1),1)</f>
        <v>0</v>
      </c>
      <c r="AL353">
        <f ca="1">IFERROR(IF(SUMIF($G$6:$AH$6,AL$6&amp;" Total",$G353:$AH353)-(SUMIF($G$6:$AH$6,AL$6&amp;" "&amp;'Input-Func_Class'!$D$22,$G353:$AH353)+IFERROR(SUMIF($G$6:$AH$6,AL$6&amp;" "&amp;'Input-Func_Class'!$E$22,$G353:$AH353),SUMIF($G$6:$AH$6,AL$6&amp;" "&amp;'Input-Func_Class'!$B$24,$G353:$AH353))+SUMIF($G$6:$AH$6,AL$6&amp;" "&amp;'Input-Func_Class'!$F$22,$G353:$AH353))&lt;Check_Limit,0,1),1)</f>
        <v>0</v>
      </c>
      <c r="AM353">
        <f ca="1">IFERROR(IF(SUMIF($G$6:$AH$6,AM$6&amp;" Total",$G353:$AH353)-(SUMIF($G$6:$AH$6,AM$6&amp;" "&amp;'Input-Func_Class'!$D$22,$G353:$AH353)+IFERROR(SUMIF($G$6:$AH$6,AM$6&amp;" "&amp;'Input-Func_Class'!$E$22,$G353:$AH353),SUMIF($G$6:$AH$6,AM$6&amp;" "&amp;'Input-Func_Class'!$B$24,$G353:$AH353))+SUMIF($G$6:$AH$6,AM$6&amp;" "&amp;'Input-Func_Class'!$F$22,$G353:$AH353))&lt;Check_Limit,0,1),1)</f>
        <v>0</v>
      </c>
      <c r="AN353">
        <f ca="1">IFERROR(IF(SUMIF($G$6:$AH$6,AN$6&amp;" Total",$G353:$AH353)-(SUMIF($G$6:$AH$6,AN$6&amp;" "&amp;'Input-Func_Class'!$D$22,$G353:$AH353)+IFERROR(SUMIF($G$6:$AH$6,AN$6&amp;" "&amp;'Input-Func_Class'!$E$22,$G353:$AH353),SUMIF($G$6:$AH$6,AN$6&amp;" "&amp;'Input-Func_Class'!$B$24,$G353:$AH353))+SUMIF($G$6:$AH$6,AN$6&amp;" "&amp;'Input-Func_Class'!$F$22,$G353:$AH353))&lt;Check_Limit,0,1),1)</f>
        <v>0</v>
      </c>
      <c r="AO353">
        <f ca="1">IFERROR(IF(SUMIF($G$6:$AH$6,AO$6&amp;" Total",$G353:$AH353)-(SUMIF($G$6:$AH$6,AO$6&amp;" "&amp;'Input-Func_Class'!$D$22,$G353:$AH353)+IFERROR(SUMIF($G$6:$AH$6,AO$6&amp;" "&amp;'Input-Func_Class'!$E$22,$G353:$AH353),SUMIF($G$6:$AH$6,AO$6&amp;" "&amp;'Input-Func_Class'!$B$24,$G353:$AH353))+SUMIF($G$6:$AH$6,AO$6&amp;" "&amp;'Input-Func_Class'!$F$22,$G353:$AH353))&lt;Check_Limit,0,1),1)</f>
        <v>0</v>
      </c>
      <c r="AP353">
        <f ca="1">IFERROR(IF(SUMIF($G$6:$AH$6,AP$6&amp;" Total",$G353:$AH353)-(SUMIF($G$6:$AH$6,AP$6&amp;" "&amp;'Input-Func_Class'!$D$22,$G353:$AH353)+IFERROR(SUMIF($G$6:$AH$6,AP$6&amp;" "&amp;'Input-Func_Class'!$E$22,$G353:$AH353),SUMIF($G$6:$AH$6,AP$6&amp;" "&amp;'Input-Func_Class'!$B$24,$G353:$AH353))+SUMIF($G$6:$AH$6,AP$6&amp;" "&amp;'Input-Func_Class'!$F$22,$G353:$AH353))&lt;Check_Limit,0,1),1)</f>
        <v>0</v>
      </c>
    </row>
    <row r="354" spans="1:42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>
        <f t="shared" si="44"/>
        <v>0</v>
      </c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J354">
        <f>IFERROR(IF(SUMIF($G$6:$AH$6,AJ$6&amp;" Total",$G354:$AH354)-(SUMIF($G$6:$AH$6,AJ$6&amp;" "&amp;'Input-Func_Class'!$D$22,$G354:$AH354)+IFERROR(SUMIF($G$6:$AH$6,AJ$6&amp;" "&amp;'Input-Func_Class'!$E$22,$G354:$AH354),SUMIF($G$6:$AH$6,AJ$6&amp;" "&amp;'Input-Func_Class'!$B$24,$G354:$AH354))+SUMIF($G$6:$AH$6,AJ$6&amp;" "&amp;'Input-Func_Class'!$F$22,$G354:$AH354))&lt;Check_Limit,0,1),1)</f>
        <v>0</v>
      </c>
      <c r="AK354">
        <f>IFERROR(IF(SUMIF($G$6:$AH$6,AK$6&amp;" Total",$G354:$AH354)-(SUMIF($G$6:$AH$6,AK$6&amp;" "&amp;'Input-Func_Class'!$D$22,$G354:$AH354)+IFERROR(SUMIF($G$6:$AH$6,AK$6&amp;" "&amp;'Input-Func_Class'!$E$22,$G354:$AH354),SUMIF($G$6:$AH$6,AK$6&amp;" "&amp;'Input-Func_Class'!$B$24,$G354:$AH354))+SUMIF($G$6:$AH$6,AK$6&amp;" "&amp;'Input-Func_Class'!$F$22,$G354:$AH354))&lt;Check_Limit,0,1),1)</f>
        <v>0</v>
      </c>
      <c r="AL354">
        <f>IFERROR(IF(SUMIF($G$6:$AH$6,AL$6&amp;" Total",$G354:$AH354)-(SUMIF($G$6:$AH$6,AL$6&amp;" "&amp;'Input-Func_Class'!$D$22,$G354:$AH354)+IFERROR(SUMIF($G$6:$AH$6,AL$6&amp;" "&amp;'Input-Func_Class'!$E$22,$G354:$AH354),SUMIF($G$6:$AH$6,AL$6&amp;" "&amp;'Input-Func_Class'!$B$24,$G354:$AH354))+SUMIF($G$6:$AH$6,AL$6&amp;" "&amp;'Input-Func_Class'!$F$22,$G354:$AH354))&lt;Check_Limit,0,1),1)</f>
        <v>0</v>
      </c>
      <c r="AM354">
        <f>IFERROR(IF(SUMIF($G$6:$AH$6,AM$6&amp;" Total",$G354:$AH354)-(SUMIF($G$6:$AH$6,AM$6&amp;" "&amp;'Input-Func_Class'!$D$22,$G354:$AH354)+IFERROR(SUMIF($G$6:$AH$6,AM$6&amp;" "&amp;'Input-Func_Class'!$E$22,$G354:$AH354),SUMIF($G$6:$AH$6,AM$6&amp;" "&amp;'Input-Func_Class'!$B$24,$G354:$AH354))+SUMIF($G$6:$AH$6,AM$6&amp;" "&amp;'Input-Func_Class'!$F$22,$G354:$AH354))&lt;Check_Limit,0,1),1)</f>
        <v>0</v>
      </c>
      <c r="AN354">
        <f>IFERROR(IF(SUMIF($G$6:$AH$6,AN$6&amp;" Total",$G354:$AH354)-(SUMIF($G$6:$AH$6,AN$6&amp;" "&amp;'Input-Func_Class'!$D$22,$G354:$AH354)+IFERROR(SUMIF($G$6:$AH$6,AN$6&amp;" "&amp;'Input-Func_Class'!$E$22,$G354:$AH354),SUMIF($G$6:$AH$6,AN$6&amp;" "&amp;'Input-Func_Class'!$B$24,$G354:$AH354))+SUMIF($G$6:$AH$6,AN$6&amp;" "&amp;'Input-Func_Class'!$F$22,$G354:$AH354))&lt;Check_Limit,0,1),1)</f>
        <v>0</v>
      </c>
      <c r="AO354">
        <f>IFERROR(IF(SUMIF($G$6:$AH$6,AO$6&amp;" Total",$G354:$AH354)-(SUMIF($G$6:$AH$6,AO$6&amp;" "&amp;'Input-Func_Class'!$D$22,$G354:$AH354)+IFERROR(SUMIF($G$6:$AH$6,AO$6&amp;" "&amp;'Input-Func_Class'!$E$22,$G354:$AH354),SUMIF($G$6:$AH$6,AO$6&amp;" "&amp;'Input-Func_Class'!$B$24,$G354:$AH354))+SUMIF($G$6:$AH$6,AO$6&amp;" "&amp;'Input-Func_Class'!$F$22,$G354:$AH354))&lt;Check_Limit,0,1),1)</f>
        <v>0</v>
      </c>
      <c r="AP354">
        <f>IFERROR(IF(SUMIF($G$6:$AH$6,AP$6&amp;" Total",$G354:$AH354)-(SUMIF($G$6:$AH$6,AP$6&amp;" "&amp;'Input-Func_Class'!$D$22,$G354:$AH354)+IFERROR(SUMIF($G$6:$AH$6,AP$6&amp;" "&amp;'Input-Func_Class'!$E$22,$G354:$AH354),SUMIF($G$6:$AH$6,AP$6&amp;" "&amp;'Input-Func_Class'!$B$24,$G354:$AH354))+SUMIF($G$6:$AH$6,AP$6&amp;" "&amp;'Input-Func_Class'!$F$22,$G354:$AH354))&lt;Check_Limit,0,1),1)</f>
        <v>0</v>
      </c>
    </row>
    <row r="355" spans="1:42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>SUBTOTAL(9,D288:D354)</f>
        <v>173113313</v>
      </c>
      <c r="E355" s="11">
        <f t="shared" ca="1" si="44"/>
        <v>0</v>
      </c>
      <c r="G355" s="111">
        <f t="shared" ref="G355:AH355" ca="1" si="47">SUBTOTAL(9,G288:G354)</f>
        <v>199068.29774248743</v>
      </c>
      <c r="H355" s="111">
        <f t="shared" ca="1" si="47"/>
        <v>0</v>
      </c>
      <c r="I355" s="111">
        <f t="shared" ca="1" si="47"/>
        <v>199068.29774248743</v>
      </c>
      <c r="J355" s="111">
        <f t="shared" ca="1" si="47"/>
        <v>0</v>
      </c>
      <c r="K355" s="111">
        <f t="shared" ca="1" si="47"/>
        <v>5671936.2057002354</v>
      </c>
      <c r="L355" s="111">
        <f t="shared" ca="1" si="47"/>
        <v>0</v>
      </c>
      <c r="M355" s="111">
        <f t="shared" ca="1" si="47"/>
        <v>5671936.2057002354</v>
      </c>
      <c r="N355" s="111">
        <f t="shared" ca="1" si="47"/>
        <v>0</v>
      </c>
      <c r="O355" s="111">
        <f t="shared" ca="1" si="47"/>
        <v>1308587.6823766662</v>
      </c>
      <c r="P355" s="111">
        <f t="shared" ca="1" si="47"/>
        <v>1308587.6823766662</v>
      </c>
      <c r="Q355" s="111">
        <f t="shared" ca="1" si="47"/>
        <v>0</v>
      </c>
      <c r="R355" s="111">
        <f t="shared" ca="1" si="47"/>
        <v>0</v>
      </c>
      <c r="S355" s="111">
        <f t="shared" ca="1" si="47"/>
        <v>8265805.0052111782</v>
      </c>
      <c r="T355" s="111">
        <f t="shared" ca="1" si="47"/>
        <v>8265805.0052111782</v>
      </c>
      <c r="U355" s="111">
        <f t="shared" ca="1" si="47"/>
        <v>0</v>
      </c>
      <c r="V355" s="111">
        <f t="shared" ca="1" si="47"/>
        <v>0</v>
      </c>
      <c r="W355" s="111">
        <f t="shared" ca="1" si="47"/>
        <v>109473186.22182988</v>
      </c>
      <c r="X355" s="111">
        <f t="shared" ca="1" si="47"/>
        <v>84605950.462677568</v>
      </c>
      <c r="Y355" s="111">
        <f t="shared" ca="1" si="47"/>
        <v>0</v>
      </c>
      <c r="Z355" s="111">
        <f t="shared" ca="1" si="47"/>
        <v>24867235.759152297</v>
      </c>
      <c r="AA355" s="111">
        <f t="shared" ca="1" si="47"/>
        <v>44174872.629168577</v>
      </c>
      <c r="AB355" s="111">
        <f t="shared" ca="1" si="47"/>
        <v>0</v>
      </c>
      <c r="AC355" s="111">
        <f t="shared" ca="1" si="47"/>
        <v>0</v>
      </c>
      <c r="AD355" s="111">
        <f t="shared" ca="1" si="47"/>
        <v>44174872.629168577</v>
      </c>
      <c r="AE355" s="111">
        <f t="shared" ca="1" si="47"/>
        <v>4019856.957970974</v>
      </c>
      <c r="AF355" s="111">
        <f t="shared" ca="1" si="47"/>
        <v>0</v>
      </c>
      <c r="AG355" s="111">
        <f t="shared" ca="1" si="47"/>
        <v>0</v>
      </c>
      <c r="AH355" s="111">
        <f t="shared" ca="1" si="47"/>
        <v>4019856.957970974</v>
      </c>
      <c r="AJ355">
        <f ca="1">IFERROR(IF(SUMIF($G$6:$AH$6,AJ$6&amp;" Total",$G355:$AH355)-(SUMIF($G$6:$AH$6,AJ$6&amp;" "&amp;'Input-Func_Class'!$D$22,$G355:$AH355)+IFERROR(SUMIF($G$6:$AH$6,AJ$6&amp;" "&amp;'Input-Func_Class'!$E$22,$G355:$AH355),SUMIF($G$6:$AH$6,AJ$6&amp;" "&amp;'Input-Func_Class'!$B$24,$G355:$AH355))+SUMIF($G$6:$AH$6,AJ$6&amp;" "&amp;'Input-Func_Class'!$F$22,$G355:$AH355))&lt;Check_Limit,0,1),1)</f>
        <v>0</v>
      </c>
      <c r="AK355">
        <f ca="1">IFERROR(IF(SUMIF($G$6:$AH$6,AK$6&amp;" Total",$G355:$AH355)-(SUMIF($G$6:$AH$6,AK$6&amp;" "&amp;'Input-Func_Class'!$D$22,$G355:$AH355)+IFERROR(SUMIF($G$6:$AH$6,AK$6&amp;" "&amp;'Input-Func_Class'!$E$22,$G355:$AH355),SUMIF($G$6:$AH$6,AK$6&amp;" "&amp;'Input-Func_Class'!$B$24,$G355:$AH355))+SUMIF($G$6:$AH$6,AK$6&amp;" "&amp;'Input-Func_Class'!$F$22,$G355:$AH355))&lt;Check_Limit,0,1),1)</f>
        <v>0</v>
      </c>
      <c r="AL355">
        <f ca="1">IFERROR(IF(SUMIF($G$6:$AH$6,AL$6&amp;" Total",$G355:$AH355)-(SUMIF($G$6:$AH$6,AL$6&amp;" "&amp;'Input-Func_Class'!$D$22,$G355:$AH355)+IFERROR(SUMIF($G$6:$AH$6,AL$6&amp;" "&amp;'Input-Func_Class'!$E$22,$G355:$AH355),SUMIF($G$6:$AH$6,AL$6&amp;" "&amp;'Input-Func_Class'!$B$24,$G355:$AH355))+SUMIF($G$6:$AH$6,AL$6&amp;" "&amp;'Input-Func_Class'!$F$22,$G355:$AH355))&lt;Check_Limit,0,1),1)</f>
        <v>0</v>
      </c>
      <c r="AM355">
        <f ca="1">IFERROR(IF(SUMIF($G$6:$AH$6,AM$6&amp;" Total",$G355:$AH355)-(SUMIF($G$6:$AH$6,AM$6&amp;" "&amp;'Input-Func_Class'!$D$22,$G355:$AH355)+IFERROR(SUMIF($G$6:$AH$6,AM$6&amp;" "&amp;'Input-Func_Class'!$E$22,$G355:$AH355),SUMIF($G$6:$AH$6,AM$6&amp;" "&amp;'Input-Func_Class'!$B$24,$G355:$AH355))+SUMIF($G$6:$AH$6,AM$6&amp;" "&amp;'Input-Func_Class'!$F$22,$G355:$AH355))&lt;Check_Limit,0,1),1)</f>
        <v>0</v>
      </c>
      <c r="AN355">
        <f ca="1">IFERROR(IF(SUMIF($G$6:$AH$6,AN$6&amp;" Total",$G355:$AH355)-(SUMIF($G$6:$AH$6,AN$6&amp;" "&amp;'Input-Func_Class'!$D$22,$G355:$AH355)+IFERROR(SUMIF($G$6:$AH$6,AN$6&amp;" "&amp;'Input-Func_Class'!$E$22,$G355:$AH355),SUMIF($G$6:$AH$6,AN$6&amp;" "&amp;'Input-Func_Class'!$B$24,$G355:$AH355))+SUMIF($G$6:$AH$6,AN$6&amp;" "&amp;'Input-Func_Class'!$F$22,$G355:$AH355))&lt;Check_Limit,0,1),1)</f>
        <v>0</v>
      </c>
      <c r="AO355">
        <f ca="1">IFERROR(IF(SUMIF($G$6:$AH$6,AO$6&amp;" Total",$G355:$AH355)-(SUMIF($G$6:$AH$6,AO$6&amp;" "&amp;'Input-Func_Class'!$D$22,$G355:$AH355)+IFERROR(SUMIF($G$6:$AH$6,AO$6&amp;" "&amp;'Input-Func_Class'!$E$22,$G355:$AH355),SUMIF($G$6:$AH$6,AO$6&amp;" "&amp;'Input-Func_Class'!$B$24,$G355:$AH355))+SUMIF($G$6:$AH$6,AO$6&amp;" "&amp;'Input-Func_Class'!$F$22,$G355:$AH355))&lt;Check_Limit,0,1),1)</f>
        <v>0</v>
      </c>
      <c r="AP355">
        <f ca="1">IFERROR(IF(SUMIF($G$6:$AH$6,AP$6&amp;" Total",$G355:$AH355)-(SUMIF($G$6:$AH$6,AP$6&amp;" "&amp;'Input-Func_Class'!$D$22,$G355:$AH355)+IFERROR(SUMIF($G$6:$AH$6,AP$6&amp;" "&amp;'Input-Func_Class'!$E$22,$G355:$AH355),SUMIF($G$6:$AH$6,AP$6&amp;" "&amp;'Input-Func_Class'!$B$24,$G355:$AH355))+SUMIF($G$6:$AH$6,AP$6&amp;" "&amp;'Input-Func_Class'!$F$22,$G355:$AH355))&lt;Check_Limit,0,1),1)</f>
        <v>0</v>
      </c>
    </row>
    <row r="356" spans="1:42" outlineLevel="1" x14ac:dyDescent="0.25">
      <c r="D356" s="11"/>
      <c r="E356" s="11">
        <f t="shared" si="44"/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42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>
        <f t="shared" si="44"/>
        <v>0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J357">
        <f>IFERROR(IF(SUMIF($G$6:$AH$6,AJ$6&amp;" Total",$G357:$AH357)-(SUMIF($G$6:$AH$6,AJ$6&amp;" "&amp;'Input-Func_Class'!$D$22,$G357:$AH357)+IFERROR(SUMIF($G$6:$AH$6,AJ$6&amp;" "&amp;'Input-Func_Class'!$E$22,$G357:$AH357),SUMIF($G$6:$AH$6,AJ$6&amp;" "&amp;'Input-Func_Class'!$B$24,$G357:$AH357))+SUMIF($G$6:$AH$6,AJ$6&amp;" "&amp;'Input-Func_Class'!$F$22,$G357:$AH357))&lt;Check_Limit,0,1),1)</f>
        <v>0</v>
      </c>
      <c r="AK357">
        <f>IFERROR(IF(SUMIF($G$6:$AH$6,AK$6&amp;" Total",$G357:$AH357)-(SUMIF($G$6:$AH$6,AK$6&amp;" "&amp;'Input-Func_Class'!$D$22,$G357:$AH357)+IFERROR(SUMIF($G$6:$AH$6,AK$6&amp;" "&amp;'Input-Func_Class'!$E$22,$G357:$AH357),SUMIF($G$6:$AH$6,AK$6&amp;" "&amp;'Input-Func_Class'!$B$24,$G357:$AH357))+SUMIF($G$6:$AH$6,AK$6&amp;" "&amp;'Input-Func_Class'!$F$22,$G357:$AH357))&lt;Check_Limit,0,1),1)</f>
        <v>0</v>
      </c>
      <c r="AL357">
        <f>IFERROR(IF(SUMIF($G$6:$AH$6,AL$6&amp;" Total",$G357:$AH357)-(SUMIF($G$6:$AH$6,AL$6&amp;" "&amp;'Input-Func_Class'!$D$22,$G357:$AH357)+IFERROR(SUMIF($G$6:$AH$6,AL$6&amp;" "&amp;'Input-Func_Class'!$E$22,$G357:$AH357),SUMIF($G$6:$AH$6,AL$6&amp;" "&amp;'Input-Func_Class'!$B$24,$G357:$AH357))+SUMIF($G$6:$AH$6,AL$6&amp;" "&amp;'Input-Func_Class'!$F$22,$G357:$AH357))&lt;Check_Limit,0,1),1)</f>
        <v>0</v>
      </c>
      <c r="AM357">
        <f>IFERROR(IF(SUMIF($G$6:$AH$6,AM$6&amp;" Total",$G357:$AH357)-(SUMIF($G$6:$AH$6,AM$6&amp;" "&amp;'Input-Func_Class'!$D$22,$G357:$AH357)+IFERROR(SUMIF($G$6:$AH$6,AM$6&amp;" "&amp;'Input-Func_Class'!$E$22,$G357:$AH357),SUMIF($G$6:$AH$6,AM$6&amp;" "&amp;'Input-Func_Class'!$B$24,$G357:$AH357))+SUMIF($G$6:$AH$6,AM$6&amp;" "&amp;'Input-Func_Class'!$F$22,$G357:$AH357))&lt;Check_Limit,0,1),1)</f>
        <v>0</v>
      </c>
      <c r="AN357">
        <f>IFERROR(IF(SUMIF($G$6:$AH$6,AN$6&amp;" Total",$G357:$AH357)-(SUMIF($G$6:$AH$6,AN$6&amp;" "&amp;'Input-Func_Class'!$D$22,$G357:$AH357)+IFERROR(SUMIF($G$6:$AH$6,AN$6&amp;" "&amp;'Input-Func_Class'!$E$22,$G357:$AH357),SUMIF($G$6:$AH$6,AN$6&amp;" "&amp;'Input-Func_Class'!$B$24,$G357:$AH357))+SUMIF($G$6:$AH$6,AN$6&amp;" "&amp;'Input-Func_Class'!$F$22,$G357:$AH357))&lt;Check_Limit,0,1),1)</f>
        <v>0</v>
      </c>
      <c r="AO357">
        <f>IFERROR(IF(SUMIF($G$6:$AH$6,AO$6&amp;" Total",$G357:$AH357)-(SUMIF($G$6:$AH$6,AO$6&amp;" "&amp;'Input-Func_Class'!$D$22,$G357:$AH357)+IFERROR(SUMIF($G$6:$AH$6,AO$6&amp;" "&amp;'Input-Func_Class'!$E$22,$G357:$AH357),SUMIF($G$6:$AH$6,AO$6&amp;" "&amp;'Input-Func_Class'!$B$24,$G357:$AH357))+SUMIF($G$6:$AH$6,AO$6&amp;" "&amp;'Input-Func_Class'!$F$22,$G357:$AH357))&lt;Check_Limit,0,1),1)</f>
        <v>0</v>
      </c>
      <c r="AP357">
        <f>IFERROR(IF(SUMIF($G$6:$AH$6,AP$6&amp;" Total",$G357:$AH357)-(SUMIF($G$6:$AH$6,AP$6&amp;" "&amp;'Input-Func_Class'!$D$22,$G357:$AH357)+IFERROR(SUMIF($G$6:$AH$6,AP$6&amp;" "&amp;'Input-Func_Class'!$E$22,$G357:$AH357),SUMIF($G$6:$AH$6,AP$6&amp;" "&amp;'Input-Func_Class'!$B$24,$G357:$AH357))+SUMIF($G$6:$AH$6,AP$6&amp;" "&amp;'Input-Func_Class'!$F$22,$G357:$AH357))&lt;Check_Limit,0,1),1)</f>
        <v>0</v>
      </c>
    </row>
    <row r="358" spans="1:42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>Functionalization!$D358</f>
        <v>8068283</v>
      </c>
      <c r="E358" s="11">
        <f t="shared" ca="1" si="44"/>
        <v>0</v>
      </c>
      <c r="F358" s="3" t="str">
        <f>IF($D358=0,"-",IF('Input-Accounts'!$E358&lt;&gt;0,'Input-Accounts'!$E358,'Input-Accounts'!$G358))</f>
        <v>INT_PSTD_PLANT</v>
      </c>
      <c r="G358" s="11">
        <f ca="1">IF(G$5&lt;&gt;"",HLOOKUP(G$5,Functionalization!$G$6:$M$427,ROW($A358)-5,FALSE),IFERROR(INDEX(G$391:G$427,MATCH($F358,$B$391:$B$427,0))/VLOOKUP($F358,$B$391:$AH$427,MATCH(LEFT(TRIM(G$6),FIND("~",SUBSTITUTE(G$6,"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358))*HLOOKUP(LEFT(TRIM(G$6),FIND("~",SUBSTITUTE(G$6," ","~",LEN(TRIM(G$6))-LEN(SUBSTITUTE(TRIM(G$6)," ",""))))-1)&amp;" Total",$B$6:$AH$427,ROW($A358)-5,FALSE))</f>
        <v>0</v>
      </c>
      <c r="H358" s="11">
        <f ca="1">IF(H$5&lt;&gt;"",HLOOKUP(H$5,Functionalization!$G$6:$M$427,ROW($A358)-5,FALSE),IFERROR(INDEX(H$391:H$427,MATCH($F358,$B$391:$B$427,0))/VLOOKUP($F358,$B$391:$AH$427,MATCH(LEFT(TRIM(H$6),FIND("~",SUBSTITUTE(H$6,"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358))*HLOOKUP(LEFT(TRIM(H$6),FIND("~",SUBSTITUTE(H$6," ","~",LEN(TRIM(H$6))-LEN(SUBSTITUTE(TRIM(H$6)," ",""))))-1)&amp;" Total",$B$6:$AH$427,ROW($A358)-5,FALSE))</f>
        <v>0</v>
      </c>
      <c r="I358" s="11">
        <f ca="1">IF(I$5&lt;&gt;"",HLOOKUP(I$5,Functionalization!$G$6:$M$427,ROW($A358)-5,FALSE),IFERROR(INDEX(I$391:I$427,MATCH($F358,$B$391:$B$427,0))/VLOOKUP($F358,$B$391:$AH$427,MATCH(LEFT(TRIM(I$6),FIND("~",SUBSTITUTE(I$6,"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358))*HLOOKUP(LEFT(TRIM(I$6),FIND("~",SUBSTITUTE(I$6," ","~",LEN(TRIM(I$6))-LEN(SUBSTITUTE(TRIM(I$6)," ",""))))-1)&amp;" Total",$B$6:$AH$427,ROW($A358)-5,FALSE))</f>
        <v>0</v>
      </c>
      <c r="J358" s="11">
        <f ca="1">IF(J$5&lt;&gt;"",HLOOKUP(J$5,Functionalization!$G$6:$M$427,ROW($A358)-5,FALSE),IFERROR(INDEX(J$391:J$427,MATCH($F358,$B$391:$B$427,0))/VLOOKUP($F358,$B$391:$AH$427,MATCH(LEFT(TRIM(J$6),FIND("~",SUBSTITUTE(J$6,"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358))*HLOOKUP(LEFT(TRIM(J$6),FIND("~",SUBSTITUTE(J$6," ","~",LEN(TRIM(J$6))-LEN(SUBSTITUTE(TRIM(J$6)," ",""))))-1)&amp;" Total",$B$6:$AH$427,ROW($A358)-5,FALSE))</f>
        <v>0</v>
      </c>
      <c r="K358" s="11">
        <f ca="1">IF(K$5&lt;&gt;"",HLOOKUP(K$5,Functionalization!$G$6:$M$427,ROW($A358)-5,FALSE),IFERROR(INDEX(K$391:K$427,MATCH($F358,$B$391:$B$427,0))/VLOOKUP($F358,$B$391:$AH$427,MATCH(LEFT(TRIM(K$6),FIND("~",SUBSTITUTE(K$6,"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358))*HLOOKUP(LEFT(TRIM(K$6),FIND("~",SUBSTITUTE(K$6," ","~",LEN(TRIM(K$6))-LEN(SUBSTITUTE(TRIM(K$6)," ",""))))-1)&amp;" Total",$B$6:$AH$427,ROW($A358)-5,FALSE))</f>
        <v>227102.21148920976</v>
      </c>
      <c r="L358" s="11">
        <f ca="1">IF(L$5&lt;&gt;"",HLOOKUP(L$5,Functionalization!$G$6:$M$427,ROW($A358)-5,FALSE),IFERROR(INDEX(L$391:L$427,MATCH($F358,$B$391:$B$427,0))/VLOOKUP($F358,$B$391:$AH$427,MATCH(LEFT(TRIM(L$6),FIND("~",SUBSTITUTE(L$6,"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358))*HLOOKUP(LEFT(TRIM(L$6),FIND("~",SUBSTITUTE(L$6," ","~",LEN(TRIM(L$6))-LEN(SUBSTITUTE(TRIM(L$6)," ",""))))-1)&amp;" Total",$B$6:$AH$427,ROW($A358)-5,FALSE))</f>
        <v>0</v>
      </c>
      <c r="M358" s="11">
        <f ca="1">IF(M$5&lt;&gt;"",HLOOKUP(M$5,Functionalization!$G$6:$M$427,ROW($A358)-5,FALSE),IFERROR(INDEX(M$391:M$427,MATCH($F358,$B$391:$B$427,0))/VLOOKUP($F358,$B$391:$AH$427,MATCH(LEFT(TRIM(M$6),FIND("~",SUBSTITUTE(M$6,"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358))*HLOOKUP(LEFT(TRIM(M$6),FIND("~",SUBSTITUTE(M$6," ","~",LEN(TRIM(M$6))-LEN(SUBSTITUTE(TRIM(M$6)," ",""))))-1)&amp;" Total",$B$6:$AH$427,ROW($A358)-5,FALSE))</f>
        <v>227102.21148920976</v>
      </c>
      <c r="N358" s="11">
        <f ca="1">IF(N$5&lt;&gt;"",HLOOKUP(N$5,Functionalization!$G$6:$M$427,ROW($A358)-5,FALSE),IFERROR(INDEX(N$391:N$427,MATCH($F358,$B$391:$B$427,0))/VLOOKUP($F358,$B$391:$AH$427,MATCH(LEFT(TRIM(N$6),FIND("~",SUBSTITUTE(N$6,"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358))*HLOOKUP(LEFT(TRIM(N$6),FIND("~",SUBSTITUTE(N$6," ","~",LEN(TRIM(N$6))-LEN(SUBSTITUTE(TRIM(N$6)," ",""))))-1)&amp;" Total",$B$6:$AH$427,ROW($A358)-5,FALSE))</f>
        <v>0</v>
      </c>
      <c r="O358" s="11">
        <f ca="1">IF(O$5&lt;&gt;"",HLOOKUP(O$5,Functionalization!$G$6:$M$427,ROW($A358)-5,FALSE),IFERROR(INDEX(O$391:O$427,MATCH($F358,$B$391:$B$427,0))/VLOOKUP($F358,$B$391:$AH$427,MATCH(LEFT(TRIM(O$6),FIND("~",SUBSTITUTE(O$6,"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358))*HLOOKUP(LEFT(TRIM(O$6),FIND("~",SUBSTITUTE(O$6," ","~",LEN(TRIM(O$6))-LEN(SUBSTITUTE(TRIM(O$6)," ",""))))-1)&amp;" Total",$B$6:$AH$427,ROW($A358)-5,FALSE))</f>
        <v>45119.195841318346</v>
      </c>
      <c r="P358" s="11">
        <f ca="1">IF(P$5&lt;&gt;"",HLOOKUP(P$5,Functionalization!$G$6:$M$427,ROW($A358)-5,FALSE),IFERROR(INDEX(P$391:P$427,MATCH($F358,$B$391:$B$427,0))/VLOOKUP($F358,$B$391:$AH$427,MATCH(LEFT(TRIM(P$6),FIND("~",SUBSTITUTE(P$6,"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358))*HLOOKUP(LEFT(TRIM(P$6),FIND("~",SUBSTITUTE(P$6," ","~",LEN(TRIM(P$6))-LEN(SUBSTITUTE(TRIM(P$6)," ",""))))-1)&amp;" Total",$B$6:$AH$427,ROW($A358)-5,FALSE))</f>
        <v>45119.195841318346</v>
      </c>
      <c r="Q358" s="11">
        <f ca="1">IF(Q$5&lt;&gt;"",HLOOKUP(Q$5,Functionalization!$G$6:$M$427,ROW($A358)-5,FALSE),IFERROR(INDEX(Q$391:Q$427,MATCH($F358,$B$391:$B$427,0))/VLOOKUP($F358,$B$391:$AH$427,MATCH(LEFT(TRIM(Q$6),FIND("~",SUBSTITUTE(Q$6,"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358))*HLOOKUP(LEFT(TRIM(Q$6),FIND("~",SUBSTITUTE(Q$6," ","~",LEN(TRIM(Q$6))-LEN(SUBSTITUTE(TRIM(Q$6)," ",""))))-1)&amp;" Total",$B$6:$AH$427,ROW($A358)-5,FALSE))</f>
        <v>0</v>
      </c>
      <c r="R358" s="11">
        <f ca="1">IF(R$5&lt;&gt;"",HLOOKUP(R$5,Functionalization!$G$6:$M$427,ROW($A358)-5,FALSE),IFERROR(INDEX(R$391:R$427,MATCH($F358,$B$391:$B$427,0))/VLOOKUP($F358,$B$391:$AH$427,MATCH(LEFT(TRIM(R$6),FIND("~",SUBSTITUTE(R$6,"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358))*HLOOKUP(LEFT(TRIM(R$6),FIND("~",SUBSTITUTE(R$6," ","~",LEN(TRIM(R$6))-LEN(SUBSTITUTE(TRIM(R$6)," ",""))))-1)&amp;" Total",$B$6:$AH$427,ROW($A358)-5,FALSE))</f>
        <v>0</v>
      </c>
      <c r="S358" s="11">
        <f ca="1">IF(S$5&lt;&gt;"",HLOOKUP(S$5,Functionalization!$G$6:$M$427,ROW($A358)-5,FALSE),IFERROR(INDEX(S$391:S$427,MATCH($F358,$B$391:$B$427,0))/VLOOKUP($F358,$B$391:$AH$427,MATCH(LEFT(TRIM(S$6),FIND("~",SUBSTITUTE(S$6,"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358))*HLOOKUP(LEFT(TRIM(S$6),FIND("~",SUBSTITUTE(S$6," ","~",LEN(TRIM(S$6))-LEN(SUBSTITUTE(TRIM(S$6)," ",""))))-1)&amp;" Total",$B$6:$AH$427,ROW($A358)-5,FALSE))</f>
        <v>520762.98567246302</v>
      </c>
      <c r="T358" s="11">
        <f ca="1">IF(T$5&lt;&gt;"",HLOOKUP(T$5,Functionalization!$G$6:$M$427,ROW($A358)-5,FALSE),IFERROR(INDEX(T$391:T$427,MATCH($F358,$B$391:$B$427,0))/VLOOKUP($F358,$B$391:$AH$427,MATCH(LEFT(TRIM(T$6),FIND("~",SUBSTITUTE(T$6,"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358))*HLOOKUP(LEFT(TRIM(T$6),FIND("~",SUBSTITUTE(T$6," ","~",LEN(TRIM(T$6))-LEN(SUBSTITUTE(TRIM(T$6)," ",""))))-1)&amp;" Total",$B$6:$AH$427,ROW($A358)-5,FALSE))</f>
        <v>520762.98567246302</v>
      </c>
      <c r="U358" s="11">
        <f ca="1">IF(U$5&lt;&gt;"",HLOOKUP(U$5,Functionalization!$G$6:$M$427,ROW($A358)-5,FALSE),IFERROR(INDEX(U$391:U$427,MATCH($F358,$B$391:$B$427,0))/VLOOKUP($F358,$B$391:$AH$427,MATCH(LEFT(TRIM(U$6),FIND("~",SUBSTITUTE(U$6,"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358))*HLOOKUP(LEFT(TRIM(U$6),FIND("~",SUBSTITUTE(U$6," ","~",LEN(TRIM(U$6))-LEN(SUBSTITUTE(TRIM(U$6)," ",""))))-1)&amp;" Total",$B$6:$AH$427,ROW($A358)-5,FALSE))</f>
        <v>0</v>
      </c>
      <c r="V358" s="11">
        <f ca="1">IF(V$5&lt;&gt;"",HLOOKUP(V$5,Functionalization!$G$6:$M$427,ROW($A358)-5,FALSE),IFERROR(INDEX(V$391:V$427,MATCH($F358,$B$391:$B$427,0))/VLOOKUP($F358,$B$391:$AH$427,MATCH(LEFT(TRIM(V$6),FIND("~",SUBSTITUTE(V$6,"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358))*HLOOKUP(LEFT(TRIM(V$6),FIND("~",SUBSTITUTE(V$6," ","~",LEN(TRIM(V$6))-LEN(SUBSTITUTE(TRIM(V$6)," ",""))))-1)&amp;" Total",$B$6:$AH$427,ROW($A358)-5,FALSE))</f>
        <v>0</v>
      </c>
      <c r="W358" s="11">
        <f ca="1">IF(W$5&lt;&gt;"",HLOOKUP(W$5,Functionalization!$G$6:$M$427,ROW($A358)-5,FALSE),IFERROR(INDEX(W$391:W$427,MATCH($F358,$B$391:$B$427,0))/VLOOKUP($F358,$B$391:$AH$427,MATCH(LEFT(TRIM(W$6),FIND("~",SUBSTITUTE(W$6,"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358))*HLOOKUP(LEFT(TRIM(W$6),FIND("~",SUBSTITUTE(W$6," ","~",LEN(TRIM(W$6))-LEN(SUBSTITUTE(TRIM(W$6)," ",""))))-1)&amp;" Total",$B$6:$AH$427,ROW($A358)-5,FALSE))</f>
        <v>5546837.2386018941</v>
      </c>
      <c r="X358" s="11">
        <f ca="1">IF(X$5&lt;&gt;"",HLOOKUP(X$5,Functionalization!$G$6:$M$427,ROW($A358)-5,FALSE),IFERROR(INDEX(X$391:X$427,MATCH($F358,$B$391:$B$427,0))/VLOOKUP($F358,$B$391:$AH$427,MATCH(LEFT(TRIM(X$6),FIND("~",SUBSTITUTE(X$6,"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358))*HLOOKUP(LEFT(TRIM(X$6),FIND("~",SUBSTITUTE(X$6," ","~",LEN(TRIM(X$6))-LEN(SUBSTITUTE(TRIM(X$6)," ",""))))-1)&amp;" Total",$B$6:$AH$427,ROW($A358)-5,FALSE))</f>
        <v>4268676.9240784319</v>
      </c>
      <c r="Y358" s="11">
        <f ca="1">IF(Y$5&lt;&gt;"",HLOOKUP(Y$5,Functionalization!$G$6:$M$427,ROW($A358)-5,FALSE),IFERROR(INDEX(Y$391:Y$427,MATCH($F358,$B$391:$B$427,0))/VLOOKUP($F358,$B$391:$AH$427,MATCH(LEFT(TRIM(Y$6),FIND("~",SUBSTITUTE(Y$6,"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358))*HLOOKUP(LEFT(TRIM(Y$6),FIND("~",SUBSTITUTE(Y$6," ","~",LEN(TRIM(Y$6))-LEN(SUBSTITUTE(TRIM(Y$6)," ",""))))-1)&amp;" Total",$B$6:$AH$427,ROW($A358)-5,FALSE))</f>
        <v>0</v>
      </c>
      <c r="Z358" s="11">
        <f ca="1">IF(Z$5&lt;&gt;"",HLOOKUP(Z$5,Functionalization!$G$6:$M$427,ROW($A358)-5,FALSE),IFERROR(INDEX(Z$391:Z$427,MATCH($F358,$B$391:$B$427,0))/VLOOKUP($F358,$B$391:$AH$427,MATCH(LEFT(TRIM(Z$6),FIND("~",SUBSTITUTE(Z$6,"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358))*HLOOKUP(LEFT(TRIM(Z$6),FIND("~",SUBSTITUTE(Z$6," ","~",LEN(TRIM(Z$6))-LEN(SUBSTITUTE(TRIM(Z$6)," ",""))))-1)&amp;" Total",$B$6:$AH$427,ROW($A358)-5,FALSE))</f>
        <v>1278160.314523462</v>
      </c>
      <c r="AA358" s="11">
        <f ca="1">IF(AA$5&lt;&gt;"",HLOOKUP(AA$5,Functionalization!$G$6:$M$427,ROW($A358)-5,FALSE),IFERROR(INDEX(AA$391:AA$427,MATCH($F358,$B$391:$B$427,0))/VLOOKUP($F358,$B$391:$AH$427,MATCH(LEFT(TRIM(AA$6),FIND("~",SUBSTITUTE(AA$6,"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358))*HLOOKUP(LEFT(TRIM(AA$6),FIND("~",SUBSTITUTE(AA$6," ","~",LEN(TRIM(AA$6))-LEN(SUBSTITUTE(TRIM(AA$6)," ",""))))-1)&amp;" Total",$B$6:$AH$427,ROW($A358)-5,FALSE))</f>
        <v>1728461.3683951166</v>
      </c>
      <c r="AB358" s="11">
        <f ca="1">IF(AB$5&lt;&gt;"",HLOOKUP(AB$5,Functionalization!$G$6:$M$427,ROW($A358)-5,FALSE),IFERROR(INDEX(AB$391:AB$427,MATCH($F358,$B$391:$B$427,0))/VLOOKUP($F358,$B$391:$AH$427,MATCH(LEFT(TRIM(AB$6),FIND("~",SUBSTITUTE(AB$6,"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358))*HLOOKUP(LEFT(TRIM(AB$6),FIND("~",SUBSTITUTE(AB$6," ","~",LEN(TRIM(AB$6))-LEN(SUBSTITUTE(TRIM(AB$6)," ",""))))-1)&amp;" Total",$B$6:$AH$427,ROW($A358)-5,FALSE))</f>
        <v>0</v>
      </c>
      <c r="AC358" s="11">
        <f ca="1">IF(AC$5&lt;&gt;"",HLOOKUP(AC$5,Functionalization!$G$6:$M$427,ROW($A358)-5,FALSE),IFERROR(INDEX(AC$391:AC$427,MATCH($F358,$B$391:$B$427,0))/VLOOKUP($F358,$B$391:$AH$427,MATCH(LEFT(TRIM(AC$6),FIND("~",SUBSTITUTE(AC$6,"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358))*HLOOKUP(LEFT(TRIM(AC$6),FIND("~",SUBSTITUTE(AC$6," ","~",LEN(TRIM(AC$6))-LEN(SUBSTITUTE(TRIM(AC$6)," ",""))))-1)&amp;" Total",$B$6:$AH$427,ROW($A358)-5,FALSE))</f>
        <v>0</v>
      </c>
      <c r="AD358" s="11">
        <f ca="1">IF(AD$5&lt;&gt;"",HLOOKUP(AD$5,Functionalization!$G$6:$M$427,ROW($A358)-5,FALSE),IFERROR(INDEX(AD$391:AD$427,MATCH($F358,$B$391:$B$427,0))/VLOOKUP($F358,$B$391:$AH$427,MATCH(LEFT(TRIM(AD$6),FIND("~",SUBSTITUTE(AD$6,"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358))*HLOOKUP(LEFT(TRIM(AD$6),FIND("~",SUBSTITUTE(AD$6," ","~",LEN(TRIM(AD$6))-LEN(SUBSTITUTE(TRIM(AD$6)," ",""))))-1)&amp;" Total",$B$6:$AH$427,ROW($A358)-5,FALSE))</f>
        <v>1728461.3683951166</v>
      </c>
      <c r="AE358" s="11">
        <f ca="1">IF(AE$5&lt;&gt;"",HLOOKUP(AE$5,Functionalization!$G$6:$M$427,ROW($A358)-5,FALSE),IFERROR(INDEX(AE$391:AE$427,MATCH($F358,$B$391:$B$427,0))/VLOOKUP($F358,$B$391:$AH$427,MATCH(LEFT(TRIM(AE$6),FIND("~",SUBSTITUTE(AE$6,"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358))*HLOOKUP(LEFT(TRIM(AE$6),FIND("~",SUBSTITUTE(AE$6," ","~",LEN(TRIM(AE$6))-LEN(SUBSTITUTE(TRIM(AE$6)," ",""))))-1)&amp;" Total",$B$6:$AH$427,ROW($A358)-5,FALSE))</f>
        <v>0</v>
      </c>
      <c r="AF358" s="11">
        <f ca="1">IF(AF$5&lt;&gt;"",HLOOKUP(AF$5,Functionalization!$G$6:$M$427,ROW($A358)-5,FALSE),IFERROR(INDEX(AF$391:AF$427,MATCH($F358,$B$391:$B$427,0))/VLOOKUP($F358,$B$391:$AH$427,MATCH(LEFT(TRIM(AF$6),FIND("~",SUBSTITUTE(AF$6,"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358))*HLOOKUP(LEFT(TRIM(AF$6),FIND("~",SUBSTITUTE(AF$6," ","~",LEN(TRIM(AF$6))-LEN(SUBSTITUTE(TRIM(AF$6)," ",""))))-1)&amp;" Total",$B$6:$AH$427,ROW($A358)-5,FALSE))</f>
        <v>0</v>
      </c>
      <c r="AG358" s="11">
        <f ca="1">IF(AG$5&lt;&gt;"",HLOOKUP(AG$5,Functionalization!$G$6:$M$427,ROW($A358)-5,FALSE),IFERROR(INDEX(AG$391:AG$427,MATCH($F358,$B$391:$B$427,0))/VLOOKUP($F358,$B$391:$AH$427,MATCH(LEFT(TRIM(AG$6),FIND("~",SUBSTITUTE(AG$6,"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358))*HLOOKUP(LEFT(TRIM(AG$6),FIND("~",SUBSTITUTE(AG$6," ","~",LEN(TRIM(AG$6))-LEN(SUBSTITUTE(TRIM(AG$6)," ",""))))-1)&amp;" Total",$B$6:$AH$427,ROW($A358)-5,FALSE))</f>
        <v>0</v>
      </c>
      <c r="AH358" s="11">
        <f ca="1">IF(AH$5&lt;&gt;"",HLOOKUP(AH$5,Functionalization!$G$6:$M$427,ROW($A358)-5,FALSE),IFERROR(INDEX(AH$391:AH$427,MATCH($F358,$B$391:$B$427,0))/VLOOKUP($F358,$B$391:$AH$427,MATCH(LEFT(TRIM(AH$6),FIND("~",SUBSTITUTE(AH$6,"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358))*HLOOKUP(LEFT(TRIM(AH$6),FIND("~",SUBSTITUTE(AH$6," ","~",LEN(TRIM(AH$6))-LEN(SUBSTITUTE(TRIM(AH$6)," ",""))))-1)&amp;" Total",$B$6:$AH$427,ROW($A358)-5,FALSE))</f>
        <v>0</v>
      </c>
      <c r="AJ358">
        <f ca="1">IFERROR(IF(SUMIF($G$6:$AH$6,AJ$6&amp;" Total",$G358:$AH358)-(SUMIF($G$6:$AH$6,AJ$6&amp;" "&amp;'Input-Func_Class'!$D$22,$G358:$AH358)+IFERROR(SUMIF($G$6:$AH$6,AJ$6&amp;" "&amp;'Input-Func_Class'!$E$22,$G358:$AH358),SUMIF($G$6:$AH$6,AJ$6&amp;" "&amp;'Input-Func_Class'!$B$24,$G358:$AH358))+SUMIF($G$6:$AH$6,AJ$6&amp;" "&amp;'Input-Func_Class'!$F$22,$G358:$AH358))&lt;Check_Limit,0,1),1)</f>
        <v>0</v>
      </c>
      <c r="AK358">
        <f ca="1">IFERROR(IF(SUMIF($G$6:$AH$6,AK$6&amp;" Total",$G358:$AH358)-(SUMIF($G$6:$AH$6,AK$6&amp;" "&amp;'Input-Func_Class'!$D$22,$G358:$AH358)+IFERROR(SUMIF($G$6:$AH$6,AK$6&amp;" "&amp;'Input-Func_Class'!$E$22,$G358:$AH358),SUMIF($G$6:$AH$6,AK$6&amp;" "&amp;'Input-Func_Class'!$B$24,$G358:$AH358))+SUMIF($G$6:$AH$6,AK$6&amp;" "&amp;'Input-Func_Class'!$F$22,$G358:$AH358))&lt;Check_Limit,0,1),1)</f>
        <v>0</v>
      </c>
      <c r="AL358">
        <f ca="1">IFERROR(IF(SUMIF($G$6:$AH$6,AL$6&amp;" Total",$G358:$AH358)-(SUMIF($G$6:$AH$6,AL$6&amp;" "&amp;'Input-Func_Class'!$D$22,$G358:$AH358)+IFERROR(SUMIF($G$6:$AH$6,AL$6&amp;" "&amp;'Input-Func_Class'!$E$22,$G358:$AH358),SUMIF($G$6:$AH$6,AL$6&amp;" "&amp;'Input-Func_Class'!$B$24,$G358:$AH358))+SUMIF($G$6:$AH$6,AL$6&amp;" "&amp;'Input-Func_Class'!$F$22,$G358:$AH358))&lt;Check_Limit,0,1),1)</f>
        <v>0</v>
      </c>
      <c r="AM358">
        <f ca="1">IFERROR(IF(SUMIF($G$6:$AH$6,AM$6&amp;" Total",$G358:$AH358)-(SUMIF($G$6:$AH$6,AM$6&amp;" "&amp;'Input-Func_Class'!$D$22,$G358:$AH358)+IFERROR(SUMIF($G$6:$AH$6,AM$6&amp;" "&amp;'Input-Func_Class'!$E$22,$G358:$AH358),SUMIF($G$6:$AH$6,AM$6&amp;" "&amp;'Input-Func_Class'!$B$24,$G358:$AH358))+SUMIF($G$6:$AH$6,AM$6&amp;" "&amp;'Input-Func_Class'!$F$22,$G358:$AH358))&lt;Check_Limit,0,1),1)</f>
        <v>0</v>
      </c>
      <c r="AN358">
        <f ca="1">IFERROR(IF(SUMIF($G$6:$AH$6,AN$6&amp;" Total",$G358:$AH358)-(SUMIF($G$6:$AH$6,AN$6&amp;" "&amp;'Input-Func_Class'!$D$22,$G358:$AH358)+IFERROR(SUMIF($G$6:$AH$6,AN$6&amp;" "&amp;'Input-Func_Class'!$E$22,$G358:$AH358),SUMIF($G$6:$AH$6,AN$6&amp;" "&amp;'Input-Func_Class'!$B$24,$G358:$AH358))+SUMIF($G$6:$AH$6,AN$6&amp;" "&amp;'Input-Func_Class'!$F$22,$G358:$AH358))&lt;Check_Limit,0,1),1)</f>
        <v>0</v>
      </c>
      <c r="AO358">
        <f ca="1">IFERROR(IF(SUMIF($G$6:$AH$6,AO$6&amp;" Total",$G358:$AH358)-(SUMIF($G$6:$AH$6,AO$6&amp;" "&amp;'Input-Func_Class'!$D$22,$G358:$AH358)+IFERROR(SUMIF($G$6:$AH$6,AO$6&amp;" "&amp;'Input-Func_Class'!$E$22,$G358:$AH358),SUMIF($G$6:$AH$6,AO$6&amp;" "&amp;'Input-Func_Class'!$B$24,$G358:$AH358))+SUMIF($G$6:$AH$6,AO$6&amp;" "&amp;'Input-Func_Class'!$F$22,$G358:$AH358))&lt;Check_Limit,0,1),1)</f>
        <v>0</v>
      </c>
      <c r="AP358">
        <f ca="1">IFERROR(IF(SUMIF($G$6:$AH$6,AP$6&amp;" Total",$G358:$AH358)-(SUMIF($G$6:$AH$6,AP$6&amp;" "&amp;'Input-Func_Class'!$D$22,$G358:$AH358)+IFERROR(SUMIF($G$6:$AH$6,AP$6&amp;" "&amp;'Input-Func_Class'!$E$22,$G358:$AH358),SUMIF($G$6:$AH$6,AP$6&amp;" "&amp;'Input-Func_Class'!$B$24,$G358:$AH358))+SUMIF($G$6:$AH$6,AP$6&amp;" "&amp;'Input-Func_Class'!$F$22,$G358:$AH358))&lt;Check_Limit,0,1),1)</f>
        <v>0</v>
      </c>
    </row>
    <row r="359" spans="1:42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>SUBTOTAL(9,D354:D358)</f>
        <v>8068283</v>
      </c>
      <c r="E359" s="11">
        <f t="shared" ca="1" si="44"/>
        <v>0</v>
      </c>
      <c r="G359" s="111">
        <f t="shared" ref="G359:AH359" ca="1" si="48">SUBTOTAL(9,G354:G358)</f>
        <v>0</v>
      </c>
      <c r="H359" s="111">
        <f t="shared" ca="1" si="48"/>
        <v>0</v>
      </c>
      <c r="I359" s="111">
        <f t="shared" ca="1" si="48"/>
        <v>0</v>
      </c>
      <c r="J359" s="111">
        <f t="shared" ca="1" si="48"/>
        <v>0</v>
      </c>
      <c r="K359" s="111">
        <f t="shared" ca="1" si="48"/>
        <v>227102.21148920976</v>
      </c>
      <c r="L359" s="111">
        <f t="shared" ca="1" si="48"/>
        <v>0</v>
      </c>
      <c r="M359" s="111">
        <f t="shared" ca="1" si="48"/>
        <v>227102.21148920976</v>
      </c>
      <c r="N359" s="111">
        <f t="shared" ca="1" si="48"/>
        <v>0</v>
      </c>
      <c r="O359" s="111">
        <f t="shared" ca="1" si="48"/>
        <v>45119.195841318346</v>
      </c>
      <c r="P359" s="111">
        <f t="shared" ca="1" si="48"/>
        <v>45119.195841318346</v>
      </c>
      <c r="Q359" s="111">
        <f t="shared" ca="1" si="48"/>
        <v>0</v>
      </c>
      <c r="R359" s="111">
        <f t="shared" ca="1" si="48"/>
        <v>0</v>
      </c>
      <c r="S359" s="111">
        <f t="shared" ca="1" si="48"/>
        <v>520762.98567246302</v>
      </c>
      <c r="T359" s="111">
        <f t="shared" ca="1" si="48"/>
        <v>520762.98567246302</v>
      </c>
      <c r="U359" s="111">
        <f t="shared" ca="1" si="48"/>
        <v>0</v>
      </c>
      <c r="V359" s="111">
        <f t="shared" ca="1" si="48"/>
        <v>0</v>
      </c>
      <c r="W359" s="111">
        <f t="shared" ca="1" si="48"/>
        <v>5546837.2386018941</v>
      </c>
      <c r="X359" s="111">
        <f t="shared" ca="1" si="48"/>
        <v>4268676.9240784319</v>
      </c>
      <c r="Y359" s="111">
        <f t="shared" ca="1" si="48"/>
        <v>0</v>
      </c>
      <c r="Z359" s="111">
        <f t="shared" ca="1" si="48"/>
        <v>1278160.314523462</v>
      </c>
      <c r="AA359" s="111">
        <f t="shared" ca="1" si="48"/>
        <v>1728461.3683951166</v>
      </c>
      <c r="AB359" s="111">
        <f t="shared" ca="1" si="48"/>
        <v>0</v>
      </c>
      <c r="AC359" s="111">
        <f t="shared" ca="1" si="48"/>
        <v>0</v>
      </c>
      <c r="AD359" s="111">
        <f t="shared" ca="1" si="48"/>
        <v>1728461.3683951166</v>
      </c>
      <c r="AE359" s="111">
        <f t="shared" ca="1" si="48"/>
        <v>0</v>
      </c>
      <c r="AF359" s="111">
        <f t="shared" ca="1" si="48"/>
        <v>0</v>
      </c>
      <c r="AG359" s="111">
        <f t="shared" ca="1" si="48"/>
        <v>0</v>
      </c>
      <c r="AH359" s="111">
        <f t="shared" ca="1" si="48"/>
        <v>0</v>
      </c>
      <c r="AJ359">
        <f ca="1">IFERROR(IF(SUMIF($G$6:$AH$6,AJ$6&amp;" Total",$G359:$AH359)-(SUMIF($G$6:$AH$6,AJ$6&amp;" "&amp;'Input-Func_Class'!$D$22,$G359:$AH359)+IFERROR(SUMIF($G$6:$AH$6,AJ$6&amp;" "&amp;'Input-Func_Class'!$E$22,$G359:$AH359),SUMIF($G$6:$AH$6,AJ$6&amp;" "&amp;'Input-Func_Class'!$B$24,$G359:$AH359))+SUMIF($G$6:$AH$6,AJ$6&amp;" "&amp;'Input-Func_Class'!$F$22,$G359:$AH359))&lt;Check_Limit,0,1),1)</f>
        <v>0</v>
      </c>
      <c r="AK359">
        <f ca="1">IFERROR(IF(SUMIF($G$6:$AH$6,AK$6&amp;" Total",$G359:$AH359)-(SUMIF($G$6:$AH$6,AK$6&amp;" "&amp;'Input-Func_Class'!$D$22,$G359:$AH359)+IFERROR(SUMIF($G$6:$AH$6,AK$6&amp;" "&amp;'Input-Func_Class'!$E$22,$G359:$AH359),SUMIF($G$6:$AH$6,AK$6&amp;" "&amp;'Input-Func_Class'!$B$24,$G359:$AH359))+SUMIF($G$6:$AH$6,AK$6&amp;" "&amp;'Input-Func_Class'!$F$22,$G359:$AH359))&lt;Check_Limit,0,1),1)</f>
        <v>0</v>
      </c>
      <c r="AL359">
        <f ca="1">IFERROR(IF(SUMIF($G$6:$AH$6,AL$6&amp;" Total",$G359:$AH359)-(SUMIF($G$6:$AH$6,AL$6&amp;" "&amp;'Input-Func_Class'!$D$22,$G359:$AH359)+IFERROR(SUMIF($G$6:$AH$6,AL$6&amp;" "&amp;'Input-Func_Class'!$E$22,$G359:$AH359),SUMIF($G$6:$AH$6,AL$6&amp;" "&amp;'Input-Func_Class'!$B$24,$G359:$AH359))+SUMIF($G$6:$AH$6,AL$6&amp;" "&amp;'Input-Func_Class'!$F$22,$G359:$AH359))&lt;Check_Limit,0,1),1)</f>
        <v>0</v>
      </c>
      <c r="AM359">
        <f ca="1">IFERROR(IF(SUMIF($G$6:$AH$6,AM$6&amp;" Total",$G359:$AH359)-(SUMIF($G$6:$AH$6,AM$6&amp;" "&amp;'Input-Func_Class'!$D$22,$G359:$AH359)+IFERROR(SUMIF($G$6:$AH$6,AM$6&amp;" "&amp;'Input-Func_Class'!$E$22,$G359:$AH359),SUMIF($G$6:$AH$6,AM$6&amp;" "&amp;'Input-Func_Class'!$B$24,$G359:$AH359))+SUMIF($G$6:$AH$6,AM$6&amp;" "&amp;'Input-Func_Class'!$F$22,$G359:$AH359))&lt;Check_Limit,0,1),1)</f>
        <v>0</v>
      </c>
      <c r="AN359">
        <f ca="1">IFERROR(IF(SUMIF($G$6:$AH$6,AN$6&amp;" Total",$G359:$AH359)-(SUMIF($G$6:$AH$6,AN$6&amp;" "&amp;'Input-Func_Class'!$D$22,$G359:$AH359)+IFERROR(SUMIF($G$6:$AH$6,AN$6&amp;" "&amp;'Input-Func_Class'!$E$22,$G359:$AH359),SUMIF($G$6:$AH$6,AN$6&amp;" "&amp;'Input-Func_Class'!$B$24,$G359:$AH359))+SUMIF($G$6:$AH$6,AN$6&amp;" "&amp;'Input-Func_Class'!$F$22,$G359:$AH359))&lt;Check_Limit,0,1),1)</f>
        <v>0</v>
      </c>
      <c r="AO359">
        <f ca="1">IFERROR(IF(SUMIF($G$6:$AH$6,AO$6&amp;" Total",$G359:$AH359)-(SUMIF($G$6:$AH$6,AO$6&amp;" "&amp;'Input-Func_Class'!$D$22,$G359:$AH359)+IFERROR(SUMIF($G$6:$AH$6,AO$6&amp;" "&amp;'Input-Func_Class'!$E$22,$G359:$AH359),SUMIF($G$6:$AH$6,AO$6&amp;" "&amp;'Input-Func_Class'!$B$24,$G359:$AH359))+SUMIF($G$6:$AH$6,AO$6&amp;" "&amp;'Input-Func_Class'!$F$22,$G359:$AH359))&lt;Check_Limit,0,1),1)</f>
        <v>0</v>
      </c>
      <c r="AP359">
        <f ca="1">IFERROR(IF(SUMIF($G$6:$AH$6,AP$6&amp;" Total",$G359:$AH359)-(SUMIF($G$6:$AH$6,AP$6&amp;" "&amp;'Input-Func_Class'!$D$22,$G359:$AH359)+IFERROR(SUMIF($G$6:$AH$6,AP$6&amp;" "&amp;'Input-Func_Class'!$E$22,$G359:$AH359),SUMIF($G$6:$AH$6,AP$6&amp;" "&amp;'Input-Func_Class'!$B$24,$G359:$AH359))+SUMIF($G$6:$AH$6,AP$6&amp;" "&amp;'Input-Func_Class'!$F$22,$G359:$AH359))&lt;Check_Limit,0,1),1)</f>
        <v>0</v>
      </c>
    </row>
    <row r="360" spans="1:42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>
        <f t="shared" si="44"/>
        <v>0</v>
      </c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J360">
        <f>IFERROR(IF(SUMIF($G$6:$AH$6,AJ$6&amp;" Total",$G360:$AH360)-(SUMIF($G$6:$AH$6,AJ$6&amp;" "&amp;'Input-Func_Class'!$D$22,$G360:$AH360)+IFERROR(SUMIF($G$6:$AH$6,AJ$6&amp;" "&amp;'Input-Func_Class'!$E$22,$G360:$AH360),SUMIF($G$6:$AH$6,AJ$6&amp;" "&amp;'Input-Func_Class'!$B$24,$G360:$AH360))+SUMIF($G$6:$AH$6,AJ$6&amp;" "&amp;'Input-Func_Class'!$F$22,$G360:$AH360))&lt;Check_Limit,0,1),1)</f>
        <v>0</v>
      </c>
      <c r="AK360">
        <f>IFERROR(IF(SUMIF($G$6:$AH$6,AK$6&amp;" Total",$G360:$AH360)-(SUMIF($G$6:$AH$6,AK$6&amp;" "&amp;'Input-Func_Class'!$D$22,$G360:$AH360)+IFERROR(SUMIF($G$6:$AH$6,AK$6&amp;" "&amp;'Input-Func_Class'!$E$22,$G360:$AH360),SUMIF($G$6:$AH$6,AK$6&amp;" "&amp;'Input-Func_Class'!$B$24,$G360:$AH360))+SUMIF($G$6:$AH$6,AK$6&amp;" "&amp;'Input-Func_Class'!$F$22,$G360:$AH360))&lt;Check_Limit,0,1),1)</f>
        <v>0</v>
      </c>
      <c r="AL360">
        <f>IFERROR(IF(SUMIF($G$6:$AH$6,AL$6&amp;" Total",$G360:$AH360)-(SUMIF($G$6:$AH$6,AL$6&amp;" "&amp;'Input-Func_Class'!$D$22,$G360:$AH360)+IFERROR(SUMIF($G$6:$AH$6,AL$6&amp;" "&amp;'Input-Func_Class'!$E$22,$G360:$AH360),SUMIF($G$6:$AH$6,AL$6&amp;" "&amp;'Input-Func_Class'!$B$24,$G360:$AH360))+SUMIF($G$6:$AH$6,AL$6&amp;" "&amp;'Input-Func_Class'!$F$22,$G360:$AH360))&lt;Check_Limit,0,1),1)</f>
        <v>0</v>
      </c>
      <c r="AM360">
        <f>IFERROR(IF(SUMIF($G$6:$AH$6,AM$6&amp;" Total",$G360:$AH360)-(SUMIF($G$6:$AH$6,AM$6&amp;" "&amp;'Input-Func_Class'!$D$22,$G360:$AH360)+IFERROR(SUMIF($G$6:$AH$6,AM$6&amp;" "&amp;'Input-Func_Class'!$E$22,$G360:$AH360),SUMIF($G$6:$AH$6,AM$6&amp;" "&amp;'Input-Func_Class'!$B$24,$G360:$AH360))+SUMIF($G$6:$AH$6,AM$6&amp;" "&amp;'Input-Func_Class'!$F$22,$G360:$AH360))&lt;Check_Limit,0,1),1)</f>
        <v>0</v>
      </c>
      <c r="AN360">
        <f>IFERROR(IF(SUMIF($G$6:$AH$6,AN$6&amp;" Total",$G360:$AH360)-(SUMIF($G$6:$AH$6,AN$6&amp;" "&amp;'Input-Func_Class'!$D$22,$G360:$AH360)+IFERROR(SUMIF($G$6:$AH$6,AN$6&amp;" "&amp;'Input-Func_Class'!$E$22,$G360:$AH360),SUMIF($G$6:$AH$6,AN$6&amp;" "&amp;'Input-Func_Class'!$B$24,$G360:$AH360))+SUMIF($G$6:$AH$6,AN$6&amp;" "&amp;'Input-Func_Class'!$F$22,$G360:$AH360))&lt;Check_Limit,0,1),1)</f>
        <v>0</v>
      </c>
      <c r="AO360">
        <f>IFERROR(IF(SUMIF($G$6:$AH$6,AO$6&amp;" Total",$G360:$AH360)-(SUMIF($G$6:$AH$6,AO$6&amp;" "&amp;'Input-Func_Class'!$D$22,$G360:$AH360)+IFERROR(SUMIF($G$6:$AH$6,AO$6&amp;" "&amp;'Input-Func_Class'!$E$22,$G360:$AH360),SUMIF($G$6:$AH$6,AO$6&amp;" "&amp;'Input-Func_Class'!$B$24,$G360:$AH360))+SUMIF($G$6:$AH$6,AO$6&amp;" "&amp;'Input-Func_Class'!$F$22,$G360:$AH360))&lt;Check_Limit,0,1),1)</f>
        <v>0</v>
      </c>
      <c r="AP360">
        <f>IFERROR(IF(SUMIF($G$6:$AH$6,AP$6&amp;" Total",$G360:$AH360)-(SUMIF($G$6:$AH$6,AP$6&amp;" "&amp;'Input-Func_Class'!$D$22,$G360:$AH360)+IFERROR(SUMIF($G$6:$AH$6,AP$6&amp;" "&amp;'Input-Func_Class'!$E$22,$G360:$AH360),SUMIF($G$6:$AH$6,AP$6&amp;" "&amp;'Input-Func_Class'!$B$24,$G360:$AH360))+SUMIF($G$6:$AH$6,AP$6&amp;" "&amp;'Input-Func_Class'!$F$22,$G360:$AH360))&lt;Check_Limit,0,1),1)</f>
        <v>0</v>
      </c>
    </row>
    <row r="361" spans="1:42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>SUBTOTAL(9,D288:D360)</f>
        <v>181181596</v>
      </c>
      <c r="E361" s="11">
        <f t="shared" ca="1" si="44"/>
        <v>0</v>
      </c>
      <c r="F361" s="3"/>
      <c r="G361" s="11">
        <f t="shared" ref="G361:AH361" ca="1" si="49">SUBTOTAL(9,G288:G360)</f>
        <v>199068.29774248743</v>
      </c>
      <c r="H361" s="11">
        <f t="shared" ca="1" si="49"/>
        <v>0</v>
      </c>
      <c r="I361" s="11">
        <f t="shared" ca="1" si="49"/>
        <v>199068.29774248743</v>
      </c>
      <c r="J361" s="11">
        <f t="shared" ca="1" si="49"/>
        <v>0</v>
      </c>
      <c r="K361" s="11">
        <f t="shared" ca="1" si="49"/>
        <v>5899038.4171894453</v>
      </c>
      <c r="L361" s="11">
        <f t="shared" ca="1" si="49"/>
        <v>0</v>
      </c>
      <c r="M361" s="11">
        <f t="shared" ca="1" si="49"/>
        <v>5899038.4171894453</v>
      </c>
      <c r="N361" s="11">
        <f t="shared" ca="1" si="49"/>
        <v>0</v>
      </c>
      <c r="O361" s="11">
        <f t="shared" ca="1" si="49"/>
        <v>1353706.8782179845</v>
      </c>
      <c r="P361" s="11">
        <f t="shared" ca="1" si="49"/>
        <v>1353706.8782179845</v>
      </c>
      <c r="Q361" s="11">
        <f t="shared" ca="1" si="49"/>
        <v>0</v>
      </c>
      <c r="R361" s="11">
        <f t="shared" ca="1" si="49"/>
        <v>0</v>
      </c>
      <c r="S361" s="11">
        <f t="shared" ca="1" si="49"/>
        <v>8786567.9908836409</v>
      </c>
      <c r="T361" s="11">
        <f t="shared" ca="1" si="49"/>
        <v>8786567.9908836409</v>
      </c>
      <c r="U361" s="11">
        <f t="shared" ca="1" si="49"/>
        <v>0</v>
      </c>
      <c r="V361" s="11">
        <f t="shared" ca="1" si="49"/>
        <v>0</v>
      </c>
      <c r="W361" s="11">
        <f t="shared" ca="1" si="49"/>
        <v>115020023.46043177</v>
      </c>
      <c r="X361" s="11">
        <f t="shared" ca="1" si="49"/>
        <v>88874627.386756003</v>
      </c>
      <c r="Y361" s="11">
        <f t="shared" ca="1" si="49"/>
        <v>0</v>
      </c>
      <c r="Z361" s="11">
        <f t="shared" ca="1" si="49"/>
        <v>26145396.073675759</v>
      </c>
      <c r="AA361" s="11">
        <f t="shared" ca="1" si="49"/>
        <v>45903333.997563697</v>
      </c>
      <c r="AB361" s="11">
        <f t="shared" ca="1" si="49"/>
        <v>0</v>
      </c>
      <c r="AC361" s="11">
        <f t="shared" ca="1" si="49"/>
        <v>0</v>
      </c>
      <c r="AD361" s="11">
        <f t="shared" ca="1" si="49"/>
        <v>45903333.997563697</v>
      </c>
      <c r="AE361" s="11">
        <f t="shared" ca="1" si="49"/>
        <v>4019856.957970974</v>
      </c>
      <c r="AF361" s="11">
        <f t="shared" ca="1" si="49"/>
        <v>0</v>
      </c>
      <c r="AG361" s="11">
        <f t="shared" ca="1" si="49"/>
        <v>0</v>
      </c>
      <c r="AH361" s="11">
        <f t="shared" ca="1" si="49"/>
        <v>4019856.957970974</v>
      </c>
      <c r="AJ361">
        <f ca="1">IFERROR(IF(SUMIF($G$6:$AH$6,AJ$6&amp;" Total",$G361:$AH361)-(SUMIF($G$6:$AH$6,AJ$6&amp;" "&amp;'Input-Func_Class'!$D$22,$G361:$AH361)+IFERROR(SUMIF($G$6:$AH$6,AJ$6&amp;" "&amp;'Input-Func_Class'!$E$22,$G361:$AH361),SUMIF($G$6:$AH$6,AJ$6&amp;" "&amp;'Input-Func_Class'!$B$24,$G361:$AH361))+SUMIF($G$6:$AH$6,AJ$6&amp;" "&amp;'Input-Func_Class'!$F$22,$G361:$AH361))&lt;Check_Limit,0,1),1)</f>
        <v>0</v>
      </c>
      <c r="AK361">
        <f ca="1">IFERROR(IF(SUMIF($G$6:$AH$6,AK$6&amp;" Total",$G361:$AH361)-(SUMIF($G$6:$AH$6,AK$6&amp;" "&amp;'Input-Func_Class'!$D$22,$G361:$AH361)+IFERROR(SUMIF($G$6:$AH$6,AK$6&amp;" "&amp;'Input-Func_Class'!$E$22,$G361:$AH361),SUMIF($G$6:$AH$6,AK$6&amp;" "&amp;'Input-Func_Class'!$B$24,$G361:$AH361))+SUMIF($G$6:$AH$6,AK$6&amp;" "&amp;'Input-Func_Class'!$F$22,$G361:$AH361))&lt;Check_Limit,0,1),1)</f>
        <v>0</v>
      </c>
      <c r="AL361">
        <f ca="1">IFERROR(IF(SUMIF($G$6:$AH$6,AL$6&amp;" Total",$G361:$AH361)-(SUMIF($G$6:$AH$6,AL$6&amp;" "&amp;'Input-Func_Class'!$D$22,$G361:$AH361)+IFERROR(SUMIF($G$6:$AH$6,AL$6&amp;" "&amp;'Input-Func_Class'!$E$22,$G361:$AH361),SUMIF($G$6:$AH$6,AL$6&amp;" "&amp;'Input-Func_Class'!$B$24,$G361:$AH361))+SUMIF($G$6:$AH$6,AL$6&amp;" "&amp;'Input-Func_Class'!$F$22,$G361:$AH361))&lt;Check_Limit,0,1),1)</f>
        <v>0</v>
      </c>
      <c r="AM361">
        <f ca="1">IFERROR(IF(SUMIF($G$6:$AH$6,AM$6&amp;" Total",$G361:$AH361)-(SUMIF($G$6:$AH$6,AM$6&amp;" "&amp;'Input-Func_Class'!$D$22,$G361:$AH361)+IFERROR(SUMIF($G$6:$AH$6,AM$6&amp;" "&amp;'Input-Func_Class'!$E$22,$G361:$AH361),SUMIF($G$6:$AH$6,AM$6&amp;" "&amp;'Input-Func_Class'!$B$24,$G361:$AH361))+SUMIF($G$6:$AH$6,AM$6&amp;" "&amp;'Input-Func_Class'!$F$22,$G361:$AH361))&lt;Check_Limit,0,1),1)</f>
        <v>0</v>
      </c>
      <c r="AN361">
        <f ca="1">IFERROR(IF(SUMIF($G$6:$AH$6,AN$6&amp;" Total",$G361:$AH361)-(SUMIF($G$6:$AH$6,AN$6&amp;" "&amp;'Input-Func_Class'!$D$22,$G361:$AH361)+IFERROR(SUMIF($G$6:$AH$6,AN$6&amp;" "&amp;'Input-Func_Class'!$E$22,$G361:$AH361),SUMIF($G$6:$AH$6,AN$6&amp;" "&amp;'Input-Func_Class'!$B$24,$G361:$AH361))+SUMIF($G$6:$AH$6,AN$6&amp;" "&amp;'Input-Func_Class'!$F$22,$G361:$AH361))&lt;Check_Limit,0,1),1)</f>
        <v>0</v>
      </c>
      <c r="AO361">
        <f ca="1">IFERROR(IF(SUMIF($G$6:$AH$6,AO$6&amp;" Total",$G361:$AH361)-(SUMIF($G$6:$AH$6,AO$6&amp;" "&amp;'Input-Func_Class'!$D$22,$G361:$AH361)+IFERROR(SUMIF($G$6:$AH$6,AO$6&amp;" "&amp;'Input-Func_Class'!$E$22,$G361:$AH361),SUMIF($G$6:$AH$6,AO$6&amp;" "&amp;'Input-Func_Class'!$B$24,$G361:$AH361))+SUMIF($G$6:$AH$6,AO$6&amp;" "&amp;'Input-Func_Class'!$F$22,$G361:$AH361))&lt;Check_Limit,0,1),1)</f>
        <v>0</v>
      </c>
      <c r="AP361">
        <f ca="1">IFERROR(IF(SUMIF($G$6:$AH$6,AP$6&amp;" Total",$G361:$AH361)-(SUMIF($G$6:$AH$6,AP$6&amp;" "&amp;'Input-Func_Class'!$D$22,$G361:$AH361)+IFERROR(SUMIF($G$6:$AH$6,AP$6&amp;" "&amp;'Input-Func_Class'!$E$22,$G361:$AH361),SUMIF($G$6:$AH$6,AP$6&amp;" "&amp;'Input-Func_Class'!$B$24,$G361:$AH361))+SUMIF($G$6:$AH$6,AP$6&amp;" "&amp;'Input-Func_Class'!$F$22,$G361:$AH361))&lt;Check_Limit,0,1),1)</f>
        <v>0</v>
      </c>
    </row>
    <row r="362" spans="1:42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>
        <f t="shared" si="44"/>
        <v>0</v>
      </c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J362">
        <f>IFERROR(IF(SUMIF($G$6:$AH$6,AJ$6&amp;" Total",$G362:$AH362)-(SUMIF($G$6:$AH$6,AJ$6&amp;" "&amp;'Input-Func_Class'!$D$22,$G362:$AH362)+IFERROR(SUMIF($G$6:$AH$6,AJ$6&amp;" "&amp;'Input-Func_Class'!$E$22,$G362:$AH362),SUMIF($G$6:$AH$6,AJ$6&amp;" "&amp;'Input-Func_Class'!$B$24,$G362:$AH362))+SUMIF($G$6:$AH$6,AJ$6&amp;" "&amp;'Input-Func_Class'!$F$22,$G362:$AH362))&lt;Check_Limit,0,1),1)</f>
        <v>0</v>
      </c>
      <c r="AK362">
        <f>IFERROR(IF(SUMIF($G$6:$AH$6,AK$6&amp;" Total",$G362:$AH362)-(SUMIF($G$6:$AH$6,AK$6&amp;" "&amp;'Input-Func_Class'!$D$22,$G362:$AH362)+IFERROR(SUMIF($G$6:$AH$6,AK$6&amp;" "&amp;'Input-Func_Class'!$E$22,$G362:$AH362),SUMIF($G$6:$AH$6,AK$6&amp;" "&amp;'Input-Func_Class'!$B$24,$G362:$AH362))+SUMIF($G$6:$AH$6,AK$6&amp;" "&amp;'Input-Func_Class'!$F$22,$G362:$AH362))&lt;Check_Limit,0,1),1)</f>
        <v>0</v>
      </c>
      <c r="AL362">
        <f>IFERROR(IF(SUMIF($G$6:$AH$6,AL$6&amp;" Total",$G362:$AH362)-(SUMIF($G$6:$AH$6,AL$6&amp;" "&amp;'Input-Func_Class'!$D$22,$G362:$AH362)+IFERROR(SUMIF($G$6:$AH$6,AL$6&amp;" "&amp;'Input-Func_Class'!$E$22,$G362:$AH362),SUMIF($G$6:$AH$6,AL$6&amp;" "&amp;'Input-Func_Class'!$B$24,$G362:$AH362))+SUMIF($G$6:$AH$6,AL$6&amp;" "&amp;'Input-Func_Class'!$F$22,$G362:$AH362))&lt;Check_Limit,0,1),1)</f>
        <v>0</v>
      </c>
      <c r="AM362">
        <f>IFERROR(IF(SUMIF($G$6:$AH$6,AM$6&amp;" Total",$G362:$AH362)-(SUMIF($G$6:$AH$6,AM$6&amp;" "&amp;'Input-Func_Class'!$D$22,$G362:$AH362)+IFERROR(SUMIF($G$6:$AH$6,AM$6&amp;" "&amp;'Input-Func_Class'!$E$22,$G362:$AH362),SUMIF($G$6:$AH$6,AM$6&amp;" "&amp;'Input-Func_Class'!$B$24,$G362:$AH362))+SUMIF($G$6:$AH$6,AM$6&amp;" "&amp;'Input-Func_Class'!$F$22,$G362:$AH362))&lt;Check_Limit,0,1),1)</f>
        <v>0</v>
      </c>
      <c r="AN362">
        <f>IFERROR(IF(SUMIF($G$6:$AH$6,AN$6&amp;" Total",$G362:$AH362)-(SUMIF($G$6:$AH$6,AN$6&amp;" "&amp;'Input-Func_Class'!$D$22,$G362:$AH362)+IFERROR(SUMIF($G$6:$AH$6,AN$6&amp;" "&amp;'Input-Func_Class'!$E$22,$G362:$AH362),SUMIF($G$6:$AH$6,AN$6&amp;" "&amp;'Input-Func_Class'!$B$24,$G362:$AH362))+SUMIF($G$6:$AH$6,AN$6&amp;" "&amp;'Input-Func_Class'!$F$22,$G362:$AH362))&lt;Check_Limit,0,1),1)</f>
        <v>0</v>
      </c>
      <c r="AO362">
        <f>IFERROR(IF(SUMIF($G$6:$AH$6,AO$6&amp;" Total",$G362:$AH362)-(SUMIF($G$6:$AH$6,AO$6&amp;" "&amp;'Input-Func_Class'!$D$22,$G362:$AH362)+IFERROR(SUMIF($G$6:$AH$6,AO$6&amp;" "&amp;'Input-Func_Class'!$E$22,$G362:$AH362),SUMIF($G$6:$AH$6,AO$6&amp;" "&amp;'Input-Func_Class'!$B$24,$G362:$AH362))+SUMIF($G$6:$AH$6,AO$6&amp;" "&amp;'Input-Func_Class'!$F$22,$G362:$AH362))&lt;Check_Limit,0,1),1)</f>
        <v>0</v>
      </c>
      <c r="AP362">
        <f>IFERROR(IF(SUMIF($G$6:$AH$6,AP$6&amp;" Total",$G362:$AH362)-(SUMIF($G$6:$AH$6,AP$6&amp;" "&amp;'Input-Func_Class'!$D$22,$G362:$AH362)+IFERROR(SUMIF($G$6:$AH$6,AP$6&amp;" "&amp;'Input-Func_Class'!$E$22,$G362:$AH362),SUMIF($G$6:$AH$6,AP$6&amp;" "&amp;'Input-Func_Class'!$B$24,$G362:$AH362))+SUMIF($G$6:$AH$6,AP$6&amp;" "&amp;'Input-Func_Class'!$F$22,$G362:$AH362))&lt;Check_Limit,0,1),1)</f>
        <v>0</v>
      </c>
    </row>
    <row r="363" spans="1:42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>
        <f t="shared" si="44"/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J363">
        <f>IFERROR(IF(SUMIF($G$6:$AH$6,AJ$6&amp;" Total",$G363:$AH363)-(SUMIF($G$6:$AH$6,AJ$6&amp;" "&amp;'Input-Func_Class'!$D$22,$G363:$AH363)+IFERROR(SUMIF($G$6:$AH$6,AJ$6&amp;" "&amp;'Input-Func_Class'!$E$22,$G363:$AH363),SUMIF($G$6:$AH$6,AJ$6&amp;" "&amp;'Input-Func_Class'!$B$24,$G363:$AH363))+SUMIF($G$6:$AH$6,AJ$6&amp;" "&amp;'Input-Func_Class'!$F$22,$G363:$AH363))&lt;Check_Limit,0,1),1)</f>
        <v>0</v>
      </c>
      <c r="AK363">
        <f>IFERROR(IF(SUMIF($G$6:$AH$6,AK$6&amp;" Total",$G363:$AH363)-(SUMIF($G$6:$AH$6,AK$6&amp;" "&amp;'Input-Func_Class'!$D$22,$G363:$AH363)+IFERROR(SUMIF($G$6:$AH$6,AK$6&amp;" "&amp;'Input-Func_Class'!$E$22,$G363:$AH363),SUMIF($G$6:$AH$6,AK$6&amp;" "&amp;'Input-Func_Class'!$B$24,$G363:$AH363))+SUMIF($G$6:$AH$6,AK$6&amp;" "&amp;'Input-Func_Class'!$F$22,$G363:$AH363))&lt;Check_Limit,0,1),1)</f>
        <v>0</v>
      </c>
      <c r="AL363">
        <f>IFERROR(IF(SUMIF($G$6:$AH$6,AL$6&amp;" Total",$G363:$AH363)-(SUMIF($G$6:$AH$6,AL$6&amp;" "&amp;'Input-Func_Class'!$D$22,$G363:$AH363)+IFERROR(SUMIF($G$6:$AH$6,AL$6&amp;" "&amp;'Input-Func_Class'!$E$22,$G363:$AH363),SUMIF($G$6:$AH$6,AL$6&amp;" "&amp;'Input-Func_Class'!$B$24,$G363:$AH363))+SUMIF($G$6:$AH$6,AL$6&amp;" "&amp;'Input-Func_Class'!$F$22,$G363:$AH363))&lt;Check_Limit,0,1),1)</f>
        <v>0</v>
      </c>
      <c r="AM363">
        <f>IFERROR(IF(SUMIF($G$6:$AH$6,AM$6&amp;" Total",$G363:$AH363)-(SUMIF($G$6:$AH$6,AM$6&amp;" "&amp;'Input-Func_Class'!$D$22,$G363:$AH363)+IFERROR(SUMIF($G$6:$AH$6,AM$6&amp;" "&amp;'Input-Func_Class'!$E$22,$G363:$AH363),SUMIF($G$6:$AH$6,AM$6&amp;" "&amp;'Input-Func_Class'!$B$24,$G363:$AH363))+SUMIF($G$6:$AH$6,AM$6&amp;" "&amp;'Input-Func_Class'!$F$22,$G363:$AH363))&lt;Check_Limit,0,1),1)</f>
        <v>0</v>
      </c>
      <c r="AN363">
        <f>IFERROR(IF(SUMIF($G$6:$AH$6,AN$6&amp;" Total",$G363:$AH363)-(SUMIF($G$6:$AH$6,AN$6&amp;" "&amp;'Input-Func_Class'!$D$22,$G363:$AH363)+IFERROR(SUMIF($G$6:$AH$6,AN$6&amp;" "&amp;'Input-Func_Class'!$E$22,$G363:$AH363),SUMIF($G$6:$AH$6,AN$6&amp;" "&amp;'Input-Func_Class'!$B$24,$G363:$AH363))+SUMIF($G$6:$AH$6,AN$6&amp;" "&amp;'Input-Func_Class'!$F$22,$G363:$AH363))&lt;Check_Limit,0,1),1)</f>
        <v>0</v>
      </c>
      <c r="AO363">
        <f>IFERROR(IF(SUMIF($G$6:$AH$6,AO$6&amp;" Total",$G363:$AH363)-(SUMIF($G$6:$AH$6,AO$6&amp;" "&amp;'Input-Func_Class'!$D$22,$G363:$AH363)+IFERROR(SUMIF($G$6:$AH$6,AO$6&amp;" "&amp;'Input-Func_Class'!$E$22,$G363:$AH363),SUMIF($G$6:$AH$6,AO$6&amp;" "&amp;'Input-Func_Class'!$B$24,$G363:$AH363))+SUMIF($G$6:$AH$6,AO$6&amp;" "&amp;'Input-Func_Class'!$F$22,$G363:$AH363))&lt;Check_Limit,0,1),1)</f>
        <v>0</v>
      </c>
      <c r="AP363">
        <f>IFERROR(IF(SUMIF($G$6:$AH$6,AP$6&amp;" Total",$G363:$AH363)-(SUMIF($G$6:$AH$6,AP$6&amp;" "&amp;'Input-Func_Class'!$D$22,$G363:$AH363)+IFERROR(SUMIF($G$6:$AH$6,AP$6&amp;" "&amp;'Input-Func_Class'!$E$22,$G363:$AH363),SUMIF($G$6:$AH$6,AP$6&amp;" "&amp;'Input-Func_Class'!$B$24,$G363:$AH363))+SUMIF($G$6:$AH$6,AP$6&amp;" "&amp;'Input-Func_Class'!$F$22,$G363:$AH363))&lt;Check_Limit,0,1),1)</f>
        <v>0</v>
      </c>
    </row>
    <row r="364" spans="1:42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>
        <f t="shared" si="44"/>
        <v>0</v>
      </c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J364">
        <f>IFERROR(IF(SUMIF($G$6:$AH$6,AJ$6&amp;" Total",$G364:$AH364)-(SUMIF($G$6:$AH$6,AJ$6&amp;" "&amp;'Input-Func_Class'!$D$22,$G364:$AH364)+IFERROR(SUMIF($G$6:$AH$6,AJ$6&amp;" "&amp;'Input-Func_Class'!$E$22,$G364:$AH364),SUMIF($G$6:$AH$6,AJ$6&amp;" "&amp;'Input-Func_Class'!$B$24,$G364:$AH364))+SUMIF($G$6:$AH$6,AJ$6&amp;" "&amp;'Input-Func_Class'!$F$22,$G364:$AH364))&lt;Check_Limit,0,1),1)</f>
        <v>0</v>
      </c>
      <c r="AK364">
        <f>IFERROR(IF(SUMIF($G$6:$AH$6,AK$6&amp;" Total",$G364:$AH364)-(SUMIF($G$6:$AH$6,AK$6&amp;" "&amp;'Input-Func_Class'!$D$22,$G364:$AH364)+IFERROR(SUMIF($G$6:$AH$6,AK$6&amp;" "&amp;'Input-Func_Class'!$E$22,$G364:$AH364),SUMIF($G$6:$AH$6,AK$6&amp;" "&amp;'Input-Func_Class'!$B$24,$G364:$AH364))+SUMIF($G$6:$AH$6,AK$6&amp;" "&amp;'Input-Func_Class'!$F$22,$G364:$AH364))&lt;Check_Limit,0,1),1)</f>
        <v>0</v>
      </c>
      <c r="AL364">
        <f>IFERROR(IF(SUMIF($G$6:$AH$6,AL$6&amp;" Total",$G364:$AH364)-(SUMIF($G$6:$AH$6,AL$6&amp;" "&amp;'Input-Func_Class'!$D$22,$G364:$AH364)+IFERROR(SUMIF($G$6:$AH$6,AL$6&amp;" "&amp;'Input-Func_Class'!$E$22,$G364:$AH364),SUMIF($G$6:$AH$6,AL$6&amp;" "&amp;'Input-Func_Class'!$B$24,$G364:$AH364))+SUMIF($G$6:$AH$6,AL$6&amp;" "&amp;'Input-Func_Class'!$F$22,$G364:$AH364))&lt;Check_Limit,0,1),1)</f>
        <v>0</v>
      </c>
      <c r="AM364">
        <f>IFERROR(IF(SUMIF($G$6:$AH$6,AM$6&amp;" Total",$G364:$AH364)-(SUMIF($G$6:$AH$6,AM$6&amp;" "&amp;'Input-Func_Class'!$D$22,$G364:$AH364)+IFERROR(SUMIF($G$6:$AH$6,AM$6&amp;" "&amp;'Input-Func_Class'!$E$22,$G364:$AH364),SUMIF($G$6:$AH$6,AM$6&amp;" "&amp;'Input-Func_Class'!$B$24,$G364:$AH364))+SUMIF($G$6:$AH$6,AM$6&amp;" "&amp;'Input-Func_Class'!$F$22,$G364:$AH364))&lt;Check_Limit,0,1),1)</f>
        <v>0</v>
      </c>
      <c r="AN364">
        <f>IFERROR(IF(SUMIF($G$6:$AH$6,AN$6&amp;" Total",$G364:$AH364)-(SUMIF($G$6:$AH$6,AN$6&amp;" "&amp;'Input-Func_Class'!$D$22,$G364:$AH364)+IFERROR(SUMIF($G$6:$AH$6,AN$6&amp;" "&amp;'Input-Func_Class'!$E$22,$G364:$AH364),SUMIF($G$6:$AH$6,AN$6&amp;" "&amp;'Input-Func_Class'!$B$24,$G364:$AH364))+SUMIF($G$6:$AH$6,AN$6&amp;" "&amp;'Input-Func_Class'!$F$22,$G364:$AH364))&lt;Check_Limit,0,1),1)</f>
        <v>0</v>
      </c>
      <c r="AO364">
        <f>IFERROR(IF(SUMIF($G$6:$AH$6,AO$6&amp;" Total",$G364:$AH364)-(SUMIF($G$6:$AH$6,AO$6&amp;" "&amp;'Input-Func_Class'!$D$22,$G364:$AH364)+IFERROR(SUMIF($G$6:$AH$6,AO$6&amp;" "&amp;'Input-Func_Class'!$E$22,$G364:$AH364),SUMIF($G$6:$AH$6,AO$6&amp;" "&amp;'Input-Func_Class'!$B$24,$G364:$AH364))+SUMIF($G$6:$AH$6,AO$6&amp;" "&amp;'Input-Func_Class'!$F$22,$G364:$AH364))&lt;Check_Limit,0,1),1)</f>
        <v>0</v>
      </c>
      <c r="AP364">
        <f>IFERROR(IF(SUMIF($G$6:$AH$6,AP$6&amp;" Total",$G364:$AH364)-(SUMIF($G$6:$AH$6,AP$6&amp;" "&amp;'Input-Func_Class'!$D$22,$G364:$AH364)+IFERROR(SUMIF($G$6:$AH$6,AP$6&amp;" "&amp;'Input-Func_Class'!$E$22,$G364:$AH364),SUMIF($G$6:$AH$6,AP$6&amp;" "&amp;'Input-Func_Class'!$B$24,$G364:$AH364))+SUMIF($G$6:$AH$6,AP$6&amp;" "&amp;'Input-Func_Class'!$F$22,$G364:$AH364))&lt;Check_Limit,0,1),1)</f>
        <v>0</v>
      </c>
    </row>
    <row r="365" spans="1:42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>Functionalization!$D365</f>
        <v>5951012.7048903843</v>
      </c>
      <c r="E365" s="11">
        <f t="shared" ca="1" si="44"/>
        <v>0</v>
      </c>
      <c r="F365" s="3" t="str">
        <f>IF($D365=0,"-",IF('Input-Accounts'!$E365&lt;&gt;0,'Input-Accounts'!$E365,'Input-Accounts'!$G365))</f>
        <v>INT_LABOR</v>
      </c>
      <c r="G365" s="11">
        <f ca="1">IF(G$5&lt;&gt;"",HLOOKUP(G$5,Functionalization!$G$6:$M$427,ROW($A365)-5,FALSE),IFERROR(INDEX(G$391:G$427,MATCH($F365,$B$391:$B$427,0))/VLOOKUP($F365,$B$391:$AH$427,MATCH(LEFT(TRIM(G$6),FIND("~",SUBSTITUTE(G$6,"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365))*HLOOKUP(LEFT(TRIM(G$6),FIND("~",SUBSTITUTE(G$6," ","~",LEN(TRIM(G$6))-LEN(SUBSTITUTE(TRIM(G$6)," ",""))))-1)&amp;" Total",$B$6:$AH$427,ROW($A365)-5,FALSE))</f>
        <v>91161.392015930571</v>
      </c>
      <c r="H365" s="11">
        <f ca="1">IF(H$5&lt;&gt;"",HLOOKUP(H$5,Functionalization!$G$6:$M$427,ROW($A365)-5,FALSE),IFERROR(INDEX(H$391:H$427,MATCH($F365,$B$391:$B$427,0))/VLOOKUP($F365,$B$391:$AH$427,MATCH(LEFT(TRIM(H$6),FIND("~",SUBSTITUTE(H$6,"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365))*HLOOKUP(LEFT(TRIM(H$6),FIND("~",SUBSTITUTE(H$6," ","~",LEN(TRIM(H$6))-LEN(SUBSTITUTE(TRIM(H$6)," ",""))))-1)&amp;" Total",$B$6:$AH$427,ROW($A365)-5,FALSE))</f>
        <v>0</v>
      </c>
      <c r="I365" s="11">
        <f ca="1">IF(I$5&lt;&gt;"",HLOOKUP(I$5,Functionalization!$G$6:$M$427,ROW($A365)-5,FALSE),IFERROR(INDEX(I$391:I$427,MATCH($F365,$B$391:$B$427,0))/VLOOKUP($F365,$B$391:$AH$427,MATCH(LEFT(TRIM(I$6),FIND("~",SUBSTITUTE(I$6,"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365))*HLOOKUP(LEFT(TRIM(I$6),FIND("~",SUBSTITUTE(I$6," ","~",LEN(TRIM(I$6))-LEN(SUBSTITUTE(TRIM(I$6)," ",""))))-1)&amp;" Total",$B$6:$AH$427,ROW($A365)-5,FALSE))</f>
        <v>91161.392015930571</v>
      </c>
      <c r="J365" s="11">
        <f ca="1">IF(J$5&lt;&gt;"",HLOOKUP(J$5,Functionalization!$G$6:$M$427,ROW($A365)-5,FALSE),IFERROR(INDEX(J$391:J$427,MATCH($F365,$B$391:$B$427,0))/VLOOKUP($F365,$B$391:$AH$427,MATCH(LEFT(TRIM(J$6),FIND("~",SUBSTITUTE(J$6,"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365))*HLOOKUP(LEFT(TRIM(J$6),FIND("~",SUBSTITUTE(J$6," ","~",LEN(TRIM(J$6))-LEN(SUBSTITUTE(TRIM(J$6)," ",""))))-1)&amp;" Total",$B$6:$AH$427,ROW($A365)-5,FALSE))</f>
        <v>0</v>
      </c>
      <c r="K365" s="11">
        <f ca="1">IF(K$5&lt;&gt;"",HLOOKUP(K$5,Functionalization!$G$6:$M$427,ROW($A365)-5,FALSE),IFERROR(INDEX(K$391:K$427,MATCH($F365,$B$391:$B$427,0))/VLOOKUP($F365,$B$391:$AH$427,MATCH(LEFT(TRIM(K$6),FIND("~",SUBSTITUTE(K$6,"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365))*HLOOKUP(LEFT(TRIM(K$6),FIND("~",SUBSTITUTE(K$6," ","~",LEN(TRIM(K$6))-LEN(SUBSTITUTE(TRIM(K$6)," ",""))))-1)&amp;" Total",$B$6:$AH$427,ROW($A365)-5,FALSE))</f>
        <v>374896.89035902062</v>
      </c>
      <c r="L365" s="11">
        <f ca="1">IF(L$5&lt;&gt;"",HLOOKUP(L$5,Functionalization!$G$6:$M$427,ROW($A365)-5,FALSE),IFERROR(INDEX(L$391:L$427,MATCH($F365,$B$391:$B$427,0))/VLOOKUP($F365,$B$391:$AH$427,MATCH(LEFT(TRIM(L$6),FIND("~",SUBSTITUTE(L$6,"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365))*HLOOKUP(LEFT(TRIM(L$6),FIND("~",SUBSTITUTE(L$6," ","~",LEN(TRIM(L$6))-LEN(SUBSTITUTE(TRIM(L$6)," ",""))))-1)&amp;" Total",$B$6:$AH$427,ROW($A365)-5,FALSE))</f>
        <v>0</v>
      </c>
      <c r="M365" s="11">
        <f ca="1">IF(M$5&lt;&gt;"",HLOOKUP(M$5,Functionalization!$G$6:$M$427,ROW($A365)-5,FALSE),IFERROR(INDEX(M$391:M$427,MATCH($F365,$B$391:$B$427,0))/VLOOKUP($F365,$B$391:$AH$427,MATCH(LEFT(TRIM(M$6),FIND("~",SUBSTITUTE(M$6,"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365))*HLOOKUP(LEFT(TRIM(M$6),FIND("~",SUBSTITUTE(M$6," ","~",LEN(TRIM(M$6))-LEN(SUBSTITUTE(TRIM(M$6)," ",""))))-1)&amp;" Total",$B$6:$AH$427,ROW($A365)-5,FALSE))</f>
        <v>374896.89035902062</v>
      </c>
      <c r="N365" s="11">
        <f ca="1">IF(N$5&lt;&gt;"",HLOOKUP(N$5,Functionalization!$G$6:$M$427,ROW($A365)-5,FALSE),IFERROR(INDEX(N$391:N$427,MATCH($F365,$B$391:$B$427,0))/VLOOKUP($F365,$B$391:$AH$427,MATCH(LEFT(TRIM(N$6),FIND("~",SUBSTITUTE(N$6,"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365))*HLOOKUP(LEFT(TRIM(N$6),FIND("~",SUBSTITUTE(N$6," ","~",LEN(TRIM(N$6))-LEN(SUBSTITUTE(TRIM(N$6)," ",""))))-1)&amp;" Total",$B$6:$AH$427,ROW($A365)-5,FALSE))</f>
        <v>0</v>
      </c>
      <c r="O365" s="11">
        <f ca="1">IF(O$5&lt;&gt;"",HLOOKUP(O$5,Functionalization!$G$6:$M$427,ROW($A365)-5,FALSE),IFERROR(INDEX(O$391:O$427,MATCH($F365,$B$391:$B$427,0))/VLOOKUP($F365,$B$391:$AH$427,MATCH(LEFT(TRIM(O$6),FIND("~",SUBSTITUTE(O$6,"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365))*HLOOKUP(LEFT(TRIM(O$6),FIND("~",SUBSTITUTE(O$6," ","~",LEN(TRIM(O$6))-LEN(SUBSTITUTE(TRIM(O$6)," ",""))))-1)&amp;" Total",$B$6:$AH$427,ROW($A365)-5,FALSE))</f>
        <v>103626.4517869478</v>
      </c>
      <c r="P365" s="11">
        <f ca="1">IF(P$5&lt;&gt;"",HLOOKUP(P$5,Functionalization!$G$6:$M$427,ROW($A365)-5,FALSE),IFERROR(INDEX(P$391:P$427,MATCH($F365,$B$391:$B$427,0))/VLOOKUP($F365,$B$391:$AH$427,MATCH(LEFT(TRIM(P$6),FIND("~",SUBSTITUTE(P$6,"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365))*HLOOKUP(LEFT(TRIM(P$6),FIND("~",SUBSTITUTE(P$6," ","~",LEN(TRIM(P$6))-LEN(SUBSTITUTE(TRIM(P$6)," ",""))))-1)&amp;" Total",$B$6:$AH$427,ROW($A365)-5,FALSE))</f>
        <v>103626.4517869478</v>
      </c>
      <c r="Q365" s="11">
        <f ca="1">IF(Q$5&lt;&gt;"",HLOOKUP(Q$5,Functionalization!$G$6:$M$427,ROW($A365)-5,FALSE),IFERROR(INDEX(Q$391:Q$427,MATCH($F365,$B$391:$B$427,0))/VLOOKUP($F365,$B$391:$AH$427,MATCH(LEFT(TRIM(Q$6),FIND("~",SUBSTITUTE(Q$6,"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365))*HLOOKUP(LEFT(TRIM(Q$6),FIND("~",SUBSTITUTE(Q$6," ","~",LEN(TRIM(Q$6))-LEN(SUBSTITUTE(TRIM(Q$6)," ",""))))-1)&amp;" Total",$B$6:$AH$427,ROW($A365)-5,FALSE))</f>
        <v>0</v>
      </c>
      <c r="R365" s="11">
        <f ca="1">IF(R$5&lt;&gt;"",HLOOKUP(R$5,Functionalization!$G$6:$M$427,ROW($A365)-5,FALSE),IFERROR(INDEX(R$391:R$427,MATCH($F365,$B$391:$B$427,0))/VLOOKUP($F365,$B$391:$AH$427,MATCH(LEFT(TRIM(R$6),FIND("~",SUBSTITUTE(R$6,"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365))*HLOOKUP(LEFT(TRIM(R$6),FIND("~",SUBSTITUTE(R$6," ","~",LEN(TRIM(R$6))-LEN(SUBSTITUTE(TRIM(R$6)," ",""))))-1)&amp;" Total",$B$6:$AH$427,ROW($A365)-5,FALSE))</f>
        <v>0</v>
      </c>
      <c r="S365" s="11">
        <f ca="1">IF(S$5&lt;&gt;"",HLOOKUP(S$5,Functionalization!$G$6:$M$427,ROW($A365)-5,FALSE),IFERROR(INDEX(S$391:S$427,MATCH($F365,$B$391:$B$427,0))/VLOOKUP($F365,$B$391:$AH$427,MATCH(LEFT(TRIM(S$6),FIND("~",SUBSTITUTE(S$6,"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365))*HLOOKUP(LEFT(TRIM(S$6),FIND("~",SUBSTITUTE(S$6," ","~",LEN(TRIM(S$6))-LEN(SUBSTITUTE(TRIM(S$6)," ",""))))-1)&amp;" Total",$B$6:$AH$427,ROW($A365)-5,FALSE))</f>
        <v>306220.8450351085</v>
      </c>
      <c r="T365" s="11">
        <f ca="1">IF(T$5&lt;&gt;"",HLOOKUP(T$5,Functionalization!$G$6:$M$427,ROW($A365)-5,FALSE),IFERROR(INDEX(T$391:T$427,MATCH($F365,$B$391:$B$427,0))/VLOOKUP($F365,$B$391:$AH$427,MATCH(LEFT(TRIM(T$6),FIND("~",SUBSTITUTE(T$6,"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365))*HLOOKUP(LEFT(TRIM(T$6),FIND("~",SUBSTITUTE(T$6," ","~",LEN(TRIM(T$6))-LEN(SUBSTITUTE(TRIM(T$6)," ",""))))-1)&amp;" Total",$B$6:$AH$427,ROW($A365)-5,FALSE))</f>
        <v>306220.8450351085</v>
      </c>
      <c r="U365" s="11">
        <f ca="1">IF(U$5&lt;&gt;"",HLOOKUP(U$5,Functionalization!$G$6:$M$427,ROW($A365)-5,FALSE),IFERROR(INDEX(U$391:U$427,MATCH($F365,$B$391:$B$427,0))/VLOOKUP($F365,$B$391:$AH$427,MATCH(LEFT(TRIM(U$6),FIND("~",SUBSTITUTE(U$6,"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365))*HLOOKUP(LEFT(TRIM(U$6),FIND("~",SUBSTITUTE(U$6," ","~",LEN(TRIM(U$6))-LEN(SUBSTITUTE(TRIM(U$6)," ",""))))-1)&amp;" Total",$B$6:$AH$427,ROW($A365)-5,FALSE))</f>
        <v>0</v>
      </c>
      <c r="V365" s="11">
        <f ca="1">IF(V$5&lt;&gt;"",HLOOKUP(V$5,Functionalization!$G$6:$M$427,ROW($A365)-5,FALSE),IFERROR(INDEX(V$391:V$427,MATCH($F365,$B$391:$B$427,0))/VLOOKUP($F365,$B$391:$AH$427,MATCH(LEFT(TRIM(V$6),FIND("~",SUBSTITUTE(V$6,"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365))*HLOOKUP(LEFT(TRIM(V$6),FIND("~",SUBSTITUTE(V$6," ","~",LEN(TRIM(V$6))-LEN(SUBSTITUTE(TRIM(V$6)," ",""))))-1)&amp;" Total",$B$6:$AH$427,ROW($A365)-5,FALSE))</f>
        <v>0</v>
      </c>
      <c r="W365" s="11">
        <f ca="1">IF(W$5&lt;&gt;"",HLOOKUP(W$5,Functionalization!$G$6:$M$427,ROW($A365)-5,FALSE),IFERROR(INDEX(W$391:W$427,MATCH($F365,$B$391:$B$427,0))/VLOOKUP($F365,$B$391:$AH$427,MATCH(LEFT(TRIM(W$6),FIND("~",SUBSTITUTE(W$6,"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365))*HLOOKUP(LEFT(TRIM(W$6),FIND("~",SUBSTITUTE(W$6," ","~",LEN(TRIM(W$6))-LEN(SUBSTITUTE(TRIM(W$6)," ",""))))-1)&amp;" Total",$B$6:$AH$427,ROW($A365)-5,FALSE))</f>
        <v>2779344.2720215325</v>
      </c>
      <c r="X365" s="11">
        <f ca="1">IF(X$5&lt;&gt;"",HLOOKUP(X$5,Functionalization!$G$6:$M$427,ROW($A365)-5,FALSE),IFERROR(INDEX(X$391:X$427,MATCH($F365,$B$391:$B$427,0))/VLOOKUP($F365,$B$391:$AH$427,MATCH(LEFT(TRIM(X$6),FIND("~",SUBSTITUTE(X$6,"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365))*HLOOKUP(LEFT(TRIM(X$6),FIND("~",SUBSTITUTE(X$6," ","~",LEN(TRIM(X$6))-LEN(SUBSTITUTE(TRIM(X$6)," ",""))))-1)&amp;" Total",$B$6:$AH$427,ROW($A365)-5,FALSE))</f>
        <v>2201160.8522154102</v>
      </c>
      <c r="Y365" s="11">
        <f ca="1">IF(Y$5&lt;&gt;"",HLOOKUP(Y$5,Functionalization!$G$6:$M$427,ROW($A365)-5,FALSE),IFERROR(INDEX(Y$391:Y$427,MATCH($F365,$B$391:$B$427,0))/VLOOKUP($F365,$B$391:$AH$427,MATCH(LEFT(TRIM(Y$6),FIND("~",SUBSTITUTE(Y$6,"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365))*HLOOKUP(LEFT(TRIM(Y$6),FIND("~",SUBSTITUTE(Y$6," ","~",LEN(TRIM(Y$6))-LEN(SUBSTITUTE(TRIM(Y$6)," ",""))))-1)&amp;" Total",$B$6:$AH$427,ROW($A365)-5,FALSE))</f>
        <v>0</v>
      </c>
      <c r="Z365" s="11">
        <f ca="1">IF(Z$5&lt;&gt;"",HLOOKUP(Z$5,Functionalization!$G$6:$M$427,ROW($A365)-5,FALSE),IFERROR(INDEX(Z$391:Z$427,MATCH($F365,$B$391:$B$427,0))/VLOOKUP($F365,$B$391:$AH$427,MATCH(LEFT(TRIM(Z$6),FIND("~",SUBSTITUTE(Z$6,"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365))*HLOOKUP(LEFT(TRIM(Z$6),FIND("~",SUBSTITUTE(Z$6," ","~",LEN(TRIM(Z$6))-LEN(SUBSTITUTE(TRIM(Z$6)," ",""))))-1)&amp;" Total",$B$6:$AH$427,ROW($A365)-5,FALSE))</f>
        <v>578183.41980612278</v>
      </c>
      <c r="AA365" s="11">
        <f ca="1">IF(AA$5&lt;&gt;"",HLOOKUP(AA$5,Functionalization!$G$6:$M$427,ROW($A365)-5,FALSE),IFERROR(INDEX(AA$391:AA$427,MATCH($F365,$B$391:$B$427,0))/VLOOKUP($F365,$B$391:$AH$427,MATCH(LEFT(TRIM(AA$6),FIND("~",SUBSTITUTE(AA$6,"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365))*HLOOKUP(LEFT(TRIM(AA$6),FIND("~",SUBSTITUTE(AA$6," ","~",LEN(TRIM(AA$6))-LEN(SUBSTITUTE(TRIM(AA$6)," ",""))))-1)&amp;" Total",$B$6:$AH$427,ROW($A365)-5,FALSE))</f>
        <v>1299198.2728315578</v>
      </c>
      <c r="AB365" s="11">
        <f ca="1">IF(AB$5&lt;&gt;"",HLOOKUP(AB$5,Functionalization!$G$6:$M$427,ROW($A365)-5,FALSE),IFERROR(INDEX(AB$391:AB$427,MATCH($F365,$B$391:$B$427,0))/VLOOKUP($F365,$B$391:$AH$427,MATCH(LEFT(TRIM(AB$6),FIND("~",SUBSTITUTE(AB$6,"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365))*HLOOKUP(LEFT(TRIM(AB$6),FIND("~",SUBSTITUTE(AB$6," ","~",LEN(TRIM(AB$6))-LEN(SUBSTITUTE(TRIM(AB$6)," ",""))))-1)&amp;" Total",$B$6:$AH$427,ROW($A365)-5,FALSE))</f>
        <v>0</v>
      </c>
      <c r="AC365" s="11">
        <f ca="1">IF(AC$5&lt;&gt;"",HLOOKUP(AC$5,Functionalization!$G$6:$M$427,ROW($A365)-5,FALSE),IFERROR(INDEX(AC$391:AC$427,MATCH($F365,$B$391:$B$427,0))/VLOOKUP($F365,$B$391:$AH$427,MATCH(LEFT(TRIM(AC$6),FIND("~",SUBSTITUTE(AC$6,"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365))*HLOOKUP(LEFT(TRIM(AC$6),FIND("~",SUBSTITUTE(AC$6," ","~",LEN(TRIM(AC$6))-LEN(SUBSTITUTE(TRIM(AC$6)," ",""))))-1)&amp;" Total",$B$6:$AH$427,ROW($A365)-5,FALSE))</f>
        <v>0</v>
      </c>
      <c r="AD365" s="11">
        <f ca="1">IF(AD$5&lt;&gt;"",HLOOKUP(AD$5,Functionalization!$G$6:$M$427,ROW($A365)-5,FALSE),IFERROR(INDEX(AD$391:AD$427,MATCH($F365,$B$391:$B$427,0))/VLOOKUP($F365,$B$391:$AH$427,MATCH(LEFT(TRIM(AD$6),FIND("~",SUBSTITUTE(AD$6,"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365))*HLOOKUP(LEFT(TRIM(AD$6),FIND("~",SUBSTITUTE(AD$6," ","~",LEN(TRIM(AD$6))-LEN(SUBSTITUTE(TRIM(AD$6)," ",""))))-1)&amp;" Total",$B$6:$AH$427,ROW($A365)-5,FALSE))</f>
        <v>1299198.2728315578</v>
      </c>
      <c r="AE365" s="11">
        <f ca="1">IF(AE$5&lt;&gt;"",HLOOKUP(AE$5,Functionalization!$G$6:$M$427,ROW($A365)-5,FALSE),IFERROR(INDEX(AE$391:AE$427,MATCH($F365,$B$391:$B$427,0))/VLOOKUP($F365,$B$391:$AH$427,MATCH(LEFT(TRIM(AE$6),FIND("~",SUBSTITUTE(AE$6,"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365))*HLOOKUP(LEFT(TRIM(AE$6),FIND("~",SUBSTITUTE(AE$6," ","~",LEN(TRIM(AE$6))-LEN(SUBSTITUTE(TRIM(AE$6)," ",""))))-1)&amp;" Total",$B$6:$AH$427,ROW($A365)-5,FALSE))</f>
        <v>996564.58084028692</v>
      </c>
      <c r="AF365" s="11">
        <f ca="1">IF(AF$5&lt;&gt;"",HLOOKUP(AF$5,Functionalization!$G$6:$M$427,ROW($A365)-5,FALSE),IFERROR(INDEX(AF$391:AF$427,MATCH($F365,$B$391:$B$427,0))/VLOOKUP($F365,$B$391:$AH$427,MATCH(LEFT(TRIM(AF$6),FIND("~",SUBSTITUTE(AF$6,"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365))*HLOOKUP(LEFT(TRIM(AF$6),FIND("~",SUBSTITUTE(AF$6," ","~",LEN(TRIM(AF$6))-LEN(SUBSTITUTE(TRIM(AF$6)," ",""))))-1)&amp;" Total",$B$6:$AH$427,ROW($A365)-5,FALSE))</f>
        <v>0</v>
      </c>
      <c r="AG365" s="11">
        <f ca="1">IF(AG$5&lt;&gt;"",HLOOKUP(AG$5,Functionalization!$G$6:$M$427,ROW($A365)-5,FALSE),IFERROR(INDEX(AG$391:AG$427,MATCH($F365,$B$391:$B$427,0))/VLOOKUP($F365,$B$391:$AH$427,MATCH(LEFT(TRIM(AG$6),FIND("~",SUBSTITUTE(AG$6,"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365))*HLOOKUP(LEFT(TRIM(AG$6),FIND("~",SUBSTITUTE(AG$6," ","~",LEN(TRIM(AG$6))-LEN(SUBSTITUTE(TRIM(AG$6)," ",""))))-1)&amp;" Total",$B$6:$AH$427,ROW($A365)-5,FALSE))</f>
        <v>0</v>
      </c>
      <c r="AH365" s="11">
        <f ca="1">IF(AH$5&lt;&gt;"",HLOOKUP(AH$5,Functionalization!$G$6:$M$427,ROW($A365)-5,FALSE),IFERROR(INDEX(AH$391:AH$427,MATCH($F365,$B$391:$B$427,0))/VLOOKUP($F365,$B$391:$AH$427,MATCH(LEFT(TRIM(AH$6),FIND("~",SUBSTITUTE(AH$6,"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365))*HLOOKUP(LEFT(TRIM(AH$6),FIND("~",SUBSTITUTE(AH$6," ","~",LEN(TRIM(AH$6))-LEN(SUBSTITUTE(TRIM(AH$6)," ",""))))-1)&amp;" Total",$B$6:$AH$427,ROW($A365)-5,FALSE))</f>
        <v>996564.58084028692</v>
      </c>
      <c r="AJ365">
        <f ca="1">IFERROR(IF(SUMIF($G$6:$AH$6,AJ$6&amp;" Total",$G365:$AH365)-(SUMIF($G$6:$AH$6,AJ$6&amp;" "&amp;'Input-Func_Class'!$D$22,$G365:$AH365)+IFERROR(SUMIF($G$6:$AH$6,AJ$6&amp;" "&amp;'Input-Func_Class'!$E$22,$G365:$AH365),SUMIF($G$6:$AH$6,AJ$6&amp;" "&amp;'Input-Func_Class'!$B$24,$G365:$AH365))+SUMIF($G$6:$AH$6,AJ$6&amp;" "&amp;'Input-Func_Class'!$F$22,$G365:$AH365))&lt;Check_Limit,0,1),1)</f>
        <v>0</v>
      </c>
      <c r="AK365">
        <f ca="1">IFERROR(IF(SUMIF($G$6:$AH$6,AK$6&amp;" Total",$G365:$AH365)-(SUMIF($G$6:$AH$6,AK$6&amp;" "&amp;'Input-Func_Class'!$D$22,$G365:$AH365)+IFERROR(SUMIF($G$6:$AH$6,AK$6&amp;" "&amp;'Input-Func_Class'!$E$22,$G365:$AH365),SUMIF($G$6:$AH$6,AK$6&amp;" "&amp;'Input-Func_Class'!$B$24,$G365:$AH365))+SUMIF($G$6:$AH$6,AK$6&amp;" "&amp;'Input-Func_Class'!$F$22,$G365:$AH365))&lt;Check_Limit,0,1),1)</f>
        <v>0</v>
      </c>
      <c r="AL365">
        <f ca="1">IFERROR(IF(SUMIF($G$6:$AH$6,AL$6&amp;" Total",$G365:$AH365)-(SUMIF($G$6:$AH$6,AL$6&amp;" "&amp;'Input-Func_Class'!$D$22,$G365:$AH365)+IFERROR(SUMIF($G$6:$AH$6,AL$6&amp;" "&amp;'Input-Func_Class'!$E$22,$G365:$AH365),SUMIF($G$6:$AH$6,AL$6&amp;" "&amp;'Input-Func_Class'!$B$24,$G365:$AH365))+SUMIF($G$6:$AH$6,AL$6&amp;" "&amp;'Input-Func_Class'!$F$22,$G365:$AH365))&lt;Check_Limit,0,1),1)</f>
        <v>0</v>
      </c>
      <c r="AM365">
        <f ca="1">IFERROR(IF(SUMIF($G$6:$AH$6,AM$6&amp;" Total",$G365:$AH365)-(SUMIF($G$6:$AH$6,AM$6&amp;" "&amp;'Input-Func_Class'!$D$22,$G365:$AH365)+IFERROR(SUMIF($G$6:$AH$6,AM$6&amp;" "&amp;'Input-Func_Class'!$E$22,$G365:$AH365),SUMIF($G$6:$AH$6,AM$6&amp;" "&amp;'Input-Func_Class'!$B$24,$G365:$AH365))+SUMIF($G$6:$AH$6,AM$6&amp;" "&amp;'Input-Func_Class'!$F$22,$G365:$AH365))&lt;Check_Limit,0,1),1)</f>
        <v>0</v>
      </c>
      <c r="AN365">
        <f ca="1">IFERROR(IF(SUMIF($G$6:$AH$6,AN$6&amp;" Total",$G365:$AH365)-(SUMIF($G$6:$AH$6,AN$6&amp;" "&amp;'Input-Func_Class'!$D$22,$G365:$AH365)+IFERROR(SUMIF($G$6:$AH$6,AN$6&amp;" "&amp;'Input-Func_Class'!$E$22,$G365:$AH365),SUMIF($G$6:$AH$6,AN$6&amp;" "&amp;'Input-Func_Class'!$B$24,$G365:$AH365))+SUMIF($G$6:$AH$6,AN$6&amp;" "&amp;'Input-Func_Class'!$F$22,$G365:$AH365))&lt;Check_Limit,0,1),1)</f>
        <v>0</v>
      </c>
      <c r="AO365">
        <f ca="1">IFERROR(IF(SUMIF($G$6:$AH$6,AO$6&amp;" Total",$G365:$AH365)-(SUMIF($G$6:$AH$6,AO$6&amp;" "&amp;'Input-Func_Class'!$D$22,$G365:$AH365)+IFERROR(SUMIF($G$6:$AH$6,AO$6&amp;" "&amp;'Input-Func_Class'!$E$22,$G365:$AH365),SUMIF($G$6:$AH$6,AO$6&amp;" "&amp;'Input-Func_Class'!$B$24,$G365:$AH365))+SUMIF($G$6:$AH$6,AO$6&amp;" "&amp;'Input-Func_Class'!$F$22,$G365:$AH365))&lt;Check_Limit,0,1),1)</f>
        <v>0</v>
      </c>
      <c r="AP365">
        <f ca="1">IFERROR(IF(SUMIF($G$6:$AH$6,AP$6&amp;" Total",$G365:$AH365)-(SUMIF($G$6:$AH$6,AP$6&amp;" "&amp;'Input-Func_Class'!$D$22,$G365:$AH365)+IFERROR(SUMIF($G$6:$AH$6,AP$6&amp;" "&amp;'Input-Func_Class'!$E$22,$G365:$AH365),SUMIF($G$6:$AH$6,AP$6&amp;" "&amp;'Input-Func_Class'!$B$24,$G365:$AH365))+SUMIF($G$6:$AH$6,AP$6&amp;" "&amp;'Input-Func_Class'!$F$22,$G365:$AH365))&lt;Check_Limit,0,1),1)</f>
        <v>0</v>
      </c>
    </row>
    <row r="366" spans="1:42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>Functionalization!$D366</f>
        <v>1523452.4000000001</v>
      </c>
      <c r="E366" s="11">
        <f t="shared" ca="1" si="44"/>
        <v>0</v>
      </c>
      <c r="F366" s="3" t="str">
        <f>IF($D366=0,"-",IF('Input-Accounts'!$E366&lt;&gt;0,'Input-Accounts'!$E366,'Input-Accounts'!$G366))</f>
        <v>INT_PSTD_PLANT</v>
      </c>
      <c r="G366" s="11">
        <f ca="1">IF(G$5&lt;&gt;"",HLOOKUP(G$5,Functionalization!$G$6:$M$427,ROW($A366)-5,FALSE),IFERROR(INDEX(G$391:G$427,MATCH($F366,$B$391:$B$427,0))/VLOOKUP($F366,$B$391:$AH$427,MATCH(LEFT(TRIM(G$6),FIND("~",SUBSTITUTE(G$6,"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366))*HLOOKUP(LEFT(TRIM(G$6),FIND("~",SUBSTITUTE(G$6," ","~",LEN(TRIM(G$6))-LEN(SUBSTITUTE(TRIM(G$6)," ",""))))-1)&amp;" Total",$B$6:$AH$427,ROW($A366)-5,FALSE))</f>
        <v>0</v>
      </c>
      <c r="H366" s="11">
        <f ca="1">IF(H$5&lt;&gt;"",HLOOKUP(H$5,Functionalization!$G$6:$M$427,ROW($A366)-5,FALSE),IFERROR(INDEX(H$391:H$427,MATCH($F366,$B$391:$B$427,0))/VLOOKUP($F366,$B$391:$AH$427,MATCH(LEFT(TRIM(H$6),FIND("~",SUBSTITUTE(H$6,"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366))*HLOOKUP(LEFT(TRIM(H$6),FIND("~",SUBSTITUTE(H$6," ","~",LEN(TRIM(H$6))-LEN(SUBSTITUTE(TRIM(H$6)," ",""))))-1)&amp;" Total",$B$6:$AH$427,ROW($A366)-5,FALSE))</f>
        <v>0</v>
      </c>
      <c r="I366" s="11">
        <f ca="1">IF(I$5&lt;&gt;"",HLOOKUP(I$5,Functionalization!$G$6:$M$427,ROW($A366)-5,FALSE),IFERROR(INDEX(I$391:I$427,MATCH($F366,$B$391:$B$427,0))/VLOOKUP($F366,$B$391:$AH$427,MATCH(LEFT(TRIM(I$6),FIND("~",SUBSTITUTE(I$6,"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366))*HLOOKUP(LEFT(TRIM(I$6),FIND("~",SUBSTITUTE(I$6," ","~",LEN(TRIM(I$6))-LEN(SUBSTITUTE(TRIM(I$6)," ",""))))-1)&amp;" Total",$B$6:$AH$427,ROW($A366)-5,FALSE))</f>
        <v>0</v>
      </c>
      <c r="J366" s="11">
        <f ca="1">IF(J$5&lt;&gt;"",HLOOKUP(J$5,Functionalization!$G$6:$M$427,ROW($A366)-5,FALSE),IFERROR(INDEX(J$391:J$427,MATCH($F366,$B$391:$B$427,0))/VLOOKUP($F366,$B$391:$AH$427,MATCH(LEFT(TRIM(J$6),FIND("~",SUBSTITUTE(J$6,"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366))*HLOOKUP(LEFT(TRIM(J$6),FIND("~",SUBSTITUTE(J$6," ","~",LEN(TRIM(J$6))-LEN(SUBSTITUTE(TRIM(J$6)," ",""))))-1)&amp;" Total",$B$6:$AH$427,ROW($A366)-5,FALSE))</f>
        <v>0</v>
      </c>
      <c r="K366" s="11">
        <f ca="1">IF(K$5&lt;&gt;"",HLOOKUP(K$5,Functionalization!$G$6:$M$427,ROW($A366)-5,FALSE),IFERROR(INDEX(K$391:K$427,MATCH($F366,$B$391:$B$427,0))/VLOOKUP($F366,$B$391:$AH$427,MATCH(LEFT(TRIM(K$6),FIND("~",SUBSTITUTE(K$6,"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366))*HLOOKUP(LEFT(TRIM(K$6),FIND("~",SUBSTITUTE(K$6," ","~",LEN(TRIM(K$6))-LEN(SUBSTITUTE(TRIM(K$6)," ",""))))-1)&amp;" Total",$B$6:$AH$427,ROW($A366)-5,FALSE))</f>
        <v>42881.417166272455</v>
      </c>
      <c r="L366" s="11">
        <f ca="1">IF(L$5&lt;&gt;"",HLOOKUP(L$5,Functionalization!$G$6:$M$427,ROW($A366)-5,FALSE),IFERROR(INDEX(L$391:L$427,MATCH($F366,$B$391:$B$427,0))/VLOOKUP($F366,$B$391:$AH$427,MATCH(LEFT(TRIM(L$6),FIND("~",SUBSTITUTE(L$6,"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366))*HLOOKUP(LEFT(TRIM(L$6),FIND("~",SUBSTITUTE(L$6," ","~",LEN(TRIM(L$6))-LEN(SUBSTITUTE(TRIM(L$6)," ",""))))-1)&amp;" Total",$B$6:$AH$427,ROW($A366)-5,FALSE))</f>
        <v>0</v>
      </c>
      <c r="M366" s="11">
        <f ca="1">IF(M$5&lt;&gt;"",HLOOKUP(M$5,Functionalization!$G$6:$M$427,ROW($A366)-5,FALSE),IFERROR(INDEX(M$391:M$427,MATCH($F366,$B$391:$B$427,0))/VLOOKUP($F366,$B$391:$AH$427,MATCH(LEFT(TRIM(M$6),FIND("~",SUBSTITUTE(M$6,"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366))*HLOOKUP(LEFT(TRIM(M$6),FIND("~",SUBSTITUTE(M$6," ","~",LEN(TRIM(M$6))-LEN(SUBSTITUTE(TRIM(M$6)," ",""))))-1)&amp;" Total",$B$6:$AH$427,ROW($A366)-5,FALSE))</f>
        <v>42881.417166272455</v>
      </c>
      <c r="N366" s="11">
        <f ca="1">IF(N$5&lt;&gt;"",HLOOKUP(N$5,Functionalization!$G$6:$M$427,ROW($A366)-5,FALSE),IFERROR(INDEX(N$391:N$427,MATCH($F366,$B$391:$B$427,0))/VLOOKUP($F366,$B$391:$AH$427,MATCH(LEFT(TRIM(N$6),FIND("~",SUBSTITUTE(N$6,"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366))*HLOOKUP(LEFT(TRIM(N$6),FIND("~",SUBSTITUTE(N$6," ","~",LEN(TRIM(N$6))-LEN(SUBSTITUTE(TRIM(N$6)," ",""))))-1)&amp;" Total",$B$6:$AH$427,ROW($A366)-5,FALSE))</f>
        <v>0</v>
      </c>
      <c r="O366" s="11">
        <f ca="1">IF(O$5&lt;&gt;"",HLOOKUP(O$5,Functionalization!$G$6:$M$427,ROW($A366)-5,FALSE),IFERROR(INDEX(O$391:O$427,MATCH($F366,$B$391:$B$427,0))/VLOOKUP($F366,$B$391:$AH$427,MATCH(LEFT(TRIM(O$6),FIND("~",SUBSTITUTE(O$6,"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366))*HLOOKUP(LEFT(TRIM(O$6),FIND("~",SUBSTITUTE(O$6," ","~",LEN(TRIM(O$6))-LEN(SUBSTITUTE(TRIM(O$6)," ",""))))-1)&amp;" Total",$B$6:$AH$427,ROW($A366)-5,FALSE))</f>
        <v>8519.4021070562922</v>
      </c>
      <c r="P366" s="11">
        <f ca="1">IF(P$5&lt;&gt;"",HLOOKUP(P$5,Functionalization!$G$6:$M$427,ROW($A366)-5,FALSE),IFERROR(INDEX(P$391:P$427,MATCH($F366,$B$391:$B$427,0))/VLOOKUP($F366,$B$391:$AH$427,MATCH(LEFT(TRIM(P$6),FIND("~",SUBSTITUTE(P$6,"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366))*HLOOKUP(LEFT(TRIM(P$6),FIND("~",SUBSTITUTE(P$6," ","~",LEN(TRIM(P$6))-LEN(SUBSTITUTE(TRIM(P$6)," ",""))))-1)&amp;" Total",$B$6:$AH$427,ROW($A366)-5,FALSE))</f>
        <v>8519.4021070562922</v>
      </c>
      <c r="Q366" s="11">
        <f ca="1">IF(Q$5&lt;&gt;"",HLOOKUP(Q$5,Functionalization!$G$6:$M$427,ROW($A366)-5,FALSE),IFERROR(INDEX(Q$391:Q$427,MATCH($F366,$B$391:$B$427,0))/VLOOKUP($F366,$B$391:$AH$427,MATCH(LEFT(TRIM(Q$6),FIND("~",SUBSTITUTE(Q$6,"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366))*HLOOKUP(LEFT(TRIM(Q$6),FIND("~",SUBSTITUTE(Q$6," ","~",LEN(TRIM(Q$6))-LEN(SUBSTITUTE(TRIM(Q$6)," ",""))))-1)&amp;" Total",$B$6:$AH$427,ROW($A366)-5,FALSE))</f>
        <v>0</v>
      </c>
      <c r="R366" s="11">
        <f ca="1">IF(R$5&lt;&gt;"",HLOOKUP(R$5,Functionalization!$G$6:$M$427,ROW($A366)-5,FALSE),IFERROR(INDEX(R$391:R$427,MATCH($F366,$B$391:$B$427,0))/VLOOKUP($F366,$B$391:$AH$427,MATCH(LEFT(TRIM(R$6),FIND("~",SUBSTITUTE(R$6,"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366))*HLOOKUP(LEFT(TRIM(R$6),FIND("~",SUBSTITUTE(R$6," ","~",LEN(TRIM(R$6))-LEN(SUBSTITUTE(TRIM(R$6)," ",""))))-1)&amp;" Total",$B$6:$AH$427,ROW($A366)-5,FALSE))</f>
        <v>0</v>
      </c>
      <c r="S366" s="11">
        <f ca="1">IF(S$5&lt;&gt;"",HLOOKUP(S$5,Functionalization!$G$6:$M$427,ROW($A366)-5,FALSE),IFERROR(INDEX(S$391:S$427,MATCH($F366,$B$391:$B$427,0))/VLOOKUP($F366,$B$391:$AH$427,MATCH(LEFT(TRIM(S$6),FIND("~",SUBSTITUTE(S$6,"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366))*HLOOKUP(LEFT(TRIM(S$6),FIND("~",SUBSTITUTE(S$6," ","~",LEN(TRIM(S$6))-LEN(SUBSTITUTE(TRIM(S$6)," ",""))))-1)&amp;" Total",$B$6:$AH$427,ROW($A366)-5,FALSE))</f>
        <v>98330.41557341005</v>
      </c>
      <c r="T366" s="11">
        <f ca="1">IF(T$5&lt;&gt;"",HLOOKUP(T$5,Functionalization!$G$6:$M$427,ROW($A366)-5,FALSE),IFERROR(INDEX(T$391:T$427,MATCH($F366,$B$391:$B$427,0))/VLOOKUP($F366,$B$391:$AH$427,MATCH(LEFT(TRIM(T$6),FIND("~",SUBSTITUTE(T$6,"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366))*HLOOKUP(LEFT(TRIM(T$6),FIND("~",SUBSTITUTE(T$6," ","~",LEN(TRIM(T$6))-LEN(SUBSTITUTE(TRIM(T$6)," ",""))))-1)&amp;" Total",$B$6:$AH$427,ROW($A366)-5,FALSE))</f>
        <v>98330.41557341005</v>
      </c>
      <c r="U366" s="11">
        <f ca="1">IF(U$5&lt;&gt;"",HLOOKUP(U$5,Functionalization!$G$6:$M$427,ROW($A366)-5,FALSE),IFERROR(INDEX(U$391:U$427,MATCH($F366,$B$391:$B$427,0))/VLOOKUP($F366,$B$391:$AH$427,MATCH(LEFT(TRIM(U$6),FIND("~",SUBSTITUTE(U$6,"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366))*HLOOKUP(LEFT(TRIM(U$6),FIND("~",SUBSTITUTE(U$6," ","~",LEN(TRIM(U$6))-LEN(SUBSTITUTE(TRIM(U$6)," ",""))))-1)&amp;" Total",$B$6:$AH$427,ROW($A366)-5,FALSE))</f>
        <v>0</v>
      </c>
      <c r="V366" s="11">
        <f ca="1">IF(V$5&lt;&gt;"",HLOOKUP(V$5,Functionalization!$G$6:$M$427,ROW($A366)-5,FALSE),IFERROR(INDEX(V$391:V$427,MATCH($F366,$B$391:$B$427,0))/VLOOKUP($F366,$B$391:$AH$427,MATCH(LEFT(TRIM(V$6),FIND("~",SUBSTITUTE(V$6,"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366))*HLOOKUP(LEFT(TRIM(V$6),FIND("~",SUBSTITUTE(V$6," ","~",LEN(TRIM(V$6))-LEN(SUBSTITUTE(TRIM(V$6)," ",""))))-1)&amp;" Total",$B$6:$AH$427,ROW($A366)-5,FALSE))</f>
        <v>0</v>
      </c>
      <c r="W366" s="11">
        <f ca="1">IF(W$5&lt;&gt;"",HLOOKUP(W$5,Functionalization!$G$6:$M$427,ROW($A366)-5,FALSE),IFERROR(INDEX(W$391:W$427,MATCH($F366,$B$391:$B$427,0))/VLOOKUP($F366,$B$391:$AH$427,MATCH(LEFT(TRIM(W$6),FIND("~",SUBSTITUTE(W$6,"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366))*HLOOKUP(LEFT(TRIM(W$6),FIND("~",SUBSTITUTE(W$6," ","~",LEN(TRIM(W$6))-LEN(SUBSTITUTE(TRIM(W$6)," ",""))))-1)&amp;" Total",$B$6:$AH$427,ROW($A366)-5,FALSE))</f>
        <v>1047353.2601121489</v>
      </c>
      <c r="X366" s="11">
        <f ca="1">IF(X$5&lt;&gt;"",HLOOKUP(X$5,Functionalization!$G$6:$M$427,ROW($A366)-5,FALSE),IFERROR(INDEX(X$391:X$427,MATCH($F366,$B$391:$B$427,0))/VLOOKUP($F366,$B$391:$AH$427,MATCH(LEFT(TRIM(X$6),FIND("~",SUBSTITUTE(X$6,"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366))*HLOOKUP(LEFT(TRIM(X$6),FIND("~",SUBSTITUTE(X$6," ","~",LEN(TRIM(X$6))-LEN(SUBSTITUTE(TRIM(X$6)," ",""))))-1)&amp;" Total",$B$6:$AH$427,ROW($A366)-5,FALSE))</f>
        <v>806011.15563396888</v>
      </c>
      <c r="Y366" s="11">
        <f ca="1">IF(Y$5&lt;&gt;"",HLOOKUP(Y$5,Functionalization!$G$6:$M$427,ROW($A366)-5,FALSE),IFERROR(INDEX(Y$391:Y$427,MATCH($F366,$B$391:$B$427,0))/VLOOKUP($F366,$B$391:$AH$427,MATCH(LEFT(TRIM(Y$6),FIND("~",SUBSTITUTE(Y$6,"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366))*HLOOKUP(LEFT(TRIM(Y$6),FIND("~",SUBSTITUTE(Y$6," ","~",LEN(TRIM(Y$6))-LEN(SUBSTITUTE(TRIM(Y$6)," ",""))))-1)&amp;" Total",$B$6:$AH$427,ROW($A366)-5,FALSE))</f>
        <v>0</v>
      </c>
      <c r="Z366" s="11">
        <f ca="1">IF(Z$5&lt;&gt;"",HLOOKUP(Z$5,Functionalization!$G$6:$M$427,ROW($A366)-5,FALSE),IFERROR(INDEX(Z$391:Z$427,MATCH($F366,$B$391:$B$427,0))/VLOOKUP($F366,$B$391:$AH$427,MATCH(LEFT(TRIM(Z$6),FIND("~",SUBSTITUTE(Z$6,"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366))*HLOOKUP(LEFT(TRIM(Z$6),FIND("~",SUBSTITUTE(Z$6," ","~",LEN(TRIM(Z$6))-LEN(SUBSTITUTE(TRIM(Z$6)," ",""))))-1)&amp;" Total",$B$6:$AH$427,ROW($A366)-5,FALSE))</f>
        <v>241342.10447817997</v>
      </c>
      <c r="AA366" s="11">
        <f ca="1">IF(AA$5&lt;&gt;"",HLOOKUP(AA$5,Functionalization!$G$6:$M$427,ROW($A366)-5,FALSE),IFERROR(INDEX(AA$391:AA$427,MATCH($F366,$B$391:$B$427,0))/VLOOKUP($F366,$B$391:$AH$427,MATCH(LEFT(TRIM(AA$6),FIND("~",SUBSTITUTE(AA$6,"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366))*HLOOKUP(LEFT(TRIM(AA$6),FIND("~",SUBSTITUTE(AA$6," ","~",LEN(TRIM(AA$6))-LEN(SUBSTITUTE(TRIM(AA$6)," ",""))))-1)&amp;" Total",$B$6:$AH$427,ROW($A366)-5,FALSE))</f>
        <v>326367.9050411128</v>
      </c>
      <c r="AB366" s="11">
        <f ca="1">IF(AB$5&lt;&gt;"",HLOOKUP(AB$5,Functionalization!$G$6:$M$427,ROW($A366)-5,FALSE),IFERROR(INDEX(AB$391:AB$427,MATCH($F366,$B$391:$B$427,0))/VLOOKUP($F366,$B$391:$AH$427,MATCH(LEFT(TRIM(AB$6),FIND("~",SUBSTITUTE(AB$6,"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366))*HLOOKUP(LEFT(TRIM(AB$6),FIND("~",SUBSTITUTE(AB$6," ","~",LEN(TRIM(AB$6))-LEN(SUBSTITUTE(TRIM(AB$6)," ",""))))-1)&amp;" Total",$B$6:$AH$427,ROW($A366)-5,FALSE))</f>
        <v>0</v>
      </c>
      <c r="AC366" s="11">
        <f ca="1">IF(AC$5&lt;&gt;"",HLOOKUP(AC$5,Functionalization!$G$6:$M$427,ROW($A366)-5,FALSE),IFERROR(INDEX(AC$391:AC$427,MATCH($F366,$B$391:$B$427,0))/VLOOKUP($F366,$B$391:$AH$427,MATCH(LEFT(TRIM(AC$6),FIND("~",SUBSTITUTE(AC$6,"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366))*HLOOKUP(LEFT(TRIM(AC$6),FIND("~",SUBSTITUTE(AC$6," ","~",LEN(TRIM(AC$6))-LEN(SUBSTITUTE(TRIM(AC$6)," ",""))))-1)&amp;" Total",$B$6:$AH$427,ROW($A366)-5,FALSE))</f>
        <v>0</v>
      </c>
      <c r="AD366" s="11">
        <f ca="1">IF(AD$5&lt;&gt;"",HLOOKUP(AD$5,Functionalization!$G$6:$M$427,ROW($A366)-5,FALSE),IFERROR(INDEX(AD$391:AD$427,MATCH($F366,$B$391:$B$427,0))/VLOOKUP($F366,$B$391:$AH$427,MATCH(LEFT(TRIM(AD$6),FIND("~",SUBSTITUTE(AD$6,"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366))*HLOOKUP(LEFT(TRIM(AD$6),FIND("~",SUBSTITUTE(AD$6," ","~",LEN(TRIM(AD$6))-LEN(SUBSTITUTE(TRIM(AD$6)," ",""))))-1)&amp;" Total",$B$6:$AH$427,ROW($A366)-5,FALSE))</f>
        <v>326367.9050411128</v>
      </c>
      <c r="AE366" s="11">
        <f ca="1">IF(AE$5&lt;&gt;"",HLOOKUP(AE$5,Functionalization!$G$6:$M$427,ROW($A366)-5,FALSE),IFERROR(INDEX(AE$391:AE$427,MATCH($F366,$B$391:$B$427,0))/VLOOKUP($F366,$B$391:$AH$427,MATCH(LEFT(TRIM(AE$6),FIND("~",SUBSTITUTE(AE$6,"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366))*HLOOKUP(LEFT(TRIM(AE$6),FIND("~",SUBSTITUTE(AE$6," ","~",LEN(TRIM(AE$6))-LEN(SUBSTITUTE(TRIM(AE$6)," ",""))))-1)&amp;" Total",$B$6:$AH$427,ROW($A366)-5,FALSE))</f>
        <v>0</v>
      </c>
      <c r="AF366" s="11">
        <f ca="1">IF(AF$5&lt;&gt;"",HLOOKUP(AF$5,Functionalization!$G$6:$M$427,ROW($A366)-5,FALSE),IFERROR(INDEX(AF$391:AF$427,MATCH($F366,$B$391:$B$427,0))/VLOOKUP($F366,$B$391:$AH$427,MATCH(LEFT(TRIM(AF$6),FIND("~",SUBSTITUTE(AF$6,"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366))*HLOOKUP(LEFT(TRIM(AF$6),FIND("~",SUBSTITUTE(AF$6," ","~",LEN(TRIM(AF$6))-LEN(SUBSTITUTE(TRIM(AF$6)," ",""))))-1)&amp;" Total",$B$6:$AH$427,ROW($A366)-5,FALSE))</f>
        <v>0</v>
      </c>
      <c r="AG366" s="11">
        <f ca="1">IF(AG$5&lt;&gt;"",HLOOKUP(AG$5,Functionalization!$G$6:$M$427,ROW($A366)-5,FALSE),IFERROR(INDEX(AG$391:AG$427,MATCH($F366,$B$391:$B$427,0))/VLOOKUP($F366,$B$391:$AH$427,MATCH(LEFT(TRIM(AG$6),FIND("~",SUBSTITUTE(AG$6,"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366))*HLOOKUP(LEFT(TRIM(AG$6),FIND("~",SUBSTITUTE(AG$6," ","~",LEN(TRIM(AG$6))-LEN(SUBSTITUTE(TRIM(AG$6)," ",""))))-1)&amp;" Total",$B$6:$AH$427,ROW($A366)-5,FALSE))</f>
        <v>0</v>
      </c>
      <c r="AH366" s="11">
        <f ca="1">IF(AH$5&lt;&gt;"",HLOOKUP(AH$5,Functionalization!$G$6:$M$427,ROW($A366)-5,FALSE),IFERROR(INDEX(AH$391:AH$427,MATCH($F366,$B$391:$B$427,0))/VLOOKUP($F366,$B$391:$AH$427,MATCH(LEFT(TRIM(AH$6),FIND("~",SUBSTITUTE(AH$6,"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366))*HLOOKUP(LEFT(TRIM(AH$6),FIND("~",SUBSTITUTE(AH$6," ","~",LEN(TRIM(AH$6))-LEN(SUBSTITUTE(TRIM(AH$6)," ",""))))-1)&amp;" Total",$B$6:$AH$427,ROW($A366)-5,FALSE))</f>
        <v>0</v>
      </c>
      <c r="AJ366">
        <f ca="1">IFERROR(IF(SUMIF($G$6:$AH$6,AJ$6&amp;" Total",$G366:$AH366)-(SUMIF($G$6:$AH$6,AJ$6&amp;" "&amp;'Input-Func_Class'!$D$22,$G366:$AH366)+IFERROR(SUMIF($G$6:$AH$6,AJ$6&amp;" "&amp;'Input-Func_Class'!$E$22,$G366:$AH366),SUMIF($G$6:$AH$6,AJ$6&amp;" "&amp;'Input-Func_Class'!$B$24,$G366:$AH366))+SUMIF($G$6:$AH$6,AJ$6&amp;" "&amp;'Input-Func_Class'!$F$22,$G366:$AH366))&lt;Check_Limit,0,1),1)</f>
        <v>0</v>
      </c>
      <c r="AK366">
        <f ca="1">IFERROR(IF(SUMIF($G$6:$AH$6,AK$6&amp;" Total",$G366:$AH366)-(SUMIF($G$6:$AH$6,AK$6&amp;" "&amp;'Input-Func_Class'!$D$22,$G366:$AH366)+IFERROR(SUMIF($G$6:$AH$6,AK$6&amp;" "&amp;'Input-Func_Class'!$E$22,$G366:$AH366),SUMIF($G$6:$AH$6,AK$6&amp;" "&amp;'Input-Func_Class'!$B$24,$G366:$AH366))+SUMIF($G$6:$AH$6,AK$6&amp;" "&amp;'Input-Func_Class'!$F$22,$G366:$AH366))&lt;Check_Limit,0,1),1)</f>
        <v>0</v>
      </c>
      <c r="AL366">
        <f ca="1">IFERROR(IF(SUMIF($G$6:$AH$6,AL$6&amp;" Total",$G366:$AH366)-(SUMIF($G$6:$AH$6,AL$6&amp;" "&amp;'Input-Func_Class'!$D$22,$G366:$AH366)+IFERROR(SUMIF($G$6:$AH$6,AL$6&amp;" "&amp;'Input-Func_Class'!$E$22,$G366:$AH366),SUMIF($G$6:$AH$6,AL$6&amp;" "&amp;'Input-Func_Class'!$B$24,$G366:$AH366))+SUMIF($G$6:$AH$6,AL$6&amp;" "&amp;'Input-Func_Class'!$F$22,$G366:$AH366))&lt;Check_Limit,0,1),1)</f>
        <v>0</v>
      </c>
      <c r="AM366">
        <f ca="1">IFERROR(IF(SUMIF($G$6:$AH$6,AM$6&amp;" Total",$G366:$AH366)-(SUMIF($G$6:$AH$6,AM$6&amp;" "&amp;'Input-Func_Class'!$D$22,$G366:$AH366)+IFERROR(SUMIF($G$6:$AH$6,AM$6&amp;" "&amp;'Input-Func_Class'!$E$22,$G366:$AH366),SUMIF($G$6:$AH$6,AM$6&amp;" "&amp;'Input-Func_Class'!$B$24,$G366:$AH366))+SUMIF($G$6:$AH$6,AM$6&amp;" "&amp;'Input-Func_Class'!$F$22,$G366:$AH366))&lt;Check_Limit,0,1),1)</f>
        <v>0</v>
      </c>
      <c r="AN366">
        <f ca="1">IFERROR(IF(SUMIF($G$6:$AH$6,AN$6&amp;" Total",$G366:$AH366)-(SUMIF($G$6:$AH$6,AN$6&amp;" "&amp;'Input-Func_Class'!$D$22,$G366:$AH366)+IFERROR(SUMIF($G$6:$AH$6,AN$6&amp;" "&amp;'Input-Func_Class'!$E$22,$G366:$AH366),SUMIF($G$6:$AH$6,AN$6&amp;" "&amp;'Input-Func_Class'!$B$24,$G366:$AH366))+SUMIF($G$6:$AH$6,AN$6&amp;" "&amp;'Input-Func_Class'!$F$22,$G366:$AH366))&lt;Check_Limit,0,1),1)</f>
        <v>0</v>
      </c>
      <c r="AO366">
        <f ca="1">IFERROR(IF(SUMIF($G$6:$AH$6,AO$6&amp;" Total",$G366:$AH366)-(SUMIF($G$6:$AH$6,AO$6&amp;" "&amp;'Input-Func_Class'!$D$22,$G366:$AH366)+IFERROR(SUMIF($G$6:$AH$6,AO$6&amp;" "&amp;'Input-Func_Class'!$E$22,$G366:$AH366),SUMIF($G$6:$AH$6,AO$6&amp;" "&amp;'Input-Func_Class'!$B$24,$G366:$AH366))+SUMIF($G$6:$AH$6,AO$6&amp;" "&amp;'Input-Func_Class'!$F$22,$G366:$AH366))&lt;Check_Limit,0,1),1)</f>
        <v>0</v>
      </c>
      <c r="AP366">
        <f ca="1">IFERROR(IF(SUMIF($G$6:$AH$6,AP$6&amp;" Total",$G366:$AH366)-(SUMIF($G$6:$AH$6,AP$6&amp;" "&amp;'Input-Func_Class'!$D$22,$G366:$AH366)+IFERROR(SUMIF($G$6:$AH$6,AP$6&amp;" "&amp;'Input-Func_Class'!$E$22,$G366:$AH366),SUMIF($G$6:$AH$6,AP$6&amp;" "&amp;'Input-Func_Class'!$B$24,$G366:$AH366))+SUMIF($G$6:$AH$6,AP$6&amp;" "&amp;'Input-Func_Class'!$F$22,$G366:$AH366))&lt;Check_Limit,0,1),1)</f>
        <v>0</v>
      </c>
    </row>
    <row r="367" spans="1:42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>Functionalization!$D367</f>
        <v>3858846.5681558503</v>
      </c>
      <c r="E367" s="11">
        <f t="shared" ca="1" si="44"/>
        <v>0</v>
      </c>
      <c r="F367" s="3" t="str">
        <f>IF($D367=0,"-",IF('Input-Accounts'!$E367&lt;&gt;0,'Input-Accounts'!$E367,'Input-Accounts'!$G367))</f>
        <v>INT_REV_REQ_exludeTAX</v>
      </c>
      <c r="G367" s="11">
        <f ca="1">IF(G$5&lt;&gt;"",HLOOKUP(G$5,Functionalization!$G$6:$M$427,ROW($A367)-5,FALSE),IFERROR(INDEX(G$391:G$427,MATCH($F367,$B$391:$B$427,0))/VLOOKUP($F367,$B$391:$AH$427,MATCH(LEFT(TRIM(G$6),FIND("~",SUBSTITUTE(G$6,"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367))*HLOOKUP(LEFT(TRIM(G$6),FIND("~",SUBSTITUTE(G$6," ","~",LEN(TRIM(G$6))-LEN(SUBSTITUTE(TRIM(G$6)," ",""))))-1)&amp;" Total",$B$6:$AH$427,ROW($A367)-5,FALSE))</f>
        <v>1414304.5801308397</v>
      </c>
      <c r="H367" s="11">
        <f ca="1">IF(H$5&lt;&gt;"",HLOOKUP(H$5,Functionalization!$G$6:$M$427,ROW($A367)-5,FALSE),IFERROR(INDEX(H$391:H$427,MATCH($F367,$B$391:$B$427,0))/VLOOKUP($F367,$B$391:$AH$427,MATCH(LEFT(TRIM(H$6),FIND("~",SUBSTITUTE(H$6,"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367))*HLOOKUP(LEFT(TRIM(H$6),FIND("~",SUBSTITUTE(H$6," ","~",LEN(TRIM(H$6))-LEN(SUBSTITUTE(TRIM(H$6)," ",""))))-1)&amp;" Total",$B$6:$AH$427,ROW($A367)-5,FALSE))</f>
        <v>0</v>
      </c>
      <c r="I367" s="11">
        <f ca="1">IF(I$5&lt;&gt;"",HLOOKUP(I$5,Functionalization!$G$6:$M$427,ROW($A367)-5,FALSE),IFERROR(INDEX(I$391:I$427,MATCH($F367,$B$391:$B$427,0))/VLOOKUP($F367,$B$391:$AH$427,MATCH(LEFT(TRIM(I$6),FIND("~",SUBSTITUTE(I$6,"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367))*HLOOKUP(LEFT(TRIM(I$6),FIND("~",SUBSTITUTE(I$6," ","~",LEN(TRIM(I$6))-LEN(SUBSTITUTE(TRIM(I$6)," ",""))))-1)&amp;" Total",$B$6:$AH$427,ROW($A367)-5,FALSE))</f>
        <v>1414304.5801308397</v>
      </c>
      <c r="J367" s="11">
        <f ca="1">IF(J$5&lt;&gt;"",HLOOKUP(J$5,Functionalization!$G$6:$M$427,ROW($A367)-5,FALSE),IFERROR(INDEX(J$391:J$427,MATCH($F367,$B$391:$B$427,0))/VLOOKUP($F367,$B$391:$AH$427,MATCH(LEFT(TRIM(J$6),FIND("~",SUBSTITUTE(J$6,"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367))*HLOOKUP(LEFT(TRIM(J$6),FIND("~",SUBSTITUTE(J$6," ","~",LEN(TRIM(J$6))-LEN(SUBSTITUTE(TRIM(J$6)," ",""))))-1)&amp;" Total",$B$6:$AH$427,ROW($A367)-5,FALSE))</f>
        <v>0</v>
      </c>
      <c r="K367" s="11">
        <f ca="1">IF(K$5&lt;&gt;"",HLOOKUP(K$5,Functionalization!$G$6:$M$427,ROW($A367)-5,FALSE),IFERROR(INDEX(K$391:K$427,MATCH($F367,$B$391:$B$427,0))/VLOOKUP($F367,$B$391:$AH$427,MATCH(LEFT(TRIM(K$6),FIND("~",SUBSTITUTE(K$6,"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367))*HLOOKUP(LEFT(TRIM(K$6),FIND("~",SUBSTITUTE(K$6," ","~",LEN(TRIM(K$6))-LEN(SUBSTITUTE(TRIM(K$6)," ",""))))-1)&amp;" Total",$B$6:$AH$427,ROW($A367)-5,FALSE))</f>
        <v>90650.603376729545</v>
      </c>
      <c r="L367" s="11">
        <f ca="1">IF(L$5&lt;&gt;"",HLOOKUP(L$5,Functionalization!$G$6:$M$427,ROW($A367)-5,FALSE),IFERROR(INDEX(L$391:L$427,MATCH($F367,$B$391:$B$427,0))/VLOOKUP($F367,$B$391:$AH$427,MATCH(LEFT(TRIM(L$6),FIND("~",SUBSTITUTE(L$6,"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367))*HLOOKUP(LEFT(TRIM(L$6),FIND("~",SUBSTITUTE(L$6," ","~",LEN(TRIM(L$6))-LEN(SUBSTITUTE(TRIM(L$6)," ",""))))-1)&amp;" Total",$B$6:$AH$427,ROW($A367)-5,FALSE))</f>
        <v>0</v>
      </c>
      <c r="M367" s="11">
        <f ca="1">IF(M$5&lt;&gt;"",HLOOKUP(M$5,Functionalization!$G$6:$M$427,ROW($A367)-5,FALSE),IFERROR(INDEX(M$391:M$427,MATCH($F367,$B$391:$B$427,0))/VLOOKUP($F367,$B$391:$AH$427,MATCH(LEFT(TRIM(M$6),FIND("~",SUBSTITUTE(M$6,"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367))*HLOOKUP(LEFT(TRIM(M$6),FIND("~",SUBSTITUTE(M$6," ","~",LEN(TRIM(M$6))-LEN(SUBSTITUTE(TRIM(M$6)," ",""))))-1)&amp;" Total",$B$6:$AH$427,ROW($A367)-5,FALSE))</f>
        <v>90650.603376729545</v>
      </c>
      <c r="N367" s="11">
        <f ca="1">IF(N$5&lt;&gt;"",HLOOKUP(N$5,Functionalization!$G$6:$M$427,ROW($A367)-5,FALSE),IFERROR(INDEX(N$391:N$427,MATCH($F367,$B$391:$B$427,0))/VLOOKUP($F367,$B$391:$AH$427,MATCH(LEFT(TRIM(N$6),FIND("~",SUBSTITUTE(N$6,"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367))*HLOOKUP(LEFT(TRIM(N$6),FIND("~",SUBSTITUTE(N$6," ","~",LEN(TRIM(N$6))-LEN(SUBSTITUTE(TRIM(N$6)," ",""))))-1)&amp;" Total",$B$6:$AH$427,ROW($A367)-5,FALSE))</f>
        <v>0</v>
      </c>
      <c r="O367" s="11">
        <f ca="1">IF(O$5&lt;&gt;"",HLOOKUP(O$5,Functionalization!$G$6:$M$427,ROW($A367)-5,FALSE),IFERROR(INDEX(O$391:O$427,MATCH($F367,$B$391:$B$427,0))/VLOOKUP($F367,$B$391:$AH$427,MATCH(LEFT(TRIM(O$6),FIND("~",SUBSTITUTE(O$6,"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367))*HLOOKUP(LEFT(TRIM(O$6),FIND("~",SUBSTITUTE(O$6," ","~",LEN(TRIM(O$6))-LEN(SUBSTITUTE(TRIM(O$6)," ",""))))-1)&amp;" Total",$B$6:$AH$427,ROW($A367)-5,FALSE))</f>
        <v>32164.258398412305</v>
      </c>
      <c r="P367" s="11">
        <f ca="1">IF(P$5&lt;&gt;"",HLOOKUP(P$5,Functionalization!$G$6:$M$427,ROW($A367)-5,FALSE),IFERROR(INDEX(P$391:P$427,MATCH($F367,$B$391:$B$427,0))/VLOOKUP($F367,$B$391:$AH$427,MATCH(LEFT(TRIM(P$6),FIND("~",SUBSTITUTE(P$6,"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367))*HLOOKUP(LEFT(TRIM(P$6),FIND("~",SUBSTITUTE(P$6," ","~",LEN(TRIM(P$6))-LEN(SUBSTITUTE(TRIM(P$6)," ",""))))-1)&amp;" Total",$B$6:$AH$427,ROW($A367)-5,FALSE))</f>
        <v>20415.939323869825</v>
      </c>
      <c r="Q367" s="11">
        <f ca="1">IF(Q$5&lt;&gt;"",HLOOKUP(Q$5,Functionalization!$G$6:$M$427,ROW($A367)-5,FALSE),IFERROR(INDEX(Q$391:Q$427,MATCH($F367,$B$391:$B$427,0))/VLOOKUP($F367,$B$391:$AH$427,MATCH(LEFT(TRIM(Q$6),FIND("~",SUBSTITUTE(Q$6,"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367))*HLOOKUP(LEFT(TRIM(Q$6),FIND("~",SUBSTITUTE(Q$6," ","~",LEN(TRIM(Q$6))-LEN(SUBSTITUTE(TRIM(Q$6)," ",""))))-1)&amp;" Total",$B$6:$AH$427,ROW($A367)-5,FALSE))</f>
        <v>11748.319074542478</v>
      </c>
      <c r="R367" s="11">
        <f ca="1">IF(R$5&lt;&gt;"",HLOOKUP(R$5,Functionalization!$G$6:$M$427,ROW($A367)-5,FALSE),IFERROR(INDEX(R$391:R$427,MATCH($F367,$B$391:$B$427,0))/VLOOKUP($F367,$B$391:$AH$427,MATCH(LEFT(TRIM(R$6),FIND("~",SUBSTITUTE(R$6,"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367))*HLOOKUP(LEFT(TRIM(R$6),FIND("~",SUBSTITUTE(R$6," ","~",LEN(TRIM(R$6))-LEN(SUBSTITUTE(TRIM(R$6)," ",""))))-1)&amp;" Total",$B$6:$AH$427,ROW($A367)-5,FALSE))</f>
        <v>0</v>
      </c>
      <c r="S367" s="11">
        <f ca="1">IF(S$5&lt;&gt;"",HLOOKUP(S$5,Functionalization!$G$6:$M$427,ROW($A367)-5,FALSE),IFERROR(INDEX(S$391:S$427,MATCH($F367,$B$391:$B$427,0))/VLOOKUP($F367,$B$391:$AH$427,MATCH(LEFT(TRIM(S$6),FIND("~",SUBSTITUTE(S$6,"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367))*HLOOKUP(LEFT(TRIM(S$6),FIND("~",SUBSTITUTE(S$6," ","~",LEN(TRIM(S$6))-LEN(SUBSTITUTE(TRIM(S$6)," ",""))))-1)&amp;" Total",$B$6:$AH$427,ROW($A367)-5,FALSE))</f>
        <v>128716.98256672837</v>
      </c>
      <c r="T367" s="11">
        <f ca="1">IF(T$5&lt;&gt;"",HLOOKUP(T$5,Functionalization!$G$6:$M$427,ROW($A367)-5,FALSE),IFERROR(INDEX(T$391:T$427,MATCH($F367,$B$391:$B$427,0))/VLOOKUP($F367,$B$391:$AH$427,MATCH(LEFT(TRIM(T$6),FIND("~",SUBSTITUTE(T$6,"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367))*HLOOKUP(LEFT(TRIM(T$6),FIND("~",SUBSTITUTE(T$6," ","~",LEN(TRIM(T$6))-LEN(SUBSTITUTE(TRIM(T$6)," ",""))))-1)&amp;" Total",$B$6:$AH$427,ROW($A367)-5,FALSE))</f>
        <v>128716.98256672837</v>
      </c>
      <c r="U367" s="11">
        <f ca="1">IF(U$5&lt;&gt;"",HLOOKUP(U$5,Functionalization!$G$6:$M$427,ROW($A367)-5,FALSE),IFERROR(INDEX(U$391:U$427,MATCH($F367,$B$391:$B$427,0))/VLOOKUP($F367,$B$391:$AH$427,MATCH(LEFT(TRIM(U$6),FIND("~",SUBSTITUTE(U$6,"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367))*HLOOKUP(LEFT(TRIM(U$6),FIND("~",SUBSTITUTE(U$6," ","~",LEN(TRIM(U$6))-LEN(SUBSTITUTE(TRIM(U$6)," ",""))))-1)&amp;" Total",$B$6:$AH$427,ROW($A367)-5,FALSE))</f>
        <v>0</v>
      </c>
      <c r="V367" s="11">
        <f ca="1">IF(V$5&lt;&gt;"",HLOOKUP(V$5,Functionalization!$G$6:$M$427,ROW($A367)-5,FALSE),IFERROR(INDEX(V$391:V$427,MATCH($F367,$B$391:$B$427,0))/VLOOKUP($F367,$B$391:$AH$427,MATCH(LEFT(TRIM(V$6),FIND("~",SUBSTITUTE(V$6,"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367))*HLOOKUP(LEFT(TRIM(V$6),FIND("~",SUBSTITUTE(V$6," ","~",LEN(TRIM(V$6))-LEN(SUBSTITUTE(TRIM(V$6)," ",""))))-1)&amp;" Total",$B$6:$AH$427,ROW($A367)-5,FALSE))</f>
        <v>0</v>
      </c>
      <c r="W367" s="11">
        <f ca="1">IF(W$5&lt;&gt;"",HLOOKUP(W$5,Functionalization!$G$6:$M$427,ROW($A367)-5,FALSE),IFERROR(INDEX(W$391:W$427,MATCH($F367,$B$391:$B$427,0))/VLOOKUP($F367,$B$391:$AH$427,MATCH(LEFT(TRIM(W$6),FIND("~",SUBSTITUTE(W$6,"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367))*HLOOKUP(LEFT(TRIM(W$6),FIND("~",SUBSTITUTE(W$6," ","~",LEN(TRIM(W$6))-LEN(SUBSTITUTE(TRIM(W$6)," ",""))))-1)&amp;" Total",$B$6:$AH$427,ROW($A367)-5,FALSE))</f>
        <v>1529244.8927307164</v>
      </c>
      <c r="X367" s="11">
        <f ca="1">IF(X$5&lt;&gt;"",HLOOKUP(X$5,Functionalization!$G$6:$M$427,ROW($A367)-5,FALSE),IFERROR(INDEX(X$391:X$427,MATCH($F367,$B$391:$B$427,0))/VLOOKUP($F367,$B$391:$AH$427,MATCH(LEFT(TRIM(X$6),FIND("~",SUBSTITUTE(X$6,"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367))*HLOOKUP(LEFT(TRIM(X$6),FIND("~",SUBSTITUTE(X$6," ","~",LEN(TRIM(X$6))-LEN(SUBSTITUTE(TRIM(X$6)," ",""))))-1)&amp;" Total",$B$6:$AH$427,ROW($A367)-5,FALSE))</f>
        <v>1182372.4563932167</v>
      </c>
      <c r="Y367" s="11">
        <f ca="1">IF(Y$5&lt;&gt;"",HLOOKUP(Y$5,Functionalization!$G$6:$M$427,ROW($A367)-5,FALSE),IFERROR(INDEX(Y$391:Y$427,MATCH($F367,$B$391:$B$427,0))/VLOOKUP($F367,$B$391:$AH$427,MATCH(LEFT(TRIM(Y$6),FIND("~",SUBSTITUTE(Y$6,"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367))*HLOOKUP(LEFT(TRIM(Y$6),FIND("~",SUBSTITUTE(Y$6," ","~",LEN(TRIM(Y$6))-LEN(SUBSTITUTE(TRIM(Y$6)," ",""))))-1)&amp;" Total",$B$6:$AH$427,ROW($A367)-5,FALSE))</f>
        <v>0</v>
      </c>
      <c r="Z367" s="11">
        <f ca="1">IF(Z$5&lt;&gt;"",HLOOKUP(Z$5,Functionalization!$G$6:$M$427,ROW($A367)-5,FALSE),IFERROR(INDEX(Z$391:Z$427,MATCH($F367,$B$391:$B$427,0))/VLOOKUP($F367,$B$391:$AH$427,MATCH(LEFT(TRIM(Z$6),FIND("~",SUBSTITUTE(Z$6,"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367))*HLOOKUP(LEFT(TRIM(Z$6),FIND("~",SUBSTITUTE(Z$6," ","~",LEN(TRIM(Z$6))-LEN(SUBSTITUTE(TRIM(Z$6)," ",""))))-1)&amp;" Total",$B$6:$AH$427,ROW($A367)-5,FALSE))</f>
        <v>346872.43633749988</v>
      </c>
      <c r="AA367" s="11">
        <f ca="1">IF(AA$5&lt;&gt;"",HLOOKUP(AA$5,Functionalization!$G$6:$M$427,ROW($A367)-5,FALSE),IFERROR(INDEX(AA$391:AA$427,MATCH($F367,$B$391:$B$427,0))/VLOOKUP($F367,$B$391:$AH$427,MATCH(LEFT(TRIM(AA$6),FIND("~",SUBSTITUTE(AA$6,"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367))*HLOOKUP(LEFT(TRIM(AA$6),FIND("~",SUBSTITUTE(AA$6," ","~",LEN(TRIM(AA$6))-LEN(SUBSTITUTE(TRIM(AA$6)," ",""))))-1)&amp;" Total",$B$6:$AH$427,ROW($A367)-5,FALSE))</f>
        <v>486115.10366506764</v>
      </c>
      <c r="AB367" s="11">
        <f ca="1">IF(AB$5&lt;&gt;"",HLOOKUP(AB$5,Functionalization!$G$6:$M$427,ROW($A367)-5,FALSE),IFERROR(INDEX(AB$391:AB$427,MATCH($F367,$B$391:$B$427,0))/VLOOKUP($F367,$B$391:$AH$427,MATCH(LEFT(TRIM(AB$6),FIND("~",SUBSTITUTE(AB$6,"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367))*HLOOKUP(LEFT(TRIM(AB$6),FIND("~",SUBSTITUTE(AB$6," ","~",LEN(TRIM(AB$6))-LEN(SUBSTITUTE(TRIM(AB$6)," ",""))))-1)&amp;" Total",$B$6:$AH$427,ROW($A367)-5,FALSE))</f>
        <v>0</v>
      </c>
      <c r="AC367" s="11">
        <f ca="1">IF(AC$5&lt;&gt;"",HLOOKUP(AC$5,Functionalization!$G$6:$M$427,ROW($A367)-5,FALSE),IFERROR(INDEX(AC$391:AC$427,MATCH($F367,$B$391:$B$427,0))/VLOOKUP($F367,$B$391:$AH$427,MATCH(LEFT(TRIM(AC$6),FIND("~",SUBSTITUTE(AC$6,"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367))*HLOOKUP(LEFT(TRIM(AC$6),FIND("~",SUBSTITUTE(AC$6," ","~",LEN(TRIM(AC$6))-LEN(SUBSTITUTE(TRIM(AC$6)," ",""))))-1)&amp;" Total",$B$6:$AH$427,ROW($A367)-5,FALSE))</f>
        <v>0</v>
      </c>
      <c r="AD367" s="11">
        <f ca="1">IF(AD$5&lt;&gt;"",HLOOKUP(AD$5,Functionalization!$G$6:$M$427,ROW($A367)-5,FALSE),IFERROR(INDEX(AD$391:AD$427,MATCH($F367,$B$391:$B$427,0))/VLOOKUP($F367,$B$391:$AH$427,MATCH(LEFT(TRIM(AD$6),FIND("~",SUBSTITUTE(AD$6,"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367))*HLOOKUP(LEFT(TRIM(AD$6),FIND("~",SUBSTITUTE(AD$6," ","~",LEN(TRIM(AD$6))-LEN(SUBSTITUTE(TRIM(AD$6)," ",""))))-1)&amp;" Total",$B$6:$AH$427,ROW($A367)-5,FALSE))</f>
        <v>486115.10366506764</v>
      </c>
      <c r="AE367" s="11">
        <f ca="1">IF(AE$5&lt;&gt;"",HLOOKUP(AE$5,Functionalization!$G$6:$M$427,ROW($A367)-5,FALSE),IFERROR(INDEX(AE$391:AE$427,MATCH($F367,$B$391:$B$427,0))/VLOOKUP($F367,$B$391:$AH$427,MATCH(LEFT(TRIM(AE$6),FIND("~",SUBSTITUTE(AE$6,"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367))*HLOOKUP(LEFT(TRIM(AE$6),FIND("~",SUBSTITUTE(AE$6," ","~",LEN(TRIM(AE$6))-LEN(SUBSTITUTE(TRIM(AE$6)," ",""))))-1)&amp;" Total",$B$6:$AH$427,ROW($A367)-5,FALSE))</f>
        <v>177650.1472873553</v>
      </c>
      <c r="AF367" s="11">
        <f ca="1">IF(AF$5&lt;&gt;"",HLOOKUP(AF$5,Functionalization!$G$6:$M$427,ROW($A367)-5,FALSE),IFERROR(INDEX(AF$391:AF$427,MATCH($F367,$B$391:$B$427,0))/VLOOKUP($F367,$B$391:$AH$427,MATCH(LEFT(TRIM(AF$6),FIND("~",SUBSTITUTE(AF$6,"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367))*HLOOKUP(LEFT(TRIM(AF$6),FIND("~",SUBSTITUTE(AF$6," ","~",LEN(TRIM(AF$6))-LEN(SUBSTITUTE(TRIM(AF$6)," ",""))))-1)&amp;" Total",$B$6:$AH$427,ROW($A367)-5,FALSE))</f>
        <v>0</v>
      </c>
      <c r="AG367" s="11">
        <f ca="1">IF(AG$5&lt;&gt;"",HLOOKUP(AG$5,Functionalization!$G$6:$M$427,ROW($A367)-5,FALSE),IFERROR(INDEX(AG$391:AG$427,MATCH($F367,$B$391:$B$427,0))/VLOOKUP($F367,$B$391:$AH$427,MATCH(LEFT(TRIM(AG$6),FIND("~",SUBSTITUTE(AG$6,"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367))*HLOOKUP(LEFT(TRIM(AG$6),FIND("~",SUBSTITUTE(AG$6," ","~",LEN(TRIM(AG$6))-LEN(SUBSTITUTE(TRIM(AG$6)," ",""))))-1)&amp;" Total",$B$6:$AH$427,ROW($A367)-5,FALSE))</f>
        <v>0</v>
      </c>
      <c r="AH367" s="11">
        <f ca="1">IF(AH$5&lt;&gt;"",HLOOKUP(AH$5,Functionalization!$G$6:$M$427,ROW($A367)-5,FALSE),IFERROR(INDEX(AH$391:AH$427,MATCH($F367,$B$391:$B$427,0))/VLOOKUP($F367,$B$391:$AH$427,MATCH(LEFT(TRIM(AH$6),FIND("~",SUBSTITUTE(AH$6,"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367))*HLOOKUP(LEFT(TRIM(AH$6),FIND("~",SUBSTITUTE(AH$6," ","~",LEN(TRIM(AH$6))-LEN(SUBSTITUTE(TRIM(AH$6)," ",""))))-1)&amp;" Total",$B$6:$AH$427,ROW($A367)-5,FALSE))</f>
        <v>177650.1472873553</v>
      </c>
      <c r="AJ367">
        <f ca="1">IFERROR(IF(SUMIF($G$6:$AH$6,AJ$6&amp;" Total",$G367:$AH367)-(SUMIF($G$6:$AH$6,AJ$6&amp;" "&amp;'Input-Func_Class'!$D$22,$G367:$AH367)+IFERROR(SUMIF($G$6:$AH$6,AJ$6&amp;" "&amp;'Input-Func_Class'!$E$22,$G367:$AH367),SUMIF($G$6:$AH$6,AJ$6&amp;" "&amp;'Input-Func_Class'!$B$24,$G367:$AH367))+SUMIF($G$6:$AH$6,AJ$6&amp;" "&amp;'Input-Func_Class'!$F$22,$G367:$AH367))&lt;Check_Limit,0,1),1)</f>
        <v>0</v>
      </c>
      <c r="AK367">
        <f ca="1">IFERROR(IF(SUMIF($G$6:$AH$6,AK$6&amp;" Total",$G367:$AH367)-(SUMIF($G$6:$AH$6,AK$6&amp;" "&amp;'Input-Func_Class'!$D$22,$G367:$AH367)+IFERROR(SUMIF($G$6:$AH$6,AK$6&amp;" "&amp;'Input-Func_Class'!$E$22,$G367:$AH367),SUMIF($G$6:$AH$6,AK$6&amp;" "&amp;'Input-Func_Class'!$B$24,$G367:$AH367))+SUMIF($G$6:$AH$6,AK$6&amp;" "&amp;'Input-Func_Class'!$F$22,$G367:$AH367))&lt;Check_Limit,0,1),1)</f>
        <v>0</v>
      </c>
      <c r="AL367">
        <f ca="1">IFERROR(IF(SUMIF($G$6:$AH$6,AL$6&amp;" Total",$G367:$AH367)-(SUMIF($G$6:$AH$6,AL$6&amp;" "&amp;'Input-Func_Class'!$D$22,$G367:$AH367)+IFERROR(SUMIF($G$6:$AH$6,AL$6&amp;" "&amp;'Input-Func_Class'!$E$22,$G367:$AH367),SUMIF($G$6:$AH$6,AL$6&amp;" "&amp;'Input-Func_Class'!$B$24,$G367:$AH367))+SUMIF($G$6:$AH$6,AL$6&amp;" "&amp;'Input-Func_Class'!$F$22,$G367:$AH367))&lt;Check_Limit,0,1),1)</f>
        <v>0</v>
      </c>
      <c r="AM367">
        <f ca="1">IFERROR(IF(SUMIF($G$6:$AH$6,AM$6&amp;" Total",$G367:$AH367)-(SUMIF($G$6:$AH$6,AM$6&amp;" "&amp;'Input-Func_Class'!$D$22,$G367:$AH367)+IFERROR(SUMIF($G$6:$AH$6,AM$6&amp;" "&amp;'Input-Func_Class'!$E$22,$G367:$AH367),SUMIF($G$6:$AH$6,AM$6&amp;" "&amp;'Input-Func_Class'!$B$24,$G367:$AH367))+SUMIF($G$6:$AH$6,AM$6&amp;" "&amp;'Input-Func_Class'!$F$22,$G367:$AH367))&lt;Check_Limit,0,1),1)</f>
        <v>0</v>
      </c>
      <c r="AN367">
        <f ca="1">IFERROR(IF(SUMIF($G$6:$AH$6,AN$6&amp;" Total",$G367:$AH367)-(SUMIF($G$6:$AH$6,AN$6&amp;" "&amp;'Input-Func_Class'!$D$22,$G367:$AH367)+IFERROR(SUMIF($G$6:$AH$6,AN$6&amp;" "&amp;'Input-Func_Class'!$E$22,$G367:$AH367),SUMIF($G$6:$AH$6,AN$6&amp;" "&amp;'Input-Func_Class'!$B$24,$G367:$AH367))+SUMIF($G$6:$AH$6,AN$6&amp;" "&amp;'Input-Func_Class'!$F$22,$G367:$AH367))&lt;Check_Limit,0,1),1)</f>
        <v>0</v>
      </c>
      <c r="AO367">
        <f ca="1">IFERROR(IF(SUMIF($G$6:$AH$6,AO$6&amp;" Total",$G367:$AH367)-(SUMIF($G$6:$AH$6,AO$6&amp;" "&amp;'Input-Func_Class'!$D$22,$G367:$AH367)+IFERROR(SUMIF($G$6:$AH$6,AO$6&amp;" "&amp;'Input-Func_Class'!$E$22,$G367:$AH367),SUMIF($G$6:$AH$6,AO$6&amp;" "&amp;'Input-Func_Class'!$B$24,$G367:$AH367))+SUMIF($G$6:$AH$6,AO$6&amp;" "&amp;'Input-Func_Class'!$F$22,$G367:$AH367))&lt;Check_Limit,0,1),1)</f>
        <v>0</v>
      </c>
      <c r="AP367">
        <f ca="1">IFERROR(IF(SUMIF($G$6:$AH$6,AP$6&amp;" Total",$G367:$AH367)-(SUMIF($G$6:$AH$6,AP$6&amp;" "&amp;'Input-Func_Class'!$D$22,$G367:$AH367)+IFERROR(SUMIF($G$6:$AH$6,AP$6&amp;" "&amp;'Input-Func_Class'!$E$22,$G367:$AH367),SUMIF($G$6:$AH$6,AP$6&amp;" "&amp;'Input-Func_Class'!$B$24,$G367:$AH367))+SUMIF($G$6:$AH$6,AP$6&amp;" "&amp;'Input-Func_Class'!$F$22,$G367:$AH367))&lt;Check_Limit,0,1),1)</f>
        <v>0</v>
      </c>
    </row>
    <row r="368" spans="1:42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>Functionalization!$D368</f>
        <v>2425742.87</v>
      </c>
      <c r="E368" s="11">
        <f t="shared" ca="1" si="44"/>
        <v>0</v>
      </c>
      <c r="F368" s="3" t="str">
        <f>IF($D368=0,"-",IF('Input-Accounts'!$E368&lt;&gt;0,'Input-Accounts'!$E368,'Input-Accounts'!$G368))</f>
        <v>INT_REV_REQ_exludeTAX</v>
      </c>
      <c r="G368" s="11">
        <f ca="1">IF(G$5&lt;&gt;"",HLOOKUP(G$5,Functionalization!$G$6:$M$427,ROW($A368)-5,FALSE),IFERROR(INDEX(G$391:G$427,MATCH($F368,$B$391:$B$427,0))/VLOOKUP($F368,$B$391:$AH$427,MATCH(LEFT(TRIM(G$6),FIND("~",SUBSTITUTE(G$6,"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368))*HLOOKUP(LEFT(TRIM(G$6),FIND("~",SUBSTITUTE(G$6," ","~",LEN(TRIM(G$6))-LEN(SUBSTITUTE(TRIM(G$6)," ",""))))-1)&amp;" Total",$B$6:$AH$427,ROW($A368)-5,FALSE))</f>
        <v>889058.21744042146</v>
      </c>
      <c r="H368" s="11">
        <f ca="1">IF(H$5&lt;&gt;"",HLOOKUP(H$5,Functionalization!$G$6:$M$427,ROW($A368)-5,FALSE),IFERROR(INDEX(H$391:H$427,MATCH($F368,$B$391:$B$427,0))/VLOOKUP($F368,$B$391:$AH$427,MATCH(LEFT(TRIM(H$6),FIND("~",SUBSTITUTE(H$6,"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368))*HLOOKUP(LEFT(TRIM(H$6),FIND("~",SUBSTITUTE(H$6," ","~",LEN(TRIM(H$6))-LEN(SUBSTITUTE(TRIM(H$6)," ",""))))-1)&amp;" Total",$B$6:$AH$427,ROW($A368)-5,FALSE))</f>
        <v>0</v>
      </c>
      <c r="I368" s="11">
        <f ca="1">IF(I$5&lt;&gt;"",HLOOKUP(I$5,Functionalization!$G$6:$M$427,ROW($A368)-5,FALSE),IFERROR(INDEX(I$391:I$427,MATCH($F368,$B$391:$B$427,0))/VLOOKUP($F368,$B$391:$AH$427,MATCH(LEFT(TRIM(I$6),FIND("~",SUBSTITUTE(I$6,"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368))*HLOOKUP(LEFT(TRIM(I$6),FIND("~",SUBSTITUTE(I$6," ","~",LEN(TRIM(I$6))-LEN(SUBSTITUTE(TRIM(I$6)," ",""))))-1)&amp;" Total",$B$6:$AH$427,ROW($A368)-5,FALSE))</f>
        <v>889058.21744042146</v>
      </c>
      <c r="J368" s="11">
        <f ca="1">IF(J$5&lt;&gt;"",HLOOKUP(J$5,Functionalization!$G$6:$M$427,ROW($A368)-5,FALSE),IFERROR(INDEX(J$391:J$427,MATCH($F368,$B$391:$B$427,0))/VLOOKUP($F368,$B$391:$AH$427,MATCH(LEFT(TRIM(J$6),FIND("~",SUBSTITUTE(J$6,"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368))*HLOOKUP(LEFT(TRIM(J$6),FIND("~",SUBSTITUTE(J$6," ","~",LEN(TRIM(J$6))-LEN(SUBSTITUTE(TRIM(J$6)," ",""))))-1)&amp;" Total",$B$6:$AH$427,ROW($A368)-5,FALSE))</f>
        <v>0</v>
      </c>
      <c r="K368" s="11">
        <f ca="1">IF(K$5&lt;&gt;"",HLOOKUP(K$5,Functionalization!$G$6:$M$427,ROW($A368)-5,FALSE),IFERROR(INDEX(K$391:K$427,MATCH($F368,$B$391:$B$427,0))/VLOOKUP($F368,$B$391:$AH$427,MATCH(LEFT(TRIM(K$6),FIND("~",SUBSTITUTE(K$6,"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368))*HLOOKUP(LEFT(TRIM(K$6),FIND("~",SUBSTITUTE(K$6," ","~",LEN(TRIM(K$6))-LEN(SUBSTITUTE(TRIM(K$6)," ",""))))-1)&amp;" Total",$B$6:$AH$427,ROW($A368)-5,FALSE))</f>
        <v>56984.658736350815</v>
      </c>
      <c r="L368" s="11">
        <f ca="1">IF(L$5&lt;&gt;"",HLOOKUP(L$5,Functionalization!$G$6:$M$427,ROW($A368)-5,FALSE),IFERROR(INDEX(L$391:L$427,MATCH($F368,$B$391:$B$427,0))/VLOOKUP($F368,$B$391:$AH$427,MATCH(LEFT(TRIM(L$6),FIND("~",SUBSTITUTE(L$6,"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368))*HLOOKUP(LEFT(TRIM(L$6),FIND("~",SUBSTITUTE(L$6," ","~",LEN(TRIM(L$6))-LEN(SUBSTITUTE(TRIM(L$6)," ",""))))-1)&amp;" Total",$B$6:$AH$427,ROW($A368)-5,FALSE))</f>
        <v>0</v>
      </c>
      <c r="M368" s="11">
        <f ca="1">IF(M$5&lt;&gt;"",HLOOKUP(M$5,Functionalization!$G$6:$M$427,ROW($A368)-5,FALSE),IFERROR(INDEX(M$391:M$427,MATCH($F368,$B$391:$B$427,0))/VLOOKUP($F368,$B$391:$AH$427,MATCH(LEFT(TRIM(M$6),FIND("~",SUBSTITUTE(M$6,"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368))*HLOOKUP(LEFT(TRIM(M$6),FIND("~",SUBSTITUTE(M$6," ","~",LEN(TRIM(M$6))-LEN(SUBSTITUTE(TRIM(M$6)," ",""))))-1)&amp;" Total",$B$6:$AH$427,ROW($A368)-5,FALSE))</f>
        <v>56984.658736350815</v>
      </c>
      <c r="N368" s="11">
        <f ca="1">IF(N$5&lt;&gt;"",HLOOKUP(N$5,Functionalization!$G$6:$M$427,ROW($A368)-5,FALSE),IFERROR(INDEX(N$391:N$427,MATCH($F368,$B$391:$B$427,0))/VLOOKUP($F368,$B$391:$AH$427,MATCH(LEFT(TRIM(N$6),FIND("~",SUBSTITUTE(N$6,"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368))*HLOOKUP(LEFT(TRIM(N$6),FIND("~",SUBSTITUTE(N$6," ","~",LEN(TRIM(N$6))-LEN(SUBSTITUTE(TRIM(N$6)," ",""))))-1)&amp;" Total",$B$6:$AH$427,ROW($A368)-5,FALSE))</f>
        <v>0</v>
      </c>
      <c r="O368" s="11">
        <f ca="1">IF(O$5&lt;&gt;"",HLOOKUP(O$5,Functionalization!$G$6:$M$427,ROW($A368)-5,FALSE),IFERROR(INDEX(O$391:O$427,MATCH($F368,$B$391:$B$427,0))/VLOOKUP($F368,$B$391:$AH$427,MATCH(LEFT(TRIM(O$6),FIND("~",SUBSTITUTE(O$6,"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368))*HLOOKUP(LEFT(TRIM(O$6),FIND("~",SUBSTITUTE(O$6," ","~",LEN(TRIM(O$6))-LEN(SUBSTITUTE(TRIM(O$6)," ",""))))-1)&amp;" Total",$B$6:$AH$427,ROW($A368)-5,FALSE))</f>
        <v>20219.052273973473</v>
      </c>
      <c r="P368" s="11">
        <f ca="1">IF(P$5&lt;&gt;"",HLOOKUP(P$5,Functionalization!$G$6:$M$427,ROW($A368)-5,FALSE),IFERROR(INDEX(P$391:P$427,MATCH($F368,$B$391:$B$427,0))/VLOOKUP($F368,$B$391:$AH$427,MATCH(LEFT(TRIM(P$6),FIND("~",SUBSTITUTE(P$6,"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368))*HLOOKUP(LEFT(TRIM(P$6),FIND("~",SUBSTITUTE(P$6," ","~",LEN(TRIM(P$6))-LEN(SUBSTITUTE(TRIM(P$6)," ",""))))-1)&amp;" Total",$B$6:$AH$427,ROW($A368)-5,FALSE))</f>
        <v>12833.839950495201</v>
      </c>
      <c r="Q368" s="11">
        <f ca="1">IF(Q$5&lt;&gt;"",HLOOKUP(Q$5,Functionalization!$G$6:$M$427,ROW($A368)-5,FALSE),IFERROR(INDEX(Q$391:Q$427,MATCH($F368,$B$391:$B$427,0))/VLOOKUP($F368,$B$391:$AH$427,MATCH(LEFT(TRIM(Q$6),FIND("~",SUBSTITUTE(Q$6,"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368))*HLOOKUP(LEFT(TRIM(Q$6),FIND("~",SUBSTITUTE(Q$6," ","~",LEN(TRIM(Q$6))-LEN(SUBSTITUTE(TRIM(Q$6)," ",""))))-1)&amp;" Total",$B$6:$AH$427,ROW($A368)-5,FALSE))</f>
        <v>7385.2123234782712</v>
      </c>
      <c r="R368" s="11">
        <f ca="1">IF(R$5&lt;&gt;"",HLOOKUP(R$5,Functionalization!$G$6:$M$427,ROW($A368)-5,FALSE),IFERROR(INDEX(R$391:R$427,MATCH($F368,$B$391:$B$427,0))/VLOOKUP($F368,$B$391:$AH$427,MATCH(LEFT(TRIM(R$6),FIND("~",SUBSTITUTE(R$6,"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368))*HLOOKUP(LEFT(TRIM(R$6),FIND("~",SUBSTITUTE(R$6," ","~",LEN(TRIM(R$6))-LEN(SUBSTITUTE(TRIM(R$6)," ",""))))-1)&amp;" Total",$B$6:$AH$427,ROW($A368)-5,FALSE))</f>
        <v>0</v>
      </c>
      <c r="S368" s="11">
        <f ca="1">IF(S$5&lt;&gt;"",HLOOKUP(S$5,Functionalization!$G$6:$M$427,ROW($A368)-5,FALSE),IFERROR(INDEX(S$391:S$427,MATCH($F368,$B$391:$B$427,0))/VLOOKUP($F368,$B$391:$AH$427,MATCH(LEFT(TRIM(S$6),FIND("~",SUBSTITUTE(S$6,"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368))*HLOOKUP(LEFT(TRIM(S$6),FIND("~",SUBSTITUTE(S$6," ","~",LEN(TRIM(S$6))-LEN(SUBSTITUTE(TRIM(S$6)," ",""))))-1)&amp;" Total",$B$6:$AH$427,ROW($A368)-5,FALSE))</f>
        <v>80913.894137639421</v>
      </c>
      <c r="T368" s="11">
        <f ca="1">IF(T$5&lt;&gt;"",HLOOKUP(T$5,Functionalization!$G$6:$M$427,ROW($A368)-5,FALSE),IFERROR(INDEX(T$391:T$427,MATCH($F368,$B$391:$B$427,0))/VLOOKUP($F368,$B$391:$AH$427,MATCH(LEFT(TRIM(T$6),FIND("~",SUBSTITUTE(T$6,"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368))*HLOOKUP(LEFT(TRIM(T$6),FIND("~",SUBSTITUTE(T$6," ","~",LEN(TRIM(T$6))-LEN(SUBSTITUTE(TRIM(T$6)," ",""))))-1)&amp;" Total",$B$6:$AH$427,ROW($A368)-5,FALSE))</f>
        <v>80913.894137639421</v>
      </c>
      <c r="U368" s="11">
        <f ca="1">IF(U$5&lt;&gt;"",HLOOKUP(U$5,Functionalization!$G$6:$M$427,ROW($A368)-5,FALSE),IFERROR(INDEX(U$391:U$427,MATCH($F368,$B$391:$B$427,0))/VLOOKUP($F368,$B$391:$AH$427,MATCH(LEFT(TRIM(U$6),FIND("~",SUBSTITUTE(U$6,"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368))*HLOOKUP(LEFT(TRIM(U$6),FIND("~",SUBSTITUTE(U$6," ","~",LEN(TRIM(U$6))-LEN(SUBSTITUTE(TRIM(U$6)," ",""))))-1)&amp;" Total",$B$6:$AH$427,ROW($A368)-5,FALSE))</f>
        <v>0</v>
      </c>
      <c r="V368" s="11">
        <f ca="1">IF(V$5&lt;&gt;"",HLOOKUP(V$5,Functionalization!$G$6:$M$427,ROW($A368)-5,FALSE),IFERROR(INDEX(V$391:V$427,MATCH($F368,$B$391:$B$427,0))/VLOOKUP($F368,$B$391:$AH$427,MATCH(LEFT(TRIM(V$6),FIND("~",SUBSTITUTE(V$6,"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368))*HLOOKUP(LEFT(TRIM(V$6),FIND("~",SUBSTITUTE(V$6," ","~",LEN(TRIM(V$6))-LEN(SUBSTITUTE(TRIM(V$6)," ",""))))-1)&amp;" Total",$B$6:$AH$427,ROW($A368)-5,FALSE))</f>
        <v>0</v>
      </c>
      <c r="W368" s="11">
        <f ca="1">IF(W$5&lt;&gt;"",HLOOKUP(W$5,Functionalization!$G$6:$M$427,ROW($A368)-5,FALSE),IFERROR(INDEX(W$391:W$427,MATCH($F368,$B$391:$B$427,0))/VLOOKUP($F368,$B$391:$AH$427,MATCH(LEFT(TRIM(W$6),FIND("~",SUBSTITUTE(W$6,"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368))*HLOOKUP(LEFT(TRIM(W$6),FIND("~",SUBSTITUTE(W$6," ","~",LEN(TRIM(W$6))-LEN(SUBSTITUTE(TRIM(W$6)," ",""))))-1)&amp;" Total",$B$6:$AH$427,ROW($A368)-5,FALSE))</f>
        <v>961311.84008133633</v>
      </c>
      <c r="X368" s="11">
        <f ca="1">IF(X$5&lt;&gt;"",HLOOKUP(X$5,Functionalization!$G$6:$M$427,ROW($A368)-5,FALSE),IFERROR(INDEX(X$391:X$427,MATCH($F368,$B$391:$B$427,0))/VLOOKUP($F368,$B$391:$AH$427,MATCH(LEFT(TRIM(X$6),FIND("~",SUBSTITUTE(X$6,"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368))*HLOOKUP(LEFT(TRIM(X$6),FIND("~",SUBSTITUTE(X$6," ","~",LEN(TRIM(X$6))-LEN(SUBSTITUTE(TRIM(X$6)," ",""))))-1)&amp;" Total",$B$6:$AH$427,ROW($A368)-5,FALSE))</f>
        <v>743261.36194394389</v>
      </c>
      <c r="Y368" s="11">
        <f ca="1">IF(Y$5&lt;&gt;"",HLOOKUP(Y$5,Functionalization!$G$6:$M$427,ROW($A368)-5,FALSE),IFERROR(INDEX(Y$391:Y$427,MATCH($F368,$B$391:$B$427,0))/VLOOKUP($F368,$B$391:$AH$427,MATCH(LEFT(TRIM(Y$6),FIND("~",SUBSTITUTE(Y$6,"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368))*HLOOKUP(LEFT(TRIM(Y$6),FIND("~",SUBSTITUTE(Y$6," ","~",LEN(TRIM(Y$6))-LEN(SUBSTITUTE(TRIM(Y$6)," ",""))))-1)&amp;" Total",$B$6:$AH$427,ROW($A368)-5,FALSE))</f>
        <v>0</v>
      </c>
      <c r="Z368" s="11">
        <f ca="1">IF(Z$5&lt;&gt;"",HLOOKUP(Z$5,Functionalization!$G$6:$M$427,ROW($A368)-5,FALSE),IFERROR(INDEX(Z$391:Z$427,MATCH($F368,$B$391:$B$427,0))/VLOOKUP($F368,$B$391:$AH$427,MATCH(LEFT(TRIM(Z$6),FIND("~",SUBSTITUTE(Z$6,"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368))*HLOOKUP(LEFT(TRIM(Z$6),FIND("~",SUBSTITUTE(Z$6," ","~",LEN(TRIM(Z$6))-LEN(SUBSTITUTE(TRIM(Z$6)," ",""))))-1)&amp;" Total",$B$6:$AH$427,ROW($A368)-5,FALSE))</f>
        <v>218050.47813739249</v>
      </c>
      <c r="AA368" s="11">
        <f ca="1">IF(AA$5&lt;&gt;"",HLOOKUP(AA$5,Functionalization!$G$6:$M$427,ROW($A368)-5,FALSE),IFERROR(INDEX(AA$391:AA$427,MATCH($F368,$B$391:$B$427,0))/VLOOKUP($F368,$B$391:$AH$427,MATCH(LEFT(TRIM(AA$6),FIND("~",SUBSTITUTE(AA$6,"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368))*HLOOKUP(LEFT(TRIM(AA$6),FIND("~",SUBSTITUTE(AA$6," ","~",LEN(TRIM(AA$6))-LEN(SUBSTITUTE(TRIM(AA$6)," ",""))))-1)&amp;" Total",$B$6:$AH$427,ROW($A368)-5,FALSE))</f>
        <v>305581.01388270175</v>
      </c>
      <c r="AB368" s="11">
        <f ca="1">IF(AB$5&lt;&gt;"",HLOOKUP(AB$5,Functionalization!$G$6:$M$427,ROW($A368)-5,FALSE),IFERROR(INDEX(AB$391:AB$427,MATCH($F368,$B$391:$B$427,0))/VLOOKUP($F368,$B$391:$AH$427,MATCH(LEFT(TRIM(AB$6),FIND("~",SUBSTITUTE(AB$6,"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368))*HLOOKUP(LEFT(TRIM(AB$6),FIND("~",SUBSTITUTE(AB$6," ","~",LEN(TRIM(AB$6))-LEN(SUBSTITUTE(TRIM(AB$6)," ",""))))-1)&amp;" Total",$B$6:$AH$427,ROW($A368)-5,FALSE))</f>
        <v>0</v>
      </c>
      <c r="AC368" s="11">
        <f ca="1">IF(AC$5&lt;&gt;"",HLOOKUP(AC$5,Functionalization!$G$6:$M$427,ROW($A368)-5,FALSE),IFERROR(INDEX(AC$391:AC$427,MATCH($F368,$B$391:$B$427,0))/VLOOKUP($F368,$B$391:$AH$427,MATCH(LEFT(TRIM(AC$6),FIND("~",SUBSTITUTE(AC$6,"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368))*HLOOKUP(LEFT(TRIM(AC$6),FIND("~",SUBSTITUTE(AC$6," ","~",LEN(TRIM(AC$6))-LEN(SUBSTITUTE(TRIM(AC$6)," ",""))))-1)&amp;" Total",$B$6:$AH$427,ROW($A368)-5,FALSE))</f>
        <v>0</v>
      </c>
      <c r="AD368" s="11">
        <f ca="1">IF(AD$5&lt;&gt;"",HLOOKUP(AD$5,Functionalization!$G$6:$M$427,ROW($A368)-5,FALSE),IFERROR(INDEX(AD$391:AD$427,MATCH($F368,$B$391:$B$427,0))/VLOOKUP($F368,$B$391:$AH$427,MATCH(LEFT(TRIM(AD$6),FIND("~",SUBSTITUTE(AD$6,"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368))*HLOOKUP(LEFT(TRIM(AD$6),FIND("~",SUBSTITUTE(AD$6," ","~",LEN(TRIM(AD$6))-LEN(SUBSTITUTE(TRIM(AD$6)," ",""))))-1)&amp;" Total",$B$6:$AH$427,ROW($A368)-5,FALSE))</f>
        <v>305581.01388270175</v>
      </c>
      <c r="AE368" s="11">
        <f ca="1">IF(AE$5&lt;&gt;"",HLOOKUP(AE$5,Functionalization!$G$6:$M$427,ROW($A368)-5,FALSE),IFERROR(INDEX(AE$391:AE$427,MATCH($F368,$B$391:$B$427,0))/VLOOKUP($F368,$B$391:$AH$427,MATCH(LEFT(TRIM(AE$6),FIND("~",SUBSTITUTE(AE$6,"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368))*HLOOKUP(LEFT(TRIM(AE$6),FIND("~",SUBSTITUTE(AE$6," ","~",LEN(TRIM(AE$6))-LEN(SUBSTITUTE(TRIM(AE$6)," ",""))))-1)&amp;" Total",$B$6:$AH$427,ROW($A368)-5,FALSE))</f>
        <v>111674.19344757621</v>
      </c>
      <c r="AF368" s="11">
        <f ca="1">IF(AF$5&lt;&gt;"",HLOOKUP(AF$5,Functionalization!$G$6:$M$427,ROW($A368)-5,FALSE),IFERROR(INDEX(AF$391:AF$427,MATCH($F368,$B$391:$B$427,0))/VLOOKUP($F368,$B$391:$AH$427,MATCH(LEFT(TRIM(AF$6),FIND("~",SUBSTITUTE(AF$6,"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368))*HLOOKUP(LEFT(TRIM(AF$6),FIND("~",SUBSTITUTE(AF$6," ","~",LEN(TRIM(AF$6))-LEN(SUBSTITUTE(TRIM(AF$6)," ",""))))-1)&amp;" Total",$B$6:$AH$427,ROW($A368)-5,FALSE))</f>
        <v>0</v>
      </c>
      <c r="AG368" s="11">
        <f ca="1">IF(AG$5&lt;&gt;"",HLOOKUP(AG$5,Functionalization!$G$6:$M$427,ROW($A368)-5,FALSE),IFERROR(INDEX(AG$391:AG$427,MATCH($F368,$B$391:$B$427,0))/VLOOKUP($F368,$B$391:$AH$427,MATCH(LEFT(TRIM(AG$6),FIND("~",SUBSTITUTE(AG$6,"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368))*HLOOKUP(LEFT(TRIM(AG$6),FIND("~",SUBSTITUTE(AG$6," ","~",LEN(TRIM(AG$6))-LEN(SUBSTITUTE(TRIM(AG$6)," ",""))))-1)&amp;" Total",$B$6:$AH$427,ROW($A368)-5,FALSE))</f>
        <v>0</v>
      </c>
      <c r="AH368" s="11">
        <f ca="1">IF(AH$5&lt;&gt;"",HLOOKUP(AH$5,Functionalization!$G$6:$M$427,ROW($A368)-5,FALSE),IFERROR(INDEX(AH$391:AH$427,MATCH($F368,$B$391:$B$427,0))/VLOOKUP($F368,$B$391:$AH$427,MATCH(LEFT(TRIM(AH$6),FIND("~",SUBSTITUTE(AH$6,"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368))*HLOOKUP(LEFT(TRIM(AH$6),FIND("~",SUBSTITUTE(AH$6," ","~",LEN(TRIM(AH$6))-LEN(SUBSTITUTE(TRIM(AH$6)," ",""))))-1)&amp;" Total",$B$6:$AH$427,ROW($A368)-5,FALSE))</f>
        <v>111674.19344757621</v>
      </c>
      <c r="AJ368">
        <f ca="1">IFERROR(IF(SUMIF($G$6:$AH$6,AJ$6&amp;" Total",$G368:$AH368)-(SUMIF($G$6:$AH$6,AJ$6&amp;" "&amp;'Input-Func_Class'!$D$22,$G368:$AH368)+IFERROR(SUMIF($G$6:$AH$6,AJ$6&amp;" "&amp;'Input-Func_Class'!$E$22,$G368:$AH368),SUMIF($G$6:$AH$6,AJ$6&amp;" "&amp;'Input-Func_Class'!$B$24,$G368:$AH368))+SUMIF($G$6:$AH$6,AJ$6&amp;" "&amp;'Input-Func_Class'!$F$22,$G368:$AH368))&lt;Check_Limit,0,1),1)</f>
        <v>0</v>
      </c>
      <c r="AK368">
        <f ca="1">IFERROR(IF(SUMIF($G$6:$AH$6,AK$6&amp;" Total",$G368:$AH368)-(SUMIF($G$6:$AH$6,AK$6&amp;" "&amp;'Input-Func_Class'!$D$22,$G368:$AH368)+IFERROR(SUMIF($G$6:$AH$6,AK$6&amp;" "&amp;'Input-Func_Class'!$E$22,$G368:$AH368),SUMIF($G$6:$AH$6,AK$6&amp;" "&amp;'Input-Func_Class'!$B$24,$G368:$AH368))+SUMIF($G$6:$AH$6,AK$6&amp;" "&amp;'Input-Func_Class'!$F$22,$G368:$AH368))&lt;Check_Limit,0,1),1)</f>
        <v>0</v>
      </c>
      <c r="AL368">
        <f ca="1">IFERROR(IF(SUMIF($G$6:$AH$6,AL$6&amp;" Total",$G368:$AH368)-(SUMIF($G$6:$AH$6,AL$6&amp;" "&amp;'Input-Func_Class'!$D$22,$G368:$AH368)+IFERROR(SUMIF($G$6:$AH$6,AL$6&amp;" "&amp;'Input-Func_Class'!$E$22,$G368:$AH368),SUMIF($G$6:$AH$6,AL$6&amp;" "&amp;'Input-Func_Class'!$B$24,$G368:$AH368))+SUMIF($G$6:$AH$6,AL$6&amp;" "&amp;'Input-Func_Class'!$F$22,$G368:$AH368))&lt;Check_Limit,0,1),1)</f>
        <v>0</v>
      </c>
      <c r="AM368">
        <f ca="1">IFERROR(IF(SUMIF($G$6:$AH$6,AM$6&amp;" Total",$G368:$AH368)-(SUMIF($G$6:$AH$6,AM$6&amp;" "&amp;'Input-Func_Class'!$D$22,$G368:$AH368)+IFERROR(SUMIF($G$6:$AH$6,AM$6&amp;" "&amp;'Input-Func_Class'!$E$22,$G368:$AH368),SUMIF($G$6:$AH$6,AM$6&amp;" "&amp;'Input-Func_Class'!$B$24,$G368:$AH368))+SUMIF($G$6:$AH$6,AM$6&amp;" "&amp;'Input-Func_Class'!$F$22,$G368:$AH368))&lt;Check_Limit,0,1),1)</f>
        <v>0</v>
      </c>
      <c r="AN368">
        <f ca="1">IFERROR(IF(SUMIF($G$6:$AH$6,AN$6&amp;" Total",$G368:$AH368)-(SUMIF($G$6:$AH$6,AN$6&amp;" "&amp;'Input-Func_Class'!$D$22,$G368:$AH368)+IFERROR(SUMIF($G$6:$AH$6,AN$6&amp;" "&amp;'Input-Func_Class'!$E$22,$G368:$AH368),SUMIF($G$6:$AH$6,AN$6&amp;" "&amp;'Input-Func_Class'!$B$24,$G368:$AH368))+SUMIF($G$6:$AH$6,AN$6&amp;" "&amp;'Input-Func_Class'!$F$22,$G368:$AH368))&lt;Check_Limit,0,1),1)</f>
        <v>0</v>
      </c>
      <c r="AO368">
        <f ca="1">IFERROR(IF(SUMIF($G$6:$AH$6,AO$6&amp;" Total",$G368:$AH368)-(SUMIF($G$6:$AH$6,AO$6&amp;" "&amp;'Input-Func_Class'!$D$22,$G368:$AH368)+IFERROR(SUMIF($G$6:$AH$6,AO$6&amp;" "&amp;'Input-Func_Class'!$E$22,$G368:$AH368),SUMIF($G$6:$AH$6,AO$6&amp;" "&amp;'Input-Func_Class'!$B$24,$G368:$AH368))+SUMIF($G$6:$AH$6,AO$6&amp;" "&amp;'Input-Func_Class'!$F$22,$G368:$AH368))&lt;Check_Limit,0,1),1)</f>
        <v>0</v>
      </c>
      <c r="AP368">
        <f ca="1">IFERROR(IF(SUMIF($G$6:$AH$6,AP$6&amp;" Total",$G368:$AH368)-(SUMIF($G$6:$AH$6,AP$6&amp;" "&amp;'Input-Func_Class'!$D$22,$G368:$AH368)+IFERROR(SUMIF($G$6:$AH$6,AP$6&amp;" "&amp;'Input-Func_Class'!$E$22,$G368:$AH368),SUMIF($G$6:$AH$6,AP$6&amp;" "&amp;'Input-Func_Class'!$B$24,$G368:$AH368))+SUMIF($G$6:$AH$6,AP$6&amp;" "&amp;'Input-Func_Class'!$F$22,$G368:$AH368))&lt;Check_Limit,0,1),1)</f>
        <v>0</v>
      </c>
    </row>
    <row r="369" spans="1:42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>Functionalization!$D369</f>
        <v>0</v>
      </c>
      <c r="E369" s="11">
        <f t="shared" si="44"/>
        <v>0</v>
      </c>
      <c r="F369" s="3" t="str">
        <f>IF($D369=0,"-",IF('Input-Accounts'!$E369&lt;&gt;0,'Input-Accounts'!$E369,'Input-Accounts'!$G369))</f>
        <v>-</v>
      </c>
      <c r="G369" s="11">
        <f ca="1">IF(G$5&lt;&gt;"",HLOOKUP(G$5,Functionalization!$G$6:$M$427,ROW($A369)-5,FALSE),IFERROR(INDEX(G$391:G$427,MATCH($F369,$B$391:$B$427,0))/VLOOKUP($F369,$B$391:$AH$427,MATCH(LEFT(TRIM(G$6),FIND("~",SUBSTITUTE(G$6,"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369))*HLOOKUP(LEFT(TRIM(G$6),FIND("~",SUBSTITUTE(G$6," ","~",LEN(TRIM(G$6))-LEN(SUBSTITUTE(TRIM(G$6)," ",""))))-1)&amp;" Total",$B$6:$AH$427,ROW($A369)-5,FALSE))</f>
        <v>0</v>
      </c>
      <c r="H369" s="11">
        <f ca="1">IF(H$5&lt;&gt;"",HLOOKUP(H$5,Functionalization!$G$6:$M$427,ROW($A369)-5,FALSE),IFERROR(INDEX(H$391:H$427,MATCH($F369,$B$391:$B$427,0))/VLOOKUP($F369,$B$391:$AH$427,MATCH(LEFT(TRIM(H$6),FIND("~",SUBSTITUTE(H$6,"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369))*HLOOKUP(LEFT(TRIM(H$6),FIND("~",SUBSTITUTE(H$6," ","~",LEN(TRIM(H$6))-LEN(SUBSTITUTE(TRIM(H$6)," ",""))))-1)&amp;" Total",$B$6:$AH$427,ROW($A369)-5,FALSE))</f>
        <v>0</v>
      </c>
      <c r="I369" s="11">
        <f ca="1">IF(I$5&lt;&gt;"",HLOOKUP(I$5,Functionalization!$G$6:$M$427,ROW($A369)-5,FALSE),IFERROR(INDEX(I$391:I$427,MATCH($F369,$B$391:$B$427,0))/VLOOKUP($F369,$B$391:$AH$427,MATCH(LEFT(TRIM(I$6),FIND("~",SUBSTITUTE(I$6,"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369))*HLOOKUP(LEFT(TRIM(I$6),FIND("~",SUBSTITUTE(I$6," ","~",LEN(TRIM(I$6))-LEN(SUBSTITUTE(TRIM(I$6)," ",""))))-1)&amp;" Total",$B$6:$AH$427,ROW($A369)-5,FALSE))</f>
        <v>0</v>
      </c>
      <c r="J369" s="11">
        <f ca="1">IF(J$5&lt;&gt;"",HLOOKUP(J$5,Functionalization!$G$6:$M$427,ROW($A369)-5,FALSE),IFERROR(INDEX(J$391:J$427,MATCH($F369,$B$391:$B$427,0))/VLOOKUP($F369,$B$391:$AH$427,MATCH(LEFT(TRIM(J$6),FIND("~",SUBSTITUTE(J$6,"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369))*HLOOKUP(LEFT(TRIM(J$6),FIND("~",SUBSTITUTE(J$6," ","~",LEN(TRIM(J$6))-LEN(SUBSTITUTE(TRIM(J$6)," ",""))))-1)&amp;" Total",$B$6:$AH$427,ROW($A369)-5,FALSE))</f>
        <v>0</v>
      </c>
      <c r="K369" s="11">
        <f ca="1">IF(K$5&lt;&gt;"",HLOOKUP(K$5,Functionalization!$G$6:$M$427,ROW($A369)-5,FALSE),IFERROR(INDEX(K$391:K$427,MATCH($F369,$B$391:$B$427,0))/VLOOKUP($F369,$B$391:$AH$427,MATCH(LEFT(TRIM(K$6),FIND("~",SUBSTITUTE(K$6,"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369))*HLOOKUP(LEFT(TRIM(K$6),FIND("~",SUBSTITUTE(K$6," ","~",LEN(TRIM(K$6))-LEN(SUBSTITUTE(TRIM(K$6)," ",""))))-1)&amp;" Total",$B$6:$AH$427,ROW($A369)-5,FALSE))</f>
        <v>0</v>
      </c>
      <c r="L369" s="11">
        <f ca="1">IF(L$5&lt;&gt;"",HLOOKUP(L$5,Functionalization!$G$6:$M$427,ROW($A369)-5,FALSE),IFERROR(INDEX(L$391:L$427,MATCH($F369,$B$391:$B$427,0))/VLOOKUP($F369,$B$391:$AH$427,MATCH(LEFT(TRIM(L$6),FIND("~",SUBSTITUTE(L$6,"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369))*HLOOKUP(LEFT(TRIM(L$6),FIND("~",SUBSTITUTE(L$6," ","~",LEN(TRIM(L$6))-LEN(SUBSTITUTE(TRIM(L$6)," ",""))))-1)&amp;" Total",$B$6:$AH$427,ROW($A369)-5,FALSE))</f>
        <v>0</v>
      </c>
      <c r="M369" s="11">
        <f ca="1">IF(M$5&lt;&gt;"",HLOOKUP(M$5,Functionalization!$G$6:$M$427,ROW($A369)-5,FALSE),IFERROR(INDEX(M$391:M$427,MATCH($F369,$B$391:$B$427,0))/VLOOKUP($F369,$B$391:$AH$427,MATCH(LEFT(TRIM(M$6),FIND("~",SUBSTITUTE(M$6,"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369))*HLOOKUP(LEFT(TRIM(M$6),FIND("~",SUBSTITUTE(M$6," ","~",LEN(TRIM(M$6))-LEN(SUBSTITUTE(TRIM(M$6)," ",""))))-1)&amp;" Total",$B$6:$AH$427,ROW($A369)-5,FALSE))</f>
        <v>0</v>
      </c>
      <c r="N369" s="11">
        <f ca="1">IF(N$5&lt;&gt;"",HLOOKUP(N$5,Functionalization!$G$6:$M$427,ROW($A369)-5,FALSE),IFERROR(INDEX(N$391:N$427,MATCH($F369,$B$391:$B$427,0))/VLOOKUP($F369,$B$391:$AH$427,MATCH(LEFT(TRIM(N$6),FIND("~",SUBSTITUTE(N$6,"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369))*HLOOKUP(LEFT(TRIM(N$6),FIND("~",SUBSTITUTE(N$6," ","~",LEN(TRIM(N$6))-LEN(SUBSTITUTE(TRIM(N$6)," ",""))))-1)&amp;" Total",$B$6:$AH$427,ROW($A369)-5,FALSE))</f>
        <v>0</v>
      </c>
      <c r="O369" s="11">
        <f ca="1">IF(O$5&lt;&gt;"",HLOOKUP(O$5,Functionalization!$G$6:$M$427,ROW($A369)-5,FALSE),IFERROR(INDEX(O$391:O$427,MATCH($F369,$B$391:$B$427,0))/VLOOKUP($F369,$B$391:$AH$427,MATCH(LEFT(TRIM(O$6),FIND("~",SUBSTITUTE(O$6,"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369))*HLOOKUP(LEFT(TRIM(O$6),FIND("~",SUBSTITUTE(O$6," ","~",LEN(TRIM(O$6))-LEN(SUBSTITUTE(TRIM(O$6)," ",""))))-1)&amp;" Total",$B$6:$AH$427,ROW($A369)-5,FALSE))</f>
        <v>0</v>
      </c>
      <c r="P369" s="11">
        <f ca="1">IF(P$5&lt;&gt;"",HLOOKUP(P$5,Functionalization!$G$6:$M$427,ROW($A369)-5,FALSE),IFERROR(INDEX(P$391:P$427,MATCH($F369,$B$391:$B$427,0))/VLOOKUP($F369,$B$391:$AH$427,MATCH(LEFT(TRIM(P$6),FIND("~",SUBSTITUTE(P$6,"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369))*HLOOKUP(LEFT(TRIM(P$6),FIND("~",SUBSTITUTE(P$6," ","~",LEN(TRIM(P$6))-LEN(SUBSTITUTE(TRIM(P$6)," ",""))))-1)&amp;" Total",$B$6:$AH$427,ROW($A369)-5,FALSE))</f>
        <v>0</v>
      </c>
      <c r="Q369" s="11">
        <f ca="1">IF(Q$5&lt;&gt;"",HLOOKUP(Q$5,Functionalization!$G$6:$M$427,ROW($A369)-5,FALSE),IFERROR(INDEX(Q$391:Q$427,MATCH($F369,$B$391:$B$427,0))/VLOOKUP($F369,$B$391:$AH$427,MATCH(LEFT(TRIM(Q$6),FIND("~",SUBSTITUTE(Q$6,"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369))*HLOOKUP(LEFT(TRIM(Q$6),FIND("~",SUBSTITUTE(Q$6," ","~",LEN(TRIM(Q$6))-LEN(SUBSTITUTE(TRIM(Q$6)," ",""))))-1)&amp;" Total",$B$6:$AH$427,ROW($A369)-5,FALSE))</f>
        <v>0</v>
      </c>
      <c r="R369" s="11">
        <f ca="1">IF(R$5&lt;&gt;"",HLOOKUP(R$5,Functionalization!$G$6:$M$427,ROW($A369)-5,FALSE),IFERROR(INDEX(R$391:R$427,MATCH($F369,$B$391:$B$427,0))/VLOOKUP($F369,$B$391:$AH$427,MATCH(LEFT(TRIM(R$6),FIND("~",SUBSTITUTE(R$6,"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369))*HLOOKUP(LEFT(TRIM(R$6),FIND("~",SUBSTITUTE(R$6," ","~",LEN(TRIM(R$6))-LEN(SUBSTITUTE(TRIM(R$6)," ",""))))-1)&amp;" Total",$B$6:$AH$427,ROW($A369)-5,FALSE))</f>
        <v>0</v>
      </c>
      <c r="S369" s="11">
        <f ca="1">IF(S$5&lt;&gt;"",HLOOKUP(S$5,Functionalization!$G$6:$M$427,ROW($A369)-5,FALSE),IFERROR(INDEX(S$391:S$427,MATCH($F369,$B$391:$B$427,0))/VLOOKUP($F369,$B$391:$AH$427,MATCH(LEFT(TRIM(S$6),FIND("~",SUBSTITUTE(S$6,"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369))*HLOOKUP(LEFT(TRIM(S$6),FIND("~",SUBSTITUTE(S$6," ","~",LEN(TRIM(S$6))-LEN(SUBSTITUTE(TRIM(S$6)," ",""))))-1)&amp;" Total",$B$6:$AH$427,ROW($A369)-5,FALSE))</f>
        <v>0</v>
      </c>
      <c r="T369" s="11">
        <f ca="1">IF(T$5&lt;&gt;"",HLOOKUP(T$5,Functionalization!$G$6:$M$427,ROW($A369)-5,FALSE),IFERROR(INDEX(T$391:T$427,MATCH($F369,$B$391:$B$427,0))/VLOOKUP($F369,$B$391:$AH$427,MATCH(LEFT(TRIM(T$6),FIND("~",SUBSTITUTE(T$6,"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369))*HLOOKUP(LEFT(TRIM(T$6),FIND("~",SUBSTITUTE(T$6," ","~",LEN(TRIM(T$6))-LEN(SUBSTITUTE(TRIM(T$6)," ",""))))-1)&amp;" Total",$B$6:$AH$427,ROW($A369)-5,FALSE))</f>
        <v>0</v>
      </c>
      <c r="U369" s="11">
        <f ca="1">IF(U$5&lt;&gt;"",HLOOKUP(U$5,Functionalization!$G$6:$M$427,ROW($A369)-5,FALSE),IFERROR(INDEX(U$391:U$427,MATCH($F369,$B$391:$B$427,0))/VLOOKUP($F369,$B$391:$AH$427,MATCH(LEFT(TRIM(U$6),FIND("~",SUBSTITUTE(U$6,"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369))*HLOOKUP(LEFT(TRIM(U$6),FIND("~",SUBSTITUTE(U$6," ","~",LEN(TRIM(U$6))-LEN(SUBSTITUTE(TRIM(U$6)," ",""))))-1)&amp;" Total",$B$6:$AH$427,ROW($A369)-5,FALSE))</f>
        <v>0</v>
      </c>
      <c r="V369" s="11">
        <f ca="1">IF(V$5&lt;&gt;"",HLOOKUP(V$5,Functionalization!$G$6:$M$427,ROW($A369)-5,FALSE),IFERROR(INDEX(V$391:V$427,MATCH($F369,$B$391:$B$427,0))/VLOOKUP($F369,$B$391:$AH$427,MATCH(LEFT(TRIM(V$6),FIND("~",SUBSTITUTE(V$6,"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369))*HLOOKUP(LEFT(TRIM(V$6),FIND("~",SUBSTITUTE(V$6," ","~",LEN(TRIM(V$6))-LEN(SUBSTITUTE(TRIM(V$6)," ",""))))-1)&amp;" Total",$B$6:$AH$427,ROW($A369)-5,FALSE))</f>
        <v>0</v>
      </c>
      <c r="W369" s="11">
        <f ca="1">IF(W$5&lt;&gt;"",HLOOKUP(W$5,Functionalization!$G$6:$M$427,ROW($A369)-5,FALSE),IFERROR(INDEX(W$391:W$427,MATCH($F369,$B$391:$B$427,0))/VLOOKUP($F369,$B$391:$AH$427,MATCH(LEFT(TRIM(W$6),FIND("~",SUBSTITUTE(W$6,"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369))*HLOOKUP(LEFT(TRIM(W$6),FIND("~",SUBSTITUTE(W$6," ","~",LEN(TRIM(W$6))-LEN(SUBSTITUTE(TRIM(W$6)," ",""))))-1)&amp;" Total",$B$6:$AH$427,ROW($A369)-5,FALSE))</f>
        <v>0</v>
      </c>
      <c r="X369" s="11">
        <f ca="1">IF(X$5&lt;&gt;"",HLOOKUP(X$5,Functionalization!$G$6:$M$427,ROW($A369)-5,FALSE),IFERROR(INDEX(X$391:X$427,MATCH($F369,$B$391:$B$427,0))/VLOOKUP($F369,$B$391:$AH$427,MATCH(LEFT(TRIM(X$6),FIND("~",SUBSTITUTE(X$6,"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369))*HLOOKUP(LEFT(TRIM(X$6),FIND("~",SUBSTITUTE(X$6," ","~",LEN(TRIM(X$6))-LEN(SUBSTITUTE(TRIM(X$6)," ",""))))-1)&amp;" Total",$B$6:$AH$427,ROW($A369)-5,FALSE))</f>
        <v>0</v>
      </c>
      <c r="Y369" s="11">
        <f ca="1">IF(Y$5&lt;&gt;"",HLOOKUP(Y$5,Functionalization!$G$6:$M$427,ROW($A369)-5,FALSE),IFERROR(INDEX(Y$391:Y$427,MATCH($F369,$B$391:$B$427,0))/VLOOKUP($F369,$B$391:$AH$427,MATCH(LEFT(TRIM(Y$6),FIND("~",SUBSTITUTE(Y$6,"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369))*HLOOKUP(LEFT(TRIM(Y$6),FIND("~",SUBSTITUTE(Y$6," ","~",LEN(TRIM(Y$6))-LEN(SUBSTITUTE(TRIM(Y$6)," ",""))))-1)&amp;" Total",$B$6:$AH$427,ROW($A369)-5,FALSE))</f>
        <v>0</v>
      </c>
      <c r="Z369" s="11">
        <f ca="1">IF(Z$5&lt;&gt;"",HLOOKUP(Z$5,Functionalization!$G$6:$M$427,ROW($A369)-5,FALSE),IFERROR(INDEX(Z$391:Z$427,MATCH($F369,$B$391:$B$427,0))/VLOOKUP($F369,$B$391:$AH$427,MATCH(LEFT(TRIM(Z$6),FIND("~",SUBSTITUTE(Z$6,"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369))*HLOOKUP(LEFT(TRIM(Z$6),FIND("~",SUBSTITUTE(Z$6," ","~",LEN(TRIM(Z$6))-LEN(SUBSTITUTE(TRIM(Z$6)," ",""))))-1)&amp;" Total",$B$6:$AH$427,ROW($A369)-5,FALSE))</f>
        <v>0</v>
      </c>
      <c r="AA369" s="11">
        <f ca="1">IF(AA$5&lt;&gt;"",HLOOKUP(AA$5,Functionalization!$G$6:$M$427,ROW($A369)-5,FALSE),IFERROR(INDEX(AA$391:AA$427,MATCH($F369,$B$391:$B$427,0))/VLOOKUP($F369,$B$391:$AH$427,MATCH(LEFT(TRIM(AA$6),FIND("~",SUBSTITUTE(AA$6,"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369))*HLOOKUP(LEFT(TRIM(AA$6),FIND("~",SUBSTITUTE(AA$6," ","~",LEN(TRIM(AA$6))-LEN(SUBSTITUTE(TRIM(AA$6)," ",""))))-1)&amp;" Total",$B$6:$AH$427,ROW($A369)-5,FALSE))</f>
        <v>0</v>
      </c>
      <c r="AB369" s="11">
        <f ca="1">IF(AB$5&lt;&gt;"",HLOOKUP(AB$5,Functionalization!$G$6:$M$427,ROW($A369)-5,FALSE),IFERROR(INDEX(AB$391:AB$427,MATCH($F369,$B$391:$B$427,0))/VLOOKUP($F369,$B$391:$AH$427,MATCH(LEFT(TRIM(AB$6),FIND("~",SUBSTITUTE(AB$6,"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369))*HLOOKUP(LEFT(TRIM(AB$6),FIND("~",SUBSTITUTE(AB$6," ","~",LEN(TRIM(AB$6))-LEN(SUBSTITUTE(TRIM(AB$6)," ",""))))-1)&amp;" Total",$B$6:$AH$427,ROW($A369)-5,FALSE))</f>
        <v>0</v>
      </c>
      <c r="AC369" s="11">
        <f ca="1">IF(AC$5&lt;&gt;"",HLOOKUP(AC$5,Functionalization!$G$6:$M$427,ROW($A369)-5,FALSE),IFERROR(INDEX(AC$391:AC$427,MATCH($F369,$B$391:$B$427,0))/VLOOKUP($F369,$B$391:$AH$427,MATCH(LEFT(TRIM(AC$6),FIND("~",SUBSTITUTE(AC$6,"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369))*HLOOKUP(LEFT(TRIM(AC$6),FIND("~",SUBSTITUTE(AC$6," ","~",LEN(TRIM(AC$6))-LEN(SUBSTITUTE(TRIM(AC$6)," ",""))))-1)&amp;" Total",$B$6:$AH$427,ROW($A369)-5,FALSE))</f>
        <v>0</v>
      </c>
      <c r="AD369" s="11">
        <f ca="1">IF(AD$5&lt;&gt;"",HLOOKUP(AD$5,Functionalization!$G$6:$M$427,ROW($A369)-5,FALSE),IFERROR(INDEX(AD$391:AD$427,MATCH($F369,$B$391:$B$427,0))/VLOOKUP($F369,$B$391:$AH$427,MATCH(LEFT(TRIM(AD$6),FIND("~",SUBSTITUTE(AD$6,"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369))*HLOOKUP(LEFT(TRIM(AD$6),FIND("~",SUBSTITUTE(AD$6," ","~",LEN(TRIM(AD$6))-LEN(SUBSTITUTE(TRIM(AD$6)," ",""))))-1)&amp;" Total",$B$6:$AH$427,ROW($A369)-5,FALSE))</f>
        <v>0</v>
      </c>
      <c r="AE369" s="11">
        <f ca="1">IF(AE$5&lt;&gt;"",HLOOKUP(AE$5,Functionalization!$G$6:$M$427,ROW($A369)-5,FALSE),IFERROR(INDEX(AE$391:AE$427,MATCH($F369,$B$391:$B$427,0))/VLOOKUP($F369,$B$391:$AH$427,MATCH(LEFT(TRIM(AE$6),FIND("~",SUBSTITUTE(AE$6,"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369))*HLOOKUP(LEFT(TRIM(AE$6),FIND("~",SUBSTITUTE(AE$6," ","~",LEN(TRIM(AE$6))-LEN(SUBSTITUTE(TRIM(AE$6)," ",""))))-1)&amp;" Total",$B$6:$AH$427,ROW($A369)-5,FALSE))</f>
        <v>0</v>
      </c>
      <c r="AF369" s="11">
        <f ca="1">IF(AF$5&lt;&gt;"",HLOOKUP(AF$5,Functionalization!$G$6:$M$427,ROW($A369)-5,FALSE),IFERROR(INDEX(AF$391:AF$427,MATCH($F369,$B$391:$B$427,0))/VLOOKUP($F369,$B$391:$AH$427,MATCH(LEFT(TRIM(AF$6),FIND("~",SUBSTITUTE(AF$6,"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369))*HLOOKUP(LEFT(TRIM(AF$6),FIND("~",SUBSTITUTE(AF$6," ","~",LEN(TRIM(AF$6))-LEN(SUBSTITUTE(TRIM(AF$6)," ",""))))-1)&amp;" Total",$B$6:$AH$427,ROW($A369)-5,FALSE))</f>
        <v>0</v>
      </c>
      <c r="AG369" s="11">
        <f ca="1">IF(AG$5&lt;&gt;"",HLOOKUP(AG$5,Functionalization!$G$6:$M$427,ROW($A369)-5,FALSE),IFERROR(INDEX(AG$391:AG$427,MATCH($F369,$B$391:$B$427,0))/VLOOKUP($F369,$B$391:$AH$427,MATCH(LEFT(TRIM(AG$6),FIND("~",SUBSTITUTE(AG$6,"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369))*HLOOKUP(LEFT(TRIM(AG$6),FIND("~",SUBSTITUTE(AG$6," ","~",LEN(TRIM(AG$6))-LEN(SUBSTITUTE(TRIM(AG$6)," ",""))))-1)&amp;" Total",$B$6:$AH$427,ROW($A369)-5,FALSE))</f>
        <v>0</v>
      </c>
      <c r="AH369" s="11">
        <f ca="1">IF(AH$5&lt;&gt;"",HLOOKUP(AH$5,Functionalization!$G$6:$M$427,ROW($A369)-5,FALSE),IFERROR(INDEX(AH$391:AH$427,MATCH($F369,$B$391:$B$427,0))/VLOOKUP($F369,$B$391:$AH$427,MATCH(LEFT(TRIM(AH$6),FIND("~",SUBSTITUTE(AH$6,"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369))*HLOOKUP(LEFT(TRIM(AH$6),FIND("~",SUBSTITUTE(AH$6," ","~",LEN(TRIM(AH$6))-LEN(SUBSTITUTE(TRIM(AH$6)," ",""))))-1)&amp;" Total",$B$6:$AH$427,ROW($A369)-5,FALSE))</f>
        <v>0</v>
      </c>
      <c r="AJ369">
        <f ca="1">IFERROR(IF(SUMIF($G$6:$AH$6,AJ$6&amp;" Total",$G369:$AH369)-(SUMIF($G$6:$AH$6,AJ$6&amp;" "&amp;'Input-Func_Class'!$D$22,$G369:$AH369)+IFERROR(SUMIF($G$6:$AH$6,AJ$6&amp;" "&amp;'Input-Func_Class'!$E$22,$G369:$AH369),SUMIF($G$6:$AH$6,AJ$6&amp;" "&amp;'Input-Func_Class'!$B$24,$G369:$AH369))+SUMIF($G$6:$AH$6,AJ$6&amp;" "&amp;'Input-Func_Class'!$F$22,$G369:$AH369))&lt;Check_Limit,0,1),1)</f>
        <v>0</v>
      </c>
      <c r="AK369">
        <f ca="1">IFERROR(IF(SUMIF($G$6:$AH$6,AK$6&amp;" Total",$G369:$AH369)-(SUMIF($G$6:$AH$6,AK$6&amp;" "&amp;'Input-Func_Class'!$D$22,$G369:$AH369)+IFERROR(SUMIF($G$6:$AH$6,AK$6&amp;" "&amp;'Input-Func_Class'!$E$22,$G369:$AH369),SUMIF($G$6:$AH$6,AK$6&amp;" "&amp;'Input-Func_Class'!$B$24,$G369:$AH369))+SUMIF($G$6:$AH$6,AK$6&amp;" "&amp;'Input-Func_Class'!$F$22,$G369:$AH369))&lt;Check_Limit,0,1),1)</f>
        <v>0</v>
      </c>
      <c r="AL369">
        <f ca="1">IFERROR(IF(SUMIF($G$6:$AH$6,AL$6&amp;" Total",$G369:$AH369)-(SUMIF($G$6:$AH$6,AL$6&amp;" "&amp;'Input-Func_Class'!$D$22,$G369:$AH369)+IFERROR(SUMIF($G$6:$AH$6,AL$6&amp;" "&amp;'Input-Func_Class'!$E$22,$G369:$AH369),SUMIF($G$6:$AH$6,AL$6&amp;" "&amp;'Input-Func_Class'!$B$24,$G369:$AH369))+SUMIF($G$6:$AH$6,AL$6&amp;" "&amp;'Input-Func_Class'!$F$22,$G369:$AH369))&lt;Check_Limit,0,1),1)</f>
        <v>0</v>
      </c>
      <c r="AM369">
        <f ca="1">IFERROR(IF(SUMIF($G$6:$AH$6,AM$6&amp;" Total",$G369:$AH369)-(SUMIF($G$6:$AH$6,AM$6&amp;" "&amp;'Input-Func_Class'!$D$22,$G369:$AH369)+IFERROR(SUMIF($G$6:$AH$6,AM$6&amp;" "&amp;'Input-Func_Class'!$E$22,$G369:$AH369),SUMIF($G$6:$AH$6,AM$6&amp;" "&amp;'Input-Func_Class'!$B$24,$G369:$AH369))+SUMIF($G$6:$AH$6,AM$6&amp;" "&amp;'Input-Func_Class'!$F$22,$G369:$AH369))&lt;Check_Limit,0,1),1)</f>
        <v>0</v>
      </c>
      <c r="AN369">
        <f ca="1">IFERROR(IF(SUMIF($G$6:$AH$6,AN$6&amp;" Total",$G369:$AH369)-(SUMIF($G$6:$AH$6,AN$6&amp;" "&amp;'Input-Func_Class'!$D$22,$G369:$AH369)+IFERROR(SUMIF($G$6:$AH$6,AN$6&amp;" "&amp;'Input-Func_Class'!$E$22,$G369:$AH369),SUMIF($G$6:$AH$6,AN$6&amp;" "&amp;'Input-Func_Class'!$B$24,$G369:$AH369))+SUMIF($G$6:$AH$6,AN$6&amp;" "&amp;'Input-Func_Class'!$F$22,$G369:$AH369))&lt;Check_Limit,0,1),1)</f>
        <v>0</v>
      </c>
      <c r="AO369">
        <f ca="1">IFERROR(IF(SUMIF($G$6:$AH$6,AO$6&amp;" Total",$G369:$AH369)-(SUMIF($G$6:$AH$6,AO$6&amp;" "&amp;'Input-Func_Class'!$D$22,$G369:$AH369)+IFERROR(SUMIF($G$6:$AH$6,AO$6&amp;" "&amp;'Input-Func_Class'!$E$22,$G369:$AH369),SUMIF($G$6:$AH$6,AO$6&amp;" "&amp;'Input-Func_Class'!$B$24,$G369:$AH369))+SUMIF($G$6:$AH$6,AO$6&amp;" "&amp;'Input-Func_Class'!$F$22,$G369:$AH369))&lt;Check_Limit,0,1),1)</f>
        <v>0</v>
      </c>
      <c r="AP369">
        <f ca="1">IFERROR(IF(SUMIF($G$6:$AH$6,AP$6&amp;" Total",$G369:$AH369)-(SUMIF($G$6:$AH$6,AP$6&amp;" "&amp;'Input-Func_Class'!$D$22,$G369:$AH369)+IFERROR(SUMIF($G$6:$AH$6,AP$6&amp;" "&amp;'Input-Func_Class'!$E$22,$G369:$AH369),SUMIF($G$6:$AH$6,AP$6&amp;" "&amp;'Input-Func_Class'!$B$24,$G369:$AH369))+SUMIF($G$6:$AH$6,AP$6&amp;" "&amp;'Input-Func_Class'!$F$22,$G369:$AH369))&lt;Check_Limit,0,1),1)</f>
        <v>0</v>
      </c>
    </row>
    <row r="370" spans="1:42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>SUBTOTAL(9,D365:D369)</f>
        <v>13759054.543046236</v>
      </c>
      <c r="E370" s="11">
        <f t="shared" ca="1" si="44"/>
        <v>0</v>
      </c>
      <c r="G370" s="111">
        <f t="shared" ref="G370:AH370" ca="1" si="50">SUBTOTAL(9,G365:G369)</f>
        <v>2394524.1895871917</v>
      </c>
      <c r="H370" s="111">
        <f t="shared" ca="1" si="50"/>
        <v>0</v>
      </c>
      <c r="I370" s="111">
        <f t="shared" ca="1" si="50"/>
        <v>2394524.1895871917</v>
      </c>
      <c r="J370" s="111">
        <f t="shared" ca="1" si="50"/>
        <v>0</v>
      </c>
      <c r="K370" s="111">
        <f t="shared" ca="1" si="50"/>
        <v>565413.56963837345</v>
      </c>
      <c r="L370" s="111">
        <f t="shared" ca="1" si="50"/>
        <v>0</v>
      </c>
      <c r="M370" s="111">
        <f t="shared" ca="1" si="50"/>
        <v>565413.56963837345</v>
      </c>
      <c r="N370" s="111">
        <f t="shared" ca="1" si="50"/>
        <v>0</v>
      </c>
      <c r="O370" s="111">
        <f t="shared" ca="1" si="50"/>
        <v>164529.16456638987</v>
      </c>
      <c r="P370" s="111">
        <f t="shared" ca="1" si="50"/>
        <v>145395.6331683691</v>
      </c>
      <c r="Q370" s="111">
        <f t="shared" ca="1" si="50"/>
        <v>19133.53139802075</v>
      </c>
      <c r="R370" s="111">
        <f t="shared" ca="1" si="50"/>
        <v>0</v>
      </c>
      <c r="S370" s="111">
        <f t="shared" ca="1" si="50"/>
        <v>614182.13731288642</v>
      </c>
      <c r="T370" s="111">
        <f t="shared" ca="1" si="50"/>
        <v>614182.13731288642</v>
      </c>
      <c r="U370" s="111">
        <f t="shared" ca="1" si="50"/>
        <v>0</v>
      </c>
      <c r="V370" s="111">
        <f t="shared" ca="1" si="50"/>
        <v>0</v>
      </c>
      <c r="W370" s="111">
        <f t="shared" ca="1" si="50"/>
        <v>6317254.2649457343</v>
      </c>
      <c r="X370" s="111">
        <f t="shared" ca="1" si="50"/>
        <v>4932805.8261865396</v>
      </c>
      <c r="Y370" s="111">
        <f t="shared" ca="1" si="50"/>
        <v>0</v>
      </c>
      <c r="Z370" s="111">
        <f t="shared" ca="1" si="50"/>
        <v>1384448.4387591952</v>
      </c>
      <c r="AA370" s="111">
        <f t="shared" ca="1" si="50"/>
        <v>2417262.2954204399</v>
      </c>
      <c r="AB370" s="111">
        <f t="shared" ca="1" si="50"/>
        <v>0</v>
      </c>
      <c r="AC370" s="111">
        <f t="shared" ca="1" si="50"/>
        <v>0</v>
      </c>
      <c r="AD370" s="111">
        <f t="shared" ca="1" si="50"/>
        <v>2417262.2954204399</v>
      </c>
      <c r="AE370" s="111">
        <f t="shared" ca="1" si="50"/>
        <v>1285888.9215752184</v>
      </c>
      <c r="AF370" s="111">
        <f t="shared" ca="1" si="50"/>
        <v>0</v>
      </c>
      <c r="AG370" s="111">
        <f t="shared" ca="1" si="50"/>
        <v>0</v>
      </c>
      <c r="AH370" s="111">
        <f t="shared" ca="1" si="50"/>
        <v>1285888.9215752184</v>
      </c>
      <c r="AJ370">
        <f ca="1">IFERROR(IF(SUMIF($G$6:$AH$6,AJ$6&amp;" Total",$G370:$AH370)-(SUMIF($G$6:$AH$6,AJ$6&amp;" "&amp;'Input-Func_Class'!$D$22,$G370:$AH370)+IFERROR(SUMIF($G$6:$AH$6,AJ$6&amp;" "&amp;'Input-Func_Class'!$E$22,$G370:$AH370),SUMIF($G$6:$AH$6,AJ$6&amp;" "&amp;'Input-Func_Class'!$B$24,$G370:$AH370))+SUMIF($G$6:$AH$6,AJ$6&amp;" "&amp;'Input-Func_Class'!$F$22,$G370:$AH370))&lt;Check_Limit,0,1),1)</f>
        <v>0</v>
      </c>
      <c r="AK370">
        <f ca="1">IFERROR(IF(SUMIF($G$6:$AH$6,AK$6&amp;" Total",$G370:$AH370)-(SUMIF($G$6:$AH$6,AK$6&amp;" "&amp;'Input-Func_Class'!$D$22,$G370:$AH370)+IFERROR(SUMIF($G$6:$AH$6,AK$6&amp;" "&amp;'Input-Func_Class'!$E$22,$G370:$AH370),SUMIF($G$6:$AH$6,AK$6&amp;" "&amp;'Input-Func_Class'!$B$24,$G370:$AH370))+SUMIF($G$6:$AH$6,AK$6&amp;" "&amp;'Input-Func_Class'!$F$22,$G370:$AH370))&lt;Check_Limit,0,1),1)</f>
        <v>0</v>
      </c>
      <c r="AL370">
        <f ca="1">IFERROR(IF(SUMIF($G$6:$AH$6,AL$6&amp;" Total",$G370:$AH370)-(SUMIF($G$6:$AH$6,AL$6&amp;" "&amp;'Input-Func_Class'!$D$22,$G370:$AH370)+IFERROR(SUMIF($G$6:$AH$6,AL$6&amp;" "&amp;'Input-Func_Class'!$E$22,$G370:$AH370),SUMIF($G$6:$AH$6,AL$6&amp;" "&amp;'Input-Func_Class'!$B$24,$G370:$AH370))+SUMIF($G$6:$AH$6,AL$6&amp;" "&amp;'Input-Func_Class'!$F$22,$G370:$AH370))&lt;Check_Limit,0,1),1)</f>
        <v>0</v>
      </c>
      <c r="AM370">
        <f ca="1">IFERROR(IF(SUMIF($G$6:$AH$6,AM$6&amp;" Total",$G370:$AH370)-(SUMIF($G$6:$AH$6,AM$6&amp;" "&amp;'Input-Func_Class'!$D$22,$G370:$AH370)+IFERROR(SUMIF($G$6:$AH$6,AM$6&amp;" "&amp;'Input-Func_Class'!$E$22,$G370:$AH370),SUMIF($G$6:$AH$6,AM$6&amp;" "&amp;'Input-Func_Class'!$B$24,$G370:$AH370))+SUMIF($G$6:$AH$6,AM$6&amp;" "&amp;'Input-Func_Class'!$F$22,$G370:$AH370))&lt;Check_Limit,0,1),1)</f>
        <v>0</v>
      </c>
      <c r="AN370">
        <f ca="1">IFERROR(IF(SUMIF($G$6:$AH$6,AN$6&amp;" Total",$G370:$AH370)-(SUMIF($G$6:$AH$6,AN$6&amp;" "&amp;'Input-Func_Class'!$D$22,$G370:$AH370)+IFERROR(SUMIF($G$6:$AH$6,AN$6&amp;" "&amp;'Input-Func_Class'!$E$22,$G370:$AH370),SUMIF($G$6:$AH$6,AN$6&amp;" "&amp;'Input-Func_Class'!$B$24,$G370:$AH370))+SUMIF($G$6:$AH$6,AN$6&amp;" "&amp;'Input-Func_Class'!$F$22,$G370:$AH370))&lt;Check_Limit,0,1),1)</f>
        <v>0</v>
      </c>
      <c r="AO370">
        <f ca="1">IFERROR(IF(SUMIF($G$6:$AH$6,AO$6&amp;" Total",$G370:$AH370)-(SUMIF($G$6:$AH$6,AO$6&amp;" "&amp;'Input-Func_Class'!$D$22,$G370:$AH370)+IFERROR(SUMIF($G$6:$AH$6,AO$6&amp;" "&amp;'Input-Func_Class'!$E$22,$G370:$AH370),SUMIF($G$6:$AH$6,AO$6&amp;" "&amp;'Input-Func_Class'!$B$24,$G370:$AH370))+SUMIF($G$6:$AH$6,AO$6&amp;" "&amp;'Input-Func_Class'!$F$22,$G370:$AH370))&lt;Check_Limit,0,1),1)</f>
        <v>0</v>
      </c>
      <c r="AP370">
        <f ca="1">IFERROR(IF(SUMIF($G$6:$AH$6,AP$6&amp;" Total",$G370:$AH370)-(SUMIF($G$6:$AH$6,AP$6&amp;" "&amp;'Input-Func_Class'!$D$22,$G370:$AH370)+IFERROR(SUMIF($G$6:$AH$6,AP$6&amp;" "&amp;'Input-Func_Class'!$E$22,$G370:$AH370),SUMIF($G$6:$AH$6,AP$6&amp;" "&amp;'Input-Func_Class'!$B$24,$G370:$AH370))+SUMIF($G$6:$AH$6,AP$6&amp;" "&amp;'Input-Func_Class'!$F$22,$G370:$AH370))&lt;Check_Limit,0,1),1)</f>
        <v>0</v>
      </c>
    </row>
    <row r="371" spans="1:42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>
        <f t="shared" si="44"/>
        <v>0</v>
      </c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J371">
        <f>IFERROR(IF(SUMIF($G$6:$AH$6,AJ$6&amp;" Total",$G371:$AH371)-(SUMIF($G$6:$AH$6,AJ$6&amp;" "&amp;'Input-Func_Class'!$D$22,$G371:$AH371)+IFERROR(SUMIF($G$6:$AH$6,AJ$6&amp;" "&amp;'Input-Func_Class'!$E$22,$G371:$AH371),SUMIF($G$6:$AH$6,AJ$6&amp;" "&amp;'Input-Func_Class'!$B$24,$G371:$AH371))+SUMIF($G$6:$AH$6,AJ$6&amp;" "&amp;'Input-Func_Class'!$F$22,$G371:$AH371))&lt;Check_Limit,0,1),1)</f>
        <v>0</v>
      </c>
      <c r="AK371">
        <f>IFERROR(IF(SUMIF($G$6:$AH$6,AK$6&amp;" Total",$G371:$AH371)-(SUMIF($G$6:$AH$6,AK$6&amp;" "&amp;'Input-Func_Class'!$D$22,$G371:$AH371)+IFERROR(SUMIF($G$6:$AH$6,AK$6&amp;" "&amp;'Input-Func_Class'!$E$22,$G371:$AH371),SUMIF($G$6:$AH$6,AK$6&amp;" "&amp;'Input-Func_Class'!$B$24,$G371:$AH371))+SUMIF($G$6:$AH$6,AK$6&amp;" "&amp;'Input-Func_Class'!$F$22,$G371:$AH371))&lt;Check_Limit,0,1),1)</f>
        <v>0</v>
      </c>
      <c r="AL371">
        <f>IFERROR(IF(SUMIF($G$6:$AH$6,AL$6&amp;" Total",$G371:$AH371)-(SUMIF($G$6:$AH$6,AL$6&amp;" "&amp;'Input-Func_Class'!$D$22,$G371:$AH371)+IFERROR(SUMIF($G$6:$AH$6,AL$6&amp;" "&amp;'Input-Func_Class'!$E$22,$G371:$AH371),SUMIF($G$6:$AH$6,AL$6&amp;" "&amp;'Input-Func_Class'!$B$24,$G371:$AH371))+SUMIF($G$6:$AH$6,AL$6&amp;" "&amp;'Input-Func_Class'!$F$22,$G371:$AH371))&lt;Check_Limit,0,1),1)</f>
        <v>0</v>
      </c>
      <c r="AM371">
        <f>IFERROR(IF(SUMIF($G$6:$AH$6,AM$6&amp;" Total",$G371:$AH371)-(SUMIF($G$6:$AH$6,AM$6&amp;" "&amp;'Input-Func_Class'!$D$22,$G371:$AH371)+IFERROR(SUMIF($G$6:$AH$6,AM$6&amp;" "&amp;'Input-Func_Class'!$E$22,$G371:$AH371),SUMIF($G$6:$AH$6,AM$6&amp;" "&amp;'Input-Func_Class'!$B$24,$G371:$AH371))+SUMIF($G$6:$AH$6,AM$6&amp;" "&amp;'Input-Func_Class'!$F$22,$G371:$AH371))&lt;Check_Limit,0,1),1)</f>
        <v>0</v>
      </c>
      <c r="AN371">
        <f>IFERROR(IF(SUMIF($G$6:$AH$6,AN$6&amp;" Total",$G371:$AH371)-(SUMIF($G$6:$AH$6,AN$6&amp;" "&amp;'Input-Func_Class'!$D$22,$G371:$AH371)+IFERROR(SUMIF($G$6:$AH$6,AN$6&amp;" "&amp;'Input-Func_Class'!$E$22,$G371:$AH371),SUMIF($G$6:$AH$6,AN$6&amp;" "&amp;'Input-Func_Class'!$B$24,$G371:$AH371))+SUMIF($G$6:$AH$6,AN$6&amp;" "&amp;'Input-Func_Class'!$F$22,$G371:$AH371))&lt;Check_Limit,0,1),1)</f>
        <v>0</v>
      </c>
      <c r="AO371">
        <f>IFERROR(IF(SUMIF($G$6:$AH$6,AO$6&amp;" Total",$G371:$AH371)-(SUMIF($G$6:$AH$6,AO$6&amp;" "&amp;'Input-Func_Class'!$D$22,$G371:$AH371)+IFERROR(SUMIF($G$6:$AH$6,AO$6&amp;" "&amp;'Input-Func_Class'!$E$22,$G371:$AH371),SUMIF($G$6:$AH$6,AO$6&amp;" "&amp;'Input-Func_Class'!$B$24,$G371:$AH371))+SUMIF($G$6:$AH$6,AO$6&amp;" "&amp;'Input-Func_Class'!$F$22,$G371:$AH371))&lt;Check_Limit,0,1),1)</f>
        <v>0</v>
      </c>
      <c r="AP371">
        <f>IFERROR(IF(SUMIF($G$6:$AH$6,AP$6&amp;" Total",$G371:$AH371)-(SUMIF($G$6:$AH$6,AP$6&amp;" "&amp;'Input-Func_Class'!$D$22,$G371:$AH371)+IFERROR(SUMIF($G$6:$AH$6,AP$6&amp;" "&amp;'Input-Func_Class'!$E$22,$G371:$AH371),SUMIF($G$6:$AH$6,AP$6&amp;" "&amp;'Input-Func_Class'!$B$24,$G371:$AH371))+SUMIF($G$6:$AH$6,AP$6&amp;" "&amp;'Input-Func_Class'!$F$22,$G371:$AH371))&lt;Check_Limit,0,1),1)</f>
        <v>0</v>
      </c>
    </row>
    <row r="372" spans="1:42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>
        <f t="shared" si="44"/>
        <v>0</v>
      </c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J372">
        <f>IFERROR(IF(SUMIF($G$6:$AH$6,AJ$6&amp;" Total",$G372:$AH372)-(SUMIF($G$6:$AH$6,AJ$6&amp;" "&amp;'Input-Func_Class'!$D$22,$G372:$AH372)+IFERROR(SUMIF($G$6:$AH$6,AJ$6&amp;" "&amp;'Input-Func_Class'!$E$22,$G372:$AH372),SUMIF($G$6:$AH$6,AJ$6&amp;" "&amp;'Input-Func_Class'!$B$24,$G372:$AH372))+SUMIF($G$6:$AH$6,AJ$6&amp;" "&amp;'Input-Func_Class'!$F$22,$G372:$AH372))&lt;Check_Limit,0,1),1)</f>
        <v>0</v>
      </c>
      <c r="AK372">
        <f>IFERROR(IF(SUMIF($G$6:$AH$6,AK$6&amp;" Total",$G372:$AH372)-(SUMIF($G$6:$AH$6,AK$6&amp;" "&amp;'Input-Func_Class'!$D$22,$G372:$AH372)+IFERROR(SUMIF($G$6:$AH$6,AK$6&amp;" "&amp;'Input-Func_Class'!$E$22,$G372:$AH372),SUMIF($G$6:$AH$6,AK$6&amp;" "&amp;'Input-Func_Class'!$B$24,$G372:$AH372))+SUMIF($G$6:$AH$6,AK$6&amp;" "&amp;'Input-Func_Class'!$F$22,$G372:$AH372))&lt;Check_Limit,0,1),1)</f>
        <v>0</v>
      </c>
      <c r="AL372">
        <f>IFERROR(IF(SUMIF($G$6:$AH$6,AL$6&amp;" Total",$G372:$AH372)-(SUMIF($G$6:$AH$6,AL$6&amp;" "&amp;'Input-Func_Class'!$D$22,$G372:$AH372)+IFERROR(SUMIF($G$6:$AH$6,AL$6&amp;" "&amp;'Input-Func_Class'!$E$22,$G372:$AH372),SUMIF($G$6:$AH$6,AL$6&amp;" "&amp;'Input-Func_Class'!$B$24,$G372:$AH372))+SUMIF($G$6:$AH$6,AL$6&amp;" "&amp;'Input-Func_Class'!$F$22,$G372:$AH372))&lt;Check_Limit,0,1),1)</f>
        <v>0</v>
      </c>
      <c r="AM372">
        <f>IFERROR(IF(SUMIF($G$6:$AH$6,AM$6&amp;" Total",$G372:$AH372)-(SUMIF($G$6:$AH$6,AM$6&amp;" "&amp;'Input-Func_Class'!$D$22,$G372:$AH372)+IFERROR(SUMIF($G$6:$AH$6,AM$6&amp;" "&amp;'Input-Func_Class'!$E$22,$G372:$AH372),SUMIF($G$6:$AH$6,AM$6&amp;" "&amp;'Input-Func_Class'!$B$24,$G372:$AH372))+SUMIF($G$6:$AH$6,AM$6&amp;" "&amp;'Input-Func_Class'!$F$22,$G372:$AH372))&lt;Check_Limit,0,1),1)</f>
        <v>0</v>
      </c>
      <c r="AN372">
        <f>IFERROR(IF(SUMIF($G$6:$AH$6,AN$6&amp;" Total",$G372:$AH372)-(SUMIF($G$6:$AH$6,AN$6&amp;" "&amp;'Input-Func_Class'!$D$22,$G372:$AH372)+IFERROR(SUMIF($G$6:$AH$6,AN$6&amp;" "&amp;'Input-Func_Class'!$E$22,$G372:$AH372),SUMIF($G$6:$AH$6,AN$6&amp;" "&amp;'Input-Func_Class'!$B$24,$G372:$AH372))+SUMIF($G$6:$AH$6,AN$6&amp;" "&amp;'Input-Func_Class'!$F$22,$G372:$AH372))&lt;Check_Limit,0,1),1)</f>
        <v>0</v>
      </c>
      <c r="AO372">
        <f>IFERROR(IF(SUMIF($G$6:$AH$6,AO$6&amp;" Total",$G372:$AH372)-(SUMIF($G$6:$AH$6,AO$6&amp;" "&amp;'Input-Func_Class'!$D$22,$G372:$AH372)+IFERROR(SUMIF($G$6:$AH$6,AO$6&amp;" "&amp;'Input-Func_Class'!$E$22,$G372:$AH372),SUMIF($G$6:$AH$6,AO$6&amp;" "&amp;'Input-Func_Class'!$B$24,$G372:$AH372))+SUMIF($G$6:$AH$6,AO$6&amp;" "&amp;'Input-Func_Class'!$F$22,$G372:$AH372))&lt;Check_Limit,0,1),1)</f>
        <v>0</v>
      </c>
      <c r="AP372">
        <f>IFERROR(IF(SUMIF($G$6:$AH$6,AP$6&amp;" Total",$G372:$AH372)-(SUMIF($G$6:$AH$6,AP$6&amp;" "&amp;'Input-Func_Class'!$D$22,$G372:$AH372)+IFERROR(SUMIF($G$6:$AH$6,AP$6&amp;" "&amp;'Input-Func_Class'!$E$22,$G372:$AH372),SUMIF($G$6:$AH$6,AP$6&amp;" "&amp;'Input-Func_Class'!$B$24,$G372:$AH372))+SUMIF($G$6:$AH$6,AP$6&amp;" "&amp;'Input-Func_Class'!$F$22,$G372:$AH372))&lt;Check_Limit,0,1),1)</f>
        <v>0</v>
      </c>
    </row>
    <row r="373" spans="1:42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>Functionalization!$D373</f>
        <v>-80556296.873648018</v>
      </c>
      <c r="E373" s="11">
        <f t="shared" ca="1" si="44"/>
        <v>0</v>
      </c>
      <c r="F373" s="3" t="str">
        <f>IF($D373=0,"-",IF('Input-Accounts'!$E373&lt;&gt;0,'Input-Accounts'!$E373,'Input-Accounts'!$G373))</f>
        <v>INT_RATEBASE</v>
      </c>
      <c r="G373" s="11">
        <f ca="1">IF(G$5&lt;&gt;"",HLOOKUP(G$5,Functionalization!$G$6:$M$427,ROW($A373)-5,FALSE),IFERROR(INDEX(G$391:G$427,MATCH($F373,$B$391:$B$427,0))/VLOOKUP($F373,$B$391:$AH$427,MATCH(LEFT(TRIM(G$6),FIND("~",SUBSTITUTE(G$6,"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373))*HLOOKUP(LEFT(TRIM(G$6),FIND("~",SUBSTITUTE(G$6," ","~",LEN(TRIM(G$6))-LEN(SUBSTITUTE(TRIM(G$6)," ",""))))-1)&amp;" Total",$B$6:$AH$427,ROW($A373)-5,FALSE))</f>
        <v>-4848.3561402507585</v>
      </c>
      <c r="H373" s="11">
        <f ca="1">IF(H$5&lt;&gt;"",HLOOKUP(H$5,Functionalization!$G$6:$M$427,ROW($A373)-5,FALSE),IFERROR(INDEX(H$391:H$427,MATCH($F373,$B$391:$B$427,0))/VLOOKUP($F373,$B$391:$AH$427,MATCH(LEFT(TRIM(H$6),FIND("~",SUBSTITUTE(H$6,"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373))*HLOOKUP(LEFT(TRIM(H$6),FIND("~",SUBSTITUTE(H$6," ","~",LEN(TRIM(H$6))-LEN(SUBSTITUTE(TRIM(H$6)," ",""))))-1)&amp;" Total",$B$6:$AH$427,ROW($A373)-5,FALSE))</f>
        <v>0</v>
      </c>
      <c r="I373" s="11">
        <f ca="1">IF(I$5&lt;&gt;"",HLOOKUP(I$5,Functionalization!$G$6:$M$427,ROW($A373)-5,FALSE),IFERROR(INDEX(I$391:I$427,MATCH($F373,$B$391:$B$427,0))/VLOOKUP($F373,$B$391:$AH$427,MATCH(LEFT(TRIM(I$6),FIND("~",SUBSTITUTE(I$6,"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373))*HLOOKUP(LEFT(TRIM(I$6),FIND("~",SUBSTITUTE(I$6," ","~",LEN(TRIM(I$6))-LEN(SUBSTITUTE(TRIM(I$6)," ",""))))-1)&amp;" Total",$B$6:$AH$427,ROW($A373)-5,FALSE))</f>
        <v>-4848.3561402507585</v>
      </c>
      <c r="J373" s="11">
        <f ca="1">IF(J$5&lt;&gt;"",HLOOKUP(J$5,Functionalization!$G$6:$M$427,ROW($A373)-5,FALSE),IFERROR(INDEX(J$391:J$427,MATCH($F373,$B$391:$B$427,0))/VLOOKUP($F373,$B$391:$AH$427,MATCH(LEFT(TRIM(J$6),FIND("~",SUBSTITUTE(J$6,"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373))*HLOOKUP(LEFT(TRIM(J$6),FIND("~",SUBSTITUTE(J$6," ","~",LEN(TRIM(J$6))-LEN(SUBSTITUTE(TRIM(J$6)," ",""))))-1)&amp;" Total",$B$6:$AH$427,ROW($A373)-5,FALSE))</f>
        <v>0</v>
      </c>
      <c r="K373" s="11">
        <f ca="1">IF(K$5&lt;&gt;"",HLOOKUP(K$5,Functionalization!$G$6:$M$427,ROW($A373)-5,FALSE),IFERROR(INDEX(K$391:K$427,MATCH($F373,$B$391:$B$427,0))/VLOOKUP($F373,$B$391:$AH$427,MATCH(LEFT(TRIM(K$6),FIND("~",SUBSTITUTE(K$6,"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373))*HLOOKUP(LEFT(TRIM(K$6),FIND("~",SUBSTITUTE(K$6," ","~",LEN(TRIM(K$6))-LEN(SUBSTITUTE(TRIM(K$6)," ",""))))-1)&amp;" Total",$B$6:$AH$427,ROW($A373)-5,FALSE))</f>
        <v>-1894697.3119100488</v>
      </c>
      <c r="L373" s="11">
        <f ca="1">IF(L$5&lt;&gt;"",HLOOKUP(L$5,Functionalization!$G$6:$M$427,ROW($A373)-5,FALSE),IFERROR(INDEX(L$391:L$427,MATCH($F373,$B$391:$B$427,0))/VLOOKUP($F373,$B$391:$AH$427,MATCH(LEFT(TRIM(L$6),FIND("~",SUBSTITUTE(L$6,"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373))*HLOOKUP(LEFT(TRIM(L$6),FIND("~",SUBSTITUTE(L$6," ","~",LEN(TRIM(L$6))-LEN(SUBSTITUTE(TRIM(L$6)," ",""))))-1)&amp;" Total",$B$6:$AH$427,ROW($A373)-5,FALSE))</f>
        <v>0</v>
      </c>
      <c r="M373" s="11">
        <f ca="1">IF(M$5&lt;&gt;"",HLOOKUP(M$5,Functionalization!$G$6:$M$427,ROW($A373)-5,FALSE),IFERROR(INDEX(M$391:M$427,MATCH($F373,$B$391:$B$427,0))/VLOOKUP($F373,$B$391:$AH$427,MATCH(LEFT(TRIM(M$6),FIND("~",SUBSTITUTE(M$6,"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373))*HLOOKUP(LEFT(TRIM(M$6),FIND("~",SUBSTITUTE(M$6," ","~",LEN(TRIM(M$6))-LEN(SUBSTITUTE(TRIM(M$6)," ",""))))-1)&amp;" Total",$B$6:$AH$427,ROW($A373)-5,FALSE))</f>
        <v>-1894697.3119100488</v>
      </c>
      <c r="N373" s="11">
        <f ca="1">IF(N$5&lt;&gt;"",HLOOKUP(N$5,Functionalization!$G$6:$M$427,ROW($A373)-5,FALSE),IFERROR(INDEX(N$391:N$427,MATCH($F373,$B$391:$B$427,0))/VLOOKUP($F373,$B$391:$AH$427,MATCH(LEFT(TRIM(N$6),FIND("~",SUBSTITUTE(N$6,"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373))*HLOOKUP(LEFT(TRIM(N$6),FIND("~",SUBSTITUTE(N$6," ","~",LEN(TRIM(N$6))-LEN(SUBSTITUTE(TRIM(N$6)," ",""))))-1)&amp;" Total",$B$6:$AH$427,ROW($A373)-5,FALSE))</f>
        <v>0</v>
      </c>
      <c r="O373" s="11">
        <f ca="1">IF(O$5&lt;&gt;"",HLOOKUP(O$5,Functionalization!$G$6:$M$427,ROW($A373)-5,FALSE),IFERROR(INDEX(O$391:O$427,MATCH($F373,$B$391:$B$427,0))/VLOOKUP($F373,$B$391:$AH$427,MATCH(LEFT(TRIM(O$6),FIND("~",SUBSTITUTE(O$6,"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373))*HLOOKUP(LEFT(TRIM(O$6),FIND("~",SUBSTITUTE(O$6," ","~",LEN(TRIM(O$6))-LEN(SUBSTITUTE(TRIM(O$6)," ",""))))-1)&amp;" Total",$B$6:$AH$427,ROW($A373)-5,FALSE))</f>
        <v>-1139320.2867986162</v>
      </c>
      <c r="P373" s="11">
        <f ca="1">IF(P$5&lt;&gt;"",HLOOKUP(P$5,Functionalization!$G$6:$M$427,ROW($A373)-5,FALSE),IFERROR(INDEX(P$391:P$427,MATCH($F373,$B$391:$B$427,0))/VLOOKUP($F373,$B$391:$AH$427,MATCH(LEFT(TRIM(P$6),FIND("~",SUBSTITUTE(P$6,"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373))*HLOOKUP(LEFT(TRIM(P$6),FIND("~",SUBSTITUTE(P$6," ","~",LEN(TRIM(P$6))-LEN(SUBSTITUTE(TRIM(P$6)," ",""))))-1)&amp;" Total",$B$6:$AH$427,ROW($A373)-5,FALSE))</f>
        <v>-423980.12246019649</v>
      </c>
      <c r="Q373" s="11">
        <f ca="1">IF(Q$5&lt;&gt;"",HLOOKUP(Q$5,Functionalization!$G$6:$M$427,ROW($A373)-5,FALSE),IFERROR(INDEX(Q$391:Q$427,MATCH($F373,$B$391:$B$427,0))/VLOOKUP($F373,$B$391:$AH$427,MATCH(LEFT(TRIM(Q$6),FIND("~",SUBSTITUTE(Q$6,"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373))*HLOOKUP(LEFT(TRIM(Q$6),FIND("~",SUBSTITUTE(Q$6," ","~",LEN(TRIM(Q$6))-LEN(SUBSTITUTE(TRIM(Q$6)," ",""))))-1)&amp;" Total",$B$6:$AH$427,ROW($A373)-5,FALSE))</f>
        <v>-715340.16433841991</v>
      </c>
      <c r="R373" s="11">
        <f ca="1">IF(R$5&lt;&gt;"",HLOOKUP(R$5,Functionalization!$G$6:$M$427,ROW($A373)-5,FALSE),IFERROR(INDEX(R$391:R$427,MATCH($F373,$B$391:$B$427,0))/VLOOKUP($F373,$B$391:$AH$427,MATCH(LEFT(TRIM(R$6),FIND("~",SUBSTITUTE(R$6,"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373))*HLOOKUP(LEFT(TRIM(R$6),FIND("~",SUBSTITUTE(R$6," ","~",LEN(TRIM(R$6))-LEN(SUBSTITUTE(TRIM(R$6)," ",""))))-1)&amp;" Total",$B$6:$AH$427,ROW($A373)-5,FALSE))</f>
        <v>0</v>
      </c>
      <c r="S373" s="11">
        <f ca="1">IF(S$5&lt;&gt;"",HLOOKUP(S$5,Functionalization!$G$6:$M$427,ROW($A373)-5,FALSE),IFERROR(INDEX(S$391:S$427,MATCH($F373,$B$391:$B$427,0))/VLOOKUP($F373,$B$391:$AH$427,MATCH(LEFT(TRIM(S$6),FIND("~",SUBSTITUTE(S$6,"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373))*HLOOKUP(LEFT(TRIM(S$6),FIND("~",SUBSTITUTE(S$6," ","~",LEN(TRIM(S$6))-LEN(SUBSTITUTE(TRIM(S$6)," ",""))))-1)&amp;" Total",$B$6:$AH$427,ROW($A373)-5,FALSE))</f>
        <v>-4396765.3666838761</v>
      </c>
      <c r="T373" s="11">
        <f ca="1">IF(T$5&lt;&gt;"",HLOOKUP(T$5,Functionalization!$G$6:$M$427,ROW($A373)-5,FALSE),IFERROR(INDEX(T$391:T$427,MATCH($F373,$B$391:$B$427,0))/VLOOKUP($F373,$B$391:$AH$427,MATCH(LEFT(TRIM(T$6),FIND("~",SUBSTITUTE(T$6,"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373))*HLOOKUP(LEFT(TRIM(T$6),FIND("~",SUBSTITUTE(T$6," ","~",LEN(TRIM(T$6))-LEN(SUBSTITUTE(TRIM(T$6)," ",""))))-1)&amp;" Total",$B$6:$AH$427,ROW($A373)-5,FALSE))</f>
        <v>-4396765.3666838761</v>
      </c>
      <c r="U373" s="11">
        <f ca="1">IF(U$5&lt;&gt;"",HLOOKUP(U$5,Functionalization!$G$6:$M$427,ROW($A373)-5,FALSE),IFERROR(INDEX(U$391:U$427,MATCH($F373,$B$391:$B$427,0))/VLOOKUP($F373,$B$391:$AH$427,MATCH(LEFT(TRIM(U$6),FIND("~",SUBSTITUTE(U$6,"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373))*HLOOKUP(LEFT(TRIM(U$6),FIND("~",SUBSTITUTE(U$6," ","~",LEN(TRIM(U$6))-LEN(SUBSTITUTE(TRIM(U$6)," ",""))))-1)&amp;" Total",$B$6:$AH$427,ROW($A373)-5,FALSE))</f>
        <v>0</v>
      </c>
      <c r="V373" s="11">
        <f ca="1">IF(V$5&lt;&gt;"",HLOOKUP(V$5,Functionalization!$G$6:$M$427,ROW($A373)-5,FALSE),IFERROR(INDEX(V$391:V$427,MATCH($F373,$B$391:$B$427,0))/VLOOKUP($F373,$B$391:$AH$427,MATCH(LEFT(TRIM(V$6),FIND("~",SUBSTITUTE(V$6,"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373))*HLOOKUP(LEFT(TRIM(V$6),FIND("~",SUBSTITUTE(V$6," ","~",LEN(TRIM(V$6))-LEN(SUBSTITUTE(TRIM(V$6)," ",""))))-1)&amp;" Total",$B$6:$AH$427,ROW($A373)-5,FALSE))</f>
        <v>0</v>
      </c>
      <c r="W373" s="11">
        <f ca="1">IF(W$5&lt;&gt;"",HLOOKUP(W$5,Functionalization!$G$6:$M$427,ROW($A373)-5,FALSE),IFERROR(INDEX(W$391:W$427,MATCH($F373,$B$391:$B$427,0))/VLOOKUP($F373,$B$391:$AH$427,MATCH(LEFT(TRIM(W$6),FIND("~",SUBSTITUTE(W$6,"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373))*HLOOKUP(LEFT(TRIM(W$6),FIND("~",SUBSTITUTE(W$6," ","~",LEN(TRIM(W$6))-LEN(SUBSTITUTE(TRIM(W$6)," ",""))))-1)&amp;" Total",$B$6:$AH$427,ROW($A373)-5,FALSE))</f>
        <v>-57186002.314510532</v>
      </c>
      <c r="X373" s="11">
        <f ca="1">IF(X$5&lt;&gt;"",HLOOKUP(X$5,Functionalization!$G$6:$M$427,ROW($A373)-5,FALSE),IFERROR(INDEX(X$391:X$427,MATCH($F373,$B$391:$B$427,0))/VLOOKUP($F373,$B$391:$AH$427,MATCH(LEFT(TRIM(X$6),FIND("~",SUBSTITUTE(X$6,"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373))*HLOOKUP(LEFT(TRIM(X$6),FIND("~",SUBSTITUTE(X$6," ","~",LEN(TRIM(X$6))-LEN(SUBSTITUTE(TRIM(X$6)," ",""))))-1)&amp;" Total",$B$6:$AH$427,ROW($A373)-5,FALSE))</f>
        <v>-44022016.694672748</v>
      </c>
      <c r="Y373" s="11">
        <f ca="1">IF(Y$5&lt;&gt;"",HLOOKUP(Y$5,Functionalization!$G$6:$M$427,ROW($A373)-5,FALSE),IFERROR(INDEX(Y$391:Y$427,MATCH($F373,$B$391:$B$427,0))/VLOOKUP($F373,$B$391:$AH$427,MATCH(LEFT(TRIM(Y$6),FIND("~",SUBSTITUTE(Y$6,"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373))*HLOOKUP(LEFT(TRIM(Y$6),FIND("~",SUBSTITUTE(Y$6," ","~",LEN(TRIM(Y$6))-LEN(SUBSTITUTE(TRIM(Y$6)," ",""))))-1)&amp;" Total",$B$6:$AH$427,ROW($A373)-5,FALSE))</f>
        <v>0</v>
      </c>
      <c r="Z373" s="11">
        <f ca="1">IF(Z$5&lt;&gt;"",HLOOKUP(Z$5,Functionalization!$G$6:$M$427,ROW($A373)-5,FALSE),IFERROR(INDEX(Z$391:Z$427,MATCH($F373,$B$391:$B$427,0))/VLOOKUP($F373,$B$391:$AH$427,MATCH(LEFT(TRIM(Z$6),FIND("~",SUBSTITUTE(Z$6,"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373))*HLOOKUP(LEFT(TRIM(Z$6),FIND("~",SUBSTITUTE(Z$6," ","~",LEN(TRIM(Z$6))-LEN(SUBSTITUTE(TRIM(Z$6)," ",""))))-1)&amp;" Total",$B$6:$AH$427,ROW($A373)-5,FALSE))</f>
        <v>-13163985.619837793</v>
      </c>
      <c r="AA373" s="11">
        <f ca="1">IF(AA$5&lt;&gt;"",HLOOKUP(AA$5,Functionalization!$G$6:$M$427,ROW($A373)-5,FALSE),IFERROR(INDEX(AA$391:AA$427,MATCH($F373,$B$391:$B$427,0))/VLOOKUP($F373,$B$391:$AH$427,MATCH(LEFT(TRIM(AA$6),FIND("~",SUBSTITUTE(AA$6,"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373))*HLOOKUP(LEFT(TRIM(AA$6),FIND("~",SUBSTITUTE(AA$6," ","~",LEN(TRIM(AA$6))-LEN(SUBSTITUTE(TRIM(AA$6)," ",""))))-1)&amp;" Total",$B$6:$AH$427,ROW($A373)-5,FALSE))</f>
        <v>-15681675.284448998</v>
      </c>
      <c r="AB373" s="11">
        <f ca="1">IF(AB$5&lt;&gt;"",HLOOKUP(AB$5,Functionalization!$G$6:$M$427,ROW($A373)-5,FALSE),IFERROR(INDEX(AB$391:AB$427,MATCH($F373,$B$391:$B$427,0))/VLOOKUP($F373,$B$391:$AH$427,MATCH(LEFT(TRIM(AB$6),FIND("~",SUBSTITUTE(AB$6,"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373))*HLOOKUP(LEFT(TRIM(AB$6),FIND("~",SUBSTITUTE(AB$6," ","~",LEN(TRIM(AB$6))-LEN(SUBSTITUTE(TRIM(AB$6)," ",""))))-1)&amp;" Total",$B$6:$AH$427,ROW($A373)-5,FALSE))</f>
        <v>0</v>
      </c>
      <c r="AC373" s="11">
        <f ca="1">IF(AC$5&lt;&gt;"",HLOOKUP(AC$5,Functionalization!$G$6:$M$427,ROW($A373)-5,FALSE),IFERROR(INDEX(AC$391:AC$427,MATCH($F373,$B$391:$B$427,0))/VLOOKUP($F373,$B$391:$AH$427,MATCH(LEFT(TRIM(AC$6),FIND("~",SUBSTITUTE(AC$6,"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373))*HLOOKUP(LEFT(TRIM(AC$6),FIND("~",SUBSTITUTE(AC$6," ","~",LEN(TRIM(AC$6))-LEN(SUBSTITUTE(TRIM(AC$6)," ",""))))-1)&amp;" Total",$B$6:$AH$427,ROW($A373)-5,FALSE))</f>
        <v>0</v>
      </c>
      <c r="AD373" s="11">
        <f ca="1">IF(AD$5&lt;&gt;"",HLOOKUP(AD$5,Functionalization!$G$6:$M$427,ROW($A373)-5,FALSE),IFERROR(INDEX(AD$391:AD$427,MATCH($F373,$B$391:$B$427,0))/VLOOKUP($F373,$B$391:$AH$427,MATCH(LEFT(TRIM(AD$6),FIND("~",SUBSTITUTE(AD$6,"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373))*HLOOKUP(LEFT(TRIM(AD$6),FIND("~",SUBSTITUTE(AD$6," ","~",LEN(TRIM(AD$6))-LEN(SUBSTITUTE(TRIM(AD$6)," ",""))))-1)&amp;" Total",$B$6:$AH$427,ROW($A373)-5,FALSE))</f>
        <v>-15681675.284448998</v>
      </c>
      <c r="AE373" s="11">
        <f ca="1">IF(AE$5&lt;&gt;"",HLOOKUP(AE$5,Functionalization!$G$6:$M$427,ROW($A373)-5,FALSE),IFERROR(INDEX(AE$391:AE$427,MATCH($F373,$B$391:$B$427,0))/VLOOKUP($F373,$B$391:$AH$427,MATCH(LEFT(TRIM(AE$6),FIND("~",SUBSTITUTE(AE$6,"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373))*HLOOKUP(LEFT(TRIM(AE$6),FIND("~",SUBSTITUTE(AE$6," ","~",LEN(TRIM(AE$6))-LEN(SUBSTITUTE(TRIM(AE$6)," ",""))))-1)&amp;" Total",$B$6:$AH$427,ROW($A373)-5,FALSE))</f>
        <v>-252987.9531556915</v>
      </c>
      <c r="AF373" s="11">
        <f ca="1">IF(AF$5&lt;&gt;"",HLOOKUP(AF$5,Functionalization!$G$6:$M$427,ROW($A373)-5,FALSE),IFERROR(INDEX(AF$391:AF$427,MATCH($F373,$B$391:$B$427,0))/VLOOKUP($F373,$B$391:$AH$427,MATCH(LEFT(TRIM(AF$6),FIND("~",SUBSTITUTE(AF$6,"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373))*HLOOKUP(LEFT(TRIM(AF$6),FIND("~",SUBSTITUTE(AF$6," ","~",LEN(TRIM(AF$6))-LEN(SUBSTITUTE(TRIM(AF$6)," ",""))))-1)&amp;" Total",$B$6:$AH$427,ROW($A373)-5,FALSE))</f>
        <v>0</v>
      </c>
      <c r="AG373" s="11">
        <f ca="1">IF(AG$5&lt;&gt;"",HLOOKUP(AG$5,Functionalization!$G$6:$M$427,ROW($A373)-5,FALSE),IFERROR(INDEX(AG$391:AG$427,MATCH($F373,$B$391:$B$427,0))/VLOOKUP($F373,$B$391:$AH$427,MATCH(LEFT(TRIM(AG$6),FIND("~",SUBSTITUTE(AG$6,"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373))*HLOOKUP(LEFT(TRIM(AG$6),FIND("~",SUBSTITUTE(AG$6," ","~",LEN(TRIM(AG$6))-LEN(SUBSTITUTE(TRIM(AG$6)," ",""))))-1)&amp;" Total",$B$6:$AH$427,ROW($A373)-5,FALSE))</f>
        <v>0</v>
      </c>
      <c r="AH373" s="11">
        <f ca="1">IF(AH$5&lt;&gt;"",HLOOKUP(AH$5,Functionalization!$G$6:$M$427,ROW($A373)-5,FALSE),IFERROR(INDEX(AH$391:AH$427,MATCH($F373,$B$391:$B$427,0))/VLOOKUP($F373,$B$391:$AH$427,MATCH(LEFT(TRIM(AH$6),FIND("~",SUBSTITUTE(AH$6,"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373))*HLOOKUP(LEFT(TRIM(AH$6),FIND("~",SUBSTITUTE(AH$6," ","~",LEN(TRIM(AH$6))-LEN(SUBSTITUTE(TRIM(AH$6)," ",""))))-1)&amp;" Total",$B$6:$AH$427,ROW($A373)-5,FALSE))</f>
        <v>-252987.9531556915</v>
      </c>
      <c r="AJ373">
        <f ca="1">IFERROR(IF(SUMIF($G$6:$AH$6,AJ$6&amp;" Total",$G373:$AH373)-(SUMIF($G$6:$AH$6,AJ$6&amp;" "&amp;'Input-Func_Class'!$D$22,$G373:$AH373)+IFERROR(SUMIF($G$6:$AH$6,AJ$6&amp;" "&amp;'Input-Func_Class'!$E$22,$G373:$AH373),SUMIF($G$6:$AH$6,AJ$6&amp;" "&amp;'Input-Func_Class'!$B$24,$G373:$AH373))+SUMIF($G$6:$AH$6,AJ$6&amp;" "&amp;'Input-Func_Class'!$F$22,$G373:$AH373))&lt;Check_Limit,0,1),1)</f>
        <v>0</v>
      </c>
      <c r="AK373">
        <f ca="1">IFERROR(IF(SUMIF($G$6:$AH$6,AK$6&amp;" Total",$G373:$AH373)-(SUMIF($G$6:$AH$6,AK$6&amp;" "&amp;'Input-Func_Class'!$D$22,$G373:$AH373)+IFERROR(SUMIF($G$6:$AH$6,AK$6&amp;" "&amp;'Input-Func_Class'!$E$22,$G373:$AH373),SUMIF($G$6:$AH$6,AK$6&amp;" "&amp;'Input-Func_Class'!$B$24,$G373:$AH373))+SUMIF($G$6:$AH$6,AK$6&amp;" "&amp;'Input-Func_Class'!$F$22,$G373:$AH373))&lt;Check_Limit,0,1),1)</f>
        <v>0</v>
      </c>
      <c r="AL373">
        <f ca="1">IFERROR(IF(SUMIF($G$6:$AH$6,AL$6&amp;" Total",$G373:$AH373)-(SUMIF($G$6:$AH$6,AL$6&amp;" "&amp;'Input-Func_Class'!$D$22,$G373:$AH373)+IFERROR(SUMIF($G$6:$AH$6,AL$6&amp;" "&amp;'Input-Func_Class'!$E$22,$G373:$AH373),SUMIF($G$6:$AH$6,AL$6&amp;" "&amp;'Input-Func_Class'!$B$24,$G373:$AH373))+SUMIF($G$6:$AH$6,AL$6&amp;" "&amp;'Input-Func_Class'!$F$22,$G373:$AH373))&lt;Check_Limit,0,1),1)</f>
        <v>0</v>
      </c>
      <c r="AM373">
        <f ca="1">IFERROR(IF(SUMIF($G$6:$AH$6,AM$6&amp;" Total",$G373:$AH373)-(SUMIF($G$6:$AH$6,AM$6&amp;" "&amp;'Input-Func_Class'!$D$22,$G373:$AH373)+IFERROR(SUMIF($G$6:$AH$6,AM$6&amp;" "&amp;'Input-Func_Class'!$E$22,$G373:$AH373),SUMIF($G$6:$AH$6,AM$6&amp;" "&amp;'Input-Func_Class'!$B$24,$G373:$AH373))+SUMIF($G$6:$AH$6,AM$6&amp;" "&amp;'Input-Func_Class'!$F$22,$G373:$AH373))&lt;Check_Limit,0,1),1)</f>
        <v>0</v>
      </c>
      <c r="AN373">
        <f ca="1">IFERROR(IF(SUMIF($G$6:$AH$6,AN$6&amp;" Total",$G373:$AH373)-(SUMIF($G$6:$AH$6,AN$6&amp;" "&amp;'Input-Func_Class'!$D$22,$G373:$AH373)+IFERROR(SUMIF($G$6:$AH$6,AN$6&amp;" "&amp;'Input-Func_Class'!$E$22,$G373:$AH373),SUMIF($G$6:$AH$6,AN$6&amp;" "&amp;'Input-Func_Class'!$B$24,$G373:$AH373))+SUMIF($G$6:$AH$6,AN$6&amp;" "&amp;'Input-Func_Class'!$F$22,$G373:$AH373))&lt;Check_Limit,0,1),1)</f>
        <v>0</v>
      </c>
      <c r="AO373">
        <f ca="1">IFERROR(IF(SUMIF($G$6:$AH$6,AO$6&amp;" Total",$G373:$AH373)-(SUMIF($G$6:$AH$6,AO$6&amp;" "&amp;'Input-Func_Class'!$D$22,$G373:$AH373)+IFERROR(SUMIF($G$6:$AH$6,AO$6&amp;" "&amp;'Input-Func_Class'!$E$22,$G373:$AH373),SUMIF($G$6:$AH$6,AO$6&amp;" "&amp;'Input-Func_Class'!$B$24,$G373:$AH373))+SUMIF($G$6:$AH$6,AO$6&amp;" "&amp;'Input-Func_Class'!$F$22,$G373:$AH373))&lt;Check_Limit,0,1),1)</f>
        <v>0</v>
      </c>
      <c r="AP373">
        <f ca="1">IFERROR(IF(SUMIF($G$6:$AH$6,AP$6&amp;" Total",$G373:$AH373)-(SUMIF($G$6:$AH$6,AP$6&amp;" "&amp;'Input-Func_Class'!$D$22,$G373:$AH373)+IFERROR(SUMIF($G$6:$AH$6,AP$6&amp;" "&amp;'Input-Func_Class'!$E$22,$G373:$AH373),SUMIF($G$6:$AH$6,AP$6&amp;" "&amp;'Input-Func_Class'!$B$24,$G373:$AH373))+SUMIF($G$6:$AH$6,AP$6&amp;" "&amp;'Input-Func_Class'!$F$22,$G373:$AH373))&lt;Check_Limit,0,1),1)</f>
        <v>0</v>
      </c>
    </row>
    <row r="374" spans="1:42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>Functionalization!$D374</f>
        <v>0</v>
      </c>
      <c r="E374" s="11">
        <f t="shared" si="44"/>
        <v>0</v>
      </c>
      <c r="F374" s="3" t="str">
        <f>IF($D374=0,"-",IF('Input-Accounts'!$E374&lt;&gt;0,'Input-Accounts'!$E374,'Input-Accounts'!$G374))</f>
        <v>-</v>
      </c>
      <c r="G374" s="11">
        <f ca="1">IF(G$5&lt;&gt;"",HLOOKUP(G$5,Functionalization!$G$6:$M$427,ROW($A374)-5,FALSE),IFERROR(INDEX(G$391:G$427,MATCH($F374,$B$391:$B$427,0))/VLOOKUP($F374,$B$391:$AH$427,MATCH(LEFT(TRIM(G$6),FIND("~",SUBSTITUTE(G$6,"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374))*HLOOKUP(LEFT(TRIM(G$6),FIND("~",SUBSTITUTE(G$6," ","~",LEN(TRIM(G$6))-LEN(SUBSTITUTE(TRIM(G$6)," ",""))))-1)&amp;" Total",$B$6:$AH$427,ROW($A374)-5,FALSE))</f>
        <v>0</v>
      </c>
      <c r="H374" s="11">
        <f ca="1">IF(H$5&lt;&gt;"",HLOOKUP(H$5,Functionalization!$G$6:$M$427,ROW($A374)-5,FALSE),IFERROR(INDEX(H$391:H$427,MATCH($F374,$B$391:$B$427,0))/VLOOKUP($F374,$B$391:$AH$427,MATCH(LEFT(TRIM(H$6),FIND("~",SUBSTITUTE(H$6,"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374))*HLOOKUP(LEFT(TRIM(H$6),FIND("~",SUBSTITUTE(H$6," ","~",LEN(TRIM(H$6))-LEN(SUBSTITUTE(TRIM(H$6)," ",""))))-1)&amp;" Total",$B$6:$AH$427,ROW($A374)-5,FALSE))</f>
        <v>0</v>
      </c>
      <c r="I374" s="11">
        <f ca="1">IF(I$5&lt;&gt;"",HLOOKUP(I$5,Functionalization!$G$6:$M$427,ROW($A374)-5,FALSE),IFERROR(INDEX(I$391:I$427,MATCH($F374,$B$391:$B$427,0))/VLOOKUP($F374,$B$391:$AH$427,MATCH(LEFT(TRIM(I$6),FIND("~",SUBSTITUTE(I$6,"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374))*HLOOKUP(LEFT(TRIM(I$6),FIND("~",SUBSTITUTE(I$6," ","~",LEN(TRIM(I$6))-LEN(SUBSTITUTE(TRIM(I$6)," ",""))))-1)&amp;" Total",$B$6:$AH$427,ROW($A374)-5,FALSE))</f>
        <v>0</v>
      </c>
      <c r="J374" s="11">
        <f ca="1">IF(J$5&lt;&gt;"",HLOOKUP(J$5,Functionalization!$G$6:$M$427,ROW($A374)-5,FALSE),IFERROR(INDEX(J$391:J$427,MATCH($F374,$B$391:$B$427,0))/VLOOKUP($F374,$B$391:$AH$427,MATCH(LEFT(TRIM(J$6),FIND("~",SUBSTITUTE(J$6,"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374))*HLOOKUP(LEFT(TRIM(J$6),FIND("~",SUBSTITUTE(J$6," ","~",LEN(TRIM(J$6))-LEN(SUBSTITUTE(TRIM(J$6)," ",""))))-1)&amp;" Total",$B$6:$AH$427,ROW($A374)-5,FALSE))</f>
        <v>0</v>
      </c>
      <c r="K374" s="11">
        <f ca="1">IF(K$5&lt;&gt;"",HLOOKUP(K$5,Functionalization!$G$6:$M$427,ROW($A374)-5,FALSE),IFERROR(INDEX(K$391:K$427,MATCH($F374,$B$391:$B$427,0))/VLOOKUP($F374,$B$391:$AH$427,MATCH(LEFT(TRIM(K$6),FIND("~",SUBSTITUTE(K$6,"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374))*HLOOKUP(LEFT(TRIM(K$6),FIND("~",SUBSTITUTE(K$6," ","~",LEN(TRIM(K$6))-LEN(SUBSTITUTE(TRIM(K$6)," ",""))))-1)&amp;" Total",$B$6:$AH$427,ROW($A374)-5,FALSE))</f>
        <v>0</v>
      </c>
      <c r="L374" s="11">
        <f ca="1">IF(L$5&lt;&gt;"",HLOOKUP(L$5,Functionalization!$G$6:$M$427,ROW($A374)-5,FALSE),IFERROR(INDEX(L$391:L$427,MATCH($F374,$B$391:$B$427,0))/VLOOKUP($F374,$B$391:$AH$427,MATCH(LEFT(TRIM(L$6),FIND("~",SUBSTITUTE(L$6,"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374))*HLOOKUP(LEFT(TRIM(L$6),FIND("~",SUBSTITUTE(L$6," ","~",LEN(TRIM(L$6))-LEN(SUBSTITUTE(TRIM(L$6)," ",""))))-1)&amp;" Total",$B$6:$AH$427,ROW($A374)-5,FALSE))</f>
        <v>0</v>
      </c>
      <c r="M374" s="11">
        <f ca="1">IF(M$5&lt;&gt;"",HLOOKUP(M$5,Functionalization!$G$6:$M$427,ROW($A374)-5,FALSE),IFERROR(INDEX(M$391:M$427,MATCH($F374,$B$391:$B$427,0))/VLOOKUP($F374,$B$391:$AH$427,MATCH(LEFT(TRIM(M$6),FIND("~",SUBSTITUTE(M$6,"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374))*HLOOKUP(LEFT(TRIM(M$6),FIND("~",SUBSTITUTE(M$6," ","~",LEN(TRIM(M$6))-LEN(SUBSTITUTE(TRIM(M$6)," ",""))))-1)&amp;" Total",$B$6:$AH$427,ROW($A374)-5,FALSE))</f>
        <v>0</v>
      </c>
      <c r="N374" s="11">
        <f ca="1">IF(N$5&lt;&gt;"",HLOOKUP(N$5,Functionalization!$G$6:$M$427,ROW($A374)-5,FALSE),IFERROR(INDEX(N$391:N$427,MATCH($F374,$B$391:$B$427,0))/VLOOKUP($F374,$B$391:$AH$427,MATCH(LEFT(TRIM(N$6),FIND("~",SUBSTITUTE(N$6,"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374))*HLOOKUP(LEFT(TRIM(N$6),FIND("~",SUBSTITUTE(N$6," ","~",LEN(TRIM(N$6))-LEN(SUBSTITUTE(TRIM(N$6)," ",""))))-1)&amp;" Total",$B$6:$AH$427,ROW($A374)-5,FALSE))</f>
        <v>0</v>
      </c>
      <c r="O374" s="11">
        <f ca="1">IF(O$5&lt;&gt;"",HLOOKUP(O$5,Functionalization!$G$6:$M$427,ROW($A374)-5,FALSE),IFERROR(INDEX(O$391:O$427,MATCH($F374,$B$391:$B$427,0))/VLOOKUP($F374,$B$391:$AH$427,MATCH(LEFT(TRIM(O$6),FIND("~",SUBSTITUTE(O$6,"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374))*HLOOKUP(LEFT(TRIM(O$6),FIND("~",SUBSTITUTE(O$6," ","~",LEN(TRIM(O$6))-LEN(SUBSTITUTE(TRIM(O$6)," ",""))))-1)&amp;" Total",$B$6:$AH$427,ROW($A374)-5,FALSE))</f>
        <v>0</v>
      </c>
      <c r="P374" s="11">
        <f ca="1">IF(P$5&lt;&gt;"",HLOOKUP(P$5,Functionalization!$G$6:$M$427,ROW($A374)-5,FALSE),IFERROR(INDEX(P$391:P$427,MATCH($F374,$B$391:$B$427,0))/VLOOKUP($F374,$B$391:$AH$427,MATCH(LEFT(TRIM(P$6),FIND("~",SUBSTITUTE(P$6,"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374))*HLOOKUP(LEFT(TRIM(P$6),FIND("~",SUBSTITUTE(P$6," ","~",LEN(TRIM(P$6))-LEN(SUBSTITUTE(TRIM(P$6)," ",""))))-1)&amp;" Total",$B$6:$AH$427,ROW($A374)-5,FALSE))</f>
        <v>0</v>
      </c>
      <c r="Q374" s="11">
        <f ca="1">IF(Q$5&lt;&gt;"",HLOOKUP(Q$5,Functionalization!$G$6:$M$427,ROW($A374)-5,FALSE),IFERROR(INDEX(Q$391:Q$427,MATCH($F374,$B$391:$B$427,0))/VLOOKUP($F374,$B$391:$AH$427,MATCH(LEFT(TRIM(Q$6),FIND("~",SUBSTITUTE(Q$6,"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374))*HLOOKUP(LEFT(TRIM(Q$6),FIND("~",SUBSTITUTE(Q$6," ","~",LEN(TRIM(Q$6))-LEN(SUBSTITUTE(TRIM(Q$6)," ",""))))-1)&amp;" Total",$B$6:$AH$427,ROW($A374)-5,FALSE))</f>
        <v>0</v>
      </c>
      <c r="R374" s="11">
        <f ca="1">IF(R$5&lt;&gt;"",HLOOKUP(R$5,Functionalization!$G$6:$M$427,ROW($A374)-5,FALSE),IFERROR(INDEX(R$391:R$427,MATCH($F374,$B$391:$B$427,0))/VLOOKUP($F374,$B$391:$AH$427,MATCH(LEFT(TRIM(R$6),FIND("~",SUBSTITUTE(R$6,"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374))*HLOOKUP(LEFT(TRIM(R$6),FIND("~",SUBSTITUTE(R$6," ","~",LEN(TRIM(R$6))-LEN(SUBSTITUTE(TRIM(R$6)," ",""))))-1)&amp;" Total",$B$6:$AH$427,ROW($A374)-5,FALSE))</f>
        <v>0</v>
      </c>
      <c r="S374" s="11">
        <f ca="1">IF(S$5&lt;&gt;"",HLOOKUP(S$5,Functionalization!$G$6:$M$427,ROW($A374)-5,FALSE),IFERROR(INDEX(S$391:S$427,MATCH($F374,$B$391:$B$427,0))/VLOOKUP($F374,$B$391:$AH$427,MATCH(LEFT(TRIM(S$6),FIND("~",SUBSTITUTE(S$6,"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374))*HLOOKUP(LEFT(TRIM(S$6),FIND("~",SUBSTITUTE(S$6," ","~",LEN(TRIM(S$6))-LEN(SUBSTITUTE(TRIM(S$6)," ",""))))-1)&amp;" Total",$B$6:$AH$427,ROW($A374)-5,FALSE))</f>
        <v>0</v>
      </c>
      <c r="T374" s="11">
        <f ca="1">IF(T$5&lt;&gt;"",HLOOKUP(T$5,Functionalization!$G$6:$M$427,ROW($A374)-5,FALSE),IFERROR(INDEX(T$391:T$427,MATCH($F374,$B$391:$B$427,0))/VLOOKUP($F374,$B$391:$AH$427,MATCH(LEFT(TRIM(T$6),FIND("~",SUBSTITUTE(T$6,"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374))*HLOOKUP(LEFT(TRIM(T$6),FIND("~",SUBSTITUTE(T$6," ","~",LEN(TRIM(T$6))-LEN(SUBSTITUTE(TRIM(T$6)," ",""))))-1)&amp;" Total",$B$6:$AH$427,ROW($A374)-5,FALSE))</f>
        <v>0</v>
      </c>
      <c r="U374" s="11">
        <f ca="1">IF(U$5&lt;&gt;"",HLOOKUP(U$5,Functionalization!$G$6:$M$427,ROW($A374)-5,FALSE),IFERROR(INDEX(U$391:U$427,MATCH($F374,$B$391:$B$427,0))/VLOOKUP($F374,$B$391:$AH$427,MATCH(LEFT(TRIM(U$6),FIND("~",SUBSTITUTE(U$6,"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374))*HLOOKUP(LEFT(TRIM(U$6),FIND("~",SUBSTITUTE(U$6," ","~",LEN(TRIM(U$6))-LEN(SUBSTITUTE(TRIM(U$6)," ",""))))-1)&amp;" Total",$B$6:$AH$427,ROW($A374)-5,FALSE))</f>
        <v>0</v>
      </c>
      <c r="V374" s="11">
        <f ca="1">IF(V$5&lt;&gt;"",HLOOKUP(V$5,Functionalization!$G$6:$M$427,ROW($A374)-5,FALSE),IFERROR(INDEX(V$391:V$427,MATCH($F374,$B$391:$B$427,0))/VLOOKUP($F374,$B$391:$AH$427,MATCH(LEFT(TRIM(V$6),FIND("~",SUBSTITUTE(V$6,"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374))*HLOOKUP(LEFT(TRIM(V$6),FIND("~",SUBSTITUTE(V$6," ","~",LEN(TRIM(V$6))-LEN(SUBSTITUTE(TRIM(V$6)," ",""))))-1)&amp;" Total",$B$6:$AH$427,ROW($A374)-5,FALSE))</f>
        <v>0</v>
      </c>
      <c r="W374" s="11">
        <f ca="1">IF(W$5&lt;&gt;"",HLOOKUP(W$5,Functionalization!$G$6:$M$427,ROW($A374)-5,FALSE),IFERROR(INDEX(W$391:W$427,MATCH($F374,$B$391:$B$427,0))/VLOOKUP($F374,$B$391:$AH$427,MATCH(LEFT(TRIM(W$6),FIND("~",SUBSTITUTE(W$6,"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374))*HLOOKUP(LEFT(TRIM(W$6),FIND("~",SUBSTITUTE(W$6," ","~",LEN(TRIM(W$6))-LEN(SUBSTITUTE(TRIM(W$6)," ",""))))-1)&amp;" Total",$B$6:$AH$427,ROW($A374)-5,FALSE))</f>
        <v>0</v>
      </c>
      <c r="X374" s="11">
        <f ca="1">IF(X$5&lt;&gt;"",HLOOKUP(X$5,Functionalization!$G$6:$M$427,ROW($A374)-5,FALSE),IFERROR(INDEX(X$391:X$427,MATCH($F374,$B$391:$B$427,0))/VLOOKUP($F374,$B$391:$AH$427,MATCH(LEFT(TRIM(X$6),FIND("~",SUBSTITUTE(X$6,"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374))*HLOOKUP(LEFT(TRIM(X$6),FIND("~",SUBSTITUTE(X$6," ","~",LEN(TRIM(X$6))-LEN(SUBSTITUTE(TRIM(X$6)," ",""))))-1)&amp;" Total",$B$6:$AH$427,ROW($A374)-5,FALSE))</f>
        <v>0</v>
      </c>
      <c r="Y374" s="11">
        <f ca="1">IF(Y$5&lt;&gt;"",HLOOKUP(Y$5,Functionalization!$G$6:$M$427,ROW($A374)-5,FALSE),IFERROR(INDEX(Y$391:Y$427,MATCH($F374,$B$391:$B$427,0))/VLOOKUP($F374,$B$391:$AH$427,MATCH(LEFT(TRIM(Y$6),FIND("~",SUBSTITUTE(Y$6,"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374))*HLOOKUP(LEFT(TRIM(Y$6),FIND("~",SUBSTITUTE(Y$6," ","~",LEN(TRIM(Y$6))-LEN(SUBSTITUTE(TRIM(Y$6)," ",""))))-1)&amp;" Total",$B$6:$AH$427,ROW($A374)-5,FALSE))</f>
        <v>0</v>
      </c>
      <c r="Z374" s="11">
        <f ca="1">IF(Z$5&lt;&gt;"",HLOOKUP(Z$5,Functionalization!$G$6:$M$427,ROW($A374)-5,FALSE),IFERROR(INDEX(Z$391:Z$427,MATCH($F374,$B$391:$B$427,0))/VLOOKUP($F374,$B$391:$AH$427,MATCH(LEFT(TRIM(Z$6),FIND("~",SUBSTITUTE(Z$6,"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374))*HLOOKUP(LEFT(TRIM(Z$6),FIND("~",SUBSTITUTE(Z$6," ","~",LEN(TRIM(Z$6))-LEN(SUBSTITUTE(TRIM(Z$6)," ",""))))-1)&amp;" Total",$B$6:$AH$427,ROW($A374)-5,FALSE))</f>
        <v>0</v>
      </c>
      <c r="AA374" s="11">
        <f ca="1">IF(AA$5&lt;&gt;"",HLOOKUP(AA$5,Functionalization!$G$6:$M$427,ROW($A374)-5,FALSE),IFERROR(INDEX(AA$391:AA$427,MATCH($F374,$B$391:$B$427,0))/VLOOKUP($F374,$B$391:$AH$427,MATCH(LEFT(TRIM(AA$6),FIND("~",SUBSTITUTE(AA$6,"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374))*HLOOKUP(LEFT(TRIM(AA$6),FIND("~",SUBSTITUTE(AA$6," ","~",LEN(TRIM(AA$6))-LEN(SUBSTITUTE(TRIM(AA$6)," ",""))))-1)&amp;" Total",$B$6:$AH$427,ROW($A374)-5,FALSE))</f>
        <v>0</v>
      </c>
      <c r="AB374" s="11">
        <f ca="1">IF(AB$5&lt;&gt;"",HLOOKUP(AB$5,Functionalization!$G$6:$M$427,ROW($A374)-5,FALSE),IFERROR(INDEX(AB$391:AB$427,MATCH($F374,$B$391:$B$427,0))/VLOOKUP($F374,$B$391:$AH$427,MATCH(LEFT(TRIM(AB$6),FIND("~",SUBSTITUTE(AB$6,"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374))*HLOOKUP(LEFT(TRIM(AB$6),FIND("~",SUBSTITUTE(AB$6," ","~",LEN(TRIM(AB$6))-LEN(SUBSTITUTE(TRIM(AB$6)," ",""))))-1)&amp;" Total",$B$6:$AH$427,ROW($A374)-5,FALSE))</f>
        <v>0</v>
      </c>
      <c r="AC374" s="11">
        <f ca="1">IF(AC$5&lt;&gt;"",HLOOKUP(AC$5,Functionalization!$G$6:$M$427,ROW($A374)-5,FALSE),IFERROR(INDEX(AC$391:AC$427,MATCH($F374,$B$391:$B$427,0))/VLOOKUP($F374,$B$391:$AH$427,MATCH(LEFT(TRIM(AC$6),FIND("~",SUBSTITUTE(AC$6,"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374))*HLOOKUP(LEFT(TRIM(AC$6),FIND("~",SUBSTITUTE(AC$6," ","~",LEN(TRIM(AC$6))-LEN(SUBSTITUTE(TRIM(AC$6)," ",""))))-1)&amp;" Total",$B$6:$AH$427,ROW($A374)-5,FALSE))</f>
        <v>0</v>
      </c>
      <c r="AD374" s="11">
        <f ca="1">IF(AD$5&lt;&gt;"",HLOOKUP(AD$5,Functionalization!$G$6:$M$427,ROW($A374)-5,FALSE),IFERROR(INDEX(AD$391:AD$427,MATCH($F374,$B$391:$B$427,0))/VLOOKUP($F374,$B$391:$AH$427,MATCH(LEFT(TRIM(AD$6),FIND("~",SUBSTITUTE(AD$6,"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374))*HLOOKUP(LEFT(TRIM(AD$6),FIND("~",SUBSTITUTE(AD$6," ","~",LEN(TRIM(AD$6))-LEN(SUBSTITUTE(TRIM(AD$6)," ",""))))-1)&amp;" Total",$B$6:$AH$427,ROW($A374)-5,FALSE))</f>
        <v>0</v>
      </c>
      <c r="AE374" s="11">
        <f ca="1">IF(AE$5&lt;&gt;"",HLOOKUP(AE$5,Functionalization!$G$6:$M$427,ROW($A374)-5,FALSE),IFERROR(INDEX(AE$391:AE$427,MATCH($F374,$B$391:$B$427,0))/VLOOKUP($F374,$B$391:$AH$427,MATCH(LEFT(TRIM(AE$6),FIND("~",SUBSTITUTE(AE$6,"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374))*HLOOKUP(LEFT(TRIM(AE$6),FIND("~",SUBSTITUTE(AE$6," ","~",LEN(TRIM(AE$6))-LEN(SUBSTITUTE(TRIM(AE$6)," ",""))))-1)&amp;" Total",$B$6:$AH$427,ROW($A374)-5,FALSE))</f>
        <v>0</v>
      </c>
      <c r="AF374" s="11">
        <f ca="1">IF(AF$5&lt;&gt;"",HLOOKUP(AF$5,Functionalization!$G$6:$M$427,ROW($A374)-5,FALSE),IFERROR(INDEX(AF$391:AF$427,MATCH($F374,$B$391:$B$427,0))/VLOOKUP($F374,$B$391:$AH$427,MATCH(LEFT(TRIM(AF$6),FIND("~",SUBSTITUTE(AF$6,"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374))*HLOOKUP(LEFT(TRIM(AF$6),FIND("~",SUBSTITUTE(AF$6," ","~",LEN(TRIM(AF$6))-LEN(SUBSTITUTE(TRIM(AF$6)," ",""))))-1)&amp;" Total",$B$6:$AH$427,ROW($A374)-5,FALSE))</f>
        <v>0</v>
      </c>
      <c r="AG374" s="11">
        <f ca="1">IF(AG$5&lt;&gt;"",HLOOKUP(AG$5,Functionalization!$G$6:$M$427,ROW($A374)-5,FALSE),IFERROR(INDEX(AG$391:AG$427,MATCH($F374,$B$391:$B$427,0))/VLOOKUP($F374,$B$391:$AH$427,MATCH(LEFT(TRIM(AG$6),FIND("~",SUBSTITUTE(AG$6,"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374))*HLOOKUP(LEFT(TRIM(AG$6),FIND("~",SUBSTITUTE(AG$6," ","~",LEN(TRIM(AG$6))-LEN(SUBSTITUTE(TRIM(AG$6)," ",""))))-1)&amp;" Total",$B$6:$AH$427,ROW($A374)-5,FALSE))</f>
        <v>0</v>
      </c>
      <c r="AH374" s="11">
        <f ca="1">IF(AH$5&lt;&gt;"",HLOOKUP(AH$5,Functionalization!$G$6:$M$427,ROW($A374)-5,FALSE),IFERROR(INDEX(AH$391:AH$427,MATCH($F374,$B$391:$B$427,0))/VLOOKUP($F374,$B$391:$AH$427,MATCH(LEFT(TRIM(AH$6),FIND("~",SUBSTITUTE(AH$6,"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374))*HLOOKUP(LEFT(TRIM(AH$6),FIND("~",SUBSTITUTE(AH$6," ","~",LEN(TRIM(AH$6))-LEN(SUBSTITUTE(TRIM(AH$6)," ",""))))-1)&amp;" Total",$B$6:$AH$427,ROW($A374)-5,FALSE))</f>
        <v>0</v>
      </c>
      <c r="AJ374">
        <f ca="1">IFERROR(IF(SUMIF($G$6:$AH$6,AJ$6&amp;" Total",$G374:$AH374)-(SUMIF($G$6:$AH$6,AJ$6&amp;" "&amp;'Input-Func_Class'!$D$22,$G374:$AH374)+IFERROR(SUMIF($G$6:$AH$6,AJ$6&amp;" "&amp;'Input-Func_Class'!$E$22,$G374:$AH374),SUMIF($G$6:$AH$6,AJ$6&amp;" "&amp;'Input-Func_Class'!$B$24,$G374:$AH374))+SUMIF($G$6:$AH$6,AJ$6&amp;" "&amp;'Input-Func_Class'!$F$22,$G374:$AH374))&lt;Check_Limit,0,1),1)</f>
        <v>0</v>
      </c>
      <c r="AK374">
        <f ca="1">IFERROR(IF(SUMIF($G$6:$AH$6,AK$6&amp;" Total",$G374:$AH374)-(SUMIF($G$6:$AH$6,AK$6&amp;" "&amp;'Input-Func_Class'!$D$22,$G374:$AH374)+IFERROR(SUMIF($G$6:$AH$6,AK$6&amp;" "&amp;'Input-Func_Class'!$E$22,$G374:$AH374),SUMIF($G$6:$AH$6,AK$6&amp;" "&amp;'Input-Func_Class'!$B$24,$G374:$AH374))+SUMIF($G$6:$AH$6,AK$6&amp;" "&amp;'Input-Func_Class'!$F$22,$G374:$AH374))&lt;Check_Limit,0,1),1)</f>
        <v>0</v>
      </c>
      <c r="AL374">
        <f ca="1">IFERROR(IF(SUMIF($G$6:$AH$6,AL$6&amp;" Total",$G374:$AH374)-(SUMIF($G$6:$AH$6,AL$6&amp;" "&amp;'Input-Func_Class'!$D$22,$G374:$AH374)+IFERROR(SUMIF($G$6:$AH$6,AL$6&amp;" "&amp;'Input-Func_Class'!$E$22,$G374:$AH374),SUMIF($G$6:$AH$6,AL$6&amp;" "&amp;'Input-Func_Class'!$B$24,$G374:$AH374))+SUMIF($G$6:$AH$6,AL$6&amp;" "&amp;'Input-Func_Class'!$F$22,$G374:$AH374))&lt;Check_Limit,0,1),1)</f>
        <v>0</v>
      </c>
      <c r="AM374">
        <f ca="1">IFERROR(IF(SUMIF($G$6:$AH$6,AM$6&amp;" Total",$G374:$AH374)-(SUMIF($G$6:$AH$6,AM$6&amp;" "&amp;'Input-Func_Class'!$D$22,$G374:$AH374)+IFERROR(SUMIF($G$6:$AH$6,AM$6&amp;" "&amp;'Input-Func_Class'!$E$22,$G374:$AH374),SUMIF($G$6:$AH$6,AM$6&amp;" "&amp;'Input-Func_Class'!$B$24,$G374:$AH374))+SUMIF($G$6:$AH$6,AM$6&amp;" "&amp;'Input-Func_Class'!$F$22,$G374:$AH374))&lt;Check_Limit,0,1),1)</f>
        <v>0</v>
      </c>
      <c r="AN374">
        <f ca="1">IFERROR(IF(SUMIF($G$6:$AH$6,AN$6&amp;" Total",$G374:$AH374)-(SUMIF($G$6:$AH$6,AN$6&amp;" "&amp;'Input-Func_Class'!$D$22,$G374:$AH374)+IFERROR(SUMIF($G$6:$AH$6,AN$6&amp;" "&amp;'Input-Func_Class'!$E$22,$G374:$AH374),SUMIF($G$6:$AH$6,AN$6&amp;" "&amp;'Input-Func_Class'!$B$24,$G374:$AH374))+SUMIF($G$6:$AH$6,AN$6&amp;" "&amp;'Input-Func_Class'!$F$22,$G374:$AH374))&lt;Check_Limit,0,1),1)</f>
        <v>0</v>
      </c>
      <c r="AO374">
        <f ca="1">IFERROR(IF(SUMIF($G$6:$AH$6,AO$6&amp;" Total",$G374:$AH374)-(SUMIF($G$6:$AH$6,AO$6&amp;" "&amp;'Input-Func_Class'!$D$22,$G374:$AH374)+IFERROR(SUMIF($G$6:$AH$6,AO$6&amp;" "&amp;'Input-Func_Class'!$E$22,$G374:$AH374),SUMIF($G$6:$AH$6,AO$6&amp;" "&amp;'Input-Func_Class'!$B$24,$G374:$AH374))+SUMIF($G$6:$AH$6,AO$6&amp;" "&amp;'Input-Func_Class'!$F$22,$G374:$AH374))&lt;Check_Limit,0,1),1)</f>
        <v>0</v>
      </c>
      <c r="AP374">
        <f ca="1">IFERROR(IF(SUMIF($G$6:$AH$6,AP$6&amp;" Total",$G374:$AH374)-(SUMIF($G$6:$AH$6,AP$6&amp;" "&amp;'Input-Func_Class'!$D$22,$G374:$AH374)+IFERROR(SUMIF($G$6:$AH$6,AP$6&amp;" "&amp;'Input-Func_Class'!$E$22,$G374:$AH374),SUMIF($G$6:$AH$6,AP$6&amp;" "&amp;'Input-Func_Class'!$B$24,$G374:$AH374))+SUMIF($G$6:$AH$6,AP$6&amp;" "&amp;'Input-Func_Class'!$F$22,$G374:$AH374))&lt;Check_Limit,0,1),1)</f>
        <v>0</v>
      </c>
    </row>
    <row r="375" spans="1:42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>SUBTOTAL(9,D373:D374)</f>
        <v>-80556296.873648018</v>
      </c>
      <c r="E375" s="11">
        <f t="shared" ca="1" si="44"/>
        <v>0</v>
      </c>
      <c r="G375" s="111">
        <f t="shared" ref="G375:AH375" ca="1" si="51">SUBTOTAL(9,G373:G374)</f>
        <v>-4848.3561402507585</v>
      </c>
      <c r="H375" s="111">
        <f t="shared" ca="1" si="51"/>
        <v>0</v>
      </c>
      <c r="I375" s="111">
        <f t="shared" ca="1" si="51"/>
        <v>-4848.3561402507585</v>
      </c>
      <c r="J375" s="111">
        <f t="shared" ca="1" si="51"/>
        <v>0</v>
      </c>
      <c r="K375" s="111">
        <f t="shared" ca="1" si="51"/>
        <v>-1894697.3119100488</v>
      </c>
      <c r="L375" s="111">
        <f t="shared" ca="1" si="51"/>
        <v>0</v>
      </c>
      <c r="M375" s="111">
        <f t="shared" ca="1" si="51"/>
        <v>-1894697.3119100488</v>
      </c>
      <c r="N375" s="111">
        <f t="shared" ca="1" si="51"/>
        <v>0</v>
      </c>
      <c r="O375" s="111">
        <f t="shared" ca="1" si="51"/>
        <v>-1139320.2867986162</v>
      </c>
      <c r="P375" s="111">
        <f t="shared" ca="1" si="51"/>
        <v>-423980.12246019649</v>
      </c>
      <c r="Q375" s="111">
        <f t="shared" ca="1" si="51"/>
        <v>-715340.16433841991</v>
      </c>
      <c r="R375" s="111">
        <f t="shared" ca="1" si="51"/>
        <v>0</v>
      </c>
      <c r="S375" s="111">
        <f t="shared" ca="1" si="51"/>
        <v>-4396765.3666838761</v>
      </c>
      <c r="T375" s="111">
        <f t="shared" ca="1" si="51"/>
        <v>-4396765.3666838761</v>
      </c>
      <c r="U375" s="111">
        <f t="shared" ca="1" si="51"/>
        <v>0</v>
      </c>
      <c r="V375" s="111">
        <f t="shared" ca="1" si="51"/>
        <v>0</v>
      </c>
      <c r="W375" s="111">
        <f t="shared" ca="1" si="51"/>
        <v>-57186002.314510532</v>
      </c>
      <c r="X375" s="111">
        <f t="shared" ca="1" si="51"/>
        <v>-44022016.694672748</v>
      </c>
      <c r="Y375" s="111">
        <f t="shared" ca="1" si="51"/>
        <v>0</v>
      </c>
      <c r="Z375" s="111">
        <f t="shared" ca="1" si="51"/>
        <v>-13163985.619837793</v>
      </c>
      <c r="AA375" s="111">
        <f t="shared" ca="1" si="51"/>
        <v>-15681675.284448998</v>
      </c>
      <c r="AB375" s="111">
        <f t="shared" ca="1" si="51"/>
        <v>0</v>
      </c>
      <c r="AC375" s="111">
        <f t="shared" ca="1" si="51"/>
        <v>0</v>
      </c>
      <c r="AD375" s="111">
        <f t="shared" ca="1" si="51"/>
        <v>-15681675.284448998</v>
      </c>
      <c r="AE375" s="111">
        <f t="shared" ca="1" si="51"/>
        <v>-252987.9531556915</v>
      </c>
      <c r="AF375" s="111">
        <f t="shared" ca="1" si="51"/>
        <v>0</v>
      </c>
      <c r="AG375" s="111">
        <f t="shared" ca="1" si="51"/>
        <v>0</v>
      </c>
      <c r="AH375" s="111">
        <f t="shared" ca="1" si="51"/>
        <v>-252987.9531556915</v>
      </c>
      <c r="AJ375">
        <f ca="1">IFERROR(IF(SUMIF($G$6:$AH$6,AJ$6&amp;" Total",$G375:$AH375)-(SUMIF($G$6:$AH$6,AJ$6&amp;" "&amp;'Input-Func_Class'!$D$22,$G375:$AH375)+IFERROR(SUMIF($G$6:$AH$6,AJ$6&amp;" "&amp;'Input-Func_Class'!$E$22,$G375:$AH375),SUMIF($G$6:$AH$6,AJ$6&amp;" "&amp;'Input-Func_Class'!$B$24,$G375:$AH375))+SUMIF($G$6:$AH$6,AJ$6&amp;" "&amp;'Input-Func_Class'!$F$22,$G375:$AH375))&lt;Check_Limit,0,1),1)</f>
        <v>0</v>
      </c>
      <c r="AK375">
        <f ca="1">IFERROR(IF(SUMIF($G$6:$AH$6,AK$6&amp;" Total",$G375:$AH375)-(SUMIF($G$6:$AH$6,AK$6&amp;" "&amp;'Input-Func_Class'!$D$22,$G375:$AH375)+IFERROR(SUMIF($G$6:$AH$6,AK$6&amp;" "&amp;'Input-Func_Class'!$E$22,$G375:$AH375),SUMIF($G$6:$AH$6,AK$6&amp;" "&amp;'Input-Func_Class'!$B$24,$G375:$AH375))+SUMIF($G$6:$AH$6,AK$6&amp;" "&amp;'Input-Func_Class'!$F$22,$G375:$AH375))&lt;Check_Limit,0,1),1)</f>
        <v>0</v>
      </c>
      <c r="AL375">
        <f ca="1">IFERROR(IF(SUMIF($G$6:$AH$6,AL$6&amp;" Total",$G375:$AH375)-(SUMIF($G$6:$AH$6,AL$6&amp;" "&amp;'Input-Func_Class'!$D$22,$G375:$AH375)+IFERROR(SUMIF($G$6:$AH$6,AL$6&amp;" "&amp;'Input-Func_Class'!$E$22,$G375:$AH375),SUMIF($G$6:$AH$6,AL$6&amp;" "&amp;'Input-Func_Class'!$B$24,$G375:$AH375))+SUMIF($G$6:$AH$6,AL$6&amp;" "&amp;'Input-Func_Class'!$F$22,$G375:$AH375))&lt;Check_Limit,0,1),1)</f>
        <v>0</v>
      </c>
      <c r="AM375">
        <f ca="1">IFERROR(IF(SUMIF($G$6:$AH$6,AM$6&amp;" Total",$G375:$AH375)-(SUMIF($G$6:$AH$6,AM$6&amp;" "&amp;'Input-Func_Class'!$D$22,$G375:$AH375)+IFERROR(SUMIF($G$6:$AH$6,AM$6&amp;" "&amp;'Input-Func_Class'!$E$22,$G375:$AH375),SUMIF($G$6:$AH$6,AM$6&amp;" "&amp;'Input-Func_Class'!$B$24,$G375:$AH375))+SUMIF($G$6:$AH$6,AM$6&amp;" "&amp;'Input-Func_Class'!$F$22,$G375:$AH375))&lt;Check_Limit,0,1),1)</f>
        <v>0</v>
      </c>
      <c r="AN375">
        <f ca="1">IFERROR(IF(SUMIF($G$6:$AH$6,AN$6&amp;" Total",$G375:$AH375)-(SUMIF($G$6:$AH$6,AN$6&amp;" "&amp;'Input-Func_Class'!$D$22,$G375:$AH375)+IFERROR(SUMIF($G$6:$AH$6,AN$6&amp;" "&amp;'Input-Func_Class'!$E$22,$G375:$AH375),SUMIF($G$6:$AH$6,AN$6&amp;" "&amp;'Input-Func_Class'!$B$24,$G375:$AH375))+SUMIF($G$6:$AH$6,AN$6&amp;" "&amp;'Input-Func_Class'!$F$22,$G375:$AH375))&lt;Check_Limit,0,1),1)</f>
        <v>0</v>
      </c>
      <c r="AO375">
        <f ca="1">IFERROR(IF(SUMIF($G$6:$AH$6,AO$6&amp;" Total",$G375:$AH375)-(SUMIF($G$6:$AH$6,AO$6&amp;" "&amp;'Input-Func_Class'!$D$22,$G375:$AH375)+IFERROR(SUMIF($G$6:$AH$6,AO$6&amp;" "&amp;'Input-Func_Class'!$E$22,$G375:$AH375),SUMIF($G$6:$AH$6,AO$6&amp;" "&amp;'Input-Func_Class'!$B$24,$G375:$AH375))+SUMIF($G$6:$AH$6,AO$6&amp;" "&amp;'Input-Func_Class'!$F$22,$G375:$AH375))&lt;Check_Limit,0,1),1)</f>
        <v>0</v>
      </c>
      <c r="AP375">
        <f ca="1">IFERROR(IF(SUMIF($G$6:$AH$6,AP$6&amp;" Total",$G375:$AH375)-(SUMIF($G$6:$AH$6,AP$6&amp;" "&amp;'Input-Func_Class'!$D$22,$G375:$AH375)+IFERROR(SUMIF($G$6:$AH$6,AP$6&amp;" "&amp;'Input-Func_Class'!$E$22,$G375:$AH375),SUMIF($G$6:$AH$6,AP$6&amp;" "&amp;'Input-Func_Class'!$B$24,$G375:$AH375))+SUMIF($G$6:$AH$6,AP$6&amp;" "&amp;'Input-Func_Class'!$F$22,$G375:$AH375))&lt;Check_Limit,0,1),1)</f>
        <v>0</v>
      </c>
    </row>
    <row r="376" spans="1:42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>
        <f t="shared" si="44"/>
        <v>0</v>
      </c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J376">
        <f>IFERROR(IF(SUMIF($G$6:$AH$6,AJ$6&amp;" Total",$G376:$AH376)-(SUMIF($G$6:$AH$6,AJ$6&amp;" "&amp;'Input-Func_Class'!$D$22,$G376:$AH376)+IFERROR(SUMIF($G$6:$AH$6,AJ$6&amp;" "&amp;'Input-Func_Class'!$E$22,$G376:$AH376),SUMIF($G$6:$AH$6,AJ$6&amp;" "&amp;'Input-Func_Class'!$B$24,$G376:$AH376))+SUMIF($G$6:$AH$6,AJ$6&amp;" "&amp;'Input-Func_Class'!$F$22,$G376:$AH376))&lt;Check_Limit,0,1),1)</f>
        <v>0</v>
      </c>
      <c r="AK376">
        <f>IFERROR(IF(SUMIF($G$6:$AH$6,AK$6&amp;" Total",$G376:$AH376)-(SUMIF($G$6:$AH$6,AK$6&amp;" "&amp;'Input-Func_Class'!$D$22,$G376:$AH376)+IFERROR(SUMIF($G$6:$AH$6,AK$6&amp;" "&amp;'Input-Func_Class'!$E$22,$G376:$AH376),SUMIF($G$6:$AH$6,AK$6&amp;" "&amp;'Input-Func_Class'!$B$24,$G376:$AH376))+SUMIF($G$6:$AH$6,AK$6&amp;" "&amp;'Input-Func_Class'!$F$22,$G376:$AH376))&lt;Check_Limit,0,1),1)</f>
        <v>0</v>
      </c>
      <c r="AL376">
        <f>IFERROR(IF(SUMIF($G$6:$AH$6,AL$6&amp;" Total",$G376:$AH376)-(SUMIF($G$6:$AH$6,AL$6&amp;" "&amp;'Input-Func_Class'!$D$22,$G376:$AH376)+IFERROR(SUMIF($G$6:$AH$6,AL$6&amp;" "&amp;'Input-Func_Class'!$E$22,$G376:$AH376),SUMIF($G$6:$AH$6,AL$6&amp;" "&amp;'Input-Func_Class'!$B$24,$G376:$AH376))+SUMIF($G$6:$AH$6,AL$6&amp;" "&amp;'Input-Func_Class'!$F$22,$G376:$AH376))&lt;Check_Limit,0,1),1)</f>
        <v>0</v>
      </c>
      <c r="AM376">
        <f>IFERROR(IF(SUMIF($G$6:$AH$6,AM$6&amp;" Total",$G376:$AH376)-(SUMIF($G$6:$AH$6,AM$6&amp;" "&amp;'Input-Func_Class'!$D$22,$G376:$AH376)+IFERROR(SUMIF($G$6:$AH$6,AM$6&amp;" "&amp;'Input-Func_Class'!$E$22,$G376:$AH376),SUMIF($G$6:$AH$6,AM$6&amp;" "&amp;'Input-Func_Class'!$B$24,$G376:$AH376))+SUMIF($G$6:$AH$6,AM$6&amp;" "&amp;'Input-Func_Class'!$F$22,$G376:$AH376))&lt;Check_Limit,0,1),1)</f>
        <v>0</v>
      </c>
      <c r="AN376">
        <f>IFERROR(IF(SUMIF($G$6:$AH$6,AN$6&amp;" Total",$G376:$AH376)-(SUMIF($G$6:$AH$6,AN$6&amp;" "&amp;'Input-Func_Class'!$D$22,$G376:$AH376)+IFERROR(SUMIF($G$6:$AH$6,AN$6&amp;" "&amp;'Input-Func_Class'!$E$22,$G376:$AH376),SUMIF($G$6:$AH$6,AN$6&amp;" "&amp;'Input-Func_Class'!$B$24,$G376:$AH376))+SUMIF($G$6:$AH$6,AN$6&amp;" "&amp;'Input-Func_Class'!$F$22,$G376:$AH376))&lt;Check_Limit,0,1),1)</f>
        <v>0</v>
      </c>
      <c r="AO376">
        <f>IFERROR(IF(SUMIF($G$6:$AH$6,AO$6&amp;" Total",$G376:$AH376)-(SUMIF($G$6:$AH$6,AO$6&amp;" "&amp;'Input-Func_Class'!$D$22,$G376:$AH376)+IFERROR(SUMIF($G$6:$AH$6,AO$6&amp;" "&amp;'Input-Func_Class'!$E$22,$G376:$AH376),SUMIF($G$6:$AH$6,AO$6&amp;" "&amp;'Input-Func_Class'!$B$24,$G376:$AH376))+SUMIF($G$6:$AH$6,AO$6&amp;" "&amp;'Input-Func_Class'!$F$22,$G376:$AH376))&lt;Check_Limit,0,1),1)</f>
        <v>0</v>
      </c>
      <c r="AP376">
        <f>IFERROR(IF(SUMIF($G$6:$AH$6,AP$6&amp;" Total",$G376:$AH376)-(SUMIF($G$6:$AH$6,AP$6&amp;" "&amp;'Input-Func_Class'!$D$22,$G376:$AH376)+IFERROR(SUMIF($G$6:$AH$6,AP$6&amp;" "&amp;'Input-Func_Class'!$E$22,$G376:$AH376),SUMIF($G$6:$AH$6,AP$6&amp;" "&amp;'Input-Func_Class'!$B$24,$G376:$AH376))+SUMIF($G$6:$AH$6,AP$6&amp;" "&amp;'Input-Func_Class'!$F$22,$G376:$AH376))&lt;Check_Limit,0,1),1)</f>
        <v>0</v>
      </c>
    </row>
    <row r="377" spans="1:42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>SUBTOTAL(9,D365:D375)</f>
        <v>-66797242.330601782</v>
      </c>
      <c r="E377" s="11">
        <f t="shared" ca="1" si="44"/>
        <v>0</v>
      </c>
      <c r="F377" s="3"/>
      <c r="G377" s="11">
        <f t="shared" ref="G377:AH377" ca="1" si="52">SUBTOTAL(9,G365:G375)</f>
        <v>2389675.8334469409</v>
      </c>
      <c r="H377" s="11">
        <f t="shared" ca="1" si="52"/>
        <v>0</v>
      </c>
      <c r="I377" s="11">
        <f t="shared" ca="1" si="52"/>
        <v>2389675.8334469409</v>
      </c>
      <c r="J377" s="11">
        <f t="shared" ca="1" si="52"/>
        <v>0</v>
      </c>
      <c r="K377" s="11">
        <f t="shared" ca="1" si="52"/>
        <v>-1329283.7422716753</v>
      </c>
      <c r="L377" s="11">
        <f t="shared" ca="1" si="52"/>
        <v>0</v>
      </c>
      <c r="M377" s="11">
        <f t="shared" ca="1" si="52"/>
        <v>-1329283.7422716753</v>
      </c>
      <c r="N377" s="11">
        <f t="shared" ca="1" si="52"/>
        <v>0</v>
      </c>
      <c r="O377" s="11">
        <f t="shared" ca="1" si="52"/>
        <v>-974791.12223222631</v>
      </c>
      <c r="P377" s="11">
        <f t="shared" ca="1" si="52"/>
        <v>-278584.48929182743</v>
      </c>
      <c r="Q377" s="11">
        <f t="shared" ca="1" si="52"/>
        <v>-696206.63294039911</v>
      </c>
      <c r="R377" s="11">
        <f t="shared" ca="1" si="52"/>
        <v>0</v>
      </c>
      <c r="S377" s="11">
        <f t="shared" ca="1" si="52"/>
        <v>-3782583.2293709898</v>
      </c>
      <c r="T377" s="11">
        <f t="shared" ca="1" si="52"/>
        <v>-3782583.2293709898</v>
      </c>
      <c r="U377" s="11">
        <f t="shared" ca="1" si="52"/>
        <v>0</v>
      </c>
      <c r="V377" s="11">
        <f t="shared" ca="1" si="52"/>
        <v>0</v>
      </c>
      <c r="W377" s="11">
        <f t="shared" ca="1" si="52"/>
        <v>-50868748.049564794</v>
      </c>
      <c r="X377" s="11">
        <f t="shared" ca="1" si="52"/>
        <v>-39089210.868486211</v>
      </c>
      <c r="Y377" s="11">
        <f t="shared" ca="1" si="52"/>
        <v>0</v>
      </c>
      <c r="Z377" s="11">
        <f t="shared" ca="1" si="52"/>
        <v>-11779537.181078598</v>
      </c>
      <c r="AA377" s="11">
        <f t="shared" ca="1" si="52"/>
        <v>-13264412.989028558</v>
      </c>
      <c r="AB377" s="11">
        <f t="shared" ca="1" si="52"/>
        <v>0</v>
      </c>
      <c r="AC377" s="11">
        <f t="shared" ca="1" si="52"/>
        <v>0</v>
      </c>
      <c r="AD377" s="11">
        <f t="shared" ca="1" si="52"/>
        <v>-13264412.989028558</v>
      </c>
      <c r="AE377" s="11">
        <f t="shared" ca="1" si="52"/>
        <v>1032900.9684195269</v>
      </c>
      <c r="AF377" s="11">
        <f t="shared" ca="1" si="52"/>
        <v>0</v>
      </c>
      <c r="AG377" s="11">
        <f t="shared" ca="1" si="52"/>
        <v>0</v>
      </c>
      <c r="AH377" s="11">
        <f t="shared" ca="1" si="52"/>
        <v>1032900.9684195269</v>
      </c>
      <c r="AJ377">
        <f ca="1">IFERROR(IF(SUMIF($G$6:$AH$6,AJ$6&amp;" Total",$G377:$AH377)-(SUMIF($G$6:$AH$6,AJ$6&amp;" "&amp;'Input-Func_Class'!$D$22,$G377:$AH377)+IFERROR(SUMIF($G$6:$AH$6,AJ$6&amp;" "&amp;'Input-Func_Class'!$E$22,$G377:$AH377),SUMIF($G$6:$AH$6,AJ$6&amp;" "&amp;'Input-Func_Class'!$B$24,$G377:$AH377))+SUMIF($G$6:$AH$6,AJ$6&amp;" "&amp;'Input-Func_Class'!$F$22,$G377:$AH377))&lt;Check_Limit,0,1),1)</f>
        <v>0</v>
      </c>
      <c r="AK377">
        <f ca="1">IFERROR(IF(SUMIF($G$6:$AH$6,AK$6&amp;" Total",$G377:$AH377)-(SUMIF($G$6:$AH$6,AK$6&amp;" "&amp;'Input-Func_Class'!$D$22,$G377:$AH377)+IFERROR(SUMIF($G$6:$AH$6,AK$6&amp;" "&amp;'Input-Func_Class'!$E$22,$G377:$AH377),SUMIF($G$6:$AH$6,AK$6&amp;" "&amp;'Input-Func_Class'!$B$24,$G377:$AH377))+SUMIF($G$6:$AH$6,AK$6&amp;" "&amp;'Input-Func_Class'!$F$22,$G377:$AH377))&lt;Check_Limit,0,1),1)</f>
        <v>0</v>
      </c>
      <c r="AL377">
        <f ca="1">IFERROR(IF(SUMIF($G$6:$AH$6,AL$6&amp;" Total",$G377:$AH377)-(SUMIF($G$6:$AH$6,AL$6&amp;" "&amp;'Input-Func_Class'!$D$22,$G377:$AH377)+IFERROR(SUMIF($G$6:$AH$6,AL$6&amp;" "&amp;'Input-Func_Class'!$E$22,$G377:$AH377),SUMIF($G$6:$AH$6,AL$6&amp;" "&amp;'Input-Func_Class'!$B$24,$G377:$AH377))+SUMIF($G$6:$AH$6,AL$6&amp;" "&amp;'Input-Func_Class'!$F$22,$G377:$AH377))&lt;Check_Limit,0,1),1)</f>
        <v>0</v>
      </c>
      <c r="AM377">
        <f ca="1">IFERROR(IF(SUMIF($G$6:$AH$6,AM$6&amp;" Total",$G377:$AH377)-(SUMIF($G$6:$AH$6,AM$6&amp;" "&amp;'Input-Func_Class'!$D$22,$G377:$AH377)+IFERROR(SUMIF($G$6:$AH$6,AM$6&amp;" "&amp;'Input-Func_Class'!$E$22,$G377:$AH377),SUMIF($G$6:$AH$6,AM$6&amp;" "&amp;'Input-Func_Class'!$B$24,$G377:$AH377))+SUMIF($G$6:$AH$6,AM$6&amp;" "&amp;'Input-Func_Class'!$F$22,$G377:$AH377))&lt;Check_Limit,0,1),1)</f>
        <v>0</v>
      </c>
      <c r="AN377">
        <f ca="1">IFERROR(IF(SUMIF($G$6:$AH$6,AN$6&amp;" Total",$G377:$AH377)-(SUMIF($G$6:$AH$6,AN$6&amp;" "&amp;'Input-Func_Class'!$D$22,$G377:$AH377)+IFERROR(SUMIF($G$6:$AH$6,AN$6&amp;" "&amp;'Input-Func_Class'!$E$22,$G377:$AH377),SUMIF($G$6:$AH$6,AN$6&amp;" "&amp;'Input-Func_Class'!$B$24,$G377:$AH377))+SUMIF($G$6:$AH$6,AN$6&amp;" "&amp;'Input-Func_Class'!$F$22,$G377:$AH377))&lt;Check_Limit,0,1),1)</f>
        <v>0</v>
      </c>
      <c r="AO377">
        <f ca="1">IFERROR(IF(SUMIF($G$6:$AH$6,AO$6&amp;" Total",$G377:$AH377)-(SUMIF($G$6:$AH$6,AO$6&amp;" "&amp;'Input-Func_Class'!$D$22,$G377:$AH377)+IFERROR(SUMIF($G$6:$AH$6,AO$6&amp;" "&amp;'Input-Func_Class'!$E$22,$G377:$AH377),SUMIF($G$6:$AH$6,AO$6&amp;" "&amp;'Input-Func_Class'!$B$24,$G377:$AH377))+SUMIF($G$6:$AH$6,AO$6&amp;" "&amp;'Input-Func_Class'!$F$22,$G377:$AH377))&lt;Check_Limit,0,1),1)</f>
        <v>0</v>
      </c>
      <c r="AP377">
        <f ca="1">IFERROR(IF(SUMIF($G$6:$AH$6,AP$6&amp;" Total",$G377:$AH377)-(SUMIF($G$6:$AH$6,AP$6&amp;" "&amp;'Input-Func_Class'!$D$22,$G377:$AH377)+IFERROR(SUMIF($G$6:$AH$6,AP$6&amp;" "&amp;'Input-Func_Class'!$E$22,$G377:$AH377),SUMIF($G$6:$AH$6,AP$6&amp;" "&amp;'Input-Func_Class'!$B$24,$G377:$AH377))+SUMIF($G$6:$AH$6,AP$6&amp;" "&amp;'Input-Func_Class'!$F$22,$G377:$AH377))&lt;Check_Limit,0,1),1)</f>
        <v>0</v>
      </c>
    </row>
    <row r="378" spans="1:42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>
        <f t="shared" si="44"/>
        <v>0</v>
      </c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J378">
        <f>IFERROR(IF(SUMIF($G$6:$AH$6,AJ$6&amp;" Total",$G378:$AH378)-(SUMIF($G$6:$AH$6,AJ$6&amp;" "&amp;'Input-Func_Class'!$D$22,$G378:$AH378)+IFERROR(SUMIF($G$6:$AH$6,AJ$6&amp;" "&amp;'Input-Func_Class'!$E$22,$G378:$AH378),SUMIF($G$6:$AH$6,AJ$6&amp;" "&amp;'Input-Func_Class'!$B$24,$G378:$AH378))+SUMIF($G$6:$AH$6,AJ$6&amp;" "&amp;'Input-Func_Class'!$F$22,$G378:$AH378))&lt;Check_Limit,0,1),1)</f>
        <v>0</v>
      </c>
      <c r="AK378">
        <f>IFERROR(IF(SUMIF($G$6:$AH$6,AK$6&amp;" Total",$G378:$AH378)-(SUMIF($G$6:$AH$6,AK$6&amp;" "&amp;'Input-Func_Class'!$D$22,$G378:$AH378)+IFERROR(SUMIF($G$6:$AH$6,AK$6&amp;" "&amp;'Input-Func_Class'!$E$22,$G378:$AH378),SUMIF($G$6:$AH$6,AK$6&amp;" "&amp;'Input-Func_Class'!$B$24,$G378:$AH378))+SUMIF($G$6:$AH$6,AK$6&amp;" "&amp;'Input-Func_Class'!$F$22,$G378:$AH378))&lt;Check_Limit,0,1),1)</f>
        <v>0</v>
      </c>
      <c r="AL378">
        <f>IFERROR(IF(SUMIF($G$6:$AH$6,AL$6&amp;" Total",$G378:$AH378)-(SUMIF($G$6:$AH$6,AL$6&amp;" "&amp;'Input-Func_Class'!$D$22,$G378:$AH378)+IFERROR(SUMIF($G$6:$AH$6,AL$6&amp;" "&amp;'Input-Func_Class'!$E$22,$G378:$AH378),SUMIF($G$6:$AH$6,AL$6&amp;" "&amp;'Input-Func_Class'!$B$24,$G378:$AH378))+SUMIF($G$6:$AH$6,AL$6&amp;" "&amp;'Input-Func_Class'!$F$22,$G378:$AH378))&lt;Check_Limit,0,1),1)</f>
        <v>0</v>
      </c>
      <c r="AM378">
        <f>IFERROR(IF(SUMIF($G$6:$AH$6,AM$6&amp;" Total",$G378:$AH378)-(SUMIF($G$6:$AH$6,AM$6&amp;" "&amp;'Input-Func_Class'!$D$22,$G378:$AH378)+IFERROR(SUMIF($G$6:$AH$6,AM$6&amp;" "&amp;'Input-Func_Class'!$E$22,$G378:$AH378),SUMIF($G$6:$AH$6,AM$6&amp;" "&amp;'Input-Func_Class'!$B$24,$G378:$AH378))+SUMIF($G$6:$AH$6,AM$6&amp;" "&amp;'Input-Func_Class'!$F$22,$G378:$AH378))&lt;Check_Limit,0,1),1)</f>
        <v>0</v>
      </c>
      <c r="AN378">
        <f>IFERROR(IF(SUMIF($G$6:$AH$6,AN$6&amp;" Total",$G378:$AH378)-(SUMIF($G$6:$AH$6,AN$6&amp;" "&amp;'Input-Func_Class'!$D$22,$G378:$AH378)+IFERROR(SUMIF($G$6:$AH$6,AN$6&amp;" "&amp;'Input-Func_Class'!$E$22,$G378:$AH378),SUMIF($G$6:$AH$6,AN$6&amp;" "&amp;'Input-Func_Class'!$B$24,$G378:$AH378))+SUMIF($G$6:$AH$6,AN$6&amp;" "&amp;'Input-Func_Class'!$F$22,$G378:$AH378))&lt;Check_Limit,0,1),1)</f>
        <v>0</v>
      </c>
      <c r="AO378">
        <f>IFERROR(IF(SUMIF($G$6:$AH$6,AO$6&amp;" Total",$G378:$AH378)-(SUMIF($G$6:$AH$6,AO$6&amp;" "&amp;'Input-Func_Class'!$D$22,$G378:$AH378)+IFERROR(SUMIF($G$6:$AH$6,AO$6&amp;" "&amp;'Input-Func_Class'!$E$22,$G378:$AH378),SUMIF($G$6:$AH$6,AO$6&amp;" "&amp;'Input-Func_Class'!$B$24,$G378:$AH378))+SUMIF($G$6:$AH$6,AO$6&amp;" "&amp;'Input-Func_Class'!$F$22,$G378:$AH378))&lt;Check_Limit,0,1),1)</f>
        <v>0</v>
      </c>
      <c r="AP378">
        <f>IFERROR(IF(SUMIF($G$6:$AH$6,AP$6&amp;" Total",$G378:$AH378)-(SUMIF($G$6:$AH$6,AP$6&amp;" "&amp;'Input-Func_Class'!$D$22,$G378:$AH378)+IFERROR(SUMIF($G$6:$AH$6,AP$6&amp;" "&amp;'Input-Func_Class'!$E$22,$G378:$AH378),SUMIF($G$6:$AH$6,AP$6&amp;" "&amp;'Input-Func_Class'!$B$24,$G378:$AH378))+SUMIF($G$6:$AH$6,AP$6&amp;" "&amp;'Input-Func_Class'!$F$22,$G378:$AH378))&lt;Check_Limit,0,1),1)</f>
        <v>0</v>
      </c>
    </row>
    <row r="379" spans="1:42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>
        <f t="shared" si="44"/>
        <v>0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J379">
        <f>IFERROR(IF(SUMIF($G$6:$AH$6,AJ$6&amp;" Total",$G379:$AH379)-(SUMIF($G$6:$AH$6,AJ$6&amp;" "&amp;'Input-Func_Class'!$D$22,$G379:$AH379)+IFERROR(SUMIF($G$6:$AH$6,AJ$6&amp;" "&amp;'Input-Func_Class'!$E$22,$G379:$AH379),SUMIF($G$6:$AH$6,AJ$6&amp;" "&amp;'Input-Func_Class'!$B$24,$G379:$AH379))+SUMIF($G$6:$AH$6,AJ$6&amp;" "&amp;'Input-Func_Class'!$F$22,$G379:$AH379))&lt;Check_Limit,0,1),1)</f>
        <v>0</v>
      </c>
      <c r="AK379">
        <f>IFERROR(IF(SUMIF($G$6:$AH$6,AK$6&amp;" Total",$G379:$AH379)-(SUMIF($G$6:$AH$6,AK$6&amp;" "&amp;'Input-Func_Class'!$D$22,$G379:$AH379)+IFERROR(SUMIF($G$6:$AH$6,AK$6&amp;" "&amp;'Input-Func_Class'!$E$22,$G379:$AH379),SUMIF($G$6:$AH$6,AK$6&amp;" "&amp;'Input-Func_Class'!$B$24,$G379:$AH379))+SUMIF($G$6:$AH$6,AK$6&amp;" "&amp;'Input-Func_Class'!$F$22,$G379:$AH379))&lt;Check_Limit,0,1),1)</f>
        <v>0</v>
      </c>
      <c r="AL379">
        <f>IFERROR(IF(SUMIF($G$6:$AH$6,AL$6&amp;" Total",$G379:$AH379)-(SUMIF($G$6:$AH$6,AL$6&amp;" "&amp;'Input-Func_Class'!$D$22,$G379:$AH379)+IFERROR(SUMIF($G$6:$AH$6,AL$6&amp;" "&amp;'Input-Func_Class'!$E$22,$G379:$AH379),SUMIF($G$6:$AH$6,AL$6&amp;" "&amp;'Input-Func_Class'!$B$24,$G379:$AH379))+SUMIF($G$6:$AH$6,AL$6&amp;" "&amp;'Input-Func_Class'!$F$22,$G379:$AH379))&lt;Check_Limit,0,1),1)</f>
        <v>0</v>
      </c>
      <c r="AM379">
        <f>IFERROR(IF(SUMIF($G$6:$AH$6,AM$6&amp;" Total",$G379:$AH379)-(SUMIF($G$6:$AH$6,AM$6&amp;" "&amp;'Input-Func_Class'!$D$22,$G379:$AH379)+IFERROR(SUMIF($G$6:$AH$6,AM$6&amp;" "&amp;'Input-Func_Class'!$E$22,$G379:$AH379),SUMIF($G$6:$AH$6,AM$6&amp;" "&amp;'Input-Func_Class'!$B$24,$G379:$AH379))+SUMIF($G$6:$AH$6,AM$6&amp;" "&amp;'Input-Func_Class'!$F$22,$G379:$AH379))&lt;Check_Limit,0,1),1)</f>
        <v>0</v>
      </c>
      <c r="AN379">
        <f>IFERROR(IF(SUMIF($G$6:$AH$6,AN$6&amp;" Total",$G379:$AH379)-(SUMIF($G$6:$AH$6,AN$6&amp;" "&amp;'Input-Func_Class'!$D$22,$G379:$AH379)+IFERROR(SUMIF($G$6:$AH$6,AN$6&amp;" "&amp;'Input-Func_Class'!$E$22,$G379:$AH379),SUMIF($G$6:$AH$6,AN$6&amp;" "&amp;'Input-Func_Class'!$B$24,$G379:$AH379))+SUMIF($G$6:$AH$6,AN$6&amp;" "&amp;'Input-Func_Class'!$F$22,$G379:$AH379))&lt;Check_Limit,0,1),1)</f>
        <v>0</v>
      </c>
      <c r="AO379">
        <f>IFERROR(IF(SUMIF($G$6:$AH$6,AO$6&amp;" Total",$G379:$AH379)-(SUMIF($G$6:$AH$6,AO$6&amp;" "&amp;'Input-Func_Class'!$D$22,$G379:$AH379)+IFERROR(SUMIF($G$6:$AH$6,AO$6&amp;" "&amp;'Input-Func_Class'!$E$22,$G379:$AH379),SUMIF($G$6:$AH$6,AO$6&amp;" "&amp;'Input-Func_Class'!$B$24,$G379:$AH379))+SUMIF($G$6:$AH$6,AO$6&amp;" "&amp;'Input-Func_Class'!$F$22,$G379:$AH379))&lt;Check_Limit,0,1),1)</f>
        <v>0</v>
      </c>
      <c r="AP379">
        <f>IFERROR(IF(SUMIF($G$6:$AH$6,AP$6&amp;" Total",$G379:$AH379)-(SUMIF($G$6:$AH$6,AP$6&amp;" "&amp;'Input-Func_Class'!$D$22,$G379:$AH379)+IFERROR(SUMIF($G$6:$AH$6,AP$6&amp;" "&amp;'Input-Func_Class'!$E$22,$G379:$AH379),SUMIF($G$6:$AH$6,AP$6&amp;" "&amp;'Input-Func_Class'!$B$24,$G379:$AH379))+SUMIF($G$6:$AH$6,AP$6&amp;" "&amp;'Input-Func_Class'!$F$22,$G379:$AH379))&lt;Check_Limit,0,1),1)</f>
        <v>0</v>
      </c>
    </row>
    <row r="380" spans="1:42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>SUBTOTAL(9,D164:D377)</f>
        <v>839648890.00317264</v>
      </c>
      <c r="E380" s="11">
        <f t="shared" ca="1" si="44"/>
        <v>0</v>
      </c>
      <c r="F380" s="3"/>
      <c r="G380" s="52">
        <f t="shared" ref="G380:AH380" ca="1" si="53">SUBTOTAL(9,G164:G377)</f>
        <v>507356953.33465612</v>
      </c>
      <c r="H380" s="52">
        <f t="shared" ca="1" si="53"/>
        <v>0</v>
      </c>
      <c r="I380" s="52">
        <f t="shared" ca="1" si="53"/>
        <v>507356953.33465612</v>
      </c>
      <c r="J380" s="52">
        <f t="shared" ca="1" si="53"/>
        <v>0</v>
      </c>
      <c r="K380" s="52">
        <f t="shared" ca="1" si="53"/>
        <v>19951165.065766685</v>
      </c>
      <c r="L380" s="52">
        <f t="shared" ca="1" si="53"/>
        <v>0</v>
      </c>
      <c r="M380" s="52">
        <f t="shared" ca="1" si="53"/>
        <v>19951165.065766685</v>
      </c>
      <c r="N380" s="52">
        <f t="shared" ca="1" si="53"/>
        <v>0</v>
      </c>
      <c r="O380" s="52">
        <f t="shared" ca="1" si="53"/>
        <v>3842721.0769620771</v>
      </c>
      <c r="P380" s="52">
        <f t="shared" ca="1" si="53"/>
        <v>4530114.3073785352</v>
      </c>
      <c r="Q380" s="52">
        <f t="shared" ca="1" si="53"/>
        <v>-687393.23041645915</v>
      </c>
      <c r="R380" s="52">
        <f t="shared" ca="1" si="53"/>
        <v>0</v>
      </c>
      <c r="S380" s="52">
        <f t="shared" ca="1" si="53"/>
        <v>16448188.028293246</v>
      </c>
      <c r="T380" s="52">
        <f t="shared" ca="1" si="53"/>
        <v>16448188.028293246</v>
      </c>
      <c r="U380" s="52">
        <f t="shared" ca="1" si="53"/>
        <v>0</v>
      </c>
      <c r="V380" s="52">
        <f t="shared" ca="1" si="53"/>
        <v>0</v>
      </c>
      <c r="W380" s="52">
        <f t="shared" ca="1" si="53"/>
        <v>160522971.40603679</v>
      </c>
      <c r="X380" s="52">
        <f t="shared" ca="1" si="53"/>
        <v>125481127.31112789</v>
      </c>
      <c r="Y380" s="52">
        <f t="shared" ca="1" si="53"/>
        <v>0</v>
      </c>
      <c r="Z380" s="52">
        <f t="shared" ca="1" si="53"/>
        <v>35041844.094908848</v>
      </c>
      <c r="AA380" s="52">
        <f t="shared" ca="1" si="53"/>
        <v>68542170.765879557</v>
      </c>
      <c r="AB380" s="52">
        <f t="shared" ca="1" si="53"/>
        <v>0</v>
      </c>
      <c r="AC380" s="52">
        <f t="shared" ca="1" si="53"/>
        <v>0</v>
      </c>
      <c r="AD380" s="52">
        <f t="shared" ca="1" si="53"/>
        <v>68542170.765879557</v>
      </c>
      <c r="AE380" s="52">
        <f t="shared" ca="1" si="53"/>
        <v>62984720.325577892</v>
      </c>
      <c r="AF380" s="52">
        <f t="shared" ca="1" si="53"/>
        <v>0</v>
      </c>
      <c r="AG380" s="52">
        <f t="shared" ca="1" si="53"/>
        <v>0</v>
      </c>
      <c r="AH380" s="52">
        <f t="shared" ca="1" si="53"/>
        <v>62984720.325577892</v>
      </c>
      <c r="AJ380">
        <f ca="1">IFERROR(IF(SUMIF($G$6:$AH$6,AJ$6&amp;" Total",$G380:$AH380)-(SUMIF($G$6:$AH$6,AJ$6&amp;" "&amp;'Input-Func_Class'!$D$22,$G380:$AH380)+IFERROR(SUMIF($G$6:$AH$6,AJ$6&amp;" "&amp;'Input-Func_Class'!$E$22,$G380:$AH380),SUMIF($G$6:$AH$6,AJ$6&amp;" "&amp;'Input-Func_Class'!$B$24,$G380:$AH380))+SUMIF($G$6:$AH$6,AJ$6&amp;" "&amp;'Input-Func_Class'!$F$22,$G380:$AH380))&lt;Check_Limit,0,1),1)</f>
        <v>0</v>
      </c>
      <c r="AK380">
        <f ca="1">IFERROR(IF(SUMIF($G$6:$AH$6,AK$6&amp;" Total",$G380:$AH380)-(SUMIF($G$6:$AH$6,AK$6&amp;" "&amp;'Input-Func_Class'!$D$22,$G380:$AH380)+IFERROR(SUMIF($G$6:$AH$6,AK$6&amp;" "&amp;'Input-Func_Class'!$E$22,$G380:$AH380),SUMIF($G$6:$AH$6,AK$6&amp;" "&amp;'Input-Func_Class'!$B$24,$G380:$AH380))+SUMIF($G$6:$AH$6,AK$6&amp;" "&amp;'Input-Func_Class'!$F$22,$G380:$AH380))&lt;Check_Limit,0,1),1)</f>
        <v>0</v>
      </c>
      <c r="AL380">
        <f ca="1">IFERROR(IF(SUMIF($G$6:$AH$6,AL$6&amp;" Total",$G380:$AH380)-(SUMIF($G$6:$AH$6,AL$6&amp;" "&amp;'Input-Func_Class'!$D$22,$G380:$AH380)+IFERROR(SUMIF($G$6:$AH$6,AL$6&amp;" "&amp;'Input-Func_Class'!$E$22,$G380:$AH380),SUMIF($G$6:$AH$6,AL$6&amp;" "&amp;'Input-Func_Class'!$B$24,$G380:$AH380))+SUMIF($G$6:$AH$6,AL$6&amp;" "&amp;'Input-Func_Class'!$F$22,$G380:$AH380))&lt;Check_Limit,0,1),1)</f>
        <v>0</v>
      </c>
      <c r="AM380">
        <f ca="1">IFERROR(IF(SUMIF($G$6:$AH$6,AM$6&amp;" Total",$G380:$AH380)-(SUMIF($G$6:$AH$6,AM$6&amp;" "&amp;'Input-Func_Class'!$D$22,$G380:$AH380)+IFERROR(SUMIF($G$6:$AH$6,AM$6&amp;" "&amp;'Input-Func_Class'!$E$22,$G380:$AH380),SUMIF($G$6:$AH$6,AM$6&amp;" "&amp;'Input-Func_Class'!$B$24,$G380:$AH380))+SUMIF($G$6:$AH$6,AM$6&amp;" "&amp;'Input-Func_Class'!$F$22,$G380:$AH380))&lt;Check_Limit,0,1),1)</f>
        <v>0</v>
      </c>
      <c r="AN380">
        <f ca="1">IFERROR(IF(SUMIF($G$6:$AH$6,AN$6&amp;" Total",$G380:$AH380)-(SUMIF($G$6:$AH$6,AN$6&amp;" "&amp;'Input-Func_Class'!$D$22,$G380:$AH380)+IFERROR(SUMIF($G$6:$AH$6,AN$6&amp;" "&amp;'Input-Func_Class'!$E$22,$G380:$AH380),SUMIF($G$6:$AH$6,AN$6&amp;" "&amp;'Input-Func_Class'!$B$24,$G380:$AH380))+SUMIF($G$6:$AH$6,AN$6&amp;" "&amp;'Input-Func_Class'!$F$22,$G380:$AH380))&lt;Check_Limit,0,1),1)</f>
        <v>0</v>
      </c>
      <c r="AO380">
        <f ca="1">IFERROR(IF(SUMIF($G$6:$AH$6,AO$6&amp;" Total",$G380:$AH380)-(SUMIF($G$6:$AH$6,AO$6&amp;" "&amp;'Input-Func_Class'!$D$22,$G380:$AH380)+IFERROR(SUMIF($G$6:$AH$6,AO$6&amp;" "&amp;'Input-Func_Class'!$E$22,$G380:$AH380),SUMIF($G$6:$AH$6,AO$6&amp;" "&amp;'Input-Func_Class'!$B$24,$G380:$AH380))+SUMIF($G$6:$AH$6,AO$6&amp;" "&amp;'Input-Func_Class'!$F$22,$G380:$AH380))&lt;Check_Limit,0,1),1)</f>
        <v>0</v>
      </c>
      <c r="AP380">
        <f ca="1">IFERROR(IF(SUMIF($G$6:$AH$6,AP$6&amp;" Total",$G380:$AH380)-(SUMIF($G$6:$AH$6,AP$6&amp;" "&amp;'Input-Func_Class'!$D$22,$G380:$AH380)+IFERROR(SUMIF($G$6:$AH$6,AP$6&amp;" "&amp;'Input-Func_Class'!$E$22,$G380:$AH380),SUMIF($G$6:$AH$6,AP$6&amp;" "&amp;'Input-Func_Class'!$B$24,$G380:$AH380))+SUMIF($G$6:$AH$6,AP$6&amp;" "&amp;'Input-Func_Class'!$F$22,$G380:$AH380))&lt;Check_Limit,0,1),1)</f>
        <v>0</v>
      </c>
    </row>
    <row r="381" spans="1:42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>Functionalization!$D381</f>
        <v>471404689.99115169</v>
      </c>
      <c r="E381" s="11">
        <f t="shared" ca="1" si="44"/>
        <v>0</v>
      </c>
      <c r="F381" s="3" t="str">
        <f>IF($D381=0,"-",IF('Input-Accounts'!$E381&lt;&gt;0,'Input-Accounts'!$E381,'Input-Accounts'!$G381))</f>
        <v>INT_RATEBASE</v>
      </c>
      <c r="G381" s="11">
        <f ca="1">IF(G$5&lt;&gt;"",HLOOKUP(G$5,Functionalization!$G$6:$M$427,ROW($A381)-5,FALSE),IFERROR(INDEX(G$391:G$427,MATCH($F381,$B$391:$B$427,0))/VLOOKUP($F381,$B$391:$AH$427,MATCH(LEFT(TRIM(G$6),FIND("~",SUBSTITUTE(G$6,"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381))*HLOOKUP(LEFT(TRIM(G$6),FIND("~",SUBSTITUTE(G$6," ","~",LEN(TRIM(G$6))-LEN(SUBSTITUTE(TRIM(G$6)," ",""))))-1)&amp;" Total",$B$6:$AH$427,ROW($A381)-5,FALSE))</f>
        <v>28371.932573395916</v>
      </c>
      <c r="H381" s="11">
        <f ca="1">IF(H$5&lt;&gt;"",HLOOKUP(H$5,Functionalization!$G$6:$M$427,ROW($A381)-5,FALSE),IFERROR(INDEX(H$391:H$427,MATCH($F381,$B$391:$B$427,0))/VLOOKUP($F381,$B$391:$AH$427,MATCH(LEFT(TRIM(H$6),FIND("~",SUBSTITUTE(H$6,"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381))*HLOOKUP(LEFT(TRIM(H$6),FIND("~",SUBSTITUTE(H$6," ","~",LEN(TRIM(H$6))-LEN(SUBSTITUTE(TRIM(H$6)," ",""))))-1)&amp;" Total",$B$6:$AH$427,ROW($A381)-5,FALSE))</f>
        <v>0</v>
      </c>
      <c r="I381" s="11">
        <f ca="1">IF(I$5&lt;&gt;"",HLOOKUP(I$5,Functionalization!$G$6:$M$427,ROW($A381)-5,FALSE),IFERROR(INDEX(I$391:I$427,MATCH($F381,$B$391:$B$427,0))/VLOOKUP($F381,$B$391:$AH$427,MATCH(LEFT(TRIM(I$6),FIND("~",SUBSTITUTE(I$6,"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381))*HLOOKUP(LEFT(TRIM(I$6),FIND("~",SUBSTITUTE(I$6," ","~",LEN(TRIM(I$6))-LEN(SUBSTITUTE(TRIM(I$6)," ",""))))-1)&amp;" Total",$B$6:$AH$427,ROW($A381)-5,FALSE))</f>
        <v>28371.932573395916</v>
      </c>
      <c r="J381" s="11">
        <f ca="1">IF(J$5&lt;&gt;"",HLOOKUP(J$5,Functionalization!$G$6:$M$427,ROW($A381)-5,FALSE),IFERROR(INDEX(J$391:J$427,MATCH($F381,$B$391:$B$427,0))/VLOOKUP($F381,$B$391:$AH$427,MATCH(LEFT(TRIM(J$6),FIND("~",SUBSTITUTE(J$6,"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381))*HLOOKUP(LEFT(TRIM(J$6),FIND("~",SUBSTITUTE(J$6," ","~",LEN(TRIM(J$6))-LEN(SUBSTITUTE(TRIM(J$6)," ",""))))-1)&amp;" Total",$B$6:$AH$427,ROW($A381)-5,FALSE))</f>
        <v>0</v>
      </c>
      <c r="K381" s="11">
        <f ca="1">IF(K$5&lt;&gt;"",HLOOKUP(K$5,Functionalization!$G$6:$M$427,ROW($A381)-5,FALSE),IFERROR(INDEX(K$391:K$427,MATCH($F381,$B$391:$B$427,0))/VLOOKUP($F381,$B$391:$AH$427,MATCH(LEFT(TRIM(K$6),FIND("~",SUBSTITUTE(K$6,"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381))*HLOOKUP(LEFT(TRIM(K$6),FIND("~",SUBSTITUTE(K$6," ","~",LEN(TRIM(K$6))-LEN(SUBSTITUTE(TRIM(K$6)," ",""))))-1)&amp;" Total",$B$6:$AH$427,ROW($A381)-5,FALSE))</f>
        <v>11087515.60848129</v>
      </c>
      <c r="L381" s="11">
        <f ca="1">IF(L$5&lt;&gt;"",HLOOKUP(L$5,Functionalization!$G$6:$M$427,ROW($A381)-5,FALSE),IFERROR(INDEX(L$391:L$427,MATCH($F381,$B$391:$B$427,0))/VLOOKUP($F381,$B$391:$AH$427,MATCH(LEFT(TRIM(L$6),FIND("~",SUBSTITUTE(L$6,"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381))*HLOOKUP(LEFT(TRIM(L$6),FIND("~",SUBSTITUTE(L$6," ","~",LEN(TRIM(L$6))-LEN(SUBSTITUTE(TRIM(L$6)," ",""))))-1)&amp;" Total",$B$6:$AH$427,ROW($A381)-5,FALSE))</f>
        <v>0</v>
      </c>
      <c r="M381" s="11">
        <f ca="1">IF(M$5&lt;&gt;"",HLOOKUP(M$5,Functionalization!$G$6:$M$427,ROW($A381)-5,FALSE),IFERROR(INDEX(M$391:M$427,MATCH($F381,$B$391:$B$427,0))/VLOOKUP($F381,$B$391:$AH$427,MATCH(LEFT(TRIM(M$6),FIND("~",SUBSTITUTE(M$6,"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381))*HLOOKUP(LEFT(TRIM(M$6),FIND("~",SUBSTITUTE(M$6," ","~",LEN(TRIM(M$6))-LEN(SUBSTITUTE(TRIM(M$6)," ",""))))-1)&amp;" Total",$B$6:$AH$427,ROW($A381)-5,FALSE))</f>
        <v>11087515.60848129</v>
      </c>
      <c r="N381" s="11">
        <f ca="1">IF(N$5&lt;&gt;"",HLOOKUP(N$5,Functionalization!$G$6:$M$427,ROW($A381)-5,FALSE),IFERROR(INDEX(N$391:N$427,MATCH($F381,$B$391:$B$427,0))/VLOOKUP($F381,$B$391:$AH$427,MATCH(LEFT(TRIM(N$6),FIND("~",SUBSTITUTE(N$6,"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381))*HLOOKUP(LEFT(TRIM(N$6),FIND("~",SUBSTITUTE(N$6," ","~",LEN(TRIM(N$6))-LEN(SUBSTITUTE(TRIM(N$6)," ",""))))-1)&amp;" Total",$B$6:$AH$427,ROW($A381)-5,FALSE))</f>
        <v>0</v>
      </c>
      <c r="O381" s="11">
        <f ca="1">IF(O$5&lt;&gt;"",HLOOKUP(O$5,Functionalization!$G$6:$M$427,ROW($A381)-5,FALSE),IFERROR(INDEX(O$391:O$427,MATCH($F381,$B$391:$B$427,0))/VLOOKUP($F381,$B$391:$AH$427,MATCH(LEFT(TRIM(O$6),FIND("~",SUBSTITUTE(O$6,"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381))*HLOOKUP(LEFT(TRIM(O$6),FIND("~",SUBSTITUTE(O$6," ","~",LEN(TRIM(O$6))-LEN(SUBSTITUTE(TRIM(O$6)," ",""))))-1)&amp;" Total",$B$6:$AH$427,ROW($A381)-5,FALSE))</f>
        <v>6667150.1476953356</v>
      </c>
      <c r="P381" s="11">
        <f ca="1">IF(P$5&lt;&gt;"",HLOOKUP(P$5,Functionalization!$G$6:$M$427,ROW($A381)-5,FALSE),IFERROR(INDEX(P$391:P$427,MATCH($F381,$B$391:$B$427,0))/VLOOKUP($F381,$B$391:$AH$427,MATCH(LEFT(TRIM(P$6),FIND("~",SUBSTITUTE(P$6,"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381))*HLOOKUP(LEFT(TRIM(P$6),FIND("~",SUBSTITUTE(P$6," ","~",LEN(TRIM(P$6))-LEN(SUBSTITUTE(TRIM(P$6)," ",""))))-1)&amp;" Total",$B$6:$AH$427,ROW($A381)-5,FALSE))</f>
        <v>2481075.0487233568</v>
      </c>
      <c r="Q381" s="11">
        <f ca="1">IF(Q$5&lt;&gt;"",HLOOKUP(Q$5,Functionalization!$G$6:$M$427,ROW($A381)-5,FALSE),IFERROR(INDEX(Q$391:Q$427,MATCH($F381,$B$391:$B$427,0))/VLOOKUP($F381,$B$391:$AH$427,MATCH(LEFT(TRIM(Q$6),FIND("~",SUBSTITUTE(Q$6,"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381))*HLOOKUP(LEFT(TRIM(Q$6),FIND("~",SUBSTITUTE(Q$6," ","~",LEN(TRIM(Q$6))-LEN(SUBSTITUTE(TRIM(Q$6)," ",""))))-1)&amp;" Total",$B$6:$AH$427,ROW($A381)-5,FALSE))</f>
        <v>4186075.0989719797</v>
      </c>
      <c r="R381" s="11">
        <f ca="1">IF(R$5&lt;&gt;"",HLOOKUP(R$5,Functionalization!$G$6:$M$427,ROW($A381)-5,FALSE),IFERROR(INDEX(R$391:R$427,MATCH($F381,$B$391:$B$427,0))/VLOOKUP($F381,$B$391:$AH$427,MATCH(LEFT(TRIM(R$6),FIND("~",SUBSTITUTE(R$6,"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381))*HLOOKUP(LEFT(TRIM(R$6),FIND("~",SUBSTITUTE(R$6," ","~",LEN(TRIM(R$6))-LEN(SUBSTITUTE(TRIM(R$6)," ",""))))-1)&amp;" Total",$B$6:$AH$427,ROW($A381)-5,FALSE))</f>
        <v>0</v>
      </c>
      <c r="S381" s="11">
        <f ca="1">IF(S$5&lt;&gt;"",HLOOKUP(S$5,Functionalization!$G$6:$M$427,ROW($A381)-5,FALSE),IFERROR(INDEX(S$391:S$427,MATCH($F381,$B$391:$B$427,0))/VLOOKUP($F381,$B$391:$AH$427,MATCH(LEFT(TRIM(S$6),FIND("~",SUBSTITUTE(S$6,"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381))*HLOOKUP(LEFT(TRIM(S$6),FIND("~",SUBSTITUTE(S$6," ","~",LEN(TRIM(S$6))-LEN(SUBSTITUTE(TRIM(S$6)," ",""))))-1)&amp;" Total",$B$6:$AH$427,ROW($A381)-5,FALSE))</f>
        <v>25729283.682148285</v>
      </c>
      <c r="T381" s="11">
        <f ca="1">IF(T$5&lt;&gt;"",HLOOKUP(T$5,Functionalization!$G$6:$M$427,ROW($A381)-5,FALSE),IFERROR(INDEX(T$391:T$427,MATCH($F381,$B$391:$B$427,0))/VLOOKUP($F381,$B$391:$AH$427,MATCH(LEFT(TRIM(T$6),FIND("~",SUBSTITUTE(T$6,"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381))*HLOOKUP(LEFT(TRIM(T$6),FIND("~",SUBSTITUTE(T$6," ","~",LEN(TRIM(T$6))-LEN(SUBSTITUTE(TRIM(T$6)," ",""))))-1)&amp;" Total",$B$6:$AH$427,ROW($A381)-5,FALSE))</f>
        <v>25729283.682148285</v>
      </c>
      <c r="U381" s="11">
        <f ca="1">IF(U$5&lt;&gt;"",HLOOKUP(U$5,Functionalization!$G$6:$M$427,ROW($A381)-5,FALSE),IFERROR(INDEX(U$391:U$427,MATCH($F381,$B$391:$B$427,0))/VLOOKUP($F381,$B$391:$AH$427,MATCH(LEFT(TRIM(U$6),FIND("~",SUBSTITUTE(U$6,"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381))*HLOOKUP(LEFT(TRIM(U$6),FIND("~",SUBSTITUTE(U$6," ","~",LEN(TRIM(U$6))-LEN(SUBSTITUTE(TRIM(U$6)," ",""))))-1)&amp;" Total",$B$6:$AH$427,ROW($A381)-5,FALSE))</f>
        <v>0</v>
      </c>
      <c r="V381" s="11">
        <f ca="1">IF(V$5&lt;&gt;"",HLOOKUP(V$5,Functionalization!$G$6:$M$427,ROW($A381)-5,FALSE),IFERROR(INDEX(V$391:V$427,MATCH($F381,$B$391:$B$427,0))/VLOOKUP($F381,$B$391:$AH$427,MATCH(LEFT(TRIM(V$6),FIND("~",SUBSTITUTE(V$6,"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381))*HLOOKUP(LEFT(TRIM(V$6),FIND("~",SUBSTITUTE(V$6," ","~",LEN(TRIM(V$6))-LEN(SUBSTITUTE(TRIM(V$6)," ",""))))-1)&amp;" Total",$B$6:$AH$427,ROW($A381)-5,FALSE))</f>
        <v>0</v>
      </c>
      <c r="W381" s="11">
        <f ca="1">IF(W$5&lt;&gt;"",HLOOKUP(W$5,Functionalization!$G$6:$M$427,ROW($A381)-5,FALSE),IFERROR(INDEX(W$391:W$427,MATCH($F381,$B$391:$B$427,0))/VLOOKUP($F381,$B$391:$AH$427,MATCH(LEFT(TRIM(W$6),FIND("~",SUBSTITUTE(W$6,"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381))*HLOOKUP(LEFT(TRIM(W$6),FIND("~",SUBSTITUTE(W$6," ","~",LEN(TRIM(W$6))-LEN(SUBSTITUTE(TRIM(W$6)," ",""))))-1)&amp;" Total",$B$6:$AH$427,ROW($A381)-5,FALSE))</f>
        <v>334644847.62982786</v>
      </c>
      <c r="X381" s="11">
        <f ca="1">IF(X$5&lt;&gt;"",HLOOKUP(X$5,Functionalization!$G$6:$M$427,ROW($A381)-5,FALSE),IFERROR(INDEX(X$391:X$427,MATCH($F381,$B$391:$B$427,0))/VLOOKUP($F381,$B$391:$AH$427,MATCH(LEFT(TRIM(X$6),FIND("~",SUBSTITUTE(X$6,"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381))*HLOOKUP(LEFT(TRIM(X$6),FIND("~",SUBSTITUTE(X$6," ","~",LEN(TRIM(X$6))-LEN(SUBSTITUTE(TRIM(X$6)," ",""))))-1)&amp;" Total",$B$6:$AH$427,ROW($A381)-5,FALSE))</f>
        <v>257610961.99949667</v>
      </c>
      <c r="Y381" s="11">
        <f ca="1">IF(Y$5&lt;&gt;"",HLOOKUP(Y$5,Functionalization!$G$6:$M$427,ROW($A381)-5,FALSE),IFERROR(INDEX(Y$391:Y$427,MATCH($F381,$B$391:$B$427,0))/VLOOKUP($F381,$B$391:$AH$427,MATCH(LEFT(TRIM(Y$6),FIND("~",SUBSTITUTE(Y$6,"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381))*HLOOKUP(LEFT(TRIM(Y$6),FIND("~",SUBSTITUTE(Y$6," ","~",LEN(TRIM(Y$6))-LEN(SUBSTITUTE(TRIM(Y$6)," ",""))))-1)&amp;" Total",$B$6:$AH$427,ROW($A381)-5,FALSE))</f>
        <v>0</v>
      </c>
      <c r="Z381" s="11">
        <f ca="1">IF(Z$5&lt;&gt;"",HLOOKUP(Z$5,Functionalization!$G$6:$M$427,ROW($A381)-5,FALSE),IFERROR(INDEX(Z$391:Z$427,MATCH($F381,$B$391:$B$427,0))/VLOOKUP($F381,$B$391:$AH$427,MATCH(LEFT(TRIM(Z$6),FIND("~",SUBSTITUTE(Z$6,"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381))*HLOOKUP(LEFT(TRIM(Z$6),FIND("~",SUBSTITUTE(Z$6," ","~",LEN(TRIM(Z$6))-LEN(SUBSTITUTE(TRIM(Z$6)," ",""))))-1)&amp;" Total",$B$6:$AH$427,ROW($A381)-5,FALSE))</f>
        <v>77033885.630331263</v>
      </c>
      <c r="AA381" s="11">
        <f ca="1">IF(AA$5&lt;&gt;"",HLOOKUP(AA$5,Functionalization!$G$6:$M$427,ROW($A381)-5,FALSE),IFERROR(INDEX(AA$391:AA$427,MATCH($F381,$B$391:$B$427,0))/VLOOKUP($F381,$B$391:$AH$427,MATCH(LEFT(TRIM(AA$6),FIND("~",SUBSTITUTE(AA$6,"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381))*HLOOKUP(LEFT(TRIM(AA$6),FIND("~",SUBSTITUTE(AA$6," ","~",LEN(TRIM(AA$6))-LEN(SUBSTITUTE(TRIM(AA$6)," ",""))))-1)&amp;" Total",$B$6:$AH$427,ROW($A381)-5,FALSE))</f>
        <v>91767069.278302804</v>
      </c>
      <c r="AB381" s="11">
        <f ca="1">IF(AB$5&lt;&gt;"",HLOOKUP(AB$5,Functionalization!$G$6:$M$427,ROW($A381)-5,FALSE),IFERROR(INDEX(AB$391:AB$427,MATCH($F381,$B$391:$B$427,0))/VLOOKUP($F381,$B$391:$AH$427,MATCH(LEFT(TRIM(AB$6),FIND("~",SUBSTITUTE(AB$6,"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381))*HLOOKUP(LEFT(TRIM(AB$6),FIND("~",SUBSTITUTE(AB$6," ","~",LEN(TRIM(AB$6))-LEN(SUBSTITUTE(TRIM(AB$6)," ",""))))-1)&amp;" Total",$B$6:$AH$427,ROW($A381)-5,FALSE))</f>
        <v>0</v>
      </c>
      <c r="AC381" s="11">
        <f ca="1">IF(AC$5&lt;&gt;"",HLOOKUP(AC$5,Functionalization!$G$6:$M$427,ROW($A381)-5,FALSE),IFERROR(INDEX(AC$391:AC$427,MATCH($F381,$B$391:$B$427,0))/VLOOKUP($F381,$B$391:$AH$427,MATCH(LEFT(TRIM(AC$6),FIND("~",SUBSTITUTE(AC$6,"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381))*HLOOKUP(LEFT(TRIM(AC$6),FIND("~",SUBSTITUTE(AC$6," ","~",LEN(TRIM(AC$6))-LEN(SUBSTITUTE(TRIM(AC$6)," ",""))))-1)&amp;" Total",$B$6:$AH$427,ROW($A381)-5,FALSE))</f>
        <v>0</v>
      </c>
      <c r="AD381" s="11">
        <f ca="1">IF(AD$5&lt;&gt;"",HLOOKUP(AD$5,Functionalization!$G$6:$M$427,ROW($A381)-5,FALSE),IFERROR(INDEX(AD$391:AD$427,MATCH($F381,$B$391:$B$427,0))/VLOOKUP($F381,$B$391:$AH$427,MATCH(LEFT(TRIM(AD$6),FIND("~",SUBSTITUTE(AD$6,"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381))*HLOOKUP(LEFT(TRIM(AD$6),FIND("~",SUBSTITUTE(AD$6," ","~",LEN(TRIM(AD$6))-LEN(SUBSTITUTE(TRIM(AD$6)," ",""))))-1)&amp;" Total",$B$6:$AH$427,ROW($A381)-5,FALSE))</f>
        <v>91767069.278302804</v>
      </c>
      <c r="AE381" s="11">
        <f ca="1">IF(AE$5&lt;&gt;"",HLOOKUP(AE$5,Functionalization!$G$6:$M$427,ROW($A381)-5,FALSE),IFERROR(INDEX(AE$391:AE$427,MATCH($F381,$B$391:$B$427,0))/VLOOKUP($F381,$B$391:$AH$427,MATCH(LEFT(TRIM(AE$6),FIND("~",SUBSTITUTE(AE$6,"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381))*HLOOKUP(LEFT(TRIM(AE$6),FIND("~",SUBSTITUTE(AE$6," ","~",LEN(TRIM(AE$6))-LEN(SUBSTITUTE(TRIM(AE$6)," ",""))))-1)&amp;" Total",$B$6:$AH$427,ROW($A381)-5,FALSE))</f>
        <v>1480451.7121226757</v>
      </c>
      <c r="AF381" s="11">
        <f ca="1">IF(AF$5&lt;&gt;"",HLOOKUP(AF$5,Functionalization!$G$6:$M$427,ROW($A381)-5,FALSE),IFERROR(INDEX(AF$391:AF$427,MATCH($F381,$B$391:$B$427,0))/VLOOKUP($F381,$B$391:$AH$427,MATCH(LEFT(TRIM(AF$6),FIND("~",SUBSTITUTE(AF$6,"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381))*HLOOKUP(LEFT(TRIM(AF$6),FIND("~",SUBSTITUTE(AF$6," ","~",LEN(TRIM(AF$6))-LEN(SUBSTITUTE(TRIM(AF$6)," ",""))))-1)&amp;" Total",$B$6:$AH$427,ROW($A381)-5,FALSE))</f>
        <v>0</v>
      </c>
      <c r="AG381" s="11">
        <f ca="1">IF(AG$5&lt;&gt;"",HLOOKUP(AG$5,Functionalization!$G$6:$M$427,ROW($A381)-5,FALSE),IFERROR(INDEX(AG$391:AG$427,MATCH($F381,$B$391:$B$427,0))/VLOOKUP($F381,$B$391:$AH$427,MATCH(LEFT(TRIM(AG$6),FIND("~",SUBSTITUTE(AG$6,"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381))*HLOOKUP(LEFT(TRIM(AG$6),FIND("~",SUBSTITUTE(AG$6," ","~",LEN(TRIM(AG$6))-LEN(SUBSTITUTE(TRIM(AG$6)," ",""))))-1)&amp;" Total",$B$6:$AH$427,ROW($A381)-5,FALSE))</f>
        <v>0</v>
      </c>
      <c r="AH381" s="11">
        <f ca="1">IF(AH$5&lt;&gt;"",HLOOKUP(AH$5,Functionalization!$G$6:$M$427,ROW($A381)-5,FALSE),IFERROR(INDEX(AH$391:AH$427,MATCH($F381,$B$391:$B$427,0))/VLOOKUP($F381,$B$391:$AH$427,MATCH(LEFT(TRIM(AH$6),FIND("~",SUBSTITUTE(AH$6,"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381))*HLOOKUP(LEFT(TRIM(AH$6),FIND("~",SUBSTITUTE(AH$6," ","~",LEN(TRIM(AH$6))-LEN(SUBSTITUTE(TRIM(AH$6)," ",""))))-1)&amp;" Total",$B$6:$AH$427,ROW($A381)-5,FALSE))</f>
        <v>1480451.7121226757</v>
      </c>
      <c r="AJ381">
        <f ca="1">IFERROR(IF(SUMIF($G$6:$AH$6,AJ$6&amp;" Total",$G381:$AH381)-(SUMIF($G$6:$AH$6,AJ$6&amp;" "&amp;'Input-Func_Class'!$D$22,$G381:$AH381)+IFERROR(SUMIF($G$6:$AH$6,AJ$6&amp;" "&amp;'Input-Func_Class'!$E$22,$G381:$AH381),SUMIF($G$6:$AH$6,AJ$6&amp;" "&amp;'Input-Func_Class'!$B$24,$G381:$AH381))+SUMIF($G$6:$AH$6,AJ$6&amp;" "&amp;'Input-Func_Class'!$F$22,$G381:$AH381))&lt;Check_Limit,0,1),1)</f>
        <v>0</v>
      </c>
      <c r="AK381">
        <f ca="1">IFERROR(IF(SUMIF($G$6:$AH$6,AK$6&amp;" Total",$G381:$AH381)-(SUMIF($G$6:$AH$6,AK$6&amp;" "&amp;'Input-Func_Class'!$D$22,$G381:$AH381)+IFERROR(SUMIF($G$6:$AH$6,AK$6&amp;" "&amp;'Input-Func_Class'!$E$22,$G381:$AH381),SUMIF($G$6:$AH$6,AK$6&amp;" "&amp;'Input-Func_Class'!$B$24,$G381:$AH381))+SUMIF($G$6:$AH$6,AK$6&amp;" "&amp;'Input-Func_Class'!$F$22,$G381:$AH381))&lt;Check_Limit,0,1),1)</f>
        <v>0</v>
      </c>
      <c r="AL381">
        <f ca="1">IFERROR(IF(SUMIF($G$6:$AH$6,AL$6&amp;" Total",$G381:$AH381)-(SUMIF($G$6:$AH$6,AL$6&amp;" "&amp;'Input-Func_Class'!$D$22,$G381:$AH381)+IFERROR(SUMIF($G$6:$AH$6,AL$6&amp;" "&amp;'Input-Func_Class'!$E$22,$G381:$AH381),SUMIF($G$6:$AH$6,AL$6&amp;" "&amp;'Input-Func_Class'!$B$24,$G381:$AH381))+SUMIF($G$6:$AH$6,AL$6&amp;" "&amp;'Input-Func_Class'!$F$22,$G381:$AH381))&lt;Check_Limit,0,1),1)</f>
        <v>0</v>
      </c>
      <c r="AM381">
        <f ca="1">IFERROR(IF(SUMIF($G$6:$AH$6,AM$6&amp;" Total",$G381:$AH381)-(SUMIF($G$6:$AH$6,AM$6&amp;" "&amp;'Input-Func_Class'!$D$22,$G381:$AH381)+IFERROR(SUMIF($G$6:$AH$6,AM$6&amp;" "&amp;'Input-Func_Class'!$E$22,$G381:$AH381),SUMIF($G$6:$AH$6,AM$6&amp;" "&amp;'Input-Func_Class'!$B$24,$G381:$AH381))+SUMIF($G$6:$AH$6,AM$6&amp;" "&amp;'Input-Func_Class'!$F$22,$G381:$AH381))&lt;Check_Limit,0,1),1)</f>
        <v>0</v>
      </c>
      <c r="AN381">
        <f ca="1">IFERROR(IF(SUMIF($G$6:$AH$6,AN$6&amp;" Total",$G381:$AH381)-(SUMIF($G$6:$AH$6,AN$6&amp;" "&amp;'Input-Func_Class'!$D$22,$G381:$AH381)+IFERROR(SUMIF($G$6:$AH$6,AN$6&amp;" "&amp;'Input-Func_Class'!$E$22,$G381:$AH381),SUMIF($G$6:$AH$6,AN$6&amp;" "&amp;'Input-Func_Class'!$B$24,$G381:$AH381))+SUMIF($G$6:$AH$6,AN$6&amp;" "&amp;'Input-Func_Class'!$F$22,$G381:$AH381))&lt;Check_Limit,0,1),1)</f>
        <v>0</v>
      </c>
      <c r="AO381">
        <f ca="1">IFERROR(IF(SUMIF($G$6:$AH$6,AO$6&amp;" Total",$G381:$AH381)-(SUMIF($G$6:$AH$6,AO$6&amp;" "&amp;'Input-Func_Class'!$D$22,$G381:$AH381)+IFERROR(SUMIF($G$6:$AH$6,AO$6&amp;" "&amp;'Input-Func_Class'!$E$22,$G381:$AH381),SUMIF($G$6:$AH$6,AO$6&amp;" "&amp;'Input-Func_Class'!$B$24,$G381:$AH381))+SUMIF($G$6:$AH$6,AO$6&amp;" "&amp;'Input-Func_Class'!$F$22,$G381:$AH381))&lt;Check_Limit,0,1),1)</f>
        <v>0</v>
      </c>
      <c r="AP381">
        <f ca="1">IFERROR(IF(SUMIF($G$6:$AH$6,AP$6&amp;" Total",$G381:$AH381)-(SUMIF($G$6:$AH$6,AP$6&amp;" "&amp;'Input-Func_Class'!$D$22,$G381:$AH381)+IFERROR(SUMIF($G$6:$AH$6,AP$6&amp;" "&amp;'Input-Func_Class'!$E$22,$G381:$AH381),SUMIF($G$6:$AH$6,AP$6&amp;" "&amp;'Input-Func_Class'!$B$24,$G381:$AH381))+SUMIF($G$6:$AH$6,AP$6&amp;" "&amp;'Input-Func_Class'!$F$22,$G381:$AH381))&lt;Check_Limit,0,1),1)</f>
        <v>0</v>
      </c>
    </row>
    <row r="382" spans="1:42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>Functionalization!$D382</f>
        <v>0</v>
      </c>
      <c r="E382" s="11">
        <f t="shared" si="44"/>
        <v>0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J382">
        <f>IFERROR(IF(SUMIF($G$6:$AH$6,AJ$6&amp;" Total",$G382:$AH382)-(SUMIF($G$6:$AH$6,AJ$6&amp;" "&amp;'Input-Func_Class'!$D$22,$G382:$AH382)+IFERROR(SUMIF($G$6:$AH$6,AJ$6&amp;" "&amp;'Input-Func_Class'!$E$22,$G382:$AH382),SUMIF($G$6:$AH$6,AJ$6&amp;" "&amp;'Input-Func_Class'!$B$24,$G382:$AH382))+SUMIF($G$6:$AH$6,AJ$6&amp;" "&amp;'Input-Func_Class'!$F$22,$G382:$AH382))&lt;Check_Limit,0,1),1)</f>
        <v>0</v>
      </c>
      <c r="AK382">
        <f>IFERROR(IF(SUMIF($G$6:$AH$6,AK$6&amp;" Total",$G382:$AH382)-(SUMIF($G$6:$AH$6,AK$6&amp;" "&amp;'Input-Func_Class'!$D$22,$G382:$AH382)+IFERROR(SUMIF($G$6:$AH$6,AK$6&amp;" "&amp;'Input-Func_Class'!$E$22,$G382:$AH382),SUMIF($G$6:$AH$6,AK$6&amp;" "&amp;'Input-Func_Class'!$B$24,$G382:$AH382))+SUMIF($G$6:$AH$6,AK$6&amp;" "&amp;'Input-Func_Class'!$F$22,$G382:$AH382))&lt;Check_Limit,0,1),1)</f>
        <v>0</v>
      </c>
      <c r="AL382">
        <f>IFERROR(IF(SUMIF($G$6:$AH$6,AL$6&amp;" Total",$G382:$AH382)-(SUMIF($G$6:$AH$6,AL$6&amp;" "&amp;'Input-Func_Class'!$D$22,$G382:$AH382)+IFERROR(SUMIF($G$6:$AH$6,AL$6&amp;" "&amp;'Input-Func_Class'!$E$22,$G382:$AH382),SUMIF($G$6:$AH$6,AL$6&amp;" "&amp;'Input-Func_Class'!$B$24,$G382:$AH382))+SUMIF($G$6:$AH$6,AL$6&amp;" "&amp;'Input-Func_Class'!$F$22,$G382:$AH382))&lt;Check_Limit,0,1),1)</f>
        <v>0</v>
      </c>
      <c r="AM382">
        <f>IFERROR(IF(SUMIF($G$6:$AH$6,AM$6&amp;" Total",$G382:$AH382)-(SUMIF($G$6:$AH$6,AM$6&amp;" "&amp;'Input-Func_Class'!$D$22,$G382:$AH382)+IFERROR(SUMIF($G$6:$AH$6,AM$6&amp;" "&amp;'Input-Func_Class'!$E$22,$G382:$AH382),SUMIF($G$6:$AH$6,AM$6&amp;" "&amp;'Input-Func_Class'!$B$24,$G382:$AH382))+SUMIF($G$6:$AH$6,AM$6&amp;" "&amp;'Input-Func_Class'!$F$22,$G382:$AH382))&lt;Check_Limit,0,1),1)</f>
        <v>0</v>
      </c>
      <c r="AN382">
        <f>IFERROR(IF(SUMIF($G$6:$AH$6,AN$6&amp;" Total",$G382:$AH382)-(SUMIF($G$6:$AH$6,AN$6&amp;" "&amp;'Input-Func_Class'!$D$22,$G382:$AH382)+IFERROR(SUMIF($G$6:$AH$6,AN$6&amp;" "&amp;'Input-Func_Class'!$E$22,$G382:$AH382),SUMIF($G$6:$AH$6,AN$6&amp;" "&amp;'Input-Func_Class'!$B$24,$G382:$AH382))+SUMIF($G$6:$AH$6,AN$6&amp;" "&amp;'Input-Func_Class'!$F$22,$G382:$AH382))&lt;Check_Limit,0,1),1)</f>
        <v>0</v>
      </c>
      <c r="AO382">
        <f>IFERROR(IF(SUMIF($G$6:$AH$6,AO$6&amp;" Total",$G382:$AH382)-(SUMIF($G$6:$AH$6,AO$6&amp;" "&amp;'Input-Func_Class'!$D$22,$G382:$AH382)+IFERROR(SUMIF($G$6:$AH$6,AO$6&amp;" "&amp;'Input-Func_Class'!$E$22,$G382:$AH382),SUMIF($G$6:$AH$6,AO$6&amp;" "&amp;'Input-Func_Class'!$B$24,$G382:$AH382))+SUMIF($G$6:$AH$6,AO$6&amp;" "&amp;'Input-Func_Class'!$F$22,$G382:$AH382))&lt;Check_Limit,0,1),1)</f>
        <v>0</v>
      </c>
      <c r="AP382">
        <f>IFERROR(IF(SUMIF($G$6:$AH$6,AP$6&amp;" Total",$G382:$AH382)-(SUMIF($G$6:$AH$6,AP$6&amp;" "&amp;'Input-Func_Class'!$D$22,$G382:$AH382)+IFERROR(SUMIF($G$6:$AH$6,AP$6&amp;" "&amp;'Input-Func_Class'!$E$22,$G382:$AH382),SUMIF($G$6:$AH$6,AP$6&amp;" "&amp;'Input-Func_Class'!$B$24,$G382:$AH382))+SUMIF($G$6:$AH$6,AP$6&amp;" "&amp;'Input-Func_Class'!$F$22,$G382:$AH382))&lt;Check_Limit,0,1),1)</f>
        <v>0</v>
      </c>
    </row>
    <row r="383" spans="1:42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>Functionalization!$D383</f>
        <v>33610504.121776499</v>
      </c>
      <c r="E383" s="11">
        <f t="shared" ca="1" si="44"/>
        <v>0</v>
      </c>
      <c r="F383" s="3" t="str">
        <f>IF($D383=0,"-",IF('Input-Accounts'!$E383&lt;&gt;0,'Input-Accounts'!$E383,'Input-Accounts'!$G383))</f>
        <v>INT_RATEBASE</v>
      </c>
      <c r="G383" s="11">
        <f ca="1">IF(G$5&lt;&gt;"",HLOOKUP(G$5,Functionalization!$G$6:$M$427,ROW($A383)-5,FALSE),IFERROR(INDEX(G$391:G$427,MATCH($F383,$B$391:$B$427,0))/VLOOKUP($F383,$B$391:$AH$427,MATCH(LEFT(TRIM(G$6),FIND("~",SUBSTITUTE(G$6,"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383))*HLOOKUP(LEFT(TRIM(G$6),FIND("~",SUBSTITUTE(G$6," ","~",LEN(TRIM(G$6))-LEN(SUBSTITUTE(TRIM(G$6)," ",""))))-1)&amp;" Total",$B$6:$AH$427,ROW($A383)-5,FALSE))</f>
        <v>2022.8796550980164</v>
      </c>
      <c r="H383" s="11">
        <f ca="1">IF(H$5&lt;&gt;"",HLOOKUP(H$5,Functionalization!$G$6:$M$427,ROW($A383)-5,FALSE),IFERROR(INDEX(H$391:H$427,MATCH($F383,$B$391:$B$427,0))/VLOOKUP($F383,$B$391:$AH$427,MATCH(LEFT(TRIM(H$6),FIND("~",SUBSTITUTE(H$6,"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383))*HLOOKUP(LEFT(TRIM(H$6),FIND("~",SUBSTITUTE(H$6," ","~",LEN(TRIM(H$6))-LEN(SUBSTITUTE(TRIM(H$6)," ",""))))-1)&amp;" Total",$B$6:$AH$427,ROW($A383)-5,FALSE))</f>
        <v>0</v>
      </c>
      <c r="I383" s="11">
        <f ca="1">IF(I$5&lt;&gt;"",HLOOKUP(I$5,Functionalization!$G$6:$M$427,ROW($A383)-5,FALSE),IFERROR(INDEX(I$391:I$427,MATCH($F383,$B$391:$B$427,0))/VLOOKUP($F383,$B$391:$AH$427,MATCH(LEFT(TRIM(I$6),FIND("~",SUBSTITUTE(I$6,"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383))*HLOOKUP(LEFT(TRIM(I$6),FIND("~",SUBSTITUTE(I$6," ","~",LEN(TRIM(I$6))-LEN(SUBSTITUTE(TRIM(I$6)," ",""))))-1)&amp;" Total",$B$6:$AH$427,ROW($A383)-5,FALSE))</f>
        <v>2022.8796550980164</v>
      </c>
      <c r="J383" s="11">
        <f ca="1">IF(J$5&lt;&gt;"",HLOOKUP(J$5,Functionalization!$G$6:$M$427,ROW($A383)-5,FALSE),IFERROR(INDEX(J$391:J$427,MATCH($F383,$B$391:$B$427,0))/VLOOKUP($F383,$B$391:$AH$427,MATCH(LEFT(TRIM(J$6),FIND("~",SUBSTITUTE(J$6,"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383))*HLOOKUP(LEFT(TRIM(J$6),FIND("~",SUBSTITUTE(J$6," ","~",LEN(TRIM(J$6))-LEN(SUBSTITUTE(TRIM(J$6)," ",""))))-1)&amp;" Total",$B$6:$AH$427,ROW($A383)-5,FALSE))</f>
        <v>0</v>
      </c>
      <c r="K383" s="11">
        <f ca="1">IF(K$5&lt;&gt;"",HLOOKUP(K$5,Functionalization!$G$6:$M$427,ROW($A383)-5,FALSE),IFERROR(INDEX(K$391:K$427,MATCH($F383,$B$391:$B$427,0))/VLOOKUP($F383,$B$391:$AH$427,MATCH(LEFT(TRIM(K$6),FIND("~",SUBSTITUTE(K$6,"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383))*HLOOKUP(LEFT(TRIM(K$6),FIND("~",SUBSTITUTE(K$6," ","~",LEN(TRIM(K$6))-LEN(SUBSTITUTE(TRIM(K$6)," ",""))))-1)&amp;" Total",$B$6:$AH$427,ROW($A383)-5,FALSE))</f>
        <v>790524.56831966701</v>
      </c>
      <c r="L383" s="11">
        <f ca="1">IF(L$5&lt;&gt;"",HLOOKUP(L$5,Functionalization!$G$6:$M$427,ROW($A383)-5,FALSE),IFERROR(INDEX(L$391:L$427,MATCH($F383,$B$391:$B$427,0))/VLOOKUP($F383,$B$391:$AH$427,MATCH(LEFT(TRIM(L$6),FIND("~",SUBSTITUTE(L$6,"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383))*HLOOKUP(LEFT(TRIM(L$6),FIND("~",SUBSTITUTE(L$6," ","~",LEN(TRIM(L$6))-LEN(SUBSTITUTE(TRIM(L$6)," ",""))))-1)&amp;" Total",$B$6:$AH$427,ROW($A383)-5,FALSE))</f>
        <v>0</v>
      </c>
      <c r="M383" s="11">
        <f ca="1">IF(M$5&lt;&gt;"",HLOOKUP(M$5,Functionalization!$G$6:$M$427,ROW($A383)-5,FALSE),IFERROR(INDEX(M$391:M$427,MATCH($F383,$B$391:$B$427,0))/VLOOKUP($F383,$B$391:$AH$427,MATCH(LEFT(TRIM(M$6),FIND("~",SUBSTITUTE(M$6,"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383))*HLOOKUP(LEFT(TRIM(M$6),FIND("~",SUBSTITUTE(M$6," ","~",LEN(TRIM(M$6))-LEN(SUBSTITUTE(TRIM(M$6)," ",""))))-1)&amp;" Total",$B$6:$AH$427,ROW($A383)-5,FALSE))</f>
        <v>790524.56831966701</v>
      </c>
      <c r="N383" s="11">
        <f ca="1">IF(N$5&lt;&gt;"",HLOOKUP(N$5,Functionalization!$G$6:$M$427,ROW($A383)-5,FALSE),IFERROR(INDEX(N$391:N$427,MATCH($F383,$B$391:$B$427,0))/VLOOKUP($F383,$B$391:$AH$427,MATCH(LEFT(TRIM(N$6),FIND("~",SUBSTITUTE(N$6,"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383))*HLOOKUP(LEFT(TRIM(N$6),FIND("~",SUBSTITUTE(N$6," ","~",LEN(TRIM(N$6))-LEN(SUBSTITUTE(TRIM(N$6)," ",""))))-1)&amp;" Total",$B$6:$AH$427,ROW($A383)-5,FALSE))</f>
        <v>0</v>
      </c>
      <c r="O383" s="11">
        <f ca="1">IF(O$5&lt;&gt;"",HLOOKUP(O$5,Functionalization!$G$6:$M$427,ROW($A383)-5,FALSE),IFERROR(INDEX(O$391:O$427,MATCH($F383,$B$391:$B$427,0))/VLOOKUP($F383,$B$391:$AH$427,MATCH(LEFT(TRIM(O$6),FIND("~",SUBSTITUTE(O$6,"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383))*HLOOKUP(LEFT(TRIM(O$6),FIND("~",SUBSTITUTE(O$6," ","~",LEN(TRIM(O$6))-LEN(SUBSTITUTE(TRIM(O$6)," ",""))))-1)&amp;" Total",$B$6:$AH$427,ROW($A383)-5,FALSE))</f>
        <v>475358.60859556356</v>
      </c>
      <c r="P383" s="11">
        <f ca="1">IF(P$5&lt;&gt;"",HLOOKUP(P$5,Functionalization!$G$6:$M$427,ROW($A383)-5,FALSE),IFERROR(INDEX(P$391:P$427,MATCH($F383,$B$391:$B$427,0))/VLOOKUP($F383,$B$391:$AH$427,MATCH(LEFT(TRIM(P$6),FIND("~",SUBSTITUTE(P$6,"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383))*HLOOKUP(LEFT(TRIM(P$6),FIND("~",SUBSTITUTE(P$6," ","~",LEN(TRIM(P$6))-LEN(SUBSTITUTE(TRIM(P$6)," ",""))))-1)&amp;" Total",$B$6:$AH$427,ROW($A383)-5,FALSE))</f>
        <v>176897.22847924667</v>
      </c>
      <c r="Q383" s="11">
        <f ca="1">IF(Q$5&lt;&gt;"",HLOOKUP(Q$5,Functionalization!$G$6:$M$427,ROW($A383)-5,FALSE),IFERROR(INDEX(Q$391:Q$427,MATCH($F383,$B$391:$B$427,0))/VLOOKUP($F383,$B$391:$AH$427,MATCH(LEFT(TRIM(Q$6),FIND("~",SUBSTITUTE(Q$6,"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383))*HLOOKUP(LEFT(TRIM(Q$6),FIND("~",SUBSTITUTE(Q$6," ","~",LEN(TRIM(Q$6))-LEN(SUBSTITUTE(TRIM(Q$6)," ",""))))-1)&amp;" Total",$B$6:$AH$427,ROW($A383)-5,FALSE))</f>
        <v>298461.38011631696</v>
      </c>
      <c r="R383" s="11">
        <f ca="1">IF(R$5&lt;&gt;"",HLOOKUP(R$5,Functionalization!$G$6:$M$427,ROW($A383)-5,FALSE),IFERROR(INDEX(R$391:R$427,MATCH($F383,$B$391:$B$427,0))/VLOOKUP($F383,$B$391:$AH$427,MATCH(LEFT(TRIM(R$6),FIND("~",SUBSTITUTE(R$6,"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383))*HLOOKUP(LEFT(TRIM(R$6),FIND("~",SUBSTITUTE(R$6," ","~",LEN(TRIM(R$6))-LEN(SUBSTITUTE(TRIM(R$6)," ",""))))-1)&amp;" Total",$B$6:$AH$427,ROW($A383)-5,FALSE))</f>
        <v>0</v>
      </c>
      <c r="S383" s="11">
        <f ca="1">IF(S$5&lt;&gt;"",HLOOKUP(S$5,Functionalization!$G$6:$M$427,ROW($A383)-5,FALSE),IFERROR(INDEX(S$391:S$427,MATCH($F383,$B$391:$B$427,0))/VLOOKUP($F383,$B$391:$AH$427,MATCH(LEFT(TRIM(S$6),FIND("~",SUBSTITUTE(S$6,"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383))*HLOOKUP(LEFT(TRIM(S$6),FIND("~",SUBSTITUTE(S$6," ","~",LEN(TRIM(S$6))-LEN(SUBSTITUTE(TRIM(S$6)," ",""))))-1)&amp;" Total",$B$6:$AH$427,ROW($A383)-5,FALSE))</f>
        <v>1834462.4345282472</v>
      </c>
      <c r="T383" s="11">
        <f ca="1">IF(T$5&lt;&gt;"",HLOOKUP(T$5,Functionalization!$G$6:$M$427,ROW($A383)-5,FALSE),IFERROR(INDEX(T$391:T$427,MATCH($F383,$B$391:$B$427,0))/VLOOKUP($F383,$B$391:$AH$427,MATCH(LEFT(TRIM(T$6),FIND("~",SUBSTITUTE(T$6,"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383))*HLOOKUP(LEFT(TRIM(T$6),FIND("~",SUBSTITUTE(T$6," ","~",LEN(TRIM(T$6))-LEN(SUBSTITUTE(TRIM(T$6)," ",""))))-1)&amp;" Total",$B$6:$AH$427,ROW($A383)-5,FALSE))</f>
        <v>1834462.4345282472</v>
      </c>
      <c r="U383" s="11">
        <f ca="1">IF(U$5&lt;&gt;"",HLOOKUP(U$5,Functionalization!$G$6:$M$427,ROW($A383)-5,FALSE),IFERROR(INDEX(U$391:U$427,MATCH($F383,$B$391:$B$427,0))/VLOOKUP($F383,$B$391:$AH$427,MATCH(LEFT(TRIM(U$6),FIND("~",SUBSTITUTE(U$6,"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383))*HLOOKUP(LEFT(TRIM(U$6),FIND("~",SUBSTITUTE(U$6," ","~",LEN(TRIM(U$6))-LEN(SUBSTITUTE(TRIM(U$6)," ",""))))-1)&amp;" Total",$B$6:$AH$427,ROW($A383)-5,FALSE))</f>
        <v>0</v>
      </c>
      <c r="V383" s="11">
        <f ca="1">IF(V$5&lt;&gt;"",HLOOKUP(V$5,Functionalization!$G$6:$M$427,ROW($A383)-5,FALSE),IFERROR(INDEX(V$391:V$427,MATCH($F383,$B$391:$B$427,0))/VLOOKUP($F383,$B$391:$AH$427,MATCH(LEFT(TRIM(V$6),FIND("~",SUBSTITUTE(V$6,"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383))*HLOOKUP(LEFT(TRIM(V$6),FIND("~",SUBSTITUTE(V$6," ","~",LEN(TRIM(V$6))-LEN(SUBSTITUTE(TRIM(V$6)," ",""))))-1)&amp;" Total",$B$6:$AH$427,ROW($A383)-5,FALSE))</f>
        <v>0</v>
      </c>
      <c r="W383" s="11">
        <f ca="1">IF(W$5&lt;&gt;"",HLOOKUP(W$5,Functionalization!$G$6:$M$427,ROW($A383)-5,FALSE),IFERROR(INDEX(W$391:W$427,MATCH($F383,$B$391:$B$427,0))/VLOOKUP($F383,$B$391:$AH$427,MATCH(LEFT(TRIM(W$6),FIND("~",SUBSTITUTE(W$6,"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383))*HLOOKUP(LEFT(TRIM(W$6),FIND("~",SUBSTITUTE(W$6," ","~",LEN(TRIM(W$6))-LEN(SUBSTITUTE(TRIM(W$6)," ",""))))-1)&amp;" Total",$B$6:$AH$427,ROW($A383)-5,FALSE))</f>
        <v>23859716.013442118</v>
      </c>
      <c r="X383" s="11">
        <f ca="1">IF(X$5&lt;&gt;"",HLOOKUP(X$5,Functionalization!$G$6:$M$427,ROW($A383)-5,FALSE),IFERROR(INDEX(X$391:X$427,MATCH($F383,$B$391:$B$427,0))/VLOOKUP($F383,$B$391:$AH$427,MATCH(LEFT(TRIM(X$6),FIND("~",SUBSTITUTE(X$6,"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383))*HLOOKUP(LEFT(TRIM(X$6),FIND("~",SUBSTITUTE(X$6," ","~",LEN(TRIM(X$6))-LEN(SUBSTITUTE(TRIM(X$6)," ",""))))-1)&amp;" Total",$B$6:$AH$427,ROW($A383)-5,FALSE))</f>
        <v>18367306.23164019</v>
      </c>
      <c r="Y383" s="11">
        <f ca="1">IF(Y$5&lt;&gt;"",HLOOKUP(Y$5,Functionalization!$G$6:$M$427,ROW($A383)-5,FALSE),IFERROR(INDEX(Y$391:Y$427,MATCH($F383,$B$391:$B$427,0))/VLOOKUP($F383,$B$391:$AH$427,MATCH(LEFT(TRIM(Y$6),FIND("~",SUBSTITUTE(Y$6,"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383))*HLOOKUP(LEFT(TRIM(Y$6),FIND("~",SUBSTITUTE(Y$6," ","~",LEN(TRIM(Y$6))-LEN(SUBSTITUTE(TRIM(Y$6)," ",""))))-1)&amp;" Total",$B$6:$AH$427,ROW($A383)-5,FALSE))</f>
        <v>0</v>
      </c>
      <c r="Z383" s="11">
        <f ca="1">IF(Z$5&lt;&gt;"",HLOOKUP(Z$5,Functionalization!$G$6:$M$427,ROW($A383)-5,FALSE),IFERROR(INDEX(Z$391:Z$427,MATCH($F383,$B$391:$B$427,0))/VLOOKUP($F383,$B$391:$AH$427,MATCH(LEFT(TRIM(Z$6),FIND("~",SUBSTITUTE(Z$6,"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383))*HLOOKUP(LEFT(TRIM(Z$6),FIND("~",SUBSTITUTE(Z$6," ","~",LEN(TRIM(Z$6))-LEN(SUBSTITUTE(TRIM(Z$6)," ",""))))-1)&amp;" Total",$B$6:$AH$427,ROW($A383)-5,FALSE))</f>
        <v>5492409.7818019316</v>
      </c>
      <c r="AA383" s="11">
        <f ca="1">IF(AA$5&lt;&gt;"",HLOOKUP(AA$5,Functionalization!$G$6:$M$427,ROW($A383)-5,FALSE),IFERROR(INDEX(AA$391:AA$427,MATCH($F383,$B$391:$B$427,0))/VLOOKUP($F383,$B$391:$AH$427,MATCH(LEFT(TRIM(AA$6),FIND("~",SUBSTITUTE(AA$6,"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383))*HLOOKUP(LEFT(TRIM(AA$6),FIND("~",SUBSTITUTE(AA$6," ","~",LEN(TRIM(AA$6))-LEN(SUBSTITUTE(TRIM(AA$6)," ",""))))-1)&amp;" Total",$B$6:$AH$427,ROW($A383)-5,FALSE))</f>
        <v>6542865.4523561047</v>
      </c>
      <c r="AB383" s="11">
        <f ca="1">IF(AB$5&lt;&gt;"",HLOOKUP(AB$5,Functionalization!$G$6:$M$427,ROW($A383)-5,FALSE),IFERROR(INDEX(AB$391:AB$427,MATCH($F383,$B$391:$B$427,0))/VLOOKUP($F383,$B$391:$AH$427,MATCH(LEFT(TRIM(AB$6),FIND("~",SUBSTITUTE(AB$6,"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383))*HLOOKUP(LEFT(TRIM(AB$6),FIND("~",SUBSTITUTE(AB$6," ","~",LEN(TRIM(AB$6))-LEN(SUBSTITUTE(TRIM(AB$6)," ",""))))-1)&amp;" Total",$B$6:$AH$427,ROW($A383)-5,FALSE))</f>
        <v>0</v>
      </c>
      <c r="AC383" s="11">
        <f ca="1">IF(AC$5&lt;&gt;"",HLOOKUP(AC$5,Functionalization!$G$6:$M$427,ROW($A383)-5,FALSE),IFERROR(INDEX(AC$391:AC$427,MATCH($F383,$B$391:$B$427,0))/VLOOKUP($F383,$B$391:$AH$427,MATCH(LEFT(TRIM(AC$6),FIND("~",SUBSTITUTE(AC$6,"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383))*HLOOKUP(LEFT(TRIM(AC$6),FIND("~",SUBSTITUTE(AC$6," ","~",LEN(TRIM(AC$6))-LEN(SUBSTITUTE(TRIM(AC$6)," ",""))))-1)&amp;" Total",$B$6:$AH$427,ROW($A383)-5,FALSE))</f>
        <v>0</v>
      </c>
      <c r="AD383" s="11">
        <f ca="1">IF(AD$5&lt;&gt;"",HLOOKUP(AD$5,Functionalization!$G$6:$M$427,ROW($A383)-5,FALSE),IFERROR(INDEX(AD$391:AD$427,MATCH($F383,$B$391:$B$427,0))/VLOOKUP($F383,$B$391:$AH$427,MATCH(LEFT(TRIM(AD$6),FIND("~",SUBSTITUTE(AD$6,"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383))*HLOOKUP(LEFT(TRIM(AD$6),FIND("~",SUBSTITUTE(AD$6," ","~",LEN(TRIM(AD$6))-LEN(SUBSTITUTE(TRIM(AD$6)," ",""))))-1)&amp;" Total",$B$6:$AH$427,ROW($A383)-5,FALSE))</f>
        <v>6542865.4523561047</v>
      </c>
      <c r="AE383" s="11">
        <f ca="1">IF(AE$5&lt;&gt;"",HLOOKUP(AE$5,Functionalization!$G$6:$M$427,ROW($A383)-5,FALSE),IFERROR(INDEX(AE$391:AE$427,MATCH($F383,$B$391:$B$427,0))/VLOOKUP($F383,$B$391:$AH$427,MATCH(LEFT(TRIM(AE$6),FIND("~",SUBSTITUTE(AE$6,"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383))*HLOOKUP(LEFT(TRIM(AE$6),FIND("~",SUBSTITUTE(AE$6," ","~",LEN(TRIM(AE$6))-LEN(SUBSTITUTE(TRIM(AE$6)," ",""))))-1)&amp;" Total",$B$6:$AH$427,ROW($A383)-5,FALSE))</f>
        <v>105554.16487970081</v>
      </c>
      <c r="AF383" s="11">
        <f ca="1">IF(AF$5&lt;&gt;"",HLOOKUP(AF$5,Functionalization!$G$6:$M$427,ROW($A383)-5,FALSE),IFERROR(INDEX(AF$391:AF$427,MATCH($F383,$B$391:$B$427,0))/VLOOKUP($F383,$B$391:$AH$427,MATCH(LEFT(TRIM(AF$6),FIND("~",SUBSTITUTE(AF$6,"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383))*HLOOKUP(LEFT(TRIM(AF$6),FIND("~",SUBSTITUTE(AF$6," ","~",LEN(TRIM(AF$6))-LEN(SUBSTITUTE(TRIM(AF$6)," ",""))))-1)&amp;" Total",$B$6:$AH$427,ROW($A383)-5,FALSE))</f>
        <v>0</v>
      </c>
      <c r="AG383" s="11">
        <f ca="1">IF(AG$5&lt;&gt;"",HLOOKUP(AG$5,Functionalization!$G$6:$M$427,ROW($A383)-5,FALSE),IFERROR(INDEX(AG$391:AG$427,MATCH($F383,$B$391:$B$427,0))/VLOOKUP($F383,$B$391:$AH$427,MATCH(LEFT(TRIM(AG$6),FIND("~",SUBSTITUTE(AG$6,"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383))*HLOOKUP(LEFT(TRIM(AG$6),FIND("~",SUBSTITUTE(AG$6," ","~",LEN(TRIM(AG$6))-LEN(SUBSTITUTE(TRIM(AG$6)," ",""))))-1)&amp;" Total",$B$6:$AH$427,ROW($A383)-5,FALSE))</f>
        <v>0</v>
      </c>
      <c r="AH383" s="11">
        <f ca="1">IF(AH$5&lt;&gt;"",HLOOKUP(AH$5,Functionalization!$G$6:$M$427,ROW($A383)-5,FALSE),IFERROR(INDEX(AH$391:AH$427,MATCH($F383,$B$391:$B$427,0))/VLOOKUP($F383,$B$391:$AH$427,MATCH(LEFT(TRIM(AH$6),FIND("~",SUBSTITUTE(AH$6,"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383))*HLOOKUP(LEFT(TRIM(AH$6),FIND("~",SUBSTITUTE(AH$6," ","~",LEN(TRIM(AH$6))-LEN(SUBSTITUTE(TRIM(AH$6)," ",""))))-1)&amp;" Total",$B$6:$AH$427,ROW($A383)-5,FALSE))</f>
        <v>105554.16487970081</v>
      </c>
      <c r="AJ383">
        <f ca="1">IFERROR(IF(SUMIF($G$6:$AH$6,AJ$6&amp;" Total",$G383:$AH383)-(SUMIF($G$6:$AH$6,AJ$6&amp;" "&amp;'Input-Func_Class'!$D$22,$G383:$AH383)+IFERROR(SUMIF($G$6:$AH$6,AJ$6&amp;" "&amp;'Input-Func_Class'!$E$22,$G383:$AH383),SUMIF($G$6:$AH$6,AJ$6&amp;" "&amp;'Input-Func_Class'!$B$24,$G383:$AH383))+SUMIF($G$6:$AH$6,AJ$6&amp;" "&amp;'Input-Func_Class'!$F$22,$G383:$AH383))&lt;Check_Limit,0,1),1)</f>
        <v>0</v>
      </c>
      <c r="AK383">
        <f ca="1">IFERROR(IF(SUMIF($G$6:$AH$6,AK$6&amp;" Total",$G383:$AH383)-(SUMIF($G$6:$AH$6,AK$6&amp;" "&amp;'Input-Func_Class'!$D$22,$G383:$AH383)+IFERROR(SUMIF($G$6:$AH$6,AK$6&amp;" "&amp;'Input-Func_Class'!$E$22,$G383:$AH383),SUMIF($G$6:$AH$6,AK$6&amp;" "&amp;'Input-Func_Class'!$B$24,$G383:$AH383))+SUMIF($G$6:$AH$6,AK$6&amp;" "&amp;'Input-Func_Class'!$F$22,$G383:$AH383))&lt;Check_Limit,0,1),1)</f>
        <v>0</v>
      </c>
      <c r="AL383">
        <f ca="1">IFERROR(IF(SUMIF($G$6:$AH$6,AL$6&amp;" Total",$G383:$AH383)-(SUMIF($G$6:$AH$6,AL$6&amp;" "&amp;'Input-Func_Class'!$D$22,$G383:$AH383)+IFERROR(SUMIF($G$6:$AH$6,AL$6&amp;" "&amp;'Input-Func_Class'!$E$22,$G383:$AH383),SUMIF($G$6:$AH$6,AL$6&amp;" "&amp;'Input-Func_Class'!$B$24,$G383:$AH383))+SUMIF($G$6:$AH$6,AL$6&amp;" "&amp;'Input-Func_Class'!$F$22,$G383:$AH383))&lt;Check_Limit,0,1),1)</f>
        <v>0</v>
      </c>
      <c r="AM383">
        <f ca="1">IFERROR(IF(SUMIF($G$6:$AH$6,AM$6&amp;" Total",$G383:$AH383)-(SUMIF($G$6:$AH$6,AM$6&amp;" "&amp;'Input-Func_Class'!$D$22,$G383:$AH383)+IFERROR(SUMIF($G$6:$AH$6,AM$6&amp;" "&amp;'Input-Func_Class'!$E$22,$G383:$AH383),SUMIF($G$6:$AH$6,AM$6&amp;" "&amp;'Input-Func_Class'!$B$24,$G383:$AH383))+SUMIF($G$6:$AH$6,AM$6&amp;" "&amp;'Input-Func_Class'!$F$22,$G383:$AH383))&lt;Check_Limit,0,1),1)</f>
        <v>0</v>
      </c>
      <c r="AN383">
        <f ca="1">IFERROR(IF(SUMIF($G$6:$AH$6,AN$6&amp;" Total",$G383:$AH383)-(SUMIF($G$6:$AH$6,AN$6&amp;" "&amp;'Input-Func_Class'!$D$22,$G383:$AH383)+IFERROR(SUMIF($G$6:$AH$6,AN$6&amp;" "&amp;'Input-Func_Class'!$E$22,$G383:$AH383),SUMIF($G$6:$AH$6,AN$6&amp;" "&amp;'Input-Func_Class'!$B$24,$G383:$AH383))+SUMIF($G$6:$AH$6,AN$6&amp;" "&amp;'Input-Func_Class'!$F$22,$G383:$AH383))&lt;Check_Limit,0,1),1)</f>
        <v>0</v>
      </c>
      <c r="AO383">
        <f ca="1">IFERROR(IF(SUMIF($G$6:$AH$6,AO$6&amp;" Total",$G383:$AH383)-(SUMIF($G$6:$AH$6,AO$6&amp;" "&amp;'Input-Func_Class'!$D$22,$G383:$AH383)+IFERROR(SUMIF($G$6:$AH$6,AO$6&amp;" "&amp;'Input-Func_Class'!$E$22,$G383:$AH383),SUMIF($G$6:$AH$6,AO$6&amp;" "&amp;'Input-Func_Class'!$B$24,$G383:$AH383))+SUMIF($G$6:$AH$6,AO$6&amp;" "&amp;'Input-Func_Class'!$F$22,$G383:$AH383))&lt;Check_Limit,0,1),1)</f>
        <v>0</v>
      </c>
      <c r="AP383">
        <f ca="1">IFERROR(IF(SUMIF($G$6:$AH$6,AP$6&amp;" Total",$G383:$AH383)-(SUMIF($G$6:$AH$6,AP$6&amp;" "&amp;'Input-Func_Class'!$D$22,$G383:$AH383)+IFERROR(SUMIF($G$6:$AH$6,AP$6&amp;" "&amp;'Input-Func_Class'!$E$22,$G383:$AH383),SUMIF($G$6:$AH$6,AP$6&amp;" "&amp;'Input-Func_Class'!$B$24,$G383:$AH383))+SUMIF($G$6:$AH$6,AP$6&amp;" "&amp;'Input-Func_Class'!$F$22,$G383:$AH383))&lt;Check_Limit,0,1),1)</f>
        <v>0</v>
      </c>
    </row>
    <row r="384" spans="1:42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>Functionalization!$D384</f>
        <v>3121918.4694303884</v>
      </c>
      <c r="E384" s="11">
        <f t="shared" ca="1" si="44"/>
        <v>0</v>
      </c>
      <c r="F384" s="3" t="str">
        <f>IF($D384=0,"-",IF('Input-Accounts'!$E384&lt;&gt;0,'Input-Accounts'!$E384,'Input-Accounts'!$G384))</f>
        <v>CUSTOMER</v>
      </c>
      <c r="G384" s="11">
        <f ca="1">IF(G$5&lt;&gt;"",HLOOKUP(G$5,Functionalization!$G$6:$M$427,ROW($A384)-5,FALSE),IFERROR(INDEX(G$391:G$427,MATCH($F384,$B$391:$B$427,0))/VLOOKUP($F384,$B$391:$AH$427,MATCH(LEFT(TRIM(G$6),FIND("~",SUBSTITUTE(G$6,"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384))*HLOOKUP(LEFT(TRIM(G$6),FIND("~",SUBSTITUTE(G$6," ","~",LEN(TRIM(G$6))-LEN(SUBSTITUTE(TRIM(G$6)," ",""))))-1)&amp;" Total",$B$6:$AH$427,ROW($A384)-5,FALSE))</f>
        <v>0</v>
      </c>
      <c r="H384" s="11">
        <f ca="1">IF(H$5&lt;&gt;"",HLOOKUP(H$5,Functionalization!$G$6:$M$427,ROW($A384)-5,FALSE),IFERROR(INDEX(H$391:H$427,MATCH($F384,$B$391:$B$427,0))/VLOOKUP($F384,$B$391:$AH$427,MATCH(LEFT(TRIM(H$6),FIND("~",SUBSTITUTE(H$6,"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384))*HLOOKUP(LEFT(TRIM(H$6),FIND("~",SUBSTITUTE(H$6," ","~",LEN(TRIM(H$6))-LEN(SUBSTITUTE(TRIM(H$6)," ",""))))-1)&amp;" Total",$B$6:$AH$427,ROW($A384)-5,FALSE))</f>
        <v>0</v>
      </c>
      <c r="I384" s="11">
        <f ca="1">IF(I$5&lt;&gt;"",HLOOKUP(I$5,Functionalization!$G$6:$M$427,ROW($A384)-5,FALSE),IFERROR(INDEX(I$391:I$427,MATCH($F384,$B$391:$B$427,0))/VLOOKUP($F384,$B$391:$AH$427,MATCH(LEFT(TRIM(I$6),FIND("~",SUBSTITUTE(I$6,"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384))*HLOOKUP(LEFT(TRIM(I$6),FIND("~",SUBSTITUTE(I$6," ","~",LEN(TRIM(I$6))-LEN(SUBSTITUTE(TRIM(I$6)," ",""))))-1)&amp;" Total",$B$6:$AH$427,ROW($A384)-5,FALSE))</f>
        <v>0</v>
      </c>
      <c r="J384" s="11">
        <f ca="1">IF(J$5&lt;&gt;"",HLOOKUP(J$5,Functionalization!$G$6:$M$427,ROW($A384)-5,FALSE),IFERROR(INDEX(J$391:J$427,MATCH($F384,$B$391:$B$427,0))/VLOOKUP($F384,$B$391:$AH$427,MATCH(LEFT(TRIM(J$6),FIND("~",SUBSTITUTE(J$6,"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384))*HLOOKUP(LEFT(TRIM(J$6),FIND("~",SUBSTITUTE(J$6," ","~",LEN(TRIM(J$6))-LEN(SUBSTITUTE(TRIM(J$6)," ",""))))-1)&amp;" Total",$B$6:$AH$427,ROW($A384)-5,FALSE))</f>
        <v>0</v>
      </c>
      <c r="K384" s="11">
        <f ca="1">IF(K$5&lt;&gt;"",HLOOKUP(K$5,Functionalization!$G$6:$M$427,ROW($A384)-5,FALSE),IFERROR(INDEX(K$391:K$427,MATCH($F384,$B$391:$B$427,0))/VLOOKUP($F384,$B$391:$AH$427,MATCH(LEFT(TRIM(K$6),FIND("~",SUBSTITUTE(K$6,"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384))*HLOOKUP(LEFT(TRIM(K$6),FIND("~",SUBSTITUTE(K$6," ","~",LEN(TRIM(K$6))-LEN(SUBSTITUTE(TRIM(K$6)," ",""))))-1)&amp;" Total",$B$6:$AH$427,ROW($A384)-5,FALSE))</f>
        <v>0</v>
      </c>
      <c r="L384" s="11">
        <f ca="1">IF(L$5&lt;&gt;"",HLOOKUP(L$5,Functionalization!$G$6:$M$427,ROW($A384)-5,FALSE),IFERROR(INDEX(L$391:L$427,MATCH($F384,$B$391:$B$427,0))/VLOOKUP($F384,$B$391:$AH$427,MATCH(LEFT(TRIM(L$6),FIND("~",SUBSTITUTE(L$6,"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384))*HLOOKUP(LEFT(TRIM(L$6),FIND("~",SUBSTITUTE(L$6," ","~",LEN(TRIM(L$6))-LEN(SUBSTITUTE(TRIM(L$6)," ",""))))-1)&amp;" Total",$B$6:$AH$427,ROW($A384)-5,FALSE))</f>
        <v>0</v>
      </c>
      <c r="M384" s="11">
        <f ca="1">IF(M$5&lt;&gt;"",HLOOKUP(M$5,Functionalization!$G$6:$M$427,ROW($A384)-5,FALSE),IFERROR(INDEX(M$391:M$427,MATCH($F384,$B$391:$B$427,0))/VLOOKUP($F384,$B$391:$AH$427,MATCH(LEFT(TRIM(M$6),FIND("~",SUBSTITUTE(M$6,"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384))*HLOOKUP(LEFT(TRIM(M$6),FIND("~",SUBSTITUTE(M$6," ","~",LEN(TRIM(M$6))-LEN(SUBSTITUTE(TRIM(M$6)," ",""))))-1)&amp;" Total",$B$6:$AH$427,ROW($A384)-5,FALSE))</f>
        <v>0</v>
      </c>
      <c r="N384" s="11">
        <f ca="1">IF(N$5&lt;&gt;"",HLOOKUP(N$5,Functionalization!$G$6:$M$427,ROW($A384)-5,FALSE),IFERROR(INDEX(N$391:N$427,MATCH($F384,$B$391:$B$427,0))/VLOOKUP($F384,$B$391:$AH$427,MATCH(LEFT(TRIM(N$6),FIND("~",SUBSTITUTE(N$6,"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384))*HLOOKUP(LEFT(TRIM(N$6),FIND("~",SUBSTITUTE(N$6," ","~",LEN(TRIM(N$6))-LEN(SUBSTITUTE(TRIM(N$6)," ",""))))-1)&amp;" Total",$B$6:$AH$427,ROW($A384)-5,FALSE))</f>
        <v>0</v>
      </c>
      <c r="O384" s="11">
        <f ca="1">IF(O$5&lt;&gt;"",HLOOKUP(O$5,Functionalization!$G$6:$M$427,ROW($A384)-5,FALSE),IFERROR(INDEX(O$391:O$427,MATCH($F384,$B$391:$B$427,0))/VLOOKUP($F384,$B$391:$AH$427,MATCH(LEFT(TRIM(O$6),FIND("~",SUBSTITUTE(O$6,"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384))*HLOOKUP(LEFT(TRIM(O$6),FIND("~",SUBSTITUTE(O$6," ","~",LEN(TRIM(O$6))-LEN(SUBSTITUTE(TRIM(O$6)," ",""))))-1)&amp;" Total",$B$6:$AH$427,ROW($A384)-5,FALSE))</f>
        <v>0</v>
      </c>
      <c r="P384" s="11">
        <f ca="1">IF(P$5&lt;&gt;"",HLOOKUP(P$5,Functionalization!$G$6:$M$427,ROW($A384)-5,FALSE),IFERROR(INDEX(P$391:P$427,MATCH($F384,$B$391:$B$427,0))/VLOOKUP($F384,$B$391:$AH$427,MATCH(LEFT(TRIM(P$6),FIND("~",SUBSTITUTE(P$6,"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384))*HLOOKUP(LEFT(TRIM(P$6),FIND("~",SUBSTITUTE(P$6," ","~",LEN(TRIM(P$6))-LEN(SUBSTITUTE(TRIM(P$6)," ",""))))-1)&amp;" Total",$B$6:$AH$427,ROW($A384)-5,FALSE))</f>
        <v>0</v>
      </c>
      <c r="Q384" s="11">
        <f ca="1">IF(Q$5&lt;&gt;"",HLOOKUP(Q$5,Functionalization!$G$6:$M$427,ROW($A384)-5,FALSE),IFERROR(INDEX(Q$391:Q$427,MATCH($F384,$B$391:$B$427,0))/VLOOKUP($F384,$B$391:$AH$427,MATCH(LEFT(TRIM(Q$6),FIND("~",SUBSTITUTE(Q$6,"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384))*HLOOKUP(LEFT(TRIM(Q$6),FIND("~",SUBSTITUTE(Q$6," ","~",LEN(TRIM(Q$6))-LEN(SUBSTITUTE(TRIM(Q$6)," ",""))))-1)&amp;" Total",$B$6:$AH$427,ROW($A384)-5,FALSE))</f>
        <v>0</v>
      </c>
      <c r="R384" s="11">
        <f ca="1">IF(R$5&lt;&gt;"",HLOOKUP(R$5,Functionalization!$G$6:$M$427,ROW($A384)-5,FALSE),IFERROR(INDEX(R$391:R$427,MATCH($F384,$B$391:$B$427,0))/VLOOKUP($F384,$B$391:$AH$427,MATCH(LEFT(TRIM(R$6),FIND("~",SUBSTITUTE(R$6,"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384))*HLOOKUP(LEFT(TRIM(R$6),FIND("~",SUBSTITUTE(R$6," ","~",LEN(TRIM(R$6))-LEN(SUBSTITUTE(TRIM(R$6)," ",""))))-1)&amp;" Total",$B$6:$AH$427,ROW($A384)-5,FALSE))</f>
        <v>0</v>
      </c>
      <c r="S384" s="11">
        <f ca="1">IF(S$5&lt;&gt;"",HLOOKUP(S$5,Functionalization!$G$6:$M$427,ROW($A384)-5,FALSE),IFERROR(INDEX(S$391:S$427,MATCH($F384,$B$391:$B$427,0))/VLOOKUP($F384,$B$391:$AH$427,MATCH(LEFT(TRIM(S$6),FIND("~",SUBSTITUTE(S$6,"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384))*HLOOKUP(LEFT(TRIM(S$6),FIND("~",SUBSTITUTE(S$6," ","~",LEN(TRIM(S$6))-LEN(SUBSTITUTE(TRIM(S$6)," ",""))))-1)&amp;" Total",$B$6:$AH$427,ROW($A384)-5,FALSE))</f>
        <v>0</v>
      </c>
      <c r="T384" s="11">
        <f ca="1">IF(T$5&lt;&gt;"",HLOOKUP(T$5,Functionalization!$G$6:$M$427,ROW($A384)-5,FALSE),IFERROR(INDEX(T$391:T$427,MATCH($F384,$B$391:$B$427,0))/VLOOKUP($F384,$B$391:$AH$427,MATCH(LEFT(TRIM(T$6),FIND("~",SUBSTITUTE(T$6,"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384))*HLOOKUP(LEFT(TRIM(T$6),FIND("~",SUBSTITUTE(T$6," ","~",LEN(TRIM(T$6))-LEN(SUBSTITUTE(TRIM(T$6)," ",""))))-1)&amp;" Total",$B$6:$AH$427,ROW($A384)-5,FALSE))</f>
        <v>0</v>
      </c>
      <c r="U384" s="11">
        <f ca="1">IF(U$5&lt;&gt;"",HLOOKUP(U$5,Functionalization!$G$6:$M$427,ROW($A384)-5,FALSE),IFERROR(INDEX(U$391:U$427,MATCH($F384,$B$391:$B$427,0))/VLOOKUP($F384,$B$391:$AH$427,MATCH(LEFT(TRIM(U$6),FIND("~",SUBSTITUTE(U$6,"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384))*HLOOKUP(LEFT(TRIM(U$6),FIND("~",SUBSTITUTE(U$6," ","~",LEN(TRIM(U$6))-LEN(SUBSTITUTE(TRIM(U$6)," ",""))))-1)&amp;" Total",$B$6:$AH$427,ROW($A384)-5,FALSE))</f>
        <v>0</v>
      </c>
      <c r="V384" s="11">
        <f ca="1">IF(V$5&lt;&gt;"",HLOOKUP(V$5,Functionalization!$G$6:$M$427,ROW($A384)-5,FALSE),IFERROR(INDEX(V$391:V$427,MATCH($F384,$B$391:$B$427,0))/VLOOKUP($F384,$B$391:$AH$427,MATCH(LEFT(TRIM(V$6),FIND("~",SUBSTITUTE(V$6,"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384))*HLOOKUP(LEFT(TRIM(V$6),FIND("~",SUBSTITUTE(V$6," ","~",LEN(TRIM(V$6))-LEN(SUBSTITUTE(TRIM(V$6)," ",""))))-1)&amp;" Total",$B$6:$AH$427,ROW($A384)-5,FALSE))</f>
        <v>0</v>
      </c>
      <c r="W384" s="11">
        <f ca="1">IF(W$5&lt;&gt;"",HLOOKUP(W$5,Functionalization!$G$6:$M$427,ROW($A384)-5,FALSE),IFERROR(INDEX(W$391:W$427,MATCH($F384,$B$391:$B$427,0))/VLOOKUP($F384,$B$391:$AH$427,MATCH(LEFT(TRIM(W$6),FIND("~",SUBSTITUTE(W$6,"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384))*HLOOKUP(LEFT(TRIM(W$6),FIND("~",SUBSTITUTE(W$6," ","~",LEN(TRIM(W$6))-LEN(SUBSTITUTE(TRIM(W$6)," ",""))))-1)&amp;" Total",$B$6:$AH$427,ROW($A384)-5,FALSE))</f>
        <v>0</v>
      </c>
      <c r="X384" s="11">
        <f ca="1">IF(X$5&lt;&gt;"",HLOOKUP(X$5,Functionalization!$G$6:$M$427,ROW($A384)-5,FALSE),IFERROR(INDEX(X$391:X$427,MATCH($F384,$B$391:$B$427,0))/VLOOKUP($F384,$B$391:$AH$427,MATCH(LEFT(TRIM(X$6),FIND("~",SUBSTITUTE(X$6,"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384))*HLOOKUP(LEFT(TRIM(X$6),FIND("~",SUBSTITUTE(X$6," ","~",LEN(TRIM(X$6))-LEN(SUBSTITUTE(TRIM(X$6)," ",""))))-1)&amp;" Total",$B$6:$AH$427,ROW($A384)-5,FALSE))</f>
        <v>0</v>
      </c>
      <c r="Y384" s="11">
        <f ca="1">IF(Y$5&lt;&gt;"",HLOOKUP(Y$5,Functionalization!$G$6:$M$427,ROW($A384)-5,FALSE),IFERROR(INDEX(Y$391:Y$427,MATCH($F384,$B$391:$B$427,0))/VLOOKUP($F384,$B$391:$AH$427,MATCH(LEFT(TRIM(Y$6),FIND("~",SUBSTITUTE(Y$6,"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384))*HLOOKUP(LEFT(TRIM(Y$6),FIND("~",SUBSTITUTE(Y$6," ","~",LEN(TRIM(Y$6))-LEN(SUBSTITUTE(TRIM(Y$6)," ",""))))-1)&amp;" Total",$B$6:$AH$427,ROW($A384)-5,FALSE))</f>
        <v>0</v>
      </c>
      <c r="Z384" s="11">
        <f ca="1">IF(Z$5&lt;&gt;"",HLOOKUP(Z$5,Functionalization!$G$6:$M$427,ROW($A384)-5,FALSE),IFERROR(INDEX(Z$391:Z$427,MATCH($F384,$B$391:$B$427,0))/VLOOKUP($F384,$B$391:$AH$427,MATCH(LEFT(TRIM(Z$6),FIND("~",SUBSTITUTE(Z$6,"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384))*HLOOKUP(LEFT(TRIM(Z$6),FIND("~",SUBSTITUTE(Z$6," ","~",LEN(TRIM(Z$6))-LEN(SUBSTITUTE(TRIM(Z$6)," ",""))))-1)&amp;" Total",$B$6:$AH$427,ROW($A384)-5,FALSE))</f>
        <v>0</v>
      </c>
      <c r="AA384" s="11">
        <f ca="1">IF(AA$5&lt;&gt;"",HLOOKUP(AA$5,Functionalization!$G$6:$M$427,ROW($A384)-5,FALSE),IFERROR(INDEX(AA$391:AA$427,MATCH($F384,$B$391:$B$427,0))/VLOOKUP($F384,$B$391:$AH$427,MATCH(LEFT(TRIM(AA$6),FIND("~",SUBSTITUTE(AA$6,"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384))*HLOOKUP(LEFT(TRIM(AA$6),FIND("~",SUBSTITUTE(AA$6," ","~",LEN(TRIM(AA$6))-LEN(SUBSTITUTE(TRIM(AA$6)," ",""))))-1)&amp;" Total",$B$6:$AH$427,ROW($A384)-5,FALSE))</f>
        <v>0</v>
      </c>
      <c r="AB384" s="11">
        <f ca="1">IF(AB$5&lt;&gt;"",HLOOKUP(AB$5,Functionalization!$G$6:$M$427,ROW($A384)-5,FALSE),IFERROR(INDEX(AB$391:AB$427,MATCH($F384,$B$391:$B$427,0))/VLOOKUP($F384,$B$391:$AH$427,MATCH(LEFT(TRIM(AB$6),FIND("~",SUBSTITUTE(AB$6,"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384))*HLOOKUP(LEFT(TRIM(AB$6),FIND("~",SUBSTITUTE(AB$6," ","~",LEN(TRIM(AB$6))-LEN(SUBSTITUTE(TRIM(AB$6)," ",""))))-1)&amp;" Total",$B$6:$AH$427,ROW($A384)-5,FALSE))</f>
        <v>0</v>
      </c>
      <c r="AC384" s="11">
        <f ca="1">IF(AC$5&lt;&gt;"",HLOOKUP(AC$5,Functionalization!$G$6:$M$427,ROW($A384)-5,FALSE),IFERROR(INDEX(AC$391:AC$427,MATCH($F384,$B$391:$B$427,0))/VLOOKUP($F384,$B$391:$AH$427,MATCH(LEFT(TRIM(AC$6),FIND("~",SUBSTITUTE(AC$6,"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384))*HLOOKUP(LEFT(TRIM(AC$6),FIND("~",SUBSTITUTE(AC$6," ","~",LEN(TRIM(AC$6))-LEN(SUBSTITUTE(TRIM(AC$6)," ",""))))-1)&amp;" Total",$B$6:$AH$427,ROW($A384)-5,FALSE))</f>
        <v>0</v>
      </c>
      <c r="AD384" s="11">
        <f ca="1">IF(AD$5&lt;&gt;"",HLOOKUP(AD$5,Functionalization!$G$6:$M$427,ROW($A384)-5,FALSE),IFERROR(INDEX(AD$391:AD$427,MATCH($F384,$B$391:$B$427,0))/VLOOKUP($F384,$B$391:$AH$427,MATCH(LEFT(TRIM(AD$6),FIND("~",SUBSTITUTE(AD$6,"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384))*HLOOKUP(LEFT(TRIM(AD$6),FIND("~",SUBSTITUTE(AD$6," ","~",LEN(TRIM(AD$6))-LEN(SUBSTITUTE(TRIM(AD$6)," ",""))))-1)&amp;" Total",$B$6:$AH$427,ROW($A384)-5,FALSE))</f>
        <v>0</v>
      </c>
      <c r="AE384" s="11">
        <f ca="1">IF(AE$5&lt;&gt;"",HLOOKUP(AE$5,Functionalization!$G$6:$M$427,ROW($A384)-5,FALSE),IFERROR(INDEX(AE$391:AE$427,MATCH($F384,$B$391:$B$427,0))/VLOOKUP($F384,$B$391:$AH$427,MATCH(LEFT(TRIM(AE$6),FIND("~",SUBSTITUTE(AE$6,"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384))*HLOOKUP(LEFT(TRIM(AE$6),FIND("~",SUBSTITUTE(AE$6," ","~",LEN(TRIM(AE$6))-LEN(SUBSTITUTE(TRIM(AE$6)," ",""))))-1)&amp;" Total",$B$6:$AH$427,ROW($A384)-5,FALSE))</f>
        <v>3121918.4694303884</v>
      </c>
      <c r="AF384" s="11">
        <f ca="1">IF(AF$5&lt;&gt;"",HLOOKUP(AF$5,Functionalization!$G$6:$M$427,ROW($A384)-5,FALSE),IFERROR(INDEX(AF$391:AF$427,MATCH($F384,$B$391:$B$427,0))/VLOOKUP($F384,$B$391:$AH$427,MATCH(LEFT(TRIM(AF$6),FIND("~",SUBSTITUTE(AF$6,"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384))*HLOOKUP(LEFT(TRIM(AF$6),FIND("~",SUBSTITUTE(AF$6," ","~",LEN(TRIM(AF$6))-LEN(SUBSTITUTE(TRIM(AF$6)," ",""))))-1)&amp;" Total",$B$6:$AH$427,ROW($A384)-5,FALSE))</f>
        <v>0</v>
      </c>
      <c r="AG384" s="11">
        <f ca="1">IF(AG$5&lt;&gt;"",HLOOKUP(AG$5,Functionalization!$G$6:$M$427,ROW($A384)-5,FALSE),IFERROR(INDEX(AG$391:AG$427,MATCH($F384,$B$391:$B$427,0))/VLOOKUP($F384,$B$391:$AH$427,MATCH(LEFT(TRIM(AG$6),FIND("~",SUBSTITUTE(AG$6,"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384))*HLOOKUP(LEFT(TRIM(AG$6),FIND("~",SUBSTITUTE(AG$6," ","~",LEN(TRIM(AG$6))-LEN(SUBSTITUTE(TRIM(AG$6)," ",""))))-1)&amp;" Total",$B$6:$AH$427,ROW($A384)-5,FALSE))</f>
        <v>0</v>
      </c>
      <c r="AH384" s="11">
        <f ca="1">IF(AH$5&lt;&gt;"",HLOOKUP(AH$5,Functionalization!$G$6:$M$427,ROW($A384)-5,FALSE),IFERROR(INDEX(AH$391:AH$427,MATCH($F384,$B$391:$B$427,0))/VLOOKUP($F384,$B$391:$AH$427,MATCH(LEFT(TRIM(AH$6),FIND("~",SUBSTITUTE(AH$6,"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384))*HLOOKUP(LEFT(TRIM(AH$6),FIND("~",SUBSTITUTE(AH$6," ","~",LEN(TRIM(AH$6))-LEN(SUBSTITUTE(TRIM(AH$6)," ",""))))-1)&amp;" Total",$B$6:$AH$427,ROW($A384)-5,FALSE))</f>
        <v>3121918.4694303884</v>
      </c>
      <c r="AJ384">
        <f ca="1">IFERROR(IF(SUMIF($G$6:$AH$6,AJ$6&amp;" Total",$G384:$AH384)-(SUMIF($G$6:$AH$6,AJ$6&amp;" "&amp;'Input-Func_Class'!$D$22,$G384:$AH384)+IFERROR(SUMIF($G$6:$AH$6,AJ$6&amp;" "&amp;'Input-Func_Class'!$E$22,$G384:$AH384),SUMIF($G$6:$AH$6,AJ$6&amp;" "&amp;'Input-Func_Class'!$B$24,$G384:$AH384))+SUMIF($G$6:$AH$6,AJ$6&amp;" "&amp;'Input-Func_Class'!$F$22,$G384:$AH384))&lt;Check_Limit,0,1),1)</f>
        <v>0</v>
      </c>
      <c r="AK384">
        <f ca="1">IFERROR(IF(SUMIF($G$6:$AH$6,AK$6&amp;" Total",$G384:$AH384)-(SUMIF($G$6:$AH$6,AK$6&amp;" "&amp;'Input-Func_Class'!$D$22,$G384:$AH384)+IFERROR(SUMIF($G$6:$AH$6,AK$6&amp;" "&amp;'Input-Func_Class'!$E$22,$G384:$AH384),SUMIF($G$6:$AH$6,AK$6&amp;" "&amp;'Input-Func_Class'!$B$24,$G384:$AH384))+SUMIF($G$6:$AH$6,AK$6&amp;" "&amp;'Input-Func_Class'!$F$22,$G384:$AH384))&lt;Check_Limit,0,1),1)</f>
        <v>0</v>
      </c>
      <c r="AL384">
        <f ca="1">IFERROR(IF(SUMIF($G$6:$AH$6,AL$6&amp;" Total",$G384:$AH384)-(SUMIF($G$6:$AH$6,AL$6&amp;" "&amp;'Input-Func_Class'!$D$22,$G384:$AH384)+IFERROR(SUMIF($G$6:$AH$6,AL$6&amp;" "&amp;'Input-Func_Class'!$E$22,$G384:$AH384),SUMIF($G$6:$AH$6,AL$6&amp;" "&amp;'Input-Func_Class'!$B$24,$G384:$AH384))+SUMIF($G$6:$AH$6,AL$6&amp;" "&amp;'Input-Func_Class'!$F$22,$G384:$AH384))&lt;Check_Limit,0,1),1)</f>
        <v>0</v>
      </c>
      <c r="AM384">
        <f ca="1">IFERROR(IF(SUMIF($G$6:$AH$6,AM$6&amp;" Total",$G384:$AH384)-(SUMIF($G$6:$AH$6,AM$6&amp;" "&amp;'Input-Func_Class'!$D$22,$G384:$AH384)+IFERROR(SUMIF($G$6:$AH$6,AM$6&amp;" "&amp;'Input-Func_Class'!$E$22,$G384:$AH384),SUMIF($G$6:$AH$6,AM$6&amp;" "&amp;'Input-Func_Class'!$B$24,$G384:$AH384))+SUMIF($G$6:$AH$6,AM$6&amp;" "&amp;'Input-Func_Class'!$F$22,$G384:$AH384))&lt;Check_Limit,0,1),1)</f>
        <v>0</v>
      </c>
      <c r="AN384">
        <f ca="1">IFERROR(IF(SUMIF($G$6:$AH$6,AN$6&amp;" Total",$G384:$AH384)-(SUMIF($G$6:$AH$6,AN$6&amp;" "&amp;'Input-Func_Class'!$D$22,$G384:$AH384)+IFERROR(SUMIF($G$6:$AH$6,AN$6&amp;" "&amp;'Input-Func_Class'!$E$22,$G384:$AH384),SUMIF($G$6:$AH$6,AN$6&amp;" "&amp;'Input-Func_Class'!$B$24,$G384:$AH384))+SUMIF($G$6:$AH$6,AN$6&amp;" "&amp;'Input-Func_Class'!$F$22,$G384:$AH384))&lt;Check_Limit,0,1),1)</f>
        <v>0</v>
      </c>
      <c r="AO384">
        <f ca="1">IFERROR(IF(SUMIF($G$6:$AH$6,AO$6&amp;" Total",$G384:$AH384)-(SUMIF($G$6:$AH$6,AO$6&amp;" "&amp;'Input-Func_Class'!$D$22,$G384:$AH384)+IFERROR(SUMIF($G$6:$AH$6,AO$6&amp;" "&amp;'Input-Func_Class'!$E$22,$G384:$AH384),SUMIF($G$6:$AH$6,AO$6&amp;" "&amp;'Input-Func_Class'!$B$24,$G384:$AH384))+SUMIF($G$6:$AH$6,AO$6&amp;" "&amp;'Input-Func_Class'!$F$22,$G384:$AH384))&lt;Check_Limit,0,1),1)</f>
        <v>0</v>
      </c>
      <c r="AP384">
        <f ca="1">IFERROR(IF(SUMIF($G$6:$AH$6,AP$6&amp;" Total",$G384:$AH384)-(SUMIF($G$6:$AH$6,AP$6&amp;" "&amp;'Input-Func_Class'!$D$22,$G384:$AH384)+IFERROR(SUMIF($G$6:$AH$6,AP$6&amp;" "&amp;'Input-Func_Class'!$E$22,$G384:$AH384),SUMIF($G$6:$AH$6,AP$6&amp;" "&amp;'Input-Func_Class'!$B$24,$G384:$AH384))+SUMIF($G$6:$AH$6,AP$6&amp;" "&amp;'Input-Func_Class'!$F$22,$G384:$AH384))&lt;Check_Limit,0,1),1)</f>
        <v>0</v>
      </c>
    </row>
    <row r="385" spans="1:42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>Functionalization!$D385</f>
        <v>0</v>
      </c>
      <c r="E385" s="11">
        <f t="shared" si="44"/>
        <v>0</v>
      </c>
      <c r="F385" s="3" t="str">
        <f>IF($D385=0,"-",IF('Input-Accounts'!$E385&lt;&gt;0,'Input-Accounts'!$E385,'Input-Accounts'!$G385))</f>
        <v>-</v>
      </c>
      <c r="G385" s="11">
        <f ca="1">IF(G$5&lt;&gt;"",HLOOKUP(G$5,Functionalization!$G$6:$M$427,ROW($A385)-5,FALSE),IFERROR(INDEX(G$391:G$427,MATCH($F385,$B$391:$B$427,0))/VLOOKUP($F385,$B$391:$AH$427,MATCH(LEFT(TRIM(G$6),FIND("~",SUBSTITUTE(G$6,"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385))*HLOOKUP(LEFT(TRIM(G$6),FIND("~",SUBSTITUTE(G$6," ","~",LEN(TRIM(G$6))-LEN(SUBSTITUTE(TRIM(G$6)," ",""))))-1)&amp;" Total",$B$6:$AH$427,ROW($A385)-5,FALSE))</f>
        <v>0</v>
      </c>
      <c r="H385" s="11">
        <f ca="1">IF(H$5&lt;&gt;"",HLOOKUP(H$5,Functionalization!$G$6:$M$427,ROW($A385)-5,FALSE),IFERROR(INDEX(H$391:H$427,MATCH($F385,$B$391:$B$427,0))/VLOOKUP($F385,$B$391:$AH$427,MATCH(LEFT(TRIM(H$6),FIND("~",SUBSTITUTE(H$6,"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385))*HLOOKUP(LEFT(TRIM(H$6),FIND("~",SUBSTITUTE(H$6," ","~",LEN(TRIM(H$6))-LEN(SUBSTITUTE(TRIM(H$6)," ",""))))-1)&amp;" Total",$B$6:$AH$427,ROW($A385)-5,FALSE))</f>
        <v>0</v>
      </c>
      <c r="I385" s="11">
        <f ca="1">IF(I$5&lt;&gt;"",HLOOKUP(I$5,Functionalization!$G$6:$M$427,ROW($A385)-5,FALSE),IFERROR(INDEX(I$391:I$427,MATCH($F385,$B$391:$B$427,0))/VLOOKUP($F385,$B$391:$AH$427,MATCH(LEFT(TRIM(I$6),FIND("~",SUBSTITUTE(I$6,"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385))*HLOOKUP(LEFT(TRIM(I$6),FIND("~",SUBSTITUTE(I$6," ","~",LEN(TRIM(I$6))-LEN(SUBSTITUTE(TRIM(I$6)," ",""))))-1)&amp;" Total",$B$6:$AH$427,ROW($A385)-5,FALSE))</f>
        <v>0</v>
      </c>
      <c r="J385" s="11">
        <f ca="1">IF(J$5&lt;&gt;"",HLOOKUP(J$5,Functionalization!$G$6:$M$427,ROW($A385)-5,FALSE),IFERROR(INDEX(J$391:J$427,MATCH($F385,$B$391:$B$427,0))/VLOOKUP($F385,$B$391:$AH$427,MATCH(LEFT(TRIM(J$6),FIND("~",SUBSTITUTE(J$6,"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385))*HLOOKUP(LEFT(TRIM(J$6),FIND("~",SUBSTITUTE(J$6," ","~",LEN(TRIM(J$6))-LEN(SUBSTITUTE(TRIM(J$6)," ",""))))-1)&amp;" Total",$B$6:$AH$427,ROW($A385)-5,FALSE))</f>
        <v>0</v>
      </c>
      <c r="K385" s="11">
        <f ca="1">IF(K$5&lt;&gt;"",HLOOKUP(K$5,Functionalization!$G$6:$M$427,ROW($A385)-5,FALSE),IFERROR(INDEX(K$391:K$427,MATCH($F385,$B$391:$B$427,0))/VLOOKUP($F385,$B$391:$AH$427,MATCH(LEFT(TRIM(K$6),FIND("~",SUBSTITUTE(K$6,"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385))*HLOOKUP(LEFT(TRIM(K$6),FIND("~",SUBSTITUTE(K$6," ","~",LEN(TRIM(K$6))-LEN(SUBSTITUTE(TRIM(K$6)," ",""))))-1)&amp;" Total",$B$6:$AH$427,ROW($A385)-5,FALSE))</f>
        <v>0</v>
      </c>
      <c r="L385" s="11">
        <f ca="1">IF(L$5&lt;&gt;"",HLOOKUP(L$5,Functionalization!$G$6:$M$427,ROW($A385)-5,FALSE),IFERROR(INDEX(L$391:L$427,MATCH($F385,$B$391:$B$427,0))/VLOOKUP($F385,$B$391:$AH$427,MATCH(LEFT(TRIM(L$6),FIND("~",SUBSTITUTE(L$6,"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385))*HLOOKUP(LEFT(TRIM(L$6),FIND("~",SUBSTITUTE(L$6," ","~",LEN(TRIM(L$6))-LEN(SUBSTITUTE(TRIM(L$6)," ",""))))-1)&amp;" Total",$B$6:$AH$427,ROW($A385)-5,FALSE))</f>
        <v>0</v>
      </c>
      <c r="M385" s="11">
        <f ca="1">IF(M$5&lt;&gt;"",HLOOKUP(M$5,Functionalization!$G$6:$M$427,ROW($A385)-5,FALSE),IFERROR(INDEX(M$391:M$427,MATCH($F385,$B$391:$B$427,0))/VLOOKUP($F385,$B$391:$AH$427,MATCH(LEFT(TRIM(M$6),FIND("~",SUBSTITUTE(M$6,"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385))*HLOOKUP(LEFT(TRIM(M$6),FIND("~",SUBSTITUTE(M$6," ","~",LEN(TRIM(M$6))-LEN(SUBSTITUTE(TRIM(M$6)," ",""))))-1)&amp;" Total",$B$6:$AH$427,ROW($A385)-5,FALSE))</f>
        <v>0</v>
      </c>
      <c r="N385" s="11">
        <f ca="1">IF(N$5&lt;&gt;"",HLOOKUP(N$5,Functionalization!$G$6:$M$427,ROW($A385)-5,FALSE),IFERROR(INDEX(N$391:N$427,MATCH($F385,$B$391:$B$427,0))/VLOOKUP($F385,$B$391:$AH$427,MATCH(LEFT(TRIM(N$6),FIND("~",SUBSTITUTE(N$6,"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385))*HLOOKUP(LEFT(TRIM(N$6),FIND("~",SUBSTITUTE(N$6," ","~",LEN(TRIM(N$6))-LEN(SUBSTITUTE(TRIM(N$6)," ",""))))-1)&amp;" Total",$B$6:$AH$427,ROW($A385)-5,FALSE))</f>
        <v>0</v>
      </c>
      <c r="O385" s="11">
        <f ca="1">IF(O$5&lt;&gt;"",HLOOKUP(O$5,Functionalization!$G$6:$M$427,ROW($A385)-5,FALSE),IFERROR(INDEX(O$391:O$427,MATCH($F385,$B$391:$B$427,0))/VLOOKUP($F385,$B$391:$AH$427,MATCH(LEFT(TRIM(O$6),FIND("~",SUBSTITUTE(O$6,"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385))*HLOOKUP(LEFT(TRIM(O$6),FIND("~",SUBSTITUTE(O$6," ","~",LEN(TRIM(O$6))-LEN(SUBSTITUTE(TRIM(O$6)," ",""))))-1)&amp;" Total",$B$6:$AH$427,ROW($A385)-5,FALSE))</f>
        <v>0</v>
      </c>
      <c r="P385" s="11">
        <f ca="1">IF(P$5&lt;&gt;"",HLOOKUP(P$5,Functionalization!$G$6:$M$427,ROW($A385)-5,FALSE),IFERROR(INDEX(P$391:P$427,MATCH($F385,$B$391:$B$427,0))/VLOOKUP($F385,$B$391:$AH$427,MATCH(LEFT(TRIM(P$6),FIND("~",SUBSTITUTE(P$6,"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385))*HLOOKUP(LEFT(TRIM(P$6),FIND("~",SUBSTITUTE(P$6," ","~",LEN(TRIM(P$6))-LEN(SUBSTITUTE(TRIM(P$6)," ",""))))-1)&amp;" Total",$B$6:$AH$427,ROW($A385)-5,FALSE))</f>
        <v>0</v>
      </c>
      <c r="Q385" s="11">
        <f ca="1">IF(Q$5&lt;&gt;"",HLOOKUP(Q$5,Functionalization!$G$6:$M$427,ROW($A385)-5,FALSE),IFERROR(INDEX(Q$391:Q$427,MATCH($F385,$B$391:$B$427,0))/VLOOKUP($F385,$B$391:$AH$427,MATCH(LEFT(TRIM(Q$6),FIND("~",SUBSTITUTE(Q$6,"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385))*HLOOKUP(LEFT(TRIM(Q$6),FIND("~",SUBSTITUTE(Q$6," ","~",LEN(TRIM(Q$6))-LEN(SUBSTITUTE(TRIM(Q$6)," ",""))))-1)&amp;" Total",$B$6:$AH$427,ROW($A385)-5,FALSE))</f>
        <v>0</v>
      </c>
      <c r="R385" s="11">
        <f ca="1">IF(R$5&lt;&gt;"",HLOOKUP(R$5,Functionalization!$G$6:$M$427,ROW($A385)-5,FALSE),IFERROR(INDEX(R$391:R$427,MATCH($F385,$B$391:$B$427,0))/VLOOKUP($F385,$B$391:$AH$427,MATCH(LEFT(TRIM(R$6),FIND("~",SUBSTITUTE(R$6,"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385))*HLOOKUP(LEFT(TRIM(R$6),FIND("~",SUBSTITUTE(R$6," ","~",LEN(TRIM(R$6))-LEN(SUBSTITUTE(TRIM(R$6)," ",""))))-1)&amp;" Total",$B$6:$AH$427,ROW($A385)-5,FALSE))</f>
        <v>0</v>
      </c>
      <c r="S385" s="11">
        <f ca="1">IF(S$5&lt;&gt;"",HLOOKUP(S$5,Functionalization!$G$6:$M$427,ROW($A385)-5,FALSE),IFERROR(INDEX(S$391:S$427,MATCH($F385,$B$391:$B$427,0))/VLOOKUP($F385,$B$391:$AH$427,MATCH(LEFT(TRIM(S$6),FIND("~",SUBSTITUTE(S$6,"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385))*HLOOKUP(LEFT(TRIM(S$6),FIND("~",SUBSTITUTE(S$6," ","~",LEN(TRIM(S$6))-LEN(SUBSTITUTE(TRIM(S$6)," ",""))))-1)&amp;" Total",$B$6:$AH$427,ROW($A385)-5,FALSE))</f>
        <v>0</v>
      </c>
      <c r="T385" s="11">
        <f ca="1">IF(T$5&lt;&gt;"",HLOOKUP(T$5,Functionalization!$G$6:$M$427,ROW($A385)-5,FALSE),IFERROR(INDEX(T$391:T$427,MATCH($F385,$B$391:$B$427,0))/VLOOKUP($F385,$B$391:$AH$427,MATCH(LEFT(TRIM(T$6),FIND("~",SUBSTITUTE(T$6,"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385))*HLOOKUP(LEFT(TRIM(T$6),FIND("~",SUBSTITUTE(T$6," ","~",LEN(TRIM(T$6))-LEN(SUBSTITUTE(TRIM(T$6)," ",""))))-1)&amp;" Total",$B$6:$AH$427,ROW($A385)-5,FALSE))</f>
        <v>0</v>
      </c>
      <c r="U385" s="11">
        <f ca="1">IF(U$5&lt;&gt;"",HLOOKUP(U$5,Functionalization!$G$6:$M$427,ROW($A385)-5,FALSE),IFERROR(INDEX(U$391:U$427,MATCH($F385,$B$391:$B$427,0))/VLOOKUP($F385,$B$391:$AH$427,MATCH(LEFT(TRIM(U$6),FIND("~",SUBSTITUTE(U$6,"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385))*HLOOKUP(LEFT(TRIM(U$6),FIND("~",SUBSTITUTE(U$6," ","~",LEN(TRIM(U$6))-LEN(SUBSTITUTE(TRIM(U$6)," ",""))))-1)&amp;" Total",$B$6:$AH$427,ROW($A385)-5,FALSE))</f>
        <v>0</v>
      </c>
      <c r="V385" s="11">
        <f ca="1">IF(V$5&lt;&gt;"",HLOOKUP(V$5,Functionalization!$G$6:$M$427,ROW($A385)-5,FALSE),IFERROR(INDEX(V$391:V$427,MATCH($F385,$B$391:$B$427,0))/VLOOKUP($F385,$B$391:$AH$427,MATCH(LEFT(TRIM(V$6),FIND("~",SUBSTITUTE(V$6,"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385))*HLOOKUP(LEFT(TRIM(V$6),FIND("~",SUBSTITUTE(V$6," ","~",LEN(TRIM(V$6))-LEN(SUBSTITUTE(TRIM(V$6)," ",""))))-1)&amp;" Total",$B$6:$AH$427,ROW($A385)-5,FALSE))</f>
        <v>0</v>
      </c>
      <c r="W385" s="11">
        <f ca="1">IF(W$5&lt;&gt;"",HLOOKUP(W$5,Functionalization!$G$6:$M$427,ROW($A385)-5,FALSE),IFERROR(INDEX(W$391:W$427,MATCH($F385,$B$391:$B$427,0))/VLOOKUP($F385,$B$391:$AH$427,MATCH(LEFT(TRIM(W$6),FIND("~",SUBSTITUTE(W$6,"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385))*HLOOKUP(LEFT(TRIM(W$6),FIND("~",SUBSTITUTE(W$6," ","~",LEN(TRIM(W$6))-LEN(SUBSTITUTE(TRIM(W$6)," ",""))))-1)&amp;" Total",$B$6:$AH$427,ROW($A385)-5,FALSE))</f>
        <v>0</v>
      </c>
      <c r="X385" s="11">
        <f ca="1">IF(X$5&lt;&gt;"",HLOOKUP(X$5,Functionalization!$G$6:$M$427,ROW($A385)-5,FALSE),IFERROR(INDEX(X$391:X$427,MATCH($F385,$B$391:$B$427,0))/VLOOKUP($F385,$B$391:$AH$427,MATCH(LEFT(TRIM(X$6),FIND("~",SUBSTITUTE(X$6,"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385))*HLOOKUP(LEFT(TRIM(X$6),FIND("~",SUBSTITUTE(X$6," ","~",LEN(TRIM(X$6))-LEN(SUBSTITUTE(TRIM(X$6)," ",""))))-1)&amp;" Total",$B$6:$AH$427,ROW($A385)-5,FALSE))</f>
        <v>0</v>
      </c>
      <c r="Y385" s="11">
        <f ca="1">IF(Y$5&lt;&gt;"",HLOOKUP(Y$5,Functionalization!$G$6:$M$427,ROW($A385)-5,FALSE),IFERROR(INDEX(Y$391:Y$427,MATCH($F385,$B$391:$B$427,0))/VLOOKUP($F385,$B$391:$AH$427,MATCH(LEFT(TRIM(Y$6),FIND("~",SUBSTITUTE(Y$6,"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385))*HLOOKUP(LEFT(TRIM(Y$6),FIND("~",SUBSTITUTE(Y$6," ","~",LEN(TRIM(Y$6))-LEN(SUBSTITUTE(TRIM(Y$6)," ",""))))-1)&amp;" Total",$B$6:$AH$427,ROW($A385)-5,FALSE))</f>
        <v>0</v>
      </c>
      <c r="Z385" s="11">
        <f ca="1">IF(Z$5&lt;&gt;"",HLOOKUP(Z$5,Functionalization!$G$6:$M$427,ROW($A385)-5,FALSE),IFERROR(INDEX(Z$391:Z$427,MATCH($F385,$B$391:$B$427,0))/VLOOKUP($F385,$B$391:$AH$427,MATCH(LEFT(TRIM(Z$6),FIND("~",SUBSTITUTE(Z$6,"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385))*HLOOKUP(LEFT(TRIM(Z$6),FIND("~",SUBSTITUTE(Z$6," ","~",LEN(TRIM(Z$6))-LEN(SUBSTITUTE(TRIM(Z$6)," ",""))))-1)&amp;" Total",$B$6:$AH$427,ROW($A385)-5,FALSE))</f>
        <v>0</v>
      </c>
      <c r="AA385" s="11">
        <f ca="1">IF(AA$5&lt;&gt;"",HLOOKUP(AA$5,Functionalization!$G$6:$M$427,ROW($A385)-5,FALSE),IFERROR(INDEX(AA$391:AA$427,MATCH($F385,$B$391:$B$427,0))/VLOOKUP($F385,$B$391:$AH$427,MATCH(LEFT(TRIM(AA$6),FIND("~",SUBSTITUTE(AA$6,"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385))*HLOOKUP(LEFT(TRIM(AA$6),FIND("~",SUBSTITUTE(AA$6," ","~",LEN(TRIM(AA$6))-LEN(SUBSTITUTE(TRIM(AA$6)," ",""))))-1)&amp;" Total",$B$6:$AH$427,ROW($A385)-5,FALSE))</f>
        <v>0</v>
      </c>
      <c r="AB385" s="11">
        <f ca="1">IF(AB$5&lt;&gt;"",HLOOKUP(AB$5,Functionalization!$G$6:$M$427,ROW($A385)-5,FALSE),IFERROR(INDEX(AB$391:AB$427,MATCH($F385,$B$391:$B$427,0))/VLOOKUP($F385,$B$391:$AH$427,MATCH(LEFT(TRIM(AB$6),FIND("~",SUBSTITUTE(AB$6,"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385))*HLOOKUP(LEFT(TRIM(AB$6),FIND("~",SUBSTITUTE(AB$6," ","~",LEN(TRIM(AB$6))-LEN(SUBSTITUTE(TRIM(AB$6)," ",""))))-1)&amp;" Total",$B$6:$AH$427,ROW($A385)-5,FALSE))</f>
        <v>0</v>
      </c>
      <c r="AC385" s="11">
        <f ca="1">IF(AC$5&lt;&gt;"",HLOOKUP(AC$5,Functionalization!$G$6:$M$427,ROW($A385)-5,FALSE),IFERROR(INDEX(AC$391:AC$427,MATCH($F385,$B$391:$B$427,0))/VLOOKUP($F385,$B$391:$AH$427,MATCH(LEFT(TRIM(AC$6),FIND("~",SUBSTITUTE(AC$6,"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385))*HLOOKUP(LEFT(TRIM(AC$6),FIND("~",SUBSTITUTE(AC$6," ","~",LEN(TRIM(AC$6))-LEN(SUBSTITUTE(TRIM(AC$6)," ",""))))-1)&amp;" Total",$B$6:$AH$427,ROW($A385)-5,FALSE))</f>
        <v>0</v>
      </c>
      <c r="AD385" s="11">
        <f ca="1">IF(AD$5&lt;&gt;"",HLOOKUP(AD$5,Functionalization!$G$6:$M$427,ROW($A385)-5,FALSE),IFERROR(INDEX(AD$391:AD$427,MATCH($F385,$B$391:$B$427,0))/VLOOKUP($F385,$B$391:$AH$427,MATCH(LEFT(TRIM(AD$6),FIND("~",SUBSTITUTE(AD$6,"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385))*HLOOKUP(LEFT(TRIM(AD$6),FIND("~",SUBSTITUTE(AD$6," ","~",LEN(TRIM(AD$6))-LEN(SUBSTITUTE(TRIM(AD$6)," ",""))))-1)&amp;" Total",$B$6:$AH$427,ROW($A385)-5,FALSE))</f>
        <v>0</v>
      </c>
      <c r="AE385" s="11">
        <f ca="1">IF(AE$5&lt;&gt;"",HLOOKUP(AE$5,Functionalization!$G$6:$M$427,ROW($A385)-5,FALSE),IFERROR(INDEX(AE$391:AE$427,MATCH($F385,$B$391:$B$427,0))/VLOOKUP($F385,$B$391:$AH$427,MATCH(LEFT(TRIM(AE$6),FIND("~",SUBSTITUTE(AE$6,"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385))*HLOOKUP(LEFT(TRIM(AE$6),FIND("~",SUBSTITUTE(AE$6," ","~",LEN(TRIM(AE$6))-LEN(SUBSTITUTE(TRIM(AE$6)," ",""))))-1)&amp;" Total",$B$6:$AH$427,ROW($A385)-5,FALSE))</f>
        <v>0</v>
      </c>
      <c r="AF385" s="11">
        <f ca="1">IF(AF$5&lt;&gt;"",HLOOKUP(AF$5,Functionalization!$G$6:$M$427,ROW($A385)-5,FALSE),IFERROR(INDEX(AF$391:AF$427,MATCH($F385,$B$391:$B$427,0))/VLOOKUP($F385,$B$391:$AH$427,MATCH(LEFT(TRIM(AF$6),FIND("~",SUBSTITUTE(AF$6,"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385))*HLOOKUP(LEFT(TRIM(AF$6),FIND("~",SUBSTITUTE(AF$6," ","~",LEN(TRIM(AF$6))-LEN(SUBSTITUTE(TRIM(AF$6)," ",""))))-1)&amp;" Total",$B$6:$AH$427,ROW($A385)-5,FALSE))</f>
        <v>0</v>
      </c>
      <c r="AG385" s="11">
        <f ca="1">IF(AG$5&lt;&gt;"",HLOOKUP(AG$5,Functionalization!$G$6:$M$427,ROW($A385)-5,FALSE),IFERROR(INDEX(AG$391:AG$427,MATCH($F385,$B$391:$B$427,0))/VLOOKUP($F385,$B$391:$AH$427,MATCH(LEFT(TRIM(AG$6),FIND("~",SUBSTITUTE(AG$6,"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385))*HLOOKUP(LEFT(TRIM(AG$6),FIND("~",SUBSTITUTE(AG$6," ","~",LEN(TRIM(AG$6))-LEN(SUBSTITUTE(TRIM(AG$6)," ",""))))-1)&amp;" Total",$B$6:$AH$427,ROW($A385)-5,FALSE))</f>
        <v>0</v>
      </c>
      <c r="AH385" s="11">
        <f ca="1">IF(AH$5&lt;&gt;"",HLOOKUP(AH$5,Functionalization!$G$6:$M$427,ROW($A385)-5,FALSE),IFERROR(INDEX(AH$391:AH$427,MATCH($F385,$B$391:$B$427,0))/VLOOKUP($F385,$B$391:$AH$427,MATCH(LEFT(TRIM(AH$6),FIND("~",SUBSTITUTE(AH$6,"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385))*HLOOKUP(LEFT(TRIM(AH$6),FIND("~",SUBSTITUTE(AH$6," ","~",LEN(TRIM(AH$6))-LEN(SUBSTITUTE(TRIM(AH$6)," ",""))))-1)&amp;" Total",$B$6:$AH$427,ROW($A385)-5,FALSE))</f>
        <v>0</v>
      </c>
      <c r="AJ385">
        <f ca="1">IFERROR(IF(SUMIF($G$6:$AH$6,AJ$6&amp;" Total",$G385:$AH385)-(SUMIF($G$6:$AH$6,AJ$6&amp;" "&amp;'Input-Func_Class'!$D$22,$G385:$AH385)+IFERROR(SUMIF($G$6:$AH$6,AJ$6&amp;" "&amp;'Input-Func_Class'!$E$22,$G385:$AH385),SUMIF($G$6:$AH$6,AJ$6&amp;" "&amp;'Input-Func_Class'!$B$24,$G385:$AH385))+SUMIF($G$6:$AH$6,AJ$6&amp;" "&amp;'Input-Func_Class'!$F$22,$G385:$AH385))&lt;Check_Limit,0,1),1)</f>
        <v>0</v>
      </c>
      <c r="AK385">
        <f ca="1">IFERROR(IF(SUMIF($G$6:$AH$6,AK$6&amp;" Total",$G385:$AH385)-(SUMIF($G$6:$AH$6,AK$6&amp;" "&amp;'Input-Func_Class'!$D$22,$G385:$AH385)+IFERROR(SUMIF($G$6:$AH$6,AK$6&amp;" "&amp;'Input-Func_Class'!$E$22,$G385:$AH385),SUMIF($G$6:$AH$6,AK$6&amp;" "&amp;'Input-Func_Class'!$B$24,$G385:$AH385))+SUMIF($G$6:$AH$6,AK$6&amp;" "&amp;'Input-Func_Class'!$F$22,$G385:$AH385))&lt;Check_Limit,0,1),1)</f>
        <v>0</v>
      </c>
      <c r="AL385">
        <f ca="1">IFERROR(IF(SUMIF($G$6:$AH$6,AL$6&amp;" Total",$G385:$AH385)-(SUMIF($G$6:$AH$6,AL$6&amp;" "&amp;'Input-Func_Class'!$D$22,$G385:$AH385)+IFERROR(SUMIF($G$6:$AH$6,AL$6&amp;" "&amp;'Input-Func_Class'!$E$22,$G385:$AH385),SUMIF($G$6:$AH$6,AL$6&amp;" "&amp;'Input-Func_Class'!$B$24,$G385:$AH385))+SUMIF($G$6:$AH$6,AL$6&amp;" "&amp;'Input-Func_Class'!$F$22,$G385:$AH385))&lt;Check_Limit,0,1),1)</f>
        <v>0</v>
      </c>
      <c r="AM385">
        <f ca="1">IFERROR(IF(SUMIF($G$6:$AH$6,AM$6&amp;" Total",$G385:$AH385)-(SUMIF($G$6:$AH$6,AM$6&amp;" "&amp;'Input-Func_Class'!$D$22,$G385:$AH385)+IFERROR(SUMIF($G$6:$AH$6,AM$6&amp;" "&amp;'Input-Func_Class'!$E$22,$G385:$AH385),SUMIF($G$6:$AH$6,AM$6&amp;" "&amp;'Input-Func_Class'!$B$24,$G385:$AH385))+SUMIF($G$6:$AH$6,AM$6&amp;" "&amp;'Input-Func_Class'!$F$22,$G385:$AH385))&lt;Check_Limit,0,1),1)</f>
        <v>0</v>
      </c>
      <c r="AN385">
        <f ca="1">IFERROR(IF(SUMIF($G$6:$AH$6,AN$6&amp;" Total",$G385:$AH385)-(SUMIF($G$6:$AH$6,AN$6&amp;" "&amp;'Input-Func_Class'!$D$22,$G385:$AH385)+IFERROR(SUMIF($G$6:$AH$6,AN$6&amp;" "&amp;'Input-Func_Class'!$E$22,$G385:$AH385),SUMIF($G$6:$AH$6,AN$6&amp;" "&amp;'Input-Func_Class'!$B$24,$G385:$AH385))+SUMIF($G$6:$AH$6,AN$6&amp;" "&amp;'Input-Func_Class'!$F$22,$G385:$AH385))&lt;Check_Limit,0,1),1)</f>
        <v>0</v>
      </c>
      <c r="AO385">
        <f ca="1">IFERROR(IF(SUMIF($G$6:$AH$6,AO$6&amp;" Total",$G385:$AH385)-(SUMIF($G$6:$AH$6,AO$6&amp;" "&amp;'Input-Func_Class'!$D$22,$G385:$AH385)+IFERROR(SUMIF($G$6:$AH$6,AO$6&amp;" "&amp;'Input-Func_Class'!$E$22,$G385:$AH385),SUMIF($G$6:$AH$6,AO$6&amp;" "&amp;'Input-Func_Class'!$B$24,$G385:$AH385))+SUMIF($G$6:$AH$6,AO$6&amp;" "&amp;'Input-Func_Class'!$F$22,$G385:$AH385))&lt;Check_Limit,0,1),1)</f>
        <v>0</v>
      </c>
      <c r="AP385">
        <f ca="1">IFERROR(IF(SUMIF($G$6:$AH$6,AP$6&amp;" Total",$G385:$AH385)-(SUMIF($G$6:$AH$6,AP$6&amp;" "&amp;'Input-Func_Class'!$D$22,$G385:$AH385)+IFERROR(SUMIF($G$6:$AH$6,AP$6&amp;" "&amp;'Input-Func_Class'!$E$22,$G385:$AH385),SUMIF($G$6:$AH$6,AP$6&amp;" "&amp;'Input-Func_Class'!$B$24,$G385:$AH385))+SUMIF($G$6:$AH$6,AP$6&amp;" "&amp;'Input-Func_Class'!$F$22,$G385:$AH385))&lt;Check_Limit,0,1),1)</f>
        <v>0</v>
      </c>
    </row>
    <row r="386" spans="1:42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>Functionalization!$D386</f>
        <v>0</v>
      </c>
      <c r="E386" s="11">
        <f t="shared" si="44"/>
        <v>0</v>
      </c>
      <c r="F386" s="3" t="str">
        <f>IF($D386=0,"-",IF('Input-Accounts'!$E386&lt;&gt;0,'Input-Accounts'!$E386,'Input-Accounts'!$G386))</f>
        <v>-</v>
      </c>
      <c r="G386" s="11">
        <f ca="1">IF(G$5&lt;&gt;"",HLOOKUP(G$5,Functionalization!$G$6:$M$427,ROW($A386)-5,FALSE),IFERROR(INDEX(G$391:G$427,MATCH($F386,$B$391:$B$427,0))/VLOOKUP($F386,$B$391:$AH$427,MATCH(LEFT(TRIM(G$6),FIND("~",SUBSTITUTE(G$6," ","~",LEN(TRIM(G$6))-LEN(SUBSTITUTE(TRIM(G$6)," ",""))))-1)&amp;" Total",$B$6:$AH$6,0),FALSE),SUMIFS(INDIRECT("'Input-Func_Class'!"&amp;IF(RIGHT(G$6,1)="d","D",IF(RIGHT(G$6,1)="y","E",IF(RIGHT(G$6,1)="r","F")))&amp;"23:"&amp;IF(RIGHT(G$6,1)="d","D",IF(RIGHT(G$6,1)="y","E",IF(RIGHT(G$6,1)="r","F")))&amp;"29"),'Input-Func_Class'!$B$23:$B$29,$F386))*HLOOKUP(LEFT(TRIM(G$6),FIND("~",SUBSTITUTE(G$6," ","~",LEN(TRIM(G$6))-LEN(SUBSTITUTE(TRIM(G$6)," ",""))))-1)&amp;" Total",$B$6:$AH$427,ROW($A386)-5,FALSE))</f>
        <v>0</v>
      </c>
      <c r="H386" s="11">
        <f ca="1">IF(H$5&lt;&gt;"",HLOOKUP(H$5,Functionalization!$G$6:$M$427,ROW($A386)-5,FALSE),IFERROR(INDEX(H$391:H$427,MATCH($F386,$B$391:$B$427,0))/VLOOKUP($F386,$B$391:$AH$427,MATCH(LEFT(TRIM(H$6),FIND("~",SUBSTITUTE(H$6," ","~",LEN(TRIM(H$6))-LEN(SUBSTITUTE(TRIM(H$6)," ",""))))-1)&amp;" Total",$B$6:$AH$6,0),FALSE),SUMIFS(INDIRECT("'Input-Func_Class'!"&amp;IF(RIGHT(H$6,1)="d","D",IF(RIGHT(H$6,1)="y","E",IF(RIGHT(H$6,1)="r","F")))&amp;"23:"&amp;IF(RIGHT(H$6,1)="d","D",IF(RIGHT(H$6,1)="y","E",IF(RIGHT(H$6,1)="r","F")))&amp;"29"),'Input-Func_Class'!$B$23:$B$29,$F386))*HLOOKUP(LEFT(TRIM(H$6),FIND("~",SUBSTITUTE(H$6," ","~",LEN(TRIM(H$6))-LEN(SUBSTITUTE(TRIM(H$6)," ",""))))-1)&amp;" Total",$B$6:$AH$427,ROW($A386)-5,FALSE))</f>
        <v>0</v>
      </c>
      <c r="I386" s="11">
        <f ca="1">IF(I$5&lt;&gt;"",HLOOKUP(I$5,Functionalization!$G$6:$M$427,ROW($A386)-5,FALSE),IFERROR(INDEX(I$391:I$427,MATCH($F386,$B$391:$B$427,0))/VLOOKUP($F386,$B$391:$AH$427,MATCH(LEFT(TRIM(I$6),FIND("~",SUBSTITUTE(I$6," ","~",LEN(TRIM(I$6))-LEN(SUBSTITUTE(TRIM(I$6)," ",""))))-1)&amp;" Total",$B$6:$AH$6,0),FALSE),SUMIFS(INDIRECT("'Input-Func_Class'!"&amp;IF(RIGHT(I$6,1)="d","D",IF(RIGHT(I$6,1)="y","E",IF(RIGHT(I$6,1)="r","F")))&amp;"23:"&amp;IF(RIGHT(I$6,1)="d","D",IF(RIGHT(I$6,1)="y","E",IF(RIGHT(I$6,1)="r","F")))&amp;"29"),'Input-Func_Class'!$B$23:$B$29,$F386))*HLOOKUP(LEFT(TRIM(I$6),FIND("~",SUBSTITUTE(I$6," ","~",LEN(TRIM(I$6))-LEN(SUBSTITUTE(TRIM(I$6)," ",""))))-1)&amp;" Total",$B$6:$AH$427,ROW($A386)-5,FALSE))</f>
        <v>0</v>
      </c>
      <c r="J386" s="11">
        <f ca="1">IF(J$5&lt;&gt;"",HLOOKUP(J$5,Functionalization!$G$6:$M$427,ROW($A386)-5,FALSE),IFERROR(INDEX(J$391:J$427,MATCH($F386,$B$391:$B$427,0))/VLOOKUP($F386,$B$391:$AH$427,MATCH(LEFT(TRIM(J$6),FIND("~",SUBSTITUTE(J$6," ","~",LEN(TRIM(J$6))-LEN(SUBSTITUTE(TRIM(J$6)," ",""))))-1)&amp;" Total",$B$6:$AH$6,0),FALSE),SUMIFS(INDIRECT("'Input-Func_Class'!"&amp;IF(RIGHT(J$6,1)="d","D",IF(RIGHT(J$6,1)="y","E",IF(RIGHT(J$6,1)="r","F")))&amp;"23:"&amp;IF(RIGHT(J$6,1)="d","D",IF(RIGHT(J$6,1)="y","E",IF(RIGHT(J$6,1)="r","F")))&amp;"29"),'Input-Func_Class'!$B$23:$B$29,$F386))*HLOOKUP(LEFT(TRIM(J$6),FIND("~",SUBSTITUTE(J$6," ","~",LEN(TRIM(J$6))-LEN(SUBSTITUTE(TRIM(J$6)," ",""))))-1)&amp;" Total",$B$6:$AH$427,ROW($A386)-5,FALSE))</f>
        <v>0</v>
      </c>
      <c r="K386" s="11">
        <f ca="1">IF(K$5&lt;&gt;"",HLOOKUP(K$5,Functionalization!$G$6:$M$427,ROW($A386)-5,FALSE),IFERROR(INDEX(K$391:K$427,MATCH($F386,$B$391:$B$427,0))/VLOOKUP($F386,$B$391:$AH$427,MATCH(LEFT(TRIM(K$6),FIND("~",SUBSTITUTE(K$6," ","~",LEN(TRIM(K$6))-LEN(SUBSTITUTE(TRIM(K$6)," ",""))))-1)&amp;" Total",$B$6:$AH$6,0),FALSE),SUMIFS(INDIRECT("'Input-Func_Class'!"&amp;IF(RIGHT(K$6,1)="d","D",IF(RIGHT(K$6,1)="y","E",IF(RIGHT(K$6,1)="r","F")))&amp;"23:"&amp;IF(RIGHT(K$6,1)="d","D",IF(RIGHT(K$6,1)="y","E",IF(RIGHT(K$6,1)="r","F")))&amp;"29"),'Input-Func_Class'!$B$23:$B$29,$F386))*HLOOKUP(LEFT(TRIM(K$6),FIND("~",SUBSTITUTE(K$6," ","~",LEN(TRIM(K$6))-LEN(SUBSTITUTE(TRIM(K$6)," ",""))))-1)&amp;" Total",$B$6:$AH$427,ROW($A386)-5,FALSE))</f>
        <v>0</v>
      </c>
      <c r="L386" s="11">
        <f ca="1">IF(L$5&lt;&gt;"",HLOOKUP(L$5,Functionalization!$G$6:$M$427,ROW($A386)-5,FALSE),IFERROR(INDEX(L$391:L$427,MATCH($F386,$B$391:$B$427,0))/VLOOKUP($F386,$B$391:$AH$427,MATCH(LEFT(TRIM(L$6),FIND("~",SUBSTITUTE(L$6," ","~",LEN(TRIM(L$6))-LEN(SUBSTITUTE(TRIM(L$6)," ",""))))-1)&amp;" Total",$B$6:$AH$6,0),FALSE),SUMIFS(INDIRECT("'Input-Func_Class'!"&amp;IF(RIGHT(L$6,1)="d","D",IF(RIGHT(L$6,1)="y","E",IF(RIGHT(L$6,1)="r","F")))&amp;"23:"&amp;IF(RIGHT(L$6,1)="d","D",IF(RIGHT(L$6,1)="y","E",IF(RIGHT(L$6,1)="r","F")))&amp;"29"),'Input-Func_Class'!$B$23:$B$29,$F386))*HLOOKUP(LEFT(TRIM(L$6),FIND("~",SUBSTITUTE(L$6," ","~",LEN(TRIM(L$6))-LEN(SUBSTITUTE(TRIM(L$6)," ",""))))-1)&amp;" Total",$B$6:$AH$427,ROW($A386)-5,FALSE))</f>
        <v>0</v>
      </c>
      <c r="M386" s="11">
        <f ca="1">IF(M$5&lt;&gt;"",HLOOKUP(M$5,Functionalization!$G$6:$M$427,ROW($A386)-5,FALSE),IFERROR(INDEX(M$391:M$427,MATCH($F386,$B$391:$B$427,0))/VLOOKUP($F386,$B$391:$AH$427,MATCH(LEFT(TRIM(M$6),FIND("~",SUBSTITUTE(M$6," ","~",LEN(TRIM(M$6))-LEN(SUBSTITUTE(TRIM(M$6)," ",""))))-1)&amp;" Total",$B$6:$AH$6,0),FALSE),SUMIFS(INDIRECT("'Input-Func_Class'!"&amp;IF(RIGHT(M$6,1)="d","D",IF(RIGHT(M$6,1)="y","E",IF(RIGHT(M$6,1)="r","F")))&amp;"23:"&amp;IF(RIGHT(M$6,1)="d","D",IF(RIGHT(M$6,1)="y","E",IF(RIGHT(M$6,1)="r","F")))&amp;"29"),'Input-Func_Class'!$B$23:$B$29,$F386))*HLOOKUP(LEFT(TRIM(M$6),FIND("~",SUBSTITUTE(M$6," ","~",LEN(TRIM(M$6))-LEN(SUBSTITUTE(TRIM(M$6)," ",""))))-1)&amp;" Total",$B$6:$AH$427,ROW($A386)-5,FALSE))</f>
        <v>0</v>
      </c>
      <c r="N386" s="11">
        <f ca="1">IF(N$5&lt;&gt;"",HLOOKUP(N$5,Functionalization!$G$6:$M$427,ROW($A386)-5,FALSE),IFERROR(INDEX(N$391:N$427,MATCH($F386,$B$391:$B$427,0))/VLOOKUP($F386,$B$391:$AH$427,MATCH(LEFT(TRIM(N$6),FIND("~",SUBSTITUTE(N$6," ","~",LEN(TRIM(N$6))-LEN(SUBSTITUTE(TRIM(N$6)," ",""))))-1)&amp;" Total",$B$6:$AH$6,0),FALSE),SUMIFS(INDIRECT("'Input-Func_Class'!"&amp;IF(RIGHT(N$6,1)="d","D",IF(RIGHT(N$6,1)="y","E",IF(RIGHT(N$6,1)="r","F")))&amp;"23:"&amp;IF(RIGHT(N$6,1)="d","D",IF(RIGHT(N$6,1)="y","E",IF(RIGHT(N$6,1)="r","F")))&amp;"29"),'Input-Func_Class'!$B$23:$B$29,$F386))*HLOOKUP(LEFT(TRIM(N$6),FIND("~",SUBSTITUTE(N$6," ","~",LEN(TRIM(N$6))-LEN(SUBSTITUTE(TRIM(N$6)," ",""))))-1)&amp;" Total",$B$6:$AH$427,ROW($A386)-5,FALSE))</f>
        <v>0</v>
      </c>
      <c r="O386" s="11">
        <f ca="1">IF(O$5&lt;&gt;"",HLOOKUP(O$5,Functionalization!$G$6:$M$427,ROW($A386)-5,FALSE),IFERROR(INDEX(O$391:O$427,MATCH($F386,$B$391:$B$427,0))/VLOOKUP($F386,$B$391:$AH$427,MATCH(LEFT(TRIM(O$6),FIND("~",SUBSTITUTE(O$6," ","~",LEN(TRIM(O$6))-LEN(SUBSTITUTE(TRIM(O$6)," ",""))))-1)&amp;" Total",$B$6:$AH$6,0),FALSE),SUMIFS(INDIRECT("'Input-Func_Class'!"&amp;IF(RIGHT(O$6,1)="d","D",IF(RIGHT(O$6,1)="y","E",IF(RIGHT(O$6,1)="r","F")))&amp;"23:"&amp;IF(RIGHT(O$6,1)="d","D",IF(RIGHT(O$6,1)="y","E",IF(RIGHT(O$6,1)="r","F")))&amp;"29"),'Input-Func_Class'!$B$23:$B$29,$F386))*HLOOKUP(LEFT(TRIM(O$6),FIND("~",SUBSTITUTE(O$6," ","~",LEN(TRIM(O$6))-LEN(SUBSTITUTE(TRIM(O$6)," ",""))))-1)&amp;" Total",$B$6:$AH$427,ROW($A386)-5,FALSE))</f>
        <v>0</v>
      </c>
      <c r="P386" s="11">
        <f ca="1">IF(P$5&lt;&gt;"",HLOOKUP(P$5,Functionalization!$G$6:$M$427,ROW($A386)-5,FALSE),IFERROR(INDEX(P$391:P$427,MATCH($F386,$B$391:$B$427,0))/VLOOKUP($F386,$B$391:$AH$427,MATCH(LEFT(TRIM(P$6),FIND("~",SUBSTITUTE(P$6," ","~",LEN(TRIM(P$6))-LEN(SUBSTITUTE(TRIM(P$6)," ",""))))-1)&amp;" Total",$B$6:$AH$6,0),FALSE),SUMIFS(INDIRECT("'Input-Func_Class'!"&amp;IF(RIGHT(P$6,1)="d","D",IF(RIGHT(P$6,1)="y","E",IF(RIGHT(P$6,1)="r","F")))&amp;"23:"&amp;IF(RIGHT(P$6,1)="d","D",IF(RIGHT(P$6,1)="y","E",IF(RIGHT(P$6,1)="r","F")))&amp;"29"),'Input-Func_Class'!$B$23:$B$29,$F386))*HLOOKUP(LEFT(TRIM(P$6),FIND("~",SUBSTITUTE(P$6," ","~",LEN(TRIM(P$6))-LEN(SUBSTITUTE(TRIM(P$6)," ",""))))-1)&amp;" Total",$B$6:$AH$427,ROW($A386)-5,FALSE))</f>
        <v>0</v>
      </c>
      <c r="Q386" s="11">
        <f ca="1">IF(Q$5&lt;&gt;"",HLOOKUP(Q$5,Functionalization!$G$6:$M$427,ROW($A386)-5,FALSE),IFERROR(INDEX(Q$391:Q$427,MATCH($F386,$B$391:$B$427,0))/VLOOKUP($F386,$B$391:$AH$427,MATCH(LEFT(TRIM(Q$6),FIND("~",SUBSTITUTE(Q$6," ","~",LEN(TRIM(Q$6))-LEN(SUBSTITUTE(TRIM(Q$6)," ",""))))-1)&amp;" Total",$B$6:$AH$6,0),FALSE),SUMIFS(INDIRECT("'Input-Func_Class'!"&amp;IF(RIGHT(Q$6,1)="d","D",IF(RIGHT(Q$6,1)="y","E",IF(RIGHT(Q$6,1)="r","F")))&amp;"23:"&amp;IF(RIGHT(Q$6,1)="d","D",IF(RIGHT(Q$6,1)="y","E",IF(RIGHT(Q$6,1)="r","F")))&amp;"29"),'Input-Func_Class'!$B$23:$B$29,$F386))*HLOOKUP(LEFT(TRIM(Q$6),FIND("~",SUBSTITUTE(Q$6," ","~",LEN(TRIM(Q$6))-LEN(SUBSTITUTE(TRIM(Q$6)," ",""))))-1)&amp;" Total",$B$6:$AH$427,ROW($A386)-5,FALSE))</f>
        <v>0</v>
      </c>
      <c r="R386" s="11">
        <f ca="1">IF(R$5&lt;&gt;"",HLOOKUP(R$5,Functionalization!$G$6:$M$427,ROW($A386)-5,FALSE),IFERROR(INDEX(R$391:R$427,MATCH($F386,$B$391:$B$427,0))/VLOOKUP($F386,$B$391:$AH$427,MATCH(LEFT(TRIM(R$6),FIND("~",SUBSTITUTE(R$6," ","~",LEN(TRIM(R$6))-LEN(SUBSTITUTE(TRIM(R$6)," ",""))))-1)&amp;" Total",$B$6:$AH$6,0),FALSE),SUMIFS(INDIRECT("'Input-Func_Class'!"&amp;IF(RIGHT(R$6,1)="d","D",IF(RIGHT(R$6,1)="y","E",IF(RIGHT(R$6,1)="r","F")))&amp;"23:"&amp;IF(RIGHT(R$6,1)="d","D",IF(RIGHT(R$6,1)="y","E",IF(RIGHT(R$6,1)="r","F")))&amp;"29"),'Input-Func_Class'!$B$23:$B$29,$F386))*HLOOKUP(LEFT(TRIM(R$6),FIND("~",SUBSTITUTE(R$6," ","~",LEN(TRIM(R$6))-LEN(SUBSTITUTE(TRIM(R$6)," ",""))))-1)&amp;" Total",$B$6:$AH$427,ROW($A386)-5,FALSE))</f>
        <v>0</v>
      </c>
      <c r="S386" s="11">
        <f ca="1">IF(S$5&lt;&gt;"",HLOOKUP(S$5,Functionalization!$G$6:$M$427,ROW($A386)-5,FALSE),IFERROR(INDEX(S$391:S$427,MATCH($F386,$B$391:$B$427,0))/VLOOKUP($F386,$B$391:$AH$427,MATCH(LEFT(TRIM(S$6),FIND("~",SUBSTITUTE(S$6," ","~",LEN(TRIM(S$6))-LEN(SUBSTITUTE(TRIM(S$6)," ",""))))-1)&amp;" Total",$B$6:$AH$6,0),FALSE),SUMIFS(INDIRECT("'Input-Func_Class'!"&amp;IF(RIGHT(S$6,1)="d","D",IF(RIGHT(S$6,1)="y","E",IF(RIGHT(S$6,1)="r","F")))&amp;"23:"&amp;IF(RIGHT(S$6,1)="d","D",IF(RIGHT(S$6,1)="y","E",IF(RIGHT(S$6,1)="r","F")))&amp;"29"),'Input-Func_Class'!$B$23:$B$29,$F386))*HLOOKUP(LEFT(TRIM(S$6),FIND("~",SUBSTITUTE(S$6," ","~",LEN(TRIM(S$6))-LEN(SUBSTITUTE(TRIM(S$6)," ",""))))-1)&amp;" Total",$B$6:$AH$427,ROW($A386)-5,FALSE))</f>
        <v>0</v>
      </c>
      <c r="T386" s="11">
        <f ca="1">IF(T$5&lt;&gt;"",HLOOKUP(T$5,Functionalization!$G$6:$M$427,ROW($A386)-5,FALSE),IFERROR(INDEX(T$391:T$427,MATCH($F386,$B$391:$B$427,0))/VLOOKUP($F386,$B$391:$AH$427,MATCH(LEFT(TRIM(T$6),FIND("~",SUBSTITUTE(T$6," ","~",LEN(TRIM(T$6))-LEN(SUBSTITUTE(TRIM(T$6)," ",""))))-1)&amp;" Total",$B$6:$AH$6,0),FALSE),SUMIFS(INDIRECT("'Input-Func_Class'!"&amp;IF(RIGHT(T$6,1)="d","D",IF(RIGHT(T$6,1)="y","E",IF(RIGHT(T$6,1)="r","F")))&amp;"23:"&amp;IF(RIGHT(T$6,1)="d","D",IF(RIGHT(T$6,1)="y","E",IF(RIGHT(T$6,1)="r","F")))&amp;"29"),'Input-Func_Class'!$B$23:$B$29,$F386))*HLOOKUP(LEFT(TRIM(T$6),FIND("~",SUBSTITUTE(T$6," ","~",LEN(TRIM(T$6))-LEN(SUBSTITUTE(TRIM(T$6)," ",""))))-1)&amp;" Total",$B$6:$AH$427,ROW($A386)-5,FALSE))</f>
        <v>0</v>
      </c>
      <c r="U386" s="11">
        <f ca="1">IF(U$5&lt;&gt;"",HLOOKUP(U$5,Functionalization!$G$6:$M$427,ROW($A386)-5,FALSE),IFERROR(INDEX(U$391:U$427,MATCH($F386,$B$391:$B$427,0))/VLOOKUP($F386,$B$391:$AH$427,MATCH(LEFT(TRIM(U$6),FIND("~",SUBSTITUTE(U$6," ","~",LEN(TRIM(U$6))-LEN(SUBSTITUTE(TRIM(U$6)," ",""))))-1)&amp;" Total",$B$6:$AH$6,0),FALSE),SUMIFS(INDIRECT("'Input-Func_Class'!"&amp;IF(RIGHT(U$6,1)="d","D",IF(RIGHT(U$6,1)="y","E",IF(RIGHT(U$6,1)="r","F")))&amp;"23:"&amp;IF(RIGHT(U$6,1)="d","D",IF(RIGHT(U$6,1)="y","E",IF(RIGHT(U$6,1)="r","F")))&amp;"29"),'Input-Func_Class'!$B$23:$B$29,$F386))*HLOOKUP(LEFT(TRIM(U$6),FIND("~",SUBSTITUTE(U$6," ","~",LEN(TRIM(U$6))-LEN(SUBSTITUTE(TRIM(U$6)," ",""))))-1)&amp;" Total",$B$6:$AH$427,ROW($A386)-5,FALSE))</f>
        <v>0</v>
      </c>
      <c r="V386" s="11">
        <f ca="1">IF(V$5&lt;&gt;"",HLOOKUP(V$5,Functionalization!$G$6:$M$427,ROW($A386)-5,FALSE),IFERROR(INDEX(V$391:V$427,MATCH($F386,$B$391:$B$427,0))/VLOOKUP($F386,$B$391:$AH$427,MATCH(LEFT(TRIM(V$6),FIND("~",SUBSTITUTE(V$6," ","~",LEN(TRIM(V$6))-LEN(SUBSTITUTE(TRIM(V$6)," ",""))))-1)&amp;" Total",$B$6:$AH$6,0),FALSE),SUMIFS(INDIRECT("'Input-Func_Class'!"&amp;IF(RIGHT(V$6,1)="d","D",IF(RIGHT(V$6,1)="y","E",IF(RIGHT(V$6,1)="r","F")))&amp;"23:"&amp;IF(RIGHT(V$6,1)="d","D",IF(RIGHT(V$6,1)="y","E",IF(RIGHT(V$6,1)="r","F")))&amp;"29"),'Input-Func_Class'!$B$23:$B$29,$F386))*HLOOKUP(LEFT(TRIM(V$6),FIND("~",SUBSTITUTE(V$6," ","~",LEN(TRIM(V$6))-LEN(SUBSTITUTE(TRIM(V$6)," ",""))))-1)&amp;" Total",$B$6:$AH$427,ROW($A386)-5,FALSE))</f>
        <v>0</v>
      </c>
      <c r="W386" s="11">
        <f ca="1">IF(W$5&lt;&gt;"",HLOOKUP(W$5,Functionalization!$G$6:$M$427,ROW($A386)-5,FALSE),IFERROR(INDEX(W$391:W$427,MATCH($F386,$B$391:$B$427,0))/VLOOKUP($F386,$B$391:$AH$427,MATCH(LEFT(TRIM(W$6),FIND("~",SUBSTITUTE(W$6," ","~",LEN(TRIM(W$6))-LEN(SUBSTITUTE(TRIM(W$6)," ",""))))-1)&amp;" Total",$B$6:$AH$6,0),FALSE),SUMIFS(INDIRECT("'Input-Func_Class'!"&amp;IF(RIGHT(W$6,1)="d","D",IF(RIGHT(W$6,1)="y","E",IF(RIGHT(W$6,1)="r","F")))&amp;"23:"&amp;IF(RIGHT(W$6,1)="d","D",IF(RIGHT(W$6,1)="y","E",IF(RIGHT(W$6,1)="r","F")))&amp;"29"),'Input-Func_Class'!$B$23:$B$29,$F386))*HLOOKUP(LEFT(TRIM(W$6),FIND("~",SUBSTITUTE(W$6," ","~",LEN(TRIM(W$6))-LEN(SUBSTITUTE(TRIM(W$6)," ",""))))-1)&amp;" Total",$B$6:$AH$427,ROW($A386)-5,FALSE))</f>
        <v>0</v>
      </c>
      <c r="X386" s="11">
        <f ca="1">IF(X$5&lt;&gt;"",HLOOKUP(X$5,Functionalization!$G$6:$M$427,ROW($A386)-5,FALSE),IFERROR(INDEX(X$391:X$427,MATCH($F386,$B$391:$B$427,0))/VLOOKUP($F386,$B$391:$AH$427,MATCH(LEFT(TRIM(X$6),FIND("~",SUBSTITUTE(X$6," ","~",LEN(TRIM(X$6))-LEN(SUBSTITUTE(TRIM(X$6)," ",""))))-1)&amp;" Total",$B$6:$AH$6,0),FALSE),SUMIFS(INDIRECT("'Input-Func_Class'!"&amp;IF(RIGHT(X$6,1)="d","D",IF(RIGHT(X$6,1)="y","E",IF(RIGHT(X$6,1)="r","F")))&amp;"23:"&amp;IF(RIGHT(X$6,1)="d","D",IF(RIGHT(X$6,1)="y","E",IF(RIGHT(X$6,1)="r","F")))&amp;"29"),'Input-Func_Class'!$B$23:$B$29,$F386))*HLOOKUP(LEFT(TRIM(X$6),FIND("~",SUBSTITUTE(X$6," ","~",LEN(TRIM(X$6))-LEN(SUBSTITUTE(TRIM(X$6)," ",""))))-1)&amp;" Total",$B$6:$AH$427,ROW($A386)-5,FALSE))</f>
        <v>0</v>
      </c>
      <c r="Y386" s="11">
        <f ca="1">IF(Y$5&lt;&gt;"",HLOOKUP(Y$5,Functionalization!$G$6:$M$427,ROW($A386)-5,FALSE),IFERROR(INDEX(Y$391:Y$427,MATCH($F386,$B$391:$B$427,0))/VLOOKUP($F386,$B$391:$AH$427,MATCH(LEFT(TRIM(Y$6),FIND("~",SUBSTITUTE(Y$6," ","~",LEN(TRIM(Y$6))-LEN(SUBSTITUTE(TRIM(Y$6)," ",""))))-1)&amp;" Total",$B$6:$AH$6,0),FALSE),SUMIFS(INDIRECT("'Input-Func_Class'!"&amp;IF(RIGHT(Y$6,1)="d","D",IF(RIGHT(Y$6,1)="y","E",IF(RIGHT(Y$6,1)="r","F")))&amp;"23:"&amp;IF(RIGHT(Y$6,1)="d","D",IF(RIGHT(Y$6,1)="y","E",IF(RIGHT(Y$6,1)="r","F")))&amp;"29"),'Input-Func_Class'!$B$23:$B$29,$F386))*HLOOKUP(LEFT(TRIM(Y$6),FIND("~",SUBSTITUTE(Y$6," ","~",LEN(TRIM(Y$6))-LEN(SUBSTITUTE(TRIM(Y$6)," ",""))))-1)&amp;" Total",$B$6:$AH$427,ROW($A386)-5,FALSE))</f>
        <v>0</v>
      </c>
      <c r="Z386" s="11">
        <f ca="1">IF(Z$5&lt;&gt;"",HLOOKUP(Z$5,Functionalization!$G$6:$M$427,ROW($A386)-5,FALSE),IFERROR(INDEX(Z$391:Z$427,MATCH($F386,$B$391:$B$427,0))/VLOOKUP($F386,$B$391:$AH$427,MATCH(LEFT(TRIM(Z$6),FIND("~",SUBSTITUTE(Z$6," ","~",LEN(TRIM(Z$6))-LEN(SUBSTITUTE(TRIM(Z$6)," ",""))))-1)&amp;" Total",$B$6:$AH$6,0),FALSE),SUMIFS(INDIRECT("'Input-Func_Class'!"&amp;IF(RIGHT(Z$6,1)="d","D",IF(RIGHT(Z$6,1)="y","E",IF(RIGHT(Z$6,1)="r","F")))&amp;"23:"&amp;IF(RIGHT(Z$6,1)="d","D",IF(RIGHT(Z$6,1)="y","E",IF(RIGHT(Z$6,1)="r","F")))&amp;"29"),'Input-Func_Class'!$B$23:$B$29,$F386))*HLOOKUP(LEFT(TRIM(Z$6),FIND("~",SUBSTITUTE(Z$6," ","~",LEN(TRIM(Z$6))-LEN(SUBSTITUTE(TRIM(Z$6)," ",""))))-1)&amp;" Total",$B$6:$AH$427,ROW($A386)-5,FALSE))</f>
        <v>0</v>
      </c>
      <c r="AA386" s="11">
        <f ca="1">IF(AA$5&lt;&gt;"",HLOOKUP(AA$5,Functionalization!$G$6:$M$427,ROW($A386)-5,FALSE),IFERROR(INDEX(AA$391:AA$427,MATCH($F386,$B$391:$B$427,0))/VLOOKUP($F386,$B$391:$AH$427,MATCH(LEFT(TRIM(AA$6),FIND("~",SUBSTITUTE(AA$6," ","~",LEN(TRIM(AA$6))-LEN(SUBSTITUTE(TRIM(AA$6)," ",""))))-1)&amp;" Total",$B$6:$AH$6,0),FALSE),SUMIFS(INDIRECT("'Input-Func_Class'!"&amp;IF(RIGHT(AA$6,1)="d","D",IF(RIGHT(AA$6,1)="y","E",IF(RIGHT(AA$6,1)="r","F")))&amp;"23:"&amp;IF(RIGHT(AA$6,1)="d","D",IF(RIGHT(AA$6,1)="y","E",IF(RIGHT(AA$6,1)="r","F")))&amp;"29"),'Input-Func_Class'!$B$23:$B$29,$F386))*HLOOKUP(LEFT(TRIM(AA$6),FIND("~",SUBSTITUTE(AA$6," ","~",LEN(TRIM(AA$6))-LEN(SUBSTITUTE(TRIM(AA$6)," ",""))))-1)&amp;" Total",$B$6:$AH$427,ROW($A386)-5,FALSE))</f>
        <v>0</v>
      </c>
      <c r="AB386" s="11">
        <f ca="1">IF(AB$5&lt;&gt;"",HLOOKUP(AB$5,Functionalization!$G$6:$M$427,ROW($A386)-5,FALSE),IFERROR(INDEX(AB$391:AB$427,MATCH($F386,$B$391:$B$427,0))/VLOOKUP($F386,$B$391:$AH$427,MATCH(LEFT(TRIM(AB$6),FIND("~",SUBSTITUTE(AB$6," ","~",LEN(TRIM(AB$6))-LEN(SUBSTITUTE(TRIM(AB$6)," ",""))))-1)&amp;" Total",$B$6:$AH$6,0),FALSE),SUMIFS(INDIRECT("'Input-Func_Class'!"&amp;IF(RIGHT(AB$6,1)="d","D",IF(RIGHT(AB$6,1)="y","E",IF(RIGHT(AB$6,1)="r","F")))&amp;"23:"&amp;IF(RIGHT(AB$6,1)="d","D",IF(RIGHT(AB$6,1)="y","E",IF(RIGHT(AB$6,1)="r","F")))&amp;"29"),'Input-Func_Class'!$B$23:$B$29,$F386))*HLOOKUP(LEFT(TRIM(AB$6),FIND("~",SUBSTITUTE(AB$6," ","~",LEN(TRIM(AB$6))-LEN(SUBSTITUTE(TRIM(AB$6)," ",""))))-1)&amp;" Total",$B$6:$AH$427,ROW($A386)-5,FALSE))</f>
        <v>0</v>
      </c>
      <c r="AC386" s="11">
        <f ca="1">IF(AC$5&lt;&gt;"",HLOOKUP(AC$5,Functionalization!$G$6:$M$427,ROW($A386)-5,FALSE),IFERROR(INDEX(AC$391:AC$427,MATCH($F386,$B$391:$B$427,0))/VLOOKUP($F386,$B$391:$AH$427,MATCH(LEFT(TRIM(AC$6),FIND("~",SUBSTITUTE(AC$6," ","~",LEN(TRIM(AC$6))-LEN(SUBSTITUTE(TRIM(AC$6)," ",""))))-1)&amp;" Total",$B$6:$AH$6,0),FALSE),SUMIFS(INDIRECT("'Input-Func_Class'!"&amp;IF(RIGHT(AC$6,1)="d","D",IF(RIGHT(AC$6,1)="y","E",IF(RIGHT(AC$6,1)="r","F")))&amp;"23:"&amp;IF(RIGHT(AC$6,1)="d","D",IF(RIGHT(AC$6,1)="y","E",IF(RIGHT(AC$6,1)="r","F")))&amp;"29"),'Input-Func_Class'!$B$23:$B$29,$F386))*HLOOKUP(LEFT(TRIM(AC$6),FIND("~",SUBSTITUTE(AC$6," ","~",LEN(TRIM(AC$6))-LEN(SUBSTITUTE(TRIM(AC$6)," ",""))))-1)&amp;" Total",$B$6:$AH$427,ROW($A386)-5,FALSE))</f>
        <v>0</v>
      </c>
      <c r="AD386" s="11">
        <f ca="1">IF(AD$5&lt;&gt;"",HLOOKUP(AD$5,Functionalization!$G$6:$M$427,ROW($A386)-5,FALSE),IFERROR(INDEX(AD$391:AD$427,MATCH($F386,$B$391:$B$427,0))/VLOOKUP($F386,$B$391:$AH$427,MATCH(LEFT(TRIM(AD$6),FIND("~",SUBSTITUTE(AD$6," ","~",LEN(TRIM(AD$6))-LEN(SUBSTITUTE(TRIM(AD$6)," ",""))))-1)&amp;" Total",$B$6:$AH$6,0),FALSE),SUMIFS(INDIRECT("'Input-Func_Class'!"&amp;IF(RIGHT(AD$6,1)="d","D",IF(RIGHT(AD$6,1)="y","E",IF(RIGHT(AD$6,1)="r","F")))&amp;"23:"&amp;IF(RIGHT(AD$6,1)="d","D",IF(RIGHT(AD$6,1)="y","E",IF(RIGHT(AD$6,1)="r","F")))&amp;"29"),'Input-Func_Class'!$B$23:$B$29,$F386))*HLOOKUP(LEFT(TRIM(AD$6),FIND("~",SUBSTITUTE(AD$6," ","~",LEN(TRIM(AD$6))-LEN(SUBSTITUTE(TRIM(AD$6)," ",""))))-1)&amp;" Total",$B$6:$AH$427,ROW($A386)-5,FALSE))</f>
        <v>0</v>
      </c>
      <c r="AE386" s="11">
        <f ca="1">IF(AE$5&lt;&gt;"",HLOOKUP(AE$5,Functionalization!$G$6:$M$427,ROW($A386)-5,FALSE),IFERROR(INDEX(AE$391:AE$427,MATCH($F386,$B$391:$B$427,0))/VLOOKUP($F386,$B$391:$AH$427,MATCH(LEFT(TRIM(AE$6),FIND("~",SUBSTITUTE(AE$6," ","~",LEN(TRIM(AE$6))-LEN(SUBSTITUTE(TRIM(AE$6)," ",""))))-1)&amp;" Total",$B$6:$AH$6,0),FALSE),SUMIFS(INDIRECT("'Input-Func_Class'!"&amp;IF(RIGHT(AE$6,1)="d","D",IF(RIGHT(AE$6,1)="y","E",IF(RIGHT(AE$6,1)="r","F")))&amp;"23:"&amp;IF(RIGHT(AE$6,1)="d","D",IF(RIGHT(AE$6,1)="y","E",IF(RIGHT(AE$6,1)="r","F")))&amp;"29"),'Input-Func_Class'!$B$23:$B$29,$F386))*HLOOKUP(LEFT(TRIM(AE$6),FIND("~",SUBSTITUTE(AE$6," ","~",LEN(TRIM(AE$6))-LEN(SUBSTITUTE(TRIM(AE$6)," ",""))))-1)&amp;" Total",$B$6:$AH$427,ROW($A386)-5,FALSE))</f>
        <v>0</v>
      </c>
      <c r="AF386" s="11">
        <f ca="1">IF(AF$5&lt;&gt;"",HLOOKUP(AF$5,Functionalization!$G$6:$M$427,ROW($A386)-5,FALSE),IFERROR(INDEX(AF$391:AF$427,MATCH($F386,$B$391:$B$427,0))/VLOOKUP($F386,$B$391:$AH$427,MATCH(LEFT(TRIM(AF$6),FIND("~",SUBSTITUTE(AF$6," ","~",LEN(TRIM(AF$6))-LEN(SUBSTITUTE(TRIM(AF$6)," ",""))))-1)&amp;" Total",$B$6:$AH$6,0),FALSE),SUMIFS(INDIRECT("'Input-Func_Class'!"&amp;IF(RIGHT(AF$6,1)="d","D",IF(RIGHT(AF$6,1)="y","E",IF(RIGHT(AF$6,1)="r","F")))&amp;"23:"&amp;IF(RIGHT(AF$6,1)="d","D",IF(RIGHT(AF$6,1)="y","E",IF(RIGHT(AF$6,1)="r","F")))&amp;"29"),'Input-Func_Class'!$B$23:$B$29,$F386))*HLOOKUP(LEFT(TRIM(AF$6),FIND("~",SUBSTITUTE(AF$6," ","~",LEN(TRIM(AF$6))-LEN(SUBSTITUTE(TRIM(AF$6)," ",""))))-1)&amp;" Total",$B$6:$AH$427,ROW($A386)-5,FALSE))</f>
        <v>0</v>
      </c>
      <c r="AG386" s="11">
        <f ca="1">IF(AG$5&lt;&gt;"",HLOOKUP(AG$5,Functionalization!$G$6:$M$427,ROW($A386)-5,FALSE),IFERROR(INDEX(AG$391:AG$427,MATCH($F386,$B$391:$B$427,0))/VLOOKUP($F386,$B$391:$AH$427,MATCH(LEFT(TRIM(AG$6),FIND("~",SUBSTITUTE(AG$6," ","~",LEN(TRIM(AG$6))-LEN(SUBSTITUTE(TRIM(AG$6)," ",""))))-1)&amp;" Total",$B$6:$AH$6,0),FALSE),SUMIFS(INDIRECT("'Input-Func_Class'!"&amp;IF(RIGHT(AG$6,1)="d","D",IF(RIGHT(AG$6,1)="y","E",IF(RIGHT(AG$6,1)="r","F")))&amp;"23:"&amp;IF(RIGHT(AG$6,1)="d","D",IF(RIGHT(AG$6,1)="y","E",IF(RIGHT(AG$6,1)="r","F")))&amp;"29"),'Input-Func_Class'!$B$23:$B$29,$F386))*HLOOKUP(LEFT(TRIM(AG$6),FIND("~",SUBSTITUTE(AG$6," ","~",LEN(TRIM(AG$6))-LEN(SUBSTITUTE(TRIM(AG$6)," ",""))))-1)&amp;" Total",$B$6:$AH$427,ROW($A386)-5,FALSE))</f>
        <v>0</v>
      </c>
      <c r="AH386" s="11">
        <f ca="1">IF(AH$5&lt;&gt;"",HLOOKUP(AH$5,Functionalization!$G$6:$M$427,ROW($A386)-5,FALSE),IFERROR(INDEX(AH$391:AH$427,MATCH($F386,$B$391:$B$427,0))/VLOOKUP($F386,$B$391:$AH$427,MATCH(LEFT(TRIM(AH$6),FIND("~",SUBSTITUTE(AH$6," ","~",LEN(TRIM(AH$6))-LEN(SUBSTITUTE(TRIM(AH$6)," ",""))))-1)&amp;" Total",$B$6:$AH$6,0),FALSE),SUMIFS(INDIRECT("'Input-Func_Class'!"&amp;IF(RIGHT(AH$6,1)="d","D",IF(RIGHT(AH$6,1)="y","E",IF(RIGHT(AH$6,1)="r","F")))&amp;"23:"&amp;IF(RIGHT(AH$6,1)="d","D",IF(RIGHT(AH$6,1)="y","E",IF(RIGHT(AH$6,1)="r","F")))&amp;"29"),'Input-Func_Class'!$B$23:$B$29,$F386))*HLOOKUP(LEFT(TRIM(AH$6),FIND("~",SUBSTITUTE(AH$6," ","~",LEN(TRIM(AH$6))-LEN(SUBSTITUTE(TRIM(AH$6)," ",""))))-1)&amp;" Total",$B$6:$AH$427,ROW($A386)-5,FALSE))</f>
        <v>0</v>
      </c>
      <c r="AJ386">
        <f ca="1">IFERROR(IF(SUMIF($G$6:$AH$6,AJ$6&amp;" Total",$G386:$AH386)-(SUMIF($G$6:$AH$6,AJ$6&amp;" "&amp;'Input-Func_Class'!$D$22,$G386:$AH386)+IFERROR(SUMIF($G$6:$AH$6,AJ$6&amp;" "&amp;'Input-Func_Class'!$E$22,$G386:$AH386),SUMIF($G$6:$AH$6,AJ$6&amp;" "&amp;'Input-Func_Class'!$B$24,$G386:$AH386))+SUMIF($G$6:$AH$6,AJ$6&amp;" "&amp;'Input-Func_Class'!$F$22,$G386:$AH386))&lt;Check_Limit,0,1),1)</f>
        <v>0</v>
      </c>
      <c r="AK386">
        <f ca="1">IFERROR(IF(SUMIF($G$6:$AH$6,AK$6&amp;" Total",$G386:$AH386)-(SUMIF($G$6:$AH$6,AK$6&amp;" "&amp;'Input-Func_Class'!$D$22,$G386:$AH386)+IFERROR(SUMIF($G$6:$AH$6,AK$6&amp;" "&amp;'Input-Func_Class'!$E$22,$G386:$AH386),SUMIF($G$6:$AH$6,AK$6&amp;" "&amp;'Input-Func_Class'!$B$24,$G386:$AH386))+SUMIF($G$6:$AH$6,AK$6&amp;" "&amp;'Input-Func_Class'!$F$22,$G386:$AH386))&lt;Check_Limit,0,1),1)</f>
        <v>0</v>
      </c>
      <c r="AL386">
        <f ca="1">IFERROR(IF(SUMIF($G$6:$AH$6,AL$6&amp;" Total",$G386:$AH386)-(SUMIF($G$6:$AH$6,AL$6&amp;" "&amp;'Input-Func_Class'!$D$22,$G386:$AH386)+IFERROR(SUMIF($G$6:$AH$6,AL$6&amp;" "&amp;'Input-Func_Class'!$E$22,$G386:$AH386),SUMIF($G$6:$AH$6,AL$6&amp;" "&amp;'Input-Func_Class'!$B$24,$G386:$AH386))+SUMIF($G$6:$AH$6,AL$6&amp;" "&amp;'Input-Func_Class'!$F$22,$G386:$AH386))&lt;Check_Limit,0,1),1)</f>
        <v>0</v>
      </c>
      <c r="AM386">
        <f ca="1">IFERROR(IF(SUMIF($G$6:$AH$6,AM$6&amp;" Total",$G386:$AH386)-(SUMIF($G$6:$AH$6,AM$6&amp;" "&amp;'Input-Func_Class'!$D$22,$G386:$AH386)+IFERROR(SUMIF($G$6:$AH$6,AM$6&amp;" "&amp;'Input-Func_Class'!$E$22,$G386:$AH386),SUMIF($G$6:$AH$6,AM$6&amp;" "&amp;'Input-Func_Class'!$B$24,$G386:$AH386))+SUMIF($G$6:$AH$6,AM$6&amp;" "&amp;'Input-Func_Class'!$F$22,$G386:$AH386))&lt;Check_Limit,0,1),1)</f>
        <v>0</v>
      </c>
      <c r="AN386">
        <f ca="1">IFERROR(IF(SUMIF($G$6:$AH$6,AN$6&amp;" Total",$G386:$AH386)-(SUMIF($G$6:$AH$6,AN$6&amp;" "&amp;'Input-Func_Class'!$D$22,$G386:$AH386)+IFERROR(SUMIF($G$6:$AH$6,AN$6&amp;" "&amp;'Input-Func_Class'!$E$22,$G386:$AH386),SUMIF($G$6:$AH$6,AN$6&amp;" "&amp;'Input-Func_Class'!$B$24,$G386:$AH386))+SUMIF($G$6:$AH$6,AN$6&amp;" "&amp;'Input-Func_Class'!$F$22,$G386:$AH386))&lt;Check_Limit,0,1),1)</f>
        <v>0</v>
      </c>
      <c r="AO386">
        <f ca="1">IFERROR(IF(SUMIF($G$6:$AH$6,AO$6&amp;" Total",$G386:$AH386)-(SUMIF($G$6:$AH$6,AO$6&amp;" "&amp;'Input-Func_Class'!$D$22,$G386:$AH386)+IFERROR(SUMIF($G$6:$AH$6,AO$6&amp;" "&amp;'Input-Func_Class'!$E$22,$G386:$AH386),SUMIF($G$6:$AH$6,AO$6&amp;" "&amp;'Input-Func_Class'!$B$24,$G386:$AH386))+SUMIF($G$6:$AH$6,AO$6&amp;" "&amp;'Input-Func_Class'!$F$22,$G386:$AH386))&lt;Check_Limit,0,1),1)</f>
        <v>0</v>
      </c>
      <c r="AP386">
        <f ca="1">IFERROR(IF(SUMIF($G$6:$AH$6,AP$6&amp;" Total",$G386:$AH386)-(SUMIF($G$6:$AH$6,AP$6&amp;" "&amp;'Input-Func_Class'!$D$22,$G386:$AH386)+IFERROR(SUMIF($G$6:$AH$6,AP$6&amp;" "&amp;'Input-Func_Class'!$E$22,$G386:$AH386),SUMIF($G$6:$AH$6,AP$6&amp;" "&amp;'Input-Func_Class'!$B$24,$G386:$AH386))+SUMIF($G$6:$AH$6,AP$6&amp;" "&amp;'Input-Func_Class'!$F$22,$G386:$AH386))&lt;Check_Limit,0,1),1)</f>
        <v>0</v>
      </c>
    </row>
    <row r="387" spans="1:42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>SUM(D380:D386)</f>
        <v>1347786002.5855312</v>
      </c>
      <c r="E387" s="11">
        <f t="shared" ca="1" si="44"/>
        <v>0</v>
      </c>
      <c r="G387" s="112">
        <f t="shared" ref="G387:R387" ca="1" si="54">SUM(G380:G386)</f>
        <v>507387348.14688462</v>
      </c>
      <c r="H387" s="112">
        <f t="shared" ca="1" si="54"/>
        <v>0</v>
      </c>
      <c r="I387" s="112">
        <f t="shared" ca="1" si="54"/>
        <v>507387348.14688462</v>
      </c>
      <c r="J387" s="112">
        <f t="shared" ca="1" si="54"/>
        <v>0</v>
      </c>
      <c r="K387" s="112">
        <f t="shared" ca="1" si="54"/>
        <v>31829205.24256764</v>
      </c>
      <c r="L387" s="112">
        <f t="shared" ca="1" si="54"/>
        <v>0</v>
      </c>
      <c r="M387" s="112">
        <f t="shared" ca="1" si="54"/>
        <v>31829205.24256764</v>
      </c>
      <c r="N387" s="112">
        <f t="shared" ca="1" si="54"/>
        <v>0</v>
      </c>
      <c r="O387" s="112">
        <f t="shared" ca="1" si="54"/>
        <v>10985229.833252976</v>
      </c>
      <c r="P387" s="112">
        <f t="shared" ca="1" si="54"/>
        <v>7188086.5845811386</v>
      </c>
      <c r="Q387" s="112">
        <f t="shared" ca="1" si="54"/>
        <v>3797143.2486718376</v>
      </c>
      <c r="R387" s="112">
        <f t="shared" ca="1" si="54"/>
        <v>0</v>
      </c>
      <c r="S387" s="112">
        <f t="shared" ref="S387:AH387" ca="1" si="55">SUM(S380:S386)</f>
        <v>44011934.144969776</v>
      </c>
      <c r="T387" s="112">
        <f t="shared" ca="1" si="55"/>
        <v>44011934.144969776</v>
      </c>
      <c r="U387" s="112">
        <f t="shared" ca="1" si="55"/>
        <v>0</v>
      </c>
      <c r="V387" s="112">
        <f t="shared" ca="1" si="55"/>
        <v>0</v>
      </c>
      <c r="W387" s="112">
        <f t="shared" ca="1" si="55"/>
        <v>519027535.04930675</v>
      </c>
      <c r="X387" s="112">
        <f t="shared" ca="1" si="55"/>
        <v>401459395.5422647</v>
      </c>
      <c r="Y387" s="112">
        <f t="shared" ca="1" si="55"/>
        <v>0</v>
      </c>
      <c r="Z387" s="112">
        <f t="shared" ca="1" si="55"/>
        <v>117568139.50704205</v>
      </c>
      <c r="AA387" s="112">
        <f t="shared" ca="1" si="55"/>
        <v>166852105.49653846</v>
      </c>
      <c r="AB387" s="112">
        <f t="shared" ca="1" si="55"/>
        <v>0</v>
      </c>
      <c r="AC387" s="112">
        <f t="shared" ca="1" si="55"/>
        <v>0</v>
      </c>
      <c r="AD387" s="112">
        <f t="shared" ca="1" si="55"/>
        <v>166852105.49653846</v>
      </c>
      <c r="AE387" s="112">
        <f t="shared" ca="1" si="55"/>
        <v>67692644.67201066</v>
      </c>
      <c r="AF387" s="112">
        <f t="shared" ca="1" si="55"/>
        <v>0</v>
      </c>
      <c r="AG387" s="112">
        <f t="shared" ca="1" si="55"/>
        <v>0</v>
      </c>
      <c r="AH387" s="112">
        <f t="shared" ca="1" si="55"/>
        <v>67692644.67201066</v>
      </c>
      <c r="AJ387">
        <f ca="1">IFERROR(IF(SUMIF($G$6:$AH$6,AJ$6&amp;" Total",$G387:$AH387)-(SUMIF($G$6:$AH$6,AJ$6&amp;" "&amp;'Input-Func_Class'!$D$22,$G387:$AH387)+IFERROR(SUMIF($G$6:$AH$6,AJ$6&amp;" "&amp;'Input-Func_Class'!$E$22,$G387:$AH387),SUMIF($G$6:$AH$6,AJ$6&amp;" "&amp;'Input-Func_Class'!$B$24,$G387:$AH387))+SUMIF($G$6:$AH$6,AJ$6&amp;" "&amp;'Input-Func_Class'!$F$22,$G387:$AH387))&lt;Check_Limit,0,1),1)</f>
        <v>0</v>
      </c>
      <c r="AK387">
        <f ca="1">IFERROR(IF(SUMIF($G$6:$AH$6,AK$6&amp;" Total",$G387:$AH387)-(SUMIF($G$6:$AH$6,AK$6&amp;" "&amp;'Input-Func_Class'!$D$22,$G387:$AH387)+IFERROR(SUMIF($G$6:$AH$6,AK$6&amp;" "&amp;'Input-Func_Class'!$E$22,$G387:$AH387),SUMIF($G$6:$AH$6,AK$6&amp;" "&amp;'Input-Func_Class'!$B$24,$G387:$AH387))+SUMIF($G$6:$AH$6,AK$6&amp;" "&amp;'Input-Func_Class'!$F$22,$G387:$AH387))&lt;Check_Limit,0,1),1)</f>
        <v>0</v>
      </c>
      <c r="AL387">
        <f ca="1">IFERROR(IF(SUMIF($G$6:$AH$6,AL$6&amp;" Total",$G387:$AH387)-(SUMIF($G$6:$AH$6,AL$6&amp;" "&amp;'Input-Func_Class'!$D$22,$G387:$AH387)+IFERROR(SUMIF($G$6:$AH$6,AL$6&amp;" "&amp;'Input-Func_Class'!$E$22,$G387:$AH387),SUMIF($G$6:$AH$6,AL$6&amp;" "&amp;'Input-Func_Class'!$B$24,$G387:$AH387))+SUMIF($G$6:$AH$6,AL$6&amp;" "&amp;'Input-Func_Class'!$F$22,$G387:$AH387))&lt;Check_Limit,0,1),1)</f>
        <v>0</v>
      </c>
      <c r="AM387">
        <f ca="1">IFERROR(IF(SUMIF($G$6:$AH$6,AM$6&amp;" Total",$G387:$AH387)-(SUMIF($G$6:$AH$6,AM$6&amp;" "&amp;'Input-Func_Class'!$D$22,$G387:$AH387)+IFERROR(SUMIF($G$6:$AH$6,AM$6&amp;" "&amp;'Input-Func_Class'!$E$22,$G387:$AH387),SUMIF($G$6:$AH$6,AM$6&amp;" "&amp;'Input-Func_Class'!$B$24,$G387:$AH387))+SUMIF($G$6:$AH$6,AM$6&amp;" "&amp;'Input-Func_Class'!$F$22,$G387:$AH387))&lt;Check_Limit,0,1),1)</f>
        <v>0</v>
      </c>
      <c r="AN387">
        <f ca="1">IFERROR(IF(SUMIF($G$6:$AH$6,AN$6&amp;" Total",$G387:$AH387)-(SUMIF($G$6:$AH$6,AN$6&amp;" "&amp;'Input-Func_Class'!$D$22,$G387:$AH387)+IFERROR(SUMIF($G$6:$AH$6,AN$6&amp;" "&amp;'Input-Func_Class'!$E$22,$G387:$AH387),SUMIF($G$6:$AH$6,AN$6&amp;" "&amp;'Input-Func_Class'!$B$24,$G387:$AH387))+SUMIF($G$6:$AH$6,AN$6&amp;" "&amp;'Input-Func_Class'!$F$22,$G387:$AH387))&lt;Check_Limit,0,1),1)</f>
        <v>0</v>
      </c>
      <c r="AO387">
        <f ca="1">IFERROR(IF(SUMIF($G$6:$AH$6,AO$6&amp;" Total",$G387:$AH387)-(SUMIF($G$6:$AH$6,AO$6&amp;" "&amp;'Input-Func_Class'!$D$22,$G387:$AH387)+IFERROR(SUMIF($G$6:$AH$6,AO$6&amp;" "&amp;'Input-Func_Class'!$E$22,$G387:$AH387),SUMIF($G$6:$AH$6,AO$6&amp;" "&amp;'Input-Func_Class'!$B$24,$G387:$AH387))+SUMIF($G$6:$AH$6,AO$6&amp;" "&amp;'Input-Func_Class'!$F$22,$G387:$AH387))&lt;Check_Limit,0,1),1)</f>
        <v>0</v>
      </c>
      <c r="AP387">
        <f ca="1">IFERROR(IF(SUMIF($G$6:$AH$6,AP$6&amp;" Total",$G387:$AH387)-(SUMIF($G$6:$AH$6,AP$6&amp;" "&amp;'Input-Func_Class'!$D$22,$G387:$AH387)+IFERROR(SUMIF($G$6:$AH$6,AP$6&amp;" "&amp;'Input-Func_Class'!$E$22,$G387:$AH387),SUMIF($G$6:$AH$6,AP$6&amp;" "&amp;'Input-Func_Class'!$B$24,$G387:$AH387))+SUMIF($G$6:$AH$6,AP$6&amp;" "&amp;'Input-Func_Class'!$F$22,$G387:$AH387))&lt;Check_Limit,0,1),1)</f>
        <v>0</v>
      </c>
    </row>
    <row r="388" spans="1:42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>
        <f t="shared" si="44"/>
        <v>0</v>
      </c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AJ388">
        <f>IFERROR(IF(SUMIF($G$6:$AH$6,AJ$6&amp;" Total",$G388:$AH388)-(SUMIF($G$6:$AH$6,AJ$6&amp;" "&amp;'Input-Func_Class'!$D$22,$G388:$AH388)+IFERROR(SUMIF($G$6:$AH$6,AJ$6&amp;" "&amp;'Input-Func_Class'!$E$22,$G388:$AH388),SUMIF($G$6:$AH$6,AJ$6&amp;" "&amp;'Input-Func_Class'!$B$24,$G388:$AH388))+SUMIF($G$6:$AH$6,AJ$6&amp;" "&amp;'Input-Func_Class'!$F$22,$G388:$AH388))&lt;Check_Limit,0,1),1)</f>
        <v>0</v>
      </c>
      <c r="AK388">
        <f>IFERROR(IF(SUMIF($G$6:$AH$6,AK$6&amp;" Total",$G388:$AH388)-(SUMIF($G$6:$AH$6,AK$6&amp;" "&amp;'Input-Func_Class'!$D$22,$G388:$AH388)+IFERROR(SUMIF($G$6:$AH$6,AK$6&amp;" "&amp;'Input-Func_Class'!$E$22,$G388:$AH388),SUMIF($G$6:$AH$6,AK$6&amp;" "&amp;'Input-Func_Class'!$B$24,$G388:$AH388))+SUMIF($G$6:$AH$6,AK$6&amp;" "&amp;'Input-Func_Class'!$F$22,$G388:$AH388))&lt;Check_Limit,0,1),1)</f>
        <v>0</v>
      </c>
      <c r="AL388">
        <f>IFERROR(IF(SUMIF($G$6:$AH$6,AL$6&amp;" Total",$G388:$AH388)-(SUMIF($G$6:$AH$6,AL$6&amp;" "&amp;'Input-Func_Class'!$D$22,$G388:$AH388)+IFERROR(SUMIF($G$6:$AH$6,AL$6&amp;" "&amp;'Input-Func_Class'!$E$22,$G388:$AH388),SUMIF($G$6:$AH$6,AL$6&amp;" "&amp;'Input-Func_Class'!$B$24,$G388:$AH388))+SUMIF($G$6:$AH$6,AL$6&amp;" "&amp;'Input-Func_Class'!$F$22,$G388:$AH388))&lt;Check_Limit,0,1),1)</f>
        <v>0</v>
      </c>
      <c r="AM388">
        <f>IFERROR(IF(SUMIF($G$6:$AH$6,AM$6&amp;" Total",$G388:$AH388)-(SUMIF($G$6:$AH$6,AM$6&amp;" "&amp;'Input-Func_Class'!$D$22,$G388:$AH388)+IFERROR(SUMIF($G$6:$AH$6,AM$6&amp;" "&amp;'Input-Func_Class'!$E$22,$G388:$AH388),SUMIF($G$6:$AH$6,AM$6&amp;" "&amp;'Input-Func_Class'!$B$24,$G388:$AH388))+SUMIF($G$6:$AH$6,AM$6&amp;" "&amp;'Input-Func_Class'!$F$22,$G388:$AH388))&lt;Check_Limit,0,1),1)</f>
        <v>0</v>
      </c>
      <c r="AN388">
        <f>IFERROR(IF(SUMIF($G$6:$AH$6,AN$6&amp;" Total",$G388:$AH388)-(SUMIF($G$6:$AH$6,AN$6&amp;" "&amp;'Input-Func_Class'!$D$22,$G388:$AH388)+IFERROR(SUMIF($G$6:$AH$6,AN$6&amp;" "&amp;'Input-Func_Class'!$E$22,$G388:$AH388),SUMIF($G$6:$AH$6,AN$6&amp;" "&amp;'Input-Func_Class'!$B$24,$G388:$AH388))+SUMIF($G$6:$AH$6,AN$6&amp;" "&amp;'Input-Func_Class'!$F$22,$G388:$AH388))&lt;Check_Limit,0,1),1)</f>
        <v>0</v>
      </c>
      <c r="AO388">
        <f>IFERROR(IF(SUMIF($G$6:$AH$6,AO$6&amp;" Total",$G388:$AH388)-(SUMIF($G$6:$AH$6,AO$6&amp;" "&amp;'Input-Func_Class'!$D$22,$G388:$AH388)+IFERROR(SUMIF($G$6:$AH$6,AO$6&amp;" "&amp;'Input-Func_Class'!$E$22,$G388:$AH388),SUMIF($G$6:$AH$6,AO$6&amp;" "&amp;'Input-Func_Class'!$B$24,$G388:$AH388))+SUMIF($G$6:$AH$6,AO$6&amp;" "&amp;'Input-Func_Class'!$F$22,$G388:$AH388))&lt;Check_Limit,0,1),1)</f>
        <v>0</v>
      </c>
      <c r="AP388">
        <f>IFERROR(IF(SUMIF($G$6:$AH$6,AP$6&amp;" Total",$G388:$AH388)-(SUMIF($G$6:$AH$6,AP$6&amp;" "&amp;'Input-Func_Class'!$D$22,$G388:$AH388)+IFERROR(SUMIF($G$6:$AH$6,AP$6&amp;" "&amp;'Input-Func_Class'!$E$22,$G388:$AH388),SUMIF($G$6:$AH$6,AP$6&amp;" "&amp;'Input-Func_Class'!$B$24,$G388:$AH388))+SUMIF($G$6:$AH$6,AP$6&amp;" "&amp;'Input-Func_Class'!$F$22,$G388:$AH388))&lt;Check_Limit,0,1),1)</f>
        <v>0</v>
      </c>
    </row>
    <row r="389" spans="1:42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s="11">
        <f t="shared" si="44"/>
        <v>0</v>
      </c>
      <c r="AJ389">
        <f>IFERROR(IF(SUMIF($G$6:$AH$6,AJ$6&amp;" Total",$G389:$AH389)-(SUMIF($G$6:$AH$6,AJ$6&amp;" "&amp;'Input-Func_Class'!$D$22,$G389:$AH389)+IFERROR(SUMIF($G$6:$AH$6,AJ$6&amp;" "&amp;'Input-Func_Class'!$E$22,$G389:$AH389),SUMIF($G$6:$AH$6,AJ$6&amp;" "&amp;'Input-Func_Class'!$B$24,$G389:$AH389))+SUMIF($G$6:$AH$6,AJ$6&amp;" "&amp;'Input-Func_Class'!$F$22,$G389:$AH389))&lt;Check_Limit,0,1),1)</f>
        <v>0</v>
      </c>
      <c r="AK389">
        <f>IFERROR(IF(SUMIF($G$6:$AH$6,AK$6&amp;" Total",$G389:$AH389)-(SUMIF($G$6:$AH$6,AK$6&amp;" "&amp;'Input-Func_Class'!$D$22,$G389:$AH389)+IFERROR(SUMIF($G$6:$AH$6,AK$6&amp;" "&amp;'Input-Func_Class'!$E$22,$G389:$AH389),SUMIF($G$6:$AH$6,AK$6&amp;" "&amp;'Input-Func_Class'!$B$24,$G389:$AH389))+SUMIF($G$6:$AH$6,AK$6&amp;" "&amp;'Input-Func_Class'!$F$22,$G389:$AH389))&lt;Check_Limit,0,1),1)</f>
        <v>0</v>
      </c>
      <c r="AL389">
        <f>IFERROR(IF(SUMIF($G$6:$AH$6,AL$6&amp;" Total",$G389:$AH389)-(SUMIF($G$6:$AH$6,AL$6&amp;" "&amp;'Input-Func_Class'!$D$22,$G389:$AH389)+IFERROR(SUMIF($G$6:$AH$6,AL$6&amp;" "&amp;'Input-Func_Class'!$E$22,$G389:$AH389),SUMIF($G$6:$AH$6,AL$6&amp;" "&amp;'Input-Func_Class'!$B$24,$G389:$AH389))+SUMIF($G$6:$AH$6,AL$6&amp;" "&amp;'Input-Func_Class'!$F$22,$G389:$AH389))&lt;Check_Limit,0,1),1)</f>
        <v>0</v>
      </c>
      <c r="AM389">
        <f>IFERROR(IF(SUMIF($G$6:$AH$6,AM$6&amp;" Total",$G389:$AH389)-(SUMIF($G$6:$AH$6,AM$6&amp;" "&amp;'Input-Func_Class'!$D$22,$G389:$AH389)+IFERROR(SUMIF($G$6:$AH$6,AM$6&amp;" "&amp;'Input-Func_Class'!$E$22,$G389:$AH389),SUMIF($G$6:$AH$6,AM$6&amp;" "&amp;'Input-Func_Class'!$B$24,$G389:$AH389))+SUMIF($G$6:$AH$6,AM$6&amp;" "&amp;'Input-Func_Class'!$F$22,$G389:$AH389))&lt;Check_Limit,0,1),1)</f>
        <v>0</v>
      </c>
      <c r="AN389">
        <f>IFERROR(IF(SUMIF($G$6:$AH$6,AN$6&amp;" Total",$G389:$AH389)-(SUMIF($G$6:$AH$6,AN$6&amp;" "&amp;'Input-Func_Class'!$D$22,$G389:$AH389)+IFERROR(SUMIF($G$6:$AH$6,AN$6&amp;" "&amp;'Input-Func_Class'!$E$22,$G389:$AH389),SUMIF($G$6:$AH$6,AN$6&amp;" "&amp;'Input-Func_Class'!$B$24,$G389:$AH389))+SUMIF($G$6:$AH$6,AN$6&amp;" "&amp;'Input-Func_Class'!$F$22,$G389:$AH389))&lt;Check_Limit,0,1),1)</f>
        <v>0</v>
      </c>
      <c r="AO389">
        <f>IFERROR(IF(SUMIF($G$6:$AH$6,AO$6&amp;" Total",$G389:$AH389)-(SUMIF($G$6:$AH$6,AO$6&amp;" "&amp;'Input-Func_Class'!$D$22,$G389:$AH389)+IFERROR(SUMIF($G$6:$AH$6,AO$6&amp;" "&amp;'Input-Func_Class'!$E$22,$G389:$AH389),SUMIF($G$6:$AH$6,AO$6&amp;" "&amp;'Input-Func_Class'!$B$24,$G389:$AH389))+SUMIF($G$6:$AH$6,AO$6&amp;" "&amp;'Input-Func_Class'!$F$22,$G389:$AH389))&lt;Check_Limit,0,1),1)</f>
        <v>0</v>
      </c>
      <c r="AP389">
        <f>IFERROR(IF(SUMIF($G$6:$AH$6,AP$6&amp;" Total",$G389:$AH389)-(SUMIF($G$6:$AH$6,AP$6&amp;" "&amp;'Input-Func_Class'!$D$22,$G389:$AH389)+IFERROR(SUMIF($G$6:$AH$6,AP$6&amp;" "&amp;'Input-Func_Class'!$E$22,$G389:$AH389),SUMIF($G$6:$AH$6,AP$6&amp;" "&amp;'Input-Func_Class'!$B$24,$G389:$AH389))+SUMIF($G$6:$AH$6,AP$6&amp;" "&amp;'Input-Func_Class'!$F$22,$G389:$AH389))&lt;Check_Limit,0,1),1)</f>
        <v>0</v>
      </c>
    </row>
    <row r="390" spans="1:42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>
        <f t="shared" si="44"/>
        <v>0</v>
      </c>
      <c r="AJ390">
        <f>IFERROR(IF(SUMIF($G$6:$AH$6,AJ$6&amp;" Total",$G390:$AH390)-(SUMIF($G$6:$AH$6,AJ$6&amp;" "&amp;'Input-Func_Class'!$D$22,$G390:$AH390)+IFERROR(SUMIF($G$6:$AH$6,AJ$6&amp;" "&amp;'Input-Func_Class'!$E$22,$G390:$AH390),SUMIF($G$6:$AH$6,AJ$6&amp;" "&amp;'Input-Func_Class'!$B$24,$G390:$AH390))+SUMIF($G$6:$AH$6,AJ$6&amp;" "&amp;'Input-Func_Class'!$F$22,$G390:$AH390))&lt;Check_Limit,0,1),1)</f>
        <v>0</v>
      </c>
      <c r="AK390">
        <f>IFERROR(IF(SUMIF($G$6:$AH$6,AK$6&amp;" Total",$G390:$AH390)-(SUMIF($G$6:$AH$6,AK$6&amp;" "&amp;'Input-Func_Class'!$D$22,$G390:$AH390)+IFERROR(SUMIF($G$6:$AH$6,AK$6&amp;" "&amp;'Input-Func_Class'!$E$22,$G390:$AH390),SUMIF($G$6:$AH$6,AK$6&amp;" "&amp;'Input-Func_Class'!$B$24,$G390:$AH390))+SUMIF($G$6:$AH$6,AK$6&amp;" "&amp;'Input-Func_Class'!$F$22,$G390:$AH390))&lt;Check_Limit,0,1),1)</f>
        <v>0</v>
      </c>
      <c r="AL390">
        <f>IFERROR(IF(SUMIF($G$6:$AH$6,AL$6&amp;" Total",$G390:$AH390)-(SUMIF($G$6:$AH$6,AL$6&amp;" "&amp;'Input-Func_Class'!$D$22,$G390:$AH390)+IFERROR(SUMIF($G$6:$AH$6,AL$6&amp;" "&amp;'Input-Func_Class'!$E$22,$G390:$AH390),SUMIF($G$6:$AH$6,AL$6&amp;" "&amp;'Input-Func_Class'!$B$24,$G390:$AH390))+SUMIF($G$6:$AH$6,AL$6&amp;" "&amp;'Input-Func_Class'!$F$22,$G390:$AH390))&lt;Check_Limit,0,1),1)</f>
        <v>0</v>
      </c>
      <c r="AM390">
        <f>IFERROR(IF(SUMIF($G$6:$AH$6,AM$6&amp;" Total",$G390:$AH390)-(SUMIF($G$6:$AH$6,AM$6&amp;" "&amp;'Input-Func_Class'!$D$22,$G390:$AH390)+IFERROR(SUMIF($G$6:$AH$6,AM$6&amp;" "&amp;'Input-Func_Class'!$E$22,$G390:$AH390),SUMIF($G$6:$AH$6,AM$6&amp;" "&amp;'Input-Func_Class'!$B$24,$G390:$AH390))+SUMIF($G$6:$AH$6,AM$6&amp;" "&amp;'Input-Func_Class'!$F$22,$G390:$AH390))&lt;Check_Limit,0,1),1)</f>
        <v>0</v>
      </c>
      <c r="AN390">
        <f>IFERROR(IF(SUMIF($G$6:$AH$6,AN$6&amp;" Total",$G390:$AH390)-(SUMIF($G$6:$AH$6,AN$6&amp;" "&amp;'Input-Func_Class'!$D$22,$G390:$AH390)+IFERROR(SUMIF($G$6:$AH$6,AN$6&amp;" "&amp;'Input-Func_Class'!$E$22,$G390:$AH390),SUMIF($G$6:$AH$6,AN$6&amp;" "&amp;'Input-Func_Class'!$B$24,$G390:$AH390))+SUMIF($G$6:$AH$6,AN$6&amp;" "&amp;'Input-Func_Class'!$F$22,$G390:$AH390))&lt;Check_Limit,0,1),1)</f>
        <v>0</v>
      </c>
      <c r="AO390">
        <f>IFERROR(IF(SUMIF($G$6:$AH$6,AO$6&amp;" Total",$G390:$AH390)-(SUMIF($G$6:$AH$6,AO$6&amp;" "&amp;'Input-Func_Class'!$D$22,$G390:$AH390)+IFERROR(SUMIF($G$6:$AH$6,AO$6&amp;" "&amp;'Input-Func_Class'!$E$22,$G390:$AH390),SUMIF($G$6:$AH$6,AO$6&amp;" "&amp;'Input-Func_Class'!$B$24,$G390:$AH390))+SUMIF($G$6:$AH$6,AO$6&amp;" "&amp;'Input-Func_Class'!$F$22,$G390:$AH390))&lt;Check_Limit,0,1),1)</f>
        <v>0</v>
      </c>
      <c r="AP390">
        <f>IFERROR(IF(SUMIF($G$6:$AH$6,AP$6&amp;" Total",$G390:$AH390)-(SUMIF($G$6:$AH$6,AP$6&amp;" "&amp;'Input-Func_Class'!$D$22,$G390:$AH390)+IFERROR(SUMIF($G$6:$AH$6,AP$6&amp;" "&amp;'Input-Func_Class'!$E$22,$G390:$AH390),SUMIF($G$6:$AH$6,AP$6&amp;" "&amp;'Input-Func_Class'!$B$24,$G390:$AH390))+SUMIF($G$6:$AH$6,AP$6&amp;" "&amp;'Input-Func_Class'!$F$22,$G390:$AH390))&lt;Check_Limit,0,1),1)</f>
        <v>0</v>
      </c>
    </row>
    <row r="391" spans="1:42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>
        <f t="shared" si="44"/>
        <v>0</v>
      </c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J391">
        <f>IFERROR(IF(SUMIF($G$6:$AH$6,AJ$6&amp;" Total",$G391:$AH391)-(SUMIF($G$6:$AH$6,AJ$6&amp;" "&amp;'Input-Func_Class'!$D$22,$G391:$AH391)+IFERROR(SUMIF($G$6:$AH$6,AJ$6&amp;" "&amp;'Input-Func_Class'!$E$22,$G391:$AH391),SUMIF($G$6:$AH$6,AJ$6&amp;" "&amp;'Input-Func_Class'!$B$24,$G391:$AH391))+SUMIF($G$6:$AH$6,AJ$6&amp;" "&amp;'Input-Func_Class'!$F$22,$G391:$AH391))&lt;Check_Limit,0,1),1)</f>
        <v>0</v>
      </c>
      <c r="AK391">
        <f>IFERROR(IF(SUMIF($G$6:$AH$6,AK$6&amp;" Total",$G391:$AH391)-(SUMIF($G$6:$AH$6,AK$6&amp;" "&amp;'Input-Func_Class'!$D$22,$G391:$AH391)+IFERROR(SUMIF($G$6:$AH$6,AK$6&amp;" "&amp;'Input-Func_Class'!$E$22,$G391:$AH391),SUMIF($G$6:$AH$6,AK$6&amp;" "&amp;'Input-Func_Class'!$B$24,$G391:$AH391))+SUMIF($G$6:$AH$6,AK$6&amp;" "&amp;'Input-Func_Class'!$F$22,$G391:$AH391))&lt;Check_Limit,0,1),1)</f>
        <v>0</v>
      </c>
      <c r="AL391">
        <f>IFERROR(IF(SUMIF($G$6:$AH$6,AL$6&amp;" Total",$G391:$AH391)-(SUMIF($G$6:$AH$6,AL$6&amp;" "&amp;'Input-Func_Class'!$D$22,$G391:$AH391)+IFERROR(SUMIF($G$6:$AH$6,AL$6&amp;" "&amp;'Input-Func_Class'!$E$22,$G391:$AH391),SUMIF($G$6:$AH$6,AL$6&amp;" "&amp;'Input-Func_Class'!$B$24,$G391:$AH391))+SUMIF($G$6:$AH$6,AL$6&amp;" "&amp;'Input-Func_Class'!$F$22,$G391:$AH391))&lt;Check_Limit,0,1),1)</f>
        <v>0</v>
      </c>
      <c r="AM391">
        <f>IFERROR(IF(SUMIF($G$6:$AH$6,AM$6&amp;" Total",$G391:$AH391)-(SUMIF($G$6:$AH$6,AM$6&amp;" "&amp;'Input-Func_Class'!$D$22,$G391:$AH391)+IFERROR(SUMIF($G$6:$AH$6,AM$6&amp;" "&amp;'Input-Func_Class'!$E$22,$G391:$AH391),SUMIF($G$6:$AH$6,AM$6&amp;" "&amp;'Input-Func_Class'!$B$24,$G391:$AH391))+SUMIF($G$6:$AH$6,AM$6&amp;" "&amp;'Input-Func_Class'!$F$22,$G391:$AH391))&lt;Check_Limit,0,1),1)</f>
        <v>0</v>
      </c>
      <c r="AN391">
        <f>IFERROR(IF(SUMIF($G$6:$AH$6,AN$6&amp;" Total",$G391:$AH391)-(SUMIF($G$6:$AH$6,AN$6&amp;" "&amp;'Input-Func_Class'!$D$22,$G391:$AH391)+IFERROR(SUMIF($G$6:$AH$6,AN$6&amp;" "&amp;'Input-Func_Class'!$E$22,$G391:$AH391),SUMIF($G$6:$AH$6,AN$6&amp;" "&amp;'Input-Func_Class'!$B$24,$G391:$AH391))+SUMIF($G$6:$AH$6,AN$6&amp;" "&amp;'Input-Func_Class'!$F$22,$G391:$AH391))&lt;Check_Limit,0,1),1)</f>
        <v>0</v>
      </c>
      <c r="AO391">
        <f>IFERROR(IF(SUMIF($G$6:$AH$6,AO$6&amp;" Total",$G391:$AH391)-(SUMIF($G$6:$AH$6,AO$6&amp;" "&amp;'Input-Func_Class'!$D$22,$G391:$AH391)+IFERROR(SUMIF($G$6:$AH$6,AO$6&amp;" "&amp;'Input-Func_Class'!$E$22,$G391:$AH391),SUMIF($G$6:$AH$6,AO$6&amp;" "&amp;'Input-Func_Class'!$B$24,$G391:$AH391))+SUMIF($G$6:$AH$6,AO$6&amp;" "&amp;'Input-Func_Class'!$F$22,$G391:$AH391))&lt;Check_Limit,0,1),1)</f>
        <v>0</v>
      </c>
      <c r="AP391">
        <f>IFERROR(IF(SUMIF($G$6:$AH$6,AP$6&amp;" Total",$G391:$AH391)-(SUMIF($G$6:$AH$6,AP$6&amp;" "&amp;'Input-Func_Class'!$D$22,$G391:$AH391)+IFERROR(SUMIF($G$6:$AH$6,AP$6&amp;" "&amp;'Input-Func_Class'!$E$22,$G391:$AH391),SUMIF($G$6:$AH$6,AP$6&amp;" "&amp;'Input-Func_Class'!$B$24,$G391:$AH391))+SUMIF($G$6:$AH$6,AP$6&amp;" "&amp;'Input-Func_Class'!$F$22,$G391:$AH391))&lt;Check_Limit,0,1),1)</f>
        <v>0</v>
      </c>
    </row>
    <row r="392" spans="1:42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>D$16</f>
        <v>117163837.19999999</v>
      </c>
      <c r="E392" s="11">
        <f t="shared" ref="E392:E426" ca="1" si="56">IFERROR(IF(D392="",0,IF(D392=0,0,IF(ABS(D392-SUM(G392,K392,O392,S392,W392,AA392,AE392))&lt;Check_Limit,0,1))),1)</f>
        <v>0</v>
      </c>
      <c r="G392" s="44">
        <f t="shared" ref="G392:AH392" ca="1" si="57">G$16</f>
        <v>1047715.1807155459</v>
      </c>
      <c r="H392" s="44">
        <f t="shared" ca="1" si="57"/>
        <v>0</v>
      </c>
      <c r="I392" s="44">
        <f t="shared" ca="1" si="57"/>
        <v>1047715.1807155459</v>
      </c>
      <c r="J392" s="44">
        <f t="shared" ca="1" si="57"/>
        <v>0</v>
      </c>
      <c r="K392" s="44">
        <f t="shared" ca="1" si="57"/>
        <v>4846007.1368152443</v>
      </c>
      <c r="L392" s="44">
        <f t="shared" ca="1" si="57"/>
        <v>0</v>
      </c>
      <c r="M392" s="44">
        <f t="shared" ca="1" si="57"/>
        <v>4846007.1368152443</v>
      </c>
      <c r="N392" s="44">
        <f t="shared" ca="1" si="57"/>
        <v>0</v>
      </c>
      <c r="O392" s="44">
        <f t="shared" ca="1" si="57"/>
        <v>1297728.6428204428</v>
      </c>
      <c r="P392" s="44">
        <f t="shared" ca="1" si="57"/>
        <v>1297728.6428204428</v>
      </c>
      <c r="Q392" s="44">
        <f t="shared" ca="1" si="57"/>
        <v>0</v>
      </c>
      <c r="R392" s="44">
        <f t="shared" ca="1" si="57"/>
        <v>0</v>
      </c>
      <c r="S392" s="44">
        <f t="shared" ca="1" si="57"/>
        <v>4751522.5103572197</v>
      </c>
      <c r="T392" s="44">
        <f t="shared" ca="1" si="57"/>
        <v>4751522.5103572197</v>
      </c>
      <c r="U392" s="44">
        <f t="shared" ca="1" si="57"/>
        <v>0</v>
      </c>
      <c r="V392" s="44">
        <f t="shared" ca="1" si="57"/>
        <v>0</v>
      </c>
      <c r="W392" s="44">
        <f t="shared" ca="1" si="57"/>
        <v>45066846.766741782</v>
      </c>
      <c r="X392" s="44">
        <f t="shared" ca="1" si="57"/>
        <v>35397649.552350633</v>
      </c>
      <c r="Y392" s="44">
        <f t="shared" ca="1" si="57"/>
        <v>0</v>
      </c>
      <c r="Z392" s="44">
        <f t="shared" ca="1" si="57"/>
        <v>9669197.2143911459</v>
      </c>
      <c r="AA392" s="44">
        <f t="shared" ca="1" si="57"/>
        <v>19021220.676118232</v>
      </c>
      <c r="AB392" s="44">
        <f t="shared" ca="1" si="57"/>
        <v>0</v>
      </c>
      <c r="AC392" s="44">
        <f t="shared" ca="1" si="57"/>
        <v>0</v>
      </c>
      <c r="AD392" s="44">
        <f t="shared" ca="1" si="57"/>
        <v>19021220.676118232</v>
      </c>
      <c r="AE392" s="44">
        <f t="shared" ca="1" si="57"/>
        <v>41132796.286431544</v>
      </c>
      <c r="AF392" s="44">
        <f t="shared" ca="1" si="57"/>
        <v>0</v>
      </c>
      <c r="AG392" s="44">
        <f t="shared" ca="1" si="57"/>
        <v>0</v>
      </c>
      <c r="AH392" s="44">
        <f t="shared" ca="1" si="57"/>
        <v>41132796.286431544</v>
      </c>
      <c r="AJ392">
        <f ca="1">IFERROR(IF(SUMIF($G$6:$AH$6,AJ$6&amp;" Total",$G392:$AH392)-(SUMIF($G$6:$AH$6,AJ$6&amp;" "&amp;'Input-Func_Class'!$D$22,$G392:$AH392)+IFERROR(SUMIF($G$6:$AH$6,AJ$6&amp;" "&amp;'Input-Func_Class'!$E$22,$G392:$AH392),SUMIF($G$6:$AH$6,AJ$6&amp;" "&amp;'Input-Func_Class'!$B$24,$G392:$AH392))+SUMIF($G$6:$AH$6,AJ$6&amp;" "&amp;'Input-Func_Class'!$F$22,$G392:$AH392))&lt;Check_Limit,0,1),1)</f>
        <v>0</v>
      </c>
      <c r="AK392">
        <f ca="1">IFERROR(IF(SUMIF($G$6:$AH$6,AK$6&amp;" Total",$G392:$AH392)-(SUMIF($G$6:$AH$6,AK$6&amp;" "&amp;'Input-Func_Class'!$D$22,$G392:$AH392)+IFERROR(SUMIF($G$6:$AH$6,AK$6&amp;" "&amp;'Input-Func_Class'!$E$22,$G392:$AH392),SUMIF($G$6:$AH$6,AK$6&amp;" "&amp;'Input-Func_Class'!$B$24,$G392:$AH392))+SUMIF($G$6:$AH$6,AK$6&amp;" "&amp;'Input-Func_Class'!$F$22,$G392:$AH392))&lt;Check_Limit,0,1),1)</f>
        <v>0</v>
      </c>
      <c r="AL392">
        <f ca="1">IFERROR(IF(SUMIF($G$6:$AH$6,AL$6&amp;" Total",$G392:$AH392)-(SUMIF($G$6:$AH$6,AL$6&amp;" "&amp;'Input-Func_Class'!$D$22,$G392:$AH392)+IFERROR(SUMIF($G$6:$AH$6,AL$6&amp;" "&amp;'Input-Func_Class'!$E$22,$G392:$AH392),SUMIF($G$6:$AH$6,AL$6&amp;" "&amp;'Input-Func_Class'!$B$24,$G392:$AH392))+SUMIF($G$6:$AH$6,AL$6&amp;" "&amp;'Input-Func_Class'!$F$22,$G392:$AH392))&lt;Check_Limit,0,1),1)</f>
        <v>0</v>
      </c>
      <c r="AM392">
        <f ca="1">IFERROR(IF(SUMIF($G$6:$AH$6,AM$6&amp;" Total",$G392:$AH392)-(SUMIF($G$6:$AH$6,AM$6&amp;" "&amp;'Input-Func_Class'!$D$22,$G392:$AH392)+IFERROR(SUMIF($G$6:$AH$6,AM$6&amp;" "&amp;'Input-Func_Class'!$E$22,$G392:$AH392),SUMIF($G$6:$AH$6,AM$6&amp;" "&amp;'Input-Func_Class'!$B$24,$G392:$AH392))+SUMIF($G$6:$AH$6,AM$6&amp;" "&amp;'Input-Func_Class'!$F$22,$G392:$AH392))&lt;Check_Limit,0,1),1)</f>
        <v>0</v>
      </c>
      <c r="AN392">
        <f ca="1">IFERROR(IF(SUMIF($G$6:$AH$6,AN$6&amp;" Total",$G392:$AH392)-(SUMIF($G$6:$AH$6,AN$6&amp;" "&amp;'Input-Func_Class'!$D$22,$G392:$AH392)+IFERROR(SUMIF($G$6:$AH$6,AN$6&amp;" "&amp;'Input-Func_Class'!$E$22,$G392:$AH392),SUMIF($G$6:$AH$6,AN$6&amp;" "&amp;'Input-Func_Class'!$B$24,$G392:$AH392))+SUMIF($G$6:$AH$6,AN$6&amp;" "&amp;'Input-Func_Class'!$F$22,$G392:$AH392))&lt;Check_Limit,0,1),1)</f>
        <v>0</v>
      </c>
      <c r="AO392">
        <f ca="1">IFERROR(IF(SUMIF($G$6:$AH$6,AO$6&amp;" Total",$G392:$AH392)-(SUMIF($G$6:$AH$6,AO$6&amp;" "&amp;'Input-Func_Class'!$D$22,$G392:$AH392)+IFERROR(SUMIF($G$6:$AH$6,AO$6&amp;" "&amp;'Input-Func_Class'!$E$22,$G392:$AH392),SUMIF($G$6:$AH$6,AO$6&amp;" "&amp;'Input-Func_Class'!$B$24,$G392:$AH392))+SUMIF($G$6:$AH$6,AO$6&amp;" "&amp;'Input-Func_Class'!$F$22,$G392:$AH392))&lt;Check_Limit,0,1),1)</f>
        <v>0</v>
      </c>
      <c r="AP392">
        <f ca="1">IFERROR(IF(SUMIF($G$6:$AH$6,AP$6&amp;" Total",$G392:$AH392)-(SUMIF($G$6:$AH$6,AP$6&amp;" "&amp;'Input-Func_Class'!$D$22,$G392:$AH392)+IFERROR(SUMIF($G$6:$AH$6,AP$6&amp;" "&amp;'Input-Func_Class'!$E$22,$G392:$AH392),SUMIF($G$6:$AH$6,AP$6&amp;" "&amp;'Input-Func_Class'!$B$24,$G392:$AH392))+SUMIF($G$6:$AH$6,AP$6&amp;" "&amp;'Input-Func_Class'!$F$22,$G392:$AH392))&lt;Check_Limit,0,1),1)</f>
        <v>0</v>
      </c>
    </row>
    <row r="393" spans="1:42" outlineLevel="1" x14ac:dyDescent="0.25">
      <c r="A393" s="30">
        <f>IF(ISBLANK('Input-Accounts'!A394),"",'Input-Accounts'!A394)</f>
        <v>338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>D$29</f>
        <v>188680447.95000002</v>
      </c>
      <c r="E393" s="11">
        <f t="shared" ca="1" si="56"/>
        <v>0</v>
      </c>
      <c r="G393" s="44">
        <f t="shared" ref="G393:AH393" ca="1" si="58">G$29</f>
        <v>0</v>
      </c>
      <c r="H393" s="44">
        <f t="shared" ca="1" si="58"/>
        <v>0</v>
      </c>
      <c r="I393" s="44">
        <f t="shared" ca="1" si="58"/>
        <v>0</v>
      </c>
      <c r="J393" s="44">
        <f t="shared" ca="1" si="58"/>
        <v>0</v>
      </c>
      <c r="K393" s="44">
        <f t="shared" ca="1" si="58"/>
        <v>188680447.95000002</v>
      </c>
      <c r="L393" s="44">
        <f t="shared" ca="1" si="58"/>
        <v>0</v>
      </c>
      <c r="M393" s="44">
        <f t="shared" ca="1" si="58"/>
        <v>188680447.95000002</v>
      </c>
      <c r="N393" s="44">
        <f t="shared" ca="1" si="58"/>
        <v>0</v>
      </c>
      <c r="O393" s="44">
        <f t="shared" ca="1" si="58"/>
        <v>0</v>
      </c>
      <c r="P393" s="44">
        <f t="shared" ca="1" si="58"/>
        <v>0</v>
      </c>
      <c r="Q393" s="44">
        <f t="shared" ca="1" si="58"/>
        <v>0</v>
      </c>
      <c r="R393" s="44">
        <f t="shared" ca="1" si="58"/>
        <v>0</v>
      </c>
      <c r="S393" s="44">
        <f t="shared" ca="1" si="58"/>
        <v>0</v>
      </c>
      <c r="T393" s="44">
        <f t="shared" ca="1" si="58"/>
        <v>0</v>
      </c>
      <c r="U393" s="44">
        <f t="shared" ca="1" si="58"/>
        <v>0</v>
      </c>
      <c r="V393" s="44">
        <f t="shared" ca="1" si="58"/>
        <v>0</v>
      </c>
      <c r="W393" s="44">
        <f t="shared" ca="1" si="58"/>
        <v>0</v>
      </c>
      <c r="X393" s="44">
        <f t="shared" ca="1" si="58"/>
        <v>0</v>
      </c>
      <c r="Y393" s="44">
        <f t="shared" ca="1" si="58"/>
        <v>0</v>
      </c>
      <c r="Z393" s="44">
        <f t="shared" ca="1" si="58"/>
        <v>0</v>
      </c>
      <c r="AA393" s="44">
        <f t="shared" ca="1" si="58"/>
        <v>0</v>
      </c>
      <c r="AB393" s="44">
        <f t="shared" ca="1" si="58"/>
        <v>0</v>
      </c>
      <c r="AC393" s="44">
        <f t="shared" ca="1" si="58"/>
        <v>0</v>
      </c>
      <c r="AD393" s="44">
        <f t="shared" ca="1" si="58"/>
        <v>0</v>
      </c>
      <c r="AE393" s="44">
        <f t="shared" ca="1" si="58"/>
        <v>0</v>
      </c>
      <c r="AF393" s="44">
        <f t="shared" ca="1" si="58"/>
        <v>0</v>
      </c>
      <c r="AG393" s="44">
        <f t="shared" ca="1" si="58"/>
        <v>0</v>
      </c>
      <c r="AH393" s="44">
        <f t="shared" ca="1" si="58"/>
        <v>0</v>
      </c>
      <c r="AJ393">
        <f ca="1">IFERROR(IF(SUMIF($G$6:$AH$6,AJ$6&amp;" Total",$G393:$AH393)-(SUMIF($G$6:$AH$6,AJ$6&amp;" "&amp;'Input-Func_Class'!$D$22,$G393:$AH393)+IFERROR(SUMIF($G$6:$AH$6,AJ$6&amp;" "&amp;'Input-Func_Class'!$E$22,$G393:$AH393),SUMIF($G$6:$AH$6,AJ$6&amp;" "&amp;'Input-Func_Class'!$B$24,$G393:$AH393))+SUMIF($G$6:$AH$6,AJ$6&amp;" "&amp;'Input-Func_Class'!$F$22,$G393:$AH393))&lt;Check_Limit,0,1),1)</f>
        <v>0</v>
      </c>
      <c r="AK393">
        <f ca="1">IFERROR(IF(SUMIF($G$6:$AH$6,AK$6&amp;" Total",$G393:$AH393)-(SUMIF($G$6:$AH$6,AK$6&amp;" "&amp;'Input-Func_Class'!$D$22,$G393:$AH393)+IFERROR(SUMIF($G$6:$AH$6,AK$6&amp;" "&amp;'Input-Func_Class'!$E$22,$G393:$AH393),SUMIF($G$6:$AH$6,AK$6&amp;" "&amp;'Input-Func_Class'!$B$24,$G393:$AH393))+SUMIF($G$6:$AH$6,AK$6&amp;" "&amp;'Input-Func_Class'!$F$22,$G393:$AH393))&lt;Check_Limit,0,1),1)</f>
        <v>0</v>
      </c>
      <c r="AL393">
        <f ca="1">IFERROR(IF(SUMIF($G$6:$AH$6,AL$6&amp;" Total",$G393:$AH393)-(SUMIF($G$6:$AH$6,AL$6&amp;" "&amp;'Input-Func_Class'!$D$22,$G393:$AH393)+IFERROR(SUMIF($G$6:$AH$6,AL$6&amp;" "&amp;'Input-Func_Class'!$E$22,$G393:$AH393),SUMIF($G$6:$AH$6,AL$6&amp;" "&amp;'Input-Func_Class'!$B$24,$G393:$AH393))+SUMIF($G$6:$AH$6,AL$6&amp;" "&amp;'Input-Func_Class'!$F$22,$G393:$AH393))&lt;Check_Limit,0,1),1)</f>
        <v>0</v>
      </c>
      <c r="AM393">
        <f ca="1">IFERROR(IF(SUMIF($G$6:$AH$6,AM$6&amp;" Total",$G393:$AH393)-(SUMIF($G$6:$AH$6,AM$6&amp;" "&amp;'Input-Func_Class'!$D$22,$G393:$AH393)+IFERROR(SUMIF($G$6:$AH$6,AM$6&amp;" "&amp;'Input-Func_Class'!$E$22,$G393:$AH393),SUMIF($G$6:$AH$6,AM$6&amp;" "&amp;'Input-Func_Class'!$B$24,$G393:$AH393))+SUMIF($G$6:$AH$6,AM$6&amp;" "&amp;'Input-Func_Class'!$F$22,$G393:$AH393))&lt;Check_Limit,0,1),1)</f>
        <v>0</v>
      </c>
      <c r="AN393">
        <f ca="1">IFERROR(IF(SUMIF($G$6:$AH$6,AN$6&amp;" Total",$G393:$AH393)-(SUMIF($G$6:$AH$6,AN$6&amp;" "&amp;'Input-Func_Class'!$D$22,$G393:$AH393)+IFERROR(SUMIF($G$6:$AH$6,AN$6&amp;" "&amp;'Input-Func_Class'!$E$22,$G393:$AH393),SUMIF($G$6:$AH$6,AN$6&amp;" "&amp;'Input-Func_Class'!$B$24,$G393:$AH393))+SUMIF($G$6:$AH$6,AN$6&amp;" "&amp;'Input-Func_Class'!$F$22,$G393:$AH393))&lt;Check_Limit,0,1),1)</f>
        <v>0</v>
      </c>
      <c r="AO393">
        <f ca="1">IFERROR(IF(SUMIF($G$6:$AH$6,AO$6&amp;" Total",$G393:$AH393)-(SUMIF($G$6:$AH$6,AO$6&amp;" "&amp;'Input-Func_Class'!$D$22,$G393:$AH393)+IFERROR(SUMIF($G$6:$AH$6,AO$6&amp;" "&amp;'Input-Func_Class'!$E$22,$G393:$AH393),SUMIF($G$6:$AH$6,AO$6&amp;" "&amp;'Input-Func_Class'!$B$24,$G393:$AH393))+SUMIF($G$6:$AH$6,AO$6&amp;" "&amp;'Input-Func_Class'!$F$22,$G393:$AH393))&lt;Check_Limit,0,1),1)</f>
        <v>0</v>
      </c>
      <c r="AP393">
        <f ca="1">IFERROR(IF(SUMIF($G$6:$AH$6,AP$6&amp;" Total",$G393:$AH393)-(SUMIF($G$6:$AH$6,AP$6&amp;" "&amp;'Input-Func_Class'!$D$22,$G393:$AH393)+IFERROR(SUMIF($G$6:$AH$6,AP$6&amp;" "&amp;'Input-Func_Class'!$E$22,$G393:$AH393),SUMIF($G$6:$AH$6,AP$6&amp;" "&amp;'Input-Func_Class'!$B$24,$G393:$AH393))+SUMIF($G$6:$AH$6,AP$6&amp;" "&amp;'Input-Func_Class'!$F$22,$G393:$AH393))&lt;Check_Limit,0,1),1)</f>
        <v>0</v>
      </c>
    </row>
    <row r="394" spans="1:42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>D$39</f>
        <v>37485808.819999993</v>
      </c>
      <c r="E394" s="11">
        <f t="shared" ca="1" si="56"/>
        <v>0</v>
      </c>
      <c r="G394" s="44">
        <f t="shared" ref="G394:AH394" ca="1" si="59">G$39</f>
        <v>0</v>
      </c>
      <c r="H394" s="44">
        <f t="shared" ca="1" si="59"/>
        <v>0</v>
      </c>
      <c r="I394" s="44">
        <f t="shared" ca="1" si="59"/>
        <v>0</v>
      </c>
      <c r="J394" s="44">
        <f t="shared" ca="1" si="59"/>
        <v>0</v>
      </c>
      <c r="K394" s="44">
        <f t="shared" ca="1" si="59"/>
        <v>0</v>
      </c>
      <c r="L394" s="44">
        <f t="shared" ca="1" si="59"/>
        <v>0</v>
      </c>
      <c r="M394" s="44">
        <f t="shared" ca="1" si="59"/>
        <v>0</v>
      </c>
      <c r="N394" s="44">
        <f t="shared" ca="1" si="59"/>
        <v>0</v>
      </c>
      <c r="O394" s="44">
        <f t="shared" ca="1" si="59"/>
        <v>37485808.819999993</v>
      </c>
      <c r="P394" s="44">
        <f t="shared" ca="1" si="59"/>
        <v>37485808.819999993</v>
      </c>
      <c r="Q394" s="44">
        <f t="shared" ca="1" si="59"/>
        <v>0</v>
      </c>
      <c r="R394" s="44">
        <f t="shared" ca="1" si="59"/>
        <v>0</v>
      </c>
      <c r="S394" s="44">
        <f t="shared" ca="1" si="59"/>
        <v>0</v>
      </c>
      <c r="T394" s="44">
        <f t="shared" ca="1" si="59"/>
        <v>0</v>
      </c>
      <c r="U394" s="44">
        <f t="shared" ca="1" si="59"/>
        <v>0</v>
      </c>
      <c r="V394" s="44">
        <f t="shared" ca="1" si="59"/>
        <v>0</v>
      </c>
      <c r="W394" s="44">
        <f t="shared" ca="1" si="59"/>
        <v>0</v>
      </c>
      <c r="X394" s="44">
        <f t="shared" ca="1" si="59"/>
        <v>0</v>
      </c>
      <c r="Y394" s="44">
        <f t="shared" ca="1" si="59"/>
        <v>0</v>
      </c>
      <c r="Z394" s="44">
        <f t="shared" ca="1" si="59"/>
        <v>0</v>
      </c>
      <c r="AA394" s="44">
        <f t="shared" ca="1" si="59"/>
        <v>0</v>
      </c>
      <c r="AB394" s="44">
        <f t="shared" ca="1" si="59"/>
        <v>0</v>
      </c>
      <c r="AC394" s="44">
        <f t="shared" ca="1" si="59"/>
        <v>0</v>
      </c>
      <c r="AD394" s="44">
        <f t="shared" ca="1" si="59"/>
        <v>0</v>
      </c>
      <c r="AE394" s="44">
        <f t="shared" ca="1" si="59"/>
        <v>0</v>
      </c>
      <c r="AF394" s="44">
        <f t="shared" ca="1" si="59"/>
        <v>0</v>
      </c>
      <c r="AG394" s="44">
        <f t="shared" ca="1" si="59"/>
        <v>0</v>
      </c>
      <c r="AH394" s="44">
        <f t="shared" ca="1" si="59"/>
        <v>0</v>
      </c>
      <c r="AJ394">
        <f ca="1">IFERROR(IF(SUMIF($G$6:$AH$6,AJ$6&amp;" Total",$G394:$AH394)-(SUMIF($G$6:$AH$6,AJ$6&amp;" "&amp;'Input-Func_Class'!$D$22,$G394:$AH394)+IFERROR(SUMIF($G$6:$AH$6,AJ$6&amp;" "&amp;'Input-Func_Class'!$E$22,$G394:$AH394),SUMIF($G$6:$AH$6,AJ$6&amp;" "&amp;'Input-Func_Class'!$B$24,$G394:$AH394))+SUMIF($G$6:$AH$6,AJ$6&amp;" "&amp;'Input-Func_Class'!$F$22,$G394:$AH394))&lt;Check_Limit,0,1),1)</f>
        <v>0</v>
      </c>
      <c r="AK394">
        <f ca="1">IFERROR(IF(SUMIF($G$6:$AH$6,AK$6&amp;" Total",$G394:$AH394)-(SUMIF($G$6:$AH$6,AK$6&amp;" "&amp;'Input-Func_Class'!$D$22,$G394:$AH394)+IFERROR(SUMIF($G$6:$AH$6,AK$6&amp;" "&amp;'Input-Func_Class'!$E$22,$G394:$AH394),SUMIF($G$6:$AH$6,AK$6&amp;" "&amp;'Input-Func_Class'!$B$24,$G394:$AH394))+SUMIF($G$6:$AH$6,AK$6&amp;" "&amp;'Input-Func_Class'!$F$22,$G394:$AH394))&lt;Check_Limit,0,1),1)</f>
        <v>0</v>
      </c>
      <c r="AL394">
        <f ca="1">IFERROR(IF(SUMIF($G$6:$AH$6,AL$6&amp;" Total",$G394:$AH394)-(SUMIF($G$6:$AH$6,AL$6&amp;" "&amp;'Input-Func_Class'!$D$22,$G394:$AH394)+IFERROR(SUMIF($G$6:$AH$6,AL$6&amp;" "&amp;'Input-Func_Class'!$E$22,$G394:$AH394),SUMIF($G$6:$AH$6,AL$6&amp;" "&amp;'Input-Func_Class'!$B$24,$G394:$AH394))+SUMIF($G$6:$AH$6,AL$6&amp;" "&amp;'Input-Func_Class'!$F$22,$G394:$AH394))&lt;Check_Limit,0,1),1)</f>
        <v>0</v>
      </c>
      <c r="AM394">
        <f ca="1">IFERROR(IF(SUMIF($G$6:$AH$6,AM$6&amp;" Total",$G394:$AH394)-(SUMIF($G$6:$AH$6,AM$6&amp;" "&amp;'Input-Func_Class'!$D$22,$G394:$AH394)+IFERROR(SUMIF($G$6:$AH$6,AM$6&amp;" "&amp;'Input-Func_Class'!$E$22,$G394:$AH394),SUMIF($G$6:$AH$6,AM$6&amp;" "&amp;'Input-Func_Class'!$B$24,$G394:$AH394))+SUMIF($G$6:$AH$6,AM$6&amp;" "&amp;'Input-Func_Class'!$F$22,$G394:$AH394))&lt;Check_Limit,0,1),1)</f>
        <v>0</v>
      </c>
      <c r="AN394">
        <f ca="1">IFERROR(IF(SUMIF($G$6:$AH$6,AN$6&amp;" Total",$G394:$AH394)-(SUMIF($G$6:$AH$6,AN$6&amp;" "&amp;'Input-Func_Class'!$D$22,$G394:$AH394)+IFERROR(SUMIF($G$6:$AH$6,AN$6&amp;" "&amp;'Input-Func_Class'!$E$22,$G394:$AH394),SUMIF($G$6:$AH$6,AN$6&amp;" "&amp;'Input-Func_Class'!$B$24,$G394:$AH394))+SUMIF($G$6:$AH$6,AN$6&amp;" "&amp;'Input-Func_Class'!$F$22,$G394:$AH394))&lt;Check_Limit,0,1),1)</f>
        <v>0</v>
      </c>
      <c r="AO394">
        <f ca="1">IFERROR(IF(SUMIF($G$6:$AH$6,AO$6&amp;" Total",$G394:$AH394)-(SUMIF($G$6:$AH$6,AO$6&amp;" "&amp;'Input-Func_Class'!$D$22,$G394:$AH394)+IFERROR(SUMIF($G$6:$AH$6,AO$6&amp;" "&amp;'Input-Func_Class'!$E$22,$G394:$AH394),SUMIF($G$6:$AH$6,AO$6&amp;" "&amp;'Input-Func_Class'!$B$24,$G394:$AH394))+SUMIF($G$6:$AH$6,AO$6&amp;" "&amp;'Input-Func_Class'!$F$22,$G394:$AH394))&lt;Check_Limit,0,1),1)</f>
        <v>0</v>
      </c>
      <c r="AP394">
        <f ca="1">IFERROR(IF(SUMIF($G$6:$AH$6,AP$6&amp;" Total",$G394:$AH394)-(SUMIF($G$6:$AH$6,AP$6&amp;" "&amp;'Input-Func_Class'!$D$22,$G394:$AH394)+IFERROR(SUMIF($G$6:$AH$6,AP$6&amp;" "&amp;'Input-Func_Class'!$E$22,$G394:$AH394),SUMIF($G$6:$AH$6,AP$6&amp;" "&amp;'Input-Func_Class'!$B$24,$G394:$AH394))+SUMIF($G$6:$AH$6,AP$6&amp;" "&amp;'Input-Func_Class'!$F$22,$G394:$AH394))&lt;Check_Limit,0,1),1)</f>
        <v>0</v>
      </c>
    </row>
    <row r="395" spans="1:42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>D$48</f>
        <v>432658901.76999998</v>
      </c>
      <c r="E395" s="11">
        <f t="shared" ca="1" si="56"/>
        <v>0</v>
      </c>
      <c r="G395" s="44">
        <f t="shared" ref="G395:AH395" ca="1" si="60">G$48</f>
        <v>0</v>
      </c>
      <c r="H395" s="44">
        <f t="shared" ca="1" si="60"/>
        <v>0</v>
      </c>
      <c r="I395" s="44">
        <f t="shared" ca="1" si="60"/>
        <v>0</v>
      </c>
      <c r="J395" s="44">
        <f t="shared" ca="1" si="60"/>
        <v>0</v>
      </c>
      <c r="K395" s="44">
        <f t="shared" ca="1" si="60"/>
        <v>0</v>
      </c>
      <c r="L395" s="44">
        <f t="shared" ca="1" si="60"/>
        <v>0</v>
      </c>
      <c r="M395" s="44">
        <f t="shared" ca="1" si="60"/>
        <v>0</v>
      </c>
      <c r="N395" s="44">
        <f t="shared" ca="1" si="60"/>
        <v>0</v>
      </c>
      <c r="O395" s="44">
        <f t="shared" ca="1" si="60"/>
        <v>0</v>
      </c>
      <c r="P395" s="44">
        <f t="shared" ca="1" si="60"/>
        <v>0</v>
      </c>
      <c r="Q395" s="44">
        <f t="shared" ca="1" si="60"/>
        <v>0</v>
      </c>
      <c r="R395" s="44">
        <f t="shared" ca="1" si="60"/>
        <v>0</v>
      </c>
      <c r="S395" s="44">
        <f t="shared" ca="1" si="60"/>
        <v>432658901.76999998</v>
      </c>
      <c r="T395" s="44">
        <f t="shared" ca="1" si="60"/>
        <v>432658901.76999998</v>
      </c>
      <c r="U395" s="44">
        <f t="shared" ca="1" si="60"/>
        <v>0</v>
      </c>
      <c r="V395" s="44">
        <f t="shared" ca="1" si="60"/>
        <v>0</v>
      </c>
      <c r="W395" s="44">
        <f t="shared" ca="1" si="60"/>
        <v>0</v>
      </c>
      <c r="X395" s="44">
        <f t="shared" ca="1" si="60"/>
        <v>0</v>
      </c>
      <c r="Y395" s="44">
        <f t="shared" ca="1" si="60"/>
        <v>0</v>
      </c>
      <c r="Z395" s="44">
        <f t="shared" ca="1" si="60"/>
        <v>0</v>
      </c>
      <c r="AA395" s="44">
        <f t="shared" ca="1" si="60"/>
        <v>0</v>
      </c>
      <c r="AB395" s="44">
        <f t="shared" ca="1" si="60"/>
        <v>0</v>
      </c>
      <c r="AC395" s="44">
        <f t="shared" ca="1" si="60"/>
        <v>0</v>
      </c>
      <c r="AD395" s="44">
        <f t="shared" ca="1" si="60"/>
        <v>0</v>
      </c>
      <c r="AE395" s="44">
        <f t="shared" ca="1" si="60"/>
        <v>0</v>
      </c>
      <c r="AF395" s="44">
        <f t="shared" ca="1" si="60"/>
        <v>0</v>
      </c>
      <c r="AG395" s="44">
        <f t="shared" ca="1" si="60"/>
        <v>0</v>
      </c>
      <c r="AH395" s="44">
        <f t="shared" ca="1" si="60"/>
        <v>0</v>
      </c>
      <c r="AJ395">
        <f ca="1">IFERROR(IF(SUMIF($G$6:$AH$6,AJ$6&amp;" Total",$G395:$AH395)-(SUMIF($G$6:$AH$6,AJ$6&amp;" "&amp;'Input-Func_Class'!$D$22,$G395:$AH395)+IFERROR(SUMIF($G$6:$AH$6,AJ$6&amp;" "&amp;'Input-Func_Class'!$E$22,$G395:$AH395),SUMIF($G$6:$AH$6,AJ$6&amp;" "&amp;'Input-Func_Class'!$B$24,$G395:$AH395))+SUMIF($G$6:$AH$6,AJ$6&amp;" "&amp;'Input-Func_Class'!$F$22,$G395:$AH395))&lt;Check_Limit,0,1),1)</f>
        <v>0</v>
      </c>
      <c r="AK395">
        <f ca="1">IFERROR(IF(SUMIF($G$6:$AH$6,AK$6&amp;" Total",$G395:$AH395)-(SUMIF($G$6:$AH$6,AK$6&amp;" "&amp;'Input-Func_Class'!$D$22,$G395:$AH395)+IFERROR(SUMIF($G$6:$AH$6,AK$6&amp;" "&amp;'Input-Func_Class'!$E$22,$G395:$AH395),SUMIF($G$6:$AH$6,AK$6&amp;" "&amp;'Input-Func_Class'!$B$24,$G395:$AH395))+SUMIF($G$6:$AH$6,AK$6&amp;" "&amp;'Input-Func_Class'!$F$22,$G395:$AH395))&lt;Check_Limit,0,1),1)</f>
        <v>0</v>
      </c>
      <c r="AL395">
        <f ca="1">IFERROR(IF(SUMIF($G$6:$AH$6,AL$6&amp;" Total",$G395:$AH395)-(SUMIF($G$6:$AH$6,AL$6&amp;" "&amp;'Input-Func_Class'!$D$22,$G395:$AH395)+IFERROR(SUMIF($G$6:$AH$6,AL$6&amp;" "&amp;'Input-Func_Class'!$E$22,$G395:$AH395),SUMIF($G$6:$AH$6,AL$6&amp;" "&amp;'Input-Func_Class'!$B$24,$G395:$AH395))+SUMIF($G$6:$AH$6,AL$6&amp;" "&amp;'Input-Func_Class'!$F$22,$G395:$AH395))&lt;Check_Limit,0,1),1)</f>
        <v>0</v>
      </c>
      <c r="AM395">
        <f ca="1">IFERROR(IF(SUMIF($G$6:$AH$6,AM$6&amp;" Total",$G395:$AH395)-(SUMIF($G$6:$AH$6,AM$6&amp;" "&amp;'Input-Func_Class'!$D$22,$G395:$AH395)+IFERROR(SUMIF($G$6:$AH$6,AM$6&amp;" "&amp;'Input-Func_Class'!$E$22,$G395:$AH395),SUMIF($G$6:$AH$6,AM$6&amp;" "&amp;'Input-Func_Class'!$B$24,$G395:$AH395))+SUMIF($G$6:$AH$6,AM$6&amp;" "&amp;'Input-Func_Class'!$F$22,$G395:$AH395))&lt;Check_Limit,0,1),1)</f>
        <v>0</v>
      </c>
      <c r="AN395">
        <f ca="1">IFERROR(IF(SUMIF($G$6:$AH$6,AN$6&amp;" Total",$G395:$AH395)-(SUMIF($G$6:$AH$6,AN$6&amp;" "&amp;'Input-Func_Class'!$D$22,$G395:$AH395)+IFERROR(SUMIF($G$6:$AH$6,AN$6&amp;" "&amp;'Input-Func_Class'!$E$22,$G395:$AH395),SUMIF($G$6:$AH$6,AN$6&amp;" "&amp;'Input-Func_Class'!$B$24,$G395:$AH395))+SUMIF($G$6:$AH$6,AN$6&amp;" "&amp;'Input-Func_Class'!$F$22,$G395:$AH395))&lt;Check_Limit,0,1),1)</f>
        <v>0</v>
      </c>
      <c r="AO395">
        <f ca="1">IFERROR(IF(SUMIF($G$6:$AH$6,AO$6&amp;" Total",$G395:$AH395)-(SUMIF($G$6:$AH$6,AO$6&amp;" "&amp;'Input-Func_Class'!$D$22,$G395:$AH395)+IFERROR(SUMIF($G$6:$AH$6,AO$6&amp;" "&amp;'Input-Func_Class'!$E$22,$G395:$AH395),SUMIF($G$6:$AH$6,AO$6&amp;" "&amp;'Input-Func_Class'!$B$24,$G395:$AH395))+SUMIF($G$6:$AH$6,AO$6&amp;" "&amp;'Input-Func_Class'!$F$22,$G395:$AH395))&lt;Check_Limit,0,1),1)</f>
        <v>0</v>
      </c>
      <c r="AP395">
        <f ca="1">IFERROR(IF(SUMIF($G$6:$AH$6,AP$6&amp;" Total",$G395:$AH395)-(SUMIF($G$6:$AH$6,AP$6&amp;" "&amp;'Input-Func_Class'!$D$22,$G395:$AH395)+IFERROR(SUMIF($G$6:$AH$6,AP$6&amp;" "&amp;'Input-Func_Class'!$E$22,$G395:$AH395),SUMIF($G$6:$AH$6,AP$6&amp;" "&amp;'Input-Func_Class'!$B$24,$G395:$AH395))+SUMIF($G$6:$AH$6,AP$6&amp;" "&amp;'Input-Func_Class'!$F$22,$G395:$AH395))&lt;Check_Limit,0,1),1)</f>
        <v>0</v>
      </c>
    </row>
    <row r="396" spans="1:42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>D$62</f>
        <v>6044444002.2699986</v>
      </c>
      <c r="E396" s="11">
        <f t="shared" ca="1" si="56"/>
        <v>0</v>
      </c>
      <c r="G396" s="44">
        <f t="shared" ref="G396:AH396" ca="1" si="61">G$62</f>
        <v>0</v>
      </c>
      <c r="H396" s="44">
        <f t="shared" ca="1" si="61"/>
        <v>0</v>
      </c>
      <c r="I396" s="44">
        <f t="shared" ca="1" si="61"/>
        <v>0</v>
      </c>
      <c r="J396" s="44">
        <f t="shared" ca="1" si="61"/>
        <v>0</v>
      </c>
      <c r="K396" s="44">
        <f t="shared" ca="1" si="61"/>
        <v>0</v>
      </c>
      <c r="L396" s="44">
        <f t="shared" ca="1" si="61"/>
        <v>0</v>
      </c>
      <c r="M396" s="44">
        <f t="shared" ca="1" si="61"/>
        <v>0</v>
      </c>
      <c r="N396" s="44">
        <f t="shared" ca="1" si="61"/>
        <v>0</v>
      </c>
      <c r="O396" s="44">
        <f t="shared" ca="1" si="61"/>
        <v>0</v>
      </c>
      <c r="P396" s="44">
        <f t="shared" ca="1" si="61"/>
        <v>0</v>
      </c>
      <c r="Q396" s="44">
        <f t="shared" ca="1" si="61"/>
        <v>0</v>
      </c>
      <c r="R396" s="44">
        <f t="shared" ca="1" si="61"/>
        <v>0</v>
      </c>
      <c r="S396" s="44">
        <f t="shared" ca="1" si="61"/>
        <v>0</v>
      </c>
      <c r="T396" s="44">
        <f t="shared" ca="1" si="61"/>
        <v>0</v>
      </c>
      <c r="U396" s="44">
        <f t="shared" ca="1" si="61"/>
        <v>0</v>
      </c>
      <c r="V396" s="44">
        <f t="shared" ca="1" si="61"/>
        <v>0</v>
      </c>
      <c r="W396" s="44">
        <f t="shared" ca="1" si="61"/>
        <v>4608408381.5047846</v>
      </c>
      <c r="X396" s="44">
        <f t="shared" ca="1" si="61"/>
        <v>3546490670.0268488</v>
      </c>
      <c r="Y396" s="44">
        <f t="shared" ca="1" si="61"/>
        <v>0</v>
      </c>
      <c r="Z396" s="44">
        <f t="shared" ca="1" si="61"/>
        <v>1061917711.4779354</v>
      </c>
      <c r="AA396" s="44">
        <f t="shared" ca="1" si="61"/>
        <v>1436035620.7652154</v>
      </c>
      <c r="AB396" s="44">
        <f t="shared" ca="1" si="61"/>
        <v>0</v>
      </c>
      <c r="AC396" s="44">
        <f t="shared" ca="1" si="61"/>
        <v>0</v>
      </c>
      <c r="AD396" s="44">
        <f t="shared" ca="1" si="61"/>
        <v>1436035620.7652154</v>
      </c>
      <c r="AE396" s="44">
        <f t="shared" ca="1" si="61"/>
        <v>0</v>
      </c>
      <c r="AF396" s="44">
        <f t="shared" ca="1" si="61"/>
        <v>0</v>
      </c>
      <c r="AG396" s="44">
        <f t="shared" ca="1" si="61"/>
        <v>0</v>
      </c>
      <c r="AH396" s="44">
        <f t="shared" ca="1" si="61"/>
        <v>0</v>
      </c>
      <c r="AJ396">
        <f ca="1">IFERROR(IF(SUMIF($G$6:$AH$6,AJ$6&amp;" Total",$G396:$AH396)-(SUMIF($G$6:$AH$6,AJ$6&amp;" "&amp;'Input-Func_Class'!$D$22,$G396:$AH396)+IFERROR(SUMIF($G$6:$AH$6,AJ$6&amp;" "&amp;'Input-Func_Class'!$E$22,$G396:$AH396),SUMIF($G$6:$AH$6,AJ$6&amp;" "&amp;'Input-Func_Class'!$B$24,$G396:$AH396))+SUMIF($G$6:$AH$6,AJ$6&amp;" "&amp;'Input-Func_Class'!$F$22,$G396:$AH396))&lt;Check_Limit,0,1),1)</f>
        <v>0</v>
      </c>
      <c r="AK396">
        <f ca="1">IFERROR(IF(SUMIF($G$6:$AH$6,AK$6&amp;" Total",$G396:$AH396)-(SUMIF($G$6:$AH$6,AK$6&amp;" "&amp;'Input-Func_Class'!$D$22,$G396:$AH396)+IFERROR(SUMIF($G$6:$AH$6,AK$6&amp;" "&amp;'Input-Func_Class'!$E$22,$G396:$AH396),SUMIF($G$6:$AH$6,AK$6&amp;" "&amp;'Input-Func_Class'!$B$24,$G396:$AH396))+SUMIF($G$6:$AH$6,AK$6&amp;" "&amp;'Input-Func_Class'!$F$22,$G396:$AH396))&lt;Check_Limit,0,1),1)</f>
        <v>0</v>
      </c>
      <c r="AL396">
        <f ca="1">IFERROR(IF(SUMIF($G$6:$AH$6,AL$6&amp;" Total",$G396:$AH396)-(SUMIF($G$6:$AH$6,AL$6&amp;" "&amp;'Input-Func_Class'!$D$22,$G396:$AH396)+IFERROR(SUMIF($G$6:$AH$6,AL$6&amp;" "&amp;'Input-Func_Class'!$E$22,$G396:$AH396),SUMIF($G$6:$AH$6,AL$6&amp;" "&amp;'Input-Func_Class'!$B$24,$G396:$AH396))+SUMIF($G$6:$AH$6,AL$6&amp;" "&amp;'Input-Func_Class'!$F$22,$G396:$AH396))&lt;Check_Limit,0,1),1)</f>
        <v>0</v>
      </c>
      <c r="AM396">
        <f ca="1">IFERROR(IF(SUMIF($G$6:$AH$6,AM$6&amp;" Total",$G396:$AH396)-(SUMIF($G$6:$AH$6,AM$6&amp;" "&amp;'Input-Func_Class'!$D$22,$G396:$AH396)+IFERROR(SUMIF($G$6:$AH$6,AM$6&amp;" "&amp;'Input-Func_Class'!$E$22,$G396:$AH396),SUMIF($G$6:$AH$6,AM$6&amp;" "&amp;'Input-Func_Class'!$B$24,$G396:$AH396))+SUMIF($G$6:$AH$6,AM$6&amp;" "&amp;'Input-Func_Class'!$F$22,$G396:$AH396))&lt;Check_Limit,0,1),1)</f>
        <v>0</v>
      </c>
      <c r="AN396">
        <f ca="1">IFERROR(IF(SUMIF($G$6:$AH$6,AN$6&amp;" Total",$G396:$AH396)-(SUMIF($G$6:$AH$6,AN$6&amp;" "&amp;'Input-Func_Class'!$D$22,$G396:$AH396)+IFERROR(SUMIF($G$6:$AH$6,AN$6&amp;" "&amp;'Input-Func_Class'!$E$22,$G396:$AH396),SUMIF($G$6:$AH$6,AN$6&amp;" "&amp;'Input-Func_Class'!$B$24,$G396:$AH396))+SUMIF($G$6:$AH$6,AN$6&amp;" "&amp;'Input-Func_Class'!$F$22,$G396:$AH396))&lt;Check_Limit,0,1),1)</f>
        <v>0</v>
      </c>
      <c r="AO396">
        <f ca="1">IFERROR(IF(SUMIF($G$6:$AH$6,AO$6&amp;" Total",$G396:$AH396)-(SUMIF($G$6:$AH$6,AO$6&amp;" "&amp;'Input-Func_Class'!$D$22,$G396:$AH396)+IFERROR(SUMIF($G$6:$AH$6,AO$6&amp;" "&amp;'Input-Func_Class'!$E$22,$G396:$AH396),SUMIF($G$6:$AH$6,AO$6&amp;" "&amp;'Input-Func_Class'!$B$24,$G396:$AH396))+SUMIF($G$6:$AH$6,AO$6&amp;" "&amp;'Input-Func_Class'!$F$22,$G396:$AH396))&lt;Check_Limit,0,1),1)</f>
        <v>0</v>
      </c>
      <c r="AP396">
        <f ca="1">IFERROR(IF(SUMIF($G$6:$AH$6,AP$6&amp;" Total",$G396:$AH396)-(SUMIF($G$6:$AH$6,AP$6&amp;" "&amp;'Input-Func_Class'!$D$22,$G396:$AH396)+IFERROR(SUMIF($G$6:$AH$6,AP$6&amp;" "&amp;'Input-Func_Class'!$E$22,$G396:$AH396),SUMIF($G$6:$AH$6,AP$6&amp;" "&amp;'Input-Func_Class'!$B$24,$G396:$AH396))+SUMIF($G$6:$AH$6,AP$6&amp;" "&amp;'Input-Func_Class'!$F$22,$G396:$AH396))&lt;Check_Limit,0,1),1)</f>
        <v>0</v>
      </c>
    </row>
    <row r="397" spans="1:42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>D$76</f>
        <v>257699873.75</v>
      </c>
      <c r="E397" s="11">
        <f t="shared" ca="1" si="56"/>
        <v>0</v>
      </c>
      <c r="G397" s="44">
        <f t="shared" ref="G397:AH397" ca="1" si="62">G$76</f>
        <v>0</v>
      </c>
      <c r="H397" s="44">
        <f t="shared" ca="1" si="62"/>
        <v>0</v>
      </c>
      <c r="I397" s="44">
        <f t="shared" ca="1" si="62"/>
        <v>0</v>
      </c>
      <c r="J397" s="44">
        <f t="shared" ca="1" si="62"/>
        <v>0</v>
      </c>
      <c r="K397" s="44">
        <f t="shared" ca="1" si="62"/>
        <v>7253614.0872990154</v>
      </c>
      <c r="L397" s="44">
        <f t="shared" ca="1" si="62"/>
        <v>0</v>
      </c>
      <c r="M397" s="44">
        <f t="shared" ca="1" si="62"/>
        <v>7253614.0872990154</v>
      </c>
      <c r="N397" s="44">
        <f t="shared" ca="1" si="62"/>
        <v>0</v>
      </c>
      <c r="O397" s="44">
        <f t="shared" ca="1" si="62"/>
        <v>1441101.0461592958</v>
      </c>
      <c r="P397" s="44">
        <f t="shared" ca="1" si="62"/>
        <v>1441101.0461592958</v>
      </c>
      <c r="Q397" s="44">
        <f t="shared" ca="1" si="62"/>
        <v>0</v>
      </c>
      <c r="R397" s="44">
        <f t="shared" ca="1" si="62"/>
        <v>0</v>
      </c>
      <c r="S397" s="44">
        <f t="shared" ca="1" si="62"/>
        <v>16633099.714210173</v>
      </c>
      <c r="T397" s="44">
        <f t="shared" ca="1" si="62"/>
        <v>16633099.714210173</v>
      </c>
      <c r="U397" s="44">
        <f t="shared" ca="1" si="62"/>
        <v>0</v>
      </c>
      <c r="V397" s="44">
        <f t="shared" ca="1" si="62"/>
        <v>0</v>
      </c>
      <c r="W397" s="44">
        <f t="shared" ca="1" si="62"/>
        <v>177165235.29225567</v>
      </c>
      <c r="X397" s="44">
        <f t="shared" ca="1" si="62"/>
        <v>136340966.77255249</v>
      </c>
      <c r="Y397" s="44">
        <f t="shared" ca="1" si="62"/>
        <v>0</v>
      </c>
      <c r="Z397" s="44">
        <f t="shared" ca="1" si="62"/>
        <v>40824268.519703194</v>
      </c>
      <c r="AA397" s="44">
        <f t="shared" ca="1" si="62"/>
        <v>55206823.610075869</v>
      </c>
      <c r="AB397" s="44">
        <f t="shared" ca="1" si="62"/>
        <v>0</v>
      </c>
      <c r="AC397" s="44">
        <f t="shared" ca="1" si="62"/>
        <v>0</v>
      </c>
      <c r="AD397" s="44">
        <f t="shared" ca="1" si="62"/>
        <v>55206823.610075869</v>
      </c>
      <c r="AE397" s="44">
        <f t="shared" ca="1" si="62"/>
        <v>0</v>
      </c>
      <c r="AF397" s="44">
        <f t="shared" ca="1" si="62"/>
        <v>0</v>
      </c>
      <c r="AG397" s="44">
        <f t="shared" ca="1" si="62"/>
        <v>0</v>
      </c>
      <c r="AH397" s="44">
        <f t="shared" ca="1" si="62"/>
        <v>0</v>
      </c>
      <c r="AJ397">
        <f ca="1">IFERROR(IF(SUMIF($G$6:$AH$6,AJ$6&amp;" Total",$G397:$AH397)-(SUMIF($G$6:$AH$6,AJ$6&amp;" "&amp;'Input-Func_Class'!$D$22,$G397:$AH397)+IFERROR(SUMIF($G$6:$AH$6,AJ$6&amp;" "&amp;'Input-Func_Class'!$E$22,$G397:$AH397),SUMIF($G$6:$AH$6,AJ$6&amp;" "&amp;'Input-Func_Class'!$B$24,$G397:$AH397))+SUMIF($G$6:$AH$6,AJ$6&amp;" "&amp;'Input-Func_Class'!$F$22,$G397:$AH397))&lt;Check_Limit,0,1),1)</f>
        <v>0</v>
      </c>
      <c r="AK397">
        <f ca="1">IFERROR(IF(SUMIF($G$6:$AH$6,AK$6&amp;" Total",$G397:$AH397)-(SUMIF($G$6:$AH$6,AK$6&amp;" "&amp;'Input-Func_Class'!$D$22,$G397:$AH397)+IFERROR(SUMIF($G$6:$AH$6,AK$6&amp;" "&amp;'Input-Func_Class'!$E$22,$G397:$AH397),SUMIF($G$6:$AH$6,AK$6&amp;" "&amp;'Input-Func_Class'!$B$24,$G397:$AH397))+SUMIF($G$6:$AH$6,AK$6&amp;" "&amp;'Input-Func_Class'!$F$22,$G397:$AH397))&lt;Check_Limit,0,1),1)</f>
        <v>0</v>
      </c>
      <c r="AL397">
        <f ca="1">IFERROR(IF(SUMIF($G$6:$AH$6,AL$6&amp;" Total",$G397:$AH397)-(SUMIF($G$6:$AH$6,AL$6&amp;" "&amp;'Input-Func_Class'!$D$22,$G397:$AH397)+IFERROR(SUMIF($G$6:$AH$6,AL$6&amp;" "&amp;'Input-Func_Class'!$E$22,$G397:$AH397),SUMIF($G$6:$AH$6,AL$6&amp;" "&amp;'Input-Func_Class'!$B$24,$G397:$AH397))+SUMIF($G$6:$AH$6,AL$6&amp;" "&amp;'Input-Func_Class'!$F$22,$G397:$AH397))&lt;Check_Limit,0,1),1)</f>
        <v>0</v>
      </c>
      <c r="AM397">
        <f ca="1">IFERROR(IF(SUMIF($G$6:$AH$6,AM$6&amp;" Total",$G397:$AH397)-(SUMIF($G$6:$AH$6,AM$6&amp;" "&amp;'Input-Func_Class'!$D$22,$G397:$AH397)+IFERROR(SUMIF($G$6:$AH$6,AM$6&amp;" "&amp;'Input-Func_Class'!$E$22,$G397:$AH397),SUMIF($G$6:$AH$6,AM$6&amp;" "&amp;'Input-Func_Class'!$B$24,$G397:$AH397))+SUMIF($G$6:$AH$6,AM$6&amp;" "&amp;'Input-Func_Class'!$F$22,$G397:$AH397))&lt;Check_Limit,0,1),1)</f>
        <v>0</v>
      </c>
      <c r="AN397">
        <f ca="1">IFERROR(IF(SUMIF($G$6:$AH$6,AN$6&amp;" Total",$G397:$AH397)-(SUMIF($G$6:$AH$6,AN$6&amp;" "&amp;'Input-Func_Class'!$D$22,$G397:$AH397)+IFERROR(SUMIF($G$6:$AH$6,AN$6&amp;" "&amp;'Input-Func_Class'!$E$22,$G397:$AH397),SUMIF($G$6:$AH$6,AN$6&amp;" "&amp;'Input-Func_Class'!$B$24,$G397:$AH397))+SUMIF($G$6:$AH$6,AN$6&amp;" "&amp;'Input-Func_Class'!$F$22,$G397:$AH397))&lt;Check_Limit,0,1),1)</f>
        <v>0</v>
      </c>
      <c r="AO397">
        <f ca="1">IFERROR(IF(SUMIF($G$6:$AH$6,AO$6&amp;" Total",$G397:$AH397)-(SUMIF($G$6:$AH$6,AO$6&amp;" "&amp;'Input-Func_Class'!$D$22,$G397:$AH397)+IFERROR(SUMIF($G$6:$AH$6,AO$6&amp;" "&amp;'Input-Func_Class'!$E$22,$G397:$AH397),SUMIF($G$6:$AH$6,AO$6&amp;" "&amp;'Input-Func_Class'!$B$24,$G397:$AH397))+SUMIF($G$6:$AH$6,AO$6&amp;" "&amp;'Input-Func_Class'!$F$22,$G397:$AH397))&lt;Check_Limit,0,1),1)</f>
        <v>0</v>
      </c>
      <c r="AP397">
        <f ca="1">IFERROR(IF(SUMIF($G$6:$AH$6,AP$6&amp;" Total",$G397:$AH397)-(SUMIF($G$6:$AH$6,AP$6&amp;" "&amp;'Input-Func_Class'!$D$22,$G397:$AH397)+IFERROR(SUMIF($G$6:$AH$6,AP$6&amp;" "&amp;'Input-Func_Class'!$E$22,$G397:$AH397),SUMIF($G$6:$AH$6,AP$6&amp;" "&amp;'Input-Func_Class'!$B$24,$G397:$AH397))+SUMIF($G$6:$AH$6,AP$6&amp;" "&amp;'Input-Func_Class'!$F$22,$G397:$AH397))&lt;Check_Limit,0,1),1)</f>
        <v>0</v>
      </c>
    </row>
    <row r="398" spans="1:42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>SUM(D$29,D$39,D$48,D$62)</f>
        <v>6703269160.8099985</v>
      </c>
      <c r="E398" s="11">
        <f t="shared" ca="1" si="56"/>
        <v>0</v>
      </c>
      <c r="G398" s="44">
        <f t="shared" ref="G398:AH398" ca="1" si="63">SUM(G$29,G$39,G$48,G$62)</f>
        <v>0</v>
      </c>
      <c r="H398" s="44">
        <f t="shared" ca="1" si="63"/>
        <v>0</v>
      </c>
      <c r="I398" s="44">
        <f t="shared" ca="1" si="63"/>
        <v>0</v>
      </c>
      <c r="J398" s="44">
        <f t="shared" ca="1" si="63"/>
        <v>0</v>
      </c>
      <c r="K398" s="44">
        <f t="shared" ca="1" si="63"/>
        <v>188680447.95000002</v>
      </c>
      <c r="L398" s="44">
        <f t="shared" ca="1" si="63"/>
        <v>0</v>
      </c>
      <c r="M398" s="44">
        <f t="shared" ca="1" si="63"/>
        <v>188680447.95000002</v>
      </c>
      <c r="N398" s="44">
        <f t="shared" ca="1" si="63"/>
        <v>0</v>
      </c>
      <c r="O398" s="44">
        <f t="shared" ca="1" si="63"/>
        <v>37485808.819999993</v>
      </c>
      <c r="P398" s="44">
        <f t="shared" ca="1" si="63"/>
        <v>37485808.819999993</v>
      </c>
      <c r="Q398" s="44">
        <f t="shared" ca="1" si="63"/>
        <v>0</v>
      </c>
      <c r="R398" s="44">
        <f t="shared" ca="1" si="63"/>
        <v>0</v>
      </c>
      <c r="S398" s="44">
        <f t="shared" ca="1" si="63"/>
        <v>432658901.76999998</v>
      </c>
      <c r="T398" s="44">
        <f t="shared" ca="1" si="63"/>
        <v>432658901.76999998</v>
      </c>
      <c r="U398" s="44">
        <f t="shared" ca="1" si="63"/>
        <v>0</v>
      </c>
      <c r="V398" s="44">
        <f t="shared" ca="1" si="63"/>
        <v>0</v>
      </c>
      <c r="W398" s="44">
        <f t="shared" ca="1" si="63"/>
        <v>4608408381.5047846</v>
      </c>
      <c r="X398" s="44">
        <f t="shared" ca="1" si="63"/>
        <v>3546490670.0268488</v>
      </c>
      <c r="Y398" s="44">
        <f t="shared" ca="1" si="63"/>
        <v>0</v>
      </c>
      <c r="Z398" s="44">
        <f t="shared" ca="1" si="63"/>
        <v>1061917711.4779354</v>
      </c>
      <c r="AA398" s="44">
        <f t="shared" ca="1" si="63"/>
        <v>1436035620.7652154</v>
      </c>
      <c r="AB398" s="44">
        <f t="shared" ca="1" si="63"/>
        <v>0</v>
      </c>
      <c r="AC398" s="44">
        <f t="shared" ca="1" si="63"/>
        <v>0</v>
      </c>
      <c r="AD398" s="44">
        <f t="shared" ca="1" si="63"/>
        <v>1436035620.7652154</v>
      </c>
      <c r="AE398" s="44">
        <f t="shared" ca="1" si="63"/>
        <v>0</v>
      </c>
      <c r="AF398" s="44">
        <f t="shared" ca="1" si="63"/>
        <v>0</v>
      </c>
      <c r="AG398" s="44">
        <f t="shared" ca="1" si="63"/>
        <v>0</v>
      </c>
      <c r="AH398" s="44">
        <f t="shared" ca="1" si="63"/>
        <v>0</v>
      </c>
      <c r="AJ398">
        <f ca="1">IFERROR(IF(SUMIF($G$6:$AH$6,AJ$6&amp;" Total",$G398:$AH398)-(SUMIF($G$6:$AH$6,AJ$6&amp;" "&amp;'Input-Func_Class'!$D$22,$G398:$AH398)+IFERROR(SUMIF($G$6:$AH$6,AJ$6&amp;" "&amp;'Input-Func_Class'!$E$22,$G398:$AH398),SUMIF($G$6:$AH$6,AJ$6&amp;" "&amp;'Input-Func_Class'!$B$24,$G398:$AH398))+SUMIF($G$6:$AH$6,AJ$6&amp;" "&amp;'Input-Func_Class'!$F$22,$G398:$AH398))&lt;Check_Limit,0,1),1)</f>
        <v>0</v>
      </c>
      <c r="AK398">
        <f ca="1">IFERROR(IF(SUMIF($G$6:$AH$6,AK$6&amp;" Total",$G398:$AH398)-(SUMIF($G$6:$AH$6,AK$6&amp;" "&amp;'Input-Func_Class'!$D$22,$G398:$AH398)+IFERROR(SUMIF($G$6:$AH$6,AK$6&amp;" "&amp;'Input-Func_Class'!$E$22,$G398:$AH398),SUMIF($G$6:$AH$6,AK$6&amp;" "&amp;'Input-Func_Class'!$B$24,$G398:$AH398))+SUMIF($G$6:$AH$6,AK$6&amp;" "&amp;'Input-Func_Class'!$F$22,$G398:$AH398))&lt;Check_Limit,0,1),1)</f>
        <v>0</v>
      </c>
      <c r="AL398">
        <f ca="1">IFERROR(IF(SUMIF($G$6:$AH$6,AL$6&amp;" Total",$G398:$AH398)-(SUMIF($G$6:$AH$6,AL$6&amp;" "&amp;'Input-Func_Class'!$D$22,$G398:$AH398)+IFERROR(SUMIF($G$6:$AH$6,AL$6&amp;" "&amp;'Input-Func_Class'!$E$22,$G398:$AH398),SUMIF($G$6:$AH$6,AL$6&amp;" "&amp;'Input-Func_Class'!$B$24,$G398:$AH398))+SUMIF($G$6:$AH$6,AL$6&amp;" "&amp;'Input-Func_Class'!$F$22,$G398:$AH398))&lt;Check_Limit,0,1),1)</f>
        <v>0</v>
      </c>
      <c r="AM398">
        <f ca="1">IFERROR(IF(SUMIF($G$6:$AH$6,AM$6&amp;" Total",$G398:$AH398)-(SUMIF($G$6:$AH$6,AM$6&amp;" "&amp;'Input-Func_Class'!$D$22,$G398:$AH398)+IFERROR(SUMIF($G$6:$AH$6,AM$6&amp;" "&amp;'Input-Func_Class'!$E$22,$G398:$AH398),SUMIF($G$6:$AH$6,AM$6&amp;" "&amp;'Input-Func_Class'!$B$24,$G398:$AH398))+SUMIF($G$6:$AH$6,AM$6&amp;" "&amp;'Input-Func_Class'!$F$22,$G398:$AH398))&lt;Check_Limit,0,1),1)</f>
        <v>0</v>
      </c>
      <c r="AN398">
        <f ca="1">IFERROR(IF(SUMIF($G$6:$AH$6,AN$6&amp;" Total",$G398:$AH398)-(SUMIF($G$6:$AH$6,AN$6&amp;" "&amp;'Input-Func_Class'!$D$22,$G398:$AH398)+IFERROR(SUMIF($G$6:$AH$6,AN$6&amp;" "&amp;'Input-Func_Class'!$E$22,$G398:$AH398),SUMIF($G$6:$AH$6,AN$6&amp;" "&amp;'Input-Func_Class'!$B$24,$G398:$AH398))+SUMIF($G$6:$AH$6,AN$6&amp;" "&amp;'Input-Func_Class'!$F$22,$G398:$AH398))&lt;Check_Limit,0,1),1)</f>
        <v>0</v>
      </c>
      <c r="AO398">
        <f ca="1">IFERROR(IF(SUMIF($G$6:$AH$6,AO$6&amp;" Total",$G398:$AH398)-(SUMIF($G$6:$AH$6,AO$6&amp;" "&amp;'Input-Func_Class'!$D$22,$G398:$AH398)+IFERROR(SUMIF($G$6:$AH$6,AO$6&amp;" "&amp;'Input-Func_Class'!$E$22,$G398:$AH398),SUMIF($G$6:$AH$6,AO$6&amp;" "&amp;'Input-Func_Class'!$B$24,$G398:$AH398))+SUMIF($G$6:$AH$6,AO$6&amp;" "&amp;'Input-Func_Class'!$F$22,$G398:$AH398))&lt;Check_Limit,0,1),1)</f>
        <v>0</v>
      </c>
      <c r="AP398">
        <f ca="1">IFERROR(IF(SUMIF($G$6:$AH$6,AP$6&amp;" Total",$G398:$AH398)-(SUMIF($G$6:$AH$6,AP$6&amp;" "&amp;'Input-Func_Class'!$D$22,$G398:$AH398)+IFERROR(SUMIF($G$6:$AH$6,AP$6&amp;" "&amp;'Input-Func_Class'!$E$22,$G398:$AH398),SUMIF($G$6:$AH$6,AP$6&amp;" "&amp;'Input-Func_Class'!$B$24,$G398:$AH398))+SUMIF($G$6:$AH$6,AP$6&amp;" "&amp;'Input-Func_Class'!$F$22,$G398:$AH398))&lt;Check_Limit,0,1),1)</f>
        <v>0</v>
      </c>
    </row>
    <row r="399" spans="1:42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>D$78</f>
        <v>7078132871.7600002</v>
      </c>
      <c r="E399" s="11">
        <f t="shared" ca="1" si="56"/>
        <v>0</v>
      </c>
      <c r="G399" s="44">
        <f t="shared" ref="G399:AH399" ca="1" si="64">G$78</f>
        <v>1047715.1807155459</v>
      </c>
      <c r="H399" s="44">
        <f t="shared" ca="1" si="64"/>
        <v>0</v>
      </c>
      <c r="I399" s="44">
        <f t="shared" ca="1" si="64"/>
        <v>1047715.1807155459</v>
      </c>
      <c r="J399" s="44">
        <f t="shared" ca="1" si="64"/>
        <v>0</v>
      </c>
      <c r="K399" s="44">
        <f t="shared" ca="1" si="64"/>
        <v>200780069.17411426</v>
      </c>
      <c r="L399" s="44">
        <f t="shared" ca="1" si="64"/>
        <v>0</v>
      </c>
      <c r="M399" s="44">
        <f t="shared" ca="1" si="64"/>
        <v>200780069.17411426</v>
      </c>
      <c r="N399" s="44">
        <f t="shared" ca="1" si="64"/>
        <v>0</v>
      </c>
      <c r="O399" s="44">
        <f t="shared" ca="1" si="64"/>
        <v>40224638.50897973</v>
      </c>
      <c r="P399" s="44">
        <f t="shared" ca="1" si="64"/>
        <v>40224638.50897973</v>
      </c>
      <c r="Q399" s="44">
        <f t="shared" ca="1" si="64"/>
        <v>0</v>
      </c>
      <c r="R399" s="44">
        <f t="shared" ca="1" si="64"/>
        <v>0</v>
      </c>
      <c r="S399" s="44">
        <f t="shared" ca="1" si="64"/>
        <v>454043523.99456739</v>
      </c>
      <c r="T399" s="44">
        <f t="shared" ca="1" si="64"/>
        <v>454043523.99456739</v>
      </c>
      <c r="U399" s="44">
        <f t="shared" ca="1" si="64"/>
        <v>0</v>
      </c>
      <c r="V399" s="44">
        <f t="shared" ca="1" si="64"/>
        <v>0</v>
      </c>
      <c r="W399" s="44">
        <f t="shared" ca="1" si="64"/>
        <v>4830640463.5637827</v>
      </c>
      <c r="X399" s="44">
        <f t="shared" ca="1" si="64"/>
        <v>3718229286.3517528</v>
      </c>
      <c r="Y399" s="44">
        <f t="shared" ca="1" si="64"/>
        <v>0</v>
      </c>
      <c r="Z399" s="44">
        <f t="shared" ca="1" si="64"/>
        <v>1112411177.2120299</v>
      </c>
      <c r="AA399" s="44">
        <f t="shared" ca="1" si="64"/>
        <v>1510263665.0514095</v>
      </c>
      <c r="AB399" s="44">
        <f t="shared" ca="1" si="64"/>
        <v>0</v>
      </c>
      <c r="AC399" s="44">
        <f t="shared" ca="1" si="64"/>
        <v>0</v>
      </c>
      <c r="AD399" s="44">
        <f t="shared" ca="1" si="64"/>
        <v>1510263665.0514095</v>
      </c>
      <c r="AE399" s="44">
        <f t="shared" ca="1" si="64"/>
        <v>41132796.286431544</v>
      </c>
      <c r="AF399" s="44">
        <f t="shared" ca="1" si="64"/>
        <v>0</v>
      </c>
      <c r="AG399" s="44">
        <f t="shared" ca="1" si="64"/>
        <v>0</v>
      </c>
      <c r="AH399" s="44">
        <f t="shared" ca="1" si="64"/>
        <v>41132796.286431544</v>
      </c>
      <c r="AJ399">
        <f ca="1">IFERROR(IF(SUMIF($G$6:$AH$6,AJ$6&amp;" Total",$G399:$AH399)-(SUMIF($G$6:$AH$6,AJ$6&amp;" "&amp;'Input-Func_Class'!$D$22,$G399:$AH399)+IFERROR(SUMIF($G$6:$AH$6,AJ$6&amp;" "&amp;'Input-Func_Class'!$E$22,$G399:$AH399),SUMIF($G$6:$AH$6,AJ$6&amp;" "&amp;'Input-Func_Class'!$B$24,$G399:$AH399))+SUMIF($G$6:$AH$6,AJ$6&amp;" "&amp;'Input-Func_Class'!$F$22,$G399:$AH399))&lt;Check_Limit,0,1),1)</f>
        <v>0</v>
      </c>
      <c r="AK399">
        <f ca="1">IFERROR(IF(SUMIF($G$6:$AH$6,AK$6&amp;" Total",$G399:$AH399)-(SUMIF($G$6:$AH$6,AK$6&amp;" "&amp;'Input-Func_Class'!$D$22,$G399:$AH399)+IFERROR(SUMIF($G$6:$AH$6,AK$6&amp;" "&amp;'Input-Func_Class'!$E$22,$G399:$AH399),SUMIF($G$6:$AH$6,AK$6&amp;" "&amp;'Input-Func_Class'!$B$24,$G399:$AH399))+SUMIF($G$6:$AH$6,AK$6&amp;" "&amp;'Input-Func_Class'!$F$22,$G399:$AH399))&lt;Check_Limit,0,1),1)</f>
        <v>0</v>
      </c>
      <c r="AL399">
        <f ca="1">IFERROR(IF(SUMIF($G$6:$AH$6,AL$6&amp;" Total",$G399:$AH399)-(SUMIF($G$6:$AH$6,AL$6&amp;" "&amp;'Input-Func_Class'!$D$22,$G399:$AH399)+IFERROR(SUMIF($G$6:$AH$6,AL$6&amp;" "&amp;'Input-Func_Class'!$E$22,$G399:$AH399),SUMIF($G$6:$AH$6,AL$6&amp;" "&amp;'Input-Func_Class'!$B$24,$G399:$AH399))+SUMIF($G$6:$AH$6,AL$6&amp;" "&amp;'Input-Func_Class'!$F$22,$G399:$AH399))&lt;Check_Limit,0,1),1)</f>
        <v>0</v>
      </c>
      <c r="AM399">
        <f ca="1">IFERROR(IF(SUMIF($G$6:$AH$6,AM$6&amp;" Total",$G399:$AH399)-(SUMIF($G$6:$AH$6,AM$6&amp;" "&amp;'Input-Func_Class'!$D$22,$G399:$AH399)+IFERROR(SUMIF($G$6:$AH$6,AM$6&amp;" "&amp;'Input-Func_Class'!$E$22,$G399:$AH399),SUMIF($G$6:$AH$6,AM$6&amp;" "&amp;'Input-Func_Class'!$B$24,$G399:$AH399))+SUMIF($G$6:$AH$6,AM$6&amp;" "&amp;'Input-Func_Class'!$F$22,$G399:$AH399))&lt;Check_Limit,0,1),1)</f>
        <v>0</v>
      </c>
      <c r="AN399">
        <f ca="1">IFERROR(IF(SUMIF($G$6:$AH$6,AN$6&amp;" Total",$G399:$AH399)-(SUMIF($G$6:$AH$6,AN$6&amp;" "&amp;'Input-Func_Class'!$D$22,$G399:$AH399)+IFERROR(SUMIF($G$6:$AH$6,AN$6&amp;" "&amp;'Input-Func_Class'!$E$22,$G399:$AH399),SUMIF($G$6:$AH$6,AN$6&amp;" "&amp;'Input-Func_Class'!$B$24,$G399:$AH399))+SUMIF($G$6:$AH$6,AN$6&amp;" "&amp;'Input-Func_Class'!$F$22,$G399:$AH399))&lt;Check_Limit,0,1),1)</f>
        <v>0</v>
      </c>
      <c r="AO399">
        <f ca="1">IFERROR(IF(SUMIF($G$6:$AH$6,AO$6&amp;" Total",$G399:$AH399)-(SUMIF($G$6:$AH$6,AO$6&amp;" "&amp;'Input-Func_Class'!$D$22,$G399:$AH399)+IFERROR(SUMIF($G$6:$AH$6,AO$6&amp;" "&amp;'Input-Func_Class'!$E$22,$G399:$AH399),SUMIF($G$6:$AH$6,AO$6&amp;" "&amp;'Input-Func_Class'!$B$24,$G399:$AH399))+SUMIF($G$6:$AH$6,AO$6&amp;" "&amp;'Input-Func_Class'!$F$22,$G399:$AH399))&lt;Check_Limit,0,1),1)</f>
        <v>0</v>
      </c>
      <c r="AP399">
        <f ca="1">IFERROR(IF(SUMIF($G$6:$AH$6,AP$6&amp;" Total",$G399:$AH399)-(SUMIF($G$6:$AH$6,AP$6&amp;" "&amp;'Input-Func_Class'!$D$22,$G399:$AH399)+IFERROR(SUMIF($G$6:$AH$6,AP$6&amp;" "&amp;'Input-Func_Class'!$E$22,$G399:$AH399),SUMIF($G$6:$AH$6,AP$6&amp;" "&amp;'Input-Func_Class'!$B$24,$G399:$AH399))+SUMIF($G$6:$AH$6,AP$6&amp;" "&amp;'Input-Func_Class'!$F$22,$G399:$AH399))&lt;Check_Limit,0,1),1)</f>
        <v>0</v>
      </c>
    </row>
    <row r="400" spans="1:42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>D$161</f>
        <v>5728767832.918622</v>
      </c>
      <c r="E400" s="11">
        <f t="shared" ca="1" si="56"/>
        <v>0</v>
      </c>
      <c r="F400" s="16"/>
      <c r="G400" s="44">
        <f t="shared" ref="G400:AH400" ca="1" si="65">G$161</f>
        <v>344791.25501966767</v>
      </c>
      <c r="H400" s="44">
        <f t="shared" ca="1" si="65"/>
        <v>0</v>
      </c>
      <c r="I400" s="44">
        <f t="shared" ca="1" si="65"/>
        <v>344791.25501966767</v>
      </c>
      <c r="J400" s="44">
        <f t="shared" ca="1" si="65"/>
        <v>0</v>
      </c>
      <c r="K400" s="44">
        <f t="shared" ca="1" si="65"/>
        <v>134741558.82081485</v>
      </c>
      <c r="L400" s="44">
        <f t="shared" ca="1" si="65"/>
        <v>0</v>
      </c>
      <c r="M400" s="44">
        <f t="shared" ca="1" si="65"/>
        <v>134741558.82081485</v>
      </c>
      <c r="N400" s="44">
        <f t="shared" ca="1" si="65"/>
        <v>0</v>
      </c>
      <c r="O400" s="44">
        <f t="shared" ca="1" si="65"/>
        <v>81022858.096877635</v>
      </c>
      <c r="P400" s="44">
        <f t="shared" ca="1" si="65"/>
        <v>30151382.096877646</v>
      </c>
      <c r="Q400" s="44">
        <f t="shared" ca="1" si="65"/>
        <v>50871476</v>
      </c>
      <c r="R400" s="44">
        <f t="shared" ca="1" si="65"/>
        <v>0</v>
      </c>
      <c r="S400" s="44">
        <f t="shared" ca="1" si="65"/>
        <v>312676339.14523792</v>
      </c>
      <c r="T400" s="44">
        <f t="shared" ca="1" si="65"/>
        <v>312676339.14523792</v>
      </c>
      <c r="U400" s="44">
        <f t="shared" ca="1" si="65"/>
        <v>0</v>
      </c>
      <c r="V400" s="44">
        <f t="shared" ca="1" si="65"/>
        <v>0</v>
      </c>
      <c r="W400" s="44">
        <f t="shared" ca="1" si="65"/>
        <v>4066787368.1733961</v>
      </c>
      <c r="X400" s="44">
        <f t="shared" ca="1" si="65"/>
        <v>3130629422.7527494</v>
      </c>
      <c r="Y400" s="44">
        <f t="shared" ca="1" si="65"/>
        <v>0</v>
      </c>
      <c r="Z400" s="44">
        <f t="shared" ca="1" si="65"/>
        <v>936157945.4206475</v>
      </c>
      <c r="AA400" s="44">
        <f t="shared" ca="1" si="65"/>
        <v>1115203657.8435898</v>
      </c>
      <c r="AB400" s="44">
        <f t="shared" ca="1" si="65"/>
        <v>0</v>
      </c>
      <c r="AC400" s="44">
        <f t="shared" ca="1" si="65"/>
        <v>0</v>
      </c>
      <c r="AD400" s="44">
        <f t="shared" ca="1" si="65"/>
        <v>1115203657.8435898</v>
      </c>
      <c r="AE400" s="44">
        <f t="shared" ca="1" si="65"/>
        <v>17991259.583685681</v>
      </c>
      <c r="AF400" s="44">
        <f t="shared" ca="1" si="65"/>
        <v>0</v>
      </c>
      <c r="AG400" s="44">
        <f t="shared" ca="1" si="65"/>
        <v>0</v>
      </c>
      <c r="AH400" s="44">
        <f t="shared" ca="1" si="65"/>
        <v>17991259.583685681</v>
      </c>
      <c r="AJ400" t="s">
        <v>414</v>
      </c>
      <c r="AK400" t="s">
        <v>414</v>
      </c>
      <c r="AL400" t="s">
        <v>414</v>
      </c>
      <c r="AM400" t="s">
        <v>414</v>
      </c>
      <c r="AN400" t="s">
        <v>414</v>
      </c>
      <c r="AO400" t="s">
        <v>414</v>
      </c>
      <c r="AP400" t="s">
        <v>414</v>
      </c>
    </row>
    <row r="401" spans="1:34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>SUM(D$53:D$54,D$56)</f>
        <v>5486161588.3999996</v>
      </c>
      <c r="E401" s="11">
        <f t="shared" ca="1" si="56"/>
        <v>0</v>
      </c>
      <c r="G401" s="44">
        <f t="shared" ref="G401:AH401" ca="1" si="66">SUM(G$53:G$54,G$56)</f>
        <v>0</v>
      </c>
      <c r="H401" s="44">
        <f t="shared" ca="1" si="66"/>
        <v>0</v>
      </c>
      <c r="I401" s="44">
        <f t="shared" ca="1" si="66"/>
        <v>0</v>
      </c>
      <c r="J401" s="44">
        <f t="shared" ca="1" si="66"/>
        <v>0</v>
      </c>
      <c r="K401" s="44">
        <f t="shared" ca="1" si="66"/>
        <v>0</v>
      </c>
      <c r="L401" s="44">
        <f t="shared" ca="1" si="66"/>
        <v>0</v>
      </c>
      <c r="M401" s="44">
        <f t="shared" ca="1" si="66"/>
        <v>0</v>
      </c>
      <c r="N401" s="44">
        <f t="shared" ca="1" si="66"/>
        <v>0</v>
      </c>
      <c r="O401" s="44">
        <f t="shared" ca="1" si="66"/>
        <v>0</v>
      </c>
      <c r="P401" s="44">
        <f t="shared" ca="1" si="66"/>
        <v>0</v>
      </c>
      <c r="Q401" s="44">
        <f t="shared" ca="1" si="66"/>
        <v>0</v>
      </c>
      <c r="R401" s="44">
        <f t="shared" ca="1" si="66"/>
        <v>0</v>
      </c>
      <c r="S401" s="44">
        <f t="shared" ca="1" si="66"/>
        <v>0</v>
      </c>
      <c r="T401" s="44">
        <f t="shared" ca="1" si="66"/>
        <v>0</v>
      </c>
      <c r="U401" s="44">
        <f t="shared" ca="1" si="66"/>
        <v>0</v>
      </c>
      <c r="V401" s="44">
        <f t="shared" ca="1" si="66"/>
        <v>0</v>
      </c>
      <c r="W401" s="44">
        <f t="shared" ca="1" si="66"/>
        <v>4364682629.3499994</v>
      </c>
      <c r="X401" s="44">
        <f t="shared" ca="1" si="66"/>
        <v>3314103520.4654551</v>
      </c>
      <c r="Y401" s="44">
        <f t="shared" ca="1" si="66"/>
        <v>0</v>
      </c>
      <c r="Z401" s="44">
        <f t="shared" ca="1" si="66"/>
        <v>1050579108.8845451</v>
      </c>
      <c r="AA401" s="44">
        <f t="shared" ca="1" si="66"/>
        <v>1121478959.05</v>
      </c>
      <c r="AB401" s="44">
        <f t="shared" ca="1" si="66"/>
        <v>0</v>
      </c>
      <c r="AC401" s="44">
        <f t="shared" ca="1" si="66"/>
        <v>0</v>
      </c>
      <c r="AD401" s="44">
        <f t="shared" ca="1" si="66"/>
        <v>1121478959.05</v>
      </c>
      <c r="AE401" s="44">
        <f t="shared" ca="1" si="66"/>
        <v>0</v>
      </c>
      <c r="AF401" s="44">
        <f t="shared" ca="1" si="66"/>
        <v>0</v>
      </c>
      <c r="AG401" s="44">
        <f t="shared" ca="1" si="66"/>
        <v>0</v>
      </c>
      <c r="AH401" s="44">
        <f t="shared" ca="1" si="66"/>
        <v>0</v>
      </c>
    </row>
    <row r="402" spans="1:34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>SUM(D$53:D$54)</f>
        <v>4364682629.3499994</v>
      </c>
      <c r="E402" s="11">
        <f t="shared" ca="1" si="56"/>
        <v>0</v>
      </c>
      <c r="G402" s="44">
        <f t="shared" ref="G402:AH402" ca="1" si="67">SUM(G$53:G$54)</f>
        <v>0</v>
      </c>
      <c r="H402" s="44">
        <f t="shared" ca="1" si="67"/>
        <v>0</v>
      </c>
      <c r="I402" s="44">
        <f t="shared" ca="1" si="67"/>
        <v>0</v>
      </c>
      <c r="J402" s="44">
        <f t="shared" ca="1" si="67"/>
        <v>0</v>
      </c>
      <c r="K402" s="44">
        <f t="shared" ca="1" si="67"/>
        <v>0</v>
      </c>
      <c r="L402" s="44">
        <f t="shared" ca="1" si="67"/>
        <v>0</v>
      </c>
      <c r="M402" s="44">
        <f t="shared" ca="1" si="67"/>
        <v>0</v>
      </c>
      <c r="N402" s="44">
        <f t="shared" ca="1" si="67"/>
        <v>0</v>
      </c>
      <c r="O402" s="44">
        <f t="shared" ca="1" si="67"/>
        <v>0</v>
      </c>
      <c r="P402" s="44">
        <f t="shared" ca="1" si="67"/>
        <v>0</v>
      </c>
      <c r="Q402" s="44">
        <f t="shared" ca="1" si="67"/>
        <v>0</v>
      </c>
      <c r="R402" s="44">
        <f t="shared" ca="1" si="67"/>
        <v>0</v>
      </c>
      <c r="S402" s="44">
        <f t="shared" ca="1" si="67"/>
        <v>0</v>
      </c>
      <c r="T402" s="44">
        <f t="shared" ca="1" si="67"/>
        <v>0</v>
      </c>
      <c r="U402" s="44">
        <f t="shared" ca="1" si="67"/>
        <v>0</v>
      </c>
      <c r="V402" s="44">
        <f t="shared" ca="1" si="67"/>
        <v>0</v>
      </c>
      <c r="W402" s="44">
        <f t="shared" ca="1" si="67"/>
        <v>4364682629.3499994</v>
      </c>
      <c r="X402" s="44">
        <f t="shared" ca="1" si="67"/>
        <v>3314103520.4654551</v>
      </c>
      <c r="Y402" s="44">
        <f t="shared" ca="1" si="67"/>
        <v>0</v>
      </c>
      <c r="Z402" s="44">
        <f t="shared" ca="1" si="67"/>
        <v>1050579108.8845451</v>
      </c>
      <c r="AA402" s="44">
        <f t="shared" ca="1" si="67"/>
        <v>0</v>
      </c>
      <c r="AB402" s="44">
        <f t="shared" ca="1" si="67"/>
        <v>0</v>
      </c>
      <c r="AC402" s="44">
        <f t="shared" ca="1" si="67"/>
        <v>0</v>
      </c>
      <c r="AD402" s="44">
        <f t="shared" ca="1" si="67"/>
        <v>0</v>
      </c>
      <c r="AE402" s="44">
        <f t="shared" ca="1" si="67"/>
        <v>0</v>
      </c>
      <c r="AF402" s="44">
        <f t="shared" ca="1" si="67"/>
        <v>0</v>
      </c>
      <c r="AG402" s="44">
        <f t="shared" ca="1" si="67"/>
        <v>0</v>
      </c>
      <c r="AH402" s="44">
        <f t="shared" ca="1" si="67"/>
        <v>0</v>
      </c>
    </row>
    <row r="403" spans="1:34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>SUMPRODUCT('Input-Accounts'!$L$166:$L$263,D$166:D$263)</f>
        <v>84510253.041056082</v>
      </c>
      <c r="E403" s="11">
        <f t="shared" ca="1" si="56"/>
        <v>0</v>
      </c>
      <c r="G403" s="44">
        <f ca="1">SUMPRODUCT('Input-Accounts'!$L$166:$L$263,G$166:G$263)</f>
        <v>1294581.72732688</v>
      </c>
      <c r="H403" s="44">
        <f ca="1">SUMPRODUCT('Input-Accounts'!$L$166:$L$263,H$166:H$263)</f>
        <v>0</v>
      </c>
      <c r="I403" s="44">
        <f ca="1">SUMPRODUCT('Input-Accounts'!$L$166:$L$263,I$166:I$263)</f>
        <v>1294581.72732688</v>
      </c>
      <c r="J403" s="44">
        <f ca="1">SUMPRODUCT('Input-Accounts'!$L$166:$L$263,J$166:J$263)</f>
        <v>0</v>
      </c>
      <c r="K403" s="44">
        <f ca="1">SUMPRODUCT('Input-Accounts'!$L$166:$L$263,K$166:K$263)</f>
        <v>5323905.8022023616</v>
      </c>
      <c r="L403" s="44">
        <f ca="1">SUMPRODUCT('Input-Accounts'!$L$166:$L$263,L$166:L$263)</f>
        <v>0</v>
      </c>
      <c r="M403" s="44">
        <f ca="1">SUMPRODUCT('Input-Accounts'!$L$166:$L$263,M$166:M$263)</f>
        <v>5323905.8022023616</v>
      </c>
      <c r="N403" s="44">
        <f ca="1">SUMPRODUCT('Input-Accounts'!$L$166:$L$263,N$166:N$263)</f>
        <v>0</v>
      </c>
      <c r="O403" s="44">
        <f ca="1">SUMPRODUCT('Input-Accounts'!$L$166:$L$263,O$166:O$263)</f>
        <v>1471597.8769571567</v>
      </c>
      <c r="P403" s="44">
        <f ca="1">SUMPRODUCT('Input-Accounts'!$L$166:$L$263,P$166:P$263)</f>
        <v>1471597.8769571567</v>
      </c>
      <c r="Q403" s="44">
        <f ca="1">SUMPRODUCT('Input-Accounts'!$L$166:$L$263,Q$166:Q$263)</f>
        <v>0</v>
      </c>
      <c r="R403" s="44">
        <f ca="1">SUMPRODUCT('Input-Accounts'!$L$166:$L$263,R$166:R$263)</f>
        <v>0</v>
      </c>
      <c r="S403" s="44">
        <f ca="1">SUMPRODUCT('Input-Accounts'!$L$166:$L$263,S$166:S$263)</f>
        <v>4348638.1870931862</v>
      </c>
      <c r="T403" s="44">
        <f ca="1">SUMPRODUCT('Input-Accounts'!$L$166:$L$263,T$166:T$263)</f>
        <v>4348638.1870931862</v>
      </c>
      <c r="U403" s="44">
        <f ca="1">SUMPRODUCT('Input-Accounts'!$L$166:$L$263,U$166:U$263)</f>
        <v>0</v>
      </c>
      <c r="V403" s="44">
        <f ca="1">SUMPRODUCT('Input-Accounts'!$L$166:$L$263,V$166:V$263)</f>
        <v>0</v>
      </c>
      <c r="W403" s="44">
        <f ca="1">SUMPRODUCT('Input-Accounts'!$L$166:$L$263,W$166:W$263)</f>
        <v>39469431.40009243</v>
      </c>
      <c r="X403" s="44">
        <f ca="1">SUMPRODUCT('Input-Accounts'!$L$166:$L$263,X$166:X$263)</f>
        <v>31258656.270709034</v>
      </c>
      <c r="Y403" s="44">
        <f ca="1">SUMPRODUCT('Input-Accounts'!$L$166:$L$263,Y$166:Y$263)</f>
        <v>0</v>
      </c>
      <c r="Z403" s="44">
        <f ca="1">SUMPRODUCT('Input-Accounts'!$L$166:$L$263,Z$166:Z$263)</f>
        <v>8210775.1293833973</v>
      </c>
      <c r="AA403" s="44">
        <f ca="1">SUMPRODUCT('Input-Accounts'!$L$166:$L$263,AA$166:AA$263)</f>
        <v>18449897.56067415</v>
      </c>
      <c r="AB403" s="44">
        <f ca="1">SUMPRODUCT('Input-Accounts'!$L$166:$L$263,AB$166:AB$263)</f>
        <v>0</v>
      </c>
      <c r="AC403" s="44">
        <f ca="1">SUMPRODUCT('Input-Accounts'!$L$166:$L$263,AC$166:AC$263)</f>
        <v>0</v>
      </c>
      <c r="AD403" s="44">
        <f ca="1">SUMPRODUCT('Input-Accounts'!$L$166:$L$263,AD$166:AD$263)</f>
        <v>18449897.56067415</v>
      </c>
      <c r="AE403" s="44">
        <f ca="1">SUMPRODUCT('Input-Accounts'!$L$166:$L$263,AE$166:AE$263)</f>
        <v>14152200.486709923</v>
      </c>
      <c r="AF403" s="44">
        <f ca="1">SUMPRODUCT('Input-Accounts'!$L$166:$L$263,AF$166:AF$263)</f>
        <v>0</v>
      </c>
      <c r="AG403" s="44">
        <f ca="1">SUMPRODUCT('Input-Accounts'!$L$166:$L$263,AG$166:AG$263)</f>
        <v>0</v>
      </c>
      <c r="AH403" s="44">
        <f ca="1">SUMPRODUCT('Input-Accounts'!$L$166:$L$263,AH$166:AH$263)</f>
        <v>14152200.486709923</v>
      </c>
    </row>
    <row r="404" spans="1:34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>D399/$D$399+D403/$D$403</f>
        <v>2</v>
      </c>
      <c r="E404" s="11">
        <f t="shared" ca="1" si="56"/>
        <v>0</v>
      </c>
      <c r="G404" s="44">
        <f t="shared" ref="G404:AH404" ca="1" si="68">G399/$D$399+G403/$D$403</f>
        <v>1.5466656491757928E-2</v>
      </c>
      <c r="H404" s="44">
        <f t="shared" ca="1" si="68"/>
        <v>0</v>
      </c>
      <c r="I404" s="44">
        <f t="shared" ca="1" si="68"/>
        <v>1.5466656491757928E-2</v>
      </c>
      <c r="J404" s="44">
        <f t="shared" ca="1" si="68"/>
        <v>0</v>
      </c>
      <c r="K404" s="44">
        <f t="shared" ca="1" si="68"/>
        <v>9.1363406000385672E-2</v>
      </c>
      <c r="L404" s="44">
        <f t="shared" ca="1" si="68"/>
        <v>0</v>
      </c>
      <c r="M404" s="44">
        <f t="shared" ca="1" si="68"/>
        <v>9.1363406000385672E-2</v>
      </c>
      <c r="N404" s="44">
        <f t="shared" ca="1" si="68"/>
        <v>0</v>
      </c>
      <c r="O404" s="44">
        <f t="shared" ca="1" si="68"/>
        <v>2.3096191421991763E-2</v>
      </c>
      <c r="P404" s="44">
        <f t="shared" ca="1" si="68"/>
        <v>2.3096191421991763E-2</v>
      </c>
      <c r="Q404" s="44">
        <f t="shared" ca="1" si="68"/>
        <v>0</v>
      </c>
      <c r="R404" s="44">
        <f t="shared" ca="1" si="68"/>
        <v>0</v>
      </c>
      <c r="S404" s="44">
        <f t="shared" ca="1" si="68"/>
        <v>0.11560428824155233</v>
      </c>
      <c r="T404" s="44">
        <f t="shared" ca="1" si="68"/>
        <v>0.11560428824155233</v>
      </c>
      <c r="U404" s="44">
        <f t="shared" ca="1" si="68"/>
        <v>0</v>
      </c>
      <c r="V404" s="44">
        <f t="shared" ca="1" si="68"/>
        <v>0</v>
      </c>
      <c r="W404" s="44">
        <f t="shared" ca="1" si="68"/>
        <v>1.1495110253567724</v>
      </c>
      <c r="X404" s="44">
        <f t="shared" ca="1" si="68"/>
        <v>0.89519220850771197</v>
      </c>
      <c r="Y404" s="44">
        <f t="shared" ca="1" si="68"/>
        <v>0</v>
      </c>
      <c r="Z404" s="44">
        <f t="shared" ca="1" si="68"/>
        <v>0.25431881684906055</v>
      </c>
      <c r="AA404" s="44">
        <f t="shared" ca="1" si="68"/>
        <v>0.43168583978320862</v>
      </c>
      <c r="AB404" s="44">
        <f t="shared" ca="1" si="68"/>
        <v>0</v>
      </c>
      <c r="AC404" s="44">
        <f t="shared" ca="1" si="68"/>
        <v>0</v>
      </c>
      <c r="AD404" s="44">
        <f t="shared" ca="1" si="68"/>
        <v>0.43168583978320862</v>
      </c>
      <c r="AE404" s="44">
        <f t="shared" ca="1" si="68"/>
        <v>0.17327259270433137</v>
      </c>
      <c r="AF404" s="44">
        <f t="shared" ca="1" si="68"/>
        <v>0</v>
      </c>
      <c r="AG404" s="44">
        <f t="shared" ca="1" si="68"/>
        <v>0</v>
      </c>
      <c r="AH404" s="44">
        <f t="shared" ca="1" si="68"/>
        <v>0.17327259270433137</v>
      </c>
    </row>
    <row r="405" spans="1:34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>D$387</f>
        <v>1347786002.5855312</v>
      </c>
      <c r="E405" s="11">
        <f t="shared" ca="1" si="56"/>
        <v>0</v>
      </c>
      <c r="G405" s="44">
        <f t="shared" ref="G405:AH405" ca="1" si="69">G$387</f>
        <v>507387348.14688462</v>
      </c>
      <c r="H405" s="44">
        <f t="shared" ca="1" si="69"/>
        <v>0</v>
      </c>
      <c r="I405" s="44">
        <f t="shared" ca="1" si="69"/>
        <v>507387348.14688462</v>
      </c>
      <c r="J405" s="44">
        <f t="shared" ca="1" si="69"/>
        <v>0</v>
      </c>
      <c r="K405" s="44">
        <f t="shared" ca="1" si="69"/>
        <v>31829205.24256764</v>
      </c>
      <c r="L405" s="44">
        <f t="shared" ca="1" si="69"/>
        <v>0</v>
      </c>
      <c r="M405" s="44">
        <f t="shared" ca="1" si="69"/>
        <v>31829205.24256764</v>
      </c>
      <c r="N405" s="44">
        <f t="shared" ca="1" si="69"/>
        <v>0</v>
      </c>
      <c r="O405" s="44">
        <f t="shared" ca="1" si="69"/>
        <v>10985229.833252976</v>
      </c>
      <c r="P405" s="44">
        <f t="shared" ca="1" si="69"/>
        <v>7188086.5845811386</v>
      </c>
      <c r="Q405" s="44">
        <f t="shared" ca="1" si="69"/>
        <v>3797143.2486718376</v>
      </c>
      <c r="R405" s="44">
        <f t="shared" ca="1" si="69"/>
        <v>0</v>
      </c>
      <c r="S405" s="44">
        <f t="shared" ca="1" si="69"/>
        <v>44011934.144969776</v>
      </c>
      <c r="T405" s="44">
        <f t="shared" ca="1" si="69"/>
        <v>44011934.144969776</v>
      </c>
      <c r="U405" s="44">
        <f t="shared" ca="1" si="69"/>
        <v>0</v>
      </c>
      <c r="V405" s="44">
        <f t="shared" ca="1" si="69"/>
        <v>0</v>
      </c>
      <c r="W405" s="44">
        <f t="shared" ca="1" si="69"/>
        <v>519027535.04930675</v>
      </c>
      <c r="X405" s="44">
        <f t="shared" ca="1" si="69"/>
        <v>401459395.5422647</v>
      </c>
      <c r="Y405" s="44">
        <f t="shared" ca="1" si="69"/>
        <v>0</v>
      </c>
      <c r="Z405" s="44">
        <f t="shared" ca="1" si="69"/>
        <v>117568139.50704205</v>
      </c>
      <c r="AA405" s="44">
        <f t="shared" ca="1" si="69"/>
        <v>166852105.49653846</v>
      </c>
      <c r="AB405" s="44">
        <f t="shared" ca="1" si="69"/>
        <v>0</v>
      </c>
      <c r="AC405" s="44">
        <f t="shared" ca="1" si="69"/>
        <v>0</v>
      </c>
      <c r="AD405" s="44">
        <f t="shared" ca="1" si="69"/>
        <v>166852105.49653846</v>
      </c>
      <c r="AE405" s="44">
        <f t="shared" ca="1" si="69"/>
        <v>67692644.67201066</v>
      </c>
      <c r="AF405" s="44">
        <f t="shared" ca="1" si="69"/>
        <v>0</v>
      </c>
      <c r="AG405" s="44">
        <f t="shared" ca="1" si="69"/>
        <v>0</v>
      </c>
      <c r="AH405" s="44">
        <f t="shared" ca="1" si="69"/>
        <v>67692644.67201066</v>
      </c>
    </row>
    <row r="406" spans="1:34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>D$381+D$361+D$283</f>
        <v>1377850822.3249261</v>
      </c>
      <c r="E406" s="11">
        <f t="shared" ca="1" si="56"/>
        <v>0</v>
      </c>
      <c r="G406" s="44">
        <f t="shared" ref="G406:AH406" ca="1" si="70">G$381+G$361+G$283</f>
        <v>504995649.43378258</v>
      </c>
      <c r="H406" s="44">
        <f t="shared" ca="1" si="70"/>
        <v>0</v>
      </c>
      <c r="I406" s="44">
        <f t="shared" ca="1" si="70"/>
        <v>504995649.43378258</v>
      </c>
      <c r="J406" s="44">
        <f t="shared" ca="1" si="70"/>
        <v>0</v>
      </c>
      <c r="K406" s="44">
        <f t="shared" ca="1" si="70"/>
        <v>32367964.416519649</v>
      </c>
      <c r="L406" s="44">
        <f t="shared" ca="1" si="70"/>
        <v>0</v>
      </c>
      <c r="M406" s="44">
        <f t="shared" ca="1" si="70"/>
        <v>32367964.416519649</v>
      </c>
      <c r="N406" s="44">
        <f t="shared" ca="1" si="70"/>
        <v>0</v>
      </c>
      <c r="O406" s="44">
        <f t="shared" ca="1" si="70"/>
        <v>11484662.346889641</v>
      </c>
      <c r="P406" s="44">
        <f t="shared" ca="1" si="70"/>
        <v>7289773.845393721</v>
      </c>
      <c r="Q406" s="44">
        <f t="shared" ca="1" si="70"/>
        <v>4194888.5014959201</v>
      </c>
      <c r="R406" s="44">
        <f t="shared" ca="1" si="70"/>
        <v>0</v>
      </c>
      <c r="S406" s="44">
        <f t="shared" ca="1" si="70"/>
        <v>45960054.939812519</v>
      </c>
      <c r="T406" s="44">
        <f t="shared" ca="1" si="70"/>
        <v>45960054.939812519</v>
      </c>
      <c r="U406" s="44">
        <f t="shared" ca="1" si="70"/>
        <v>0</v>
      </c>
      <c r="V406" s="44">
        <f t="shared" ca="1" si="70"/>
        <v>0</v>
      </c>
      <c r="W406" s="44">
        <f t="shared" ca="1" si="70"/>
        <v>546036567.08542943</v>
      </c>
      <c r="X406" s="44">
        <f t="shared" ca="1" si="70"/>
        <v>422181300.17911077</v>
      </c>
      <c r="Y406" s="44">
        <f t="shared" ca="1" si="70"/>
        <v>0</v>
      </c>
      <c r="Z406" s="44">
        <f t="shared" ca="1" si="70"/>
        <v>123855266.90631872</v>
      </c>
      <c r="AA406" s="44">
        <f t="shared" ca="1" si="70"/>
        <v>173573653.0332109</v>
      </c>
      <c r="AB406" s="44">
        <f t="shared" ca="1" si="70"/>
        <v>0</v>
      </c>
      <c r="AC406" s="44">
        <f t="shared" ca="1" si="70"/>
        <v>0</v>
      </c>
      <c r="AD406" s="44">
        <f t="shared" ca="1" si="70"/>
        <v>173573653.0332109</v>
      </c>
      <c r="AE406" s="44">
        <f t="shared" ca="1" si="70"/>
        <v>63432271.069281034</v>
      </c>
      <c r="AF406" s="44">
        <f t="shared" ca="1" si="70"/>
        <v>0</v>
      </c>
      <c r="AG406" s="44">
        <f t="shared" ca="1" si="70"/>
        <v>0</v>
      </c>
      <c r="AH406" s="44">
        <f t="shared" ca="1" si="70"/>
        <v>63432271.069281034</v>
      </c>
    </row>
    <row r="407" spans="1:34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>SUM(D$34:D$37)</f>
        <v>34819549.519999996</v>
      </c>
      <c r="E407" s="11">
        <f t="shared" ca="1" si="56"/>
        <v>0</v>
      </c>
      <c r="G407" s="44">
        <f t="shared" ref="G407:AH407" ca="1" si="71">SUM(G$34:G$37)</f>
        <v>0</v>
      </c>
      <c r="H407" s="44">
        <f t="shared" ca="1" si="71"/>
        <v>0</v>
      </c>
      <c r="I407" s="44">
        <f t="shared" ca="1" si="71"/>
        <v>0</v>
      </c>
      <c r="J407" s="44">
        <f t="shared" ca="1" si="71"/>
        <v>0</v>
      </c>
      <c r="K407" s="44">
        <f t="shared" ca="1" si="71"/>
        <v>0</v>
      </c>
      <c r="L407" s="44">
        <f t="shared" ca="1" si="71"/>
        <v>0</v>
      </c>
      <c r="M407" s="44">
        <f t="shared" ca="1" si="71"/>
        <v>0</v>
      </c>
      <c r="N407" s="44">
        <f t="shared" ca="1" si="71"/>
        <v>0</v>
      </c>
      <c r="O407" s="44">
        <f t="shared" ca="1" si="71"/>
        <v>34819549.519999996</v>
      </c>
      <c r="P407" s="44">
        <f t="shared" ca="1" si="71"/>
        <v>34819549.519999996</v>
      </c>
      <c r="Q407" s="44">
        <f t="shared" ca="1" si="71"/>
        <v>0</v>
      </c>
      <c r="R407" s="44">
        <f t="shared" ca="1" si="71"/>
        <v>0</v>
      </c>
      <c r="S407" s="44">
        <f t="shared" ca="1" si="71"/>
        <v>0</v>
      </c>
      <c r="T407" s="44">
        <f t="shared" ca="1" si="71"/>
        <v>0</v>
      </c>
      <c r="U407" s="44">
        <f t="shared" ca="1" si="71"/>
        <v>0</v>
      </c>
      <c r="V407" s="44">
        <f t="shared" ca="1" si="71"/>
        <v>0</v>
      </c>
      <c r="W407" s="44">
        <f t="shared" ca="1" si="71"/>
        <v>0</v>
      </c>
      <c r="X407" s="44">
        <f t="shared" ca="1" si="71"/>
        <v>0</v>
      </c>
      <c r="Y407" s="44">
        <f t="shared" ca="1" si="71"/>
        <v>0</v>
      </c>
      <c r="Z407" s="44">
        <f t="shared" ca="1" si="71"/>
        <v>0</v>
      </c>
      <c r="AA407" s="44">
        <f t="shared" ca="1" si="71"/>
        <v>0</v>
      </c>
      <c r="AB407" s="44">
        <f t="shared" ca="1" si="71"/>
        <v>0</v>
      </c>
      <c r="AC407" s="44">
        <f t="shared" ca="1" si="71"/>
        <v>0</v>
      </c>
      <c r="AD407" s="44">
        <f t="shared" ca="1" si="71"/>
        <v>0</v>
      </c>
      <c r="AE407" s="44">
        <f t="shared" ca="1" si="71"/>
        <v>0</v>
      </c>
      <c r="AF407" s="44">
        <f t="shared" ca="1" si="71"/>
        <v>0</v>
      </c>
      <c r="AG407" s="44">
        <f t="shared" ca="1" si="71"/>
        <v>0</v>
      </c>
      <c r="AH407" s="44">
        <f t="shared" ca="1" si="71"/>
        <v>0</v>
      </c>
    </row>
    <row r="408" spans="1:34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>SUM(D$53:D$60)</f>
        <v>5979904586.7399988</v>
      </c>
      <c r="E408" s="11">
        <f t="shared" ca="1" si="56"/>
        <v>0</v>
      </c>
      <c r="G408" s="44">
        <f t="shared" ref="G408:AH408" ca="1" si="72">SUM(G$53:G$60)</f>
        <v>0</v>
      </c>
      <c r="H408" s="44">
        <f t="shared" ca="1" si="72"/>
        <v>0</v>
      </c>
      <c r="I408" s="44">
        <f t="shared" ca="1" si="72"/>
        <v>0</v>
      </c>
      <c r="J408" s="44">
        <f t="shared" ca="1" si="72"/>
        <v>0</v>
      </c>
      <c r="K408" s="44">
        <f t="shared" ca="1" si="72"/>
        <v>0</v>
      </c>
      <c r="L408" s="44">
        <f t="shared" ca="1" si="72"/>
        <v>0</v>
      </c>
      <c r="M408" s="44">
        <f t="shared" ca="1" si="72"/>
        <v>0</v>
      </c>
      <c r="N408" s="44">
        <f t="shared" ca="1" si="72"/>
        <v>0</v>
      </c>
      <c r="O408" s="44">
        <f t="shared" ca="1" si="72"/>
        <v>0</v>
      </c>
      <c r="P408" s="44">
        <f t="shared" ca="1" si="72"/>
        <v>0</v>
      </c>
      <c r="Q408" s="44">
        <f t="shared" ca="1" si="72"/>
        <v>0</v>
      </c>
      <c r="R408" s="44">
        <f t="shared" ca="1" si="72"/>
        <v>0</v>
      </c>
      <c r="S408" s="44">
        <f t="shared" ca="1" si="72"/>
        <v>0</v>
      </c>
      <c r="T408" s="44">
        <f t="shared" ca="1" si="72"/>
        <v>0</v>
      </c>
      <c r="U408" s="44">
        <f t="shared" ca="1" si="72"/>
        <v>0</v>
      </c>
      <c r="V408" s="44">
        <f t="shared" ca="1" si="72"/>
        <v>0</v>
      </c>
      <c r="W408" s="44">
        <f t="shared" ca="1" si="72"/>
        <v>4559202204.1699991</v>
      </c>
      <c r="X408" s="44">
        <f t="shared" ca="1" si="72"/>
        <v>3508623095.2854552</v>
      </c>
      <c r="Y408" s="44">
        <f t="shared" ca="1" si="72"/>
        <v>0</v>
      </c>
      <c r="Z408" s="44">
        <f t="shared" ca="1" si="72"/>
        <v>1050579108.8845451</v>
      </c>
      <c r="AA408" s="44">
        <f t="shared" ca="1" si="72"/>
        <v>1420702382.5699999</v>
      </c>
      <c r="AB408" s="44">
        <f t="shared" ca="1" si="72"/>
        <v>0</v>
      </c>
      <c r="AC408" s="44">
        <f t="shared" ca="1" si="72"/>
        <v>0</v>
      </c>
      <c r="AD408" s="44">
        <f t="shared" ca="1" si="72"/>
        <v>1420702382.5699999</v>
      </c>
      <c r="AE408" s="44">
        <f t="shared" ca="1" si="72"/>
        <v>0</v>
      </c>
      <c r="AF408" s="44">
        <f t="shared" ca="1" si="72"/>
        <v>0</v>
      </c>
      <c r="AG408" s="44">
        <f t="shared" ca="1" si="72"/>
        <v>0</v>
      </c>
      <c r="AH408" s="44">
        <f t="shared" ca="1" si="72"/>
        <v>0</v>
      </c>
    </row>
    <row r="409" spans="1:34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>SUM(D$230:D$233,D$239:D$243)</f>
        <v>93897780.505567119</v>
      </c>
      <c r="E409" s="11">
        <f t="shared" ca="1" si="56"/>
        <v>0</v>
      </c>
      <c r="G409" s="44">
        <f t="shared" ref="G409:AH409" ca="1" si="73">SUM(G$230:G$233,G$239:G$243)</f>
        <v>0</v>
      </c>
      <c r="H409" s="44">
        <f t="shared" ca="1" si="73"/>
        <v>0</v>
      </c>
      <c r="I409" s="44">
        <f t="shared" ca="1" si="73"/>
        <v>0</v>
      </c>
      <c r="J409" s="44">
        <f t="shared" ca="1" si="73"/>
        <v>0</v>
      </c>
      <c r="K409" s="44">
        <f t="shared" ca="1" si="73"/>
        <v>0</v>
      </c>
      <c r="L409" s="44">
        <f t="shared" ca="1" si="73"/>
        <v>0</v>
      </c>
      <c r="M409" s="44">
        <f t="shared" ca="1" si="73"/>
        <v>0</v>
      </c>
      <c r="N409" s="44">
        <f t="shared" ca="1" si="73"/>
        <v>0</v>
      </c>
      <c r="O409" s="44">
        <f t="shared" ca="1" si="73"/>
        <v>0</v>
      </c>
      <c r="P409" s="44">
        <f t="shared" ca="1" si="73"/>
        <v>0</v>
      </c>
      <c r="Q409" s="44">
        <f t="shared" ca="1" si="73"/>
        <v>0</v>
      </c>
      <c r="R409" s="44">
        <f t="shared" ca="1" si="73"/>
        <v>0</v>
      </c>
      <c r="S409" s="44">
        <f t="shared" ca="1" si="73"/>
        <v>0</v>
      </c>
      <c r="T409" s="44">
        <f t="shared" ca="1" si="73"/>
        <v>0</v>
      </c>
      <c r="U409" s="44">
        <f t="shared" ca="1" si="73"/>
        <v>0</v>
      </c>
      <c r="V409" s="44">
        <f t="shared" ca="1" si="73"/>
        <v>0</v>
      </c>
      <c r="W409" s="44">
        <f t="shared" ca="1" si="73"/>
        <v>69508679.930315897</v>
      </c>
      <c r="X409" s="44">
        <f t="shared" ca="1" si="73"/>
        <v>54560794.826648012</v>
      </c>
      <c r="Y409" s="44">
        <f t="shared" ca="1" si="73"/>
        <v>0</v>
      </c>
      <c r="Z409" s="44">
        <f t="shared" ca="1" si="73"/>
        <v>14947885.103667898</v>
      </c>
      <c r="AA409" s="44">
        <f t="shared" ca="1" si="73"/>
        <v>24389100.57525121</v>
      </c>
      <c r="AB409" s="44">
        <f t="shared" ca="1" si="73"/>
        <v>0</v>
      </c>
      <c r="AC409" s="44">
        <f t="shared" ca="1" si="73"/>
        <v>0</v>
      </c>
      <c r="AD409" s="44">
        <f t="shared" ca="1" si="73"/>
        <v>24389100.57525121</v>
      </c>
      <c r="AE409" s="44">
        <f t="shared" ca="1" si="73"/>
        <v>0</v>
      </c>
      <c r="AF409" s="44">
        <f t="shared" ca="1" si="73"/>
        <v>0</v>
      </c>
      <c r="AG409" s="44">
        <f t="shared" ca="1" si="73"/>
        <v>0</v>
      </c>
      <c r="AH409" s="44">
        <f t="shared" ca="1" si="73"/>
        <v>0</v>
      </c>
    </row>
    <row r="410" spans="1:34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>
        <f t="shared" si="56"/>
        <v>0</v>
      </c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</row>
    <row r="411" spans="1:34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>
        <f t="shared" si="56"/>
        <v>0</v>
      </c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</row>
    <row r="412" spans="1:34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>
        <f t="shared" si="56"/>
        <v>0</v>
      </c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</row>
    <row r="413" spans="1:34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>
        <f t="shared" si="56"/>
        <v>0</v>
      </c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</row>
    <row r="414" spans="1:34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>
        <f t="shared" si="56"/>
        <v>0</v>
      </c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</row>
    <row r="415" spans="1:34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>
        <f t="shared" si="56"/>
        <v>0</v>
      </c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</row>
    <row r="416" spans="1:34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>
        <f t="shared" si="56"/>
        <v>0</v>
      </c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</row>
    <row r="417" spans="1:34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>
        <f t="shared" si="56"/>
        <v>0</v>
      </c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</row>
    <row r="418" spans="1:34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>
        <f t="shared" si="56"/>
        <v>0</v>
      </c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</row>
    <row r="419" spans="1:34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>
        <f t="shared" si="56"/>
        <v>0</v>
      </c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</row>
    <row r="420" spans="1:34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>
        <f t="shared" si="56"/>
        <v>0</v>
      </c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</row>
    <row r="421" spans="1:34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>
        <f t="shared" si="56"/>
        <v>0</v>
      </c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</row>
    <row r="422" spans="1:34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>
        <f t="shared" si="56"/>
        <v>0</v>
      </c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</row>
    <row r="423" spans="1:34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>
        <f t="shared" si="56"/>
        <v>0</v>
      </c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</row>
    <row r="424" spans="1:34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>
        <f t="shared" si="56"/>
        <v>0</v>
      </c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</row>
    <row r="425" spans="1:34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>
        <f t="shared" si="56"/>
        <v>0</v>
      </c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</row>
    <row r="426" spans="1:34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>
        <f t="shared" si="56"/>
        <v>0</v>
      </c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</row>
    <row r="427" spans="1:34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>
        <f>IFERROR(IF(D427="",0,IF(D427=0,0,IF(ABS(D427-SUM(G427,K427,O427,S427,W427,AA427,AE427,#REF!,#REF!,#REF!,#REF!,#REF!))&lt;Check_Limit,0,1))),1)</f>
        <v>0</v>
      </c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</row>
    <row r="428" spans="1:34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</row>
    <row r="437" spans="7:18" x14ac:dyDescent="0.25"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</row>
  </sheetData>
  <pageMargins left="0.45" right="0.45" top="0.5" bottom="0.5" header="0.3" footer="0.3"/>
  <pageSetup scale="53" orientation="landscape" horizontalDpi="1200" verticalDpi="1200" r:id="rId1"/>
  <rowBreaks count="8" manualBreakCount="8">
    <brk id="78" max="29" man="1"/>
    <brk id="149" max="29" man="1"/>
    <brk id="173" max="29" man="1"/>
    <brk id="189" max="29" man="1"/>
    <brk id="247" max="29" man="1"/>
    <brk id="283" max="29" man="1"/>
    <brk id="377" max="29" man="1"/>
    <brk id="418" max="29" man="1"/>
  </rowBreaks>
  <colBreaks count="2" manualBreakCount="2">
    <brk id="10" max="521" man="1"/>
    <brk id="18" max="5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D5C89-F451-48D3-91E9-A058BFD11E0A}">
  <sheetPr codeName="Sheet22">
    <tabColor theme="7" tint="0.59999389629810485"/>
  </sheetPr>
  <dimension ref="A1:K428"/>
  <sheetViews>
    <sheetView topLeftCell="A422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17.14062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415</v>
      </c>
      <c r="D5" t="str">
        <f>LEFT(ADDRESS(5,MATCH($B$5,Classification!$A$6:$AAB$6,0)),3)</f>
        <v>$I$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Commodity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0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1">
        <f ca="1">IFERROR(INDEX(G$391:G$427,MATCH($F11,$B$391:$B$427,0))/INDEX($D$391:$D$427,MATCH($F11,$B$391:$B$427,0)),SUMIFS('Input-Ext Allocators'!D$8:D$68,'Input-Ext Allocators'!$B$8:$B$68,$F11))*$D11</f>
        <v>0</v>
      </c>
      <c r="H11" s="11">
        <f ca="1">IFERROR(INDEX(H$391:H$427,MATCH($F11,$B$391:$B$427,0))/INDEX($D$391:$D$427,MATCH($F11,$B$391:$B$427,0)),SUMIFS('Input-Ext Allocators'!E$8:E$68,'Input-Ext Allocators'!$B$8:$B$68,$F11))*$D11</f>
        <v>0</v>
      </c>
      <c r="I11" s="11">
        <f ca="1">IFERROR(INDEX(I$391:I$427,MATCH($F11,$B$391:$B$427,0))/INDEX($D$391:$D$427,MATCH($F11,$B$391:$B$427,0)),SUMIFS('Input-Ext Allocators'!F$8:F$68,'Input-Ext Allocators'!$B$8:$B$68,$F11))*$D11</f>
        <v>0</v>
      </c>
      <c r="J11" s="11">
        <f ca="1">IFERROR(INDEX(J$391:J$427,MATCH($F11,$B$391:$B$427,0))/INDEX($D$391:$D$427,MATCH($F11,$B$391:$B$427,0)),SUMIFS('Input-Ext Allocators'!G$8:G$68,'Input-Ext Allocators'!$B$8:$B$68,$F11))*$D11</f>
        <v>0</v>
      </c>
      <c r="K11" s="11">
        <f ca="1">IFERROR(INDEX(K$391:K$427,MATCH($F11,$B$391:$B$427,0))/INDEX($D$391:$D$427,MATCH($F11,$B$391:$B$427,0)),SUMIFS('Input-Ext Allocators'!H$8:H$68,'Input-Ext Allocators'!$B$8:$B$68,$F11))*$D11</f>
        <v>0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0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1">
        <f ca="1">IFERROR(INDEX(G$391:G$427,MATCH($F12,$B$391:$B$427,0))/INDEX($D$391:$D$427,MATCH($F12,$B$391:$B$427,0)),SUMIFS('Input-Ext Allocators'!D$8:D$68,'Input-Ext Allocators'!$B$8:$B$68,$F12))*$D12</f>
        <v>0</v>
      </c>
      <c r="H12" s="11">
        <f ca="1">IFERROR(INDEX(H$391:H$427,MATCH($F12,$B$391:$B$427,0))/INDEX($D$391:$D$427,MATCH($F12,$B$391:$B$427,0)),SUMIFS('Input-Ext Allocators'!E$8:E$68,'Input-Ext Allocators'!$B$8:$B$68,$F12))*$D12</f>
        <v>0</v>
      </c>
      <c r="I12" s="11">
        <f ca="1">IFERROR(INDEX(I$391:I$427,MATCH($F12,$B$391:$B$427,0))/INDEX($D$391:$D$427,MATCH($F12,$B$391:$B$427,0)),SUMIFS('Input-Ext Allocators'!F$8:F$68,'Input-Ext Allocators'!$B$8:$B$68,$F12))*$D12</f>
        <v>0</v>
      </c>
      <c r="J12" s="11">
        <f ca="1">IFERROR(INDEX(J$391:J$427,MATCH($F12,$B$391:$B$427,0))/INDEX($D$391:$D$427,MATCH($F12,$B$391:$B$427,0)),SUMIFS('Input-Ext Allocators'!G$8:G$68,'Input-Ext Allocators'!$B$8:$B$68,$F12))*$D12</f>
        <v>0</v>
      </c>
      <c r="K12" s="11">
        <f ca="1">IFERROR(INDEX(K$391:K$427,MATCH($F12,$B$391:$B$427,0))/INDEX($D$391:$D$427,MATCH($F12,$B$391:$B$427,0)),SUMIFS('Input-Ext Allocators'!H$8:H$68,'Input-Ext Allocators'!$B$8:$B$68,$F12))*$D12</f>
        <v>0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0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1">
        <f ca="1">IFERROR(INDEX(G$391:G$427,MATCH($F13,$B$391:$B$427,0))/INDEX($D$391:$D$427,MATCH($F13,$B$391:$B$427,0)),SUMIFS('Input-Ext Allocators'!D$8:D$68,'Input-Ext Allocators'!$B$8:$B$68,$F13))*$D13</f>
        <v>0</v>
      </c>
      <c r="H13" s="11">
        <f ca="1">IFERROR(INDEX(H$391:H$427,MATCH($F13,$B$391:$B$427,0))/INDEX($D$391:$D$427,MATCH($F13,$B$391:$B$427,0)),SUMIFS('Input-Ext Allocators'!E$8:E$68,'Input-Ext Allocators'!$B$8:$B$68,$F13))*$D13</f>
        <v>0</v>
      </c>
      <c r="I13" s="11">
        <f ca="1">IFERROR(INDEX(I$391:I$427,MATCH($F13,$B$391:$B$427,0))/INDEX($D$391:$D$427,MATCH($F13,$B$391:$B$427,0)),SUMIFS('Input-Ext Allocators'!F$8:F$68,'Input-Ext Allocators'!$B$8:$B$68,$F13))*$D13</f>
        <v>0</v>
      </c>
      <c r="J13" s="11">
        <f ca="1">IFERROR(INDEX(J$391:J$427,MATCH($F13,$B$391:$B$427,0))/INDEX($D$391:$D$427,MATCH($F13,$B$391:$B$427,0)),SUMIFS('Input-Ext Allocators'!G$8:G$68,'Input-Ext Allocators'!$B$8:$B$68,$F13))*$D13</f>
        <v>0</v>
      </c>
      <c r="K13" s="11">
        <f ca="1">IFERROR(INDEX(K$391:K$427,MATCH($F13,$B$391:$B$427,0))/INDEX($D$391:$D$427,MATCH($F13,$B$391:$B$427,0)),SUMIFS('Input-Ext Allocators'!H$8:H$68,'Input-Ext Allocators'!$B$8:$B$68,$F13))*$D13</f>
        <v>0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1047715.1807155459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860137.39488456096</v>
      </c>
      <c r="H15" s="11">
        <f ca="1">IFERROR(INDEX(H$391:H$427,MATCH($F15,$B$391:$B$427,0))/INDEX($D$391:$D$427,MATCH($F15,$B$391:$B$427,0)),SUMIFS('Input-Ext Allocators'!E$8:E$68,'Input-Ext Allocators'!$B$8:$B$68,$F15))*$D15</f>
        <v>120506.22378988859</v>
      </c>
      <c r="I15" s="11">
        <f ca="1">IFERROR(INDEX(I$391:I$427,MATCH($F15,$B$391:$B$427,0))/INDEX($D$391:$D$427,MATCH($F15,$B$391:$B$427,0)),SUMIFS('Input-Ext Allocators'!F$8:F$68,'Input-Ext Allocators'!$B$8:$B$68,$F15))*$D15</f>
        <v>61392.947482177362</v>
      </c>
      <c r="J15" s="11">
        <f ca="1">IFERROR(INDEX(J$391:J$427,MATCH($F15,$B$391:$B$427,0))/INDEX($D$391:$D$427,MATCH($F15,$B$391:$B$427,0)),SUMIFS('Input-Ext Allocators'!G$8:G$68,'Input-Ext Allocators'!$B$8:$B$68,$F15))*$D15</f>
        <v>5678.6145589188827</v>
      </c>
      <c r="K15" s="11">
        <f ca="1">IFERROR(INDEX(K$391:K$427,MATCH($F15,$B$391:$B$427,0))/INDEX($D$391:$D$427,MATCH($F15,$B$391:$B$427,0)),SUMIFS('Input-Ext Allocators'!H$8:H$68,'Input-Ext Allocators'!$B$8:$B$68,$F15))*$D15</f>
        <v>0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1047715.1807155459</v>
      </c>
      <c r="E16" s="11">
        <f t="shared" ca="1" si="0"/>
        <v>0</v>
      </c>
      <c r="G16" s="111">
        <f t="shared" ref="G16:K16" ca="1" si="2">SUBTOTAL(9,G11:G15)</f>
        <v>860137.39488456096</v>
      </c>
      <c r="H16" s="111">
        <f t="shared" ca="1" si="2"/>
        <v>120506.22378988859</v>
      </c>
      <c r="I16" s="111">
        <f t="shared" ca="1" si="2"/>
        <v>61392.947482177362</v>
      </c>
      <c r="J16" s="111">
        <f t="shared" ca="1" si="2"/>
        <v>5678.6145589188827</v>
      </c>
      <c r="K16" s="111">
        <f t="shared" ca="1" si="2"/>
        <v>0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0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-</v>
      </c>
      <c r="G19" s="11">
        <f ca="1">IFERROR(INDEX(G$391:G$427,MATCH($F19,$B$391:$B$427,0))/INDEX($D$391:$D$427,MATCH($F19,$B$391:$B$427,0)),SUMIFS('Input-Ext Allocators'!D$8:D$68,'Input-Ext Allocators'!$B$8:$B$68,$F19))*$D19</f>
        <v>0</v>
      </c>
      <c r="H19" s="11">
        <f ca="1">IFERROR(INDEX(H$391:H$427,MATCH($F19,$B$391:$B$427,0))/INDEX($D$391:$D$427,MATCH($F19,$B$391:$B$427,0)),SUMIFS('Input-Ext Allocators'!E$8:E$68,'Input-Ext Allocators'!$B$8:$B$68,$F19))*$D19</f>
        <v>0</v>
      </c>
      <c r="I19" s="11">
        <f ca="1">IFERROR(INDEX(I$391:I$427,MATCH($F19,$B$391:$B$427,0))/INDEX($D$391:$D$427,MATCH($F19,$B$391:$B$427,0)),SUMIFS('Input-Ext Allocators'!F$8:F$68,'Input-Ext Allocators'!$B$8:$B$68,$F19))*$D19</f>
        <v>0</v>
      </c>
      <c r="J19" s="11">
        <f ca="1">IFERROR(INDEX(J$391:J$427,MATCH($F19,$B$391:$B$427,0))/INDEX($D$391:$D$427,MATCH($F19,$B$391:$B$427,0)),SUMIFS('Input-Ext Allocators'!G$8:G$68,'Input-Ext Allocators'!$B$8:$B$68,$F19))*$D19</f>
        <v>0</v>
      </c>
      <c r="K19" s="11">
        <f ca="1">IFERROR(INDEX(K$391:K$427,MATCH($F19,$B$391:$B$427,0))/INDEX($D$391:$D$427,MATCH($F19,$B$391:$B$427,0)),SUMIFS('Input-Ext Allocators'!H$8:H$68,'Input-Ext Allocators'!$B$8:$B$68,$F19))*$D19</f>
        <v>0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0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1">
        <f ca="1">IFERROR(INDEX(G$391:G$427,MATCH($F20,$B$391:$B$427,0))/INDEX($D$391:$D$427,MATCH($F20,$B$391:$B$427,0)),SUMIFS('Input-Ext Allocators'!D$8:D$68,'Input-Ext Allocators'!$B$8:$B$68,$F20))*$D20</f>
        <v>0</v>
      </c>
      <c r="H20" s="11">
        <f ca="1">IFERROR(INDEX(H$391:H$427,MATCH($F20,$B$391:$B$427,0))/INDEX($D$391:$D$427,MATCH($F20,$B$391:$B$427,0)),SUMIFS('Input-Ext Allocators'!E$8:E$68,'Input-Ext Allocators'!$B$8:$B$68,$F20))*$D20</f>
        <v>0</v>
      </c>
      <c r="I20" s="11">
        <f ca="1">IFERROR(INDEX(I$391:I$427,MATCH($F20,$B$391:$B$427,0))/INDEX($D$391:$D$427,MATCH($F20,$B$391:$B$427,0)),SUMIFS('Input-Ext Allocators'!F$8:F$68,'Input-Ext Allocators'!$B$8:$B$68,$F20))*$D20</f>
        <v>0</v>
      </c>
      <c r="J20" s="11">
        <f ca="1">IFERROR(INDEX(J$391:J$427,MATCH($F20,$B$391:$B$427,0))/INDEX($D$391:$D$427,MATCH($F20,$B$391:$B$427,0)),SUMIFS('Input-Ext Allocators'!G$8:G$68,'Input-Ext Allocators'!$B$8:$B$68,$F20))*$D20</f>
        <v>0</v>
      </c>
      <c r="K20" s="11">
        <f ca="1">IFERROR(INDEX(K$391:K$427,MATCH($F20,$B$391:$B$427,0))/INDEX($D$391:$D$427,MATCH($F20,$B$391:$B$427,0)),SUMIFS('Input-Ext Allocators'!H$8:H$68,'Input-Ext Allocators'!$B$8:$B$68,$F20))*$D20</f>
        <v>0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0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1">
        <f ca="1">IFERROR(INDEX(G$391:G$427,MATCH($F21,$B$391:$B$427,0))/INDEX($D$391:$D$427,MATCH($F21,$B$391:$B$427,0)),SUMIFS('Input-Ext Allocators'!D$8:D$68,'Input-Ext Allocators'!$B$8:$B$68,$F21))*$D21</f>
        <v>0</v>
      </c>
      <c r="H21" s="11">
        <f ca="1">IFERROR(INDEX(H$391:H$427,MATCH($F21,$B$391:$B$427,0))/INDEX($D$391:$D$427,MATCH($F21,$B$391:$B$427,0)),SUMIFS('Input-Ext Allocators'!E$8:E$68,'Input-Ext Allocators'!$B$8:$B$68,$F21))*$D21</f>
        <v>0</v>
      </c>
      <c r="I21" s="11">
        <f ca="1">IFERROR(INDEX(I$391:I$427,MATCH($F21,$B$391:$B$427,0))/INDEX($D$391:$D$427,MATCH($F21,$B$391:$B$427,0)),SUMIFS('Input-Ext Allocators'!F$8:F$68,'Input-Ext Allocators'!$B$8:$B$68,$F21))*$D21</f>
        <v>0</v>
      </c>
      <c r="J21" s="11">
        <f ca="1">IFERROR(INDEX(J$391:J$427,MATCH($F21,$B$391:$B$427,0))/INDEX($D$391:$D$427,MATCH($F21,$B$391:$B$427,0)),SUMIFS('Input-Ext Allocators'!G$8:G$68,'Input-Ext Allocators'!$B$8:$B$68,$F21))*$D21</f>
        <v>0</v>
      </c>
      <c r="K21" s="11">
        <f ca="1">IFERROR(INDEX(K$391:K$427,MATCH($F21,$B$391:$B$427,0))/INDEX($D$391:$D$427,MATCH($F21,$B$391:$B$427,0)),SUMIFS('Input-Ext Allocators'!H$8:H$68,'Input-Ext Allocators'!$B$8:$B$68,$F21))*$D21</f>
        <v>0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0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1">
        <f ca="1">IFERROR(INDEX(G$391:G$427,MATCH($F22,$B$391:$B$427,0))/INDEX($D$391:$D$427,MATCH($F22,$B$391:$B$427,0)),SUMIFS('Input-Ext Allocators'!D$8:D$68,'Input-Ext Allocators'!$B$8:$B$68,$F22))*$D22</f>
        <v>0</v>
      </c>
      <c r="H22" s="11">
        <f ca="1">IFERROR(INDEX(H$391:H$427,MATCH($F22,$B$391:$B$427,0))/INDEX($D$391:$D$427,MATCH($F22,$B$391:$B$427,0)),SUMIFS('Input-Ext Allocators'!E$8:E$68,'Input-Ext Allocators'!$B$8:$B$68,$F22))*$D22</f>
        <v>0</v>
      </c>
      <c r="I22" s="11">
        <f ca="1">IFERROR(INDEX(I$391:I$427,MATCH($F22,$B$391:$B$427,0))/INDEX($D$391:$D$427,MATCH($F22,$B$391:$B$427,0)),SUMIFS('Input-Ext Allocators'!F$8:F$68,'Input-Ext Allocators'!$B$8:$B$68,$F22))*$D22</f>
        <v>0</v>
      </c>
      <c r="J22" s="11">
        <f ca="1">IFERROR(INDEX(J$391:J$427,MATCH($F22,$B$391:$B$427,0))/INDEX($D$391:$D$427,MATCH($F22,$B$391:$B$427,0)),SUMIFS('Input-Ext Allocators'!G$8:G$68,'Input-Ext Allocators'!$B$8:$B$68,$F22))*$D22</f>
        <v>0</v>
      </c>
      <c r="K22" s="11">
        <f ca="1">IFERROR(INDEX(K$391:K$427,MATCH($F22,$B$391:$B$427,0))/INDEX($D$391:$D$427,MATCH($F22,$B$391:$B$427,0)),SUMIFS('Input-Ext Allocators'!H$8:H$68,'Input-Ext Allocators'!$B$8:$B$68,$F22))*$D22</f>
        <v>0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0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1">
        <f ca="1">IFERROR(INDEX(G$391:G$427,MATCH($F23,$B$391:$B$427,0))/INDEX($D$391:$D$427,MATCH($F23,$B$391:$B$427,0)),SUMIFS('Input-Ext Allocators'!D$8:D$68,'Input-Ext Allocators'!$B$8:$B$68,$F23))*$D23</f>
        <v>0</v>
      </c>
      <c r="H23" s="11">
        <f ca="1">IFERROR(INDEX(H$391:H$427,MATCH($F23,$B$391:$B$427,0))/INDEX($D$391:$D$427,MATCH($F23,$B$391:$B$427,0)),SUMIFS('Input-Ext Allocators'!E$8:E$68,'Input-Ext Allocators'!$B$8:$B$68,$F23))*$D23</f>
        <v>0</v>
      </c>
      <c r="I23" s="11">
        <f ca="1">IFERROR(INDEX(I$391:I$427,MATCH($F23,$B$391:$B$427,0))/INDEX($D$391:$D$427,MATCH($F23,$B$391:$B$427,0)),SUMIFS('Input-Ext Allocators'!F$8:F$68,'Input-Ext Allocators'!$B$8:$B$68,$F23))*$D23</f>
        <v>0</v>
      </c>
      <c r="J23" s="11">
        <f ca="1">IFERROR(INDEX(J$391:J$427,MATCH($F23,$B$391:$B$427,0))/INDEX($D$391:$D$427,MATCH($F23,$B$391:$B$427,0)),SUMIFS('Input-Ext Allocators'!G$8:G$68,'Input-Ext Allocators'!$B$8:$B$68,$F23))*$D23</f>
        <v>0</v>
      </c>
      <c r="K23" s="11">
        <f ca="1">IFERROR(INDEX(K$391:K$427,MATCH($F23,$B$391:$B$427,0))/INDEX($D$391:$D$427,MATCH($F23,$B$391:$B$427,0)),SUMIFS('Input-Ext Allocators'!H$8:H$68,'Input-Ext Allocators'!$B$8:$B$68,$F23))*$D23</f>
        <v>0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0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1">
        <f ca="1">IFERROR(INDEX(G$391:G$427,MATCH($F24,$B$391:$B$427,0))/INDEX($D$391:$D$427,MATCH($F24,$B$391:$B$427,0)),SUMIFS('Input-Ext Allocators'!D$8:D$68,'Input-Ext Allocators'!$B$8:$B$68,$F24))*$D24</f>
        <v>0</v>
      </c>
      <c r="H24" s="11">
        <f ca="1">IFERROR(INDEX(H$391:H$427,MATCH($F24,$B$391:$B$427,0))/INDEX($D$391:$D$427,MATCH($F24,$B$391:$B$427,0)),SUMIFS('Input-Ext Allocators'!E$8:E$68,'Input-Ext Allocators'!$B$8:$B$68,$F24))*$D24</f>
        <v>0</v>
      </c>
      <c r="I24" s="11">
        <f ca="1">IFERROR(INDEX(I$391:I$427,MATCH($F24,$B$391:$B$427,0))/INDEX($D$391:$D$427,MATCH($F24,$B$391:$B$427,0)),SUMIFS('Input-Ext Allocators'!F$8:F$68,'Input-Ext Allocators'!$B$8:$B$68,$F24))*$D24</f>
        <v>0</v>
      </c>
      <c r="J24" s="11">
        <f ca="1">IFERROR(INDEX(J$391:J$427,MATCH($F24,$B$391:$B$427,0))/INDEX($D$391:$D$427,MATCH($F24,$B$391:$B$427,0)),SUMIFS('Input-Ext Allocators'!G$8:G$68,'Input-Ext Allocators'!$B$8:$B$68,$F24))*$D24</f>
        <v>0</v>
      </c>
      <c r="K24" s="11">
        <f ca="1">IFERROR(INDEX(K$391:K$427,MATCH($F24,$B$391:$B$427,0))/INDEX($D$391:$D$427,MATCH($F24,$B$391:$B$427,0)),SUMIFS('Input-Ext Allocators'!H$8:H$68,'Input-Ext Allocators'!$B$8:$B$68,$F24))*$D24</f>
        <v>0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0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1">
        <f ca="1">IFERROR(INDEX(G$391:G$427,MATCH($F25,$B$391:$B$427,0))/INDEX($D$391:$D$427,MATCH($F25,$B$391:$B$427,0)),SUMIFS('Input-Ext Allocators'!D$8:D$68,'Input-Ext Allocators'!$B$8:$B$68,$F25))*$D25</f>
        <v>0</v>
      </c>
      <c r="H25" s="11">
        <f ca="1">IFERROR(INDEX(H$391:H$427,MATCH($F25,$B$391:$B$427,0))/INDEX($D$391:$D$427,MATCH($F25,$B$391:$B$427,0)),SUMIFS('Input-Ext Allocators'!E$8:E$68,'Input-Ext Allocators'!$B$8:$B$68,$F25))*$D25</f>
        <v>0</v>
      </c>
      <c r="I25" s="11">
        <f ca="1">IFERROR(INDEX(I$391:I$427,MATCH($F25,$B$391:$B$427,0))/INDEX($D$391:$D$427,MATCH($F25,$B$391:$B$427,0)),SUMIFS('Input-Ext Allocators'!F$8:F$68,'Input-Ext Allocators'!$B$8:$B$68,$F25))*$D25</f>
        <v>0</v>
      </c>
      <c r="J25" s="11">
        <f ca="1">IFERROR(INDEX(J$391:J$427,MATCH($F25,$B$391:$B$427,0))/INDEX($D$391:$D$427,MATCH($F25,$B$391:$B$427,0)),SUMIFS('Input-Ext Allocators'!G$8:G$68,'Input-Ext Allocators'!$B$8:$B$68,$F25))*$D25</f>
        <v>0</v>
      </c>
      <c r="K25" s="11">
        <f ca="1">IFERROR(INDEX(K$391:K$427,MATCH($F25,$B$391:$B$427,0))/INDEX($D$391:$D$427,MATCH($F25,$B$391:$B$427,0)),SUMIFS('Input-Ext Allocators'!H$8:H$68,'Input-Ext Allocators'!$B$8:$B$68,$F25))*$D25</f>
        <v>0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0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1">
        <f ca="1">IFERROR(INDEX(G$391:G$427,MATCH($F26,$B$391:$B$427,0))/INDEX($D$391:$D$427,MATCH($F26,$B$391:$B$427,0)),SUMIFS('Input-Ext Allocators'!D$8:D$68,'Input-Ext Allocators'!$B$8:$B$68,$F26))*$D26</f>
        <v>0</v>
      </c>
      <c r="H26" s="11">
        <f ca="1">IFERROR(INDEX(H$391:H$427,MATCH($F26,$B$391:$B$427,0))/INDEX($D$391:$D$427,MATCH($F26,$B$391:$B$427,0)),SUMIFS('Input-Ext Allocators'!E$8:E$68,'Input-Ext Allocators'!$B$8:$B$68,$F26))*$D26</f>
        <v>0</v>
      </c>
      <c r="I26" s="11">
        <f ca="1">IFERROR(INDEX(I$391:I$427,MATCH($F26,$B$391:$B$427,0))/INDEX($D$391:$D$427,MATCH($F26,$B$391:$B$427,0)),SUMIFS('Input-Ext Allocators'!F$8:F$68,'Input-Ext Allocators'!$B$8:$B$68,$F26))*$D26</f>
        <v>0</v>
      </c>
      <c r="J26" s="11">
        <f ca="1">IFERROR(INDEX(J$391:J$427,MATCH($F26,$B$391:$B$427,0))/INDEX($D$391:$D$427,MATCH($F26,$B$391:$B$427,0)),SUMIFS('Input-Ext Allocators'!G$8:G$68,'Input-Ext Allocators'!$B$8:$B$68,$F26))*$D26</f>
        <v>0</v>
      </c>
      <c r="K26" s="11">
        <f ca="1">IFERROR(INDEX(K$391:K$427,MATCH($F26,$B$391:$B$427,0))/INDEX($D$391:$D$427,MATCH($F26,$B$391:$B$427,0)),SUMIFS('Input-Ext Allocators'!H$8:H$68,'Input-Ext Allocators'!$B$8:$B$68,$F26))*$D26</f>
        <v>0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0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1">
        <f ca="1">IFERROR(INDEX(G$391:G$427,MATCH($F27,$B$391:$B$427,0))/INDEX($D$391:$D$427,MATCH($F27,$B$391:$B$427,0)),SUMIFS('Input-Ext Allocators'!D$8:D$68,'Input-Ext Allocators'!$B$8:$B$68,$F27))*$D27</f>
        <v>0</v>
      </c>
      <c r="H27" s="11">
        <f ca="1">IFERROR(INDEX(H$391:H$427,MATCH($F27,$B$391:$B$427,0))/INDEX($D$391:$D$427,MATCH($F27,$B$391:$B$427,0)),SUMIFS('Input-Ext Allocators'!E$8:E$68,'Input-Ext Allocators'!$B$8:$B$68,$F27))*$D27</f>
        <v>0</v>
      </c>
      <c r="I27" s="11">
        <f ca="1">IFERROR(INDEX(I$391:I$427,MATCH($F27,$B$391:$B$427,0))/INDEX($D$391:$D$427,MATCH($F27,$B$391:$B$427,0)),SUMIFS('Input-Ext Allocators'!F$8:F$68,'Input-Ext Allocators'!$B$8:$B$68,$F27))*$D27</f>
        <v>0</v>
      </c>
      <c r="J27" s="11">
        <f ca="1">IFERROR(INDEX(J$391:J$427,MATCH($F27,$B$391:$B$427,0))/INDEX($D$391:$D$427,MATCH($F27,$B$391:$B$427,0)),SUMIFS('Input-Ext Allocators'!G$8:G$68,'Input-Ext Allocators'!$B$8:$B$68,$F27))*$D27</f>
        <v>0</v>
      </c>
      <c r="K27" s="11">
        <f ca="1">IFERROR(INDEX(K$391:K$427,MATCH($F27,$B$391:$B$427,0))/INDEX($D$391:$D$427,MATCH($F27,$B$391:$B$427,0)),SUMIFS('Input-Ext Allocators'!H$8:H$68,'Input-Ext Allocators'!$B$8:$B$68,$F27))*$D27</f>
        <v>0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0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1">
        <f ca="1">IFERROR(INDEX(G$391:G$427,MATCH($F28,$B$391:$B$427,0))/INDEX($D$391:$D$427,MATCH($F28,$B$391:$B$427,0)),SUMIFS('Input-Ext Allocators'!D$8:D$68,'Input-Ext Allocators'!$B$8:$B$68,$F28))*$D28</f>
        <v>0</v>
      </c>
      <c r="H28" s="11">
        <f ca="1">IFERROR(INDEX(H$391:H$427,MATCH($F28,$B$391:$B$427,0))/INDEX($D$391:$D$427,MATCH($F28,$B$391:$B$427,0)),SUMIFS('Input-Ext Allocators'!E$8:E$68,'Input-Ext Allocators'!$B$8:$B$68,$F28))*$D28</f>
        <v>0</v>
      </c>
      <c r="I28" s="11">
        <f ca="1">IFERROR(INDEX(I$391:I$427,MATCH($F28,$B$391:$B$427,0))/INDEX($D$391:$D$427,MATCH($F28,$B$391:$B$427,0)),SUMIFS('Input-Ext Allocators'!F$8:F$68,'Input-Ext Allocators'!$B$8:$B$68,$F28))*$D28</f>
        <v>0</v>
      </c>
      <c r="J28" s="11">
        <f ca="1">IFERROR(INDEX(J$391:J$427,MATCH($F28,$B$391:$B$427,0))/INDEX($D$391:$D$427,MATCH($F28,$B$391:$B$427,0)),SUMIFS('Input-Ext Allocators'!G$8:G$68,'Input-Ext Allocators'!$B$8:$B$68,$F28))*$D28</f>
        <v>0</v>
      </c>
      <c r="K28" s="11">
        <f ca="1">IFERROR(INDEX(K$391:K$427,MATCH($F28,$B$391:$B$427,0))/INDEX($D$391:$D$427,MATCH($F28,$B$391:$B$427,0)),SUMIFS('Input-Ext Allocators'!H$8:H$68,'Input-Ext Allocators'!$B$8:$B$68,$F28))*$D28</f>
        <v>0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0</v>
      </c>
      <c r="E29" s="11">
        <f t="shared" ca="1" si="4"/>
        <v>0</v>
      </c>
      <c r="G29" s="111">
        <f t="shared" ref="G29:K29" ca="1" si="5">SUBTOTAL(9,G19:G28)</f>
        <v>0</v>
      </c>
      <c r="H29" s="111">
        <f t="shared" ca="1" si="5"/>
        <v>0</v>
      </c>
      <c r="I29" s="111">
        <f t="shared" ca="1" si="5"/>
        <v>0</v>
      </c>
      <c r="J29" s="111">
        <f t="shared" ca="1" si="5"/>
        <v>0</v>
      </c>
      <c r="K29" s="111">
        <f t="shared" ca="1" si="5"/>
        <v>0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0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1">
        <f ca="1">IFERROR(INDEX(G$391:G$427,MATCH($F51,$B$391:$B$427,0))/INDEX($D$391:$D$427,MATCH($F51,$B$391:$B$427,0)),SUMIFS('Input-Ext Allocators'!D$8:D$68,'Input-Ext Allocators'!$B$8:$B$68,$F51))*$D51</f>
        <v>0</v>
      </c>
      <c r="H51" s="11">
        <f ca="1">IFERROR(INDEX(H$391:H$427,MATCH($F51,$B$391:$B$427,0))/INDEX($D$391:$D$427,MATCH($F51,$B$391:$B$427,0)),SUMIFS('Input-Ext Allocators'!E$8:E$68,'Input-Ext Allocators'!$B$8:$B$68,$F51))*$D51</f>
        <v>0</v>
      </c>
      <c r="I51" s="11">
        <f ca="1">IFERROR(INDEX(I$391:I$427,MATCH($F51,$B$391:$B$427,0))/INDEX($D$391:$D$427,MATCH($F51,$B$391:$B$427,0)),SUMIFS('Input-Ext Allocators'!F$8:F$68,'Input-Ext Allocators'!$B$8:$B$68,$F51))*$D51</f>
        <v>0</v>
      </c>
      <c r="J51" s="11">
        <f ca="1">IFERROR(INDEX(J$391:J$427,MATCH($F51,$B$391:$B$427,0))/INDEX($D$391:$D$427,MATCH($F51,$B$391:$B$427,0)),SUMIFS('Input-Ext Allocators'!G$8:G$68,'Input-Ext Allocators'!$B$8:$B$68,$F51))*$D51</f>
        <v>0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0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1">
        <f ca="1">IFERROR(INDEX(G$391:G$427,MATCH($F52,$B$391:$B$427,0))/INDEX($D$391:$D$427,MATCH($F52,$B$391:$B$427,0)),SUMIFS('Input-Ext Allocators'!D$8:D$68,'Input-Ext Allocators'!$B$8:$B$68,$F52))*$D52</f>
        <v>0</v>
      </c>
      <c r="H52" s="11">
        <f ca="1">IFERROR(INDEX(H$391:H$427,MATCH($F52,$B$391:$B$427,0))/INDEX($D$391:$D$427,MATCH($F52,$B$391:$B$427,0)),SUMIFS('Input-Ext Allocators'!E$8:E$68,'Input-Ext Allocators'!$B$8:$B$68,$F52))*$D52</f>
        <v>0</v>
      </c>
      <c r="I52" s="11">
        <f ca="1">IFERROR(INDEX(I$391:I$427,MATCH($F52,$B$391:$B$427,0))/INDEX($D$391:$D$427,MATCH($F52,$B$391:$B$427,0)),SUMIFS('Input-Ext Allocators'!F$8:F$68,'Input-Ext Allocators'!$B$8:$B$68,$F52))*$D52</f>
        <v>0</v>
      </c>
      <c r="J52" s="11">
        <f ca="1">IFERROR(INDEX(J$391:J$427,MATCH($F52,$B$391:$B$427,0))/INDEX($D$391:$D$427,MATCH($F52,$B$391:$B$427,0)),SUMIFS('Input-Ext Allocators'!G$8:G$68,'Input-Ext Allocators'!$B$8:$B$68,$F52))*$D52</f>
        <v>0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0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1">
        <f ca="1">IFERROR(INDEX(G$391:G$427,MATCH($F53,$B$391:$B$427,0))/INDEX($D$391:$D$427,MATCH($F53,$B$391:$B$427,0)),SUMIFS('Input-Ext Allocators'!D$8:D$68,'Input-Ext Allocators'!$B$8:$B$68,$F53))*$D53</f>
        <v>0</v>
      </c>
      <c r="H53" s="11">
        <f ca="1">IFERROR(INDEX(H$391:H$427,MATCH($F53,$B$391:$B$427,0))/INDEX($D$391:$D$427,MATCH($F53,$B$391:$B$427,0)),SUMIFS('Input-Ext Allocators'!E$8:E$68,'Input-Ext Allocators'!$B$8:$B$68,$F53))*$D53</f>
        <v>0</v>
      </c>
      <c r="I53" s="11">
        <f ca="1">IFERROR(INDEX(I$391:I$427,MATCH($F53,$B$391:$B$427,0))/INDEX($D$391:$D$427,MATCH($F53,$B$391:$B$427,0)),SUMIFS('Input-Ext Allocators'!F$8:F$68,'Input-Ext Allocators'!$B$8:$B$68,$F53))*$D53</f>
        <v>0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0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1">
        <f ca="1">IFERROR(INDEX(G$391:G$427,MATCH($F54,$B$391:$B$427,0))/INDEX($D$391:$D$427,MATCH($F54,$B$391:$B$427,0)),SUMIFS('Input-Ext Allocators'!D$8:D$68,'Input-Ext Allocators'!$B$8:$B$68,$F54))*$D54</f>
        <v>0</v>
      </c>
      <c r="H54" s="11">
        <f ca="1">IFERROR(INDEX(H$391:H$427,MATCH($F54,$B$391:$B$427,0))/INDEX($D$391:$D$427,MATCH($F54,$B$391:$B$427,0)),SUMIFS('Input-Ext Allocators'!E$8:E$68,'Input-Ext Allocators'!$B$8:$B$68,$F54))*$D54</f>
        <v>0</v>
      </c>
      <c r="I54" s="11">
        <f ca="1">IFERROR(INDEX(I$391:I$427,MATCH($F54,$B$391:$B$427,0))/INDEX($D$391:$D$427,MATCH($F54,$B$391:$B$427,0)),SUMIFS('Input-Ext Allocators'!F$8:F$68,'Input-Ext Allocators'!$B$8:$B$68,$F54))*$D54</f>
        <v>0</v>
      </c>
      <c r="J54" s="11">
        <f ca="1">IFERROR(INDEX(J$391:J$427,MATCH($F54,$B$391:$B$427,0))/INDEX($D$391:$D$427,MATCH($F54,$B$391:$B$427,0)),SUMIFS('Input-Ext Allocators'!G$8:G$68,'Input-Ext Allocators'!$B$8:$B$68,$F54))*$D54</f>
        <v>0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0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1">
        <f ca="1">IFERROR(INDEX(G$391:G$427,MATCH($F61,$B$391:$B$427,0))/INDEX($D$391:$D$427,MATCH($F61,$B$391:$B$427,0)),SUMIFS('Input-Ext Allocators'!D$8:D$68,'Input-Ext Allocators'!$B$8:$B$68,$F61))*$D61</f>
        <v>0</v>
      </c>
      <c r="H61" s="11">
        <f ca="1">IFERROR(INDEX(H$391:H$427,MATCH($F61,$B$391:$B$427,0))/INDEX($D$391:$D$427,MATCH($F61,$B$391:$B$427,0)),SUMIFS('Input-Ext Allocators'!E$8:E$68,'Input-Ext Allocators'!$B$8:$B$68,$F61))*$D61</f>
        <v>0</v>
      </c>
      <c r="I61" s="11">
        <f ca="1">IFERROR(INDEX(I$391:I$427,MATCH($F61,$B$391:$B$427,0))/INDEX($D$391:$D$427,MATCH($F61,$B$391:$B$427,0)),SUMIFS('Input-Ext Allocators'!F$8:F$68,'Input-Ext Allocators'!$B$8:$B$68,$F61))*$D61</f>
        <v>0</v>
      </c>
      <c r="J61" s="11">
        <f ca="1">IFERROR(INDEX(J$391:J$427,MATCH($F61,$B$391:$B$427,0))/INDEX($D$391:$D$427,MATCH($F61,$B$391:$B$427,0)),SUMIFS('Input-Ext Allocators'!G$8:G$68,'Input-Ext Allocators'!$B$8:$B$68,$F61))*$D61</f>
        <v>0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0</v>
      </c>
      <c r="E62" s="11">
        <f t="shared" ca="1" si="10"/>
        <v>0</v>
      </c>
      <c r="G62" s="111">
        <f t="shared" ref="G62:K62" ca="1" si="13">SUBTOTAL(9,G51:G61)</f>
        <v>0</v>
      </c>
      <c r="H62" s="111">
        <f t="shared" ca="1" si="13"/>
        <v>0</v>
      </c>
      <c r="I62" s="111">
        <f t="shared" ca="1" si="13"/>
        <v>0</v>
      </c>
      <c r="J62" s="111">
        <f t="shared" ca="1" si="13"/>
        <v>0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0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1">
        <f ca="1">IFERROR(INDEX(G$391:G$427,MATCH($F65,$B$391:$B$427,0))/INDEX($D$391:$D$427,MATCH($F65,$B$391:$B$427,0)),SUMIFS('Input-Ext Allocators'!D$8:D$68,'Input-Ext Allocators'!$B$8:$B$68,$F65))*$D65</f>
        <v>0</v>
      </c>
      <c r="H65" s="11">
        <f ca="1">IFERROR(INDEX(H$391:H$427,MATCH($F65,$B$391:$B$427,0))/INDEX($D$391:$D$427,MATCH($F65,$B$391:$B$427,0)),SUMIFS('Input-Ext Allocators'!E$8:E$68,'Input-Ext Allocators'!$B$8:$B$68,$F65))*$D65</f>
        <v>0</v>
      </c>
      <c r="I65" s="11">
        <f ca="1">IFERROR(INDEX(I$391:I$427,MATCH($F65,$B$391:$B$427,0))/INDEX($D$391:$D$427,MATCH($F65,$B$391:$B$427,0)),SUMIFS('Input-Ext Allocators'!F$8:F$68,'Input-Ext Allocators'!$B$8:$B$68,$F65))*$D65</f>
        <v>0</v>
      </c>
      <c r="J65" s="11">
        <f ca="1">IFERROR(INDEX(J$391:J$427,MATCH($F65,$B$391:$B$427,0))/INDEX($D$391:$D$427,MATCH($F65,$B$391:$B$427,0)),SUMIFS('Input-Ext Allocators'!G$8:G$68,'Input-Ext Allocators'!$B$8:$B$68,$F65))*$D65</f>
        <v>0</v>
      </c>
      <c r="K65" s="11">
        <f ca="1">IFERROR(INDEX(K$391:K$427,MATCH($F65,$B$391:$B$427,0))/INDEX($D$391:$D$427,MATCH($F65,$B$391:$B$427,0)),SUMIFS('Input-Ext Allocators'!H$8:H$68,'Input-Ext Allocators'!$B$8:$B$68,$F65))*$D65</f>
        <v>0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0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1">
        <f ca="1">IFERROR(INDEX(G$391:G$427,MATCH($F66,$B$391:$B$427,0))/INDEX($D$391:$D$427,MATCH($F66,$B$391:$B$427,0)),SUMIFS('Input-Ext Allocators'!D$8:D$68,'Input-Ext Allocators'!$B$8:$B$68,$F66))*$D66</f>
        <v>0</v>
      </c>
      <c r="H66" s="11">
        <f ca="1">IFERROR(INDEX(H$391:H$427,MATCH($F66,$B$391:$B$427,0))/INDEX($D$391:$D$427,MATCH($F66,$B$391:$B$427,0)),SUMIFS('Input-Ext Allocators'!E$8:E$68,'Input-Ext Allocators'!$B$8:$B$68,$F66))*$D66</f>
        <v>0</v>
      </c>
      <c r="I66" s="11">
        <f ca="1">IFERROR(INDEX(I$391:I$427,MATCH($F66,$B$391:$B$427,0))/INDEX($D$391:$D$427,MATCH($F66,$B$391:$B$427,0)),SUMIFS('Input-Ext Allocators'!F$8:F$68,'Input-Ext Allocators'!$B$8:$B$68,$F66))*$D66</f>
        <v>0</v>
      </c>
      <c r="J66" s="11">
        <f ca="1">IFERROR(INDEX(J$391:J$427,MATCH($F66,$B$391:$B$427,0))/INDEX($D$391:$D$427,MATCH($F66,$B$391:$B$427,0)),SUMIFS('Input-Ext Allocators'!G$8:G$68,'Input-Ext Allocators'!$B$8:$B$68,$F66))*$D66</f>
        <v>0</v>
      </c>
      <c r="K66" s="11">
        <f ca="1">IFERROR(INDEX(K$391:K$427,MATCH($F66,$B$391:$B$427,0))/INDEX($D$391:$D$427,MATCH($F66,$B$391:$B$427,0)),SUMIFS('Input-Ext Allocators'!H$8:H$68,'Input-Ext Allocators'!$B$8:$B$68,$F66))*$D66</f>
        <v>0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0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-</v>
      </c>
      <c r="G67" s="11">
        <f ca="1">IFERROR(INDEX(G$391:G$427,MATCH($F67,$B$391:$B$427,0))/INDEX($D$391:$D$427,MATCH($F67,$B$391:$B$427,0)),SUMIFS('Input-Ext Allocators'!D$8:D$68,'Input-Ext Allocators'!$B$8:$B$68,$F67))*$D67</f>
        <v>0</v>
      </c>
      <c r="H67" s="11">
        <f ca="1">IFERROR(INDEX(H$391:H$427,MATCH($F67,$B$391:$B$427,0))/INDEX($D$391:$D$427,MATCH($F67,$B$391:$B$427,0)),SUMIFS('Input-Ext Allocators'!E$8:E$68,'Input-Ext Allocators'!$B$8:$B$68,$F67))*$D67</f>
        <v>0</v>
      </c>
      <c r="I67" s="11">
        <f ca="1">IFERROR(INDEX(I$391:I$427,MATCH($F67,$B$391:$B$427,0))/INDEX($D$391:$D$427,MATCH($F67,$B$391:$B$427,0)),SUMIFS('Input-Ext Allocators'!F$8:F$68,'Input-Ext Allocators'!$B$8:$B$68,$F67))*$D67</f>
        <v>0</v>
      </c>
      <c r="J67" s="11">
        <f ca="1">IFERROR(INDEX(J$391:J$427,MATCH($F67,$B$391:$B$427,0))/INDEX($D$391:$D$427,MATCH($F67,$B$391:$B$427,0)),SUMIFS('Input-Ext Allocators'!G$8:G$68,'Input-Ext Allocators'!$B$8:$B$68,$F67))*$D67</f>
        <v>0</v>
      </c>
      <c r="K67" s="11">
        <f ca="1">IFERROR(INDEX(K$391:K$427,MATCH($F67,$B$391:$B$427,0))/INDEX($D$391:$D$427,MATCH($F67,$B$391:$B$427,0)),SUMIFS('Input-Ext Allocators'!H$8:H$68,'Input-Ext Allocators'!$B$8:$B$68,$F67))*$D67</f>
        <v>0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0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1">
        <f ca="1">IFERROR(INDEX(G$391:G$427,MATCH($F68,$B$391:$B$427,0))/INDEX($D$391:$D$427,MATCH($F68,$B$391:$B$427,0)),SUMIFS('Input-Ext Allocators'!D$8:D$68,'Input-Ext Allocators'!$B$8:$B$68,$F68))*$D68</f>
        <v>0</v>
      </c>
      <c r="H68" s="11">
        <f ca="1">IFERROR(INDEX(H$391:H$427,MATCH($F68,$B$391:$B$427,0))/INDEX($D$391:$D$427,MATCH($F68,$B$391:$B$427,0)),SUMIFS('Input-Ext Allocators'!E$8:E$68,'Input-Ext Allocators'!$B$8:$B$68,$F68))*$D68</f>
        <v>0</v>
      </c>
      <c r="I68" s="11">
        <f ca="1">IFERROR(INDEX(I$391:I$427,MATCH($F68,$B$391:$B$427,0))/INDEX($D$391:$D$427,MATCH($F68,$B$391:$B$427,0)),SUMIFS('Input-Ext Allocators'!F$8:F$68,'Input-Ext Allocators'!$B$8:$B$68,$F68))*$D68</f>
        <v>0</v>
      </c>
      <c r="J68" s="11">
        <f ca="1">IFERROR(INDEX(J$391:J$427,MATCH($F68,$B$391:$B$427,0))/INDEX($D$391:$D$427,MATCH($F68,$B$391:$B$427,0)),SUMIFS('Input-Ext Allocators'!G$8:G$68,'Input-Ext Allocators'!$B$8:$B$68,$F68))*$D68</f>
        <v>0</v>
      </c>
      <c r="K68" s="11">
        <f ca="1">IFERROR(INDEX(K$391:K$427,MATCH($F68,$B$391:$B$427,0))/INDEX($D$391:$D$427,MATCH($F68,$B$391:$B$427,0)),SUMIFS('Input-Ext Allocators'!H$8:H$68,'Input-Ext Allocators'!$B$8:$B$68,$F68))*$D68</f>
        <v>0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0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1">
        <f ca="1">IFERROR(INDEX(G$391:G$427,MATCH($F69,$B$391:$B$427,0))/INDEX($D$391:$D$427,MATCH($F69,$B$391:$B$427,0)),SUMIFS('Input-Ext Allocators'!D$8:D$68,'Input-Ext Allocators'!$B$8:$B$68,$F69))*$D69</f>
        <v>0</v>
      </c>
      <c r="H69" s="11">
        <f ca="1">IFERROR(INDEX(H$391:H$427,MATCH($F69,$B$391:$B$427,0))/INDEX($D$391:$D$427,MATCH($F69,$B$391:$B$427,0)),SUMIFS('Input-Ext Allocators'!E$8:E$68,'Input-Ext Allocators'!$B$8:$B$68,$F69))*$D69</f>
        <v>0</v>
      </c>
      <c r="I69" s="11">
        <f ca="1">IFERROR(INDEX(I$391:I$427,MATCH($F69,$B$391:$B$427,0))/INDEX($D$391:$D$427,MATCH($F69,$B$391:$B$427,0)),SUMIFS('Input-Ext Allocators'!F$8:F$68,'Input-Ext Allocators'!$B$8:$B$68,$F69))*$D69</f>
        <v>0</v>
      </c>
      <c r="J69" s="11">
        <f ca="1">IFERROR(INDEX(J$391:J$427,MATCH($F69,$B$391:$B$427,0))/INDEX($D$391:$D$427,MATCH($F69,$B$391:$B$427,0)),SUMIFS('Input-Ext Allocators'!G$8:G$68,'Input-Ext Allocators'!$B$8:$B$68,$F69))*$D69</f>
        <v>0</v>
      </c>
      <c r="K69" s="11">
        <f ca="1">IFERROR(INDEX(K$391:K$427,MATCH($F69,$B$391:$B$427,0))/INDEX($D$391:$D$427,MATCH($F69,$B$391:$B$427,0)),SUMIFS('Input-Ext Allocators'!H$8:H$68,'Input-Ext Allocators'!$B$8:$B$68,$F69))*$D69</f>
        <v>0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0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1">
        <f ca="1">IFERROR(INDEX(G$391:G$427,MATCH($F70,$B$391:$B$427,0))/INDEX($D$391:$D$427,MATCH($F70,$B$391:$B$427,0)),SUMIFS('Input-Ext Allocators'!D$8:D$68,'Input-Ext Allocators'!$B$8:$B$68,$F70))*$D70</f>
        <v>0</v>
      </c>
      <c r="H70" s="11">
        <f ca="1">IFERROR(INDEX(H$391:H$427,MATCH($F70,$B$391:$B$427,0))/INDEX($D$391:$D$427,MATCH($F70,$B$391:$B$427,0)),SUMIFS('Input-Ext Allocators'!E$8:E$68,'Input-Ext Allocators'!$B$8:$B$68,$F70))*$D70</f>
        <v>0</v>
      </c>
      <c r="I70" s="11">
        <f ca="1">IFERROR(INDEX(I$391:I$427,MATCH($F70,$B$391:$B$427,0))/INDEX($D$391:$D$427,MATCH($F70,$B$391:$B$427,0)),SUMIFS('Input-Ext Allocators'!F$8:F$68,'Input-Ext Allocators'!$B$8:$B$68,$F70))*$D70</f>
        <v>0</v>
      </c>
      <c r="J70" s="11">
        <f ca="1">IFERROR(INDEX(J$391:J$427,MATCH($F70,$B$391:$B$427,0))/INDEX($D$391:$D$427,MATCH($F70,$B$391:$B$427,0)),SUMIFS('Input-Ext Allocators'!G$8:G$68,'Input-Ext Allocators'!$B$8:$B$68,$F70))*$D70</f>
        <v>0</v>
      </c>
      <c r="K70" s="11">
        <f ca="1">IFERROR(INDEX(K$391:K$427,MATCH($F70,$B$391:$B$427,0))/INDEX($D$391:$D$427,MATCH($F70,$B$391:$B$427,0)),SUMIFS('Input-Ext Allocators'!H$8:H$68,'Input-Ext Allocators'!$B$8:$B$68,$F70))*$D70</f>
        <v>0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0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-</v>
      </c>
      <c r="G72" s="11">
        <f ca="1">IFERROR(INDEX(G$391:G$427,MATCH($F72,$B$391:$B$427,0))/INDEX($D$391:$D$427,MATCH($F72,$B$391:$B$427,0)),SUMIFS('Input-Ext Allocators'!D$8:D$68,'Input-Ext Allocators'!$B$8:$B$68,$F72))*$D72</f>
        <v>0</v>
      </c>
      <c r="H72" s="11">
        <f ca="1">IFERROR(INDEX(H$391:H$427,MATCH($F72,$B$391:$B$427,0))/INDEX($D$391:$D$427,MATCH($F72,$B$391:$B$427,0)),SUMIFS('Input-Ext Allocators'!E$8:E$68,'Input-Ext Allocators'!$B$8:$B$68,$F72))*$D72</f>
        <v>0</v>
      </c>
      <c r="I72" s="11">
        <f ca="1">IFERROR(INDEX(I$391:I$427,MATCH($F72,$B$391:$B$427,0))/INDEX($D$391:$D$427,MATCH($F72,$B$391:$B$427,0)),SUMIFS('Input-Ext Allocators'!F$8:F$68,'Input-Ext Allocators'!$B$8:$B$68,$F72))*$D72</f>
        <v>0</v>
      </c>
      <c r="J72" s="11">
        <f ca="1">IFERROR(INDEX(J$391:J$427,MATCH($F72,$B$391:$B$427,0))/INDEX($D$391:$D$427,MATCH($F72,$B$391:$B$427,0)),SUMIFS('Input-Ext Allocators'!G$8:G$68,'Input-Ext Allocators'!$B$8:$B$68,$F72))*$D72</f>
        <v>0</v>
      </c>
      <c r="K72" s="11">
        <f ca="1">IFERROR(INDEX(K$391:K$427,MATCH($F72,$B$391:$B$427,0))/INDEX($D$391:$D$427,MATCH($F72,$B$391:$B$427,0)),SUMIFS('Input-Ext Allocators'!H$8:H$68,'Input-Ext Allocators'!$B$8:$B$68,$F72))*$D72</f>
        <v>0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0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-</v>
      </c>
      <c r="G73" s="11">
        <f ca="1">IFERROR(INDEX(G$391:G$427,MATCH($F73,$B$391:$B$427,0))/INDEX($D$391:$D$427,MATCH($F73,$B$391:$B$427,0)),SUMIFS('Input-Ext Allocators'!D$8:D$68,'Input-Ext Allocators'!$B$8:$B$68,$F73))*$D73</f>
        <v>0</v>
      </c>
      <c r="H73" s="11">
        <f ca="1">IFERROR(INDEX(H$391:H$427,MATCH($F73,$B$391:$B$427,0))/INDEX($D$391:$D$427,MATCH($F73,$B$391:$B$427,0)),SUMIFS('Input-Ext Allocators'!E$8:E$68,'Input-Ext Allocators'!$B$8:$B$68,$F73))*$D73</f>
        <v>0</v>
      </c>
      <c r="I73" s="11">
        <f ca="1">IFERROR(INDEX(I$391:I$427,MATCH($F73,$B$391:$B$427,0))/INDEX($D$391:$D$427,MATCH($F73,$B$391:$B$427,0)),SUMIFS('Input-Ext Allocators'!F$8:F$68,'Input-Ext Allocators'!$B$8:$B$68,$F73))*$D73</f>
        <v>0</v>
      </c>
      <c r="J73" s="11">
        <f ca="1">IFERROR(INDEX(J$391:J$427,MATCH($F73,$B$391:$B$427,0))/INDEX($D$391:$D$427,MATCH($F73,$B$391:$B$427,0)),SUMIFS('Input-Ext Allocators'!G$8:G$68,'Input-Ext Allocators'!$B$8:$B$68,$F73))*$D73</f>
        <v>0</v>
      </c>
      <c r="K73" s="11">
        <f ca="1">IFERROR(INDEX(K$391:K$427,MATCH($F73,$B$391:$B$427,0))/INDEX($D$391:$D$427,MATCH($F73,$B$391:$B$427,0)),SUMIFS('Input-Ext Allocators'!H$8:H$68,'Input-Ext Allocators'!$B$8:$B$68,$F73))*$D73</f>
        <v>0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0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-</v>
      </c>
      <c r="G74" s="11">
        <f ca="1">IFERROR(INDEX(G$391:G$427,MATCH($F74,$B$391:$B$427,0))/INDEX($D$391:$D$427,MATCH($F74,$B$391:$B$427,0)),SUMIFS('Input-Ext Allocators'!D$8:D$68,'Input-Ext Allocators'!$B$8:$B$68,$F74))*$D74</f>
        <v>0</v>
      </c>
      <c r="H74" s="11">
        <f ca="1">IFERROR(INDEX(H$391:H$427,MATCH($F74,$B$391:$B$427,0))/INDEX($D$391:$D$427,MATCH($F74,$B$391:$B$427,0)),SUMIFS('Input-Ext Allocators'!E$8:E$68,'Input-Ext Allocators'!$B$8:$B$68,$F74))*$D74</f>
        <v>0</v>
      </c>
      <c r="I74" s="11">
        <f ca="1">IFERROR(INDEX(I$391:I$427,MATCH($F74,$B$391:$B$427,0))/INDEX($D$391:$D$427,MATCH($F74,$B$391:$B$427,0)),SUMIFS('Input-Ext Allocators'!F$8:F$68,'Input-Ext Allocators'!$B$8:$B$68,$F74))*$D74</f>
        <v>0</v>
      </c>
      <c r="J74" s="11">
        <f ca="1">IFERROR(INDEX(J$391:J$427,MATCH($F74,$B$391:$B$427,0))/INDEX($D$391:$D$427,MATCH($F74,$B$391:$B$427,0)),SUMIFS('Input-Ext Allocators'!G$8:G$68,'Input-Ext Allocators'!$B$8:$B$68,$F74))*$D74</f>
        <v>0</v>
      </c>
      <c r="K74" s="11">
        <f ca="1">IFERROR(INDEX(K$391:K$427,MATCH($F74,$B$391:$B$427,0))/INDEX($D$391:$D$427,MATCH($F74,$B$391:$B$427,0)),SUMIFS('Input-Ext Allocators'!H$8:H$68,'Input-Ext Allocators'!$B$8:$B$68,$F74))*$D74</f>
        <v>0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0</v>
      </c>
      <c r="E76" s="11">
        <f t="shared" ca="1" si="15"/>
        <v>0</v>
      </c>
      <c r="G76" s="111">
        <f t="shared" ref="G76:K76" ca="1" si="16">SUBTOTAL(9,G65:G75)</f>
        <v>0</v>
      </c>
      <c r="H76" s="111">
        <f t="shared" ca="1" si="16"/>
        <v>0</v>
      </c>
      <c r="I76" s="111">
        <f t="shared" ca="1" si="16"/>
        <v>0</v>
      </c>
      <c r="J76" s="111">
        <f t="shared" ca="1" si="16"/>
        <v>0</v>
      </c>
      <c r="K76" s="111">
        <f t="shared" ca="1" si="16"/>
        <v>0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1047715.1807155459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860137.39488456096</v>
      </c>
      <c r="H78" s="11">
        <f t="shared" ca="1" si="17"/>
        <v>120506.22378988859</v>
      </c>
      <c r="I78" s="11">
        <f t="shared" ca="1" si="17"/>
        <v>61392.947482177362</v>
      </c>
      <c r="J78" s="11">
        <f t="shared" ca="1" si="17"/>
        <v>5678.6145589188827</v>
      </c>
      <c r="K78" s="11">
        <f t="shared" ca="1" si="17"/>
        <v>0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0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-</v>
      </c>
      <c r="G84" s="11">
        <f ca="1">IFERROR(INDEX(G$391:G$427,MATCH($F84,$B$391:$B$427,0))/INDEX($D$391:$D$427,MATCH($F84,$B$391:$B$427,0)),SUMIFS('Input-Ext Allocators'!D$8:D$68,'Input-Ext Allocators'!$B$8:$B$68,$F84))*$D84</f>
        <v>0</v>
      </c>
      <c r="H84" s="11">
        <f ca="1">IFERROR(INDEX(H$391:H$427,MATCH($F84,$B$391:$B$427,0))/INDEX($D$391:$D$427,MATCH($F84,$B$391:$B$427,0)),SUMIFS('Input-Ext Allocators'!E$8:E$68,'Input-Ext Allocators'!$B$8:$B$68,$F84))*$D84</f>
        <v>0</v>
      </c>
      <c r="I84" s="11">
        <f ca="1">IFERROR(INDEX(I$391:I$427,MATCH($F84,$B$391:$B$427,0))/INDEX($D$391:$D$427,MATCH($F84,$B$391:$B$427,0)),SUMIFS('Input-Ext Allocators'!F$8:F$68,'Input-Ext Allocators'!$B$8:$B$68,$F84))*$D84</f>
        <v>0</v>
      </c>
      <c r="J84" s="11">
        <f ca="1">IFERROR(INDEX(J$391:J$427,MATCH($F84,$B$391:$B$427,0))/INDEX($D$391:$D$427,MATCH($F84,$B$391:$B$427,0)),SUMIFS('Input-Ext Allocators'!G$8:G$68,'Input-Ext Allocators'!$B$8:$B$68,$F84))*$D84</f>
        <v>0</v>
      </c>
      <c r="K84" s="11">
        <f ca="1">IFERROR(INDEX(K$391:K$427,MATCH($F84,$B$391:$B$427,0))/INDEX($D$391:$D$427,MATCH($F84,$B$391:$B$427,0)),SUMIFS('Input-Ext Allocators'!H$8:H$68,'Input-Ext Allocators'!$B$8:$B$68,$F84))*$D84</f>
        <v>0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-702923.92569587822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-577075.87460664369</v>
      </c>
      <c r="H86" s="11">
        <f ca="1">IFERROR(INDEX(H$391:H$427,MATCH($F86,$B$391:$B$427,0))/INDEX($D$391:$D$427,MATCH($F86,$B$391:$B$427,0)),SUMIFS('Input-Ext Allocators'!E$8:E$68,'Input-Ext Allocators'!$B$8:$B$68,$F86))*$D86</f>
        <v>-80848.984014265559</v>
      </c>
      <c r="I86" s="11">
        <f ca="1">IFERROR(INDEX(I$391:I$427,MATCH($F86,$B$391:$B$427,0))/INDEX($D$391:$D$427,MATCH($F86,$B$391:$B$427,0)),SUMIFS('Input-Ext Allocators'!F$8:F$68,'Input-Ext Allocators'!$B$8:$B$68,$F86))*$D86</f>
        <v>-41189.220552039929</v>
      </c>
      <c r="J86" s="11">
        <f ca="1">IFERROR(INDEX(J$391:J$427,MATCH($F86,$B$391:$B$427,0))/INDEX($D$391:$D$427,MATCH($F86,$B$391:$B$427,0)),SUMIFS('Input-Ext Allocators'!G$8:G$68,'Input-Ext Allocators'!$B$8:$B$68,$F86))*$D86</f>
        <v>-3809.8465229289786</v>
      </c>
      <c r="K86" s="11">
        <f ca="1">IFERROR(INDEX(K$391:K$427,MATCH($F86,$B$391:$B$427,0))/INDEX($D$391:$D$427,MATCH($F86,$B$391:$B$427,0)),SUMIFS('Input-Ext Allocators'!H$8:H$68,'Input-Ext Allocators'!$B$8:$B$68,$F86))*$D86</f>
        <v>0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-702923.92569587822</v>
      </c>
      <c r="E87" s="11">
        <f t="shared" ca="1" si="19"/>
        <v>0</v>
      </c>
      <c r="G87" s="111">
        <f t="shared" ref="G87:K87" ca="1" si="20">SUBTOTAL(9,G82:G86)</f>
        <v>-577075.87460664369</v>
      </c>
      <c r="H87" s="111">
        <f t="shared" ca="1" si="20"/>
        <v>-80848.984014265559</v>
      </c>
      <c r="I87" s="111">
        <f t="shared" ca="1" si="20"/>
        <v>-41189.220552039929</v>
      </c>
      <c r="J87" s="111">
        <f t="shared" ca="1" si="20"/>
        <v>-3809.8465229289786</v>
      </c>
      <c r="K87" s="111">
        <f t="shared" ca="1" si="20"/>
        <v>0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0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1">
        <f ca="1">IFERROR(INDEX(G$391:G$427,MATCH($F90,$B$391:$B$427,0))/INDEX($D$391:$D$427,MATCH($F90,$B$391:$B$427,0)),SUMIFS('Input-Ext Allocators'!D$8:D$68,'Input-Ext Allocators'!$B$8:$B$68,$F90))*$D90</f>
        <v>0</v>
      </c>
      <c r="H90" s="11">
        <f ca="1">IFERROR(INDEX(H$391:H$427,MATCH($F90,$B$391:$B$427,0))/INDEX($D$391:$D$427,MATCH($F90,$B$391:$B$427,0)),SUMIFS('Input-Ext Allocators'!E$8:E$68,'Input-Ext Allocators'!$B$8:$B$68,$F90))*$D90</f>
        <v>0</v>
      </c>
      <c r="I90" s="11">
        <f ca="1">IFERROR(INDEX(I$391:I$427,MATCH($F90,$B$391:$B$427,0))/INDEX($D$391:$D$427,MATCH($F90,$B$391:$B$427,0)),SUMIFS('Input-Ext Allocators'!F$8:F$68,'Input-Ext Allocators'!$B$8:$B$68,$F90))*$D90</f>
        <v>0</v>
      </c>
      <c r="J90" s="11">
        <f ca="1">IFERROR(INDEX(J$391:J$427,MATCH($F90,$B$391:$B$427,0))/INDEX($D$391:$D$427,MATCH($F90,$B$391:$B$427,0)),SUMIFS('Input-Ext Allocators'!G$8:G$68,'Input-Ext Allocators'!$B$8:$B$68,$F90))*$D90</f>
        <v>0</v>
      </c>
      <c r="K90" s="11">
        <f ca="1">IFERROR(INDEX(K$391:K$427,MATCH($F90,$B$391:$B$427,0))/INDEX($D$391:$D$427,MATCH($F90,$B$391:$B$427,0)),SUMIFS('Input-Ext Allocators'!H$8:H$68,'Input-Ext Allocators'!$B$8:$B$68,$F90))*$D90</f>
        <v>0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0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1">
        <f ca="1">IFERROR(INDEX(G$391:G$427,MATCH($F91,$B$391:$B$427,0))/INDEX($D$391:$D$427,MATCH($F91,$B$391:$B$427,0)),SUMIFS('Input-Ext Allocators'!D$8:D$68,'Input-Ext Allocators'!$B$8:$B$68,$F91))*$D91</f>
        <v>0</v>
      </c>
      <c r="H91" s="11">
        <f ca="1">IFERROR(INDEX(H$391:H$427,MATCH($F91,$B$391:$B$427,0))/INDEX($D$391:$D$427,MATCH($F91,$B$391:$B$427,0)),SUMIFS('Input-Ext Allocators'!E$8:E$68,'Input-Ext Allocators'!$B$8:$B$68,$F91))*$D91</f>
        <v>0</v>
      </c>
      <c r="I91" s="11">
        <f ca="1">IFERROR(INDEX(I$391:I$427,MATCH($F91,$B$391:$B$427,0))/INDEX($D$391:$D$427,MATCH($F91,$B$391:$B$427,0)),SUMIFS('Input-Ext Allocators'!F$8:F$68,'Input-Ext Allocators'!$B$8:$B$68,$F91))*$D91</f>
        <v>0</v>
      </c>
      <c r="J91" s="11">
        <f ca="1">IFERROR(INDEX(J$391:J$427,MATCH($F91,$B$391:$B$427,0))/INDEX($D$391:$D$427,MATCH($F91,$B$391:$B$427,0)),SUMIFS('Input-Ext Allocators'!G$8:G$68,'Input-Ext Allocators'!$B$8:$B$68,$F91))*$D91</f>
        <v>0</v>
      </c>
      <c r="K91" s="11">
        <f ca="1">IFERROR(INDEX(K$391:K$427,MATCH($F91,$B$391:$B$427,0))/INDEX($D$391:$D$427,MATCH($F91,$B$391:$B$427,0)),SUMIFS('Input-Ext Allocators'!H$8:H$68,'Input-Ext Allocators'!$B$8:$B$68,$F91))*$D91</f>
        <v>0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0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1">
        <f ca="1">IFERROR(INDEX(G$391:G$427,MATCH($F92,$B$391:$B$427,0))/INDEX($D$391:$D$427,MATCH($F92,$B$391:$B$427,0)),SUMIFS('Input-Ext Allocators'!D$8:D$68,'Input-Ext Allocators'!$B$8:$B$68,$F92))*$D92</f>
        <v>0</v>
      </c>
      <c r="H92" s="11">
        <f ca="1">IFERROR(INDEX(H$391:H$427,MATCH($F92,$B$391:$B$427,0))/INDEX($D$391:$D$427,MATCH($F92,$B$391:$B$427,0)),SUMIFS('Input-Ext Allocators'!E$8:E$68,'Input-Ext Allocators'!$B$8:$B$68,$F92))*$D92</f>
        <v>0</v>
      </c>
      <c r="I92" s="11">
        <f ca="1">IFERROR(INDEX(I$391:I$427,MATCH($F92,$B$391:$B$427,0))/INDEX($D$391:$D$427,MATCH($F92,$B$391:$B$427,0)),SUMIFS('Input-Ext Allocators'!F$8:F$68,'Input-Ext Allocators'!$B$8:$B$68,$F92))*$D92</f>
        <v>0</v>
      </c>
      <c r="J92" s="11">
        <f ca="1">IFERROR(INDEX(J$391:J$427,MATCH($F92,$B$391:$B$427,0))/INDEX($D$391:$D$427,MATCH($F92,$B$391:$B$427,0)),SUMIFS('Input-Ext Allocators'!G$8:G$68,'Input-Ext Allocators'!$B$8:$B$68,$F92))*$D92</f>
        <v>0</v>
      </c>
      <c r="K92" s="11">
        <f ca="1">IFERROR(INDEX(K$391:K$427,MATCH($F92,$B$391:$B$427,0))/INDEX($D$391:$D$427,MATCH($F92,$B$391:$B$427,0)),SUMIFS('Input-Ext Allocators'!H$8:H$68,'Input-Ext Allocators'!$B$8:$B$68,$F92))*$D92</f>
        <v>0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0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1">
        <f ca="1">IFERROR(INDEX(G$391:G$427,MATCH($F93,$B$391:$B$427,0))/INDEX($D$391:$D$427,MATCH($F93,$B$391:$B$427,0)),SUMIFS('Input-Ext Allocators'!D$8:D$68,'Input-Ext Allocators'!$B$8:$B$68,$F93))*$D93</f>
        <v>0</v>
      </c>
      <c r="H93" s="11">
        <f ca="1">IFERROR(INDEX(H$391:H$427,MATCH($F93,$B$391:$B$427,0))/INDEX($D$391:$D$427,MATCH($F93,$B$391:$B$427,0)),SUMIFS('Input-Ext Allocators'!E$8:E$68,'Input-Ext Allocators'!$B$8:$B$68,$F93))*$D93</f>
        <v>0</v>
      </c>
      <c r="I93" s="11">
        <f ca="1">IFERROR(INDEX(I$391:I$427,MATCH($F93,$B$391:$B$427,0))/INDEX($D$391:$D$427,MATCH($F93,$B$391:$B$427,0)),SUMIFS('Input-Ext Allocators'!F$8:F$68,'Input-Ext Allocators'!$B$8:$B$68,$F93))*$D93</f>
        <v>0</v>
      </c>
      <c r="J93" s="11">
        <f ca="1">IFERROR(INDEX(J$391:J$427,MATCH($F93,$B$391:$B$427,0))/INDEX($D$391:$D$427,MATCH($F93,$B$391:$B$427,0)),SUMIFS('Input-Ext Allocators'!G$8:G$68,'Input-Ext Allocators'!$B$8:$B$68,$F93))*$D93</f>
        <v>0</v>
      </c>
      <c r="K93" s="11">
        <f ca="1">IFERROR(INDEX(K$391:K$427,MATCH($F93,$B$391:$B$427,0))/INDEX($D$391:$D$427,MATCH($F93,$B$391:$B$427,0)),SUMIFS('Input-Ext Allocators'!H$8:H$68,'Input-Ext Allocators'!$B$8:$B$68,$F93))*$D93</f>
        <v>0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0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1">
        <f ca="1">IFERROR(INDEX(G$391:G$427,MATCH($F94,$B$391:$B$427,0))/INDEX($D$391:$D$427,MATCH($F94,$B$391:$B$427,0)),SUMIFS('Input-Ext Allocators'!D$8:D$68,'Input-Ext Allocators'!$B$8:$B$68,$F94))*$D94</f>
        <v>0</v>
      </c>
      <c r="H94" s="11">
        <f ca="1">IFERROR(INDEX(H$391:H$427,MATCH($F94,$B$391:$B$427,0))/INDEX($D$391:$D$427,MATCH($F94,$B$391:$B$427,0)),SUMIFS('Input-Ext Allocators'!E$8:E$68,'Input-Ext Allocators'!$B$8:$B$68,$F94))*$D94</f>
        <v>0</v>
      </c>
      <c r="I94" s="11">
        <f ca="1">IFERROR(INDEX(I$391:I$427,MATCH($F94,$B$391:$B$427,0))/INDEX($D$391:$D$427,MATCH($F94,$B$391:$B$427,0)),SUMIFS('Input-Ext Allocators'!F$8:F$68,'Input-Ext Allocators'!$B$8:$B$68,$F94))*$D94</f>
        <v>0</v>
      </c>
      <c r="J94" s="11">
        <f ca="1">IFERROR(INDEX(J$391:J$427,MATCH($F94,$B$391:$B$427,0))/INDEX($D$391:$D$427,MATCH($F94,$B$391:$B$427,0)),SUMIFS('Input-Ext Allocators'!G$8:G$68,'Input-Ext Allocators'!$B$8:$B$68,$F94))*$D94</f>
        <v>0</v>
      </c>
      <c r="K94" s="11">
        <f ca="1">IFERROR(INDEX(K$391:K$427,MATCH($F94,$B$391:$B$427,0))/INDEX($D$391:$D$427,MATCH($F94,$B$391:$B$427,0)),SUMIFS('Input-Ext Allocators'!H$8:H$68,'Input-Ext Allocators'!$B$8:$B$68,$F94))*$D94</f>
        <v>0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0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1">
        <f ca="1">IFERROR(INDEX(G$391:G$427,MATCH($F95,$B$391:$B$427,0))/INDEX($D$391:$D$427,MATCH($F95,$B$391:$B$427,0)),SUMIFS('Input-Ext Allocators'!D$8:D$68,'Input-Ext Allocators'!$B$8:$B$68,$F95))*$D95</f>
        <v>0</v>
      </c>
      <c r="H95" s="11">
        <f ca="1">IFERROR(INDEX(H$391:H$427,MATCH($F95,$B$391:$B$427,0))/INDEX($D$391:$D$427,MATCH($F95,$B$391:$B$427,0)),SUMIFS('Input-Ext Allocators'!E$8:E$68,'Input-Ext Allocators'!$B$8:$B$68,$F95))*$D95</f>
        <v>0</v>
      </c>
      <c r="I95" s="11">
        <f ca="1">IFERROR(INDEX(I$391:I$427,MATCH($F95,$B$391:$B$427,0))/INDEX($D$391:$D$427,MATCH($F95,$B$391:$B$427,0)),SUMIFS('Input-Ext Allocators'!F$8:F$68,'Input-Ext Allocators'!$B$8:$B$68,$F95))*$D95</f>
        <v>0</v>
      </c>
      <c r="J95" s="11">
        <f ca="1">IFERROR(INDEX(J$391:J$427,MATCH($F95,$B$391:$B$427,0))/INDEX($D$391:$D$427,MATCH($F95,$B$391:$B$427,0)),SUMIFS('Input-Ext Allocators'!G$8:G$68,'Input-Ext Allocators'!$B$8:$B$68,$F95))*$D95</f>
        <v>0</v>
      </c>
      <c r="K95" s="11">
        <f ca="1">IFERROR(INDEX(K$391:K$427,MATCH($F95,$B$391:$B$427,0))/INDEX($D$391:$D$427,MATCH($F95,$B$391:$B$427,0)),SUMIFS('Input-Ext Allocators'!H$8:H$68,'Input-Ext Allocators'!$B$8:$B$68,$F95))*$D95</f>
        <v>0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0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1">
        <f ca="1">IFERROR(INDEX(G$391:G$427,MATCH($F96,$B$391:$B$427,0))/INDEX($D$391:$D$427,MATCH($F96,$B$391:$B$427,0)),SUMIFS('Input-Ext Allocators'!D$8:D$68,'Input-Ext Allocators'!$B$8:$B$68,$F96))*$D96</f>
        <v>0</v>
      </c>
      <c r="H96" s="11">
        <f ca="1">IFERROR(INDEX(H$391:H$427,MATCH($F96,$B$391:$B$427,0))/INDEX($D$391:$D$427,MATCH($F96,$B$391:$B$427,0)),SUMIFS('Input-Ext Allocators'!E$8:E$68,'Input-Ext Allocators'!$B$8:$B$68,$F96))*$D96</f>
        <v>0</v>
      </c>
      <c r="I96" s="11">
        <f ca="1">IFERROR(INDEX(I$391:I$427,MATCH($F96,$B$391:$B$427,0))/INDEX($D$391:$D$427,MATCH($F96,$B$391:$B$427,0)),SUMIFS('Input-Ext Allocators'!F$8:F$68,'Input-Ext Allocators'!$B$8:$B$68,$F96))*$D96</f>
        <v>0</v>
      </c>
      <c r="J96" s="11">
        <f ca="1">IFERROR(INDEX(J$391:J$427,MATCH($F96,$B$391:$B$427,0))/INDEX($D$391:$D$427,MATCH($F96,$B$391:$B$427,0)),SUMIFS('Input-Ext Allocators'!G$8:G$68,'Input-Ext Allocators'!$B$8:$B$68,$F96))*$D96</f>
        <v>0</v>
      </c>
      <c r="K96" s="11">
        <f ca="1">IFERROR(INDEX(K$391:K$427,MATCH($F96,$B$391:$B$427,0))/INDEX($D$391:$D$427,MATCH($F96,$B$391:$B$427,0)),SUMIFS('Input-Ext Allocators'!H$8:H$68,'Input-Ext Allocators'!$B$8:$B$68,$F96))*$D96</f>
        <v>0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0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1">
        <f ca="1">IFERROR(INDEX(G$391:G$427,MATCH($F97,$B$391:$B$427,0))/INDEX($D$391:$D$427,MATCH($F97,$B$391:$B$427,0)),SUMIFS('Input-Ext Allocators'!D$8:D$68,'Input-Ext Allocators'!$B$8:$B$68,$F97))*$D97</f>
        <v>0</v>
      </c>
      <c r="H97" s="11">
        <f ca="1">IFERROR(INDEX(H$391:H$427,MATCH($F97,$B$391:$B$427,0))/INDEX($D$391:$D$427,MATCH($F97,$B$391:$B$427,0)),SUMIFS('Input-Ext Allocators'!E$8:E$68,'Input-Ext Allocators'!$B$8:$B$68,$F97))*$D97</f>
        <v>0</v>
      </c>
      <c r="I97" s="11">
        <f ca="1">IFERROR(INDEX(I$391:I$427,MATCH($F97,$B$391:$B$427,0))/INDEX($D$391:$D$427,MATCH($F97,$B$391:$B$427,0)),SUMIFS('Input-Ext Allocators'!F$8:F$68,'Input-Ext Allocators'!$B$8:$B$68,$F97))*$D97</f>
        <v>0</v>
      </c>
      <c r="J97" s="11">
        <f ca="1">IFERROR(INDEX(J$391:J$427,MATCH($F97,$B$391:$B$427,0))/INDEX($D$391:$D$427,MATCH($F97,$B$391:$B$427,0)),SUMIFS('Input-Ext Allocators'!G$8:G$68,'Input-Ext Allocators'!$B$8:$B$68,$F97))*$D97</f>
        <v>0</v>
      </c>
      <c r="K97" s="11">
        <f ca="1">IFERROR(INDEX(K$391:K$427,MATCH($F97,$B$391:$B$427,0))/INDEX($D$391:$D$427,MATCH($F97,$B$391:$B$427,0)),SUMIFS('Input-Ext Allocators'!H$8:H$68,'Input-Ext Allocators'!$B$8:$B$68,$F97))*$D97</f>
        <v>0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1">
        <f ca="1">IFERROR(INDEX(G$391:G$427,MATCH($F98,$B$391:$B$427,0))/INDEX($D$391:$D$427,MATCH($F98,$B$391:$B$427,0)),SUMIFS('Input-Ext Allocators'!D$8:D$68,'Input-Ext Allocators'!$B$8:$B$68,$F98))*$D98</f>
        <v>0</v>
      </c>
      <c r="H98" s="11">
        <f ca="1">IFERROR(INDEX(H$391:H$427,MATCH($F98,$B$391:$B$427,0))/INDEX($D$391:$D$427,MATCH($F98,$B$391:$B$427,0)),SUMIFS('Input-Ext Allocators'!E$8:E$68,'Input-Ext Allocators'!$B$8:$B$68,$F98))*$D98</f>
        <v>0</v>
      </c>
      <c r="I98" s="11">
        <f ca="1">IFERROR(INDEX(I$391:I$427,MATCH($F98,$B$391:$B$427,0))/INDEX($D$391:$D$427,MATCH($F98,$B$391:$B$427,0)),SUMIFS('Input-Ext Allocators'!F$8:F$68,'Input-Ext Allocators'!$B$8:$B$68,$F98))*$D98</f>
        <v>0</v>
      </c>
      <c r="J98" s="11">
        <f ca="1">IFERROR(INDEX(J$391:J$427,MATCH($F98,$B$391:$B$427,0))/INDEX($D$391:$D$427,MATCH($F98,$B$391:$B$427,0)),SUMIFS('Input-Ext Allocators'!G$8:G$68,'Input-Ext Allocators'!$B$8:$B$68,$F98))*$D98</f>
        <v>0</v>
      </c>
      <c r="K98" s="11">
        <f ca="1">IFERROR(INDEX(K$391:K$427,MATCH($F98,$B$391:$B$427,0))/INDEX($D$391:$D$427,MATCH($F98,$B$391:$B$427,0)),SUMIFS('Input-Ext Allocators'!H$8:H$68,'Input-Ext Allocators'!$B$8:$B$68,$F98))*$D98</f>
        <v>0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0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1">
        <f ca="1">IFERROR(INDEX(G$391:G$427,MATCH($F99,$B$391:$B$427,0))/INDEX($D$391:$D$427,MATCH($F99,$B$391:$B$427,0)),SUMIFS('Input-Ext Allocators'!D$8:D$68,'Input-Ext Allocators'!$B$8:$B$68,$F99))*$D99</f>
        <v>0</v>
      </c>
      <c r="H99" s="11">
        <f ca="1">IFERROR(INDEX(H$391:H$427,MATCH($F99,$B$391:$B$427,0))/INDEX($D$391:$D$427,MATCH($F99,$B$391:$B$427,0)),SUMIFS('Input-Ext Allocators'!E$8:E$68,'Input-Ext Allocators'!$B$8:$B$68,$F99))*$D99</f>
        <v>0</v>
      </c>
      <c r="I99" s="11">
        <f ca="1">IFERROR(INDEX(I$391:I$427,MATCH($F99,$B$391:$B$427,0))/INDEX($D$391:$D$427,MATCH($F99,$B$391:$B$427,0)),SUMIFS('Input-Ext Allocators'!F$8:F$68,'Input-Ext Allocators'!$B$8:$B$68,$F99))*$D99</f>
        <v>0</v>
      </c>
      <c r="J99" s="11">
        <f ca="1">IFERROR(INDEX(J$391:J$427,MATCH($F99,$B$391:$B$427,0))/INDEX($D$391:$D$427,MATCH($F99,$B$391:$B$427,0)),SUMIFS('Input-Ext Allocators'!G$8:G$68,'Input-Ext Allocators'!$B$8:$B$68,$F99))*$D99</f>
        <v>0</v>
      </c>
      <c r="K99" s="11">
        <f ca="1">IFERROR(INDEX(K$391:K$427,MATCH($F99,$B$391:$B$427,0))/INDEX($D$391:$D$427,MATCH($F99,$B$391:$B$427,0)),SUMIFS('Input-Ext Allocators'!H$8:H$68,'Input-Ext Allocators'!$B$8:$B$68,$F99))*$D99</f>
        <v>0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0</v>
      </c>
      <c r="E100" s="11">
        <f t="shared" ca="1" si="22"/>
        <v>0</v>
      </c>
      <c r="G100" s="111">
        <f t="shared" ref="G100:K100" ca="1" si="23">SUBTOTAL(9,G90:G99)</f>
        <v>0</v>
      </c>
      <c r="H100" s="111">
        <f t="shared" ca="1" si="23"/>
        <v>0</v>
      </c>
      <c r="I100" s="111">
        <f t="shared" ca="1" si="23"/>
        <v>0</v>
      </c>
      <c r="J100" s="111">
        <f t="shared" ca="1" si="23"/>
        <v>0</v>
      </c>
      <c r="K100" s="111">
        <f t="shared" ca="1" si="23"/>
        <v>0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0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-</v>
      </c>
      <c r="G122" s="11">
        <f ca="1">IFERROR(INDEX(G$391:G$427,MATCH($F122,$B$391:$B$427,0))/INDEX($D$391:$D$427,MATCH($F122,$B$391:$B$427,0)),SUMIFS('Input-Ext Allocators'!D$8:D$68,'Input-Ext Allocators'!$B$8:$B$68,$F122))*$D122</f>
        <v>0</v>
      </c>
      <c r="H122" s="11">
        <f ca="1">IFERROR(INDEX(H$391:H$427,MATCH($F122,$B$391:$B$427,0))/INDEX($D$391:$D$427,MATCH($F122,$B$391:$B$427,0)),SUMIFS('Input-Ext Allocators'!E$8:E$68,'Input-Ext Allocators'!$B$8:$B$68,$F122))*$D122</f>
        <v>0</v>
      </c>
      <c r="I122" s="11">
        <f ca="1">IFERROR(INDEX(I$391:I$427,MATCH($F122,$B$391:$B$427,0))/INDEX($D$391:$D$427,MATCH($F122,$B$391:$B$427,0)),SUMIFS('Input-Ext Allocators'!F$8:F$68,'Input-Ext Allocators'!$B$8:$B$68,$F122))*$D122</f>
        <v>0</v>
      </c>
      <c r="J122" s="11">
        <f ca="1">IFERROR(INDEX(J$391:J$427,MATCH($F122,$B$391:$B$427,0))/INDEX($D$391:$D$427,MATCH($F122,$B$391:$B$427,0)),SUMIFS('Input-Ext Allocators'!G$8:G$68,'Input-Ext Allocators'!$B$8:$B$68,$F122))*$D122</f>
        <v>0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0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1">
        <f ca="1">IFERROR(INDEX(G$391:G$427,MATCH($F123,$B$391:$B$427,0))/INDEX($D$391:$D$427,MATCH($F123,$B$391:$B$427,0)),SUMIFS('Input-Ext Allocators'!D$8:D$68,'Input-Ext Allocators'!$B$8:$B$68,$F123))*$D123</f>
        <v>0</v>
      </c>
      <c r="H123" s="11">
        <f ca="1">IFERROR(INDEX(H$391:H$427,MATCH($F123,$B$391:$B$427,0))/INDEX($D$391:$D$427,MATCH($F123,$B$391:$B$427,0)),SUMIFS('Input-Ext Allocators'!E$8:E$68,'Input-Ext Allocators'!$B$8:$B$68,$F123))*$D123</f>
        <v>0</v>
      </c>
      <c r="I123" s="11">
        <f ca="1">IFERROR(INDEX(I$391:I$427,MATCH($F123,$B$391:$B$427,0))/INDEX($D$391:$D$427,MATCH($F123,$B$391:$B$427,0)),SUMIFS('Input-Ext Allocators'!F$8:F$68,'Input-Ext Allocators'!$B$8:$B$68,$F123))*$D123</f>
        <v>0</v>
      </c>
      <c r="J123" s="11">
        <f ca="1">IFERROR(INDEX(J$391:J$427,MATCH($F123,$B$391:$B$427,0))/INDEX($D$391:$D$427,MATCH($F123,$B$391:$B$427,0)),SUMIFS('Input-Ext Allocators'!G$8:G$68,'Input-Ext Allocators'!$B$8:$B$68,$F123))*$D123</f>
        <v>0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0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1">
        <f ca="1">IFERROR(INDEX(G$391:G$427,MATCH($F124,$B$391:$B$427,0))/INDEX($D$391:$D$427,MATCH($F124,$B$391:$B$427,0)),SUMIFS('Input-Ext Allocators'!D$8:D$68,'Input-Ext Allocators'!$B$8:$B$68,$F124))*$D124</f>
        <v>0</v>
      </c>
      <c r="H124" s="11">
        <f ca="1">IFERROR(INDEX(H$391:H$427,MATCH($F124,$B$391:$B$427,0))/INDEX($D$391:$D$427,MATCH($F124,$B$391:$B$427,0)),SUMIFS('Input-Ext Allocators'!E$8:E$68,'Input-Ext Allocators'!$B$8:$B$68,$F124))*$D124</f>
        <v>0</v>
      </c>
      <c r="I124" s="11">
        <f ca="1">IFERROR(INDEX(I$391:I$427,MATCH($F124,$B$391:$B$427,0))/INDEX($D$391:$D$427,MATCH($F124,$B$391:$B$427,0)),SUMIFS('Input-Ext Allocators'!F$8:F$68,'Input-Ext Allocators'!$B$8:$B$68,$F124))*$D124</f>
        <v>0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0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1">
        <f ca="1">IFERROR(INDEX(G$391:G$427,MATCH($F125,$B$391:$B$427,0))/INDEX($D$391:$D$427,MATCH($F125,$B$391:$B$427,0)),SUMIFS('Input-Ext Allocators'!D$8:D$68,'Input-Ext Allocators'!$B$8:$B$68,$F125))*$D125</f>
        <v>0</v>
      </c>
      <c r="H125" s="11">
        <f ca="1">IFERROR(INDEX(H$391:H$427,MATCH($F125,$B$391:$B$427,0))/INDEX($D$391:$D$427,MATCH($F125,$B$391:$B$427,0)),SUMIFS('Input-Ext Allocators'!E$8:E$68,'Input-Ext Allocators'!$B$8:$B$68,$F125))*$D125</f>
        <v>0</v>
      </c>
      <c r="I125" s="11">
        <f ca="1">IFERROR(INDEX(I$391:I$427,MATCH($F125,$B$391:$B$427,0))/INDEX($D$391:$D$427,MATCH($F125,$B$391:$B$427,0)),SUMIFS('Input-Ext Allocators'!F$8:F$68,'Input-Ext Allocators'!$B$8:$B$68,$F125))*$D125</f>
        <v>0</v>
      </c>
      <c r="J125" s="11">
        <f ca="1">IFERROR(INDEX(J$391:J$427,MATCH($F125,$B$391:$B$427,0))/INDEX($D$391:$D$427,MATCH($F125,$B$391:$B$427,0)),SUMIFS('Input-Ext Allocators'!G$8:G$68,'Input-Ext Allocators'!$B$8:$B$68,$F125))*$D125</f>
        <v>0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0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1">
        <f ca="1">IFERROR(INDEX(G$391:G$427,MATCH($F132,$B$391:$B$427,0))/INDEX($D$391:$D$427,MATCH($F132,$B$391:$B$427,0)),SUMIFS('Input-Ext Allocators'!D$8:D$68,'Input-Ext Allocators'!$B$8:$B$68,$F132))*$D132</f>
        <v>0</v>
      </c>
      <c r="H132" s="11">
        <f ca="1">IFERROR(INDEX(H$391:H$427,MATCH($F132,$B$391:$B$427,0))/INDEX($D$391:$D$427,MATCH($F132,$B$391:$B$427,0)),SUMIFS('Input-Ext Allocators'!E$8:E$68,'Input-Ext Allocators'!$B$8:$B$68,$F132))*$D132</f>
        <v>0</v>
      </c>
      <c r="I132" s="11">
        <f ca="1">IFERROR(INDEX(I$391:I$427,MATCH($F132,$B$391:$B$427,0))/INDEX($D$391:$D$427,MATCH($F132,$B$391:$B$427,0)),SUMIFS('Input-Ext Allocators'!F$8:F$68,'Input-Ext Allocators'!$B$8:$B$68,$F132))*$D132</f>
        <v>0</v>
      </c>
      <c r="J132" s="11">
        <f ca="1">IFERROR(INDEX(J$391:J$427,MATCH($F132,$B$391:$B$427,0))/INDEX($D$391:$D$427,MATCH($F132,$B$391:$B$427,0)),SUMIFS('Input-Ext Allocators'!G$8:G$68,'Input-Ext Allocators'!$B$8:$B$68,$F132))*$D132</f>
        <v>0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0</v>
      </c>
      <c r="E133" s="11">
        <f t="shared" ca="1" si="28"/>
        <v>0</v>
      </c>
      <c r="G133" s="111">
        <f t="shared" ref="G133:K133" ca="1" si="31">SUBTOTAL(9,G122:G132)</f>
        <v>0</v>
      </c>
      <c r="H133" s="111">
        <f t="shared" ca="1" si="31"/>
        <v>0</v>
      </c>
      <c r="I133" s="111">
        <f t="shared" ca="1" si="31"/>
        <v>0</v>
      </c>
      <c r="J133" s="111">
        <f t="shared" ca="1" si="31"/>
        <v>0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0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1">
        <f ca="1">IFERROR(INDEX(G$391:G$427,MATCH($F136,$B$391:$B$427,0))/INDEX($D$391:$D$427,MATCH($F136,$B$391:$B$427,0)),SUMIFS('Input-Ext Allocators'!D$8:D$68,'Input-Ext Allocators'!$B$8:$B$68,$F136))*$D136</f>
        <v>0</v>
      </c>
      <c r="H136" s="11">
        <f ca="1">IFERROR(INDEX(H$391:H$427,MATCH($F136,$B$391:$B$427,0))/INDEX($D$391:$D$427,MATCH($F136,$B$391:$B$427,0)),SUMIFS('Input-Ext Allocators'!E$8:E$68,'Input-Ext Allocators'!$B$8:$B$68,$F136))*$D136</f>
        <v>0</v>
      </c>
      <c r="I136" s="11">
        <f ca="1">IFERROR(INDEX(I$391:I$427,MATCH($F136,$B$391:$B$427,0))/INDEX($D$391:$D$427,MATCH($F136,$B$391:$B$427,0)),SUMIFS('Input-Ext Allocators'!F$8:F$68,'Input-Ext Allocators'!$B$8:$B$68,$F136))*$D136</f>
        <v>0</v>
      </c>
      <c r="J136" s="11">
        <f ca="1">IFERROR(INDEX(J$391:J$427,MATCH($F136,$B$391:$B$427,0))/INDEX($D$391:$D$427,MATCH($F136,$B$391:$B$427,0)),SUMIFS('Input-Ext Allocators'!G$8:G$68,'Input-Ext Allocators'!$B$8:$B$68,$F136))*$D136</f>
        <v>0</v>
      </c>
      <c r="K136" s="11">
        <f ca="1">IFERROR(INDEX(K$391:K$427,MATCH($F136,$B$391:$B$427,0))/INDEX($D$391:$D$427,MATCH($F136,$B$391:$B$427,0)),SUMIFS('Input-Ext Allocators'!H$8:H$68,'Input-Ext Allocators'!$B$8:$B$68,$F136))*$D136</f>
        <v>0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0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-</v>
      </c>
      <c r="G137" s="11">
        <f ca="1">IFERROR(INDEX(G$391:G$427,MATCH($F137,$B$391:$B$427,0))/INDEX($D$391:$D$427,MATCH($F137,$B$391:$B$427,0)),SUMIFS('Input-Ext Allocators'!D$8:D$68,'Input-Ext Allocators'!$B$8:$B$68,$F137))*$D137</f>
        <v>0</v>
      </c>
      <c r="H137" s="11">
        <f ca="1">IFERROR(INDEX(H$391:H$427,MATCH($F137,$B$391:$B$427,0))/INDEX($D$391:$D$427,MATCH($F137,$B$391:$B$427,0)),SUMIFS('Input-Ext Allocators'!E$8:E$68,'Input-Ext Allocators'!$B$8:$B$68,$F137))*$D137</f>
        <v>0</v>
      </c>
      <c r="I137" s="11">
        <f ca="1">IFERROR(INDEX(I$391:I$427,MATCH($F137,$B$391:$B$427,0))/INDEX($D$391:$D$427,MATCH($F137,$B$391:$B$427,0)),SUMIFS('Input-Ext Allocators'!F$8:F$68,'Input-Ext Allocators'!$B$8:$B$68,$F137))*$D137</f>
        <v>0</v>
      </c>
      <c r="J137" s="11">
        <f ca="1">IFERROR(INDEX(J$391:J$427,MATCH($F137,$B$391:$B$427,0))/INDEX($D$391:$D$427,MATCH($F137,$B$391:$B$427,0)),SUMIFS('Input-Ext Allocators'!G$8:G$68,'Input-Ext Allocators'!$B$8:$B$68,$F137))*$D137</f>
        <v>0</v>
      </c>
      <c r="K137" s="11">
        <f ca="1">IFERROR(INDEX(K$391:K$427,MATCH($F137,$B$391:$B$427,0))/INDEX($D$391:$D$427,MATCH($F137,$B$391:$B$427,0)),SUMIFS('Input-Ext Allocators'!H$8:H$68,'Input-Ext Allocators'!$B$8:$B$68,$F137))*$D137</f>
        <v>0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0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-</v>
      </c>
      <c r="G138" s="11">
        <f ca="1">IFERROR(INDEX(G$391:G$427,MATCH($F138,$B$391:$B$427,0))/INDEX($D$391:$D$427,MATCH($F138,$B$391:$B$427,0)),SUMIFS('Input-Ext Allocators'!D$8:D$68,'Input-Ext Allocators'!$B$8:$B$68,$F138))*$D138</f>
        <v>0</v>
      </c>
      <c r="H138" s="11">
        <f ca="1">IFERROR(INDEX(H$391:H$427,MATCH($F138,$B$391:$B$427,0))/INDEX($D$391:$D$427,MATCH($F138,$B$391:$B$427,0)),SUMIFS('Input-Ext Allocators'!E$8:E$68,'Input-Ext Allocators'!$B$8:$B$68,$F138))*$D138</f>
        <v>0</v>
      </c>
      <c r="I138" s="11">
        <f ca="1">IFERROR(INDEX(I$391:I$427,MATCH($F138,$B$391:$B$427,0))/INDEX($D$391:$D$427,MATCH($F138,$B$391:$B$427,0)),SUMIFS('Input-Ext Allocators'!F$8:F$68,'Input-Ext Allocators'!$B$8:$B$68,$F138))*$D138</f>
        <v>0</v>
      </c>
      <c r="J138" s="11">
        <f ca="1">IFERROR(INDEX(J$391:J$427,MATCH($F138,$B$391:$B$427,0))/INDEX($D$391:$D$427,MATCH($F138,$B$391:$B$427,0)),SUMIFS('Input-Ext Allocators'!G$8:G$68,'Input-Ext Allocators'!$B$8:$B$68,$F138))*$D138</f>
        <v>0</v>
      </c>
      <c r="K138" s="11">
        <f ca="1">IFERROR(INDEX(K$391:K$427,MATCH($F138,$B$391:$B$427,0))/INDEX($D$391:$D$427,MATCH($F138,$B$391:$B$427,0)),SUMIFS('Input-Ext Allocators'!H$8:H$68,'Input-Ext Allocators'!$B$8:$B$68,$F138))*$D138</f>
        <v>0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0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-</v>
      </c>
      <c r="G139" s="11">
        <f ca="1">IFERROR(INDEX(G$391:G$427,MATCH($F139,$B$391:$B$427,0))/INDEX($D$391:$D$427,MATCH($F139,$B$391:$B$427,0)),SUMIFS('Input-Ext Allocators'!D$8:D$68,'Input-Ext Allocators'!$B$8:$B$68,$F139))*$D139</f>
        <v>0</v>
      </c>
      <c r="H139" s="11">
        <f ca="1">IFERROR(INDEX(H$391:H$427,MATCH($F139,$B$391:$B$427,0))/INDEX($D$391:$D$427,MATCH($F139,$B$391:$B$427,0)),SUMIFS('Input-Ext Allocators'!E$8:E$68,'Input-Ext Allocators'!$B$8:$B$68,$F139))*$D139</f>
        <v>0</v>
      </c>
      <c r="I139" s="11">
        <f ca="1">IFERROR(INDEX(I$391:I$427,MATCH($F139,$B$391:$B$427,0))/INDEX($D$391:$D$427,MATCH($F139,$B$391:$B$427,0)),SUMIFS('Input-Ext Allocators'!F$8:F$68,'Input-Ext Allocators'!$B$8:$B$68,$F139))*$D139</f>
        <v>0</v>
      </c>
      <c r="J139" s="11">
        <f ca="1">IFERROR(INDEX(J$391:J$427,MATCH($F139,$B$391:$B$427,0))/INDEX($D$391:$D$427,MATCH($F139,$B$391:$B$427,0)),SUMIFS('Input-Ext Allocators'!G$8:G$68,'Input-Ext Allocators'!$B$8:$B$68,$F139))*$D139</f>
        <v>0</v>
      </c>
      <c r="K139" s="11">
        <f ca="1">IFERROR(INDEX(K$391:K$427,MATCH($F139,$B$391:$B$427,0))/INDEX($D$391:$D$427,MATCH($F139,$B$391:$B$427,0)),SUMIFS('Input-Ext Allocators'!H$8:H$68,'Input-Ext Allocators'!$B$8:$B$68,$F139))*$D139</f>
        <v>0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0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-</v>
      </c>
      <c r="G140" s="11">
        <f ca="1">IFERROR(INDEX(G$391:G$427,MATCH($F140,$B$391:$B$427,0))/INDEX($D$391:$D$427,MATCH($F140,$B$391:$B$427,0)),SUMIFS('Input-Ext Allocators'!D$8:D$68,'Input-Ext Allocators'!$B$8:$B$68,$F140))*$D140</f>
        <v>0</v>
      </c>
      <c r="H140" s="11">
        <f ca="1">IFERROR(INDEX(H$391:H$427,MATCH($F140,$B$391:$B$427,0))/INDEX($D$391:$D$427,MATCH($F140,$B$391:$B$427,0)),SUMIFS('Input-Ext Allocators'!E$8:E$68,'Input-Ext Allocators'!$B$8:$B$68,$F140))*$D140</f>
        <v>0</v>
      </c>
      <c r="I140" s="11">
        <f ca="1">IFERROR(INDEX(I$391:I$427,MATCH($F140,$B$391:$B$427,0))/INDEX($D$391:$D$427,MATCH($F140,$B$391:$B$427,0)),SUMIFS('Input-Ext Allocators'!F$8:F$68,'Input-Ext Allocators'!$B$8:$B$68,$F140))*$D140</f>
        <v>0</v>
      </c>
      <c r="J140" s="11">
        <f ca="1">IFERROR(INDEX(J$391:J$427,MATCH($F140,$B$391:$B$427,0))/INDEX($D$391:$D$427,MATCH($F140,$B$391:$B$427,0)),SUMIFS('Input-Ext Allocators'!G$8:G$68,'Input-Ext Allocators'!$B$8:$B$68,$F140))*$D140</f>
        <v>0</v>
      </c>
      <c r="K140" s="11">
        <f ca="1">IFERROR(INDEX(K$391:K$427,MATCH($F140,$B$391:$B$427,0))/INDEX($D$391:$D$427,MATCH($F140,$B$391:$B$427,0)),SUMIFS('Input-Ext Allocators'!H$8:H$68,'Input-Ext Allocators'!$B$8:$B$68,$F140))*$D140</f>
        <v>0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0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-</v>
      </c>
      <c r="G141" s="11">
        <f ca="1">IFERROR(INDEX(G$391:G$427,MATCH($F141,$B$391:$B$427,0))/INDEX($D$391:$D$427,MATCH($F141,$B$391:$B$427,0)),SUMIFS('Input-Ext Allocators'!D$8:D$68,'Input-Ext Allocators'!$B$8:$B$68,$F141))*$D141</f>
        <v>0</v>
      </c>
      <c r="H141" s="11">
        <f ca="1">IFERROR(INDEX(H$391:H$427,MATCH($F141,$B$391:$B$427,0))/INDEX($D$391:$D$427,MATCH($F141,$B$391:$B$427,0)),SUMIFS('Input-Ext Allocators'!E$8:E$68,'Input-Ext Allocators'!$B$8:$B$68,$F141))*$D141</f>
        <v>0</v>
      </c>
      <c r="I141" s="11">
        <f ca="1">IFERROR(INDEX(I$391:I$427,MATCH($F141,$B$391:$B$427,0))/INDEX($D$391:$D$427,MATCH($F141,$B$391:$B$427,0)),SUMIFS('Input-Ext Allocators'!F$8:F$68,'Input-Ext Allocators'!$B$8:$B$68,$F141))*$D141</f>
        <v>0</v>
      </c>
      <c r="J141" s="11">
        <f ca="1">IFERROR(INDEX(J$391:J$427,MATCH($F141,$B$391:$B$427,0))/INDEX($D$391:$D$427,MATCH($F141,$B$391:$B$427,0)),SUMIFS('Input-Ext Allocators'!G$8:G$68,'Input-Ext Allocators'!$B$8:$B$68,$F141))*$D141</f>
        <v>0</v>
      </c>
      <c r="K141" s="11">
        <f ca="1">IFERROR(INDEX(K$391:K$427,MATCH($F141,$B$391:$B$427,0))/INDEX($D$391:$D$427,MATCH($F141,$B$391:$B$427,0)),SUMIFS('Input-Ext Allocators'!H$8:H$68,'Input-Ext Allocators'!$B$8:$B$68,$F141))*$D141</f>
        <v>0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0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-</v>
      </c>
      <c r="G143" s="11">
        <f ca="1">IFERROR(INDEX(G$391:G$427,MATCH($F143,$B$391:$B$427,0))/INDEX($D$391:$D$427,MATCH($F143,$B$391:$B$427,0)),SUMIFS('Input-Ext Allocators'!D$8:D$68,'Input-Ext Allocators'!$B$8:$B$68,$F143))*$D143</f>
        <v>0</v>
      </c>
      <c r="H143" s="11">
        <f ca="1">IFERROR(INDEX(H$391:H$427,MATCH($F143,$B$391:$B$427,0))/INDEX($D$391:$D$427,MATCH($F143,$B$391:$B$427,0)),SUMIFS('Input-Ext Allocators'!E$8:E$68,'Input-Ext Allocators'!$B$8:$B$68,$F143))*$D143</f>
        <v>0</v>
      </c>
      <c r="I143" s="11">
        <f ca="1">IFERROR(INDEX(I$391:I$427,MATCH($F143,$B$391:$B$427,0))/INDEX($D$391:$D$427,MATCH($F143,$B$391:$B$427,0)),SUMIFS('Input-Ext Allocators'!F$8:F$68,'Input-Ext Allocators'!$B$8:$B$68,$F143))*$D143</f>
        <v>0</v>
      </c>
      <c r="J143" s="11">
        <f ca="1">IFERROR(INDEX(J$391:J$427,MATCH($F143,$B$391:$B$427,0))/INDEX($D$391:$D$427,MATCH($F143,$B$391:$B$427,0)),SUMIFS('Input-Ext Allocators'!G$8:G$68,'Input-Ext Allocators'!$B$8:$B$68,$F143))*$D143</f>
        <v>0</v>
      </c>
      <c r="K143" s="11">
        <f ca="1">IFERROR(INDEX(K$391:K$427,MATCH($F143,$B$391:$B$427,0))/INDEX($D$391:$D$427,MATCH($F143,$B$391:$B$427,0)),SUMIFS('Input-Ext Allocators'!H$8:H$68,'Input-Ext Allocators'!$B$8:$B$68,$F143))*$D143</f>
        <v>0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0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1">
        <f ca="1">IFERROR(INDEX(G$391:G$427,MATCH($F144,$B$391:$B$427,0))/INDEX($D$391:$D$427,MATCH($F144,$B$391:$B$427,0)),SUMIFS('Input-Ext Allocators'!D$8:D$68,'Input-Ext Allocators'!$B$8:$B$68,$F144))*$D144</f>
        <v>0</v>
      </c>
      <c r="H144" s="11">
        <f ca="1">IFERROR(INDEX(H$391:H$427,MATCH($F144,$B$391:$B$427,0))/INDEX($D$391:$D$427,MATCH($F144,$B$391:$B$427,0)),SUMIFS('Input-Ext Allocators'!E$8:E$68,'Input-Ext Allocators'!$B$8:$B$68,$F144))*$D144</f>
        <v>0</v>
      </c>
      <c r="I144" s="11">
        <f ca="1">IFERROR(INDEX(I$391:I$427,MATCH($F144,$B$391:$B$427,0))/INDEX($D$391:$D$427,MATCH($F144,$B$391:$B$427,0)),SUMIFS('Input-Ext Allocators'!F$8:F$68,'Input-Ext Allocators'!$B$8:$B$68,$F144))*$D144</f>
        <v>0</v>
      </c>
      <c r="J144" s="11">
        <f ca="1">IFERROR(INDEX(J$391:J$427,MATCH($F144,$B$391:$B$427,0))/INDEX($D$391:$D$427,MATCH($F144,$B$391:$B$427,0)),SUMIFS('Input-Ext Allocators'!G$8:G$68,'Input-Ext Allocators'!$B$8:$B$68,$F144))*$D144</f>
        <v>0</v>
      </c>
      <c r="K144" s="11">
        <f ca="1">IFERROR(INDEX(K$391:K$427,MATCH($F144,$B$391:$B$427,0))/INDEX($D$391:$D$427,MATCH($F144,$B$391:$B$427,0)),SUMIFS('Input-Ext Allocators'!H$8:H$68,'Input-Ext Allocators'!$B$8:$B$68,$F144))*$D144</f>
        <v>0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0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1">
        <f ca="1">IFERROR(INDEX(G$391:G$427,MATCH($F145,$B$391:$B$427,0))/INDEX($D$391:$D$427,MATCH($F145,$B$391:$B$427,0)),SUMIFS('Input-Ext Allocators'!D$8:D$68,'Input-Ext Allocators'!$B$8:$B$68,$F145))*$D145</f>
        <v>0</v>
      </c>
      <c r="H145" s="11">
        <f ca="1">IFERROR(INDEX(H$391:H$427,MATCH($F145,$B$391:$B$427,0))/INDEX($D$391:$D$427,MATCH($F145,$B$391:$B$427,0)),SUMIFS('Input-Ext Allocators'!E$8:E$68,'Input-Ext Allocators'!$B$8:$B$68,$F145))*$D145</f>
        <v>0</v>
      </c>
      <c r="I145" s="11">
        <f ca="1">IFERROR(INDEX(I$391:I$427,MATCH($F145,$B$391:$B$427,0))/INDEX($D$391:$D$427,MATCH($F145,$B$391:$B$427,0)),SUMIFS('Input-Ext Allocators'!F$8:F$68,'Input-Ext Allocators'!$B$8:$B$68,$F145))*$D145</f>
        <v>0</v>
      </c>
      <c r="J145" s="11">
        <f ca="1">IFERROR(INDEX(J$391:J$427,MATCH($F145,$B$391:$B$427,0))/INDEX($D$391:$D$427,MATCH($F145,$B$391:$B$427,0)),SUMIFS('Input-Ext Allocators'!G$8:G$68,'Input-Ext Allocators'!$B$8:$B$68,$F145))*$D145</f>
        <v>0</v>
      </c>
      <c r="K145" s="11">
        <f ca="1">IFERROR(INDEX(K$391:K$427,MATCH($F145,$B$391:$B$427,0))/INDEX($D$391:$D$427,MATCH($F145,$B$391:$B$427,0)),SUMIFS('Input-Ext Allocators'!H$8:H$68,'Input-Ext Allocators'!$B$8:$B$68,$F145))*$D145</f>
        <v>0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0</v>
      </c>
      <c r="E147" s="11">
        <f t="shared" ca="1" si="33"/>
        <v>0</v>
      </c>
      <c r="G147" s="111">
        <f t="shared" ref="G147:K147" ca="1" si="34">SUBTOTAL(9,G136:G146)</f>
        <v>0</v>
      </c>
      <c r="H147" s="111">
        <f t="shared" ca="1" si="34"/>
        <v>0</v>
      </c>
      <c r="I147" s="111">
        <f t="shared" ca="1" si="34"/>
        <v>0</v>
      </c>
      <c r="J147" s="111">
        <f t="shared" ca="1" si="34"/>
        <v>0</v>
      </c>
      <c r="K147" s="111">
        <f t="shared" ca="1" si="34"/>
        <v>0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-702923.92569587822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-577075.87460664369</v>
      </c>
      <c r="H149" s="11">
        <f t="shared" ca="1" si="35"/>
        <v>-80848.984014265559</v>
      </c>
      <c r="I149" s="11">
        <f t="shared" ca="1" si="35"/>
        <v>-41189.220552039929</v>
      </c>
      <c r="J149" s="11">
        <f t="shared" ca="1" si="35"/>
        <v>-3809.8465229289786</v>
      </c>
      <c r="K149" s="11">
        <f t="shared" ca="1" si="35"/>
        <v>0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0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-</v>
      </c>
      <c r="G154" s="11">
        <f ca="1">IFERROR(INDEX(G$391:G$427,MATCH($F154,$B$391:$B$427,0))/INDEX($D$391:$D$427,MATCH($F154,$B$391:$B$427,0)),SUMIFS('Input-Ext Allocators'!D$8:D$68,'Input-Ext Allocators'!$B$8:$B$68,$F154))*$D154</f>
        <v>0</v>
      </c>
      <c r="H154" s="11">
        <f ca="1">IFERROR(INDEX(H$391:H$427,MATCH($F154,$B$391:$B$427,0))/INDEX($D$391:$D$427,MATCH($F154,$B$391:$B$427,0)),SUMIFS('Input-Ext Allocators'!E$8:E$68,'Input-Ext Allocators'!$B$8:$B$68,$F154))*$D154</f>
        <v>0</v>
      </c>
      <c r="I154" s="11">
        <f ca="1">IFERROR(INDEX(I$391:I$427,MATCH($F154,$B$391:$B$427,0))/INDEX($D$391:$D$427,MATCH($F154,$B$391:$B$427,0)),SUMIFS('Input-Ext Allocators'!F$8:F$68,'Input-Ext Allocators'!$B$8:$B$68,$F154))*$D154</f>
        <v>0</v>
      </c>
      <c r="J154" s="11">
        <f ca="1">IFERROR(INDEX(J$391:J$427,MATCH($F154,$B$391:$B$427,0))/INDEX($D$391:$D$427,MATCH($F154,$B$391:$B$427,0)),SUMIFS('Input-Ext Allocators'!G$8:G$68,'Input-Ext Allocators'!$B$8:$B$68,$F154))*$D154</f>
        <v>0</v>
      </c>
      <c r="K154" s="11">
        <f ca="1">IFERROR(INDEX(K$391:K$427,MATCH($F154,$B$391:$B$427,0))/INDEX($D$391:$D$427,MATCH($F154,$B$391:$B$427,0)),SUMIFS('Input-Ext Allocators'!H$8:H$68,'Input-Ext Allocators'!$B$8:$B$68,$F154))*$D154</f>
        <v>0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0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-</v>
      </c>
      <c r="G155" s="11">
        <f ca="1">IFERROR(INDEX(G$391:G$427,MATCH($F155,$B$391:$B$427,0))/INDEX($D$391:$D$427,MATCH($F155,$B$391:$B$427,0)),SUMIFS('Input-Ext Allocators'!D$8:D$68,'Input-Ext Allocators'!$B$8:$B$68,$F155))*$D155</f>
        <v>0</v>
      </c>
      <c r="H155" s="11">
        <f ca="1">IFERROR(INDEX(H$391:H$427,MATCH($F155,$B$391:$B$427,0))/INDEX($D$391:$D$427,MATCH($F155,$B$391:$B$427,0)),SUMIFS('Input-Ext Allocators'!E$8:E$68,'Input-Ext Allocators'!$B$8:$B$68,$F155))*$D155</f>
        <v>0</v>
      </c>
      <c r="I155" s="11">
        <f ca="1">IFERROR(INDEX(I$391:I$427,MATCH($F155,$B$391:$B$427,0))/INDEX($D$391:$D$427,MATCH($F155,$B$391:$B$427,0)),SUMIFS('Input-Ext Allocators'!F$8:F$68,'Input-Ext Allocators'!$B$8:$B$68,$F155))*$D155</f>
        <v>0</v>
      </c>
      <c r="J155" s="11">
        <f ca="1">IFERROR(INDEX(J$391:J$427,MATCH($F155,$B$391:$B$427,0))/INDEX($D$391:$D$427,MATCH($F155,$B$391:$B$427,0)),SUMIFS('Input-Ext Allocators'!G$8:G$68,'Input-Ext Allocators'!$B$8:$B$68,$F155))*$D155</f>
        <v>0</v>
      </c>
      <c r="K155" s="11">
        <f ca="1">IFERROR(INDEX(K$391:K$427,MATCH($F155,$B$391:$B$427,0))/INDEX($D$391:$D$427,MATCH($F155,$B$391:$B$427,0)),SUMIFS('Input-Ext Allocators'!H$8:H$68,'Input-Ext Allocators'!$B$8:$B$68,$F155))*$D155</f>
        <v>0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0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-</v>
      </c>
      <c r="G156" s="11">
        <f ca="1">IFERROR(INDEX(G$391:G$427,MATCH($F156,$B$391:$B$427,0))/INDEX($D$391:$D$427,MATCH($F156,$B$391:$B$427,0)),SUMIFS('Input-Ext Allocators'!D$8:D$68,'Input-Ext Allocators'!$B$8:$B$68,$F156))*$D156</f>
        <v>0</v>
      </c>
      <c r="H156" s="11">
        <f ca="1">IFERROR(INDEX(H$391:H$427,MATCH($F156,$B$391:$B$427,0))/INDEX($D$391:$D$427,MATCH($F156,$B$391:$B$427,0)),SUMIFS('Input-Ext Allocators'!E$8:E$68,'Input-Ext Allocators'!$B$8:$B$68,$F156))*$D156</f>
        <v>0</v>
      </c>
      <c r="I156" s="11">
        <f ca="1">IFERROR(INDEX(I$391:I$427,MATCH($F156,$B$391:$B$427,0))/INDEX($D$391:$D$427,MATCH($F156,$B$391:$B$427,0)),SUMIFS('Input-Ext Allocators'!F$8:F$68,'Input-Ext Allocators'!$B$8:$B$68,$F156))*$D156</f>
        <v>0</v>
      </c>
      <c r="J156" s="11">
        <f ca="1">IFERROR(INDEX(J$391:J$427,MATCH($F156,$B$391:$B$427,0))/INDEX($D$391:$D$427,MATCH($F156,$B$391:$B$427,0)),SUMIFS('Input-Ext Allocators'!G$8:G$68,'Input-Ext Allocators'!$B$8:$B$68,$F156))*$D156</f>
        <v>0</v>
      </c>
      <c r="K156" s="11">
        <f ca="1">IFERROR(INDEX(K$391:K$427,MATCH($F156,$B$391:$B$427,0))/INDEX($D$391:$D$427,MATCH($F156,$B$391:$B$427,0)),SUMIFS('Input-Ext Allocators'!H$8:H$68,'Input-Ext Allocators'!$B$8:$B$68,$F156))*$D156</f>
        <v>0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0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-</v>
      </c>
      <c r="G157" s="11">
        <f ca="1">IFERROR(INDEX(G$391:G$427,MATCH($F157,$B$391:$B$427,0))/INDEX($D$391:$D$427,MATCH($F157,$B$391:$B$427,0)),SUMIFS('Input-Ext Allocators'!D$8:D$68,'Input-Ext Allocators'!$B$8:$B$68,$F157))*$D157</f>
        <v>0</v>
      </c>
      <c r="H157" s="11">
        <f ca="1">IFERROR(INDEX(H$391:H$427,MATCH($F157,$B$391:$B$427,0))/INDEX($D$391:$D$427,MATCH($F157,$B$391:$B$427,0)),SUMIFS('Input-Ext Allocators'!E$8:E$68,'Input-Ext Allocators'!$B$8:$B$68,$F157))*$D157</f>
        <v>0</v>
      </c>
      <c r="I157" s="11">
        <f ca="1">IFERROR(INDEX(I$391:I$427,MATCH($F157,$B$391:$B$427,0))/INDEX($D$391:$D$427,MATCH($F157,$B$391:$B$427,0)),SUMIFS('Input-Ext Allocators'!F$8:F$68,'Input-Ext Allocators'!$B$8:$B$68,$F157))*$D157</f>
        <v>0</v>
      </c>
      <c r="J157" s="11">
        <f ca="1">IFERROR(INDEX(J$391:J$427,MATCH($F157,$B$391:$B$427,0))/INDEX($D$391:$D$427,MATCH($F157,$B$391:$B$427,0)),SUMIFS('Input-Ext Allocators'!G$8:G$68,'Input-Ext Allocators'!$B$8:$B$68,$F157))*$D157</f>
        <v>0</v>
      </c>
      <c r="K157" s="11">
        <f ca="1">IFERROR(INDEX(K$391:K$427,MATCH($F157,$B$391:$B$427,0))/INDEX($D$391:$D$427,MATCH($F157,$B$391:$B$427,0)),SUMIFS('Input-Ext Allocators'!H$8:H$68,'Input-Ext Allocators'!$B$8:$B$68,$F157))*$D157</f>
        <v>0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0</v>
      </c>
      <c r="E159" s="11">
        <f t="shared" ca="1" si="37"/>
        <v>0</v>
      </c>
      <c r="G159" s="111">
        <f t="shared" ref="G159:K159" ca="1" si="38">SUBTOTAL(9,G152:G158)</f>
        <v>0</v>
      </c>
      <c r="H159" s="111">
        <f t="shared" ca="1" si="38"/>
        <v>0</v>
      </c>
      <c r="I159" s="111">
        <f t="shared" ca="1" si="38"/>
        <v>0</v>
      </c>
      <c r="J159" s="111">
        <f t="shared" ca="1" si="38"/>
        <v>0</v>
      </c>
      <c r="K159" s="111">
        <f t="shared" ca="1" si="38"/>
        <v>0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344791.25501966767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283061.52027791727</v>
      </c>
      <c r="H161" s="113">
        <f t="shared" ca="1" si="39"/>
        <v>39657.239775623035</v>
      </c>
      <c r="I161" s="113">
        <f t="shared" ca="1" si="39"/>
        <v>20203.726930137433</v>
      </c>
      <c r="J161" s="113">
        <f t="shared" ca="1" si="39"/>
        <v>1868.7680359899041</v>
      </c>
      <c r="K161" s="113">
        <f t="shared" ca="1" si="39"/>
        <v>0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0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1">
        <f ca="1">IFERROR(INDEX(G$391:G$427,MATCH($F166,$B$391:$B$427,0))/INDEX($D$391:$D$427,MATCH($F166,$B$391:$B$427,0)),SUMIFS('Input-Ext Allocators'!D$8:D$68,'Input-Ext Allocators'!$B$8:$B$68,$F166))*$D166</f>
        <v>0</v>
      </c>
      <c r="H166" s="11">
        <f ca="1">IFERROR(INDEX(H$391:H$427,MATCH($F166,$B$391:$B$427,0))/INDEX($D$391:$D$427,MATCH($F166,$B$391:$B$427,0)),SUMIFS('Input-Ext Allocators'!E$8:E$68,'Input-Ext Allocators'!$B$8:$B$68,$F166))*$D166</f>
        <v>0</v>
      </c>
      <c r="I166" s="11">
        <f ca="1">IFERROR(INDEX(I$391:I$427,MATCH($F166,$B$391:$B$427,0))/INDEX($D$391:$D$427,MATCH($F166,$B$391:$B$427,0)),SUMIFS('Input-Ext Allocators'!F$8:F$68,'Input-Ext Allocators'!$B$8:$B$68,$F166))*$D166</f>
        <v>0</v>
      </c>
      <c r="J166" s="11">
        <f ca="1">IFERROR(INDEX(J$391:J$427,MATCH($F166,$B$391:$B$427,0))/INDEX($D$391:$D$427,MATCH($F166,$B$391:$B$427,0)),SUMIFS('Input-Ext Allocators'!G$8:G$68,'Input-Ext Allocators'!$B$8:$B$68,$F166))*$D166</f>
        <v>0</v>
      </c>
      <c r="K166" s="11">
        <f ca="1">IFERROR(INDEX(K$391:K$427,MATCH($F166,$B$391:$B$427,0))/INDEX($D$391:$D$427,MATCH($F166,$B$391:$B$427,0)),SUMIFS('Input-Ext Allocators'!H$8:H$68,'Input-Ext Allocators'!$B$8:$B$68,$F166))*$D166</f>
        <v>0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0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1">
        <f ca="1">IFERROR(INDEX(G$391:G$427,MATCH($F167,$B$391:$B$427,0))/INDEX($D$391:$D$427,MATCH($F167,$B$391:$B$427,0)),SUMIFS('Input-Ext Allocators'!D$8:D$68,'Input-Ext Allocators'!$B$8:$B$68,$F167))*$D167</f>
        <v>0</v>
      </c>
      <c r="H167" s="11">
        <f ca="1">IFERROR(INDEX(H$391:H$427,MATCH($F167,$B$391:$B$427,0))/INDEX($D$391:$D$427,MATCH($F167,$B$391:$B$427,0)),SUMIFS('Input-Ext Allocators'!E$8:E$68,'Input-Ext Allocators'!$B$8:$B$68,$F167))*$D167</f>
        <v>0</v>
      </c>
      <c r="I167" s="11">
        <f ca="1">IFERROR(INDEX(I$391:I$427,MATCH($F167,$B$391:$B$427,0))/INDEX($D$391:$D$427,MATCH($F167,$B$391:$B$427,0)),SUMIFS('Input-Ext Allocators'!F$8:F$68,'Input-Ext Allocators'!$B$8:$B$68,$F167))*$D167</f>
        <v>0</v>
      </c>
      <c r="J167" s="11">
        <f ca="1">IFERROR(INDEX(J$391:J$427,MATCH($F167,$B$391:$B$427,0))/INDEX($D$391:$D$427,MATCH($F167,$B$391:$B$427,0)),SUMIFS('Input-Ext Allocators'!G$8:G$68,'Input-Ext Allocators'!$B$8:$B$68,$F167))*$D167</f>
        <v>0</v>
      </c>
      <c r="K167" s="11">
        <f ca="1">IFERROR(INDEX(K$391:K$427,MATCH($F167,$B$391:$B$427,0))/INDEX($D$391:$D$427,MATCH($F167,$B$391:$B$427,0)),SUMIFS('Input-Ext Allocators'!H$8:H$68,'Input-Ext Allocators'!$B$8:$B$68,$F167))*$D167</f>
        <v>0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0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1">
        <f ca="1">IFERROR(INDEX(G$391:G$427,MATCH($F168,$B$391:$B$427,0))/INDEX($D$391:$D$427,MATCH($F168,$B$391:$B$427,0)),SUMIFS('Input-Ext Allocators'!D$8:D$68,'Input-Ext Allocators'!$B$8:$B$68,$F168))*$D168</f>
        <v>0</v>
      </c>
      <c r="H168" s="11">
        <f ca="1">IFERROR(INDEX(H$391:H$427,MATCH($F168,$B$391:$B$427,0))/INDEX($D$391:$D$427,MATCH($F168,$B$391:$B$427,0)),SUMIFS('Input-Ext Allocators'!E$8:E$68,'Input-Ext Allocators'!$B$8:$B$68,$F168))*$D168</f>
        <v>0</v>
      </c>
      <c r="I168" s="11">
        <f ca="1">IFERROR(INDEX(I$391:I$427,MATCH($F168,$B$391:$B$427,0))/INDEX($D$391:$D$427,MATCH($F168,$B$391:$B$427,0)),SUMIFS('Input-Ext Allocators'!F$8:F$68,'Input-Ext Allocators'!$B$8:$B$68,$F168))*$D168</f>
        <v>0</v>
      </c>
      <c r="J168" s="11">
        <f ca="1">IFERROR(INDEX(J$391:J$427,MATCH($F168,$B$391:$B$427,0))/INDEX($D$391:$D$427,MATCH($F168,$B$391:$B$427,0)),SUMIFS('Input-Ext Allocators'!G$8:G$68,'Input-Ext Allocators'!$B$8:$B$68,$F168))*$D168</f>
        <v>0</v>
      </c>
      <c r="K168" s="11">
        <f ca="1">IFERROR(INDEX(K$391:K$427,MATCH($F168,$B$391:$B$427,0))/INDEX($D$391:$D$427,MATCH($F168,$B$391:$B$427,0)),SUMIFS('Input-Ext Allocators'!H$8:H$68,'Input-Ext Allocators'!$B$8:$B$68,$F168))*$D168</f>
        <v>0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0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-</v>
      </c>
      <c r="G169" s="11">
        <f ca="1">IFERROR(INDEX(G$391:G$427,MATCH($F169,$B$391:$B$427,0))/INDEX($D$391:$D$427,MATCH($F169,$B$391:$B$427,0)),SUMIFS('Input-Ext Allocators'!D$8:D$68,'Input-Ext Allocators'!$B$8:$B$68,$F169))*$D169</f>
        <v>0</v>
      </c>
      <c r="H169" s="11">
        <f ca="1">IFERROR(INDEX(H$391:H$427,MATCH($F169,$B$391:$B$427,0))/INDEX($D$391:$D$427,MATCH($F169,$B$391:$B$427,0)),SUMIFS('Input-Ext Allocators'!E$8:E$68,'Input-Ext Allocators'!$B$8:$B$68,$F169))*$D169</f>
        <v>0</v>
      </c>
      <c r="I169" s="11">
        <f ca="1">IFERROR(INDEX(I$391:I$427,MATCH($F169,$B$391:$B$427,0))/INDEX($D$391:$D$427,MATCH($F169,$B$391:$B$427,0)),SUMIFS('Input-Ext Allocators'!F$8:F$68,'Input-Ext Allocators'!$B$8:$B$68,$F169))*$D169</f>
        <v>0</v>
      </c>
      <c r="J169" s="11">
        <f ca="1">IFERROR(INDEX(J$391:J$427,MATCH($F169,$B$391:$B$427,0))/INDEX($D$391:$D$427,MATCH($F169,$B$391:$B$427,0)),SUMIFS('Input-Ext Allocators'!G$8:G$68,'Input-Ext Allocators'!$B$8:$B$68,$F169))*$D169</f>
        <v>0</v>
      </c>
      <c r="K169" s="11">
        <f ca="1">IFERROR(INDEX(K$391:K$427,MATCH($F169,$B$391:$B$427,0))/INDEX($D$391:$D$427,MATCH($F169,$B$391:$B$427,0)),SUMIFS('Input-Ext Allocators'!H$8:H$68,'Input-Ext Allocators'!$B$8:$B$68,$F169))*$D169</f>
        <v>0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0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-</v>
      </c>
      <c r="G170" s="11">
        <f ca="1">IFERROR(INDEX(G$391:G$427,MATCH($F170,$B$391:$B$427,0))/INDEX($D$391:$D$427,MATCH($F170,$B$391:$B$427,0)),SUMIFS('Input-Ext Allocators'!D$8:D$68,'Input-Ext Allocators'!$B$8:$B$68,$F170))*$D170</f>
        <v>0</v>
      </c>
      <c r="H170" s="11">
        <f ca="1">IFERROR(INDEX(H$391:H$427,MATCH($F170,$B$391:$B$427,0))/INDEX($D$391:$D$427,MATCH($F170,$B$391:$B$427,0)),SUMIFS('Input-Ext Allocators'!E$8:E$68,'Input-Ext Allocators'!$B$8:$B$68,$F170))*$D170</f>
        <v>0</v>
      </c>
      <c r="I170" s="11">
        <f ca="1">IFERROR(INDEX(I$391:I$427,MATCH($F170,$B$391:$B$427,0))/INDEX($D$391:$D$427,MATCH($F170,$B$391:$B$427,0)),SUMIFS('Input-Ext Allocators'!F$8:F$68,'Input-Ext Allocators'!$B$8:$B$68,$F170))*$D170</f>
        <v>0</v>
      </c>
      <c r="J170" s="11">
        <f ca="1">IFERROR(INDEX(J$391:J$427,MATCH($F170,$B$391:$B$427,0))/INDEX($D$391:$D$427,MATCH($F170,$B$391:$B$427,0)),SUMIFS('Input-Ext Allocators'!G$8:G$68,'Input-Ext Allocators'!$B$8:$B$68,$F170))*$D170</f>
        <v>0</v>
      </c>
      <c r="K170" s="11">
        <f ca="1">IFERROR(INDEX(K$391:K$427,MATCH($F170,$B$391:$B$427,0))/INDEX($D$391:$D$427,MATCH($F170,$B$391:$B$427,0)),SUMIFS('Input-Ext Allocators'!H$8:H$68,'Input-Ext Allocators'!$B$8:$B$68,$F170))*$D170</f>
        <v>0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0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-</v>
      </c>
      <c r="G171" s="11">
        <f ca="1">IFERROR(INDEX(G$391:G$427,MATCH($F171,$B$391:$B$427,0))/INDEX($D$391:$D$427,MATCH($F171,$B$391:$B$427,0)),SUMIFS('Input-Ext Allocators'!D$8:D$68,'Input-Ext Allocators'!$B$8:$B$68,$F171))*$D171</f>
        <v>0</v>
      </c>
      <c r="H171" s="11">
        <f ca="1">IFERROR(INDEX(H$391:H$427,MATCH($F171,$B$391:$B$427,0))/INDEX($D$391:$D$427,MATCH($F171,$B$391:$B$427,0)),SUMIFS('Input-Ext Allocators'!E$8:E$68,'Input-Ext Allocators'!$B$8:$B$68,$F171))*$D171</f>
        <v>0</v>
      </c>
      <c r="I171" s="11">
        <f ca="1">IFERROR(INDEX(I$391:I$427,MATCH($F171,$B$391:$B$427,0))/INDEX($D$391:$D$427,MATCH($F171,$B$391:$B$427,0)),SUMIFS('Input-Ext Allocators'!F$8:F$68,'Input-Ext Allocators'!$B$8:$B$68,$F171))*$D171</f>
        <v>0</v>
      </c>
      <c r="J171" s="11">
        <f ca="1">IFERROR(INDEX(J$391:J$427,MATCH($F171,$B$391:$B$427,0))/INDEX($D$391:$D$427,MATCH($F171,$B$391:$B$427,0)),SUMIFS('Input-Ext Allocators'!G$8:G$68,'Input-Ext Allocators'!$B$8:$B$68,$F171))*$D171</f>
        <v>0</v>
      </c>
      <c r="K171" s="11">
        <f ca="1">IFERROR(INDEX(K$391:K$427,MATCH($F171,$B$391:$B$427,0))/INDEX($D$391:$D$427,MATCH($F171,$B$391:$B$427,0)),SUMIFS('Input-Ext Allocators'!H$8:H$68,'Input-Ext Allocators'!$B$8:$B$68,$F171))*$D171</f>
        <v>0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0</v>
      </c>
      <c r="E172" s="11">
        <f t="shared" ca="1" si="41"/>
        <v>0</v>
      </c>
      <c r="G172" s="111">
        <f t="shared" ref="G172:K172" ca="1" si="42">SUBTOTAL(9,G166:G171)</f>
        <v>0</v>
      </c>
      <c r="H172" s="111">
        <f t="shared" ca="1" si="42"/>
        <v>0</v>
      </c>
      <c r="I172" s="111">
        <f t="shared" ca="1" si="42"/>
        <v>0</v>
      </c>
      <c r="J172" s="111">
        <f t="shared" ca="1" si="42"/>
        <v>0</v>
      </c>
      <c r="K172" s="111">
        <f t="shared" ca="1" si="42"/>
        <v>0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0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1">
        <f ca="1">IFERROR(INDEX(G$391:G$427,MATCH($F175,$B$391:$B$427,0))/INDEX($D$391:$D$427,MATCH($F175,$B$391:$B$427,0)),SUMIFS('Input-Ext Allocators'!D$8:D$68,'Input-Ext Allocators'!$B$8:$B$68,$F175))*$D175</f>
        <v>0</v>
      </c>
      <c r="H175" s="11">
        <f ca="1">IFERROR(INDEX(H$391:H$427,MATCH($F175,$B$391:$B$427,0))/INDEX($D$391:$D$427,MATCH($F175,$B$391:$B$427,0)),SUMIFS('Input-Ext Allocators'!E$8:E$68,'Input-Ext Allocators'!$B$8:$B$68,$F175))*$D175</f>
        <v>0</v>
      </c>
      <c r="I175" s="11">
        <f ca="1">IFERROR(INDEX(I$391:I$427,MATCH($F175,$B$391:$B$427,0))/INDEX($D$391:$D$427,MATCH($F175,$B$391:$B$427,0)),SUMIFS('Input-Ext Allocators'!F$8:F$68,'Input-Ext Allocators'!$B$8:$B$68,$F175))*$D175</f>
        <v>0</v>
      </c>
      <c r="J175" s="11">
        <f ca="1">IFERROR(INDEX(J$391:J$427,MATCH($F175,$B$391:$B$427,0))/INDEX($D$391:$D$427,MATCH($F175,$B$391:$B$427,0)),SUMIFS('Input-Ext Allocators'!G$8:G$68,'Input-Ext Allocators'!$B$8:$B$68,$F175))*$D175</f>
        <v>0</v>
      </c>
      <c r="K175" s="11">
        <f ca="1">IFERROR(INDEX(K$391:K$427,MATCH($F175,$B$391:$B$427,0))/INDEX($D$391:$D$427,MATCH($F175,$B$391:$B$427,0)),SUMIFS('Input-Ext Allocators'!H$8:H$68,'Input-Ext Allocators'!$B$8:$B$68,$F175))*$D175</f>
        <v>0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0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1">
        <f ca="1">IFERROR(INDEX(G$391:G$427,MATCH($F176,$B$391:$B$427,0))/INDEX($D$391:$D$427,MATCH($F176,$B$391:$B$427,0)),SUMIFS('Input-Ext Allocators'!D$8:D$68,'Input-Ext Allocators'!$B$8:$B$68,$F176))*$D176</f>
        <v>0</v>
      </c>
      <c r="H176" s="11">
        <f ca="1">IFERROR(INDEX(H$391:H$427,MATCH($F176,$B$391:$B$427,0))/INDEX($D$391:$D$427,MATCH($F176,$B$391:$B$427,0)),SUMIFS('Input-Ext Allocators'!E$8:E$68,'Input-Ext Allocators'!$B$8:$B$68,$F176))*$D176</f>
        <v>0</v>
      </c>
      <c r="I176" s="11">
        <f ca="1">IFERROR(INDEX(I$391:I$427,MATCH($F176,$B$391:$B$427,0))/INDEX($D$391:$D$427,MATCH($F176,$B$391:$B$427,0)),SUMIFS('Input-Ext Allocators'!F$8:F$68,'Input-Ext Allocators'!$B$8:$B$68,$F176))*$D176</f>
        <v>0</v>
      </c>
      <c r="J176" s="11">
        <f ca="1">IFERROR(INDEX(J$391:J$427,MATCH($F176,$B$391:$B$427,0))/INDEX($D$391:$D$427,MATCH($F176,$B$391:$B$427,0)),SUMIFS('Input-Ext Allocators'!G$8:G$68,'Input-Ext Allocators'!$B$8:$B$68,$F176))*$D176</f>
        <v>0</v>
      </c>
      <c r="K176" s="11">
        <f ca="1">IFERROR(INDEX(K$391:K$427,MATCH($F176,$B$391:$B$427,0))/INDEX($D$391:$D$427,MATCH($F176,$B$391:$B$427,0)),SUMIFS('Input-Ext Allocators'!H$8:H$68,'Input-Ext Allocators'!$B$8:$B$68,$F176))*$D176</f>
        <v>0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0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1">
        <f ca="1">IFERROR(INDEX(G$391:G$427,MATCH($F177,$B$391:$B$427,0))/INDEX($D$391:$D$427,MATCH($F177,$B$391:$B$427,0)),SUMIFS('Input-Ext Allocators'!D$8:D$68,'Input-Ext Allocators'!$B$8:$B$68,$F177))*$D177</f>
        <v>0</v>
      </c>
      <c r="H177" s="11">
        <f ca="1">IFERROR(INDEX(H$391:H$427,MATCH($F177,$B$391:$B$427,0))/INDEX($D$391:$D$427,MATCH($F177,$B$391:$B$427,0)),SUMIFS('Input-Ext Allocators'!E$8:E$68,'Input-Ext Allocators'!$B$8:$B$68,$F177))*$D177</f>
        <v>0</v>
      </c>
      <c r="I177" s="11">
        <f ca="1">IFERROR(INDEX(I$391:I$427,MATCH($F177,$B$391:$B$427,0))/INDEX($D$391:$D$427,MATCH($F177,$B$391:$B$427,0)),SUMIFS('Input-Ext Allocators'!F$8:F$68,'Input-Ext Allocators'!$B$8:$B$68,$F177))*$D177</f>
        <v>0</v>
      </c>
      <c r="J177" s="11">
        <f ca="1">IFERROR(INDEX(J$391:J$427,MATCH($F177,$B$391:$B$427,0))/INDEX($D$391:$D$427,MATCH($F177,$B$391:$B$427,0)),SUMIFS('Input-Ext Allocators'!G$8:G$68,'Input-Ext Allocators'!$B$8:$B$68,$F177))*$D177</f>
        <v>0</v>
      </c>
      <c r="K177" s="11">
        <f ca="1">IFERROR(INDEX(K$391:K$427,MATCH($F177,$B$391:$B$427,0))/INDEX($D$391:$D$427,MATCH($F177,$B$391:$B$427,0)),SUMIFS('Input-Ext Allocators'!H$8:H$68,'Input-Ext Allocators'!$B$8:$B$68,$F177))*$D177</f>
        <v>0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0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1">
        <f ca="1">IFERROR(INDEX(G$391:G$427,MATCH($F178,$B$391:$B$427,0))/INDEX($D$391:$D$427,MATCH($F178,$B$391:$B$427,0)),SUMIFS('Input-Ext Allocators'!D$8:D$68,'Input-Ext Allocators'!$B$8:$B$68,$F178))*$D178</f>
        <v>0</v>
      </c>
      <c r="H178" s="11">
        <f ca="1">IFERROR(INDEX(H$391:H$427,MATCH($F178,$B$391:$B$427,0))/INDEX($D$391:$D$427,MATCH($F178,$B$391:$B$427,0)),SUMIFS('Input-Ext Allocators'!E$8:E$68,'Input-Ext Allocators'!$B$8:$B$68,$F178))*$D178</f>
        <v>0</v>
      </c>
      <c r="I178" s="11">
        <f ca="1">IFERROR(INDEX(I$391:I$427,MATCH($F178,$B$391:$B$427,0))/INDEX($D$391:$D$427,MATCH($F178,$B$391:$B$427,0)),SUMIFS('Input-Ext Allocators'!F$8:F$68,'Input-Ext Allocators'!$B$8:$B$68,$F178))*$D178</f>
        <v>0</v>
      </c>
      <c r="J178" s="11">
        <f ca="1">IFERROR(INDEX(J$391:J$427,MATCH($F178,$B$391:$B$427,0))/INDEX($D$391:$D$427,MATCH($F178,$B$391:$B$427,0)),SUMIFS('Input-Ext Allocators'!G$8:G$68,'Input-Ext Allocators'!$B$8:$B$68,$F178))*$D178</f>
        <v>0</v>
      </c>
      <c r="K178" s="11">
        <f ca="1">IFERROR(INDEX(K$391:K$427,MATCH($F178,$B$391:$B$427,0))/INDEX($D$391:$D$427,MATCH($F178,$B$391:$B$427,0)),SUMIFS('Input-Ext Allocators'!H$8:H$68,'Input-Ext Allocators'!$B$8:$B$68,$F178))*$D178</f>
        <v>0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0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1">
        <f ca="1">IFERROR(INDEX(G$391:G$427,MATCH($F179,$B$391:$B$427,0))/INDEX($D$391:$D$427,MATCH($F179,$B$391:$B$427,0)),SUMIFS('Input-Ext Allocators'!D$8:D$68,'Input-Ext Allocators'!$B$8:$B$68,$F179))*$D179</f>
        <v>0</v>
      </c>
      <c r="H179" s="11">
        <f ca="1">IFERROR(INDEX(H$391:H$427,MATCH($F179,$B$391:$B$427,0))/INDEX($D$391:$D$427,MATCH($F179,$B$391:$B$427,0)),SUMIFS('Input-Ext Allocators'!E$8:E$68,'Input-Ext Allocators'!$B$8:$B$68,$F179))*$D179</f>
        <v>0</v>
      </c>
      <c r="I179" s="11">
        <f ca="1">IFERROR(INDEX(I$391:I$427,MATCH($F179,$B$391:$B$427,0))/INDEX($D$391:$D$427,MATCH($F179,$B$391:$B$427,0)),SUMIFS('Input-Ext Allocators'!F$8:F$68,'Input-Ext Allocators'!$B$8:$B$68,$F179))*$D179</f>
        <v>0</v>
      </c>
      <c r="J179" s="11">
        <f ca="1">IFERROR(INDEX(J$391:J$427,MATCH($F179,$B$391:$B$427,0))/INDEX($D$391:$D$427,MATCH($F179,$B$391:$B$427,0)),SUMIFS('Input-Ext Allocators'!G$8:G$68,'Input-Ext Allocators'!$B$8:$B$68,$F179))*$D179</f>
        <v>0</v>
      </c>
      <c r="K179" s="11">
        <f ca="1">IFERROR(INDEX(K$391:K$427,MATCH($F179,$B$391:$B$427,0))/INDEX($D$391:$D$427,MATCH($F179,$B$391:$B$427,0)),SUMIFS('Input-Ext Allocators'!H$8:H$68,'Input-Ext Allocators'!$B$8:$B$68,$F179))*$D179</f>
        <v>0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0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1">
        <f ca="1">IFERROR(INDEX(G$391:G$427,MATCH($F180,$B$391:$B$427,0))/INDEX($D$391:$D$427,MATCH($F180,$B$391:$B$427,0)),SUMIFS('Input-Ext Allocators'!D$8:D$68,'Input-Ext Allocators'!$B$8:$B$68,$F180))*$D180</f>
        <v>0</v>
      </c>
      <c r="H180" s="11">
        <f ca="1">IFERROR(INDEX(H$391:H$427,MATCH($F180,$B$391:$B$427,0))/INDEX($D$391:$D$427,MATCH($F180,$B$391:$B$427,0)),SUMIFS('Input-Ext Allocators'!E$8:E$68,'Input-Ext Allocators'!$B$8:$B$68,$F180))*$D180</f>
        <v>0</v>
      </c>
      <c r="I180" s="11">
        <f ca="1">IFERROR(INDEX(I$391:I$427,MATCH($F180,$B$391:$B$427,0))/INDEX($D$391:$D$427,MATCH($F180,$B$391:$B$427,0)),SUMIFS('Input-Ext Allocators'!F$8:F$68,'Input-Ext Allocators'!$B$8:$B$68,$F180))*$D180</f>
        <v>0</v>
      </c>
      <c r="J180" s="11">
        <f ca="1">IFERROR(INDEX(J$391:J$427,MATCH($F180,$B$391:$B$427,0))/INDEX($D$391:$D$427,MATCH($F180,$B$391:$B$427,0)),SUMIFS('Input-Ext Allocators'!G$8:G$68,'Input-Ext Allocators'!$B$8:$B$68,$F180))*$D180</f>
        <v>0</v>
      </c>
      <c r="K180" s="11">
        <f ca="1">IFERROR(INDEX(K$391:K$427,MATCH($F180,$B$391:$B$427,0))/INDEX($D$391:$D$427,MATCH($F180,$B$391:$B$427,0)),SUMIFS('Input-Ext Allocators'!H$8:H$68,'Input-Ext Allocators'!$B$8:$B$68,$F180))*$D180</f>
        <v>0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0</v>
      </c>
      <c r="E181" s="11">
        <f t="shared" ca="1" si="44"/>
        <v>0</v>
      </c>
      <c r="G181" s="111">
        <f t="shared" ref="G181:K181" ca="1" si="45">SUBTOTAL(9,G175:G180)</f>
        <v>0</v>
      </c>
      <c r="H181" s="111">
        <f t="shared" ca="1" si="45"/>
        <v>0</v>
      </c>
      <c r="I181" s="111">
        <f t="shared" ca="1" si="45"/>
        <v>0</v>
      </c>
      <c r="J181" s="111">
        <f t="shared" ca="1" si="45"/>
        <v>0</v>
      </c>
      <c r="K181" s="111">
        <f t="shared" ca="1" si="45"/>
        <v>0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505919390.35720599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GAS_COST_REVENUE</v>
      </c>
      <c r="G184" s="11">
        <f ca="1">IFERROR(INDEX(G$391:G$427,MATCH($F184,$B$391:$B$427,0))/INDEX($D$391:$D$427,MATCH($F184,$B$391:$B$427,0)),SUMIFS('Input-Ext Allocators'!D$8:D$68,'Input-Ext Allocators'!$B$8:$B$68,$F184))*$D184</f>
        <v>399536779.32771909</v>
      </c>
      <c r="H184" s="11">
        <f ca="1">IFERROR(INDEX(H$391:H$427,MATCH($F184,$B$391:$B$427,0))/INDEX($D$391:$D$427,MATCH($F184,$B$391:$B$427,0)),SUMIFS('Input-Ext Allocators'!E$8:E$68,'Input-Ext Allocators'!$B$8:$B$68,$F184))*$D184</f>
        <v>57104184.377083734</v>
      </c>
      <c r="I184" s="11">
        <f ca="1">IFERROR(INDEX(I$391:I$427,MATCH($F184,$B$391:$B$427,0))/INDEX($D$391:$D$427,MATCH($F184,$B$391:$B$427,0)),SUMIFS('Input-Ext Allocators'!F$8:F$68,'Input-Ext Allocators'!$B$8:$B$68,$F184))*$D184</f>
        <v>38013446.419298604</v>
      </c>
      <c r="J184" s="11">
        <f ca="1">IFERROR(INDEX(J$391:J$427,MATCH($F184,$B$391:$B$427,0))/INDEX($D$391:$D$427,MATCH($F184,$B$391:$B$427,0)),SUMIFS('Input-Ext Allocators'!G$8:G$68,'Input-Ext Allocators'!$B$8:$B$68,$F184))*$D184</f>
        <v>7080511.9141046004</v>
      </c>
      <c r="K184" s="11">
        <f ca="1">IFERROR(INDEX(K$391:K$427,MATCH($F184,$B$391:$B$427,0))/INDEX($D$391:$D$427,MATCH($F184,$B$391:$B$427,0)),SUMIFS('Input-Ext Allocators'!H$8:H$68,'Input-Ext Allocators'!$B$8:$B$68,$F184))*$D184</f>
        <v>4184468.3189999992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-2490289.6673364602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SALES_VOLUME</v>
      </c>
      <c r="G185" s="11">
        <f ca="1">IFERROR(INDEX(G$391:G$427,MATCH($F185,$B$391:$B$427,0))/INDEX($D$391:$D$427,MATCH($F185,$B$391:$B$427,0)),SUMIFS('Input-Ext Allocators'!D$8:D$68,'Input-Ext Allocators'!$B$8:$B$68,$F185))*$D185</f>
        <v>-2044440.4227376299</v>
      </c>
      <c r="H185" s="11">
        <f ca="1">IFERROR(INDEX(H$391:H$427,MATCH($F185,$B$391:$B$427,0))/INDEX($D$391:$D$427,MATCH($F185,$B$391:$B$427,0)),SUMIFS('Input-Ext Allocators'!E$8:E$68,'Input-Ext Allocators'!$B$8:$B$68,$F185))*$D185</f>
        <v>-286428.42012534558</v>
      </c>
      <c r="I185" s="11">
        <f ca="1">IFERROR(INDEX(I$391:I$427,MATCH($F185,$B$391:$B$427,0))/INDEX($D$391:$D$427,MATCH($F185,$B$391:$B$427,0)),SUMIFS('Input-Ext Allocators'!F$8:F$68,'Input-Ext Allocators'!$B$8:$B$68,$F185))*$D185</f>
        <v>-145923.45856607836</v>
      </c>
      <c r="J185" s="11">
        <f ca="1">IFERROR(INDEX(J$391:J$427,MATCH($F185,$B$391:$B$427,0))/INDEX($D$391:$D$427,MATCH($F185,$B$391:$B$427,0)),SUMIFS('Input-Ext Allocators'!G$8:G$68,'Input-Ext Allocators'!$B$8:$B$68,$F185))*$D185</f>
        <v>-13497.365907406342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-782841.89113158116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SALES_VOLUME</v>
      </c>
      <c r="G186" s="11">
        <f ca="1">IFERROR(INDEX(G$391:G$427,MATCH($F186,$B$391:$B$427,0))/INDEX($D$391:$D$427,MATCH($F186,$B$391:$B$427,0)),SUMIFS('Input-Ext Allocators'!D$8:D$68,'Input-Ext Allocators'!$B$8:$B$68,$F186))*$D186</f>
        <v>-642685.71959084354</v>
      </c>
      <c r="H186" s="11">
        <f ca="1">IFERROR(INDEX(H$391:H$427,MATCH($F186,$B$391:$B$427,0))/INDEX($D$391:$D$427,MATCH($F186,$B$391:$B$427,0)),SUMIFS('Input-Ext Allocators'!E$8:E$68,'Input-Ext Allocators'!$B$8:$B$68,$F186))*$D186</f>
        <v>-90040.997650118486</v>
      </c>
      <c r="I186" s="11">
        <f ca="1">IFERROR(INDEX(I$391:I$427,MATCH($F186,$B$391:$B$427,0))/INDEX($D$391:$D$427,MATCH($F186,$B$391:$B$427,0)),SUMIFS('Input-Ext Allocators'!F$8:F$68,'Input-Ext Allocators'!$B$8:$B$68,$F186))*$D186</f>
        <v>-45872.172126269979</v>
      </c>
      <c r="J186" s="11">
        <f ca="1">IFERROR(INDEX(J$391:J$427,MATCH($F186,$B$391:$B$427,0))/INDEX($D$391:$D$427,MATCH($F186,$B$391:$B$427,0)),SUMIFS('Input-Ext Allocators'!G$8:G$68,'Input-Ext Allocators'!$B$8:$B$68,$F186))*$D186</f>
        <v>-4243.001764349091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1459974.6416537324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SALES_VOLUME</v>
      </c>
      <c r="G187" s="11">
        <f ca="1">IFERROR(INDEX(G$391:G$427,MATCH($F187,$B$391:$B$427,0))/INDEX($D$391:$D$427,MATCH($F187,$B$391:$B$427,0)),SUMIFS('Input-Ext Allocators'!D$8:D$68,'Input-Ext Allocators'!$B$8:$B$68,$F187))*$D187</f>
        <v>1198587.9444945306</v>
      </c>
      <c r="H187" s="11">
        <f ca="1">IFERROR(INDEX(H$391:H$427,MATCH($F187,$B$391:$B$427,0))/INDEX($D$391:$D$427,MATCH($F187,$B$391:$B$427,0)),SUMIFS('Input-Ext Allocators'!E$8:E$68,'Input-Ext Allocators'!$B$8:$B$68,$F187))*$D187</f>
        <v>167923.52934557092</v>
      </c>
      <c r="I187" s="11">
        <f ca="1">IFERROR(INDEX(I$391:I$427,MATCH($F187,$B$391:$B$427,0))/INDEX($D$391:$D$427,MATCH($F187,$B$391:$B$427,0)),SUMIFS('Input-Ext Allocators'!F$8:F$68,'Input-Ext Allocators'!$B$8:$B$68,$F187))*$D187</f>
        <v>85550.10765344002</v>
      </c>
      <c r="J187" s="11">
        <f ca="1">IFERROR(INDEX(J$391:J$427,MATCH($F187,$B$391:$B$427,0))/INDEX($D$391:$D$427,MATCH($F187,$B$391:$B$427,0)),SUMIFS('Input-Ext Allocators'!G$8:G$68,'Input-Ext Allocators'!$B$8:$B$68,$F187))*$D187</f>
        <v>7913.0601601907738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504106233.44039166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398048241.12988514</v>
      </c>
      <c r="H188" s="111">
        <f t="shared" ca="1" si="47"/>
        <v>56895638.488653846</v>
      </c>
      <c r="I188" s="111">
        <f t="shared" ca="1" si="47"/>
        <v>37907200.896259695</v>
      </c>
      <c r="J188" s="111">
        <f t="shared" ca="1" si="47"/>
        <v>7070684.6065930361</v>
      </c>
      <c r="K188" s="111">
        <f t="shared" ca="1" si="47"/>
        <v>4184468.3189999992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0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1">
        <f ca="1">IFERROR(INDEX(G$391:G$427,MATCH($F229,$B$391:$B$427,0))/INDEX($D$391:$D$427,MATCH($F229,$B$391:$B$427,0)),SUMIFS('Input-Ext Allocators'!D$8:D$68,'Input-Ext Allocators'!$B$8:$B$68,$F229))*$D229</f>
        <v>0</v>
      </c>
      <c r="H229" s="11">
        <f ca="1">IFERROR(INDEX(H$391:H$427,MATCH($F229,$B$391:$B$427,0))/INDEX($D$391:$D$427,MATCH($F229,$B$391:$B$427,0)),SUMIFS('Input-Ext Allocators'!E$8:E$68,'Input-Ext Allocators'!$B$8:$B$68,$F229))*$D229</f>
        <v>0</v>
      </c>
      <c r="I229" s="11">
        <f ca="1">IFERROR(INDEX(I$391:I$427,MATCH($F229,$B$391:$B$427,0))/INDEX($D$391:$D$427,MATCH($F229,$B$391:$B$427,0)),SUMIFS('Input-Ext Allocators'!F$8:F$68,'Input-Ext Allocators'!$B$8:$B$68,$F229))*$D229</f>
        <v>0</v>
      </c>
      <c r="J229" s="11">
        <f ca="1">IFERROR(INDEX(J$391:J$427,MATCH($F229,$B$391:$B$427,0))/INDEX($D$391:$D$427,MATCH($F229,$B$391:$B$427,0)),SUMIFS('Input-Ext Allocators'!G$8:G$68,'Input-Ext Allocators'!$B$8:$B$68,$F229))*$D229</f>
        <v>0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0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1">
        <f ca="1">IFERROR(INDEX(G$391:G$427,MATCH($F230,$B$391:$B$427,0))/INDEX($D$391:$D$427,MATCH($F230,$B$391:$B$427,0)),SUMIFS('Input-Ext Allocators'!D$8:D$68,'Input-Ext Allocators'!$B$8:$B$68,$F230))*$D230</f>
        <v>0</v>
      </c>
      <c r="H230" s="11">
        <f ca="1">IFERROR(INDEX(H$391:H$427,MATCH($F230,$B$391:$B$427,0))/INDEX($D$391:$D$427,MATCH($F230,$B$391:$B$427,0)),SUMIFS('Input-Ext Allocators'!E$8:E$68,'Input-Ext Allocators'!$B$8:$B$68,$F230))*$D230</f>
        <v>0</v>
      </c>
      <c r="I230" s="11">
        <f ca="1">IFERROR(INDEX(I$391:I$427,MATCH($F230,$B$391:$B$427,0))/INDEX($D$391:$D$427,MATCH($F230,$B$391:$B$427,0)),SUMIFS('Input-Ext Allocators'!F$8:F$68,'Input-Ext Allocators'!$B$8:$B$68,$F230))*$D230</f>
        <v>0</v>
      </c>
      <c r="J230" s="11">
        <f ca="1">IFERROR(INDEX(J$391:J$427,MATCH($F230,$B$391:$B$427,0))/INDEX($D$391:$D$427,MATCH($F230,$B$391:$B$427,0)),SUMIFS('Input-Ext Allocators'!G$8:G$68,'Input-Ext Allocators'!$B$8:$B$68,$F230))*$D230</f>
        <v>0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0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1">
        <f ca="1">IFERROR(INDEX(G$391:G$427,MATCH($F234,$B$391:$B$427,0))/INDEX($D$391:$D$427,MATCH($F234,$B$391:$B$427,0)),SUMIFS('Input-Ext Allocators'!D$8:D$68,'Input-Ext Allocators'!$B$8:$B$68,$F234))*$D234</f>
        <v>0</v>
      </c>
      <c r="H234" s="11">
        <f ca="1">IFERROR(INDEX(H$391:H$427,MATCH($F234,$B$391:$B$427,0))/INDEX($D$391:$D$427,MATCH($F234,$B$391:$B$427,0)),SUMIFS('Input-Ext Allocators'!E$8:E$68,'Input-Ext Allocators'!$B$8:$B$68,$F234))*$D234</f>
        <v>0</v>
      </c>
      <c r="I234" s="11">
        <f ca="1">IFERROR(INDEX(I$391:I$427,MATCH($F234,$B$391:$B$427,0))/INDEX($D$391:$D$427,MATCH($F234,$B$391:$B$427,0)),SUMIFS('Input-Ext Allocators'!F$8:F$68,'Input-Ext Allocators'!$B$8:$B$68,$F234))*$D234</f>
        <v>0</v>
      </c>
      <c r="J234" s="11">
        <f ca="1">IFERROR(INDEX(J$391:J$427,MATCH($F234,$B$391:$B$427,0))/INDEX($D$391:$D$427,MATCH($F234,$B$391:$B$427,0)),SUMIFS('Input-Ext Allocators'!G$8:G$68,'Input-Ext Allocators'!$B$8:$B$68,$F234))*$D234</f>
        <v>0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0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1">
        <f ca="1">IFERROR(INDEX(G$391:G$427,MATCH($F235,$B$391:$B$427,0))/INDEX($D$391:$D$427,MATCH($F235,$B$391:$B$427,0)),SUMIFS('Input-Ext Allocators'!D$8:D$68,'Input-Ext Allocators'!$B$8:$B$68,$F235))*$D235</f>
        <v>0</v>
      </c>
      <c r="H235" s="11">
        <f ca="1">IFERROR(INDEX(H$391:H$427,MATCH($F235,$B$391:$B$427,0))/INDEX($D$391:$D$427,MATCH($F235,$B$391:$B$427,0)),SUMIFS('Input-Ext Allocators'!E$8:E$68,'Input-Ext Allocators'!$B$8:$B$68,$F235))*$D235</f>
        <v>0</v>
      </c>
      <c r="I235" s="11">
        <f ca="1">IFERROR(INDEX(I$391:I$427,MATCH($F235,$B$391:$B$427,0))/INDEX($D$391:$D$427,MATCH($F235,$B$391:$B$427,0)),SUMIFS('Input-Ext Allocators'!F$8:F$68,'Input-Ext Allocators'!$B$8:$B$68,$F235))*$D235</f>
        <v>0</v>
      </c>
      <c r="J235" s="11">
        <f ca="1">IFERROR(INDEX(J$391:J$427,MATCH($F235,$B$391:$B$427,0))/INDEX($D$391:$D$427,MATCH($F235,$B$391:$B$427,0)),SUMIFS('Input-Ext Allocators'!G$8:G$68,'Input-Ext Allocators'!$B$8:$B$68,$F235))*$D235</f>
        <v>0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0</v>
      </c>
      <c r="E236" s="11">
        <f t="shared" ca="1" si="61"/>
        <v>0</v>
      </c>
      <c r="G236" s="111">
        <f t="shared" ref="G236:K236" ca="1" si="62">SUBTOTAL(9,G229:G235)</f>
        <v>0</v>
      </c>
      <c r="H236" s="111">
        <f t="shared" ca="1" si="62"/>
        <v>0</v>
      </c>
      <c r="I236" s="111">
        <f t="shared" ca="1" si="62"/>
        <v>0</v>
      </c>
      <c r="J236" s="111">
        <f t="shared" ca="1" si="62"/>
        <v>0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0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-</v>
      </c>
      <c r="G239" s="11">
        <f ca="1">IFERROR(INDEX(G$391:G$427,MATCH($F239,$B$391:$B$427,0))/INDEX($D$391:$D$427,MATCH($F239,$B$391:$B$427,0)),SUMIFS('Input-Ext Allocators'!D$8:D$68,'Input-Ext Allocators'!$B$8:$B$68,$F239))*$D239</f>
        <v>0</v>
      </c>
      <c r="H239" s="11">
        <f ca="1">IFERROR(INDEX(H$391:H$427,MATCH($F239,$B$391:$B$427,0))/INDEX($D$391:$D$427,MATCH($F239,$B$391:$B$427,0)),SUMIFS('Input-Ext Allocators'!E$8:E$68,'Input-Ext Allocators'!$B$8:$B$68,$F239))*$D239</f>
        <v>0</v>
      </c>
      <c r="I239" s="11">
        <f ca="1">IFERROR(INDEX(I$391:I$427,MATCH($F239,$B$391:$B$427,0))/INDEX($D$391:$D$427,MATCH($F239,$B$391:$B$427,0)),SUMIFS('Input-Ext Allocators'!F$8:F$68,'Input-Ext Allocators'!$B$8:$B$68,$F239))*$D239</f>
        <v>0</v>
      </c>
      <c r="J239" s="11">
        <f ca="1">IFERROR(INDEX(J$391:J$427,MATCH($F239,$B$391:$B$427,0))/INDEX($D$391:$D$427,MATCH($F239,$B$391:$B$427,0)),SUMIFS('Input-Ext Allocators'!G$8:G$68,'Input-Ext Allocators'!$B$8:$B$68,$F239))*$D239</f>
        <v>0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0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-</v>
      </c>
      <c r="G240" s="11">
        <f ca="1">IFERROR(INDEX(G$391:G$427,MATCH($F240,$B$391:$B$427,0))/INDEX($D$391:$D$427,MATCH($F240,$B$391:$B$427,0)),SUMIFS('Input-Ext Allocators'!D$8:D$68,'Input-Ext Allocators'!$B$8:$B$68,$F240))*$D240</f>
        <v>0</v>
      </c>
      <c r="H240" s="11">
        <f ca="1">IFERROR(INDEX(H$391:H$427,MATCH($F240,$B$391:$B$427,0))/INDEX($D$391:$D$427,MATCH($F240,$B$391:$B$427,0)),SUMIFS('Input-Ext Allocators'!E$8:E$68,'Input-Ext Allocators'!$B$8:$B$68,$F240))*$D240</f>
        <v>0</v>
      </c>
      <c r="I240" s="11">
        <f ca="1">IFERROR(INDEX(I$391:I$427,MATCH($F240,$B$391:$B$427,0))/INDEX($D$391:$D$427,MATCH($F240,$B$391:$B$427,0)),SUMIFS('Input-Ext Allocators'!F$8:F$68,'Input-Ext Allocators'!$B$8:$B$68,$F240))*$D240</f>
        <v>0</v>
      </c>
      <c r="J240" s="11">
        <f ca="1">IFERROR(INDEX(J$391:J$427,MATCH($F240,$B$391:$B$427,0))/INDEX($D$391:$D$427,MATCH($F240,$B$391:$B$427,0)),SUMIFS('Input-Ext Allocators'!G$8:G$68,'Input-Ext Allocators'!$B$8:$B$68,$F240))*$D240</f>
        <v>0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0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1">
        <f ca="1">IFERROR(INDEX(G$391:G$427,MATCH($F244,$B$391:$B$427,0))/INDEX($D$391:$D$427,MATCH($F244,$B$391:$B$427,0)),SUMIFS('Input-Ext Allocators'!D$8:D$68,'Input-Ext Allocators'!$B$8:$B$68,$F244))*$D244</f>
        <v>0</v>
      </c>
      <c r="H244" s="11">
        <f ca="1">IFERROR(INDEX(H$391:H$427,MATCH($F244,$B$391:$B$427,0))/INDEX($D$391:$D$427,MATCH($F244,$B$391:$B$427,0)),SUMIFS('Input-Ext Allocators'!E$8:E$68,'Input-Ext Allocators'!$B$8:$B$68,$F244))*$D244</f>
        <v>0</v>
      </c>
      <c r="I244" s="11">
        <f ca="1">IFERROR(INDEX(I$391:I$427,MATCH($F244,$B$391:$B$427,0))/INDEX($D$391:$D$427,MATCH($F244,$B$391:$B$427,0)),SUMIFS('Input-Ext Allocators'!F$8:F$68,'Input-Ext Allocators'!$B$8:$B$68,$F244))*$D244</f>
        <v>0</v>
      </c>
      <c r="J244" s="11">
        <f ca="1">IFERROR(INDEX(J$391:J$427,MATCH($F244,$B$391:$B$427,0))/INDEX($D$391:$D$427,MATCH($F244,$B$391:$B$427,0)),SUMIFS('Input-Ext Allocators'!G$8:G$68,'Input-Ext Allocators'!$B$8:$B$68,$F244))*$D244</f>
        <v>0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0</v>
      </c>
      <c r="E245" s="11">
        <f t="shared" ca="1" si="64"/>
        <v>0</v>
      </c>
      <c r="G245" s="111">
        <f t="shared" ref="G245:K245" ca="1" si="65">SUBTOTAL(9,G239:G244)</f>
        <v>0</v>
      </c>
      <c r="H245" s="111">
        <f t="shared" ca="1" si="65"/>
        <v>0</v>
      </c>
      <c r="I245" s="111">
        <f t="shared" ca="1" si="65"/>
        <v>0</v>
      </c>
      <c r="J245" s="111">
        <f t="shared" ca="1" si="65"/>
        <v>0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504106233.44039166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398048241.12988514</v>
      </c>
      <c r="H247" s="11">
        <f t="shared" ca="1" si="66"/>
        <v>56895638.488653846</v>
      </c>
      <c r="I247" s="11">
        <f t="shared" ca="1" si="66"/>
        <v>37907200.896259695</v>
      </c>
      <c r="J247" s="11">
        <f t="shared" ca="1" si="66"/>
        <v>7070684.6065930361</v>
      </c>
      <c r="K247" s="11">
        <f t="shared" ca="1" si="66"/>
        <v>4184468.3189999992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223719.10847103738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183665.53686351428</v>
      </c>
      <c r="H269" s="11">
        <f ca="1">IFERROR(INDEX(H$391:H$427,MATCH($F269,$B$391:$B$427,0))/INDEX($D$391:$D$427,MATCH($F269,$B$391:$B$427,0)),SUMIFS('Input-Ext Allocators'!E$8:E$68,'Input-Ext Allocators'!$B$8:$B$68,$F269))*$D269</f>
        <v>25731.749856934348</v>
      </c>
      <c r="I269" s="11">
        <f ca="1">IFERROR(INDEX(I$391:I$427,MATCH($F269,$B$391:$B$427,0))/INDEX($D$391:$D$427,MATCH($F269,$B$391:$B$427,0)),SUMIFS('Input-Ext Allocators'!F$8:F$68,'Input-Ext Allocators'!$B$8:$B$68,$F269))*$D269</f>
        <v>13109.264550067564</v>
      </c>
      <c r="J269" s="11">
        <f ca="1">IFERROR(INDEX(J$391:J$427,MATCH($F269,$B$391:$B$427,0))/INDEX($D$391:$D$427,MATCH($F269,$B$391:$B$427,0)),SUMIFS('Input-Ext Allocators'!G$8:G$68,'Input-Ext Allocators'!$B$8:$B$68,$F269))*$D269</f>
        <v>1212.5572005211809</v>
      </c>
      <c r="K269" s="11">
        <f ca="1">IFERROR(INDEX(K$391:K$427,MATCH($F269,$B$391:$B$427,0))/INDEX($D$391:$D$427,MATCH($F269,$B$391:$B$427,0)),SUMIFS('Input-Ext Allocators'!H$8:H$68,'Input-Ext Allocators'!$B$8:$B$68,$F269))*$D269</f>
        <v>0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177657.74203628898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145850.77149670012</v>
      </c>
      <c r="H270" s="11">
        <f ca="1">IFERROR(INDEX(H$391:H$427,MATCH($F270,$B$391:$B$427,0))/INDEX($D$391:$D$427,MATCH($F270,$B$391:$B$427,0)),SUMIFS('Input-Ext Allocators'!E$8:E$68,'Input-Ext Allocators'!$B$8:$B$68,$F270))*$D270</f>
        <v>20433.858374763622</v>
      </c>
      <c r="I270" s="11">
        <f ca="1">IFERROR(INDEX(I$391:I$427,MATCH($F270,$B$391:$B$427,0))/INDEX($D$391:$D$427,MATCH($F270,$B$391:$B$427,0)),SUMIFS('Input-Ext Allocators'!F$8:F$68,'Input-Ext Allocators'!$B$8:$B$68,$F270))*$D270</f>
        <v>10410.207494738333</v>
      </c>
      <c r="J270" s="11">
        <f ca="1">IFERROR(INDEX(J$391:J$427,MATCH($F270,$B$391:$B$427,0))/INDEX($D$391:$D$427,MATCH($F270,$B$391:$B$427,0)),SUMIFS('Input-Ext Allocators'!G$8:G$68,'Input-Ext Allocators'!$B$8:$B$68,$F270))*$D270</f>
        <v>962.90467008688688</v>
      </c>
      <c r="K270" s="11">
        <f ca="1">IFERROR(INDEX(K$391:K$427,MATCH($F270,$B$391:$B$427,0))/INDEX($D$391:$D$427,MATCH($F270,$B$391:$B$427,0)),SUMIFS('Input-Ext Allocators'!H$8:H$68,'Input-Ext Allocators'!$B$8:$B$68,$F270))*$D270</f>
        <v>0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-921335.11814490182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-756383.79869191907</v>
      </c>
      <c r="H271" s="11">
        <f ca="1">IFERROR(INDEX(H$391:H$427,MATCH($F271,$B$391:$B$427,0))/INDEX($D$391:$D$427,MATCH($F271,$B$391:$B$427,0)),SUMIFS('Input-Ext Allocators'!E$8:E$68,'Input-Ext Allocators'!$B$8:$B$68,$F271))*$D271</f>
        <v>-105970.22738262362</v>
      </c>
      <c r="I271" s="11">
        <f ca="1">IFERROR(INDEX(I$391:I$427,MATCH($F271,$B$391:$B$427,0))/INDEX($D$391:$D$427,MATCH($F271,$B$391:$B$427,0)),SUMIFS('Input-Ext Allocators'!F$8:F$68,'Input-Ext Allocators'!$B$8:$B$68,$F271))*$D271</f>
        <v>-53987.457243031575</v>
      </c>
      <c r="J271" s="11">
        <f ca="1">IFERROR(INDEX(J$391:J$427,MATCH($F271,$B$391:$B$427,0))/INDEX($D$391:$D$427,MATCH($F271,$B$391:$B$427,0)),SUMIFS('Input-Ext Allocators'!G$8:G$68,'Input-Ext Allocators'!$B$8:$B$68,$F271))*$D271</f>
        <v>-4993.6348273275125</v>
      </c>
      <c r="K271" s="11">
        <f ca="1">IFERROR(INDEX(K$391:K$427,MATCH($F271,$B$391:$B$427,0))/INDEX($D$391:$D$427,MATCH($F271,$B$391:$B$427,0)),SUMIFS('Input-Ext Allocators'!H$8:H$68,'Input-Ext Allocators'!$B$8:$B$68,$F271))*$D271</f>
        <v>0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578526.73325103673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474950.14520050521</v>
      </c>
      <c r="H272" s="11">
        <f ca="1">IFERROR(INDEX(H$391:H$427,MATCH($F272,$B$391:$B$427,0))/INDEX($D$391:$D$427,MATCH($F272,$B$391:$B$427,0)),SUMIFS('Input-Ext Allocators'!E$8:E$68,'Input-Ext Allocators'!$B$8:$B$68,$F272))*$D272</f>
        <v>66541.053588599752</v>
      </c>
      <c r="I272" s="11">
        <f ca="1">IFERROR(INDEX(I$391:I$427,MATCH($F272,$B$391:$B$427,0))/INDEX($D$391:$D$427,MATCH($F272,$B$391:$B$427,0)),SUMIFS('Input-Ext Allocators'!F$8:F$68,'Input-Ext Allocators'!$B$8:$B$68,$F272))*$D272</f>
        <v>33899.920517768558</v>
      </c>
      <c r="J272" s="11">
        <f ca="1">IFERROR(INDEX(J$391:J$427,MATCH($F272,$B$391:$B$427,0))/INDEX($D$391:$D$427,MATCH($F272,$B$391:$B$427,0)),SUMIFS('Input-Ext Allocators'!G$8:G$68,'Input-Ext Allocators'!$B$8:$B$68,$F272))*$D272</f>
        <v>3135.6139441631858</v>
      </c>
      <c r="K272" s="11">
        <f ca="1">IFERROR(INDEX(K$391:K$427,MATCH($F272,$B$391:$B$427,0))/INDEX($D$391:$D$427,MATCH($F272,$B$391:$B$427,0)),SUMIFS('Input-Ext Allocators'!H$8:H$68,'Input-Ext Allocators'!$B$8:$B$68,$F272))*$D272</f>
        <v>0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215.50372874664609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176.92099842006121</v>
      </c>
      <c r="H273" s="11">
        <f ca="1">IFERROR(INDEX(H$391:H$427,MATCH($F273,$B$391:$B$427,0))/INDEX($D$391:$D$427,MATCH($F273,$B$391:$B$427,0)),SUMIFS('Input-Ext Allocators'!E$8:E$68,'Input-Ext Allocators'!$B$8:$B$68,$F273))*$D273</f>
        <v>24.786832377634031</v>
      </c>
      <c r="I273" s="11">
        <f ca="1">IFERROR(INDEX(I$391:I$427,MATCH($F273,$B$391:$B$427,0))/INDEX($D$391:$D$427,MATCH($F273,$B$391:$B$427,0)),SUMIFS('Input-Ext Allocators'!F$8:F$68,'Input-Ext Allocators'!$B$8:$B$68,$F273))*$D273</f>
        <v>12.627868093044542</v>
      </c>
      <c r="J273" s="11">
        <f ca="1">IFERROR(INDEX(J$391:J$427,MATCH($F273,$B$391:$B$427,0))/INDEX($D$391:$D$427,MATCH($F273,$B$391:$B$427,0)),SUMIFS('Input-Ext Allocators'!G$8:G$68,'Input-Ext Allocators'!$B$8:$B$68,$F273))*$D273</f>
        <v>1.1680298559062885</v>
      </c>
      <c r="K273" s="11">
        <f ca="1">IFERROR(INDEX(K$391:K$427,MATCH($F273,$B$391:$B$427,0))/INDEX($D$391:$D$427,MATCH($F273,$B$391:$B$427,0)),SUMIFS('Input-Ext Allocators'!H$8:H$68,'Input-Ext Allocators'!$B$8:$B$68,$F273))*$D273</f>
        <v>0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99452.897279912882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81647.338470025497</v>
      </c>
      <c r="H274" s="11">
        <f ca="1">IFERROR(INDEX(H$391:H$427,MATCH($F274,$B$391:$B$427,0))/INDEX($D$391:$D$427,MATCH($F274,$B$391:$B$427,0)),SUMIFS('Input-Ext Allocators'!E$8:E$68,'Input-Ext Allocators'!$B$8:$B$68,$F274))*$D274</f>
        <v>11438.884648002273</v>
      </c>
      <c r="I274" s="11">
        <f ca="1">IFERROR(INDEX(I$391:I$427,MATCH($F274,$B$391:$B$427,0))/INDEX($D$391:$D$427,MATCH($F274,$B$391:$B$427,0)),SUMIFS('Input-Ext Allocators'!F$8:F$68,'Input-Ext Allocators'!$B$8:$B$68,$F274))*$D274</f>
        <v>5827.6396219496673</v>
      </c>
      <c r="J274" s="11">
        <f ca="1">IFERROR(INDEX(J$391:J$427,MATCH($F274,$B$391:$B$427,0))/INDEX($D$391:$D$427,MATCH($F274,$B$391:$B$427,0)),SUMIFS('Input-Ext Allocators'!G$8:G$68,'Input-Ext Allocators'!$B$8:$B$68,$F274))*$D274</f>
        <v>539.0345399354369</v>
      </c>
      <c r="K274" s="11">
        <f ca="1">IFERROR(INDEX(K$391:K$427,MATCH($F274,$B$391:$B$427,0))/INDEX($D$391:$D$427,MATCH($F274,$B$391:$B$427,0)),SUMIFS('Input-Ext Allocators'!H$8:H$68,'Input-Ext Allocators'!$B$8:$B$68,$F274))*$D274</f>
        <v>0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352551.51431368809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289432.42082001764</v>
      </c>
      <c r="H275" s="11">
        <f ca="1">IFERROR(INDEX(H$391:H$427,MATCH($F275,$B$391:$B$427,0))/INDEX($D$391:$D$427,MATCH($F275,$B$391:$B$427,0)),SUMIFS('Input-Ext Allocators'!E$8:E$68,'Input-Ext Allocators'!$B$8:$B$68,$F275))*$D275</f>
        <v>40549.810161511799</v>
      </c>
      <c r="I275" s="11">
        <f ca="1">IFERROR(INDEX(I$391:I$427,MATCH($F275,$B$391:$B$427,0))/INDEX($D$391:$D$427,MATCH($F275,$B$391:$B$427,0)),SUMIFS('Input-Ext Allocators'!F$8:F$68,'Input-Ext Allocators'!$B$8:$B$68,$F275))*$D275</f>
        <v>20658.454703539068</v>
      </c>
      <c r="J275" s="11">
        <f ca="1">IFERROR(INDEX(J$391:J$427,MATCH($F275,$B$391:$B$427,0))/INDEX($D$391:$D$427,MATCH($F275,$B$391:$B$427,0)),SUMIFS('Input-Ext Allocators'!G$8:G$68,'Input-Ext Allocators'!$B$8:$B$68,$F275))*$D275</f>
        <v>1910.8286286195857</v>
      </c>
      <c r="K275" s="11">
        <f ca="1">IFERROR(INDEX(K$391:K$427,MATCH($F275,$B$391:$B$427,0))/INDEX($D$391:$D$427,MATCH($F275,$B$391:$B$427,0)),SUMIFS('Input-Ext Allocators'!H$8:H$68,'Input-Ext Allocators'!$B$8:$B$68,$F275))*$D275</f>
        <v>0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59.734538019356656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49.039959391933081</v>
      </c>
      <c r="H276" s="11">
        <f ca="1">IFERROR(INDEX(H$391:H$427,MATCH($F276,$B$391:$B$427,0))/INDEX($D$391:$D$427,MATCH($F276,$B$391:$B$427,0)),SUMIFS('Input-Ext Allocators'!E$8:E$68,'Input-Ext Allocators'!$B$8:$B$68,$F276))*$D276</f>
        <v>6.8705538862479836</v>
      </c>
      <c r="I276" s="11">
        <f ca="1">IFERROR(INDEX(I$391:I$427,MATCH($F276,$B$391:$B$427,0))/INDEX($D$391:$D$427,MATCH($F276,$B$391:$B$427,0)),SUMIFS('Input-Ext Allocators'!F$8:F$68,'Input-Ext Allocators'!$B$8:$B$68,$F276))*$D276</f>
        <v>3.5002636432068219</v>
      </c>
      <c r="J276" s="11">
        <f ca="1">IFERROR(INDEX(J$391:J$427,MATCH($F276,$B$391:$B$427,0))/INDEX($D$391:$D$427,MATCH($F276,$B$391:$B$427,0)),SUMIFS('Input-Ext Allocators'!G$8:G$68,'Input-Ext Allocators'!$B$8:$B$68,$F276))*$D276</f>
        <v>0.32376109796876884</v>
      </c>
      <c r="K276" s="11">
        <f ca="1">IFERROR(INDEX(K$391:K$427,MATCH($F276,$B$391:$B$427,0))/INDEX($D$391:$D$427,MATCH($F276,$B$391:$B$427,0)),SUMIFS('Input-Ext Allocators'!H$8:H$68,'Input-Ext Allocators'!$B$8:$B$68,$F276))*$D276</f>
        <v>0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31071.265305970635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25508.418402215171</v>
      </c>
      <c r="H277" s="11">
        <f ca="1">IFERROR(INDEX(H$391:H$427,MATCH($F277,$B$391:$B$427,0))/INDEX($D$391:$D$427,MATCH($F277,$B$391:$B$427,0)),SUMIFS('Input-Ext Allocators'!E$8:E$68,'Input-Ext Allocators'!$B$8:$B$68,$F277))*$D277</f>
        <v>3573.7583260358133</v>
      </c>
      <c r="I277" s="11">
        <f ca="1">IFERROR(INDEX(I$391:I$427,MATCH($F277,$B$391:$B$427,0))/INDEX($D$391:$D$427,MATCH($F277,$B$391:$B$427,0)),SUMIFS('Input-Ext Allocators'!F$8:F$68,'Input-Ext Allocators'!$B$8:$B$68,$F277))*$D277</f>
        <v>1820.6823707865651</v>
      </c>
      <c r="J277" s="11">
        <f ca="1">IFERROR(INDEX(J$391:J$427,MATCH($F277,$B$391:$B$427,0))/INDEX($D$391:$D$427,MATCH($F277,$B$391:$B$427,0)),SUMIFS('Input-Ext Allocators'!G$8:G$68,'Input-Ext Allocators'!$B$8:$B$68,$F277))*$D277</f>
        <v>168.40620693308429</v>
      </c>
      <c r="K277" s="11">
        <f ca="1">IFERROR(INDEX(K$391:K$427,MATCH($F277,$B$391:$B$427,0))/INDEX($D$391:$D$427,MATCH($F277,$B$391:$B$427,0)),SUMIFS('Input-Ext Allocators'!H$8:H$68,'Input-Ext Allocators'!$B$8:$B$68,$F277))*$D277</f>
        <v>0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29350.312710798869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24095.576716634252</v>
      </c>
      <c r="H278" s="11">
        <f ca="1">IFERROR(INDEX(H$391:H$427,MATCH($F278,$B$391:$B$427,0))/INDEX($D$391:$D$427,MATCH($F278,$B$391:$B$427,0)),SUMIFS('Input-Ext Allocators'!E$8:E$68,'Input-Ext Allocators'!$B$8:$B$68,$F278))*$D278</f>
        <v>3375.8176047570373</v>
      </c>
      <c r="I278" s="11">
        <f ca="1">IFERROR(INDEX(I$391:I$427,MATCH($F278,$B$391:$B$427,0))/INDEX($D$391:$D$427,MATCH($F278,$B$391:$B$427,0)),SUMIFS('Input-Ext Allocators'!F$8:F$68,'Input-Ext Allocators'!$B$8:$B$68,$F278))*$D278</f>
        <v>1719.8397427141729</v>
      </c>
      <c r="J278" s="11">
        <f ca="1">IFERROR(INDEX(J$391:J$427,MATCH($F278,$B$391:$B$427,0))/INDEX($D$391:$D$427,MATCH($F278,$B$391:$B$427,0)),SUMIFS('Input-Ext Allocators'!G$8:G$68,'Input-Ext Allocators'!$B$8:$B$68,$F278))*$D278</f>
        <v>159.07864669340412</v>
      </c>
      <c r="K278" s="11">
        <f ca="1">IFERROR(INDEX(K$391:K$427,MATCH($F278,$B$391:$B$427,0))/INDEX($D$391:$D$427,MATCH($F278,$B$391:$B$427,0)),SUMIFS('Input-Ext Allocators'!H$8:H$68,'Input-Ext Allocators'!$B$8:$B$68,$F278))*$D278</f>
        <v>0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88313.88547290978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72502.600688598555</v>
      </c>
      <c r="H279" s="11">
        <f ca="1">IFERROR(INDEX(H$391:H$427,MATCH($F279,$B$391:$B$427,0))/INDEX($D$391:$D$427,MATCH($F279,$B$391:$B$427,0)),SUMIFS('Input-Ext Allocators'!E$8:E$68,'Input-Ext Allocators'!$B$8:$B$68,$F279))*$D279</f>
        <v>10157.69652138166</v>
      </c>
      <c r="I279" s="11">
        <f ca="1">IFERROR(INDEX(I$391:I$427,MATCH($F279,$B$391:$B$427,0))/INDEX($D$391:$D$427,MATCH($F279,$B$391:$B$427,0)),SUMIFS('Input-Ext Allocators'!F$8:F$68,'Input-Ext Allocators'!$B$8:$B$68,$F279))*$D279</f>
        <v>5174.9271486955822</v>
      </c>
      <c r="J279" s="11">
        <f ca="1">IFERROR(INDEX(J$391:J$427,MATCH($F279,$B$391:$B$427,0))/INDEX($D$391:$D$427,MATCH($F279,$B$391:$B$427,0)),SUMIFS('Input-Ext Allocators'!G$8:G$68,'Input-Ext Allocators'!$B$8:$B$68,$F279))*$D279</f>
        <v>478.66111423398132</v>
      </c>
      <c r="K279" s="11">
        <f ca="1">IFERROR(INDEX(K$391:K$427,MATCH($F279,$B$391:$B$427,0))/INDEX($D$391:$D$427,MATCH($F279,$B$391:$B$427,0)),SUMIFS('Input-Ext Allocators'!H$8:H$68,'Input-Ext Allocators'!$B$8:$B$68,$F279))*$D279</f>
        <v>0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2392.1841115394477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1963.8992043415069</v>
      </c>
      <c r="H280" s="11">
        <f ca="1">IFERROR(INDEX(H$391:H$427,MATCH($F280,$B$391:$B$427,0))/INDEX($D$391:$D$427,MATCH($F280,$B$391:$B$427,0)),SUMIFS('Input-Ext Allocators'!E$8:E$68,'Input-Ext Allocators'!$B$8:$B$68,$F280))*$D280</f>
        <v>275.14450415322796</v>
      </c>
      <c r="I280" s="11">
        <f ca="1">IFERROR(INDEX(I$391:I$427,MATCH($F280,$B$391:$B$427,0))/INDEX($D$391:$D$427,MATCH($F280,$B$391:$B$427,0)),SUMIFS('Input-Ext Allocators'!F$8:F$68,'Input-Ext Allocators'!$B$8:$B$68,$F280))*$D280</f>
        <v>140.17476908861715</v>
      </c>
      <c r="J280" s="11">
        <f ca="1">IFERROR(INDEX(J$391:J$427,MATCH($F280,$B$391:$B$427,0))/INDEX($D$391:$D$427,MATCH($F280,$B$391:$B$427,0)),SUMIFS('Input-Ext Allocators'!G$8:G$68,'Input-Ext Allocators'!$B$8:$B$68,$F280))*$D280</f>
        <v>12.965633956095619</v>
      </c>
      <c r="K280" s="11">
        <f ca="1">IFERROR(INDEX(K$391:K$427,MATCH($F280,$B$391:$B$427,0))/INDEX($D$391:$D$427,MATCH($F280,$B$391:$B$427,0)),SUMIFS('Input-Ext Allocators'!H$8:H$68,'Input-Ext Allocators'!$B$8:$B$68,$F280))*$D280</f>
        <v>0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661975.76307504682</v>
      </c>
      <c r="E281" s="11">
        <f t="shared" ca="1" si="75"/>
        <v>0</v>
      </c>
      <c r="G281" s="111">
        <f t="shared" ref="G281:K281" ca="1" si="76">SUBTOTAL(9,G269:G280)</f>
        <v>543458.87012844509</v>
      </c>
      <c r="H281" s="111">
        <f t="shared" ca="1" si="76"/>
        <v>76139.20358977979</v>
      </c>
      <c r="I281" s="111">
        <f t="shared" ca="1" si="76"/>
        <v>38789.781808052809</v>
      </c>
      <c r="J281" s="111">
        <f t="shared" ca="1" si="76"/>
        <v>3587.9075487692039</v>
      </c>
      <c r="K281" s="111">
        <f t="shared" ca="1" si="76"/>
        <v>0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504768209.20346671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398591700.00001347</v>
      </c>
      <c r="H283" s="113">
        <f t="shared" ca="1" si="77"/>
        <v>56971777.692243628</v>
      </c>
      <c r="I283" s="113">
        <f t="shared" ca="1" si="77"/>
        <v>37945990.678067744</v>
      </c>
      <c r="J283" s="113">
        <f t="shared" ca="1" si="77"/>
        <v>7074272.5141418036</v>
      </c>
      <c r="K283" s="113">
        <f t="shared" ca="1" si="77"/>
        <v>4184468.3189999992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0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-</v>
      </c>
      <c r="G290" s="11">
        <f ca="1">IFERROR(INDEX(G$391:G$427,MATCH($F290,$B$391:$B$427,0))/INDEX($D$391:$D$427,MATCH($F290,$B$391:$B$427,0)),SUMIFS('Input-Ext Allocators'!D$8:D$68,'Input-Ext Allocators'!$B$8:$B$68,$F290))*$D290</f>
        <v>0</v>
      </c>
      <c r="H290" s="11">
        <f ca="1">IFERROR(INDEX(H$391:H$427,MATCH($F290,$B$391:$B$427,0))/INDEX($D$391:$D$427,MATCH($F290,$B$391:$B$427,0)),SUMIFS('Input-Ext Allocators'!E$8:E$68,'Input-Ext Allocators'!$B$8:$B$68,$F290))*$D290</f>
        <v>0</v>
      </c>
      <c r="I290" s="11">
        <f ca="1">IFERROR(INDEX(I$391:I$427,MATCH($F290,$B$391:$B$427,0))/INDEX($D$391:$D$427,MATCH($F290,$B$391:$B$427,0)),SUMIFS('Input-Ext Allocators'!F$8:F$68,'Input-Ext Allocators'!$B$8:$B$68,$F290))*$D290</f>
        <v>0</v>
      </c>
      <c r="J290" s="11">
        <f ca="1">IFERROR(INDEX(J$391:J$427,MATCH($F290,$B$391:$B$427,0))/INDEX($D$391:$D$427,MATCH($F290,$B$391:$B$427,0)),SUMIFS('Input-Ext Allocators'!G$8:G$68,'Input-Ext Allocators'!$B$8:$B$68,$F290))*$D290</f>
        <v>0</v>
      </c>
      <c r="K290" s="11">
        <f ca="1">IFERROR(INDEX(K$391:K$427,MATCH($F290,$B$391:$B$427,0))/INDEX($D$391:$D$427,MATCH($F290,$B$391:$B$427,0)),SUMIFS('Input-Ext Allocators'!H$8:H$68,'Input-Ext Allocators'!$B$8:$B$68,$F290))*$D290</f>
        <v>0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199068.29774248743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163428.08635013475</v>
      </c>
      <c r="H292" s="11">
        <f ca="1">IFERROR(INDEX(H$391:H$427,MATCH($F292,$B$391:$B$427,0))/INDEX($D$391:$D$427,MATCH($F292,$B$391:$B$427,0)),SUMIFS('Input-Ext Allocators'!E$8:E$68,'Input-Ext Allocators'!$B$8:$B$68,$F292))*$D292</f>
        <v>22896.460105545953</v>
      </c>
      <c r="I292" s="11">
        <f ca="1">IFERROR(INDEX(I$391:I$427,MATCH($F292,$B$391:$B$427,0))/INDEX($D$391:$D$427,MATCH($F292,$B$391:$B$427,0)),SUMIFS('Input-Ext Allocators'!F$8:F$68,'Input-Ext Allocators'!$B$8:$B$68,$F292))*$D292</f>
        <v>11664.801439952675</v>
      </c>
      <c r="J292" s="11">
        <f ca="1">IFERROR(INDEX(J$391:J$427,MATCH($F292,$B$391:$B$427,0))/INDEX($D$391:$D$427,MATCH($F292,$B$391:$B$427,0)),SUMIFS('Input-Ext Allocators'!G$8:G$68,'Input-Ext Allocators'!$B$8:$B$68,$F292))*$D292</f>
        <v>1078.9498468540371</v>
      </c>
      <c r="K292" s="11">
        <f ca="1">IFERROR(INDEX(K$391:K$427,MATCH($F292,$B$391:$B$427,0))/INDEX($D$391:$D$427,MATCH($F292,$B$391:$B$427,0)),SUMIFS('Input-Ext Allocators'!H$8:H$68,'Input-Ext Allocators'!$B$8:$B$68,$F292))*$D292</f>
        <v>0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199068.29774248743</v>
      </c>
      <c r="E293" s="11">
        <f t="shared" ca="1" si="78"/>
        <v>0</v>
      </c>
      <c r="G293" s="111">
        <f t="shared" ref="G293:K293" ca="1" si="79">SUBTOTAL(9,G288:G292)</f>
        <v>163428.08635013475</v>
      </c>
      <c r="H293" s="111">
        <f t="shared" ca="1" si="79"/>
        <v>22896.460105545953</v>
      </c>
      <c r="I293" s="111">
        <f t="shared" ca="1" si="79"/>
        <v>11664.801439952675</v>
      </c>
      <c r="J293" s="111">
        <f t="shared" ca="1" si="79"/>
        <v>1078.9498468540371</v>
      </c>
      <c r="K293" s="111">
        <f t="shared" ca="1" si="79"/>
        <v>0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1">
        <f ca="1">IFERROR(INDEX(G$391:G$427,MATCH($F296,$B$391:$B$427,0))/INDEX($D$391:$D$427,MATCH($F296,$B$391:$B$427,0)),SUMIFS('Input-Ext Allocators'!D$8:D$68,'Input-Ext Allocators'!$B$8:$B$68,$F296))*$D296</f>
        <v>0</v>
      </c>
      <c r="H296" s="11">
        <f ca="1">IFERROR(INDEX(H$391:H$427,MATCH($F296,$B$391:$B$427,0))/INDEX($D$391:$D$427,MATCH($F296,$B$391:$B$427,0)),SUMIFS('Input-Ext Allocators'!E$8:E$68,'Input-Ext Allocators'!$B$8:$B$68,$F296))*$D296</f>
        <v>0</v>
      </c>
      <c r="I296" s="11">
        <f ca="1">IFERROR(INDEX(I$391:I$427,MATCH($F296,$B$391:$B$427,0))/INDEX($D$391:$D$427,MATCH($F296,$B$391:$B$427,0)),SUMIFS('Input-Ext Allocators'!F$8:F$68,'Input-Ext Allocators'!$B$8:$B$68,$F296))*$D296</f>
        <v>0</v>
      </c>
      <c r="J296" s="11">
        <f ca="1">IFERROR(INDEX(J$391:J$427,MATCH($F296,$B$391:$B$427,0))/INDEX($D$391:$D$427,MATCH($F296,$B$391:$B$427,0)),SUMIFS('Input-Ext Allocators'!G$8:G$68,'Input-Ext Allocators'!$B$8:$B$68,$F296))*$D296</f>
        <v>0</v>
      </c>
      <c r="K296" s="11">
        <f ca="1">IFERROR(INDEX(K$391:K$427,MATCH($F296,$B$391:$B$427,0))/INDEX($D$391:$D$427,MATCH($F296,$B$391:$B$427,0)),SUMIFS('Input-Ext Allocators'!H$8:H$68,'Input-Ext Allocators'!$B$8:$B$68,$F296))*$D296</f>
        <v>0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1">
        <f ca="1">IFERROR(INDEX(G$391:G$427,MATCH($F297,$B$391:$B$427,0))/INDEX($D$391:$D$427,MATCH($F297,$B$391:$B$427,0)),SUMIFS('Input-Ext Allocators'!D$8:D$68,'Input-Ext Allocators'!$B$8:$B$68,$F297))*$D297</f>
        <v>0</v>
      </c>
      <c r="H297" s="11">
        <f ca="1">IFERROR(INDEX(H$391:H$427,MATCH($F297,$B$391:$B$427,0))/INDEX($D$391:$D$427,MATCH($F297,$B$391:$B$427,0)),SUMIFS('Input-Ext Allocators'!E$8:E$68,'Input-Ext Allocators'!$B$8:$B$68,$F297))*$D297</f>
        <v>0</v>
      </c>
      <c r="I297" s="11">
        <f ca="1">IFERROR(INDEX(I$391:I$427,MATCH($F297,$B$391:$B$427,0))/INDEX($D$391:$D$427,MATCH($F297,$B$391:$B$427,0)),SUMIFS('Input-Ext Allocators'!F$8:F$68,'Input-Ext Allocators'!$B$8:$B$68,$F297))*$D297</f>
        <v>0</v>
      </c>
      <c r="J297" s="11">
        <f ca="1">IFERROR(INDEX(J$391:J$427,MATCH($F297,$B$391:$B$427,0))/INDEX($D$391:$D$427,MATCH($F297,$B$391:$B$427,0)),SUMIFS('Input-Ext Allocators'!G$8:G$68,'Input-Ext Allocators'!$B$8:$B$68,$F297))*$D297</f>
        <v>0</v>
      </c>
      <c r="K297" s="11">
        <f ca="1">IFERROR(INDEX(K$391:K$427,MATCH($F297,$B$391:$B$427,0))/INDEX($D$391:$D$427,MATCH($F297,$B$391:$B$427,0)),SUMIFS('Input-Ext Allocators'!H$8:H$68,'Input-Ext Allocators'!$B$8:$B$68,$F297))*$D297</f>
        <v>0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0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1">
        <f ca="1">IFERROR(INDEX(G$391:G$427,MATCH($F298,$B$391:$B$427,0))/INDEX($D$391:$D$427,MATCH($F298,$B$391:$B$427,0)),SUMIFS('Input-Ext Allocators'!D$8:D$68,'Input-Ext Allocators'!$B$8:$B$68,$F298))*$D298</f>
        <v>0</v>
      </c>
      <c r="H298" s="11">
        <f ca="1">IFERROR(INDEX(H$391:H$427,MATCH($F298,$B$391:$B$427,0))/INDEX($D$391:$D$427,MATCH($F298,$B$391:$B$427,0)),SUMIFS('Input-Ext Allocators'!E$8:E$68,'Input-Ext Allocators'!$B$8:$B$68,$F298))*$D298</f>
        <v>0</v>
      </c>
      <c r="I298" s="11">
        <f ca="1">IFERROR(INDEX(I$391:I$427,MATCH($F298,$B$391:$B$427,0))/INDEX($D$391:$D$427,MATCH($F298,$B$391:$B$427,0)),SUMIFS('Input-Ext Allocators'!F$8:F$68,'Input-Ext Allocators'!$B$8:$B$68,$F298))*$D298</f>
        <v>0</v>
      </c>
      <c r="J298" s="11">
        <f ca="1">IFERROR(INDEX(J$391:J$427,MATCH($F298,$B$391:$B$427,0))/INDEX($D$391:$D$427,MATCH($F298,$B$391:$B$427,0)),SUMIFS('Input-Ext Allocators'!G$8:G$68,'Input-Ext Allocators'!$B$8:$B$68,$F298))*$D298</f>
        <v>0</v>
      </c>
      <c r="K298" s="11">
        <f ca="1">IFERROR(INDEX(K$391:K$427,MATCH($F298,$B$391:$B$427,0))/INDEX($D$391:$D$427,MATCH($F298,$B$391:$B$427,0)),SUMIFS('Input-Ext Allocators'!H$8:H$68,'Input-Ext Allocators'!$B$8:$B$68,$F298))*$D298</f>
        <v>0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0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1">
        <f ca="1">IFERROR(INDEX(G$391:G$427,MATCH($F299,$B$391:$B$427,0))/INDEX($D$391:$D$427,MATCH($F299,$B$391:$B$427,0)),SUMIFS('Input-Ext Allocators'!D$8:D$68,'Input-Ext Allocators'!$B$8:$B$68,$F299))*$D299</f>
        <v>0</v>
      </c>
      <c r="H299" s="11">
        <f ca="1">IFERROR(INDEX(H$391:H$427,MATCH($F299,$B$391:$B$427,0))/INDEX($D$391:$D$427,MATCH($F299,$B$391:$B$427,0)),SUMIFS('Input-Ext Allocators'!E$8:E$68,'Input-Ext Allocators'!$B$8:$B$68,$F299))*$D299</f>
        <v>0</v>
      </c>
      <c r="I299" s="11">
        <f ca="1">IFERROR(INDEX(I$391:I$427,MATCH($F299,$B$391:$B$427,0))/INDEX($D$391:$D$427,MATCH($F299,$B$391:$B$427,0)),SUMIFS('Input-Ext Allocators'!F$8:F$68,'Input-Ext Allocators'!$B$8:$B$68,$F299))*$D299</f>
        <v>0</v>
      </c>
      <c r="J299" s="11">
        <f ca="1">IFERROR(INDEX(J$391:J$427,MATCH($F299,$B$391:$B$427,0))/INDEX($D$391:$D$427,MATCH($F299,$B$391:$B$427,0)),SUMIFS('Input-Ext Allocators'!G$8:G$68,'Input-Ext Allocators'!$B$8:$B$68,$F299))*$D299</f>
        <v>0</v>
      </c>
      <c r="K299" s="11">
        <f ca="1">IFERROR(INDEX(K$391:K$427,MATCH($F299,$B$391:$B$427,0))/INDEX($D$391:$D$427,MATCH($F299,$B$391:$B$427,0)),SUMIFS('Input-Ext Allocators'!H$8:H$68,'Input-Ext Allocators'!$B$8:$B$68,$F299))*$D299</f>
        <v>0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0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1">
        <f ca="1">IFERROR(INDEX(G$391:G$427,MATCH($F301,$B$391:$B$427,0))/INDEX($D$391:$D$427,MATCH($F301,$B$391:$B$427,0)),SUMIFS('Input-Ext Allocators'!D$8:D$68,'Input-Ext Allocators'!$B$8:$B$68,$F301))*$D301</f>
        <v>0</v>
      </c>
      <c r="H301" s="11">
        <f ca="1">IFERROR(INDEX(H$391:H$427,MATCH($F301,$B$391:$B$427,0))/INDEX($D$391:$D$427,MATCH($F301,$B$391:$B$427,0)),SUMIFS('Input-Ext Allocators'!E$8:E$68,'Input-Ext Allocators'!$B$8:$B$68,$F301))*$D301</f>
        <v>0</v>
      </c>
      <c r="I301" s="11">
        <f ca="1">IFERROR(INDEX(I$391:I$427,MATCH($F301,$B$391:$B$427,0))/INDEX($D$391:$D$427,MATCH($F301,$B$391:$B$427,0)),SUMIFS('Input-Ext Allocators'!F$8:F$68,'Input-Ext Allocators'!$B$8:$B$68,$F301))*$D301</f>
        <v>0</v>
      </c>
      <c r="J301" s="11">
        <f ca="1">IFERROR(INDEX(J$391:J$427,MATCH($F301,$B$391:$B$427,0))/INDEX($D$391:$D$427,MATCH($F301,$B$391:$B$427,0)),SUMIFS('Input-Ext Allocators'!G$8:G$68,'Input-Ext Allocators'!$B$8:$B$68,$F301))*$D301</f>
        <v>0</v>
      </c>
      <c r="K301" s="11">
        <f ca="1">IFERROR(INDEX(K$391:K$427,MATCH($F301,$B$391:$B$427,0))/INDEX($D$391:$D$427,MATCH($F301,$B$391:$B$427,0)),SUMIFS('Input-Ext Allocators'!H$8:H$68,'Input-Ext Allocators'!$B$8:$B$68,$F301))*$D301</f>
        <v>0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0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1">
        <f ca="1">IFERROR(INDEX(G$391:G$427,MATCH($F302,$B$391:$B$427,0))/INDEX($D$391:$D$427,MATCH($F302,$B$391:$B$427,0)),SUMIFS('Input-Ext Allocators'!D$8:D$68,'Input-Ext Allocators'!$B$8:$B$68,$F302))*$D302</f>
        <v>0</v>
      </c>
      <c r="H302" s="11">
        <f ca="1">IFERROR(INDEX(H$391:H$427,MATCH($F302,$B$391:$B$427,0))/INDEX($D$391:$D$427,MATCH($F302,$B$391:$B$427,0)),SUMIFS('Input-Ext Allocators'!E$8:E$68,'Input-Ext Allocators'!$B$8:$B$68,$F302))*$D302</f>
        <v>0</v>
      </c>
      <c r="I302" s="11">
        <f ca="1">IFERROR(INDEX(I$391:I$427,MATCH($F302,$B$391:$B$427,0))/INDEX($D$391:$D$427,MATCH($F302,$B$391:$B$427,0)),SUMIFS('Input-Ext Allocators'!F$8:F$68,'Input-Ext Allocators'!$B$8:$B$68,$F302))*$D302</f>
        <v>0</v>
      </c>
      <c r="J302" s="11">
        <f ca="1">IFERROR(INDEX(J$391:J$427,MATCH($F302,$B$391:$B$427,0))/INDEX($D$391:$D$427,MATCH($F302,$B$391:$B$427,0)),SUMIFS('Input-Ext Allocators'!G$8:G$68,'Input-Ext Allocators'!$B$8:$B$68,$F302))*$D302</f>
        <v>0</v>
      </c>
      <c r="K302" s="11">
        <f ca="1">IFERROR(INDEX(K$391:K$427,MATCH($F302,$B$391:$B$427,0))/INDEX($D$391:$D$427,MATCH($F302,$B$391:$B$427,0)),SUMIFS('Input-Ext Allocators'!H$8:H$68,'Input-Ext Allocators'!$B$8:$B$68,$F302))*$D302</f>
        <v>0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0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-</v>
      </c>
      <c r="G303" s="11">
        <f ca="1">IFERROR(INDEX(G$391:G$427,MATCH($F303,$B$391:$B$427,0))/INDEX($D$391:$D$427,MATCH($F303,$B$391:$B$427,0)),SUMIFS('Input-Ext Allocators'!D$8:D$68,'Input-Ext Allocators'!$B$8:$B$68,$F303))*$D303</f>
        <v>0</v>
      </c>
      <c r="H303" s="11">
        <f ca="1">IFERROR(INDEX(H$391:H$427,MATCH($F303,$B$391:$B$427,0))/INDEX($D$391:$D$427,MATCH($F303,$B$391:$B$427,0)),SUMIFS('Input-Ext Allocators'!E$8:E$68,'Input-Ext Allocators'!$B$8:$B$68,$F303))*$D303</f>
        <v>0</v>
      </c>
      <c r="I303" s="11">
        <f ca="1">IFERROR(INDEX(I$391:I$427,MATCH($F303,$B$391:$B$427,0))/INDEX($D$391:$D$427,MATCH($F303,$B$391:$B$427,0)),SUMIFS('Input-Ext Allocators'!F$8:F$68,'Input-Ext Allocators'!$B$8:$B$68,$F303))*$D303</f>
        <v>0</v>
      </c>
      <c r="J303" s="11">
        <f ca="1">IFERROR(INDEX(J$391:J$427,MATCH($F303,$B$391:$B$427,0))/INDEX($D$391:$D$427,MATCH($F303,$B$391:$B$427,0)),SUMIFS('Input-Ext Allocators'!G$8:G$68,'Input-Ext Allocators'!$B$8:$B$68,$F303))*$D303</f>
        <v>0</v>
      </c>
      <c r="K303" s="11">
        <f ca="1">IFERROR(INDEX(K$391:K$427,MATCH($F303,$B$391:$B$427,0))/INDEX($D$391:$D$427,MATCH($F303,$B$391:$B$427,0)),SUMIFS('Input-Ext Allocators'!H$8:H$68,'Input-Ext Allocators'!$B$8:$B$68,$F303))*$D303</f>
        <v>0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-</v>
      </c>
      <c r="G304" s="11">
        <f ca="1">IFERROR(INDEX(G$391:G$427,MATCH($F304,$B$391:$B$427,0))/INDEX($D$391:$D$427,MATCH($F304,$B$391:$B$427,0)),SUMIFS('Input-Ext Allocators'!D$8:D$68,'Input-Ext Allocators'!$B$8:$B$68,$F304))*$D304</f>
        <v>0</v>
      </c>
      <c r="H304" s="11">
        <f ca="1">IFERROR(INDEX(H$391:H$427,MATCH($F304,$B$391:$B$427,0))/INDEX($D$391:$D$427,MATCH($F304,$B$391:$B$427,0)),SUMIFS('Input-Ext Allocators'!E$8:E$68,'Input-Ext Allocators'!$B$8:$B$68,$F304))*$D304</f>
        <v>0</v>
      </c>
      <c r="I304" s="11">
        <f ca="1">IFERROR(INDEX(I$391:I$427,MATCH($F304,$B$391:$B$427,0))/INDEX($D$391:$D$427,MATCH($F304,$B$391:$B$427,0)),SUMIFS('Input-Ext Allocators'!F$8:F$68,'Input-Ext Allocators'!$B$8:$B$68,$F304))*$D304</f>
        <v>0</v>
      </c>
      <c r="J304" s="11">
        <f ca="1">IFERROR(INDEX(J$391:J$427,MATCH($F304,$B$391:$B$427,0))/INDEX($D$391:$D$427,MATCH($F304,$B$391:$B$427,0)),SUMIFS('Input-Ext Allocators'!G$8:G$68,'Input-Ext Allocators'!$B$8:$B$68,$F304))*$D304</f>
        <v>0</v>
      </c>
      <c r="K304" s="11">
        <f ca="1">IFERROR(INDEX(K$391:K$427,MATCH($F304,$B$391:$B$427,0))/INDEX($D$391:$D$427,MATCH($F304,$B$391:$B$427,0)),SUMIFS('Input-Ext Allocators'!H$8:H$68,'Input-Ext Allocators'!$B$8:$B$68,$F304))*$D304</f>
        <v>0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0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-</v>
      </c>
      <c r="G305" s="11">
        <f ca="1">IFERROR(INDEX(G$391:G$427,MATCH($F305,$B$391:$B$427,0))/INDEX($D$391:$D$427,MATCH($F305,$B$391:$B$427,0)),SUMIFS('Input-Ext Allocators'!D$8:D$68,'Input-Ext Allocators'!$B$8:$B$68,$F305))*$D305</f>
        <v>0</v>
      </c>
      <c r="H305" s="11">
        <f ca="1">IFERROR(INDEX(H$391:H$427,MATCH($F305,$B$391:$B$427,0))/INDEX($D$391:$D$427,MATCH($F305,$B$391:$B$427,0)),SUMIFS('Input-Ext Allocators'!E$8:E$68,'Input-Ext Allocators'!$B$8:$B$68,$F305))*$D305</f>
        <v>0</v>
      </c>
      <c r="I305" s="11">
        <f ca="1">IFERROR(INDEX(I$391:I$427,MATCH($F305,$B$391:$B$427,0))/INDEX($D$391:$D$427,MATCH($F305,$B$391:$B$427,0)),SUMIFS('Input-Ext Allocators'!F$8:F$68,'Input-Ext Allocators'!$B$8:$B$68,$F305))*$D305</f>
        <v>0</v>
      </c>
      <c r="J305" s="11">
        <f ca="1">IFERROR(INDEX(J$391:J$427,MATCH($F305,$B$391:$B$427,0))/INDEX($D$391:$D$427,MATCH($F305,$B$391:$B$427,0)),SUMIFS('Input-Ext Allocators'!G$8:G$68,'Input-Ext Allocators'!$B$8:$B$68,$F305))*$D305</f>
        <v>0</v>
      </c>
      <c r="K305" s="11">
        <f ca="1">IFERROR(INDEX(K$391:K$427,MATCH($F305,$B$391:$B$427,0))/INDEX($D$391:$D$427,MATCH($F305,$B$391:$B$427,0)),SUMIFS('Input-Ext Allocators'!H$8:H$68,'Input-Ext Allocators'!$B$8:$B$68,$F305))*$D305</f>
        <v>0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0</v>
      </c>
      <c r="E306" s="11">
        <f t="shared" ca="1" si="81"/>
        <v>0</v>
      </c>
      <c r="G306" s="111">
        <f t="shared" ref="G306:K306" ca="1" si="82">SUBTOTAL(9,G296:G305)</f>
        <v>0</v>
      </c>
      <c r="H306" s="111">
        <f t="shared" ca="1" si="82"/>
        <v>0</v>
      </c>
      <c r="I306" s="111">
        <f t="shared" ca="1" si="82"/>
        <v>0</v>
      </c>
      <c r="J306" s="111">
        <f t="shared" ca="1" si="82"/>
        <v>0</v>
      </c>
      <c r="K306" s="111">
        <f t="shared" ca="1" si="82"/>
        <v>0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0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-</v>
      </c>
      <c r="G328" s="11">
        <f ca="1">IFERROR(INDEX(G$391:G$427,MATCH($F328,$B$391:$B$427,0))/INDEX($D$391:$D$427,MATCH($F328,$B$391:$B$427,0)),SUMIFS('Input-Ext Allocators'!D$8:D$68,'Input-Ext Allocators'!$B$8:$B$68,$F328))*$D328</f>
        <v>0</v>
      </c>
      <c r="H328" s="11">
        <f ca="1">IFERROR(INDEX(H$391:H$427,MATCH($F328,$B$391:$B$427,0))/INDEX($D$391:$D$427,MATCH($F328,$B$391:$B$427,0)),SUMIFS('Input-Ext Allocators'!E$8:E$68,'Input-Ext Allocators'!$B$8:$B$68,$F328))*$D328</f>
        <v>0</v>
      </c>
      <c r="I328" s="11">
        <f ca="1">IFERROR(INDEX(I$391:I$427,MATCH($F328,$B$391:$B$427,0))/INDEX($D$391:$D$427,MATCH($F328,$B$391:$B$427,0)),SUMIFS('Input-Ext Allocators'!F$8:F$68,'Input-Ext Allocators'!$B$8:$B$68,$F328))*$D328</f>
        <v>0</v>
      </c>
      <c r="J328" s="11">
        <f ca="1">IFERROR(INDEX(J$391:J$427,MATCH($F328,$B$391:$B$427,0))/INDEX($D$391:$D$427,MATCH($F328,$B$391:$B$427,0)),SUMIFS('Input-Ext Allocators'!G$8:G$68,'Input-Ext Allocators'!$B$8:$B$68,$F328))*$D328</f>
        <v>0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0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1">
        <f ca="1">IFERROR(INDEX(G$391:G$427,MATCH($F329,$B$391:$B$427,0))/INDEX($D$391:$D$427,MATCH($F329,$B$391:$B$427,0)),SUMIFS('Input-Ext Allocators'!D$8:D$68,'Input-Ext Allocators'!$B$8:$B$68,$F329))*$D329</f>
        <v>0</v>
      </c>
      <c r="H329" s="11">
        <f ca="1">IFERROR(INDEX(H$391:H$427,MATCH($F329,$B$391:$B$427,0))/INDEX($D$391:$D$427,MATCH($F329,$B$391:$B$427,0)),SUMIFS('Input-Ext Allocators'!E$8:E$68,'Input-Ext Allocators'!$B$8:$B$68,$F329))*$D329</f>
        <v>0</v>
      </c>
      <c r="I329" s="11">
        <f ca="1">IFERROR(INDEX(I$391:I$427,MATCH($F329,$B$391:$B$427,0))/INDEX($D$391:$D$427,MATCH($F329,$B$391:$B$427,0)),SUMIFS('Input-Ext Allocators'!F$8:F$68,'Input-Ext Allocators'!$B$8:$B$68,$F329))*$D329</f>
        <v>0</v>
      </c>
      <c r="J329" s="11">
        <f ca="1">IFERROR(INDEX(J$391:J$427,MATCH($F329,$B$391:$B$427,0))/INDEX($D$391:$D$427,MATCH($F329,$B$391:$B$427,0)),SUMIFS('Input-Ext Allocators'!G$8:G$68,'Input-Ext Allocators'!$B$8:$B$68,$F329))*$D329</f>
        <v>0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0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1">
        <f ca="1">IFERROR(INDEX(G$391:G$427,MATCH($F330,$B$391:$B$427,0))/INDEX($D$391:$D$427,MATCH($F330,$B$391:$B$427,0)),SUMIFS('Input-Ext Allocators'!D$8:D$68,'Input-Ext Allocators'!$B$8:$B$68,$F330))*$D330</f>
        <v>0</v>
      </c>
      <c r="H330" s="11">
        <f ca="1">IFERROR(INDEX(H$391:H$427,MATCH($F330,$B$391:$B$427,0))/INDEX($D$391:$D$427,MATCH($F330,$B$391:$B$427,0)),SUMIFS('Input-Ext Allocators'!E$8:E$68,'Input-Ext Allocators'!$B$8:$B$68,$F330))*$D330</f>
        <v>0</v>
      </c>
      <c r="I330" s="11">
        <f ca="1">IFERROR(INDEX(I$391:I$427,MATCH($F330,$B$391:$B$427,0))/INDEX($D$391:$D$427,MATCH($F330,$B$391:$B$427,0)),SUMIFS('Input-Ext Allocators'!F$8:F$68,'Input-Ext Allocators'!$B$8:$B$68,$F330))*$D330</f>
        <v>0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0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1">
        <f ca="1">IFERROR(INDEX(G$391:G$427,MATCH($F331,$B$391:$B$427,0))/INDEX($D$391:$D$427,MATCH($F331,$B$391:$B$427,0)),SUMIFS('Input-Ext Allocators'!D$8:D$68,'Input-Ext Allocators'!$B$8:$B$68,$F331))*$D331</f>
        <v>0</v>
      </c>
      <c r="H331" s="11">
        <f ca="1">IFERROR(INDEX(H$391:H$427,MATCH($F331,$B$391:$B$427,0))/INDEX($D$391:$D$427,MATCH($F331,$B$391:$B$427,0)),SUMIFS('Input-Ext Allocators'!E$8:E$68,'Input-Ext Allocators'!$B$8:$B$68,$F331))*$D331</f>
        <v>0</v>
      </c>
      <c r="I331" s="11">
        <f ca="1">IFERROR(INDEX(I$391:I$427,MATCH($F331,$B$391:$B$427,0))/INDEX($D$391:$D$427,MATCH($F331,$B$391:$B$427,0)),SUMIFS('Input-Ext Allocators'!F$8:F$68,'Input-Ext Allocators'!$B$8:$B$68,$F331))*$D331</f>
        <v>0</v>
      </c>
      <c r="J331" s="11">
        <f ca="1">IFERROR(INDEX(J$391:J$427,MATCH($F331,$B$391:$B$427,0))/INDEX($D$391:$D$427,MATCH($F331,$B$391:$B$427,0)),SUMIFS('Input-Ext Allocators'!G$8:G$68,'Input-Ext Allocators'!$B$8:$B$68,$F331))*$D331</f>
        <v>0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0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-</v>
      </c>
      <c r="G338" s="11">
        <f ca="1">IFERROR(INDEX(G$391:G$427,MATCH($F338,$B$391:$B$427,0))/INDEX($D$391:$D$427,MATCH($F338,$B$391:$B$427,0)),SUMIFS('Input-Ext Allocators'!D$8:D$68,'Input-Ext Allocators'!$B$8:$B$68,$F338))*$D338</f>
        <v>0</v>
      </c>
      <c r="H338" s="11">
        <f ca="1">IFERROR(INDEX(H$391:H$427,MATCH($F338,$B$391:$B$427,0))/INDEX($D$391:$D$427,MATCH($F338,$B$391:$B$427,0)),SUMIFS('Input-Ext Allocators'!E$8:E$68,'Input-Ext Allocators'!$B$8:$B$68,$F338))*$D338</f>
        <v>0</v>
      </c>
      <c r="I338" s="11">
        <f ca="1">IFERROR(INDEX(I$391:I$427,MATCH($F338,$B$391:$B$427,0))/INDEX($D$391:$D$427,MATCH($F338,$B$391:$B$427,0)),SUMIFS('Input-Ext Allocators'!F$8:F$68,'Input-Ext Allocators'!$B$8:$B$68,$F338))*$D338</f>
        <v>0</v>
      </c>
      <c r="J338" s="11">
        <f ca="1">IFERROR(INDEX(J$391:J$427,MATCH($F338,$B$391:$B$427,0))/INDEX($D$391:$D$427,MATCH($F338,$B$391:$B$427,0)),SUMIFS('Input-Ext Allocators'!G$8:G$68,'Input-Ext Allocators'!$B$8:$B$68,$F338))*$D338</f>
        <v>0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0</v>
      </c>
      <c r="E339" s="11">
        <f t="shared" ca="1" si="87"/>
        <v>0</v>
      </c>
      <c r="G339" s="111">
        <f t="shared" ref="G339:K339" ca="1" si="90">SUBTOTAL(9,G328:G338)</f>
        <v>0</v>
      </c>
      <c r="H339" s="111">
        <f t="shared" ca="1" si="90"/>
        <v>0</v>
      </c>
      <c r="I339" s="111">
        <f t="shared" ca="1" si="90"/>
        <v>0</v>
      </c>
      <c r="J339" s="111">
        <f t="shared" ca="1" si="90"/>
        <v>0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0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-</v>
      </c>
      <c r="G342" s="11">
        <f ca="1">IFERROR(INDEX(G$391:G$427,MATCH($F342,$B$391:$B$427,0))/INDEX($D$391:$D$427,MATCH($F342,$B$391:$B$427,0)),SUMIFS('Input-Ext Allocators'!D$8:D$68,'Input-Ext Allocators'!$B$8:$B$68,$F342))*$D342</f>
        <v>0</v>
      </c>
      <c r="H342" s="11">
        <f ca="1">IFERROR(INDEX(H$391:H$427,MATCH($F342,$B$391:$B$427,0))/INDEX($D$391:$D$427,MATCH($F342,$B$391:$B$427,0)),SUMIFS('Input-Ext Allocators'!E$8:E$68,'Input-Ext Allocators'!$B$8:$B$68,$F342))*$D342</f>
        <v>0</v>
      </c>
      <c r="I342" s="11">
        <f ca="1">IFERROR(INDEX(I$391:I$427,MATCH($F342,$B$391:$B$427,0))/INDEX($D$391:$D$427,MATCH($F342,$B$391:$B$427,0)),SUMIFS('Input-Ext Allocators'!F$8:F$68,'Input-Ext Allocators'!$B$8:$B$68,$F342))*$D342</f>
        <v>0</v>
      </c>
      <c r="J342" s="11">
        <f ca="1">IFERROR(INDEX(J$391:J$427,MATCH($F342,$B$391:$B$427,0))/INDEX($D$391:$D$427,MATCH($F342,$B$391:$B$427,0)),SUMIFS('Input-Ext Allocators'!G$8:G$68,'Input-Ext Allocators'!$B$8:$B$68,$F342))*$D342</f>
        <v>0</v>
      </c>
      <c r="K342" s="11">
        <f ca="1">IFERROR(INDEX(K$391:K$427,MATCH($F342,$B$391:$B$427,0))/INDEX($D$391:$D$427,MATCH($F342,$B$391:$B$427,0)),SUMIFS('Input-Ext Allocators'!H$8:H$68,'Input-Ext Allocators'!$B$8:$B$68,$F342))*$D342</f>
        <v>0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0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-</v>
      </c>
      <c r="G343" s="11">
        <f ca="1">IFERROR(INDEX(G$391:G$427,MATCH($F343,$B$391:$B$427,0))/INDEX($D$391:$D$427,MATCH($F343,$B$391:$B$427,0)),SUMIFS('Input-Ext Allocators'!D$8:D$68,'Input-Ext Allocators'!$B$8:$B$68,$F343))*$D343</f>
        <v>0</v>
      </c>
      <c r="H343" s="11">
        <f ca="1">IFERROR(INDEX(H$391:H$427,MATCH($F343,$B$391:$B$427,0))/INDEX($D$391:$D$427,MATCH($F343,$B$391:$B$427,0)),SUMIFS('Input-Ext Allocators'!E$8:E$68,'Input-Ext Allocators'!$B$8:$B$68,$F343))*$D343</f>
        <v>0</v>
      </c>
      <c r="I343" s="11">
        <f ca="1">IFERROR(INDEX(I$391:I$427,MATCH($F343,$B$391:$B$427,0))/INDEX($D$391:$D$427,MATCH($F343,$B$391:$B$427,0)),SUMIFS('Input-Ext Allocators'!F$8:F$68,'Input-Ext Allocators'!$B$8:$B$68,$F343))*$D343</f>
        <v>0</v>
      </c>
      <c r="J343" s="11">
        <f ca="1">IFERROR(INDEX(J$391:J$427,MATCH($F343,$B$391:$B$427,0))/INDEX($D$391:$D$427,MATCH($F343,$B$391:$B$427,0)),SUMIFS('Input-Ext Allocators'!G$8:G$68,'Input-Ext Allocators'!$B$8:$B$68,$F343))*$D343</f>
        <v>0</v>
      </c>
      <c r="K343" s="11">
        <f ca="1">IFERROR(INDEX(K$391:K$427,MATCH($F343,$B$391:$B$427,0))/INDEX($D$391:$D$427,MATCH($F343,$B$391:$B$427,0)),SUMIFS('Input-Ext Allocators'!H$8:H$68,'Input-Ext Allocators'!$B$8:$B$68,$F343))*$D343</f>
        <v>0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0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-</v>
      </c>
      <c r="G344" s="11">
        <f ca="1">IFERROR(INDEX(G$391:G$427,MATCH($F344,$B$391:$B$427,0))/INDEX($D$391:$D$427,MATCH($F344,$B$391:$B$427,0)),SUMIFS('Input-Ext Allocators'!D$8:D$68,'Input-Ext Allocators'!$B$8:$B$68,$F344))*$D344</f>
        <v>0</v>
      </c>
      <c r="H344" s="11">
        <f ca="1">IFERROR(INDEX(H$391:H$427,MATCH($F344,$B$391:$B$427,0))/INDEX($D$391:$D$427,MATCH($F344,$B$391:$B$427,0)),SUMIFS('Input-Ext Allocators'!E$8:E$68,'Input-Ext Allocators'!$B$8:$B$68,$F344))*$D344</f>
        <v>0</v>
      </c>
      <c r="I344" s="11">
        <f ca="1">IFERROR(INDEX(I$391:I$427,MATCH($F344,$B$391:$B$427,0))/INDEX($D$391:$D$427,MATCH($F344,$B$391:$B$427,0)),SUMIFS('Input-Ext Allocators'!F$8:F$68,'Input-Ext Allocators'!$B$8:$B$68,$F344))*$D344</f>
        <v>0</v>
      </c>
      <c r="J344" s="11">
        <f ca="1">IFERROR(INDEX(J$391:J$427,MATCH($F344,$B$391:$B$427,0))/INDEX($D$391:$D$427,MATCH($F344,$B$391:$B$427,0)),SUMIFS('Input-Ext Allocators'!G$8:G$68,'Input-Ext Allocators'!$B$8:$B$68,$F344))*$D344</f>
        <v>0</v>
      </c>
      <c r="K344" s="11">
        <f ca="1">IFERROR(INDEX(K$391:K$427,MATCH($F344,$B$391:$B$427,0))/INDEX($D$391:$D$427,MATCH($F344,$B$391:$B$427,0)),SUMIFS('Input-Ext Allocators'!H$8:H$68,'Input-Ext Allocators'!$B$8:$B$68,$F344))*$D344</f>
        <v>0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0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-</v>
      </c>
      <c r="G345" s="11">
        <f ca="1">IFERROR(INDEX(G$391:G$427,MATCH($F345,$B$391:$B$427,0))/INDEX($D$391:$D$427,MATCH($F345,$B$391:$B$427,0)),SUMIFS('Input-Ext Allocators'!D$8:D$68,'Input-Ext Allocators'!$B$8:$B$68,$F345))*$D345</f>
        <v>0</v>
      </c>
      <c r="H345" s="11">
        <f ca="1">IFERROR(INDEX(H$391:H$427,MATCH($F345,$B$391:$B$427,0))/INDEX($D$391:$D$427,MATCH($F345,$B$391:$B$427,0)),SUMIFS('Input-Ext Allocators'!E$8:E$68,'Input-Ext Allocators'!$B$8:$B$68,$F345))*$D345</f>
        <v>0</v>
      </c>
      <c r="I345" s="11">
        <f ca="1">IFERROR(INDEX(I$391:I$427,MATCH($F345,$B$391:$B$427,0))/INDEX($D$391:$D$427,MATCH($F345,$B$391:$B$427,0)),SUMIFS('Input-Ext Allocators'!F$8:F$68,'Input-Ext Allocators'!$B$8:$B$68,$F345))*$D345</f>
        <v>0</v>
      </c>
      <c r="J345" s="11">
        <f ca="1">IFERROR(INDEX(J$391:J$427,MATCH($F345,$B$391:$B$427,0))/INDEX($D$391:$D$427,MATCH($F345,$B$391:$B$427,0)),SUMIFS('Input-Ext Allocators'!G$8:G$68,'Input-Ext Allocators'!$B$8:$B$68,$F345))*$D345</f>
        <v>0</v>
      </c>
      <c r="K345" s="11">
        <f ca="1">IFERROR(INDEX(K$391:K$427,MATCH($F345,$B$391:$B$427,0))/INDEX($D$391:$D$427,MATCH($F345,$B$391:$B$427,0)),SUMIFS('Input-Ext Allocators'!H$8:H$68,'Input-Ext Allocators'!$B$8:$B$68,$F345))*$D345</f>
        <v>0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0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-</v>
      </c>
      <c r="G346" s="11">
        <f ca="1">IFERROR(INDEX(G$391:G$427,MATCH($F346,$B$391:$B$427,0))/INDEX($D$391:$D$427,MATCH($F346,$B$391:$B$427,0)),SUMIFS('Input-Ext Allocators'!D$8:D$68,'Input-Ext Allocators'!$B$8:$B$68,$F346))*$D346</f>
        <v>0</v>
      </c>
      <c r="H346" s="11">
        <f ca="1">IFERROR(INDEX(H$391:H$427,MATCH($F346,$B$391:$B$427,0))/INDEX($D$391:$D$427,MATCH($F346,$B$391:$B$427,0)),SUMIFS('Input-Ext Allocators'!E$8:E$68,'Input-Ext Allocators'!$B$8:$B$68,$F346))*$D346</f>
        <v>0</v>
      </c>
      <c r="I346" s="11">
        <f ca="1">IFERROR(INDEX(I$391:I$427,MATCH($F346,$B$391:$B$427,0))/INDEX($D$391:$D$427,MATCH($F346,$B$391:$B$427,0)),SUMIFS('Input-Ext Allocators'!F$8:F$68,'Input-Ext Allocators'!$B$8:$B$68,$F346))*$D346</f>
        <v>0</v>
      </c>
      <c r="J346" s="11">
        <f ca="1">IFERROR(INDEX(J$391:J$427,MATCH($F346,$B$391:$B$427,0))/INDEX($D$391:$D$427,MATCH($F346,$B$391:$B$427,0)),SUMIFS('Input-Ext Allocators'!G$8:G$68,'Input-Ext Allocators'!$B$8:$B$68,$F346))*$D346</f>
        <v>0</v>
      </c>
      <c r="K346" s="11">
        <f ca="1">IFERROR(INDEX(K$391:K$427,MATCH($F346,$B$391:$B$427,0))/INDEX($D$391:$D$427,MATCH($F346,$B$391:$B$427,0)),SUMIFS('Input-Ext Allocators'!H$8:H$68,'Input-Ext Allocators'!$B$8:$B$68,$F346))*$D346</f>
        <v>0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0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-</v>
      </c>
      <c r="G347" s="11">
        <f ca="1">IFERROR(INDEX(G$391:G$427,MATCH($F347,$B$391:$B$427,0))/INDEX($D$391:$D$427,MATCH($F347,$B$391:$B$427,0)),SUMIFS('Input-Ext Allocators'!D$8:D$68,'Input-Ext Allocators'!$B$8:$B$68,$F347))*$D347</f>
        <v>0</v>
      </c>
      <c r="H347" s="11">
        <f ca="1">IFERROR(INDEX(H$391:H$427,MATCH($F347,$B$391:$B$427,0))/INDEX($D$391:$D$427,MATCH($F347,$B$391:$B$427,0)),SUMIFS('Input-Ext Allocators'!E$8:E$68,'Input-Ext Allocators'!$B$8:$B$68,$F347))*$D347</f>
        <v>0</v>
      </c>
      <c r="I347" s="11">
        <f ca="1">IFERROR(INDEX(I$391:I$427,MATCH($F347,$B$391:$B$427,0))/INDEX($D$391:$D$427,MATCH($F347,$B$391:$B$427,0)),SUMIFS('Input-Ext Allocators'!F$8:F$68,'Input-Ext Allocators'!$B$8:$B$68,$F347))*$D347</f>
        <v>0</v>
      </c>
      <c r="J347" s="11">
        <f ca="1">IFERROR(INDEX(J$391:J$427,MATCH($F347,$B$391:$B$427,0))/INDEX($D$391:$D$427,MATCH($F347,$B$391:$B$427,0)),SUMIFS('Input-Ext Allocators'!G$8:G$68,'Input-Ext Allocators'!$B$8:$B$68,$F347))*$D347</f>
        <v>0</v>
      </c>
      <c r="K347" s="11">
        <f ca="1">IFERROR(INDEX(K$391:K$427,MATCH($F347,$B$391:$B$427,0))/INDEX($D$391:$D$427,MATCH($F347,$B$391:$B$427,0)),SUMIFS('Input-Ext Allocators'!H$8:H$68,'Input-Ext Allocators'!$B$8:$B$68,$F347))*$D347</f>
        <v>0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0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-</v>
      </c>
      <c r="G349" s="11">
        <f ca="1">IFERROR(INDEX(G$391:G$427,MATCH($F349,$B$391:$B$427,0))/INDEX($D$391:$D$427,MATCH($F349,$B$391:$B$427,0)),SUMIFS('Input-Ext Allocators'!D$8:D$68,'Input-Ext Allocators'!$B$8:$B$68,$F349))*$D349</f>
        <v>0</v>
      </c>
      <c r="H349" s="11">
        <f ca="1">IFERROR(INDEX(H$391:H$427,MATCH($F349,$B$391:$B$427,0))/INDEX($D$391:$D$427,MATCH($F349,$B$391:$B$427,0)),SUMIFS('Input-Ext Allocators'!E$8:E$68,'Input-Ext Allocators'!$B$8:$B$68,$F349))*$D349</f>
        <v>0</v>
      </c>
      <c r="I349" s="11">
        <f ca="1">IFERROR(INDEX(I$391:I$427,MATCH($F349,$B$391:$B$427,0))/INDEX($D$391:$D$427,MATCH($F349,$B$391:$B$427,0)),SUMIFS('Input-Ext Allocators'!F$8:F$68,'Input-Ext Allocators'!$B$8:$B$68,$F349))*$D349</f>
        <v>0</v>
      </c>
      <c r="J349" s="11">
        <f ca="1">IFERROR(INDEX(J$391:J$427,MATCH($F349,$B$391:$B$427,0))/INDEX($D$391:$D$427,MATCH($F349,$B$391:$B$427,0)),SUMIFS('Input-Ext Allocators'!G$8:G$68,'Input-Ext Allocators'!$B$8:$B$68,$F349))*$D349</f>
        <v>0</v>
      </c>
      <c r="K349" s="11">
        <f ca="1">IFERROR(INDEX(K$391:K$427,MATCH($F349,$B$391:$B$427,0))/INDEX($D$391:$D$427,MATCH($F349,$B$391:$B$427,0)),SUMIFS('Input-Ext Allocators'!H$8:H$68,'Input-Ext Allocators'!$B$8:$B$68,$F349))*$D349</f>
        <v>0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0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-</v>
      </c>
      <c r="G350" s="11">
        <f ca="1">IFERROR(INDEX(G$391:G$427,MATCH($F350,$B$391:$B$427,0))/INDEX($D$391:$D$427,MATCH($F350,$B$391:$B$427,0)),SUMIFS('Input-Ext Allocators'!D$8:D$68,'Input-Ext Allocators'!$B$8:$B$68,$F350))*$D350</f>
        <v>0</v>
      </c>
      <c r="H350" s="11">
        <f ca="1">IFERROR(INDEX(H$391:H$427,MATCH($F350,$B$391:$B$427,0))/INDEX($D$391:$D$427,MATCH($F350,$B$391:$B$427,0)),SUMIFS('Input-Ext Allocators'!E$8:E$68,'Input-Ext Allocators'!$B$8:$B$68,$F350))*$D350</f>
        <v>0</v>
      </c>
      <c r="I350" s="11">
        <f ca="1">IFERROR(INDEX(I$391:I$427,MATCH($F350,$B$391:$B$427,0))/INDEX($D$391:$D$427,MATCH($F350,$B$391:$B$427,0)),SUMIFS('Input-Ext Allocators'!F$8:F$68,'Input-Ext Allocators'!$B$8:$B$68,$F350))*$D350</f>
        <v>0</v>
      </c>
      <c r="J350" s="11">
        <f ca="1">IFERROR(INDEX(J$391:J$427,MATCH($F350,$B$391:$B$427,0))/INDEX($D$391:$D$427,MATCH($F350,$B$391:$B$427,0)),SUMIFS('Input-Ext Allocators'!G$8:G$68,'Input-Ext Allocators'!$B$8:$B$68,$F350))*$D350</f>
        <v>0</v>
      </c>
      <c r="K350" s="11">
        <f ca="1">IFERROR(INDEX(K$391:K$427,MATCH($F350,$B$391:$B$427,0))/INDEX($D$391:$D$427,MATCH($F350,$B$391:$B$427,0)),SUMIFS('Input-Ext Allocators'!H$8:H$68,'Input-Ext Allocators'!$B$8:$B$68,$F350))*$D350</f>
        <v>0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0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-</v>
      </c>
      <c r="G351" s="11">
        <f ca="1">IFERROR(INDEX(G$391:G$427,MATCH($F351,$B$391:$B$427,0))/INDEX($D$391:$D$427,MATCH($F351,$B$391:$B$427,0)),SUMIFS('Input-Ext Allocators'!D$8:D$68,'Input-Ext Allocators'!$B$8:$B$68,$F351))*$D351</f>
        <v>0</v>
      </c>
      <c r="H351" s="11">
        <f ca="1">IFERROR(INDEX(H$391:H$427,MATCH($F351,$B$391:$B$427,0))/INDEX($D$391:$D$427,MATCH($F351,$B$391:$B$427,0)),SUMIFS('Input-Ext Allocators'!E$8:E$68,'Input-Ext Allocators'!$B$8:$B$68,$F351))*$D351</f>
        <v>0</v>
      </c>
      <c r="I351" s="11">
        <f ca="1">IFERROR(INDEX(I$391:I$427,MATCH($F351,$B$391:$B$427,0))/INDEX($D$391:$D$427,MATCH($F351,$B$391:$B$427,0)),SUMIFS('Input-Ext Allocators'!F$8:F$68,'Input-Ext Allocators'!$B$8:$B$68,$F351))*$D351</f>
        <v>0</v>
      </c>
      <c r="J351" s="11">
        <f ca="1">IFERROR(INDEX(J$391:J$427,MATCH($F351,$B$391:$B$427,0))/INDEX($D$391:$D$427,MATCH($F351,$B$391:$B$427,0)),SUMIFS('Input-Ext Allocators'!G$8:G$68,'Input-Ext Allocators'!$B$8:$B$68,$F351))*$D351</f>
        <v>0</v>
      </c>
      <c r="K351" s="11">
        <f ca="1">IFERROR(INDEX(K$391:K$427,MATCH($F351,$B$391:$B$427,0))/INDEX($D$391:$D$427,MATCH($F351,$B$391:$B$427,0)),SUMIFS('Input-Ext Allocators'!H$8:H$68,'Input-Ext Allocators'!$B$8:$B$68,$F351))*$D351</f>
        <v>0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0</v>
      </c>
      <c r="E353" s="11">
        <f t="shared" ca="1" si="92"/>
        <v>0</v>
      </c>
      <c r="G353" s="111">
        <f t="shared" ref="G353:K353" ca="1" si="93">SUBTOTAL(9,G342:G352)</f>
        <v>0</v>
      </c>
      <c r="H353" s="111">
        <f t="shared" ca="1" si="93"/>
        <v>0</v>
      </c>
      <c r="I353" s="111">
        <f t="shared" ca="1" si="93"/>
        <v>0</v>
      </c>
      <c r="J353" s="111">
        <f t="shared" ca="1" si="93"/>
        <v>0</v>
      </c>
      <c r="K353" s="111">
        <f t="shared" ca="1" si="93"/>
        <v>0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199068.29774248743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163428.08635013475</v>
      </c>
      <c r="H355" s="111">
        <f t="shared" ca="1" si="94"/>
        <v>22896.460105545953</v>
      </c>
      <c r="I355" s="111">
        <f t="shared" ca="1" si="94"/>
        <v>11664.801439952675</v>
      </c>
      <c r="J355" s="111">
        <f t="shared" ca="1" si="94"/>
        <v>1078.9498468540371</v>
      </c>
      <c r="K355" s="111">
        <f t="shared" ca="1" si="94"/>
        <v>0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0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-</v>
      </c>
      <c r="G358" s="11">
        <f ca="1">IFERROR(INDEX(G$391:G$427,MATCH($F358,$B$391:$B$427,0))/INDEX($D$391:$D$427,MATCH($F358,$B$391:$B$427,0)),SUMIFS('Input-Ext Allocators'!D$8:D$68,'Input-Ext Allocators'!$B$8:$B$68,$F358))*$D358</f>
        <v>0</v>
      </c>
      <c r="H358" s="11">
        <f ca="1">IFERROR(INDEX(H$391:H$427,MATCH($F358,$B$391:$B$427,0))/INDEX($D$391:$D$427,MATCH($F358,$B$391:$B$427,0)),SUMIFS('Input-Ext Allocators'!E$8:E$68,'Input-Ext Allocators'!$B$8:$B$68,$F358))*$D358</f>
        <v>0</v>
      </c>
      <c r="I358" s="11">
        <f ca="1">IFERROR(INDEX(I$391:I$427,MATCH($F358,$B$391:$B$427,0))/INDEX($D$391:$D$427,MATCH($F358,$B$391:$B$427,0)),SUMIFS('Input-Ext Allocators'!F$8:F$68,'Input-Ext Allocators'!$B$8:$B$68,$F358))*$D358</f>
        <v>0</v>
      </c>
      <c r="J358" s="11">
        <f ca="1">IFERROR(INDEX(J$391:J$427,MATCH($F358,$B$391:$B$427,0))/INDEX($D$391:$D$427,MATCH($F358,$B$391:$B$427,0)),SUMIFS('Input-Ext Allocators'!G$8:G$68,'Input-Ext Allocators'!$B$8:$B$68,$F358))*$D358</f>
        <v>0</v>
      </c>
      <c r="K358" s="11">
        <f ca="1">IFERROR(INDEX(K$391:K$427,MATCH($F358,$B$391:$B$427,0))/INDEX($D$391:$D$427,MATCH($F358,$B$391:$B$427,0)),SUMIFS('Input-Ext Allocators'!H$8:H$68,'Input-Ext Allocators'!$B$8:$B$68,$F358))*$D358</f>
        <v>0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0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0</v>
      </c>
      <c r="H359" s="111">
        <f t="shared" ca="1" si="96"/>
        <v>0</v>
      </c>
      <c r="I359" s="111">
        <f t="shared" ca="1" si="96"/>
        <v>0</v>
      </c>
      <c r="J359" s="111">
        <f t="shared" ca="1" si="96"/>
        <v>0</v>
      </c>
      <c r="K359" s="111">
        <f t="shared" ca="1" si="96"/>
        <v>0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199068.29774248743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163428.08635013475</v>
      </c>
      <c r="H361" s="11">
        <f t="shared" ca="1" si="97"/>
        <v>22896.460105545953</v>
      </c>
      <c r="I361" s="11">
        <f t="shared" ca="1" si="97"/>
        <v>11664.801439952675</v>
      </c>
      <c r="J361" s="11">
        <f t="shared" ca="1" si="97"/>
        <v>1078.9498468540371</v>
      </c>
      <c r="K361" s="11">
        <f t="shared" ca="1" si="97"/>
        <v>0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91161.392015930571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74840.30363011545</v>
      </c>
      <c r="H365" s="11">
        <f ca="1">IFERROR(INDEX(H$391:H$427,MATCH($F365,$B$391:$B$427,0))/INDEX($D$391:$D$427,MATCH($F365,$B$391:$B$427,0)),SUMIFS('Input-Ext Allocators'!E$8:E$68,'Input-Ext Allocators'!$B$8:$B$68,$F365))*$D365</f>
        <v>10485.211352733138</v>
      </c>
      <c r="I365" s="11">
        <f ca="1">IFERROR(INDEX(I$391:I$427,MATCH($F365,$B$391:$B$427,0))/INDEX($D$391:$D$427,MATCH($F365,$B$391:$B$427,0)),SUMIFS('Input-Ext Allocators'!F$8:F$68,'Input-Ext Allocators'!$B$8:$B$68,$F365))*$D365</f>
        <v>5341.7824380609982</v>
      </c>
      <c r="J365" s="11">
        <f ca="1">IFERROR(INDEX(J$391:J$427,MATCH($F365,$B$391:$B$427,0))/INDEX($D$391:$D$427,MATCH($F365,$B$391:$B$427,0)),SUMIFS('Input-Ext Allocators'!G$8:G$68,'Input-Ext Allocators'!$B$8:$B$68,$F365))*$D365</f>
        <v>494.09459502097462</v>
      </c>
      <c r="K365" s="11">
        <f ca="1">IFERROR(INDEX(K$391:K$427,MATCH($F365,$B$391:$B$427,0))/INDEX($D$391:$D$427,MATCH($F365,$B$391:$B$427,0)),SUMIFS('Input-Ext Allocators'!H$8:H$68,'Input-Ext Allocators'!$B$8:$B$68,$F365))*$D365</f>
        <v>0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0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-</v>
      </c>
      <c r="G366" s="11">
        <f ca="1">IFERROR(INDEX(G$391:G$427,MATCH($F366,$B$391:$B$427,0))/INDEX($D$391:$D$427,MATCH($F366,$B$391:$B$427,0)),SUMIFS('Input-Ext Allocators'!D$8:D$68,'Input-Ext Allocators'!$B$8:$B$68,$F366))*$D366</f>
        <v>0</v>
      </c>
      <c r="H366" s="11">
        <f ca="1">IFERROR(INDEX(H$391:H$427,MATCH($F366,$B$391:$B$427,0))/INDEX($D$391:$D$427,MATCH($F366,$B$391:$B$427,0)),SUMIFS('Input-Ext Allocators'!E$8:E$68,'Input-Ext Allocators'!$B$8:$B$68,$F366))*$D366</f>
        <v>0</v>
      </c>
      <c r="I366" s="11">
        <f ca="1">IFERROR(INDEX(I$391:I$427,MATCH($F366,$B$391:$B$427,0))/INDEX($D$391:$D$427,MATCH($F366,$B$391:$B$427,0)),SUMIFS('Input-Ext Allocators'!F$8:F$68,'Input-Ext Allocators'!$B$8:$B$68,$F366))*$D366</f>
        <v>0</v>
      </c>
      <c r="J366" s="11">
        <f ca="1">IFERROR(INDEX(J$391:J$427,MATCH($F366,$B$391:$B$427,0))/INDEX($D$391:$D$427,MATCH($F366,$B$391:$B$427,0)),SUMIFS('Input-Ext Allocators'!G$8:G$68,'Input-Ext Allocators'!$B$8:$B$68,$F366))*$D366</f>
        <v>0</v>
      </c>
      <c r="K366" s="11">
        <f ca="1">IFERROR(INDEX(K$391:K$427,MATCH($F366,$B$391:$B$427,0))/INDEX($D$391:$D$427,MATCH($F366,$B$391:$B$427,0)),SUMIFS('Input-Ext Allocators'!H$8:H$68,'Input-Ext Allocators'!$B$8:$B$68,$F366))*$D366</f>
        <v>0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1414304.5801308397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1116829.7135398267</v>
      </c>
      <c r="H367" s="11">
        <f ca="1">IFERROR(INDEX(H$391:H$427,MATCH($F367,$B$391:$B$427,0))/INDEX($D$391:$D$427,MATCH($F367,$B$391:$B$427,0)),SUMIFS('Input-Ext Allocators'!E$8:E$68,'Input-Ext Allocators'!$B$8:$B$68,$F367))*$D367</f>
        <v>159629.97714473298</v>
      </c>
      <c r="I367" s="11">
        <f ca="1">IFERROR(INDEX(I$391:I$427,MATCH($F367,$B$391:$B$427,0))/INDEX($D$391:$D$427,MATCH($F367,$B$391:$B$427,0)),SUMIFS('Input-Ext Allocators'!F$8:F$68,'Input-Ext Allocators'!$B$8:$B$68,$F367))*$D367</f>
        <v>106309.90059193598</v>
      </c>
      <c r="J367" s="11">
        <f ca="1">IFERROR(INDEX(J$391:J$427,MATCH($F367,$B$391:$B$427,0))/INDEX($D$391:$D$427,MATCH($F367,$B$391:$B$427,0)),SUMIFS('Input-Ext Allocators'!G$8:G$68,'Input-Ext Allocators'!$B$8:$B$68,$F367))*$D367</f>
        <v>19815.852826915383</v>
      </c>
      <c r="K367" s="11">
        <f ca="1">IFERROR(INDEX(K$391:K$427,MATCH($F367,$B$391:$B$427,0))/INDEX($D$391:$D$427,MATCH($F367,$B$391:$B$427,0)),SUMIFS('Input-Ext Allocators'!H$8:H$68,'Input-Ext Allocators'!$B$8:$B$68,$F367))*$D367</f>
        <v>11719.1360274285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889058.21744042146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702059.97226732981</v>
      </c>
      <c r="H368" s="11">
        <f ca="1">IFERROR(INDEX(H$391:H$427,MATCH($F368,$B$391:$B$427,0))/INDEX($D$391:$D$427,MATCH($F368,$B$391:$B$427,0)),SUMIFS('Input-Ext Allocators'!E$8:E$68,'Input-Ext Allocators'!$B$8:$B$68,$F368))*$D368</f>
        <v>100346.37865432227</v>
      </c>
      <c r="I368" s="11">
        <f ca="1">IFERROR(INDEX(I$391:I$427,MATCH($F368,$B$391:$B$427,0))/INDEX($D$391:$D$427,MATCH($F368,$B$391:$B$427,0)),SUMIFS('Input-Ext Allocators'!F$8:F$68,'Input-Ext Allocators'!$B$8:$B$68,$F368))*$D368</f>
        <v>66828.384807882903</v>
      </c>
      <c r="J368" s="11">
        <f ca="1">IFERROR(INDEX(J$391:J$427,MATCH($F368,$B$391:$B$427,0))/INDEX($D$391:$D$427,MATCH($F368,$B$391:$B$427,0)),SUMIFS('Input-Ext Allocators'!G$8:G$68,'Input-Ext Allocators'!$B$8:$B$68,$F368))*$D368</f>
        <v>12456.614394707898</v>
      </c>
      <c r="K368" s="11">
        <f ca="1">IFERROR(INDEX(K$391:K$427,MATCH($F368,$B$391:$B$427,0))/INDEX($D$391:$D$427,MATCH($F368,$B$391:$B$427,0)),SUMIFS('Input-Ext Allocators'!H$8:H$68,'Input-Ext Allocators'!$B$8:$B$68,$F368))*$D368</f>
        <v>7366.8673161784754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2394524.1895871917</v>
      </c>
      <c r="E370" s="11">
        <f t="shared" ca="1" si="99"/>
        <v>0</v>
      </c>
      <c r="G370" s="111">
        <f t="shared" ref="G370:K370" ca="1" si="100">SUBTOTAL(9,G365:G369)</f>
        <v>1893729.9894372718</v>
      </c>
      <c r="H370" s="111">
        <f t="shared" ca="1" si="100"/>
        <v>270461.56715178839</v>
      </c>
      <c r="I370" s="111">
        <f t="shared" ca="1" si="100"/>
        <v>178480.06783787988</v>
      </c>
      <c r="J370" s="111">
        <f t="shared" ca="1" si="100"/>
        <v>32766.561816644258</v>
      </c>
      <c r="K370" s="111">
        <f t="shared" ca="1" si="100"/>
        <v>19086.003343606975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-4848.3561402507585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-3980.3302430912031</v>
      </c>
      <c r="H373" s="11">
        <f ca="1">IFERROR(INDEX(H$391:H$427,MATCH($F373,$B$391:$B$427,0))/INDEX($D$391:$D$427,MATCH($F373,$B$391:$B$427,0)),SUMIFS('Input-Ext Allocators'!E$8:E$68,'Input-Ext Allocators'!$B$8:$B$68,$F373))*$D373</f>
        <v>-557.64877783971315</v>
      </c>
      <c r="I373" s="11">
        <f ca="1">IFERROR(INDEX(I$391:I$427,MATCH($F373,$B$391:$B$427,0))/INDEX($D$391:$D$427,MATCH($F373,$B$391:$B$427,0)),SUMIFS('Input-Ext Allocators'!F$8:F$68,'Input-Ext Allocators'!$B$8:$B$68,$F373))*$D373</f>
        <v>-284.09903700166024</v>
      </c>
      <c r="J373" s="11">
        <f ca="1">IFERROR(INDEX(J$391:J$427,MATCH($F373,$B$391:$B$427,0))/INDEX($D$391:$D$427,MATCH($F373,$B$391:$B$427,0)),SUMIFS('Input-Ext Allocators'!G$8:G$68,'Input-Ext Allocators'!$B$8:$B$68,$F373))*$D373</f>
        <v>-26.278082318181685</v>
      </c>
      <c r="K373" s="11">
        <f ca="1">IFERROR(INDEX(K$391:K$427,MATCH($F373,$B$391:$B$427,0))/INDEX($D$391:$D$427,MATCH($F373,$B$391:$B$427,0)),SUMIFS('Input-Ext Allocators'!H$8:H$68,'Input-Ext Allocators'!$B$8:$B$68,$F373))*$D373</f>
        <v>0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-4848.3561402507585</v>
      </c>
      <c r="E375" s="11">
        <f t="shared" ca="1" si="102"/>
        <v>0</v>
      </c>
      <c r="G375" s="111">
        <f ca="1">SUBTOTAL(9,G373:G374)</f>
        <v>-3980.3302430912031</v>
      </c>
      <c r="H375" s="111">
        <f ca="1">SUBTOTAL(9,H373:H374)</f>
        <v>-557.64877783971315</v>
      </c>
      <c r="I375" s="111">
        <f ca="1">SUBTOTAL(9,I373:I374)</f>
        <v>-284.09903700166024</v>
      </c>
      <c r="J375" s="111">
        <f ca="1">SUBTOTAL(9,J373:J374)</f>
        <v>-26.278082318181685</v>
      </c>
      <c r="K375" s="111">
        <f ca="1">SUBTOTAL(9,K373:K374)</f>
        <v>0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2389675.8334469409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1889749.6591941807</v>
      </c>
      <c r="H377" s="11">
        <f ca="1">SUBTOTAL(9,H365:H375)</f>
        <v>269903.91837394866</v>
      </c>
      <c r="I377" s="11">
        <f ca="1">SUBTOTAL(9,I365:I375)</f>
        <v>178195.96880087821</v>
      </c>
      <c r="J377" s="11">
        <f ca="1">SUBTOTAL(9,J365:J375)</f>
        <v>32740.283734326076</v>
      </c>
      <c r="K377" s="11">
        <f ca="1">SUBTOTAL(9,K365:K375)</f>
        <v>19086.003343606975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507356953.33465612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400644877.74555779</v>
      </c>
      <c r="H380" s="52">
        <f ca="1">SUBTOTAL(9,H164:H377)</f>
        <v>57264578.070723124</v>
      </c>
      <c r="I380" s="52">
        <f ca="1">SUBTOTAL(9,I164:I377)</f>
        <v>38135851.448308587</v>
      </c>
      <c r="J380" s="52">
        <f ca="1">SUBTOTAL(9,J164:J377)</f>
        <v>7108091.7477229834</v>
      </c>
      <c r="K380" s="52">
        <f ca="1">SUBTOTAL(9,K164:K377)</f>
        <v>4203554.3223436056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28371.932573395916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23292.360959067548</v>
      </c>
      <c r="H381" s="11">
        <f ca="1">IFERROR(INDEX(H$391:H$427,MATCH($F381,$B$391:$B$427,0))/INDEX($D$391:$D$427,MATCH($F381,$B$391:$B$427,0)),SUMIFS('Input-Ext Allocators'!E$8:E$68,'Input-Ext Allocators'!$B$8:$B$68,$F381))*$D381</f>
        <v>3263.2861668628752</v>
      </c>
      <c r="I381" s="11">
        <f ca="1">IFERROR(INDEX(I$391:I$427,MATCH($F381,$B$391:$B$427,0))/INDEX($D$391:$D$427,MATCH($F381,$B$391:$B$427,0)),SUMIFS('Input-Ext Allocators'!F$8:F$68,'Input-Ext Allocators'!$B$8:$B$68,$F381))*$D381</f>
        <v>1662.5096195101144</v>
      </c>
      <c r="J381" s="11">
        <f ca="1">IFERROR(INDEX(J$391:J$427,MATCH($F381,$B$391:$B$427,0))/INDEX($D$391:$D$427,MATCH($F381,$B$391:$B$427,0)),SUMIFS('Input-Ext Allocators'!G$8:G$68,'Input-Ext Allocators'!$B$8:$B$68,$F381))*$D381</f>
        <v>153.77582795537739</v>
      </c>
      <c r="K381" s="11">
        <f ca="1">IFERROR(INDEX(K$391:K$427,MATCH($F381,$B$391:$B$427,0))/INDEX($D$391:$D$427,MATCH($F381,$B$391:$B$427,0)),SUMIFS('Input-Ext Allocators'!H$8:H$68,'Input-Ext Allocators'!$B$8:$B$68,$F381))*$D381</f>
        <v>0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2022.8796550980164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1660.713205961825</v>
      </c>
      <c r="H383" s="11">
        <f ca="1">IFERROR(INDEX(H$391:H$427,MATCH($F383,$B$391:$B$427,0))/INDEX($D$391:$D$427,MATCH($F383,$B$391:$B$427,0)),SUMIFS('Input-Ext Allocators'!E$8:E$68,'Input-Ext Allocators'!$B$8:$B$68,$F383))*$D383</f>
        <v>232.66780218911188</v>
      </c>
      <c r="I383" s="11">
        <f ca="1">IFERROR(INDEX(I$391:I$427,MATCH($F383,$B$391:$B$427,0))/INDEX($D$391:$D$427,MATCH($F383,$B$391:$B$427,0)),SUMIFS('Input-Ext Allocators'!F$8:F$68,'Input-Ext Allocators'!$B$8:$B$68,$F383))*$D383</f>
        <v>118.53464253842405</v>
      </c>
      <c r="J383" s="11">
        <f ca="1">IFERROR(INDEX(J$391:J$427,MATCH($F383,$B$391:$B$427,0))/INDEX($D$391:$D$427,MATCH($F383,$B$391:$B$427,0)),SUMIFS('Input-Ext Allocators'!G$8:G$68,'Input-Ext Allocators'!$B$8:$B$68,$F383))*$D383</f>
        <v>10.96400440865537</v>
      </c>
      <c r="K383" s="11">
        <f ca="1">IFERROR(INDEX(K$391:K$427,MATCH($F383,$B$391:$B$427,0))/INDEX($D$391:$D$427,MATCH($F383,$B$391:$B$427,0)),SUMIFS('Input-Ext Allocators'!H$8:H$68,'Input-Ext Allocators'!$B$8:$B$68,$F383))*$D383</f>
        <v>0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507387348.14688462</v>
      </c>
      <c r="E387" s="11">
        <f t="shared" ca="1" si="103"/>
        <v>0</v>
      </c>
      <c r="G387" s="112">
        <f t="shared" ref="G387:K387" ca="1" si="106">SUM(G380:G386)</f>
        <v>400669830.81972277</v>
      </c>
      <c r="H387" s="112">
        <f t="shared" ca="1" si="106"/>
        <v>57268074.024692178</v>
      </c>
      <c r="I387" s="112">
        <f t="shared" ca="1" si="106"/>
        <v>38137632.492570639</v>
      </c>
      <c r="J387" s="112">
        <f t="shared" ca="1" si="106"/>
        <v>7108256.4875553474</v>
      </c>
      <c r="K387" s="112">
        <f t="shared" ca="1" si="106"/>
        <v>4203554.3223436056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1047715.1807155459</v>
      </c>
      <c r="E392" s="11">
        <f t="shared" ca="1" si="107"/>
        <v>0</v>
      </c>
      <c r="G392" s="44">
        <f t="shared" ref="G392:K392" ca="1" si="108">G$16</f>
        <v>860137.39488456096</v>
      </c>
      <c r="H392" s="44">
        <f t="shared" ca="1" si="108"/>
        <v>120506.22378988859</v>
      </c>
      <c r="I392" s="44">
        <f t="shared" ca="1" si="108"/>
        <v>61392.947482177362</v>
      </c>
      <c r="J392" s="44">
        <f t="shared" ca="1" si="108"/>
        <v>5678.6145589188827</v>
      </c>
      <c r="K392" s="44">
        <f t="shared" ca="1" si="108"/>
        <v>0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0</v>
      </c>
      <c r="E393" s="11">
        <f t="shared" ca="1" si="107"/>
        <v>0</v>
      </c>
      <c r="G393" s="44">
        <f t="shared" ref="G393:K393" ca="1" si="109">G$29</f>
        <v>0</v>
      </c>
      <c r="H393" s="44">
        <f t="shared" ca="1" si="109"/>
        <v>0</v>
      </c>
      <c r="I393" s="44">
        <f t="shared" ca="1" si="109"/>
        <v>0</v>
      </c>
      <c r="J393" s="44">
        <f t="shared" ca="1" si="109"/>
        <v>0</v>
      </c>
      <c r="K393" s="44">
        <f t="shared" ca="1" si="109"/>
        <v>0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0</v>
      </c>
      <c r="E396" s="11">
        <f t="shared" ca="1" si="107"/>
        <v>0</v>
      </c>
      <c r="G396" s="44">
        <f t="shared" ref="G396:K396" ca="1" si="112">G$62</f>
        <v>0</v>
      </c>
      <c r="H396" s="44">
        <f t="shared" ca="1" si="112"/>
        <v>0</v>
      </c>
      <c r="I396" s="44">
        <f t="shared" ca="1" si="112"/>
        <v>0</v>
      </c>
      <c r="J396" s="44">
        <f t="shared" ca="1" si="112"/>
        <v>0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0</v>
      </c>
      <c r="E397" s="11">
        <f t="shared" ca="1" si="107"/>
        <v>0</v>
      </c>
      <c r="G397" s="44">
        <f t="shared" ref="G397:K397" ca="1" si="113">G$76</f>
        <v>0</v>
      </c>
      <c r="H397" s="44">
        <f t="shared" ca="1" si="113"/>
        <v>0</v>
      </c>
      <c r="I397" s="44">
        <f t="shared" ca="1" si="113"/>
        <v>0</v>
      </c>
      <c r="J397" s="44">
        <f t="shared" ca="1" si="113"/>
        <v>0</v>
      </c>
      <c r="K397" s="44">
        <f t="shared" ca="1" si="113"/>
        <v>0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0</v>
      </c>
      <c r="E398" s="11">
        <f t="shared" ca="1" si="107"/>
        <v>0</v>
      </c>
      <c r="G398" s="44">
        <f t="shared" ref="G398:K398" ca="1" si="114">SUM(G$29,G$39,G$48,G$62)</f>
        <v>0</v>
      </c>
      <c r="H398" s="44">
        <f t="shared" ca="1" si="114"/>
        <v>0</v>
      </c>
      <c r="I398" s="44">
        <f t="shared" ca="1" si="114"/>
        <v>0</v>
      </c>
      <c r="J398" s="44">
        <f t="shared" ca="1" si="114"/>
        <v>0</v>
      </c>
      <c r="K398" s="44">
        <f t="shared" ca="1" si="114"/>
        <v>0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1047715.1807155459</v>
      </c>
      <c r="E399" s="11">
        <f t="shared" ca="1" si="107"/>
        <v>0</v>
      </c>
      <c r="G399" s="44">
        <f t="shared" ref="G399:K399" ca="1" si="115">G$78</f>
        <v>860137.39488456096</v>
      </c>
      <c r="H399" s="44">
        <f t="shared" ca="1" si="115"/>
        <v>120506.22378988859</v>
      </c>
      <c r="I399" s="44">
        <f t="shared" ca="1" si="115"/>
        <v>61392.947482177362</v>
      </c>
      <c r="J399" s="44">
        <f t="shared" ca="1" si="115"/>
        <v>5678.6145589188827</v>
      </c>
      <c r="K399" s="44">
        <f t="shared" ca="1" si="115"/>
        <v>0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344791.25501966767</v>
      </c>
      <c r="E400" s="11">
        <f t="shared" ca="1" si="107"/>
        <v>0</v>
      </c>
      <c r="F400" s="16"/>
      <c r="G400" s="44">
        <f t="shared" ref="G400:K400" ca="1" si="116">G$161</f>
        <v>283061.52027791727</v>
      </c>
      <c r="H400" s="44">
        <f t="shared" ca="1" si="116"/>
        <v>39657.239775623035</v>
      </c>
      <c r="I400" s="44">
        <f t="shared" ca="1" si="116"/>
        <v>20203.726930137433</v>
      </c>
      <c r="J400" s="44">
        <f t="shared" ca="1" si="116"/>
        <v>1868.7680359899041</v>
      </c>
      <c r="K400" s="44">
        <f t="shared" ca="1" si="116"/>
        <v>0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0</v>
      </c>
      <c r="E401" s="11">
        <f t="shared" ca="1" si="107"/>
        <v>0</v>
      </c>
      <c r="G401" s="44">
        <f t="shared" ref="G401:K401" ca="1" si="117">SUM(G$53:G$54,G$56)</f>
        <v>0</v>
      </c>
      <c r="H401" s="44">
        <f t="shared" ca="1" si="117"/>
        <v>0</v>
      </c>
      <c r="I401" s="44">
        <f t="shared" ca="1" si="117"/>
        <v>0</v>
      </c>
      <c r="J401" s="44">
        <f t="shared" ca="1" si="117"/>
        <v>0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0</v>
      </c>
      <c r="E402" s="11">
        <f t="shared" ca="1" si="107"/>
        <v>0</v>
      </c>
      <c r="G402" s="44">
        <f t="shared" ref="G402:K402" ca="1" si="118">SUM(G$53:G$54)</f>
        <v>0</v>
      </c>
      <c r="H402" s="44">
        <f t="shared" ca="1" si="118"/>
        <v>0</v>
      </c>
      <c r="I402" s="44">
        <f t="shared" ca="1" si="118"/>
        <v>0</v>
      </c>
      <c r="J402" s="44">
        <f t="shared" ca="1" si="118"/>
        <v>0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1294581.72732688</v>
      </c>
      <c r="E403" s="11">
        <f t="shared" ca="1" si="107"/>
        <v>0</v>
      </c>
      <c r="G403" s="44">
        <f ca="1">SUMPRODUCT('Input-Accounts'!$L$166:$L$263,G$166:G$263)</f>
        <v>1062806.1661258081</v>
      </c>
      <c r="H403" s="44">
        <f ca="1">SUMPRODUCT('Input-Accounts'!$L$166:$L$263,H$166:H$263)</f>
        <v>148900.34831890906</v>
      </c>
      <c r="I403" s="44">
        <f ca="1">SUMPRODUCT('Input-Accounts'!$L$166:$L$263,I$166:I$263)</f>
        <v>75858.582046014926</v>
      </c>
      <c r="J403" s="44">
        <f ca="1">SUMPRODUCT('Input-Accounts'!$L$166:$L$263,J$166:J$263)</f>
        <v>7016.6308361477149</v>
      </c>
      <c r="K403" s="44">
        <f ca="1">SUMPRODUCT('Input-Accounts'!$L$166:$L$263,K$166:K$263)</f>
        <v>0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1.6419298120642347</v>
      </c>
      <c r="H404" s="44">
        <f t="shared" ca="1" si="119"/>
        <v>0.23003622741743202</v>
      </c>
      <c r="I404" s="44">
        <f t="shared" ca="1" si="119"/>
        <v>0.11719396380273603</v>
      </c>
      <c r="J404" s="44">
        <f t="shared" ca="1" si="119"/>
        <v>1.0839996715597124E-2</v>
      </c>
      <c r="K404" s="44">
        <f t="shared" ca="1" si="119"/>
        <v>0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507387348.14688462</v>
      </c>
      <c r="E405" s="11">
        <f t="shared" ca="1" si="107"/>
        <v>0</v>
      </c>
      <c r="G405" s="44">
        <f t="shared" ref="G405:K405" ca="1" si="120">G$387</f>
        <v>400669830.81972277</v>
      </c>
      <c r="H405" s="44">
        <f t="shared" ca="1" si="120"/>
        <v>57268074.024692178</v>
      </c>
      <c r="I405" s="44">
        <f t="shared" ca="1" si="120"/>
        <v>38137632.492570639</v>
      </c>
      <c r="J405" s="44">
        <f t="shared" ca="1" si="120"/>
        <v>7108256.4875553474</v>
      </c>
      <c r="K405" s="44">
        <f t="shared" ca="1" si="120"/>
        <v>4203554.3223436056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504995649.43378258</v>
      </c>
      <c r="E406" s="11">
        <f t="shared" ca="1" si="107"/>
        <v>0</v>
      </c>
      <c r="G406" s="44">
        <f ca="1">G$381+G$361+G$283</f>
        <v>398778420.44732267</v>
      </c>
      <c r="H406" s="44">
        <f ca="1">H$381+H$361+H$283</f>
        <v>56997937.438516036</v>
      </c>
      <c r="I406" s="44">
        <f ca="1">I$381+I$361+I$283</f>
        <v>37959317.989127204</v>
      </c>
      <c r="J406" s="44">
        <f ca="1">J$381+J$361+J$283</f>
        <v>7075505.2398166126</v>
      </c>
      <c r="K406" s="44">
        <f ca="1">K$381+K$361+K$283</f>
        <v>4184468.3189999992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0</v>
      </c>
      <c r="E408" s="11">
        <f t="shared" ca="1" si="107"/>
        <v>0</v>
      </c>
      <c r="G408" s="44">
        <f t="shared" ref="G408:K408" ca="1" si="122">SUM(G$53:G$60)</f>
        <v>0</v>
      </c>
      <c r="H408" s="44">
        <f t="shared" ca="1" si="122"/>
        <v>0</v>
      </c>
      <c r="I408" s="44">
        <f t="shared" ca="1" si="122"/>
        <v>0</v>
      </c>
      <c r="J408" s="44">
        <f t="shared" ca="1" si="122"/>
        <v>0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0</v>
      </c>
      <c r="E409" s="11">
        <f t="shared" ca="1" si="107"/>
        <v>0</v>
      </c>
      <c r="G409" s="44">
        <f t="shared" ref="G409:K409" ca="1" si="123">SUM(G$230:G$233,G$239:G$243)</f>
        <v>0</v>
      </c>
      <c r="H409" s="44">
        <f t="shared" ca="1" si="123"/>
        <v>0</v>
      </c>
      <c r="I409" s="44">
        <f t="shared" ca="1" si="123"/>
        <v>0</v>
      </c>
      <c r="J409" s="44">
        <f t="shared" ca="1" si="123"/>
        <v>0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92762-990F-4061-8C04-ADA75F8F1C90}">
  <sheetPr codeName="Sheet21">
    <tabColor theme="7" tint="0.59999389629810485"/>
  </sheetPr>
  <dimension ref="A1:K428"/>
  <sheetViews>
    <sheetView topLeftCell="A403" workbookViewId="0"/>
  </sheetViews>
  <sheetFormatPr defaultColWidth="9.140625" defaultRowHeight="15" outlineLevelRow="1" x14ac:dyDescent="0.25"/>
  <cols>
    <col min="1" max="1" width="4.85546875" style="30" customWidth="1"/>
    <col min="2" max="2" width="37.7109375" customWidth="1"/>
    <col min="3" max="3" width="9.85546875" style="30" customWidth="1"/>
    <col min="4" max="4" width="16.42578125" customWidth="1"/>
    <col min="5" max="5" width="6.7109375" customWidth="1"/>
    <col min="6" max="6" width="22.42578125" bestFit="1" customWidth="1"/>
    <col min="7" max="11" width="14.85546875" customWidth="1"/>
  </cols>
  <sheetData>
    <row r="1" spans="1:11" x14ac:dyDescent="0.25">
      <c r="B1" s="12" t="str">
        <f>'General Inputs'!$D9</f>
        <v>Peoples Natural Gas Company LLC</v>
      </c>
    </row>
    <row r="2" spans="1:11" x14ac:dyDescent="0.25">
      <c r="B2" s="12" t="str">
        <f>'General Inputs'!$D10</f>
        <v>Gas Class Cost of Service Study: Average of Customer-Demand and Demand-Commodity Allocation of Distribution Mains</v>
      </c>
      <c r="I2" s="108"/>
    </row>
    <row r="3" spans="1:11" x14ac:dyDescent="0.25">
      <c r="B3" s="12" t="str">
        <f>'General Inputs'!$D11</f>
        <v>12 Months Ending December 31, 2027</v>
      </c>
    </row>
    <row r="4" spans="1:11" x14ac:dyDescent="0.25">
      <c r="B4" s="1" t="str">
        <f ca="1">"Function &amp; Classification: "&amp;" "&amp;INDIRECT("Classification!"&amp;$D$5&amp;8)</f>
        <v xml:space="preserve">Function &amp; Classification:  </v>
      </c>
      <c r="I4" s="103"/>
    </row>
    <row r="5" spans="1:11" x14ac:dyDescent="0.25">
      <c r="B5" s="30" t="s">
        <v>416</v>
      </c>
      <c r="D5" t="str">
        <f>LEFT(ADDRESS(5,MATCH($B$5,Classification!$A$6:$AAB$6,0)),3)</f>
        <v>$M$</v>
      </c>
    </row>
    <row r="6" spans="1:11" ht="34.5" x14ac:dyDescent="0.4">
      <c r="A6" s="19" t="s">
        <v>1</v>
      </c>
      <c r="B6" s="21" t="s">
        <v>194</v>
      </c>
      <c r="C6" s="19" t="s">
        <v>195</v>
      </c>
      <c r="D6" s="19" t="s">
        <v>196</v>
      </c>
      <c r="E6" s="115" t="s">
        <v>413</v>
      </c>
      <c r="F6" s="19" t="str">
        <f>TRIM(RIGHT(SUBSTITUTE(B5," ",REPT(" ",100)),100))&amp;CHAR(10)&amp;"Allocation Factor"</f>
        <v>Commodity
Allocation Factor</v>
      </c>
      <c r="G6" s="20" t="str">
        <f>'General Inputs'!D$17</f>
        <v>Residential</v>
      </c>
      <c r="H6" s="20" t="str">
        <f>'General Inputs'!E$17</f>
        <v>Small General</v>
      </c>
      <c r="I6" s="20" t="str">
        <f>'General Inputs'!F$17</f>
        <v>Medium General</v>
      </c>
      <c r="J6" s="20" t="str">
        <f>'General Inputs'!G$17</f>
        <v>Large General</v>
      </c>
      <c r="K6" s="20" t="str">
        <f>'General Inputs'!H$17</f>
        <v>Mainline Service</v>
      </c>
    </row>
    <row r="7" spans="1:11" x14ac:dyDescent="0.25">
      <c r="A7" s="30" t="str">
        <f>IF(B7="","",MAX(A$1:A6)+1)</f>
        <v/>
      </c>
      <c r="E7" s="11"/>
      <c r="G7" s="11"/>
      <c r="H7" s="11"/>
      <c r="I7" s="11"/>
      <c r="J7" s="11"/>
      <c r="K7" s="11"/>
    </row>
    <row r="8" spans="1:11" x14ac:dyDescent="0.25">
      <c r="A8" s="30">
        <f>IF(ISBLANK('Input-Accounts'!A8),"",'Input-Accounts'!A8)</f>
        <v>1</v>
      </c>
      <c r="B8" s="1" t="str">
        <f>IF(ISBLANK('Input-Accounts'!B8),"",'Input-Accounts'!B8)</f>
        <v>RATE BASE</v>
      </c>
      <c r="C8" s="30" t="str">
        <f>IF(ISBLANK('Input-Accounts'!C8),"",'Input-Accounts'!C8)</f>
        <v/>
      </c>
      <c r="E8" s="11"/>
      <c r="G8" s="11"/>
      <c r="H8" s="11"/>
      <c r="I8" s="11"/>
      <c r="J8" s="11"/>
      <c r="K8" s="11"/>
    </row>
    <row r="9" spans="1:11" x14ac:dyDescent="0.25">
      <c r="A9" s="30">
        <f>IF(ISBLANK('Input-Accounts'!A9),"",'Input-Accounts'!A9)</f>
        <v>2</v>
      </c>
      <c r="B9" s="1" t="str">
        <f>IF(ISBLANK('Input-Accounts'!B9),"",'Input-Accounts'!B9)</f>
        <v>Plant in Service</v>
      </c>
      <c r="C9" s="30" t="str">
        <f>IF(ISBLANK('Input-Accounts'!C9),"",'Input-Accounts'!C9)</f>
        <v/>
      </c>
      <c r="E9" s="11"/>
      <c r="G9" s="11"/>
      <c r="H9" s="11"/>
      <c r="I9" s="11"/>
      <c r="J9" s="11"/>
      <c r="K9" s="11"/>
    </row>
    <row r="10" spans="1:11" outlineLevel="1" x14ac:dyDescent="0.25">
      <c r="A10" s="30">
        <f>IF(ISBLANK('Input-Accounts'!A10),"",'Input-Accounts'!A10)</f>
        <v>3</v>
      </c>
      <c r="B10" s="1" t="str">
        <f>IF(ISBLANK('Input-Accounts'!B10),"",'Input-Accounts'!B10)</f>
        <v>Intangible Plant</v>
      </c>
      <c r="C10" s="30" t="str">
        <f>IF(ISBLANK('Input-Accounts'!C10),"",'Input-Accounts'!C10)</f>
        <v/>
      </c>
      <c r="E10" s="11"/>
      <c r="G10" s="11"/>
      <c r="H10" s="11"/>
      <c r="I10" s="11"/>
      <c r="J10" s="11"/>
      <c r="K10" s="11"/>
    </row>
    <row r="11" spans="1:11" outlineLevel="1" x14ac:dyDescent="0.25">
      <c r="A11" s="30">
        <f>IF(ISBLANK('Input-Accounts'!A11),"",'Input-Accounts'!A11)</f>
        <v>4</v>
      </c>
      <c r="B11" s="49" t="str">
        <f>IF(ISBLANK('Input-Accounts'!B11),"",'Input-Accounts'!B11)</f>
        <v>Organization</v>
      </c>
      <c r="C11" s="30">
        <f>IF(ISBLANK('Input-Accounts'!C11),"",'Input-Accounts'!C11)</f>
        <v>301</v>
      </c>
      <c r="D11" s="11">
        <f ca="1">INDIRECT("Classification!"&amp;$D$5&amp;ROW())</f>
        <v>5007.0472825112947</v>
      </c>
      <c r="E11" s="11">
        <f t="shared" ref="E11:E16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INT_PSTD_PLANT</v>
      </c>
      <c r="G11" s="11">
        <f ca="1">IFERROR(INDEX(G$391:G$427,MATCH($F11,$B$391:$B$427,0))/INDEX($D$391:$D$427,MATCH($F11,$B$391:$B$427,0)),SUMIFS('Input-Ext Allocators'!D$8:D$68,'Input-Ext Allocators'!$B$8:$B$68,$F11))*$D11</f>
        <v>701.25039103719439</v>
      </c>
      <c r="H11" s="11">
        <f ca="1">IFERROR(INDEX(H$391:H$427,MATCH($F11,$B$391:$B$427,0))/INDEX($D$391:$D$427,MATCH($F11,$B$391:$B$427,0)),SUMIFS('Input-Ext Allocators'!E$8:E$68,'Input-Ext Allocators'!$B$8:$B$68,$F11))*$D11</f>
        <v>251.01658726200657</v>
      </c>
      <c r="I11" s="11">
        <f ca="1">IFERROR(INDEX(I$391:I$427,MATCH($F11,$B$391:$B$427,0))/INDEX($D$391:$D$427,MATCH($F11,$B$391:$B$427,0)),SUMIFS('Input-Ext Allocators'!F$8:F$68,'Input-Ext Allocators'!$B$8:$B$68,$F11))*$D11</f>
        <v>830.50445227590217</v>
      </c>
      <c r="J11" s="11">
        <f ca="1">IFERROR(INDEX(J$391:J$427,MATCH($F11,$B$391:$B$427,0))/INDEX($D$391:$D$427,MATCH($F11,$B$391:$B$427,0)),SUMIFS('Input-Ext Allocators'!G$8:G$68,'Input-Ext Allocators'!$B$8:$B$68,$F11))*$D11</f>
        <v>1684.4374588679398</v>
      </c>
      <c r="K11" s="11">
        <f ca="1">IFERROR(INDEX(K$391:K$427,MATCH($F11,$B$391:$B$427,0))/INDEX($D$391:$D$427,MATCH($F11,$B$391:$B$427,0)),SUMIFS('Input-Ext Allocators'!H$8:H$68,'Input-Ext Allocators'!$B$8:$B$68,$F11))*$D11</f>
        <v>1539.838393068251</v>
      </c>
    </row>
    <row r="12" spans="1:11" outlineLevel="1" x14ac:dyDescent="0.25">
      <c r="A12" s="30">
        <f>IF(ISBLANK('Input-Accounts'!A12),"",'Input-Accounts'!A12)</f>
        <v>5</v>
      </c>
      <c r="B12" s="49" t="str">
        <f>IF(ISBLANK('Input-Accounts'!B12),"",'Input-Accounts'!B12)</f>
        <v>Franchises &amp; Consents</v>
      </c>
      <c r="C12" s="30">
        <f>IF(ISBLANK('Input-Accounts'!C12),"",'Input-Accounts'!C12)</f>
        <v>302</v>
      </c>
      <c r="D12" s="11">
        <f t="shared" ref="D12:D15" ca="1" si="1">INDIRECT("Classification!"&amp;$D$5&amp;ROW())</f>
        <v>2008.9227604731623</v>
      </c>
      <c r="E12" s="11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INT_PSTD_PLANT</v>
      </c>
      <c r="G12" s="11">
        <f ca="1">IFERROR(INDEX(G$391:G$427,MATCH($F12,$B$391:$B$427,0))/INDEX($D$391:$D$427,MATCH($F12,$B$391:$B$427,0)),SUMIFS('Input-Ext Allocators'!D$8:D$68,'Input-Ext Allocators'!$B$8:$B$68,$F12))*$D12</f>
        <v>281.35501661145884</v>
      </c>
      <c r="H12" s="11">
        <f ca="1">IFERROR(INDEX(H$391:H$427,MATCH($F12,$B$391:$B$427,0))/INDEX($D$391:$D$427,MATCH($F12,$B$391:$B$427,0)),SUMIFS('Input-Ext Allocators'!E$8:E$68,'Input-Ext Allocators'!$B$8:$B$68,$F12))*$D12</f>
        <v>100.71263700030879</v>
      </c>
      <c r="I12" s="11">
        <f ca="1">IFERROR(INDEX(I$391:I$427,MATCH($F12,$B$391:$B$427,0))/INDEX($D$391:$D$427,MATCH($F12,$B$391:$B$427,0)),SUMIFS('Input-Ext Allocators'!F$8:F$68,'Input-Ext Allocators'!$B$8:$B$68,$F12))*$D12</f>
        <v>333.21420843754402</v>
      </c>
      <c r="J12" s="11">
        <f ca="1">IFERROR(INDEX(J$391:J$427,MATCH($F12,$B$391:$B$427,0))/INDEX($D$391:$D$427,MATCH($F12,$B$391:$B$427,0)),SUMIFS('Input-Ext Allocators'!G$8:G$68,'Input-Ext Allocators'!$B$8:$B$68,$F12))*$D12</f>
        <v>675.82839921099685</v>
      </c>
      <c r="K12" s="11">
        <f ca="1">IFERROR(INDEX(K$391:K$427,MATCH($F12,$B$391:$B$427,0))/INDEX($D$391:$D$427,MATCH($F12,$B$391:$B$427,0)),SUMIFS('Input-Ext Allocators'!H$8:H$68,'Input-Ext Allocators'!$B$8:$B$68,$F12))*$D12</f>
        <v>617.81249921285348</v>
      </c>
    </row>
    <row r="13" spans="1:11" outlineLevel="1" x14ac:dyDescent="0.25">
      <c r="A13" s="30">
        <f>IF(ISBLANK('Input-Accounts'!A13),"",'Input-Accounts'!A13)</f>
        <v>6</v>
      </c>
      <c r="B13" s="49" t="str">
        <f>IF(ISBLANK('Input-Accounts'!B13),"",'Input-Accounts'!B13)</f>
        <v>Misc. Intangible Plant - Plant Related</v>
      </c>
      <c r="C13" s="30">
        <f>IF(ISBLANK('Input-Accounts'!C13),"",'Input-Accounts'!C13)</f>
        <v>303</v>
      </c>
      <c r="D13" s="11">
        <f t="shared" ca="1" si="1"/>
        <v>530312.30013584683</v>
      </c>
      <c r="E13" s="11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INT_PSTD_PLANT</v>
      </c>
      <c r="G13" s="11">
        <f ca="1">IFERROR(INDEX(G$391:G$427,MATCH($F13,$B$391:$B$427,0))/INDEX($D$391:$D$427,MATCH($F13,$B$391:$B$427,0)),SUMIFS('Input-Ext Allocators'!D$8:D$68,'Input-Ext Allocators'!$B$8:$B$68,$F13))*$D13</f>
        <v>74271.658895854998</v>
      </c>
      <c r="H13" s="11">
        <f ca="1">IFERROR(INDEX(H$391:H$427,MATCH($F13,$B$391:$B$427,0))/INDEX($D$391:$D$427,MATCH($F13,$B$391:$B$427,0)),SUMIFS('Input-Ext Allocators'!E$8:E$68,'Input-Ext Allocators'!$B$8:$B$68,$F13))*$D13</f>
        <v>26585.964991407072</v>
      </c>
      <c r="I13" s="11">
        <f ca="1">IFERROR(INDEX(I$391:I$427,MATCH($F13,$B$391:$B$427,0))/INDEX($D$391:$D$427,MATCH($F13,$B$391:$B$427,0)),SUMIFS('Input-Ext Allocators'!F$8:F$68,'Input-Ext Allocators'!$B$8:$B$68,$F13))*$D13</f>
        <v>87961.367550457479</v>
      </c>
      <c r="J13" s="11">
        <f ca="1">IFERROR(INDEX(J$391:J$427,MATCH($F13,$B$391:$B$427,0))/INDEX($D$391:$D$427,MATCH($F13,$B$391:$B$427,0)),SUMIFS('Input-Ext Allocators'!G$8:G$68,'Input-Ext Allocators'!$B$8:$B$68,$F13))*$D13</f>
        <v>178404.12779150205</v>
      </c>
      <c r="K13" s="11">
        <f ca="1">IFERROR(INDEX(K$391:K$427,MATCH($F13,$B$391:$B$427,0))/INDEX($D$391:$D$427,MATCH($F13,$B$391:$B$427,0)),SUMIFS('Input-Ext Allocators'!H$8:H$68,'Input-Ext Allocators'!$B$8:$B$68,$F13))*$D13</f>
        <v>163089.18090662517</v>
      </c>
    </row>
    <row r="14" spans="1:11" outlineLevel="1" x14ac:dyDescent="0.25">
      <c r="A14" s="30">
        <f>IF(ISBLANK('Input-Accounts'!A14),"",'Input-Accounts'!A14)</f>
        <v>7</v>
      </c>
      <c r="B14" s="49" t="str">
        <f>IF(ISBLANK('Input-Accounts'!B14),"",'Input-Accounts'!B14)</f>
        <v>Misc. Intangible Plant - Customer Related</v>
      </c>
      <c r="C14" s="30">
        <f>IF(ISBLANK('Input-Accounts'!C14),"",'Input-Accounts'!C14)</f>
        <v>303</v>
      </c>
      <c r="D14" s="11">
        <f t="shared" ca="1" si="1"/>
        <v>0</v>
      </c>
      <c r="E14" s="11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1">
        <f ca="1">IFERROR(INDEX(G$391:G$427,MATCH($F14,$B$391:$B$427,0))/INDEX($D$391:$D$427,MATCH($F14,$B$391:$B$427,0)),SUMIFS('Input-Ext Allocators'!D$8:D$68,'Input-Ext Allocators'!$B$8:$B$68,$F14))*$D14</f>
        <v>0</v>
      </c>
      <c r="H14" s="11">
        <f ca="1">IFERROR(INDEX(H$391:H$427,MATCH($F14,$B$391:$B$427,0))/INDEX($D$391:$D$427,MATCH($F14,$B$391:$B$427,0)),SUMIFS('Input-Ext Allocators'!E$8:E$68,'Input-Ext Allocators'!$B$8:$B$68,$F14))*$D14</f>
        <v>0</v>
      </c>
      <c r="I14" s="11">
        <f ca="1">IFERROR(INDEX(I$391:I$427,MATCH($F14,$B$391:$B$427,0))/INDEX($D$391:$D$427,MATCH($F14,$B$391:$B$427,0)),SUMIFS('Input-Ext Allocators'!F$8:F$68,'Input-Ext Allocators'!$B$8:$B$68,$F14))*$D14</f>
        <v>0</v>
      </c>
      <c r="J14" s="11">
        <f ca="1">IFERROR(INDEX(J$391:J$427,MATCH($F14,$B$391:$B$427,0))/INDEX($D$391:$D$427,MATCH($F14,$B$391:$B$427,0)),SUMIFS('Input-Ext Allocators'!G$8:G$68,'Input-Ext Allocators'!$B$8:$B$68,$F14))*$D14</f>
        <v>0</v>
      </c>
      <c r="K14" s="11">
        <f ca="1">IFERROR(INDEX(K$391:K$427,MATCH($F14,$B$391:$B$427,0))/INDEX($D$391:$D$427,MATCH($F14,$B$391:$B$427,0)),SUMIFS('Input-Ext Allocators'!H$8:H$68,'Input-Ext Allocators'!$B$8:$B$68,$F14))*$D14</f>
        <v>0</v>
      </c>
    </row>
    <row r="15" spans="1:11" outlineLevel="1" x14ac:dyDescent="0.25">
      <c r="A15" s="30">
        <f>IF(ISBLANK('Input-Accounts'!A15),"",'Input-Accounts'!A15)</f>
        <v>8</v>
      </c>
      <c r="B15" s="49" t="str">
        <f>IF(ISBLANK('Input-Accounts'!B15),"",'Input-Accounts'!B15)</f>
        <v>Misc. Intangible Plant - Labor Related</v>
      </c>
      <c r="C15" s="30">
        <f>IF(ISBLANK('Input-Accounts'!C15),"",'Input-Accounts'!C15)</f>
        <v>303</v>
      </c>
      <c r="D15" s="11">
        <f t="shared" ca="1" si="1"/>
        <v>4308678.8666364131</v>
      </c>
      <c r="E15" s="11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INT_LABOR</v>
      </c>
      <c r="G15" s="11">
        <f ca="1">IFERROR(INDEX(G$391:G$427,MATCH($F15,$B$391:$B$427,0))/INDEX($D$391:$D$427,MATCH($F15,$B$391:$B$427,0)),SUMIFS('Input-Ext Allocators'!D$8:D$68,'Input-Ext Allocators'!$B$8:$B$68,$F15))*$D15</f>
        <v>603442.02273381781</v>
      </c>
      <c r="H15" s="11">
        <f ca="1">IFERROR(INDEX(H$391:H$427,MATCH($F15,$B$391:$B$427,0))/INDEX($D$391:$D$427,MATCH($F15,$B$391:$B$427,0)),SUMIFS('Input-Ext Allocators'!E$8:E$68,'Input-Ext Allocators'!$B$8:$B$68,$F15))*$D15</f>
        <v>216005.52255391306</v>
      </c>
      <c r="I15" s="11">
        <f ca="1">IFERROR(INDEX(I$391:I$427,MATCH($F15,$B$391:$B$427,0))/INDEX($D$391:$D$427,MATCH($F15,$B$391:$B$427,0)),SUMIFS('Input-Ext Allocators'!F$8:F$68,'Input-Ext Allocators'!$B$8:$B$68,$F15))*$D15</f>
        <v>714668.10282923607</v>
      </c>
      <c r="J15" s="11">
        <f ca="1">IFERROR(INDEX(J$391:J$427,MATCH($F15,$B$391:$B$427,0))/INDEX($D$391:$D$427,MATCH($F15,$B$391:$B$427,0)),SUMIFS('Input-Ext Allocators'!G$8:G$68,'Input-Ext Allocators'!$B$8:$B$68,$F15))*$D15</f>
        <v>1449497.013248679</v>
      </c>
      <c r="K15" s="11">
        <f ca="1">IFERROR(INDEX(K$391:K$427,MATCH($F15,$B$391:$B$427,0))/INDEX($D$391:$D$427,MATCH($F15,$B$391:$B$427,0)),SUMIFS('Input-Ext Allocators'!H$8:H$68,'Input-Ext Allocators'!$B$8:$B$68,$F15))*$D15</f>
        <v>1325066.205270767</v>
      </c>
    </row>
    <row r="16" spans="1:11" outlineLevel="1" x14ac:dyDescent="0.25">
      <c r="A16" s="30">
        <f>IF(ISBLANK('Input-Accounts'!A16),"",'Input-Accounts'!A16)</f>
        <v>9</v>
      </c>
      <c r="B16" t="str">
        <f>IF(ISBLANK('Input-Accounts'!B16),"",'Input-Accounts'!B16)</f>
        <v>Subtotal - Intangible Plant</v>
      </c>
      <c r="C16" s="30" t="str">
        <f>IF(ISBLANK('Input-Accounts'!C16),"",'Input-Accounts'!C16)</f>
        <v/>
      </c>
      <c r="D16" s="111">
        <f ca="1">SUBTOTAL(9,D11:D15)</f>
        <v>4846007.1368152443</v>
      </c>
      <c r="E16" s="11">
        <f t="shared" ca="1" si="0"/>
        <v>0</v>
      </c>
      <c r="G16" s="111">
        <f t="shared" ref="G16:K16" ca="1" si="2">SUBTOTAL(9,G11:G15)</f>
        <v>678696.28703732148</v>
      </c>
      <c r="H16" s="111">
        <f t="shared" ca="1" si="2"/>
        <v>242943.21676958245</v>
      </c>
      <c r="I16" s="111">
        <f t="shared" ca="1" si="2"/>
        <v>803793.18904040696</v>
      </c>
      <c r="J16" s="111">
        <f t="shared" ca="1" si="2"/>
        <v>1630261.4068982599</v>
      </c>
      <c r="K16" s="111">
        <f t="shared" ca="1" si="2"/>
        <v>1490313.0370696732</v>
      </c>
    </row>
    <row r="17" spans="1:11" outlineLevel="1" x14ac:dyDescent="0.25">
      <c r="A17" s="30" t="str">
        <f>IF(ISBLANK('Input-Accounts'!A17),"",'Input-Accounts'!A17)</f>
        <v/>
      </c>
      <c r="B17" t="str">
        <f>IF(ISBLANK('Input-Accounts'!B17),"",'Input-Accounts'!B17)</f>
        <v/>
      </c>
      <c r="C17" s="30" t="str">
        <f>IF(ISBLANK('Input-Accounts'!C17),"",'Input-Accounts'!C17)</f>
        <v/>
      </c>
      <c r="D17" s="11"/>
      <c r="E17" s="11"/>
      <c r="G17" s="11"/>
      <c r="H17" s="11"/>
      <c r="I17" s="11"/>
      <c r="J17" s="11"/>
      <c r="K17" s="11"/>
    </row>
    <row r="18" spans="1:11" outlineLevel="1" x14ac:dyDescent="0.25">
      <c r="A18" s="30">
        <f>IF(ISBLANK('Input-Accounts'!A18),"",'Input-Accounts'!A18)</f>
        <v>10</v>
      </c>
      <c r="B18" s="1" t="str">
        <f>IF(ISBLANK('Input-Accounts'!B18),"",'Input-Accounts'!B18)</f>
        <v>Production Plant</v>
      </c>
      <c r="C18" s="30" t="str">
        <f>IF(ISBLANK('Input-Accounts'!C18),"",'Input-Accounts'!C18)</f>
        <v/>
      </c>
      <c r="D18" s="11"/>
      <c r="E18" s="11"/>
      <c r="G18" s="11"/>
      <c r="H18" s="11"/>
      <c r="I18" s="11"/>
      <c r="J18" s="11"/>
      <c r="K18" s="11"/>
    </row>
    <row r="19" spans="1:11" outlineLevel="1" x14ac:dyDescent="0.25">
      <c r="A19" s="30">
        <f>IF(ISBLANK('Input-Accounts'!A19),"",'Input-Accounts'!A19)</f>
        <v>11</v>
      </c>
      <c r="B19" s="49" t="str">
        <f>IF(ISBLANK('Input-Accounts'!B19),"",'Input-Accounts'!B19)</f>
        <v>Other Land &amp; Land Rights-Land</v>
      </c>
      <c r="C19" s="30">
        <f>IF(ISBLANK('Input-Accounts'!C19),"",'Input-Accounts'!C19)</f>
        <v>325</v>
      </c>
      <c r="D19" s="11">
        <f t="shared" ref="D19:D28" ca="1" si="3">INDIRECT("Classification!"&amp;$D$5&amp;ROW())</f>
        <v>2458968.9</v>
      </c>
      <c r="E19" s="11">
        <f t="shared" ref="E19:E29" ca="1" si="4">IFERROR(IF(D19="","",IF(D19=0,0,IF(ABS(D19-SUM($G19:$K19))&lt;Check_Limit,0,1))),1)</f>
        <v>0</v>
      </c>
      <c r="F19" s="3" t="str" cm="1">
        <f t="array" aca="1" ref="F19" ca="1">IF(D19=0,"-",IF('Input-Accounts'!$E19&lt;&gt;0,'Input-Accounts'!$E19,INDEX('Input-Accounts'!$H19:$J19,,MATCH($F$6,'Input-Accounts'!$H$6:$J$6,0))))</f>
        <v>GATHER_VOLUME</v>
      </c>
      <c r="G19" s="11">
        <f ca="1">IFERROR(INDEX(G$391:G$427,MATCH($F19,$B$391:$B$427,0))/INDEX($D$391:$D$427,MATCH($F19,$B$391:$B$427,0)),SUMIFS('Input-Ext Allocators'!D$8:D$68,'Input-Ext Allocators'!$B$8:$B$68,$F19))*$D19</f>
        <v>344385.18459694827</v>
      </c>
      <c r="H19" s="11">
        <f ca="1">IFERROR(INDEX(H$391:H$427,MATCH($F19,$B$391:$B$427,0))/INDEX($D$391:$D$427,MATCH($F19,$B$391:$B$427,0)),SUMIFS('Input-Ext Allocators'!E$8:E$68,'Input-Ext Allocators'!$B$8:$B$68,$F19))*$D19</f>
        <v>123274.6460408561</v>
      </c>
      <c r="I19" s="11">
        <f ca="1">IFERROR(INDEX(I$391:I$427,MATCH($F19,$B$391:$B$427,0))/INDEX($D$391:$D$427,MATCH($F19,$B$391:$B$427,0)),SUMIFS('Input-Ext Allocators'!F$8:F$68,'Input-Ext Allocators'!$B$8:$B$68,$F19))*$D19</f>
        <v>407862.06005902059</v>
      </c>
      <c r="J19" s="11">
        <f ca="1">IFERROR(INDEX(J$391:J$427,MATCH($F19,$B$391:$B$427,0))/INDEX($D$391:$D$427,MATCH($F19,$B$391:$B$427,0)),SUMIFS('Input-Ext Allocators'!G$8:G$68,'Input-Ext Allocators'!$B$8:$B$68,$F19))*$D19</f>
        <v>827229.92047997506</v>
      </c>
      <c r="K19" s="11">
        <f ca="1">IFERROR(INDEX(K$391:K$427,MATCH($F19,$B$391:$B$427,0))/INDEX($D$391:$D$427,MATCH($F19,$B$391:$B$427,0)),SUMIFS('Input-Ext Allocators'!H$8:H$68,'Input-Ext Allocators'!$B$8:$B$68,$F19))*$D19</f>
        <v>756217.08882319974</v>
      </c>
    </row>
    <row r="20" spans="1:11" outlineLevel="1" x14ac:dyDescent="0.25">
      <c r="A20" s="30">
        <f>IF(ISBLANK('Input-Accounts'!A20),"",'Input-Accounts'!A20)</f>
        <v>12</v>
      </c>
      <c r="B20" s="49" t="str">
        <f>IF(ISBLANK('Input-Accounts'!B20),"",'Input-Accounts'!B20)</f>
        <v>Field Compressor Station Structures</v>
      </c>
      <c r="C20" s="30">
        <f>IF(ISBLANK('Input-Accounts'!C20),"",'Input-Accounts'!C20)</f>
        <v>327</v>
      </c>
      <c r="D20" s="11">
        <f t="shared" ca="1" si="3"/>
        <v>12308841.369999999</v>
      </c>
      <c r="E20" s="11">
        <f t="shared" ca="1" si="4"/>
        <v>0</v>
      </c>
      <c r="F20" s="3" t="str" cm="1">
        <f t="array" aca="1" ref="F20" ca="1">IF(D20=0,"-",IF('Input-Accounts'!$E20&lt;&gt;0,'Input-Accounts'!$E20,INDEX('Input-Accounts'!$H20:$J20,,MATCH($F$6,'Input-Accounts'!$H$6:$J$6,0))))</f>
        <v>GATHER_VOLUME</v>
      </c>
      <c r="G20" s="11">
        <f ca="1">IFERROR(INDEX(G$391:G$427,MATCH($F20,$B$391:$B$427,0))/INDEX($D$391:$D$427,MATCH($F20,$B$391:$B$427,0)),SUMIFS('Input-Ext Allocators'!D$8:D$68,'Input-Ext Allocators'!$B$8:$B$68,$F20))*$D20</f>
        <v>1723886.2221405092</v>
      </c>
      <c r="H20" s="11">
        <f ca="1">IFERROR(INDEX(H$391:H$427,MATCH($F20,$B$391:$B$427,0))/INDEX($D$391:$D$427,MATCH($F20,$B$391:$B$427,0)),SUMIFS('Input-Ext Allocators'!E$8:E$68,'Input-Ext Allocators'!$B$8:$B$68,$F20))*$D20</f>
        <v>617074.93049619137</v>
      </c>
      <c r="I20" s="11">
        <f ca="1">IFERROR(INDEX(I$391:I$427,MATCH($F20,$B$391:$B$427,0))/INDEX($D$391:$D$427,MATCH($F20,$B$391:$B$427,0)),SUMIFS('Input-Ext Allocators'!F$8:F$68,'Input-Ext Allocators'!$B$8:$B$68,$F20))*$D20</f>
        <v>2041631.9206427934</v>
      </c>
      <c r="J20" s="11">
        <f ca="1">IFERROR(INDEX(J$391:J$427,MATCH($F20,$B$391:$B$427,0))/INDEX($D$391:$D$427,MATCH($F20,$B$391:$B$427,0)),SUMIFS('Input-Ext Allocators'!G$8:G$68,'Input-Ext Allocators'!$B$8:$B$68,$F20))*$D20</f>
        <v>4140858.3360715653</v>
      </c>
      <c r="K20" s="11">
        <f ca="1">IFERROR(INDEX(K$391:K$427,MATCH($F20,$B$391:$B$427,0))/INDEX($D$391:$D$427,MATCH($F20,$B$391:$B$427,0)),SUMIFS('Input-Ext Allocators'!H$8:H$68,'Input-Ext Allocators'!$B$8:$B$68,$F20))*$D20</f>
        <v>3785389.9606489395</v>
      </c>
    </row>
    <row r="21" spans="1:11" outlineLevel="1" x14ac:dyDescent="0.25">
      <c r="A21" s="30">
        <f>IF(ISBLANK('Input-Accounts'!A21),"",'Input-Accounts'!A21)</f>
        <v>13</v>
      </c>
      <c r="B21" s="49" t="str">
        <f>IF(ISBLANK('Input-Accounts'!B21),"",'Input-Accounts'!B21)</f>
        <v>Field M&amp;R Station Structures</v>
      </c>
      <c r="C21" s="30">
        <f>IF(ISBLANK('Input-Accounts'!C21),"",'Input-Accounts'!C21)</f>
        <v>328</v>
      </c>
      <c r="D21" s="11">
        <f t="shared" ca="1" si="3"/>
        <v>100014.85</v>
      </c>
      <c r="E21" s="11">
        <f t="shared" ca="1" si="4"/>
        <v>0</v>
      </c>
      <c r="F21" s="3" t="str" cm="1">
        <f t="array" aca="1" ref="F21" ca="1">IF(D21=0,"-",IF('Input-Accounts'!$E21&lt;&gt;0,'Input-Accounts'!$E21,INDEX('Input-Accounts'!$H21:$J21,,MATCH($F$6,'Input-Accounts'!$H$6:$J$6,0))))</f>
        <v>GATHER_VOLUME</v>
      </c>
      <c r="G21" s="11">
        <f ca="1">IFERROR(INDEX(G$391:G$427,MATCH($F21,$B$391:$B$427,0))/INDEX($D$391:$D$427,MATCH($F21,$B$391:$B$427,0)),SUMIFS('Input-Ext Allocators'!D$8:D$68,'Input-Ext Allocators'!$B$8:$B$68,$F21))*$D21</f>
        <v>14007.347786987504</v>
      </c>
      <c r="H21" s="11">
        <f ca="1">IFERROR(INDEX(H$391:H$427,MATCH($F21,$B$391:$B$427,0))/INDEX($D$391:$D$427,MATCH($F21,$B$391:$B$427,0)),SUMIFS('Input-Ext Allocators'!E$8:E$68,'Input-Ext Allocators'!$B$8:$B$68,$F21))*$D21</f>
        <v>5014.0102351759379</v>
      </c>
      <c r="I21" s="11">
        <f ca="1">IFERROR(INDEX(I$391:I$427,MATCH($F21,$B$391:$B$427,0))/INDEX($D$391:$D$427,MATCH($F21,$B$391:$B$427,0)),SUMIFS('Input-Ext Allocators'!F$8:F$68,'Input-Ext Allocators'!$B$8:$B$68,$F21))*$D21</f>
        <v>16589.173924686049</v>
      </c>
      <c r="J21" s="11">
        <f ca="1">IFERROR(INDEX(J$391:J$427,MATCH($F21,$B$391:$B$427,0))/INDEX($D$391:$D$427,MATCH($F21,$B$391:$B$427,0)),SUMIFS('Input-Ext Allocators'!G$8:G$68,'Input-Ext Allocators'!$B$8:$B$68,$F21))*$D21</f>
        <v>33646.32891953885</v>
      </c>
      <c r="K21" s="11">
        <f ca="1">IFERROR(INDEX(K$391:K$427,MATCH($F21,$B$391:$B$427,0))/INDEX($D$391:$D$427,MATCH($F21,$B$391:$B$427,0)),SUMIFS('Input-Ext Allocators'!H$8:H$68,'Input-Ext Allocators'!$B$8:$B$68,$F21))*$D21</f>
        <v>30757.989133611656</v>
      </c>
    </row>
    <row r="22" spans="1:11" outlineLevel="1" x14ac:dyDescent="0.25">
      <c r="A22" s="30">
        <f>IF(ISBLANK('Input-Accounts'!A22),"",'Input-Accounts'!A22)</f>
        <v>14</v>
      </c>
      <c r="B22" s="49" t="str">
        <f>IF(ISBLANK('Input-Accounts'!B22),"",'Input-Accounts'!B22)</f>
        <v>Other Structures</v>
      </c>
      <c r="C22" s="30">
        <f>IF(ISBLANK('Input-Accounts'!C22),"",'Input-Accounts'!C22)</f>
        <v>329</v>
      </c>
      <c r="D22" s="11">
        <f t="shared" ca="1" si="3"/>
        <v>1926213.73</v>
      </c>
      <c r="E22" s="11">
        <f t="shared" ca="1" si="4"/>
        <v>0</v>
      </c>
      <c r="F22" s="3" t="str" cm="1">
        <f t="array" aca="1" ref="F22" ca="1">IF(D22=0,"-",IF('Input-Accounts'!$E22&lt;&gt;0,'Input-Accounts'!$E22,INDEX('Input-Accounts'!$H22:$J22,,MATCH($F$6,'Input-Accounts'!$H$6:$J$6,0))))</f>
        <v>GATHER_VOLUME</v>
      </c>
      <c r="G22" s="11">
        <f ca="1">IFERROR(INDEX(G$391:G$427,MATCH($F22,$B$391:$B$427,0))/INDEX($D$391:$D$427,MATCH($F22,$B$391:$B$427,0)),SUMIFS('Input-Ext Allocators'!D$8:D$68,'Input-Ext Allocators'!$B$8:$B$68,$F22))*$D22</f>
        <v>269771.39522961283</v>
      </c>
      <c r="H22" s="11">
        <f ca="1">IFERROR(INDEX(H$391:H$427,MATCH($F22,$B$391:$B$427,0))/INDEX($D$391:$D$427,MATCH($F22,$B$391:$B$427,0)),SUMIFS('Input-Ext Allocators'!E$8:E$68,'Input-Ext Allocators'!$B$8:$B$68,$F22))*$D22</f>
        <v>96566.213490860799</v>
      </c>
      <c r="I22" s="11">
        <f ca="1">IFERROR(INDEX(I$391:I$427,MATCH($F22,$B$391:$B$427,0))/INDEX($D$391:$D$427,MATCH($F22,$B$391:$B$427,0)),SUMIFS('Input-Ext Allocators'!F$8:F$68,'Input-Ext Allocators'!$B$8:$B$68,$F22))*$D22</f>
        <v>319495.5007490213</v>
      </c>
      <c r="J22" s="11">
        <f ca="1">IFERROR(INDEX(J$391:J$427,MATCH($F22,$B$391:$B$427,0))/INDEX($D$391:$D$427,MATCH($F22,$B$391:$B$427,0)),SUMIFS('Input-Ext Allocators'!G$8:G$68,'Input-Ext Allocators'!$B$8:$B$68,$F22))*$D22</f>
        <v>648003.97869828134</v>
      </c>
      <c r="K22" s="11">
        <f ca="1">IFERROR(INDEX(K$391:K$427,MATCH($F22,$B$391:$B$427,0))/INDEX($D$391:$D$427,MATCH($F22,$B$391:$B$427,0)),SUMIFS('Input-Ext Allocators'!H$8:H$68,'Input-Ext Allocators'!$B$8:$B$68,$F22))*$D22</f>
        <v>592376.64183222363</v>
      </c>
    </row>
    <row r="23" spans="1:11" outlineLevel="1" x14ac:dyDescent="0.25">
      <c r="A23" s="30">
        <f>IF(ISBLANK('Input-Accounts'!A23),"",'Input-Accounts'!A23)</f>
        <v>15</v>
      </c>
      <c r="B23" s="49" t="str">
        <f>IF(ISBLANK('Input-Accounts'!B23),"",'Input-Accounts'!B23)</f>
        <v>Producing Gas Wells - Construction</v>
      </c>
      <c r="C23" s="30">
        <f>IF(ISBLANK('Input-Accounts'!C23),"",'Input-Accounts'!C23)</f>
        <v>330</v>
      </c>
      <c r="D23" s="11">
        <f t="shared" ca="1" si="3"/>
        <v>9214.49</v>
      </c>
      <c r="E23" s="11">
        <f t="shared" ca="1" si="4"/>
        <v>0</v>
      </c>
      <c r="F23" s="3" t="str" cm="1">
        <f t="array" aca="1" ref="F23" ca="1">IF(D23=0,"-",IF('Input-Accounts'!$E23&lt;&gt;0,'Input-Accounts'!$E23,INDEX('Input-Accounts'!$H23:$J23,,MATCH($F$6,'Input-Accounts'!$H$6:$J$6,0))))</f>
        <v>GATHER_VOLUME</v>
      </c>
      <c r="G23" s="11">
        <f ca="1">IFERROR(INDEX(G$391:G$427,MATCH($F23,$B$391:$B$427,0))/INDEX($D$391:$D$427,MATCH($F23,$B$391:$B$427,0)),SUMIFS('Input-Ext Allocators'!D$8:D$68,'Input-Ext Allocators'!$B$8:$B$68,$F23))*$D23</f>
        <v>1290.5140197652495</v>
      </c>
      <c r="H23" s="11">
        <f ca="1">IFERROR(INDEX(H$391:H$427,MATCH($F23,$B$391:$B$427,0))/INDEX($D$391:$D$427,MATCH($F23,$B$391:$B$427,0)),SUMIFS('Input-Ext Allocators'!E$8:E$68,'Input-Ext Allocators'!$B$8:$B$68,$F23))*$D23</f>
        <v>461.94687260868085</v>
      </c>
      <c r="I23" s="11">
        <f ca="1">IFERROR(INDEX(I$391:I$427,MATCH($F23,$B$391:$B$427,0))/INDEX($D$391:$D$427,MATCH($F23,$B$391:$B$427,0)),SUMIFS('Input-Ext Allocators'!F$8:F$68,'Input-Ext Allocators'!$B$8:$B$68,$F23))*$D23</f>
        <v>1528.3808078228417</v>
      </c>
      <c r="J23" s="11">
        <f ca="1">IFERROR(INDEX(J$391:J$427,MATCH($F23,$B$391:$B$427,0))/INDEX($D$391:$D$427,MATCH($F23,$B$391:$B$427,0)),SUMIFS('Input-Ext Allocators'!G$8:G$68,'Input-Ext Allocators'!$B$8:$B$68,$F23))*$D23</f>
        <v>3099.877281881656</v>
      </c>
      <c r="K23" s="11">
        <f ca="1">IFERROR(INDEX(K$391:K$427,MATCH($F23,$B$391:$B$427,0))/INDEX($D$391:$D$427,MATCH($F23,$B$391:$B$427,0)),SUMIFS('Input-Ext Allocators'!H$8:H$68,'Input-Ext Allocators'!$B$8:$B$68,$F23))*$D23</f>
        <v>2833.771017921571</v>
      </c>
    </row>
    <row r="24" spans="1:11" outlineLevel="1" x14ac:dyDescent="0.25">
      <c r="A24" s="30">
        <f>IF(ISBLANK('Input-Accounts'!A24),"",'Input-Accounts'!A24)</f>
        <v>16</v>
      </c>
      <c r="B24" s="49" t="str">
        <f>IF(ISBLANK('Input-Accounts'!B24),"",'Input-Accounts'!B24)</f>
        <v>Producing Gas Wells - Equipment</v>
      </c>
      <c r="C24" s="30">
        <f>IF(ISBLANK('Input-Accounts'!C24),"",'Input-Accounts'!C24)</f>
        <v>331</v>
      </c>
      <c r="D24" s="11">
        <f t="shared" ca="1" si="3"/>
        <v>2960.52</v>
      </c>
      <c r="E24" s="11">
        <f t="shared" ca="1" si="4"/>
        <v>0</v>
      </c>
      <c r="F24" s="3" t="str" cm="1">
        <f t="array" aca="1" ref="F24" ca="1">IF(D24=0,"-",IF('Input-Accounts'!$E24&lt;&gt;0,'Input-Accounts'!$E24,INDEX('Input-Accounts'!$H24:$J24,,MATCH($F$6,'Input-Accounts'!$H$6:$J$6,0))))</f>
        <v>GATHER_VOLUME</v>
      </c>
      <c r="G24" s="11">
        <f ca="1">IFERROR(INDEX(G$391:G$427,MATCH($F24,$B$391:$B$427,0))/INDEX($D$391:$D$427,MATCH($F24,$B$391:$B$427,0)),SUMIFS('Input-Ext Allocators'!D$8:D$68,'Input-Ext Allocators'!$B$8:$B$68,$F24))*$D24</f>
        <v>414.62876033241304</v>
      </c>
      <c r="H24" s="11">
        <f ca="1">IFERROR(INDEX(H$391:H$427,MATCH($F24,$B$391:$B$427,0))/INDEX($D$391:$D$427,MATCH($F24,$B$391:$B$427,0)),SUMIFS('Input-Ext Allocators'!E$8:E$68,'Input-Ext Allocators'!$B$8:$B$68,$F24))*$D24</f>
        <v>148.41873563218928</v>
      </c>
      <c r="I24" s="11">
        <f ca="1">IFERROR(INDEX(I$391:I$427,MATCH($F24,$B$391:$B$427,0))/INDEX($D$391:$D$427,MATCH($F24,$B$391:$B$427,0)),SUMIFS('Input-Ext Allocators'!F$8:F$68,'Input-Ext Allocators'!$B$8:$B$68,$F24))*$D24</f>
        <v>491.05289052087306</v>
      </c>
      <c r="J24" s="11">
        <f ca="1">IFERROR(INDEX(J$391:J$427,MATCH($F24,$B$391:$B$427,0))/INDEX($D$391:$D$427,MATCH($F24,$B$391:$B$427,0)),SUMIFS('Input-Ext Allocators'!G$8:G$68,'Input-Ext Allocators'!$B$8:$B$68,$F24))*$D24</f>
        <v>995.95839710676125</v>
      </c>
      <c r="K24" s="11">
        <f ca="1">IFERROR(INDEX(K$391:K$427,MATCH($F24,$B$391:$B$427,0))/INDEX($D$391:$D$427,MATCH($F24,$B$391:$B$427,0)),SUMIFS('Input-Ext Allocators'!H$8:H$68,'Input-Ext Allocators'!$B$8:$B$68,$F24))*$D24</f>
        <v>910.46121640776323</v>
      </c>
    </row>
    <row r="25" spans="1:11" outlineLevel="1" x14ac:dyDescent="0.25">
      <c r="A25" s="30">
        <f>IF(ISBLANK('Input-Accounts'!A25),"",'Input-Accounts'!A25)</f>
        <v>17</v>
      </c>
      <c r="B25" s="49" t="str">
        <f>IF(ISBLANK('Input-Accounts'!B25),"",'Input-Accounts'!B25)</f>
        <v>Field Lines</v>
      </c>
      <c r="C25" s="30">
        <f>IF(ISBLANK('Input-Accounts'!C25),"",'Input-Accounts'!C25)</f>
        <v>332</v>
      </c>
      <c r="D25" s="11">
        <f t="shared" ca="1" si="3"/>
        <v>116633035.70999999</v>
      </c>
      <c r="E25" s="11">
        <f t="shared" ca="1" si="4"/>
        <v>0</v>
      </c>
      <c r="F25" s="3" t="str" cm="1">
        <f t="array" aca="1" ref="F25" ca="1">IF(D25=0,"-",IF('Input-Accounts'!$E25&lt;&gt;0,'Input-Accounts'!$E25,INDEX('Input-Accounts'!$H25:$J25,,MATCH($F$6,'Input-Accounts'!$H$6:$J$6,0))))</f>
        <v>GATHER_VOLUME</v>
      </c>
      <c r="G25" s="11">
        <f ca="1">IFERROR(INDEX(G$391:G$427,MATCH($F25,$B$391:$B$427,0))/INDEX($D$391:$D$427,MATCH($F25,$B$391:$B$427,0)),SUMIFS('Input-Ext Allocators'!D$8:D$68,'Input-Ext Allocators'!$B$8:$B$68,$F25))*$D25</f>
        <v>16334769.233189899</v>
      </c>
      <c r="H25" s="11">
        <f ca="1">IFERROR(INDEX(H$391:H$427,MATCH($F25,$B$391:$B$427,0))/INDEX($D$391:$D$427,MATCH($F25,$B$391:$B$427,0)),SUMIFS('Input-Ext Allocators'!E$8:E$68,'Input-Ext Allocators'!$B$8:$B$68,$F25))*$D25</f>
        <v>5847124.0501743555</v>
      </c>
      <c r="I25" s="11">
        <f ca="1">IFERROR(INDEX(I$391:I$427,MATCH($F25,$B$391:$B$427,0))/INDEX($D$391:$D$427,MATCH($F25,$B$391:$B$427,0)),SUMIFS('Input-Ext Allocators'!F$8:F$68,'Input-Ext Allocators'!$B$8:$B$68,$F25))*$D25</f>
        <v>19345584.328300335</v>
      </c>
      <c r="J25" s="11">
        <f ca="1">IFERROR(INDEX(J$391:J$427,MATCH($F25,$B$391:$B$427,0))/INDEX($D$391:$D$427,MATCH($F25,$B$391:$B$427,0)),SUMIFS('Input-Ext Allocators'!G$8:G$68,'Input-Ext Allocators'!$B$8:$B$68,$F25))*$D25</f>
        <v>39236908.142970569</v>
      </c>
      <c r="K25" s="11">
        <f ca="1">IFERROR(INDEX(K$391:K$427,MATCH($F25,$B$391:$B$427,0))/INDEX($D$391:$D$427,MATCH($F25,$B$391:$B$427,0)),SUMIFS('Input-Ext Allocators'!H$8:H$68,'Input-Ext Allocators'!$B$8:$B$68,$F25))*$D25</f>
        <v>35868649.955364831</v>
      </c>
    </row>
    <row r="26" spans="1:11" outlineLevel="1" x14ac:dyDescent="0.25">
      <c r="A26" s="30">
        <f>IF(ISBLANK('Input-Accounts'!A26),"",'Input-Accounts'!A26)</f>
        <v>18</v>
      </c>
      <c r="B26" s="49" t="str">
        <f>IF(ISBLANK('Input-Accounts'!B26),"",'Input-Accounts'!B26)</f>
        <v>Field Compressor Station Equipment</v>
      </c>
      <c r="C26" s="30">
        <f>IF(ISBLANK('Input-Accounts'!C26),"",'Input-Accounts'!C26)</f>
        <v>333</v>
      </c>
      <c r="D26" s="11">
        <f t="shared" ca="1" si="3"/>
        <v>51277480.670000002</v>
      </c>
      <c r="E26" s="11">
        <f t="shared" ca="1" si="4"/>
        <v>0</v>
      </c>
      <c r="F26" s="3" t="str" cm="1">
        <f t="array" aca="1" ref="F26" ca="1">IF(D26=0,"-",IF('Input-Accounts'!$E26&lt;&gt;0,'Input-Accounts'!$E26,INDEX('Input-Accounts'!$H26:$J26,,MATCH($F$6,'Input-Accounts'!$H$6:$J$6,0))))</f>
        <v>GATHER_VOLUME</v>
      </c>
      <c r="G26" s="11">
        <f ca="1">IFERROR(INDEX(G$391:G$427,MATCH($F26,$B$391:$B$427,0))/INDEX($D$391:$D$427,MATCH($F26,$B$391:$B$427,0)),SUMIFS('Input-Ext Allocators'!D$8:D$68,'Input-Ext Allocators'!$B$8:$B$68,$F26))*$D26</f>
        <v>7181548.5938859973</v>
      </c>
      <c r="H26" s="11">
        <f ca="1">IFERROR(INDEX(H$391:H$427,MATCH($F26,$B$391:$B$427,0))/INDEX($D$391:$D$427,MATCH($F26,$B$391:$B$427,0)),SUMIFS('Input-Ext Allocators'!E$8:E$68,'Input-Ext Allocators'!$B$8:$B$68,$F26))*$D26</f>
        <v>2570676.3836911847</v>
      </c>
      <c r="I26" s="11">
        <f ca="1">IFERROR(INDEX(I$391:I$427,MATCH($F26,$B$391:$B$427,0))/INDEX($D$391:$D$427,MATCH($F26,$B$391:$B$427,0)),SUMIFS('Input-Ext Allocators'!F$8:F$68,'Input-Ext Allocators'!$B$8:$B$68,$F26))*$D26</f>
        <v>8505247.4233012088</v>
      </c>
      <c r="J26" s="11">
        <f ca="1">IFERROR(INDEX(J$391:J$427,MATCH($F26,$B$391:$B$427,0))/INDEX($D$391:$D$427,MATCH($F26,$B$391:$B$427,0)),SUMIFS('Input-Ext Allocators'!G$8:G$68,'Input-Ext Allocators'!$B$8:$B$68,$F26))*$D26</f>
        <v>17250428.119305439</v>
      </c>
      <c r="K26" s="11">
        <f ca="1">IFERROR(INDEX(K$391:K$427,MATCH($F26,$B$391:$B$427,0))/INDEX($D$391:$D$427,MATCH($F26,$B$391:$B$427,0)),SUMIFS('Input-Ext Allocators'!H$8:H$68,'Input-Ext Allocators'!$B$8:$B$68,$F26))*$D26</f>
        <v>15769580.14981617</v>
      </c>
    </row>
    <row r="27" spans="1:11" outlineLevel="1" x14ac:dyDescent="0.25">
      <c r="A27" s="30">
        <f>IF(ISBLANK('Input-Accounts'!A27),"",'Input-Accounts'!A27)</f>
        <v>19</v>
      </c>
      <c r="B27" s="49" t="str">
        <f>IF(ISBLANK('Input-Accounts'!B27),"",'Input-Accounts'!B27)</f>
        <v>Field M&amp;R Station Equip-Company</v>
      </c>
      <c r="C27" s="30">
        <f>IF(ISBLANK('Input-Accounts'!C27),"",'Input-Accounts'!C27)</f>
        <v>334</v>
      </c>
      <c r="D27" s="11">
        <f t="shared" ca="1" si="3"/>
        <v>3954071.96</v>
      </c>
      <c r="E27" s="11">
        <f t="shared" ca="1" si="4"/>
        <v>0</v>
      </c>
      <c r="F27" s="3" t="str" cm="1">
        <f t="array" aca="1" ref="F27" ca="1">IF(D27=0,"-",IF('Input-Accounts'!$E27&lt;&gt;0,'Input-Accounts'!$E27,INDEX('Input-Accounts'!$H27:$J27,,MATCH($F$6,'Input-Accounts'!$H$6:$J$6,0))))</f>
        <v>GATHER_VOLUME</v>
      </c>
      <c r="G27" s="11">
        <f ca="1">IFERROR(INDEX(G$391:G$427,MATCH($F27,$B$391:$B$427,0))/INDEX($D$391:$D$427,MATCH($F27,$B$391:$B$427,0)),SUMIFS('Input-Ext Allocators'!D$8:D$68,'Input-Ext Allocators'!$B$8:$B$68,$F27))*$D27</f>
        <v>553778.37509625161</v>
      </c>
      <c r="H27" s="11">
        <f ca="1">IFERROR(INDEX(H$391:H$427,MATCH($F27,$B$391:$B$427,0))/INDEX($D$391:$D$427,MATCH($F27,$B$391:$B$427,0)),SUMIFS('Input-Ext Allocators'!E$8:E$68,'Input-Ext Allocators'!$B$8:$B$68,$F27))*$D27</f>
        <v>198228.13590244029</v>
      </c>
      <c r="I27" s="11">
        <f ca="1">IFERROR(INDEX(I$391:I$427,MATCH($F27,$B$391:$B$427,0))/INDEX($D$391:$D$427,MATCH($F27,$B$391:$B$427,0)),SUMIFS('Input-Ext Allocators'!F$8:F$68,'Input-Ext Allocators'!$B$8:$B$68,$F27))*$D27</f>
        <v>655850.48075525044</v>
      </c>
      <c r="J27" s="11">
        <f ca="1">IFERROR(INDEX(J$391:J$427,MATCH($F27,$B$391:$B$427,0))/INDEX($D$391:$D$427,MATCH($F27,$B$391:$B$427,0)),SUMIFS('Input-Ext Allocators'!G$8:G$68,'Input-Ext Allocators'!$B$8:$B$68,$F27))*$D27</f>
        <v>1330202.5223022948</v>
      </c>
      <c r="K27" s="11">
        <f ca="1">IFERROR(INDEX(K$391:K$427,MATCH($F27,$B$391:$B$427,0))/INDEX($D$391:$D$427,MATCH($F27,$B$391:$B$427,0)),SUMIFS('Input-Ext Allocators'!H$8:H$68,'Input-Ext Allocators'!$B$8:$B$68,$F27))*$D27</f>
        <v>1216012.4459437628</v>
      </c>
    </row>
    <row r="28" spans="1:11" outlineLevel="1" x14ac:dyDescent="0.25">
      <c r="A28" s="30">
        <f>IF(ISBLANK('Input-Accounts'!A28),"",'Input-Accounts'!A28)</f>
        <v>20</v>
      </c>
      <c r="B28" s="49" t="str">
        <f>IF(ISBLANK('Input-Accounts'!B28),"",'Input-Accounts'!B28)</f>
        <v>Other Equipment-Other</v>
      </c>
      <c r="C28" s="30">
        <f>IF(ISBLANK('Input-Accounts'!C28),"",'Input-Accounts'!C28)</f>
        <v>337</v>
      </c>
      <c r="D28" s="11">
        <f t="shared" ca="1" si="3"/>
        <v>9645.75</v>
      </c>
      <c r="E28" s="11">
        <f t="shared" ca="1" si="4"/>
        <v>0</v>
      </c>
      <c r="F28" s="3" t="str" cm="1">
        <f t="array" aca="1" ref="F28" ca="1">IF(D28=0,"-",IF('Input-Accounts'!$E28&lt;&gt;0,'Input-Accounts'!$E28,INDEX('Input-Accounts'!$H28:$J28,,MATCH($F$6,'Input-Accounts'!$H$6:$J$6,0))))</f>
        <v>GATHER_VOLUME</v>
      </c>
      <c r="G28" s="11">
        <f ca="1">IFERROR(INDEX(G$391:G$427,MATCH($F28,$B$391:$B$427,0))/INDEX($D$391:$D$427,MATCH($F28,$B$391:$B$427,0)),SUMIFS('Input-Ext Allocators'!D$8:D$68,'Input-Ext Allocators'!$B$8:$B$68,$F28))*$D28</f>
        <v>1350.9131385622704</v>
      </c>
      <c r="H28" s="11">
        <f ca="1">IFERROR(INDEX(H$391:H$427,MATCH($F28,$B$391:$B$427,0))/INDEX($D$391:$D$427,MATCH($F28,$B$391:$B$427,0)),SUMIFS('Input-Ext Allocators'!E$8:E$68,'Input-Ext Allocators'!$B$8:$B$68,$F28))*$D28</f>
        <v>483.56708254772468</v>
      </c>
      <c r="I28" s="11">
        <f ca="1">IFERROR(INDEX(I$391:I$427,MATCH($F28,$B$391:$B$427,0))/INDEX($D$391:$D$427,MATCH($F28,$B$391:$B$427,0)),SUMIFS('Input-Ext Allocators'!F$8:F$68,'Input-Ext Allocators'!$B$8:$B$68,$F28))*$D28</f>
        <v>1599.9126568108682</v>
      </c>
      <c r="J28" s="11">
        <f ca="1">IFERROR(INDEX(J$391:J$427,MATCH($F28,$B$391:$B$427,0))/INDEX($D$391:$D$427,MATCH($F28,$B$391:$B$427,0)),SUMIFS('Input-Ext Allocators'!G$8:G$68,'Input-Ext Allocators'!$B$8:$B$68,$F28))*$D28</f>
        <v>3244.9588953604575</v>
      </c>
      <c r="K28" s="11">
        <f ca="1">IFERROR(INDEX(K$391:K$427,MATCH($F28,$B$391:$B$427,0))/INDEX($D$391:$D$427,MATCH($F28,$B$391:$B$427,0)),SUMIFS('Input-Ext Allocators'!H$8:H$68,'Input-Ext Allocators'!$B$8:$B$68,$F28))*$D28</f>
        <v>2966.3982267186784</v>
      </c>
    </row>
    <row r="29" spans="1:11" outlineLevel="1" x14ac:dyDescent="0.25">
      <c r="A29" s="30">
        <f>IF(ISBLANK('Input-Accounts'!A29),"",'Input-Accounts'!A29)</f>
        <v>21</v>
      </c>
      <c r="B29" t="str">
        <f>IF(ISBLANK('Input-Accounts'!B29),"",'Input-Accounts'!B29)</f>
        <v>Subtotal - Production Plant</v>
      </c>
      <c r="C29" s="30" t="str">
        <f>IF(ISBLANK('Input-Accounts'!C29),"",'Input-Accounts'!C29)</f>
        <v/>
      </c>
      <c r="D29" s="111">
        <f ca="1">SUBTOTAL(9,D19:D28)</f>
        <v>188680447.95000002</v>
      </c>
      <c r="E29" s="11">
        <f t="shared" ca="1" si="4"/>
        <v>0</v>
      </c>
      <c r="G29" s="111">
        <f t="shared" ref="G29:K29" ca="1" si="5">SUBTOTAL(9,G19:G28)</f>
        <v>26425202.40784486</v>
      </c>
      <c r="H29" s="111">
        <f t="shared" ca="1" si="5"/>
        <v>9459052.3027218543</v>
      </c>
      <c r="I29" s="111">
        <f t="shared" ca="1" si="5"/>
        <v>31295880.234087471</v>
      </c>
      <c r="J29" s="111">
        <f t="shared" ca="1" si="5"/>
        <v>63474618.143322013</v>
      </c>
      <c r="K29" s="111">
        <f t="shared" ca="1" si="5"/>
        <v>58025694.862023786</v>
      </c>
    </row>
    <row r="30" spans="1:11" outlineLevel="1" x14ac:dyDescent="0.25">
      <c r="A30" s="30" t="str">
        <f>IF(ISBLANK('Input-Accounts'!A30),"",'Input-Accounts'!A30)</f>
        <v/>
      </c>
      <c r="B30" t="str">
        <f>IF(ISBLANK('Input-Accounts'!B30),"",'Input-Accounts'!B30)</f>
        <v/>
      </c>
      <c r="C30" s="30" t="str">
        <f>IF(ISBLANK('Input-Accounts'!C30),"",'Input-Accounts'!C30)</f>
        <v/>
      </c>
      <c r="D30" s="11"/>
      <c r="E30" s="11"/>
      <c r="G30" s="11"/>
      <c r="H30" s="11"/>
      <c r="I30" s="11"/>
      <c r="J30" s="11"/>
      <c r="K30" s="11"/>
    </row>
    <row r="31" spans="1:11" outlineLevel="1" x14ac:dyDescent="0.25">
      <c r="A31" s="30">
        <f>IF(ISBLANK('Input-Accounts'!A31),"",'Input-Accounts'!A31)</f>
        <v>22</v>
      </c>
      <c r="B31" s="1" t="str">
        <f>IF(ISBLANK('Input-Accounts'!B31),"",'Input-Accounts'!B31)</f>
        <v>Natural Gas Storage Plant and Processing Plant</v>
      </c>
      <c r="C31" s="30" t="str">
        <f>IF(ISBLANK('Input-Accounts'!C31),"",'Input-Accounts'!C31)</f>
        <v/>
      </c>
      <c r="D31" s="11"/>
      <c r="E31" s="11"/>
      <c r="G31" s="11"/>
      <c r="H31" s="11"/>
      <c r="I31" s="11"/>
      <c r="J31" s="11"/>
      <c r="K31" s="11"/>
    </row>
    <row r="32" spans="1:11" outlineLevel="1" x14ac:dyDescent="0.25">
      <c r="A32" s="30">
        <f>IF(ISBLANK('Input-Accounts'!A32),"",'Input-Accounts'!A32)</f>
        <v>23</v>
      </c>
      <c r="B32" s="49" t="str">
        <f>IF(ISBLANK('Input-Accounts'!B32),"",'Input-Accounts'!B32)</f>
        <v>Land &amp; Land Rights</v>
      </c>
      <c r="C32" s="30">
        <f>IF(ISBLANK('Input-Accounts'!C32),"",'Input-Accounts'!C32)</f>
        <v>350</v>
      </c>
      <c r="D32" s="11">
        <f t="shared" ref="D32:D38" ca="1" si="6">INDIRECT("Classification!"&amp;$D$5&amp;ROW())</f>
        <v>0</v>
      </c>
      <c r="E32" s="11">
        <f t="shared" ref="E32:E39" ca="1" si="7">IFERROR(IF(D32="","",IF(D32=0,0,IF(ABS(D32-SUM($G32:$K32))&lt;Check_Limit,0,1))),1)</f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1">
        <f ca="1">IFERROR(INDEX(G$391:G$427,MATCH($F32,$B$391:$B$427,0))/INDEX($D$391:$D$427,MATCH($F32,$B$391:$B$427,0)),SUMIFS('Input-Ext Allocators'!D$8:D$68,'Input-Ext Allocators'!$B$8:$B$68,$F32))*$D32</f>
        <v>0</v>
      </c>
      <c r="H32" s="11">
        <f ca="1">IFERROR(INDEX(H$391:H$427,MATCH($F32,$B$391:$B$427,0))/INDEX($D$391:$D$427,MATCH($F32,$B$391:$B$427,0)),SUMIFS('Input-Ext Allocators'!E$8:E$68,'Input-Ext Allocators'!$B$8:$B$68,$F32))*$D32</f>
        <v>0</v>
      </c>
      <c r="I32" s="11">
        <f ca="1">IFERROR(INDEX(I$391:I$427,MATCH($F32,$B$391:$B$427,0))/INDEX($D$391:$D$427,MATCH($F32,$B$391:$B$427,0)),SUMIFS('Input-Ext Allocators'!F$8:F$68,'Input-Ext Allocators'!$B$8:$B$68,$F32))*$D32</f>
        <v>0</v>
      </c>
      <c r="J32" s="11">
        <f ca="1">IFERROR(INDEX(J$391:J$427,MATCH($F32,$B$391:$B$427,0))/INDEX($D$391:$D$427,MATCH($F32,$B$391:$B$427,0)),SUMIFS('Input-Ext Allocators'!G$8:G$68,'Input-Ext Allocators'!$B$8:$B$68,$F32))*$D32</f>
        <v>0</v>
      </c>
      <c r="K32" s="11">
        <f ca="1">IFERROR(INDEX(K$391:K$427,MATCH($F32,$B$391:$B$427,0))/INDEX($D$391:$D$427,MATCH($F32,$B$391:$B$427,0)),SUMIFS('Input-Ext Allocators'!H$8:H$68,'Input-Ext Allocators'!$B$8:$B$68,$F32))*$D32</f>
        <v>0</v>
      </c>
    </row>
    <row r="33" spans="1:11" outlineLevel="1" x14ac:dyDescent="0.25">
      <c r="A33" s="30">
        <f>IF(ISBLANK('Input-Accounts'!A33),"",'Input-Accounts'!A33)</f>
        <v>24</v>
      </c>
      <c r="B33" s="49" t="str">
        <f>IF(ISBLANK('Input-Accounts'!B33),"",'Input-Accounts'!B33)</f>
        <v>Structures &amp; improvement</v>
      </c>
      <c r="C33" s="30">
        <f>IF(ISBLANK('Input-Accounts'!C33),"",'Input-Accounts'!C33)</f>
        <v>351</v>
      </c>
      <c r="D33" s="11">
        <f t="shared" ca="1" si="6"/>
        <v>0</v>
      </c>
      <c r="E33" s="11">
        <f t="shared" ca="1" si="7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1">
        <f ca="1">IFERROR(INDEX(G$391:G$427,MATCH($F33,$B$391:$B$427,0))/INDEX($D$391:$D$427,MATCH($F33,$B$391:$B$427,0)),SUMIFS('Input-Ext Allocators'!D$8:D$68,'Input-Ext Allocators'!$B$8:$B$68,$F33))*$D33</f>
        <v>0</v>
      </c>
      <c r="H33" s="11">
        <f ca="1">IFERROR(INDEX(H$391:H$427,MATCH($F33,$B$391:$B$427,0))/INDEX($D$391:$D$427,MATCH($F33,$B$391:$B$427,0)),SUMIFS('Input-Ext Allocators'!E$8:E$68,'Input-Ext Allocators'!$B$8:$B$68,$F33))*$D33</f>
        <v>0</v>
      </c>
      <c r="I33" s="11">
        <f ca="1">IFERROR(INDEX(I$391:I$427,MATCH($F33,$B$391:$B$427,0))/INDEX($D$391:$D$427,MATCH($F33,$B$391:$B$427,0)),SUMIFS('Input-Ext Allocators'!F$8:F$68,'Input-Ext Allocators'!$B$8:$B$68,$F33))*$D33</f>
        <v>0</v>
      </c>
      <c r="J33" s="11">
        <f ca="1">IFERROR(INDEX(J$391:J$427,MATCH($F33,$B$391:$B$427,0))/INDEX($D$391:$D$427,MATCH($F33,$B$391:$B$427,0)),SUMIFS('Input-Ext Allocators'!G$8:G$68,'Input-Ext Allocators'!$B$8:$B$68,$F33))*$D33</f>
        <v>0</v>
      </c>
      <c r="K33" s="11">
        <f ca="1">IFERROR(INDEX(K$391:K$427,MATCH($F33,$B$391:$B$427,0))/INDEX($D$391:$D$427,MATCH($F33,$B$391:$B$427,0)),SUMIFS('Input-Ext Allocators'!H$8:H$68,'Input-Ext Allocators'!$B$8:$B$68,$F33))*$D33</f>
        <v>0</v>
      </c>
    </row>
    <row r="34" spans="1:11" outlineLevel="1" x14ac:dyDescent="0.25">
      <c r="A34" s="30">
        <f>IF(ISBLANK('Input-Accounts'!A34),"",'Input-Accounts'!A34)</f>
        <v>25</v>
      </c>
      <c r="B34" s="49" t="str">
        <f>IF(ISBLANK('Input-Accounts'!B34),"",'Input-Accounts'!B34)</f>
        <v>Wells</v>
      </c>
      <c r="C34" s="30">
        <f>IF(ISBLANK('Input-Accounts'!C34),"",'Input-Accounts'!C34)</f>
        <v>352</v>
      </c>
      <c r="D34" s="11">
        <f t="shared" ca="1" si="6"/>
        <v>0</v>
      </c>
      <c r="E34" s="11">
        <f t="shared" ca="1" si="7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1">
        <f ca="1">IFERROR(INDEX(G$391:G$427,MATCH($F34,$B$391:$B$427,0))/INDEX($D$391:$D$427,MATCH($F34,$B$391:$B$427,0)),SUMIFS('Input-Ext Allocators'!D$8:D$68,'Input-Ext Allocators'!$B$8:$B$68,$F34))*$D34</f>
        <v>0</v>
      </c>
      <c r="H34" s="11">
        <f ca="1">IFERROR(INDEX(H$391:H$427,MATCH($F34,$B$391:$B$427,0))/INDEX($D$391:$D$427,MATCH($F34,$B$391:$B$427,0)),SUMIFS('Input-Ext Allocators'!E$8:E$68,'Input-Ext Allocators'!$B$8:$B$68,$F34))*$D34</f>
        <v>0</v>
      </c>
      <c r="I34" s="11">
        <f ca="1">IFERROR(INDEX(I$391:I$427,MATCH($F34,$B$391:$B$427,0))/INDEX($D$391:$D$427,MATCH($F34,$B$391:$B$427,0)),SUMIFS('Input-Ext Allocators'!F$8:F$68,'Input-Ext Allocators'!$B$8:$B$68,$F34))*$D34</f>
        <v>0</v>
      </c>
      <c r="J34" s="11">
        <f ca="1">IFERROR(INDEX(J$391:J$427,MATCH($F34,$B$391:$B$427,0))/INDEX($D$391:$D$427,MATCH($F34,$B$391:$B$427,0)),SUMIFS('Input-Ext Allocators'!G$8:G$68,'Input-Ext Allocators'!$B$8:$B$68,$F34))*$D34</f>
        <v>0</v>
      </c>
      <c r="K34" s="11">
        <f ca="1">IFERROR(INDEX(K$391:K$427,MATCH($F34,$B$391:$B$427,0))/INDEX($D$391:$D$427,MATCH($F34,$B$391:$B$427,0)),SUMIFS('Input-Ext Allocators'!H$8:H$68,'Input-Ext Allocators'!$B$8:$B$68,$F34))*$D34</f>
        <v>0</v>
      </c>
    </row>
    <row r="35" spans="1:11" outlineLevel="1" x14ac:dyDescent="0.25">
      <c r="A35" s="30">
        <f>IF(ISBLANK('Input-Accounts'!A35),"",'Input-Accounts'!A35)</f>
        <v>26</v>
      </c>
      <c r="B35" s="49" t="str">
        <f>IF(ISBLANK('Input-Accounts'!B35),"",'Input-Accounts'!B35)</f>
        <v>Lines</v>
      </c>
      <c r="C35" s="30">
        <f>IF(ISBLANK('Input-Accounts'!C35),"",'Input-Accounts'!C35)</f>
        <v>353</v>
      </c>
      <c r="D35" s="11">
        <f t="shared" ca="1" si="6"/>
        <v>0</v>
      </c>
      <c r="E35" s="11">
        <f t="shared" ca="1" si="7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1">
        <f ca="1">IFERROR(INDEX(G$391:G$427,MATCH($F35,$B$391:$B$427,0))/INDEX($D$391:$D$427,MATCH($F35,$B$391:$B$427,0)),SUMIFS('Input-Ext Allocators'!D$8:D$68,'Input-Ext Allocators'!$B$8:$B$68,$F35))*$D35</f>
        <v>0</v>
      </c>
      <c r="H35" s="11">
        <f ca="1">IFERROR(INDEX(H$391:H$427,MATCH($F35,$B$391:$B$427,0))/INDEX($D$391:$D$427,MATCH($F35,$B$391:$B$427,0)),SUMIFS('Input-Ext Allocators'!E$8:E$68,'Input-Ext Allocators'!$B$8:$B$68,$F35))*$D35</f>
        <v>0</v>
      </c>
      <c r="I35" s="11">
        <f ca="1">IFERROR(INDEX(I$391:I$427,MATCH($F35,$B$391:$B$427,0))/INDEX($D$391:$D$427,MATCH($F35,$B$391:$B$427,0)),SUMIFS('Input-Ext Allocators'!F$8:F$68,'Input-Ext Allocators'!$B$8:$B$68,$F35))*$D35</f>
        <v>0</v>
      </c>
      <c r="J35" s="11">
        <f ca="1">IFERROR(INDEX(J$391:J$427,MATCH($F35,$B$391:$B$427,0))/INDEX($D$391:$D$427,MATCH($F35,$B$391:$B$427,0)),SUMIFS('Input-Ext Allocators'!G$8:G$68,'Input-Ext Allocators'!$B$8:$B$68,$F35))*$D35</f>
        <v>0</v>
      </c>
      <c r="K35" s="11">
        <f ca="1">IFERROR(INDEX(K$391:K$427,MATCH($F35,$B$391:$B$427,0))/INDEX($D$391:$D$427,MATCH($F35,$B$391:$B$427,0)),SUMIFS('Input-Ext Allocators'!H$8:H$68,'Input-Ext Allocators'!$B$8:$B$68,$F35))*$D35</f>
        <v>0</v>
      </c>
    </row>
    <row r="36" spans="1:11" outlineLevel="1" x14ac:dyDescent="0.25">
      <c r="A36" s="30">
        <f>IF(ISBLANK('Input-Accounts'!A36),"",'Input-Accounts'!A36)</f>
        <v>27</v>
      </c>
      <c r="B36" s="49" t="str">
        <f>IF(ISBLANK('Input-Accounts'!B36),"",'Input-Accounts'!B36)</f>
        <v>Compressor Station Equipment</v>
      </c>
      <c r="C36" s="30">
        <f>IF(ISBLANK('Input-Accounts'!C36),"",'Input-Accounts'!C36)</f>
        <v>354</v>
      </c>
      <c r="D36" s="11">
        <f t="shared" ca="1" si="6"/>
        <v>0</v>
      </c>
      <c r="E36" s="11">
        <f t="shared" ca="1" si="7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1">
        <f ca="1">IFERROR(INDEX(G$391:G$427,MATCH($F36,$B$391:$B$427,0))/INDEX($D$391:$D$427,MATCH($F36,$B$391:$B$427,0)),SUMIFS('Input-Ext Allocators'!D$8:D$68,'Input-Ext Allocators'!$B$8:$B$68,$F36))*$D36</f>
        <v>0</v>
      </c>
      <c r="H36" s="11">
        <f ca="1">IFERROR(INDEX(H$391:H$427,MATCH($F36,$B$391:$B$427,0))/INDEX($D$391:$D$427,MATCH($F36,$B$391:$B$427,0)),SUMIFS('Input-Ext Allocators'!E$8:E$68,'Input-Ext Allocators'!$B$8:$B$68,$F36))*$D36</f>
        <v>0</v>
      </c>
      <c r="I36" s="11">
        <f ca="1">IFERROR(INDEX(I$391:I$427,MATCH($F36,$B$391:$B$427,0))/INDEX($D$391:$D$427,MATCH($F36,$B$391:$B$427,0)),SUMIFS('Input-Ext Allocators'!F$8:F$68,'Input-Ext Allocators'!$B$8:$B$68,$F36))*$D36</f>
        <v>0</v>
      </c>
      <c r="J36" s="11">
        <f ca="1">IFERROR(INDEX(J$391:J$427,MATCH($F36,$B$391:$B$427,0))/INDEX($D$391:$D$427,MATCH($F36,$B$391:$B$427,0)),SUMIFS('Input-Ext Allocators'!G$8:G$68,'Input-Ext Allocators'!$B$8:$B$68,$F36))*$D36</f>
        <v>0</v>
      </c>
      <c r="K36" s="11">
        <f ca="1">IFERROR(INDEX(K$391:K$427,MATCH($F36,$B$391:$B$427,0))/INDEX($D$391:$D$427,MATCH($F36,$B$391:$B$427,0)),SUMIFS('Input-Ext Allocators'!H$8:H$68,'Input-Ext Allocators'!$B$8:$B$68,$F36))*$D36</f>
        <v>0</v>
      </c>
    </row>
    <row r="37" spans="1:11" outlineLevel="1" x14ac:dyDescent="0.25">
      <c r="A37" s="30">
        <f>IF(ISBLANK('Input-Accounts'!A37),"",'Input-Accounts'!A37)</f>
        <v>28</v>
      </c>
      <c r="B37" s="49" t="str">
        <f>IF(ISBLANK('Input-Accounts'!B37),"",'Input-Accounts'!B37)</f>
        <v>Measuring and Regulating Equipment</v>
      </c>
      <c r="C37" s="30">
        <f>IF(ISBLANK('Input-Accounts'!C37),"",'Input-Accounts'!C37)</f>
        <v>355</v>
      </c>
      <c r="D37" s="11">
        <f t="shared" ca="1" si="6"/>
        <v>0</v>
      </c>
      <c r="E37" s="11">
        <f t="shared" ca="1" si="7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1">
        <f ca="1">IFERROR(INDEX(G$391:G$427,MATCH($F37,$B$391:$B$427,0))/INDEX($D$391:$D$427,MATCH($F37,$B$391:$B$427,0)),SUMIFS('Input-Ext Allocators'!D$8:D$68,'Input-Ext Allocators'!$B$8:$B$68,$F37))*$D37</f>
        <v>0</v>
      </c>
      <c r="H37" s="11">
        <f ca="1">IFERROR(INDEX(H$391:H$427,MATCH($F37,$B$391:$B$427,0))/INDEX($D$391:$D$427,MATCH($F37,$B$391:$B$427,0)),SUMIFS('Input-Ext Allocators'!E$8:E$68,'Input-Ext Allocators'!$B$8:$B$68,$F37))*$D37</f>
        <v>0</v>
      </c>
      <c r="I37" s="11">
        <f ca="1">IFERROR(INDEX(I$391:I$427,MATCH($F37,$B$391:$B$427,0))/INDEX($D$391:$D$427,MATCH($F37,$B$391:$B$427,0)),SUMIFS('Input-Ext Allocators'!F$8:F$68,'Input-Ext Allocators'!$B$8:$B$68,$F37))*$D37</f>
        <v>0</v>
      </c>
      <c r="J37" s="11">
        <f ca="1">IFERROR(INDEX(J$391:J$427,MATCH($F37,$B$391:$B$427,0))/INDEX($D$391:$D$427,MATCH($F37,$B$391:$B$427,0)),SUMIFS('Input-Ext Allocators'!G$8:G$68,'Input-Ext Allocators'!$B$8:$B$68,$F37))*$D37</f>
        <v>0</v>
      </c>
      <c r="K37" s="11">
        <f ca="1">IFERROR(INDEX(K$391:K$427,MATCH($F37,$B$391:$B$427,0))/INDEX($D$391:$D$427,MATCH($F37,$B$391:$B$427,0)),SUMIFS('Input-Ext Allocators'!H$8:H$68,'Input-Ext Allocators'!$B$8:$B$68,$F37))*$D37</f>
        <v>0</v>
      </c>
    </row>
    <row r="38" spans="1:11" outlineLevel="1" x14ac:dyDescent="0.25">
      <c r="A38" s="30">
        <f>IF(ISBLANK('Input-Accounts'!A38),"",'Input-Accounts'!A38)</f>
        <v>29</v>
      </c>
      <c r="B38" s="49" t="str">
        <f>IF(ISBLANK('Input-Accounts'!B38),"",'Input-Accounts'!B38)</f>
        <v>Other Equipment</v>
      </c>
      <c r="C38" s="30">
        <f>IF(ISBLANK('Input-Accounts'!C38),"",'Input-Accounts'!C38)</f>
        <v>357</v>
      </c>
      <c r="D38" s="11">
        <f t="shared" ca="1" si="6"/>
        <v>0</v>
      </c>
      <c r="E38" s="11">
        <f t="shared" ca="1" si="7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1">
        <f ca="1">IFERROR(INDEX(G$391:G$427,MATCH($F38,$B$391:$B$427,0))/INDEX($D$391:$D$427,MATCH($F38,$B$391:$B$427,0)),SUMIFS('Input-Ext Allocators'!D$8:D$68,'Input-Ext Allocators'!$B$8:$B$68,$F38))*$D38</f>
        <v>0</v>
      </c>
      <c r="H38" s="11">
        <f ca="1">IFERROR(INDEX(H$391:H$427,MATCH($F38,$B$391:$B$427,0))/INDEX($D$391:$D$427,MATCH($F38,$B$391:$B$427,0)),SUMIFS('Input-Ext Allocators'!E$8:E$68,'Input-Ext Allocators'!$B$8:$B$68,$F38))*$D38</f>
        <v>0</v>
      </c>
      <c r="I38" s="11">
        <f ca="1">IFERROR(INDEX(I$391:I$427,MATCH($F38,$B$391:$B$427,0))/INDEX($D$391:$D$427,MATCH($F38,$B$391:$B$427,0)),SUMIFS('Input-Ext Allocators'!F$8:F$68,'Input-Ext Allocators'!$B$8:$B$68,$F38))*$D38</f>
        <v>0</v>
      </c>
      <c r="J38" s="11">
        <f ca="1">IFERROR(INDEX(J$391:J$427,MATCH($F38,$B$391:$B$427,0))/INDEX($D$391:$D$427,MATCH($F38,$B$391:$B$427,0)),SUMIFS('Input-Ext Allocators'!G$8:G$68,'Input-Ext Allocators'!$B$8:$B$68,$F38))*$D38</f>
        <v>0</v>
      </c>
      <c r="K38" s="11">
        <f ca="1">IFERROR(INDEX(K$391:K$427,MATCH($F38,$B$391:$B$427,0))/INDEX($D$391:$D$427,MATCH($F38,$B$391:$B$427,0)),SUMIFS('Input-Ext Allocators'!H$8:H$68,'Input-Ext Allocators'!$B$8:$B$68,$F38))*$D38</f>
        <v>0</v>
      </c>
    </row>
    <row r="39" spans="1:11" outlineLevel="1" x14ac:dyDescent="0.25">
      <c r="A39" s="30">
        <f>IF(ISBLANK('Input-Accounts'!A39),"",'Input-Accounts'!A39)</f>
        <v>30</v>
      </c>
      <c r="B39" t="str">
        <f>IF(ISBLANK('Input-Accounts'!B39),"",'Input-Accounts'!B39)</f>
        <v>Subtotal - Natural Gas Storage Plant and Processing Plant</v>
      </c>
      <c r="C39" s="30" t="str">
        <f>IF(ISBLANK('Input-Accounts'!C39),"",'Input-Accounts'!C39)</f>
        <v/>
      </c>
      <c r="D39" s="111">
        <f ca="1">SUBTOTAL(9,D32:D38)</f>
        <v>0</v>
      </c>
      <c r="E39" s="11">
        <f t="shared" ca="1" si="7"/>
        <v>0</v>
      </c>
      <c r="G39" s="111">
        <f t="shared" ref="G39:K39" ca="1" si="8">SUBTOTAL(9,G32:G38)</f>
        <v>0</v>
      </c>
      <c r="H39" s="111">
        <f t="shared" ca="1" si="8"/>
        <v>0</v>
      </c>
      <c r="I39" s="111">
        <f t="shared" ca="1" si="8"/>
        <v>0</v>
      </c>
      <c r="J39" s="111">
        <f t="shared" ca="1" si="8"/>
        <v>0</v>
      </c>
      <c r="K39" s="111">
        <f t="shared" ca="1" si="8"/>
        <v>0</v>
      </c>
    </row>
    <row r="40" spans="1:11" outlineLevel="1" x14ac:dyDescent="0.25">
      <c r="A40" s="30" t="str">
        <f>IF(ISBLANK('Input-Accounts'!A40),"",'Input-Accounts'!A40)</f>
        <v/>
      </c>
      <c r="B40" t="str">
        <f>IF(ISBLANK('Input-Accounts'!B40),"",'Input-Accounts'!B40)</f>
        <v/>
      </c>
      <c r="C40" s="30" t="str">
        <f>IF(ISBLANK('Input-Accounts'!C40),"",'Input-Accounts'!C40)</f>
        <v/>
      </c>
      <c r="D40" s="11"/>
      <c r="E40" s="11"/>
      <c r="G40" s="11"/>
      <c r="H40" s="11"/>
      <c r="I40" s="11"/>
      <c r="J40" s="11"/>
      <c r="K40" s="11"/>
    </row>
    <row r="41" spans="1:11" outlineLevel="1" x14ac:dyDescent="0.25">
      <c r="A41" s="30">
        <f>IF(ISBLANK('Input-Accounts'!A41),"",'Input-Accounts'!A41)</f>
        <v>31</v>
      </c>
      <c r="B41" s="1" t="str">
        <f>IF(ISBLANK('Input-Accounts'!B41),"",'Input-Accounts'!B41)</f>
        <v xml:space="preserve">Transmission plant </v>
      </c>
      <c r="C41" s="30" t="str">
        <f>IF(ISBLANK('Input-Accounts'!C41),"",'Input-Accounts'!C41)</f>
        <v/>
      </c>
      <c r="D41" s="11"/>
      <c r="E41" s="11"/>
      <c r="G41" s="11"/>
      <c r="H41" s="11"/>
      <c r="I41" s="11"/>
      <c r="J41" s="11"/>
      <c r="K41" s="11"/>
    </row>
    <row r="42" spans="1:11" outlineLevel="1" x14ac:dyDescent="0.25">
      <c r="A42" s="30">
        <f>IF(ISBLANK('Input-Accounts'!A42),"",'Input-Accounts'!A42)</f>
        <v>32</v>
      </c>
      <c r="B42" s="49" t="str">
        <f>IF(ISBLANK('Input-Accounts'!B42),"",'Input-Accounts'!B42)</f>
        <v>Land and Land Rights</v>
      </c>
      <c r="C42" s="30">
        <f>IF(ISBLANK('Input-Accounts'!C42),"",'Input-Accounts'!C42)</f>
        <v>365</v>
      </c>
      <c r="D42" s="11">
        <f t="shared" ref="D42:D47" ca="1" si="9">INDIRECT("Classification!"&amp;$D$5&amp;ROW())</f>
        <v>0</v>
      </c>
      <c r="E42" s="11">
        <f t="shared" ref="E42:E62" ca="1" si="10">IFERROR(IF(D42="","",IF(D42=0,0,IF(ABS(D42-SUM($G42:$K42))&lt;Check_Limit,0,1))),1)</f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1">
        <f ca="1">IFERROR(INDEX(G$391:G$427,MATCH($F42,$B$391:$B$427,0))/INDEX($D$391:$D$427,MATCH($F42,$B$391:$B$427,0)),SUMIFS('Input-Ext Allocators'!D$8:D$68,'Input-Ext Allocators'!$B$8:$B$68,$F42))*$D42</f>
        <v>0</v>
      </c>
      <c r="H42" s="11">
        <f ca="1">IFERROR(INDEX(H$391:H$427,MATCH($F42,$B$391:$B$427,0))/INDEX($D$391:$D$427,MATCH($F42,$B$391:$B$427,0)),SUMIFS('Input-Ext Allocators'!E$8:E$68,'Input-Ext Allocators'!$B$8:$B$68,$F42))*$D42</f>
        <v>0</v>
      </c>
      <c r="I42" s="11">
        <f ca="1">IFERROR(INDEX(I$391:I$427,MATCH($F42,$B$391:$B$427,0))/INDEX($D$391:$D$427,MATCH($F42,$B$391:$B$427,0)),SUMIFS('Input-Ext Allocators'!F$8:F$68,'Input-Ext Allocators'!$B$8:$B$68,$F42))*$D42</f>
        <v>0</v>
      </c>
      <c r="J42" s="11">
        <f ca="1">IFERROR(INDEX(J$391:J$427,MATCH($F42,$B$391:$B$427,0))/INDEX($D$391:$D$427,MATCH($F42,$B$391:$B$427,0)),SUMIFS('Input-Ext Allocators'!G$8:G$68,'Input-Ext Allocators'!$B$8:$B$68,$F42))*$D42</f>
        <v>0</v>
      </c>
      <c r="K42" s="11">
        <f ca="1">IFERROR(INDEX(K$391:K$427,MATCH($F42,$B$391:$B$427,0))/INDEX($D$391:$D$427,MATCH($F42,$B$391:$B$427,0)),SUMIFS('Input-Ext Allocators'!H$8:H$68,'Input-Ext Allocators'!$B$8:$B$68,$F42))*$D42</f>
        <v>0</v>
      </c>
    </row>
    <row r="43" spans="1:11" outlineLevel="1" x14ac:dyDescent="0.25">
      <c r="A43" s="30">
        <f>IF(ISBLANK('Input-Accounts'!A43),"",'Input-Accounts'!A43)</f>
        <v>33</v>
      </c>
      <c r="B43" s="49" t="str">
        <f>IF(ISBLANK('Input-Accounts'!B43),"",'Input-Accounts'!B43)</f>
        <v>Structures and improvements</v>
      </c>
      <c r="C43" s="30">
        <f>IF(ISBLANK('Input-Accounts'!C43),"",'Input-Accounts'!C43)</f>
        <v>366</v>
      </c>
      <c r="D43" s="11">
        <f t="shared" ca="1" si="9"/>
        <v>0</v>
      </c>
      <c r="E43" s="11">
        <f t="shared" ca="1" si="10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1">
        <f ca="1">IFERROR(INDEX(G$391:G$427,MATCH($F43,$B$391:$B$427,0))/INDEX($D$391:$D$427,MATCH($F43,$B$391:$B$427,0)),SUMIFS('Input-Ext Allocators'!D$8:D$68,'Input-Ext Allocators'!$B$8:$B$68,$F43))*$D43</f>
        <v>0</v>
      </c>
      <c r="H43" s="11">
        <f ca="1">IFERROR(INDEX(H$391:H$427,MATCH($F43,$B$391:$B$427,0))/INDEX($D$391:$D$427,MATCH($F43,$B$391:$B$427,0)),SUMIFS('Input-Ext Allocators'!E$8:E$68,'Input-Ext Allocators'!$B$8:$B$68,$F43))*$D43</f>
        <v>0</v>
      </c>
      <c r="I43" s="11">
        <f ca="1">IFERROR(INDEX(I$391:I$427,MATCH($F43,$B$391:$B$427,0))/INDEX($D$391:$D$427,MATCH($F43,$B$391:$B$427,0)),SUMIFS('Input-Ext Allocators'!F$8:F$68,'Input-Ext Allocators'!$B$8:$B$68,$F43))*$D43</f>
        <v>0</v>
      </c>
      <c r="J43" s="11">
        <f ca="1">IFERROR(INDEX(J$391:J$427,MATCH($F43,$B$391:$B$427,0))/INDEX($D$391:$D$427,MATCH($F43,$B$391:$B$427,0)),SUMIFS('Input-Ext Allocators'!G$8:G$68,'Input-Ext Allocators'!$B$8:$B$68,$F43))*$D43</f>
        <v>0</v>
      </c>
      <c r="K43" s="11">
        <f ca="1">IFERROR(INDEX(K$391:K$427,MATCH($F43,$B$391:$B$427,0))/INDEX($D$391:$D$427,MATCH($F43,$B$391:$B$427,0)),SUMIFS('Input-Ext Allocators'!H$8:H$68,'Input-Ext Allocators'!$B$8:$B$68,$F43))*$D43</f>
        <v>0</v>
      </c>
    </row>
    <row r="44" spans="1:11" outlineLevel="1" x14ac:dyDescent="0.25">
      <c r="A44" s="30">
        <f>IF(ISBLANK('Input-Accounts'!A44),"",'Input-Accounts'!A44)</f>
        <v>34</v>
      </c>
      <c r="B44" s="49" t="str">
        <f>IF(ISBLANK('Input-Accounts'!B44),"",'Input-Accounts'!B44)</f>
        <v>Mains</v>
      </c>
      <c r="C44" s="30">
        <f>IF(ISBLANK('Input-Accounts'!C44),"",'Input-Accounts'!C44)</f>
        <v>367</v>
      </c>
      <c r="D44" s="11">
        <f t="shared" ca="1" si="9"/>
        <v>0</v>
      </c>
      <c r="E44" s="11">
        <f t="shared" ca="1" si="10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1">
        <f ca="1">IFERROR(INDEX(G$391:G$427,MATCH($F44,$B$391:$B$427,0))/INDEX($D$391:$D$427,MATCH($F44,$B$391:$B$427,0)),SUMIFS('Input-Ext Allocators'!D$8:D$68,'Input-Ext Allocators'!$B$8:$B$68,$F44))*$D44</f>
        <v>0</v>
      </c>
      <c r="H44" s="11">
        <f ca="1">IFERROR(INDEX(H$391:H$427,MATCH($F44,$B$391:$B$427,0))/INDEX($D$391:$D$427,MATCH($F44,$B$391:$B$427,0)),SUMIFS('Input-Ext Allocators'!E$8:E$68,'Input-Ext Allocators'!$B$8:$B$68,$F44))*$D44</f>
        <v>0</v>
      </c>
      <c r="I44" s="11">
        <f ca="1">IFERROR(INDEX(I$391:I$427,MATCH($F44,$B$391:$B$427,0))/INDEX($D$391:$D$427,MATCH($F44,$B$391:$B$427,0)),SUMIFS('Input-Ext Allocators'!F$8:F$68,'Input-Ext Allocators'!$B$8:$B$68,$F44))*$D44</f>
        <v>0</v>
      </c>
      <c r="J44" s="11">
        <f ca="1">IFERROR(INDEX(J$391:J$427,MATCH($F44,$B$391:$B$427,0))/INDEX($D$391:$D$427,MATCH($F44,$B$391:$B$427,0)),SUMIFS('Input-Ext Allocators'!G$8:G$68,'Input-Ext Allocators'!$B$8:$B$68,$F44))*$D44</f>
        <v>0</v>
      </c>
      <c r="K44" s="11">
        <f ca="1">IFERROR(INDEX(K$391:K$427,MATCH($F44,$B$391:$B$427,0))/INDEX($D$391:$D$427,MATCH($F44,$B$391:$B$427,0)),SUMIFS('Input-Ext Allocators'!H$8:H$68,'Input-Ext Allocators'!$B$8:$B$68,$F44))*$D44</f>
        <v>0</v>
      </c>
    </row>
    <row r="45" spans="1:11" outlineLevel="1" x14ac:dyDescent="0.25">
      <c r="A45" s="30">
        <f>IF(ISBLANK('Input-Accounts'!A45),"",'Input-Accounts'!A45)</f>
        <v>35</v>
      </c>
      <c r="B45" s="49" t="str">
        <f>IF(ISBLANK('Input-Accounts'!B45),"",'Input-Accounts'!B45)</f>
        <v>Compressor station equipment</v>
      </c>
      <c r="C45" s="30">
        <f>IF(ISBLANK('Input-Accounts'!C45),"",'Input-Accounts'!C45)</f>
        <v>368</v>
      </c>
      <c r="D45" s="11">
        <f t="shared" ca="1" si="9"/>
        <v>0</v>
      </c>
      <c r="E45" s="11">
        <f t="shared" ca="1" si="10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1">
        <f ca="1">IFERROR(INDEX(G$391:G$427,MATCH($F45,$B$391:$B$427,0))/INDEX($D$391:$D$427,MATCH($F45,$B$391:$B$427,0)),SUMIFS('Input-Ext Allocators'!D$8:D$68,'Input-Ext Allocators'!$B$8:$B$68,$F45))*$D45</f>
        <v>0</v>
      </c>
      <c r="H45" s="11">
        <f ca="1">IFERROR(INDEX(H$391:H$427,MATCH($F45,$B$391:$B$427,0))/INDEX($D$391:$D$427,MATCH($F45,$B$391:$B$427,0)),SUMIFS('Input-Ext Allocators'!E$8:E$68,'Input-Ext Allocators'!$B$8:$B$68,$F45))*$D45</f>
        <v>0</v>
      </c>
      <c r="I45" s="11">
        <f ca="1">IFERROR(INDEX(I$391:I$427,MATCH($F45,$B$391:$B$427,0))/INDEX($D$391:$D$427,MATCH($F45,$B$391:$B$427,0)),SUMIFS('Input-Ext Allocators'!F$8:F$68,'Input-Ext Allocators'!$B$8:$B$68,$F45))*$D45</f>
        <v>0</v>
      </c>
      <c r="J45" s="11">
        <f ca="1">IFERROR(INDEX(J$391:J$427,MATCH($F45,$B$391:$B$427,0))/INDEX($D$391:$D$427,MATCH($F45,$B$391:$B$427,0)),SUMIFS('Input-Ext Allocators'!G$8:G$68,'Input-Ext Allocators'!$B$8:$B$68,$F45))*$D45</f>
        <v>0</v>
      </c>
      <c r="K45" s="11">
        <f ca="1">IFERROR(INDEX(K$391:K$427,MATCH($F45,$B$391:$B$427,0))/INDEX($D$391:$D$427,MATCH($F45,$B$391:$B$427,0)),SUMIFS('Input-Ext Allocators'!H$8:H$68,'Input-Ext Allocators'!$B$8:$B$68,$F45))*$D45</f>
        <v>0</v>
      </c>
    </row>
    <row r="46" spans="1:11" outlineLevel="1" x14ac:dyDescent="0.25">
      <c r="A46" s="30">
        <f>IF(ISBLANK('Input-Accounts'!A46),"",'Input-Accounts'!A46)</f>
        <v>36</v>
      </c>
      <c r="B46" s="49" t="str">
        <f>IF(ISBLANK('Input-Accounts'!B46),"",'Input-Accounts'!B46)</f>
        <v>Measuring and regulating station equipment</v>
      </c>
      <c r="C46" s="30">
        <f>IF(ISBLANK('Input-Accounts'!C46),"",'Input-Accounts'!C46)</f>
        <v>369</v>
      </c>
      <c r="D46" s="11">
        <f t="shared" ca="1" si="9"/>
        <v>0</v>
      </c>
      <c r="E46" s="11">
        <f t="shared" ca="1" si="10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1">
        <f ca="1">IFERROR(INDEX(G$391:G$427,MATCH($F46,$B$391:$B$427,0))/INDEX($D$391:$D$427,MATCH($F46,$B$391:$B$427,0)),SUMIFS('Input-Ext Allocators'!D$8:D$68,'Input-Ext Allocators'!$B$8:$B$68,$F46))*$D46</f>
        <v>0</v>
      </c>
      <c r="H46" s="11">
        <f ca="1">IFERROR(INDEX(H$391:H$427,MATCH($F46,$B$391:$B$427,0))/INDEX($D$391:$D$427,MATCH($F46,$B$391:$B$427,0)),SUMIFS('Input-Ext Allocators'!E$8:E$68,'Input-Ext Allocators'!$B$8:$B$68,$F46))*$D46</f>
        <v>0</v>
      </c>
      <c r="I46" s="11">
        <f ca="1">IFERROR(INDEX(I$391:I$427,MATCH($F46,$B$391:$B$427,0))/INDEX($D$391:$D$427,MATCH($F46,$B$391:$B$427,0)),SUMIFS('Input-Ext Allocators'!F$8:F$68,'Input-Ext Allocators'!$B$8:$B$68,$F46))*$D46</f>
        <v>0</v>
      </c>
      <c r="J46" s="11">
        <f ca="1">IFERROR(INDEX(J$391:J$427,MATCH($F46,$B$391:$B$427,0))/INDEX($D$391:$D$427,MATCH($F46,$B$391:$B$427,0)),SUMIFS('Input-Ext Allocators'!G$8:G$68,'Input-Ext Allocators'!$B$8:$B$68,$F46))*$D46</f>
        <v>0</v>
      </c>
      <c r="K46" s="11">
        <f ca="1">IFERROR(INDEX(K$391:K$427,MATCH($F46,$B$391:$B$427,0))/INDEX($D$391:$D$427,MATCH($F46,$B$391:$B$427,0)),SUMIFS('Input-Ext Allocators'!H$8:H$68,'Input-Ext Allocators'!$B$8:$B$68,$F46))*$D46</f>
        <v>0</v>
      </c>
    </row>
    <row r="47" spans="1:11" outlineLevel="1" x14ac:dyDescent="0.25">
      <c r="A47" s="30">
        <f>IF(ISBLANK('Input-Accounts'!A47),"",'Input-Accounts'!A47)</f>
        <v>37</v>
      </c>
      <c r="B47" s="49" t="str">
        <f>IF(ISBLANK('Input-Accounts'!B47),"",'Input-Accounts'!B47)</f>
        <v>Other equipment</v>
      </c>
      <c r="C47" s="30">
        <f>IF(ISBLANK('Input-Accounts'!C47),"",'Input-Accounts'!C47)</f>
        <v>371</v>
      </c>
      <c r="D47" s="11">
        <f t="shared" ca="1" si="9"/>
        <v>0</v>
      </c>
      <c r="E47" s="11">
        <f t="shared" ca="1" si="10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1">
        <f ca="1">IFERROR(INDEX(G$391:G$427,MATCH($F47,$B$391:$B$427,0))/INDEX($D$391:$D$427,MATCH($F47,$B$391:$B$427,0)),SUMIFS('Input-Ext Allocators'!D$8:D$68,'Input-Ext Allocators'!$B$8:$B$68,$F47))*$D47</f>
        <v>0</v>
      </c>
      <c r="H47" s="11">
        <f ca="1">IFERROR(INDEX(H$391:H$427,MATCH($F47,$B$391:$B$427,0))/INDEX($D$391:$D$427,MATCH($F47,$B$391:$B$427,0)),SUMIFS('Input-Ext Allocators'!E$8:E$68,'Input-Ext Allocators'!$B$8:$B$68,$F47))*$D47</f>
        <v>0</v>
      </c>
      <c r="I47" s="11">
        <f ca="1">IFERROR(INDEX(I$391:I$427,MATCH($F47,$B$391:$B$427,0))/INDEX($D$391:$D$427,MATCH($F47,$B$391:$B$427,0)),SUMIFS('Input-Ext Allocators'!F$8:F$68,'Input-Ext Allocators'!$B$8:$B$68,$F47))*$D47</f>
        <v>0</v>
      </c>
      <c r="J47" s="11">
        <f ca="1">IFERROR(INDEX(J$391:J$427,MATCH($F47,$B$391:$B$427,0))/INDEX($D$391:$D$427,MATCH($F47,$B$391:$B$427,0)),SUMIFS('Input-Ext Allocators'!G$8:G$68,'Input-Ext Allocators'!$B$8:$B$68,$F47))*$D47</f>
        <v>0</v>
      </c>
      <c r="K47" s="11">
        <f ca="1">IFERROR(INDEX(K$391:K$427,MATCH($F47,$B$391:$B$427,0))/INDEX($D$391:$D$427,MATCH($F47,$B$391:$B$427,0)),SUMIFS('Input-Ext Allocators'!H$8:H$68,'Input-Ext Allocators'!$B$8:$B$68,$F47))*$D47</f>
        <v>0</v>
      </c>
    </row>
    <row r="48" spans="1:11" outlineLevel="1" x14ac:dyDescent="0.25">
      <c r="A48" s="30">
        <f>IF(ISBLANK('Input-Accounts'!A48),"",'Input-Accounts'!A48)</f>
        <v>38</v>
      </c>
      <c r="B48" t="str">
        <f>IF(ISBLANK('Input-Accounts'!B48),"",'Input-Accounts'!B48)</f>
        <v xml:space="preserve">Subtotal - Transmission plant </v>
      </c>
      <c r="C48" s="30" t="str">
        <f>IF(ISBLANK('Input-Accounts'!C48),"",'Input-Accounts'!C48)</f>
        <v/>
      </c>
      <c r="D48" s="111">
        <f ca="1">SUBTOTAL(9,D42:D47)</f>
        <v>0</v>
      </c>
      <c r="E48" s="11">
        <f t="shared" ca="1" si="10"/>
        <v>0</v>
      </c>
      <c r="G48" s="111">
        <f t="shared" ref="G48:K48" ca="1" si="11">SUBTOTAL(9,G42:G47)</f>
        <v>0</v>
      </c>
      <c r="H48" s="111">
        <f t="shared" ca="1" si="11"/>
        <v>0</v>
      </c>
      <c r="I48" s="111">
        <f t="shared" ca="1" si="11"/>
        <v>0</v>
      </c>
      <c r="J48" s="111">
        <f t="shared" ca="1" si="11"/>
        <v>0</v>
      </c>
      <c r="K48" s="111">
        <f t="shared" ca="1" si="11"/>
        <v>0</v>
      </c>
    </row>
    <row r="49" spans="1:11" outlineLevel="1" x14ac:dyDescent="0.25">
      <c r="A49" s="30" t="str">
        <f>IF(ISBLANK('Input-Accounts'!A49),"",'Input-Accounts'!A49)</f>
        <v/>
      </c>
      <c r="B49" s="49" t="str">
        <f>IF(ISBLANK('Input-Accounts'!B49),"",'Input-Accounts'!B49)</f>
        <v/>
      </c>
      <c r="C49" s="30" t="str">
        <f>IF(ISBLANK('Input-Accounts'!C49),"",'Input-Accounts'!C49)</f>
        <v/>
      </c>
      <c r="D49" s="11"/>
      <c r="E49" s="11" t="str">
        <f t="shared" si="10"/>
        <v/>
      </c>
      <c r="F49" s="3"/>
      <c r="G49" s="11"/>
      <c r="H49" s="11"/>
      <c r="I49" s="11"/>
      <c r="J49" s="11"/>
      <c r="K49" s="11"/>
    </row>
    <row r="50" spans="1:11" outlineLevel="1" x14ac:dyDescent="0.25">
      <c r="A50" s="30">
        <f>IF(ISBLANK('Input-Accounts'!A50),"",'Input-Accounts'!A50)</f>
        <v>39</v>
      </c>
      <c r="B50" s="1" t="str">
        <f>IF(ISBLANK('Input-Accounts'!B50),"",'Input-Accounts'!B50)</f>
        <v>Distribution Plant</v>
      </c>
      <c r="C50" s="30" t="str">
        <f>IF(ISBLANK('Input-Accounts'!C50),"",'Input-Accounts'!C50)</f>
        <v/>
      </c>
      <c r="D50" s="11"/>
      <c r="E50" s="11" t="str">
        <f t="shared" si="10"/>
        <v/>
      </c>
      <c r="F50" s="3"/>
      <c r="G50" s="11"/>
      <c r="H50" s="11"/>
      <c r="I50" s="11"/>
      <c r="J50" s="11"/>
      <c r="K50" s="11"/>
    </row>
    <row r="51" spans="1:11" outlineLevel="1" x14ac:dyDescent="0.25">
      <c r="A51" s="30">
        <f>IF(ISBLANK('Input-Accounts'!A51),"",'Input-Accounts'!A51)</f>
        <v>40</v>
      </c>
      <c r="B51" s="49" t="str">
        <f>IF(ISBLANK('Input-Accounts'!B51),"",'Input-Accounts'!B51)</f>
        <v>Land and land rights</v>
      </c>
      <c r="C51" s="30">
        <f>IF(ISBLANK('Input-Accounts'!C51),"",'Input-Accounts'!C51)</f>
        <v>374</v>
      </c>
      <c r="D51" s="11">
        <f t="shared" ref="D51:D61" ca="1" si="12">INDIRECT("Classification!"&amp;$D$5&amp;ROW())</f>
        <v>0</v>
      </c>
      <c r="E51" s="11">
        <f t="shared" ca="1" si="10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1">
        <f ca="1">IFERROR(INDEX(G$391:G$427,MATCH($F51,$B$391:$B$427,0))/INDEX($D$391:$D$427,MATCH($F51,$B$391:$B$427,0)),SUMIFS('Input-Ext Allocators'!D$8:D$68,'Input-Ext Allocators'!$B$8:$B$68,$F51))*$D51</f>
        <v>0</v>
      </c>
      <c r="H51" s="11">
        <f ca="1">IFERROR(INDEX(H$391:H$427,MATCH($F51,$B$391:$B$427,0))/INDEX($D$391:$D$427,MATCH($F51,$B$391:$B$427,0)),SUMIFS('Input-Ext Allocators'!E$8:E$68,'Input-Ext Allocators'!$B$8:$B$68,$F51))*$D51</f>
        <v>0</v>
      </c>
      <c r="I51" s="11">
        <f ca="1">IFERROR(INDEX(I$391:I$427,MATCH($F51,$B$391:$B$427,0))/INDEX($D$391:$D$427,MATCH($F51,$B$391:$B$427,0)),SUMIFS('Input-Ext Allocators'!F$8:F$68,'Input-Ext Allocators'!$B$8:$B$68,$F51))*$D51</f>
        <v>0</v>
      </c>
      <c r="J51" s="11">
        <f ca="1">IFERROR(INDEX(J$391:J$427,MATCH($F51,$B$391:$B$427,0))/INDEX($D$391:$D$427,MATCH($F51,$B$391:$B$427,0)),SUMIFS('Input-Ext Allocators'!G$8:G$68,'Input-Ext Allocators'!$B$8:$B$68,$F51))*$D51</f>
        <v>0</v>
      </c>
      <c r="K51" s="11">
        <f ca="1">IFERROR(INDEX(K$391:K$427,MATCH($F51,$B$391:$B$427,0))/INDEX($D$391:$D$427,MATCH($F51,$B$391:$B$427,0)),SUMIFS('Input-Ext Allocators'!H$8:H$68,'Input-Ext Allocators'!$B$8:$B$68,$F51))*$D51</f>
        <v>0</v>
      </c>
    </row>
    <row r="52" spans="1:11" outlineLevel="1" x14ac:dyDescent="0.25">
      <c r="A52" s="30">
        <f>IF(ISBLANK('Input-Accounts'!A52),"",'Input-Accounts'!A52)</f>
        <v>41</v>
      </c>
      <c r="B52" s="49" t="str">
        <f>IF(ISBLANK('Input-Accounts'!B52),"",'Input-Accounts'!B52)</f>
        <v>Structures and improvements</v>
      </c>
      <c r="C52" s="30">
        <f>IF(ISBLANK('Input-Accounts'!C52),"",'Input-Accounts'!C52)</f>
        <v>375</v>
      </c>
      <c r="D52" s="11">
        <f t="shared" ca="1" si="12"/>
        <v>0</v>
      </c>
      <c r="E52" s="11">
        <f t="shared" ca="1" si="10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1">
        <f ca="1">IFERROR(INDEX(G$391:G$427,MATCH($F52,$B$391:$B$427,0))/INDEX($D$391:$D$427,MATCH($F52,$B$391:$B$427,0)),SUMIFS('Input-Ext Allocators'!D$8:D$68,'Input-Ext Allocators'!$B$8:$B$68,$F52))*$D52</f>
        <v>0</v>
      </c>
      <c r="H52" s="11">
        <f ca="1">IFERROR(INDEX(H$391:H$427,MATCH($F52,$B$391:$B$427,0))/INDEX($D$391:$D$427,MATCH($F52,$B$391:$B$427,0)),SUMIFS('Input-Ext Allocators'!E$8:E$68,'Input-Ext Allocators'!$B$8:$B$68,$F52))*$D52</f>
        <v>0</v>
      </c>
      <c r="I52" s="11">
        <f ca="1">IFERROR(INDEX(I$391:I$427,MATCH($F52,$B$391:$B$427,0))/INDEX($D$391:$D$427,MATCH($F52,$B$391:$B$427,0)),SUMIFS('Input-Ext Allocators'!F$8:F$68,'Input-Ext Allocators'!$B$8:$B$68,$F52))*$D52</f>
        <v>0</v>
      </c>
      <c r="J52" s="11">
        <f ca="1">IFERROR(INDEX(J$391:J$427,MATCH($F52,$B$391:$B$427,0))/INDEX($D$391:$D$427,MATCH($F52,$B$391:$B$427,0)),SUMIFS('Input-Ext Allocators'!G$8:G$68,'Input-Ext Allocators'!$B$8:$B$68,$F52))*$D52</f>
        <v>0</v>
      </c>
      <c r="K52" s="11">
        <f ca="1">IFERROR(INDEX(K$391:K$427,MATCH($F52,$B$391:$B$427,0))/INDEX($D$391:$D$427,MATCH($F52,$B$391:$B$427,0)),SUMIFS('Input-Ext Allocators'!H$8:H$68,'Input-Ext Allocators'!$B$8:$B$68,$F52))*$D52</f>
        <v>0</v>
      </c>
    </row>
    <row r="53" spans="1:11" outlineLevel="1" x14ac:dyDescent="0.25">
      <c r="A53" s="30">
        <f>IF(ISBLANK('Input-Accounts'!A53),"",'Input-Accounts'!A53)</f>
        <v>42</v>
      </c>
      <c r="B53" s="49" t="str">
        <f>IF(ISBLANK('Input-Accounts'!B53),"",'Input-Accounts'!B53)</f>
        <v>Mains - Low Pressure</v>
      </c>
      <c r="C53" s="30">
        <f>IF(ISBLANK('Input-Accounts'!C53),"",'Input-Accounts'!C53)</f>
        <v>376.1</v>
      </c>
      <c r="D53" s="11">
        <f t="shared" ca="1" si="12"/>
        <v>0</v>
      </c>
      <c r="E53" s="11">
        <f t="shared" ca="1" si="10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1">
        <f ca="1">IFERROR(INDEX(G$391:G$427,MATCH($F53,$B$391:$B$427,0))/INDEX($D$391:$D$427,MATCH($F53,$B$391:$B$427,0)),SUMIFS('Input-Ext Allocators'!D$8:D$68,'Input-Ext Allocators'!$B$8:$B$68,$F53))*$D53</f>
        <v>0</v>
      </c>
      <c r="H53" s="11">
        <f ca="1">IFERROR(INDEX(H$391:H$427,MATCH($F53,$B$391:$B$427,0))/INDEX($D$391:$D$427,MATCH($F53,$B$391:$B$427,0)),SUMIFS('Input-Ext Allocators'!E$8:E$68,'Input-Ext Allocators'!$B$8:$B$68,$F53))*$D53</f>
        <v>0</v>
      </c>
      <c r="I53" s="11">
        <f ca="1">IFERROR(INDEX(I$391:I$427,MATCH($F53,$B$391:$B$427,0))/INDEX($D$391:$D$427,MATCH($F53,$B$391:$B$427,0)),SUMIFS('Input-Ext Allocators'!F$8:F$68,'Input-Ext Allocators'!$B$8:$B$68,$F53))*$D53</f>
        <v>0</v>
      </c>
      <c r="J53" s="11">
        <f ca="1">IFERROR(INDEX(J$391:J$427,MATCH($F53,$B$391:$B$427,0))/INDEX($D$391:$D$427,MATCH($F53,$B$391:$B$427,0)),SUMIFS('Input-Ext Allocators'!G$8:G$68,'Input-Ext Allocators'!$B$8:$B$68,$F53))*$D53</f>
        <v>0</v>
      </c>
      <c r="K53" s="11">
        <f ca="1">IFERROR(INDEX(K$391:K$427,MATCH($F53,$B$391:$B$427,0))/INDEX($D$391:$D$427,MATCH($F53,$B$391:$B$427,0)),SUMIFS('Input-Ext Allocators'!H$8:H$68,'Input-Ext Allocators'!$B$8:$B$68,$F53))*$D53</f>
        <v>0</v>
      </c>
    </row>
    <row r="54" spans="1:11" outlineLevel="1" x14ac:dyDescent="0.25">
      <c r="A54" s="30">
        <f>IF(ISBLANK('Input-Accounts'!A54),"",'Input-Accounts'!A54)</f>
        <v>43</v>
      </c>
      <c r="B54" s="49" t="str">
        <f>IF(ISBLANK('Input-Accounts'!B54),"",'Input-Accounts'!B54)</f>
        <v>Mains - Regulated Pressure</v>
      </c>
      <c r="C54" s="30">
        <f>IF(ISBLANK('Input-Accounts'!C54),"",'Input-Accounts'!C54)</f>
        <v>376.2</v>
      </c>
      <c r="D54" s="11">
        <f t="shared" ca="1" si="12"/>
        <v>0</v>
      </c>
      <c r="E54" s="11">
        <f t="shared" ca="1" si="10"/>
        <v>0</v>
      </c>
      <c r="F54" s="3" t="str" cm="1">
        <f t="array" aca="1" ref="F54" ca="1">IF(D54=0,"-",IF('Input-Accounts'!$E54&lt;&gt;0,'Input-Accounts'!$E54,INDEX('Input-Accounts'!$H54:$J54,,MATCH($F$6,'Input-Accounts'!$H$6:$J$6,0))))</f>
        <v>-</v>
      </c>
      <c r="G54" s="11">
        <f ca="1">IFERROR(INDEX(G$391:G$427,MATCH($F54,$B$391:$B$427,0))/INDEX($D$391:$D$427,MATCH($F54,$B$391:$B$427,0)),SUMIFS('Input-Ext Allocators'!D$8:D$68,'Input-Ext Allocators'!$B$8:$B$68,$F54))*$D54</f>
        <v>0</v>
      </c>
      <c r="H54" s="11">
        <f ca="1">IFERROR(INDEX(H$391:H$427,MATCH($F54,$B$391:$B$427,0))/INDEX($D$391:$D$427,MATCH($F54,$B$391:$B$427,0)),SUMIFS('Input-Ext Allocators'!E$8:E$68,'Input-Ext Allocators'!$B$8:$B$68,$F54))*$D54</f>
        <v>0</v>
      </c>
      <c r="I54" s="11">
        <f ca="1">IFERROR(INDEX(I$391:I$427,MATCH($F54,$B$391:$B$427,0))/INDEX($D$391:$D$427,MATCH($F54,$B$391:$B$427,0)),SUMIFS('Input-Ext Allocators'!F$8:F$68,'Input-Ext Allocators'!$B$8:$B$68,$F54))*$D54</f>
        <v>0</v>
      </c>
      <c r="J54" s="11">
        <f ca="1">IFERROR(INDEX(J$391:J$427,MATCH($F54,$B$391:$B$427,0))/INDEX($D$391:$D$427,MATCH($F54,$B$391:$B$427,0)),SUMIFS('Input-Ext Allocators'!G$8:G$68,'Input-Ext Allocators'!$B$8:$B$68,$F54))*$D54</f>
        <v>0</v>
      </c>
      <c r="K54" s="11">
        <f ca="1">IFERROR(INDEX(K$391:K$427,MATCH($F54,$B$391:$B$427,0))/INDEX($D$391:$D$427,MATCH($F54,$B$391:$B$427,0)),SUMIFS('Input-Ext Allocators'!H$8:H$68,'Input-Ext Allocators'!$B$8:$B$68,$F54))*$D54</f>
        <v>0</v>
      </c>
    </row>
    <row r="55" spans="1:11" outlineLevel="1" x14ac:dyDescent="0.25">
      <c r="A55" s="30">
        <f>IF(ISBLANK('Input-Accounts'!A55),"",'Input-Accounts'!A55)</f>
        <v>44</v>
      </c>
      <c r="B55" s="49" t="str">
        <f>IF(ISBLANK('Input-Accounts'!B55),"",'Input-Accounts'!B55)</f>
        <v>Measuring and regulating station equipment—general</v>
      </c>
      <c r="C55" s="30">
        <f>IF(ISBLANK('Input-Accounts'!C55),"",'Input-Accounts'!C55)</f>
        <v>378</v>
      </c>
      <c r="D55" s="11">
        <f t="shared" ca="1" si="12"/>
        <v>0</v>
      </c>
      <c r="E55" s="11">
        <f t="shared" ca="1" si="10"/>
        <v>0</v>
      </c>
      <c r="F55" s="3" t="str" cm="1">
        <f t="array" aca="1" ref="F55" ca="1">IF(D55=0,"-",IF('Input-Accounts'!$E55&lt;&gt;0,'Input-Accounts'!$E55,INDEX('Input-Accounts'!$H55:$J55,,MATCH($F$6,'Input-Accounts'!$H$6:$J$6,0))))</f>
        <v>-</v>
      </c>
      <c r="G55" s="11">
        <f ca="1">IFERROR(INDEX(G$391:G$427,MATCH($F55,$B$391:$B$427,0))/INDEX($D$391:$D$427,MATCH($F55,$B$391:$B$427,0)),SUMIFS('Input-Ext Allocators'!D$8:D$68,'Input-Ext Allocators'!$B$8:$B$68,$F55))*$D55</f>
        <v>0</v>
      </c>
      <c r="H55" s="11">
        <f ca="1">IFERROR(INDEX(H$391:H$427,MATCH($F55,$B$391:$B$427,0))/INDEX($D$391:$D$427,MATCH($F55,$B$391:$B$427,0)),SUMIFS('Input-Ext Allocators'!E$8:E$68,'Input-Ext Allocators'!$B$8:$B$68,$F55))*$D55</f>
        <v>0</v>
      </c>
      <c r="I55" s="11">
        <f ca="1">IFERROR(INDEX(I$391:I$427,MATCH($F55,$B$391:$B$427,0))/INDEX($D$391:$D$427,MATCH($F55,$B$391:$B$427,0)),SUMIFS('Input-Ext Allocators'!F$8:F$68,'Input-Ext Allocators'!$B$8:$B$68,$F55))*$D55</f>
        <v>0</v>
      </c>
      <c r="J55" s="11">
        <f ca="1">IFERROR(INDEX(J$391:J$427,MATCH($F55,$B$391:$B$427,0))/INDEX($D$391:$D$427,MATCH($F55,$B$391:$B$427,0)),SUMIFS('Input-Ext Allocators'!G$8:G$68,'Input-Ext Allocators'!$B$8:$B$68,$F55))*$D55</f>
        <v>0</v>
      </c>
      <c r="K55" s="11">
        <f ca="1">IFERROR(INDEX(K$391:K$427,MATCH($F55,$B$391:$B$427,0))/INDEX($D$391:$D$427,MATCH($F55,$B$391:$B$427,0)),SUMIFS('Input-Ext Allocators'!H$8:H$68,'Input-Ext Allocators'!$B$8:$B$68,$F55))*$D55</f>
        <v>0</v>
      </c>
    </row>
    <row r="56" spans="1:11" outlineLevel="1" x14ac:dyDescent="0.25">
      <c r="A56" s="30">
        <f>IF(ISBLANK('Input-Accounts'!A56),"",'Input-Accounts'!A56)</f>
        <v>45</v>
      </c>
      <c r="B56" s="49" t="str">
        <f>IF(ISBLANK('Input-Accounts'!B56),"",'Input-Accounts'!B56)</f>
        <v>Services</v>
      </c>
      <c r="C56" s="30">
        <f>IF(ISBLANK('Input-Accounts'!C56),"",'Input-Accounts'!C56)</f>
        <v>380</v>
      </c>
      <c r="D56" s="11">
        <f t="shared" ca="1" si="12"/>
        <v>0</v>
      </c>
      <c r="E56" s="11">
        <f t="shared" ca="1" si="10"/>
        <v>0</v>
      </c>
      <c r="F56" s="3" t="str" cm="1">
        <f t="array" aca="1" ref="F56" ca="1">IF(D56=0,"-",IF('Input-Accounts'!$E56&lt;&gt;0,'Input-Accounts'!$E56,INDEX('Input-Accounts'!$H56:$J56,,MATCH($F$6,'Input-Accounts'!$H$6:$J$6,0))))</f>
        <v>-</v>
      </c>
      <c r="G56" s="11">
        <f ca="1">IFERROR(INDEX(G$391:G$427,MATCH($F56,$B$391:$B$427,0))/INDEX($D$391:$D$427,MATCH($F56,$B$391:$B$427,0)),SUMIFS('Input-Ext Allocators'!D$8:D$68,'Input-Ext Allocators'!$B$8:$B$68,$F56))*$D56</f>
        <v>0</v>
      </c>
      <c r="H56" s="11">
        <f ca="1">IFERROR(INDEX(H$391:H$427,MATCH($F56,$B$391:$B$427,0))/INDEX($D$391:$D$427,MATCH($F56,$B$391:$B$427,0)),SUMIFS('Input-Ext Allocators'!E$8:E$68,'Input-Ext Allocators'!$B$8:$B$68,$F56))*$D56</f>
        <v>0</v>
      </c>
      <c r="I56" s="11">
        <f ca="1">IFERROR(INDEX(I$391:I$427,MATCH($F56,$B$391:$B$427,0))/INDEX($D$391:$D$427,MATCH($F56,$B$391:$B$427,0)),SUMIFS('Input-Ext Allocators'!F$8:F$68,'Input-Ext Allocators'!$B$8:$B$68,$F56))*$D56</f>
        <v>0</v>
      </c>
      <c r="J56" s="11">
        <f ca="1">IFERROR(INDEX(J$391:J$427,MATCH($F56,$B$391:$B$427,0))/INDEX($D$391:$D$427,MATCH($F56,$B$391:$B$427,0)),SUMIFS('Input-Ext Allocators'!G$8:G$68,'Input-Ext Allocators'!$B$8:$B$68,$F56))*$D56</f>
        <v>0</v>
      </c>
      <c r="K56" s="11">
        <f ca="1">IFERROR(INDEX(K$391:K$427,MATCH($F56,$B$391:$B$427,0))/INDEX($D$391:$D$427,MATCH($F56,$B$391:$B$427,0)),SUMIFS('Input-Ext Allocators'!H$8:H$68,'Input-Ext Allocators'!$B$8:$B$68,$F56))*$D56</f>
        <v>0</v>
      </c>
    </row>
    <row r="57" spans="1:11" outlineLevel="1" x14ac:dyDescent="0.25">
      <c r="A57" s="30">
        <f>IF(ISBLANK('Input-Accounts'!A57),"",'Input-Accounts'!A57)</f>
        <v>46</v>
      </c>
      <c r="B57" s="49" t="str">
        <f>IF(ISBLANK('Input-Accounts'!B57),"",'Input-Accounts'!B57)</f>
        <v>Meters</v>
      </c>
      <c r="C57" s="30">
        <f>IF(ISBLANK('Input-Accounts'!C57),"",'Input-Accounts'!C57)</f>
        <v>381</v>
      </c>
      <c r="D57" s="11">
        <f t="shared" ca="1" si="12"/>
        <v>0</v>
      </c>
      <c r="E57" s="11">
        <f t="shared" ca="1" si="10"/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1">
        <f ca="1">IFERROR(INDEX(G$391:G$427,MATCH($F57,$B$391:$B$427,0))/INDEX($D$391:$D$427,MATCH($F57,$B$391:$B$427,0)),SUMIFS('Input-Ext Allocators'!D$8:D$68,'Input-Ext Allocators'!$B$8:$B$68,$F57))*$D57</f>
        <v>0</v>
      </c>
      <c r="H57" s="11">
        <f ca="1">IFERROR(INDEX(H$391:H$427,MATCH($F57,$B$391:$B$427,0))/INDEX($D$391:$D$427,MATCH($F57,$B$391:$B$427,0)),SUMIFS('Input-Ext Allocators'!E$8:E$68,'Input-Ext Allocators'!$B$8:$B$68,$F57))*$D57</f>
        <v>0</v>
      </c>
      <c r="I57" s="11">
        <f ca="1">IFERROR(INDEX(I$391:I$427,MATCH($F57,$B$391:$B$427,0))/INDEX($D$391:$D$427,MATCH($F57,$B$391:$B$427,0)),SUMIFS('Input-Ext Allocators'!F$8:F$68,'Input-Ext Allocators'!$B$8:$B$68,$F57))*$D57</f>
        <v>0</v>
      </c>
      <c r="J57" s="11">
        <f ca="1">IFERROR(INDEX(J$391:J$427,MATCH($F57,$B$391:$B$427,0))/INDEX($D$391:$D$427,MATCH($F57,$B$391:$B$427,0)),SUMIFS('Input-Ext Allocators'!G$8:G$68,'Input-Ext Allocators'!$B$8:$B$68,$F57))*$D57</f>
        <v>0</v>
      </c>
      <c r="K57" s="11">
        <f ca="1">IFERROR(INDEX(K$391:K$427,MATCH($F57,$B$391:$B$427,0))/INDEX($D$391:$D$427,MATCH($F57,$B$391:$B$427,0)),SUMIFS('Input-Ext Allocators'!H$8:H$68,'Input-Ext Allocators'!$B$8:$B$68,$F57))*$D57</f>
        <v>0</v>
      </c>
    </row>
    <row r="58" spans="1:11" outlineLevel="1" x14ac:dyDescent="0.25">
      <c r="A58" s="30">
        <f>IF(ISBLANK('Input-Accounts'!A58),"",'Input-Accounts'!A58)</f>
        <v>47</v>
      </c>
      <c r="B58" s="49" t="str">
        <f>IF(ISBLANK('Input-Accounts'!B58),"",'Input-Accounts'!B58)</f>
        <v>Meter installations</v>
      </c>
      <c r="C58" s="30">
        <f>IF(ISBLANK('Input-Accounts'!C58),"",'Input-Accounts'!C58)</f>
        <v>382</v>
      </c>
      <c r="D58" s="11">
        <f t="shared" ca="1" si="12"/>
        <v>0</v>
      </c>
      <c r="E58" s="11">
        <f t="shared" ca="1" si="10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1">
        <f ca="1">IFERROR(INDEX(G$391:G$427,MATCH($F58,$B$391:$B$427,0))/INDEX($D$391:$D$427,MATCH($F58,$B$391:$B$427,0)),SUMIFS('Input-Ext Allocators'!D$8:D$68,'Input-Ext Allocators'!$B$8:$B$68,$F58))*$D58</f>
        <v>0</v>
      </c>
      <c r="H58" s="11">
        <f ca="1">IFERROR(INDEX(H$391:H$427,MATCH($F58,$B$391:$B$427,0))/INDEX($D$391:$D$427,MATCH($F58,$B$391:$B$427,0)),SUMIFS('Input-Ext Allocators'!E$8:E$68,'Input-Ext Allocators'!$B$8:$B$68,$F58))*$D58</f>
        <v>0</v>
      </c>
      <c r="I58" s="11">
        <f ca="1">IFERROR(INDEX(I$391:I$427,MATCH($F58,$B$391:$B$427,0))/INDEX($D$391:$D$427,MATCH($F58,$B$391:$B$427,0)),SUMIFS('Input-Ext Allocators'!F$8:F$68,'Input-Ext Allocators'!$B$8:$B$68,$F58))*$D58</f>
        <v>0</v>
      </c>
      <c r="J58" s="11">
        <f ca="1">IFERROR(INDEX(J$391:J$427,MATCH($F58,$B$391:$B$427,0))/INDEX($D$391:$D$427,MATCH($F58,$B$391:$B$427,0)),SUMIFS('Input-Ext Allocators'!G$8:G$68,'Input-Ext Allocators'!$B$8:$B$68,$F58))*$D58</f>
        <v>0</v>
      </c>
      <c r="K58" s="11">
        <f ca="1">IFERROR(INDEX(K$391:K$427,MATCH($F58,$B$391:$B$427,0))/INDEX($D$391:$D$427,MATCH($F58,$B$391:$B$427,0)),SUMIFS('Input-Ext Allocators'!H$8:H$68,'Input-Ext Allocators'!$B$8:$B$68,$F58))*$D58</f>
        <v>0</v>
      </c>
    </row>
    <row r="59" spans="1:11" outlineLevel="1" x14ac:dyDescent="0.25">
      <c r="A59" s="30">
        <f>IF(ISBLANK('Input-Accounts'!A59),"",'Input-Accounts'!A59)</f>
        <v>48</v>
      </c>
      <c r="B59" s="49" t="str">
        <f>IF(ISBLANK('Input-Accounts'!B59),"",'Input-Accounts'!B59)</f>
        <v>Industrial measuring and regulating station equipment</v>
      </c>
      <c r="C59" s="30">
        <f>IF(ISBLANK('Input-Accounts'!C59),"",'Input-Accounts'!C59)</f>
        <v>385</v>
      </c>
      <c r="D59" s="11">
        <f t="shared" ca="1" si="12"/>
        <v>0</v>
      </c>
      <c r="E59" s="11">
        <f t="shared" ca="1" si="10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1">
        <f ca="1">IFERROR(INDEX(G$391:G$427,MATCH($F59,$B$391:$B$427,0))/INDEX($D$391:$D$427,MATCH($F59,$B$391:$B$427,0)),SUMIFS('Input-Ext Allocators'!D$8:D$68,'Input-Ext Allocators'!$B$8:$B$68,$F59))*$D59</f>
        <v>0</v>
      </c>
      <c r="H59" s="11">
        <f ca="1">IFERROR(INDEX(H$391:H$427,MATCH($F59,$B$391:$B$427,0))/INDEX($D$391:$D$427,MATCH($F59,$B$391:$B$427,0)),SUMIFS('Input-Ext Allocators'!E$8:E$68,'Input-Ext Allocators'!$B$8:$B$68,$F59))*$D59</f>
        <v>0</v>
      </c>
      <c r="I59" s="11">
        <f ca="1">IFERROR(INDEX(I$391:I$427,MATCH($F59,$B$391:$B$427,0))/INDEX($D$391:$D$427,MATCH($F59,$B$391:$B$427,0)),SUMIFS('Input-Ext Allocators'!F$8:F$68,'Input-Ext Allocators'!$B$8:$B$68,$F59))*$D59</f>
        <v>0</v>
      </c>
      <c r="J59" s="11">
        <f ca="1">IFERROR(INDEX(J$391:J$427,MATCH($F59,$B$391:$B$427,0))/INDEX($D$391:$D$427,MATCH($F59,$B$391:$B$427,0)),SUMIFS('Input-Ext Allocators'!G$8:G$68,'Input-Ext Allocators'!$B$8:$B$68,$F59))*$D59</f>
        <v>0</v>
      </c>
      <c r="K59" s="11">
        <f ca="1">IFERROR(INDEX(K$391:K$427,MATCH($F59,$B$391:$B$427,0))/INDEX($D$391:$D$427,MATCH($F59,$B$391:$B$427,0)),SUMIFS('Input-Ext Allocators'!H$8:H$68,'Input-Ext Allocators'!$B$8:$B$68,$F59))*$D59</f>
        <v>0</v>
      </c>
    </row>
    <row r="60" spans="1:11" outlineLevel="1" x14ac:dyDescent="0.25">
      <c r="A60" s="30">
        <f>IF(ISBLANK('Input-Accounts'!A60),"",'Input-Accounts'!A60)</f>
        <v>49</v>
      </c>
      <c r="B60" s="49" t="str">
        <f>IF(ISBLANK('Input-Accounts'!B60),"",'Input-Accounts'!B60)</f>
        <v>Other property on customers' premises</v>
      </c>
      <c r="C60" s="30">
        <f>IF(ISBLANK('Input-Accounts'!C60),"",'Input-Accounts'!C60)</f>
        <v>386</v>
      </c>
      <c r="D60" s="11">
        <f t="shared" ca="1" si="12"/>
        <v>0</v>
      </c>
      <c r="E60" s="11">
        <f t="shared" ca="1" si="10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1">
        <f ca="1">IFERROR(INDEX(G$391:G$427,MATCH($F60,$B$391:$B$427,0))/INDEX($D$391:$D$427,MATCH($F60,$B$391:$B$427,0)),SUMIFS('Input-Ext Allocators'!D$8:D$68,'Input-Ext Allocators'!$B$8:$B$68,$F60))*$D60</f>
        <v>0</v>
      </c>
      <c r="H60" s="11">
        <f ca="1">IFERROR(INDEX(H$391:H$427,MATCH($F60,$B$391:$B$427,0))/INDEX($D$391:$D$427,MATCH($F60,$B$391:$B$427,0)),SUMIFS('Input-Ext Allocators'!E$8:E$68,'Input-Ext Allocators'!$B$8:$B$68,$F60))*$D60</f>
        <v>0</v>
      </c>
      <c r="I60" s="11">
        <f ca="1">IFERROR(INDEX(I$391:I$427,MATCH($F60,$B$391:$B$427,0))/INDEX($D$391:$D$427,MATCH($F60,$B$391:$B$427,0)),SUMIFS('Input-Ext Allocators'!F$8:F$68,'Input-Ext Allocators'!$B$8:$B$68,$F60))*$D60</f>
        <v>0</v>
      </c>
      <c r="J60" s="11">
        <f ca="1">IFERROR(INDEX(J$391:J$427,MATCH($F60,$B$391:$B$427,0))/INDEX($D$391:$D$427,MATCH($F60,$B$391:$B$427,0)),SUMIFS('Input-Ext Allocators'!G$8:G$68,'Input-Ext Allocators'!$B$8:$B$68,$F60))*$D60</f>
        <v>0</v>
      </c>
      <c r="K60" s="11">
        <f ca="1">IFERROR(INDEX(K$391:K$427,MATCH($F60,$B$391:$B$427,0))/INDEX($D$391:$D$427,MATCH($F60,$B$391:$B$427,0)),SUMIFS('Input-Ext Allocators'!H$8:H$68,'Input-Ext Allocators'!$B$8:$B$68,$F60))*$D60</f>
        <v>0</v>
      </c>
    </row>
    <row r="61" spans="1:11" outlineLevel="1" x14ac:dyDescent="0.25">
      <c r="A61" s="30">
        <f>IF(ISBLANK('Input-Accounts'!A61),"",'Input-Accounts'!A61)</f>
        <v>50</v>
      </c>
      <c r="B61" s="49" t="str">
        <f>IF(ISBLANK('Input-Accounts'!B61),"",'Input-Accounts'!B61)</f>
        <v>Other equipment</v>
      </c>
      <c r="C61" s="30">
        <f>IF(ISBLANK('Input-Accounts'!C61),"",'Input-Accounts'!C61)</f>
        <v>387</v>
      </c>
      <c r="D61" s="11">
        <f t="shared" ca="1" si="12"/>
        <v>0</v>
      </c>
      <c r="E61" s="11">
        <f t="shared" ca="1" si="10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1">
        <f ca="1">IFERROR(INDEX(G$391:G$427,MATCH($F61,$B$391:$B$427,0))/INDEX($D$391:$D$427,MATCH($F61,$B$391:$B$427,0)),SUMIFS('Input-Ext Allocators'!D$8:D$68,'Input-Ext Allocators'!$B$8:$B$68,$F61))*$D61</f>
        <v>0</v>
      </c>
      <c r="H61" s="11">
        <f ca="1">IFERROR(INDEX(H$391:H$427,MATCH($F61,$B$391:$B$427,0))/INDEX($D$391:$D$427,MATCH($F61,$B$391:$B$427,0)),SUMIFS('Input-Ext Allocators'!E$8:E$68,'Input-Ext Allocators'!$B$8:$B$68,$F61))*$D61</f>
        <v>0</v>
      </c>
      <c r="I61" s="11">
        <f ca="1">IFERROR(INDEX(I$391:I$427,MATCH($F61,$B$391:$B$427,0))/INDEX($D$391:$D$427,MATCH($F61,$B$391:$B$427,0)),SUMIFS('Input-Ext Allocators'!F$8:F$68,'Input-Ext Allocators'!$B$8:$B$68,$F61))*$D61</f>
        <v>0</v>
      </c>
      <c r="J61" s="11">
        <f ca="1">IFERROR(INDEX(J$391:J$427,MATCH($F61,$B$391:$B$427,0))/INDEX($D$391:$D$427,MATCH($F61,$B$391:$B$427,0)),SUMIFS('Input-Ext Allocators'!G$8:G$68,'Input-Ext Allocators'!$B$8:$B$68,$F61))*$D61</f>
        <v>0</v>
      </c>
      <c r="K61" s="11">
        <f ca="1">IFERROR(INDEX(K$391:K$427,MATCH($F61,$B$391:$B$427,0))/INDEX($D$391:$D$427,MATCH($F61,$B$391:$B$427,0)),SUMIFS('Input-Ext Allocators'!H$8:H$68,'Input-Ext Allocators'!$B$8:$B$68,$F61))*$D61</f>
        <v>0</v>
      </c>
    </row>
    <row r="62" spans="1:11" outlineLevel="1" x14ac:dyDescent="0.25">
      <c r="A62" s="30">
        <f>IF(ISBLANK('Input-Accounts'!A62),"",'Input-Accounts'!A62)</f>
        <v>51</v>
      </c>
      <c r="B62" t="str">
        <f>IF(ISBLANK('Input-Accounts'!B62),"",'Input-Accounts'!B62)</f>
        <v>Subtotal - Distribution Plant</v>
      </c>
      <c r="C62" s="30" t="str">
        <f>IF(ISBLANK('Input-Accounts'!C62),"",'Input-Accounts'!C62)</f>
        <v/>
      </c>
      <c r="D62" s="111">
        <f ca="1">SUBTOTAL(9,D51:D61)</f>
        <v>0</v>
      </c>
      <c r="E62" s="11">
        <f t="shared" ca="1" si="10"/>
        <v>0</v>
      </c>
      <c r="G62" s="111">
        <f t="shared" ref="G62:K62" ca="1" si="13">SUBTOTAL(9,G51:G61)</f>
        <v>0</v>
      </c>
      <c r="H62" s="111">
        <f t="shared" ca="1" si="13"/>
        <v>0</v>
      </c>
      <c r="I62" s="111">
        <f t="shared" ca="1" si="13"/>
        <v>0</v>
      </c>
      <c r="J62" s="111">
        <f t="shared" ca="1" si="13"/>
        <v>0</v>
      </c>
      <c r="K62" s="111">
        <f t="shared" ca="1" si="13"/>
        <v>0</v>
      </c>
    </row>
    <row r="63" spans="1:11" outlineLevel="1" x14ac:dyDescent="0.25">
      <c r="A63" s="30" t="str">
        <f>IF(ISBLANK('Input-Accounts'!A63),"",'Input-Accounts'!A63)</f>
        <v/>
      </c>
      <c r="B63" s="49" t="str">
        <f>IF(ISBLANK('Input-Accounts'!B63),"",'Input-Accounts'!B63)</f>
        <v/>
      </c>
      <c r="C63" s="30" t="str">
        <f>IF(ISBLANK('Input-Accounts'!C63),"",'Input-Accounts'!C63)</f>
        <v/>
      </c>
      <c r="D63" s="11"/>
      <c r="E63" s="11"/>
      <c r="G63" s="11"/>
      <c r="H63" s="11"/>
      <c r="I63" s="11"/>
      <c r="J63" s="11"/>
      <c r="K63" s="11"/>
    </row>
    <row r="64" spans="1:11" outlineLevel="1" x14ac:dyDescent="0.25">
      <c r="A64" s="30">
        <f>IF(ISBLANK('Input-Accounts'!A64),"",'Input-Accounts'!A64)</f>
        <v>52</v>
      </c>
      <c r="B64" s="1" t="str">
        <f>IF(ISBLANK('Input-Accounts'!B64),"",'Input-Accounts'!B64)</f>
        <v>General Plant</v>
      </c>
      <c r="C64" s="30" t="str">
        <f>IF(ISBLANK('Input-Accounts'!C64),"",'Input-Accounts'!C64)</f>
        <v/>
      </c>
      <c r="D64" s="11"/>
      <c r="E64" s="11"/>
      <c r="G64" s="11"/>
      <c r="H64" s="11"/>
      <c r="I64" s="11"/>
      <c r="J64" s="11"/>
      <c r="K64" s="11"/>
    </row>
    <row r="65" spans="1:11" outlineLevel="1" x14ac:dyDescent="0.25">
      <c r="A65" s="30">
        <f>IF(ISBLANK('Input-Accounts'!A65),"",'Input-Accounts'!A65)</f>
        <v>53</v>
      </c>
      <c r="B65" s="49" t="str">
        <f>IF(ISBLANK('Input-Accounts'!B65),"",'Input-Accounts'!B65)</f>
        <v>Land and Land Rights</v>
      </c>
      <c r="C65" s="30">
        <f>IF(ISBLANK('Input-Accounts'!C65),"",'Input-Accounts'!C65)</f>
        <v>389</v>
      </c>
      <c r="D65" s="11">
        <f t="shared" ref="D65:D75" ca="1" si="14">INDIRECT("Classification!"&amp;$D$5&amp;ROW())</f>
        <v>132825.09005843179</v>
      </c>
      <c r="E65" s="11">
        <f t="shared" ref="E65:E76" ca="1" si="15">IFERROR(IF(D65="","",IF(D65=0,0,IF(ABS(D65-SUM($G65:$K65))&lt;Check_Limit,0,1))),1)</f>
        <v>0</v>
      </c>
      <c r="F65" s="3" t="str" cm="1">
        <f t="array" aca="1" ref="F65" ca="1">IF(D65=0,"-",IF('Input-Accounts'!$E65&lt;&gt;0,'Input-Accounts'!$E65,INDEX('Input-Accounts'!$H65:$J65,,MATCH($F$6,'Input-Accounts'!$H$6:$J$6,0))))</f>
        <v>INT_PSTD_PLANT</v>
      </c>
      <c r="G65" s="11">
        <f ca="1">IFERROR(INDEX(G$391:G$427,MATCH($F65,$B$391:$B$427,0))/INDEX($D$391:$D$427,MATCH($F65,$B$391:$B$427,0)),SUMIFS('Input-Ext Allocators'!D$8:D$68,'Input-Ext Allocators'!$B$8:$B$68,$F65))*$D65</f>
        <v>18602.50984015263</v>
      </c>
      <c r="H65" s="11">
        <f ca="1">IFERROR(INDEX(H$391:H$427,MATCH($F65,$B$391:$B$427,0))/INDEX($D$391:$D$427,MATCH($F65,$B$391:$B$427,0)),SUMIFS('Input-Ext Allocators'!E$8:E$68,'Input-Ext Allocators'!$B$8:$B$68,$F65))*$D65</f>
        <v>6658.8747675084514</v>
      </c>
      <c r="I65" s="11">
        <f ca="1">IFERROR(INDEX(I$391:I$427,MATCH($F65,$B$391:$B$427,0))/INDEX($D$391:$D$427,MATCH($F65,$B$391:$B$427,0)),SUMIFS('Input-Ext Allocators'!F$8:F$68,'Input-Ext Allocators'!$B$8:$B$68,$F65))*$D65</f>
        <v>22031.313555351157</v>
      </c>
      <c r="J65" s="11">
        <f ca="1">IFERROR(INDEX(J$391:J$427,MATCH($F65,$B$391:$B$427,0))/INDEX($D$391:$D$427,MATCH($F65,$B$391:$B$427,0)),SUMIFS('Input-Ext Allocators'!G$8:G$68,'Input-Ext Allocators'!$B$8:$B$68,$F65))*$D65</f>
        <v>44684.131095266006</v>
      </c>
      <c r="K65" s="11">
        <f ca="1">IFERROR(INDEX(K$391:K$427,MATCH($F65,$B$391:$B$427,0))/INDEX($D$391:$D$427,MATCH($F65,$B$391:$B$427,0)),SUMIFS('Input-Ext Allocators'!H$8:H$68,'Input-Ext Allocators'!$B$8:$B$68,$F65))*$D65</f>
        <v>40848.260800153519</v>
      </c>
    </row>
    <row r="66" spans="1:11" outlineLevel="1" x14ac:dyDescent="0.25">
      <c r="A66" s="30">
        <f>IF(ISBLANK('Input-Accounts'!A66),"",'Input-Accounts'!A66)</f>
        <v>54</v>
      </c>
      <c r="B66" s="49" t="str">
        <f>IF(ISBLANK('Input-Accounts'!B66),"",'Input-Accounts'!B66)</f>
        <v>Structures and Improvements</v>
      </c>
      <c r="C66" s="30">
        <f>IF(ISBLANK('Input-Accounts'!C66),"",'Input-Accounts'!C66)</f>
        <v>390</v>
      </c>
      <c r="D66" s="11">
        <f t="shared" ca="1" si="14"/>
        <v>2418371.4317683703</v>
      </c>
      <c r="E66" s="11">
        <f t="shared" ca="1" si="15"/>
        <v>0</v>
      </c>
      <c r="F66" s="3" t="str" cm="1">
        <f t="array" aca="1" ref="F66" ca="1">IF(D66=0,"-",IF('Input-Accounts'!$E66&lt;&gt;0,'Input-Accounts'!$E66,INDEX('Input-Accounts'!$H66:$J66,,MATCH($F$6,'Input-Accounts'!$H$6:$J$6,0))))</f>
        <v>INT_PSTD_PLANT</v>
      </c>
      <c r="G66" s="11">
        <f ca="1">IFERROR(INDEX(G$391:G$427,MATCH($F66,$B$391:$B$427,0))/INDEX($D$391:$D$427,MATCH($F66,$B$391:$B$427,0)),SUMIFS('Input-Ext Allocators'!D$8:D$68,'Input-Ext Allocators'!$B$8:$B$68,$F66))*$D66</f>
        <v>338699.40036799002</v>
      </c>
      <c r="H66" s="11">
        <f ca="1">IFERROR(INDEX(H$391:H$427,MATCH($F66,$B$391:$B$427,0))/INDEX($D$391:$D$427,MATCH($F66,$B$391:$B$427,0)),SUMIFS('Input-Ext Allocators'!E$8:E$68,'Input-Ext Allocators'!$B$8:$B$68,$F66))*$D66</f>
        <v>121239.38706445789</v>
      </c>
      <c r="I66" s="11">
        <f ca="1">IFERROR(INDEX(I$391:I$427,MATCH($F66,$B$391:$B$427,0))/INDEX($D$391:$D$427,MATCH($F66,$B$391:$B$427,0)),SUMIFS('Input-Ext Allocators'!F$8:F$68,'Input-Ext Allocators'!$B$8:$B$68,$F66))*$D66</f>
        <v>401128.27541207644</v>
      </c>
      <c r="J66" s="11">
        <f ca="1">IFERROR(INDEX(J$391:J$427,MATCH($F66,$B$391:$B$427,0))/INDEX($D$391:$D$427,MATCH($F66,$B$391:$B$427,0)),SUMIFS('Input-Ext Allocators'!G$8:G$68,'Input-Ext Allocators'!$B$8:$B$68,$F66))*$D66</f>
        <v>813572.39092889393</v>
      </c>
      <c r="K66" s="11">
        <f ca="1">IFERROR(INDEX(K$391:K$427,MATCH($F66,$B$391:$B$427,0))/INDEX($D$391:$D$427,MATCH($F66,$B$391:$B$427,0)),SUMIFS('Input-Ext Allocators'!H$8:H$68,'Input-Ext Allocators'!$B$8:$B$68,$F66))*$D66</f>
        <v>743731.97799495165</v>
      </c>
    </row>
    <row r="67" spans="1:11" outlineLevel="1" x14ac:dyDescent="0.25">
      <c r="A67" s="30">
        <f>IF(ISBLANK('Input-Accounts'!A67),"",'Input-Accounts'!A67)</f>
        <v>55</v>
      </c>
      <c r="B67" s="49" t="str">
        <f>IF(ISBLANK('Input-Accounts'!B67),"",'Input-Accounts'!B67)</f>
        <v>Office Furniture and Equipment</v>
      </c>
      <c r="C67" s="30">
        <f>IF(ISBLANK('Input-Accounts'!C67),"",'Input-Accounts'!C67)</f>
        <v>391</v>
      </c>
      <c r="D67" s="11">
        <f t="shared" ca="1" si="14"/>
        <v>124199.52790568762</v>
      </c>
      <c r="E67" s="11">
        <f t="shared" ca="1" si="15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INT_PSTD_PLANT</v>
      </c>
      <c r="G67" s="11">
        <f ca="1">IFERROR(INDEX(G$391:G$427,MATCH($F67,$B$391:$B$427,0))/INDEX($D$391:$D$427,MATCH($F67,$B$391:$B$427,0)),SUMIFS('Input-Ext Allocators'!D$8:D$68,'Input-Ext Allocators'!$B$8:$B$68,$F67))*$D67</f>
        <v>17394.476743749805</v>
      </c>
      <c r="H67" s="11">
        <f ca="1">IFERROR(INDEX(H$391:H$427,MATCH($F67,$B$391:$B$427,0))/INDEX($D$391:$D$427,MATCH($F67,$B$391:$B$427,0)),SUMIFS('Input-Ext Allocators'!E$8:E$68,'Input-Ext Allocators'!$B$8:$B$68,$F67))*$D67</f>
        <v>6226.452413048034</v>
      </c>
      <c r="I67" s="11">
        <f ca="1">IFERROR(INDEX(I$391:I$427,MATCH($F67,$B$391:$B$427,0))/INDEX($D$391:$D$427,MATCH($F67,$B$391:$B$427,0)),SUMIFS('Input-Ext Allocators'!F$8:F$68,'Input-Ext Allocators'!$B$8:$B$68,$F67))*$D67</f>
        <v>20600.616506362308</v>
      </c>
      <c r="J67" s="11">
        <f ca="1">IFERROR(INDEX(J$391:J$427,MATCH($F67,$B$391:$B$427,0))/INDEX($D$391:$D$427,MATCH($F67,$B$391:$B$427,0)),SUMIFS('Input-Ext Allocators'!G$8:G$68,'Input-Ext Allocators'!$B$8:$B$68,$F67))*$D67</f>
        <v>41782.376992678677</v>
      </c>
      <c r="K67" s="11">
        <f ca="1">IFERROR(INDEX(K$391:K$427,MATCH($F67,$B$391:$B$427,0))/INDEX($D$391:$D$427,MATCH($F67,$B$391:$B$427,0)),SUMIFS('Input-Ext Allocators'!H$8:H$68,'Input-Ext Allocators'!$B$8:$B$68,$F67))*$D67</f>
        <v>38195.60524984877</v>
      </c>
    </row>
    <row r="68" spans="1:11" outlineLevel="1" x14ac:dyDescent="0.25">
      <c r="A68" s="30">
        <f>IF(ISBLANK('Input-Accounts'!A68),"",'Input-Accounts'!A68)</f>
        <v>56</v>
      </c>
      <c r="B68" s="49" t="str">
        <f>IF(ISBLANK('Input-Accounts'!B68),"",'Input-Accounts'!B68)</f>
        <v>Transportation Equipment</v>
      </c>
      <c r="C68" s="30">
        <f>IF(ISBLANK('Input-Accounts'!C68),"",'Input-Accounts'!C68)</f>
        <v>392</v>
      </c>
      <c r="D68" s="11">
        <f t="shared" ca="1" si="14"/>
        <v>2710830.5463994248</v>
      </c>
      <c r="E68" s="11">
        <f t="shared" ca="1" si="15"/>
        <v>0</v>
      </c>
      <c r="F68" s="3" t="str" cm="1">
        <f t="array" aca="1" ref="F68" ca="1">IF(D68=0,"-",IF('Input-Accounts'!$E68&lt;&gt;0,'Input-Accounts'!$E68,INDEX('Input-Accounts'!$H68:$J68,,MATCH($F$6,'Input-Accounts'!$H$6:$J$6,0))))</f>
        <v>INT_PSTD_PLANT</v>
      </c>
      <c r="G68" s="11">
        <f ca="1">IFERROR(INDEX(G$391:G$427,MATCH($F68,$B$391:$B$427,0))/INDEX($D$391:$D$427,MATCH($F68,$B$391:$B$427,0)),SUMIFS('Input-Ext Allocators'!D$8:D$68,'Input-Ext Allocators'!$B$8:$B$68,$F68))*$D68</f>
        <v>379659.08317620924</v>
      </c>
      <c r="H68" s="11">
        <f ca="1">IFERROR(INDEX(H$391:H$427,MATCH($F68,$B$391:$B$427,0))/INDEX($D$391:$D$427,MATCH($F68,$B$391:$B$427,0)),SUMIFS('Input-Ext Allocators'!E$8:E$68,'Input-Ext Allocators'!$B$8:$B$68,$F68))*$D68</f>
        <v>135901.13973549224</v>
      </c>
      <c r="I68" s="11">
        <f ca="1">IFERROR(INDEX(I$391:I$427,MATCH($F68,$B$391:$B$427,0))/INDEX($D$391:$D$427,MATCH($F68,$B$391:$B$427,0)),SUMIFS('Input-Ext Allocators'!F$8:F$68,'Input-Ext Allocators'!$B$8:$B$68,$F68))*$D68</f>
        <v>449637.62295870832</v>
      </c>
      <c r="J68" s="11">
        <f ca="1">IFERROR(INDEX(J$391:J$427,MATCH($F68,$B$391:$B$427,0))/INDEX($D$391:$D$427,MATCH($F68,$B$391:$B$427,0)),SUMIFS('Input-Ext Allocators'!G$8:G$68,'Input-Ext Allocators'!$B$8:$B$68,$F68))*$D68</f>
        <v>911959.5361017714</v>
      </c>
      <c r="K68" s="11">
        <f ca="1">IFERROR(INDEX(K$391:K$427,MATCH($F68,$B$391:$B$427,0))/INDEX($D$391:$D$427,MATCH($F68,$B$391:$B$427,0)),SUMIFS('Input-Ext Allocators'!H$8:H$68,'Input-Ext Allocators'!$B$8:$B$68,$F68))*$D68</f>
        <v>833673.16442724306</v>
      </c>
    </row>
    <row r="69" spans="1:11" outlineLevel="1" x14ac:dyDescent="0.25">
      <c r="A69" s="30">
        <f>IF(ISBLANK('Input-Accounts'!A69),"",'Input-Accounts'!A69)</f>
        <v>57</v>
      </c>
      <c r="B69" s="49" t="str">
        <f>IF(ISBLANK('Input-Accounts'!B69),"",'Input-Accounts'!B69)</f>
        <v>Stores Equipment</v>
      </c>
      <c r="C69" s="30">
        <f>IF(ISBLANK('Input-Accounts'!C69),"",'Input-Accounts'!C69)</f>
        <v>393</v>
      </c>
      <c r="D69" s="11">
        <f t="shared" ca="1" si="14"/>
        <v>12.856945789076354</v>
      </c>
      <c r="E69" s="11">
        <f t="shared" ca="1" si="15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INT_PSTD_PLANT</v>
      </c>
      <c r="G69" s="11">
        <f ca="1">IFERROR(INDEX(G$391:G$427,MATCH($F69,$B$391:$B$427,0))/INDEX($D$391:$D$427,MATCH($F69,$B$391:$B$427,0)),SUMIFS('Input-Ext Allocators'!D$8:D$68,'Input-Ext Allocators'!$B$8:$B$68,$F69))*$D69</f>
        <v>1.8006497149776948</v>
      </c>
      <c r="H69" s="11">
        <f ca="1">IFERROR(INDEX(H$391:H$427,MATCH($F69,$B$391:$B$427,0))/INDEX($D$391:$D$427,MATCH($F69,$B$391:$B$427,0)),SUMIFS('Input-Ext Allocators'!E$8:E$68,'Input-Ext Allocators'!$B$8:$B$68,$F69))*$D69</f>
        <v>0.64455286169534831</v>
      </c>
      <c r="I69" s="11">
        <f ca="1">IFERROR(INDEX(I$391:I$427,MATCH($F69,$B$391:$B$427,0))/INDEX($D$391:$D$427,MATCH($F69,$B$391:$B$427,0)),SUMIFS('Input-Ext Allocators'!F$8:F$68,'Input-Ext Allocators'!$B$8:$B$68,$F69))*$D69</f>
        <v>2.1325444155067728</v>
      </c>
      <c r="J69" s="11">
        <f ca="1">IFERROR(INDEX(J$391:J$427,MATCH($F69,$B$391:$B$427,0))/INDEX($D$391:$D$427,MATCH($F69,$B$391:$B$427,0)),SUMIFS('Input-Ext Allocators'!G$8:G$68,'Input-Ext Allocators'!$B$8:$B$68,$F69))*$D69</f>
        <v>4.3252479698759023</v>
      </c>
      <c r="K69" s="11">
        <f ca="1">IFERROR(INDEX(K$391:K$427,MATCH($F69,$B$391:$B$427,0))/INDEX($D$391:$D$427,MATCH($F69,$B$391:$B$427,0)),SUMIFS('Input-Ext Allocators'!H$8:H$68,'Input-Ext Allocators'!$B$8:$B$68,$F69))*$D69</f>
        <v>3.9539508270206336</v>
      </c>
    </row>
    <row r="70" spans="1:11" outlineLevel="1" x14ac:dyDescent="0.25">
      <c r="A70" s="30">
        <f>IF(ISBLANK('Input-Accounts'!A70),"",'Input-Accounts'!A70)</f>
        <v>58</v>
      </c>
      <c r="B70" s="49" t="str">
        <f>IF(ISBLANK('Input-Accounts'!B70),"",'Input-Accounts'!B70)</f>
        <v xml:space="preserve">Tools, Shop, and Garage Equipment </v>
      </c>
      <c r="C70" s="30">
        <f>IF(ISBLANK('Input-Accounts'!C70),"",'Input-Accounts'!C70)</f>
        <v>394</v>
      </c>
      <c r="D70" s="11">
        <f t="shared" ca="1" si="14"/>
        <v>282414.42286004033</v>
      </c>
      <c r="E70" s="11">
        <f t="shared" ca="1" si="15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INT_PSTD_PLANT</v>
      </c>
      <c r="G70" s="11">
        <f ca="1">IFERROR(INDEX(G$391:G$427,MATCH($F70,$B$391:$B$427,0))/INDEX($D$391:$D$427,MATCH($F70,$B$391:$B$427,0)),SUMIFS('Input-Ext Allocators'!D$8:D$68,'Input-Ext Allocators'!$B$8:$B$68,$F70))*$D70</f>
        <v>39552.896805443765</v>
      </c>
      <c r="H70" s="11">
        <f ca="1">IFERROR(INDEX(H$391:H$427,MATCH($F70,$B$391:$B$427,0))/INDEX($D$391:$D$427,MATCH($F70,$B$391:$B$427,0)),SUMIFS('Input-Ext Allocators'!E$8:E$68,'Input-Ext Allocators'!$B$8:$B$68,$F70))*$D70</f>
        <v>14158.185577257253</v>
      </c>
      <c r="I70" s="11">
        <f ca="1">IFERROR(INDEX(I$391:I$427,MATCH($F70,$B$391:$B$427,0))/INDEX($D$391:$D$427,MATCH($F70,$B$391:$B$427,0)),SUMIFS('Input-Ext Allocators'!F$8:F$68,'Input-Ext Allocators'!$B$8:$B$68,$F70))*$D70</f>
        <v>46843.263572009964</v>
      </c>
      <c r="J70" s="11">
        <f ca="1">IFERROR(INDEX(J$391:J$427,MATCH($F70,$B$391:$B$427,0))/INDEX($D$391:$D$427,MATCH($F70,$B$391:$B$427,0)),SUMIFS('Input-Ext Allocators'!G$8:G$68,'Input-Ext Allocators'!$B$8:$B$68,$F70))*$D70</f>
        <v>95007.97694712982</v>
      </c>
      <c r="K70" s="11">
        <f ca="1">IFERROR(INDEX(K$391:K$427,MATCH($F70,$B$391:$B$427,0))/INDEX($D$391:$D$427,MATCH($F70,$B$391:$B$427,0)),SUMIFS('Input-Ext Allocators'!H$8:H$68,'Input-Ext Allocators'!$B$8:$B$68,$F70))*$D70</f>
        <v>86852.099958199484</v>
      </c>
    </row>
    <row r="71" spans="1:11" outlineLevel="1" x14ac:dyDescent="0.25">
      <c r="A71" s="30">
        <f>IF(ISBLANK('Input-Accounts'!A71),"",'Input-Accounts'!A71)</f>
        <v>59</v>
      </c>
      <c r="B71" s="49" t="str">
        <f>IF(ISBLANK('Input-Accounts'!B71),"",'Input-Accounts'!B71)</f>
        <v>Laboratory Equipment</v>
      </c>
      <c r="C71" s="30">
        <f>IF(ISBLANK('Input-Accounts'!C71),"",'Input-Accounts'!C71)</f>
        <v>395</v>
      </c>
      <c r="D71" s="11">
        <f t="shared" ca="1" si="14"/>
        <v>0</v>
      </c>
      <c r="E71" s="11">
        <f t="shared" ca="1" si="15"/>
        <v>0</v>
      </c>
      <c r="F71" s="3" t="str" cm="1">
        <f t="array" aca="1" ref="F71" ca="1">IF(D71=0,"-",IF('Input-Accounts'!$E71&lt;&gt;0,'Input-Accounts'!$E71,INDEX('Input-Accounts'!$H71:$J71,,MATCH($F$6,'Input-Accounts'!$H$6:$J$6,0))))</f>
        <v>-</v>
      </c>
      <c r="G71" s="11">
        <f ca="1">IFERROR(INDEX(G$391:G$427,MATCH($F71,$B$391:$B$427,0))/INDEX($D$391:$D$427,MATCH($F71,$B$391:$B$427,0)),SUMIFS('Input-Ext Allocators'!D$8:D$68,'Input-Ext Allocators'!$B$8:$B$68,$F71))*$D71</f>
        <v>0</v>
      </c>
      <c r="H71" s="11">
        <f ca="1">IFERROR(INDEX(H$391:H$427,MATCH($F71,$B$391:$B$427,0))/INDEX($D$391:$D$427,MATCH($F71,$B$391:$B$427,0)),SUMIFS('Input-Ext Allocators'!E$8:E$68,'Input-Ext Allocators'!$B$8:$B$68,$F71))*$D71</f>
        <v>0</v>
      </c>
      <c r="I71" s="11">
        <f ca="1">IFERROR(INDEX(I$391:I$427,MATCH($F71,$B$391:$B$427,0))/INDEX($D$391:$D$427,MATCH($F71,$B$391:$B$427,0)),SUMIFS('Input-Ext Allocators'!F$8:F$68,'Input-Ext Allocators'!$B$8:$B$68,$F71))*$D71</f>
        <v>0</v>
      </c>
      <c r="J71" s="11">
        <f ca="1">IFERROR(INDEX(J$391:J$427,MATCH($F71,$B$391:$B$427,0))/INDEX($D$391:$D$427,MATCH($F71,$B$391:$B$427,0)),SUMIFS('Input-Ext Allocators'!G$8:G$68,'Input-Ext Allocators'!$B$8:$B$68,$F71))*$D71</f>
        <v>0</v>
      </c>
      <c r="K71" s="11">
        <f ca="1">IFERROR(INDEX(K$391:K$427,MATCH($F71,$B$391:$B$427,0))/INDEX($D$391:$D$427,MATCH($F71,$B$391:$B$427,0)),SUMIFS('Input-Ext Allocators'!H$8:H$68,'Input-Ext Allocators'!$B$8:$B$68,$F71))*$D71</f>
        <v>0</v>
      </c>
    </row>
    <row r="72" spans="1:11" outlineLevel="1" x14ac:dyDescent="0.25">
      <c r="A72" s="30">
        <f>IF(ISBLANK('Input-Accounts'!A72),"",'Input-Accounts'!A72)</f>
        <v>60</v>
      </c>
      <c r="B72" s="49" t="str">
        <f>IF(ISBLANK('Input-Accounts'!B72),"",'Input-Accounts'!B72)</f>
        <v>Power Operated Equipment</v>
      </c>
      <c r="C72" s="30">
        <f>IF(ISBLANK('Input-Accounts'!C72),"",'Input-Accounts'!C72)</f>
        <v>396</v>
      </c>
      <c r="D72" s="11">
        <f t="shared" ca="1" si="14"/>
        <v>519364.55801983562</v>
      </c>
      <c r="E72" s="11">
        <f t="shared" ca="1" si="15"/>
        <v>0</v>
      </c>
      <c r="F72" s="3" t="str" cm="1">
        <f t="array" aca="1" ref="F72" ca="1">IF(D72=0,"-",IF('Input-Accounts'!$E72&lt;&gt;0,'Input-Accounts'!$E72,INDEX('Input-Accounts'!$H72:$J72,,MATCH($F$6,'Input-Accounts'!$H$6:$J$6,0))))</f>
        <v>INT_PSTD_PLANT</v>
      </c>
      <c r="G72" s="11">
        <f ca="1">IFERROR(INDEX(G$391:G$427,MATCH($F72,$B$391:$B$427,0))/INDEX($D$391:$D$427,MATCH($F72,$B$391:$B$427,0)),SUMIFS('Input-Ext Allocators'!D$8:D$68,'Input-Ext Allocators'!$B$8:$B$68,$F72))*$D72</f>
        <v>72738.398272045437</v>
      </c>
      <c r="H72" s="11">
        <f ca="1">IFERROR(INDEX(H$391:H$427,MATCH($F72,$B$391:$B$427,0))/INDEX($D$391:$D$427,MATCH($F72,$B$391:$B$427,0)),SUMIFS('Input-Ext Allocators'!E$8:E$68,'Input-Ext Allocators'!$B$8:$B$68,$F72))*$D72</f>
        <v>26037.125583841629</v>
      </c>
      <c r="I72" s="11">
        <f ca="1">IFERROR(INDEX(I$391:I$427,MATCH($F72,$B$391:$B$427,0))/INDEX($D$391:$D$427,MATCH($F72,$B$391:$B$427,0)),SUMIFS('Input-Ext Allocators'!F$8:F$68,'Input-Ext Allocators'!$B$8:$B$68,$F72))*$D72</f>
        <v>86145.497226749343</v>
      </c>
      <c r="J72" s="11">
        <f ca="1">IFERROR(INDEX(J$391:J$427,MATCH($F72,$B$391:$B$427,0))/INDEX($D$391:$D$427,MATCH($F72,$B$391:$B$427,0)),SUMIFS('Input-Ext Allocators'!G$8:G$68,'Input-Ext Allocators'!$B$8:$B$68,$F72))*$D72</f>
        <v>174721.16139039659</v>
      </c>
      <c r="K72" s="11">
        <f ca="1">IFERROR(INDEX(K$391:K$427,MATCH($F72,$B$391:$B$427,0))/INDEX($D$391:$D$427,MATCH($F72,$B$391:$B$427,0)),SUMIFS('Input-Ext Allocators'!H$8:H$68,'Input-Ext Allocators'!$B$8:$B$68,$F72))*$D72</f>
        <v>159722.37554680253</v>
      </c>
    </row>
    <row r="73" spans="1:11" outlineLevel="1" x14ac:dyDescent="0.25">
      <c r="A73" s="30">
        <f>IF(ISBLANK('Input-Accounts'!A73),"",'Input-Accounts'!A73)</f>
        <v>61</v>
      </c>
      <c r="B73" s="49" t="str">
        <f>IF(ISBLANK('Input-Accounts'!B73),"",'Input-Accounts'!B73)</f>
        <v>Communication Equipment</v>
      </c>
      <c r="C73" s="30">
        <f>IF(ISBLANK('Input-Accounts'!C73),"",'Input-Accounts'!C73)</f>
        <v>397</v>
      </c>
      <c r="D73" s="11">
        <f t="shared" ca="1" si="14"/>
        <v>1064050.7532553328</v>
      </c>
      <c r="E73" s="11">
        <f t="shared" ca="1" si="15"/>
        <v>0</v>
      </c>
      <c r="F73" s="3" t="str" cm="1">
        <f t="array" aca="1" ref="F73" ca="1">IF(D73=0,"-",IF('Input-Accounts'!$E73&lt;&gt;0,'Input-Accounts'!$E73,INDEX('Input-Accounts'!$H73:$J73,,MATCH($F$6,'Input-Accounts'!$H$6:$J$6,0))))</f>
        <v>INT_PSTD_PLANT</v>
      </c>
      <c r="G73" s="11">
        <f ca="1">IFERROR(INDEX(G$391:G$427,MATCH($F73,$B$391:$B$427,0))/INDEX($D$391:$D$427,MATCH($F73,$B$391:$B$427,0)),SUMIFS('Input-Ext Allocators'!D$8:D$68,'Input-Ext Allocators'!$B$8:$B$68,$F73))*$D73</f>
        <v>149023.15969931931</v>
      </c>
      <c r="H73" s="11">
        <f ca="1">IFERROR(INDEX(H$391:H$427,MATCH($F73,$B$391:$B$427,0))/INDEX($D$391:$D$427,MATCH($F73,$B$391:$B$427,0)),SUMIFS('Input-Ext Allocators'!E$8:E$68,'Input-Ext Allocators'!$B$8:$B$68,$F73))*$D73</f>
        <v>53343.692137406644</v>
      </c>
      <c r="I73" s="11">
        <f ca="1">IFERROR(INDEX(I$391:I$427,MATCH($F73,$B$391:$B$427,0))/INDEX($D$391:$D$427,MATCH($F73,$B$391:$B$427,0)),SUMIFS('Input-Ext Allocators'!F$8:F$68,'Input-Ext Allocators'!$B$8:$B$68,$F73))*$D73</f>
        <v>176491.02118781276</v>
      </c>
      <c r="J73" s="11">
        <f ca="1">IFERROR(INDEX(J$391:J$427,MATCH($F73,$B$391:$B$427,0))/INDEX($D$391:$D$427,MATCH($F73,$B$391:$B$427,0)),SUMIFS('Input-Ext Allocators'!G$8:G$68,'Input-Ext Allocators'!$B$8:$B$68,$F73))*$D73</f>
        <v>357960.85912354011</v>
      </c>
      <c r="K73" s="11">
        <f ca="1">IFERROR(INDEX(K$391:K$427,MATCH($F73,$B$391:$B$427,0))/INDEX($D$391:$D$427,MATCH($F73,$B$391:$B$427,0)),SUMIFS('Input-Ext Allocators'!H$8:H$68,'Input-Ext Allocators'!$B$8:$B$68,$F73))*$D73</f>
        <v>327232.02110725379</v>
      </c>
    </row>
    <row r="74" spans="1:11" outlineLevel="1" x14ac:dyDescent="0.25">
      <c r="A74" s="30">
        <f>IF(ISBLANK('Input-Accounts'!A74),"",'Input-Accounts'!A74)</f>
        <v>62</v>
      </c>
      <c r="B74" s="49" t="str">
        <f>IF(ISBLANK('Input-Accounts'!B74),"",'Input-Accounts'!B74)</f>
        <v>Misc. Equipment</v>
      </c>
      <c r="C74" s="30">
        <f>IF(ISBLANK('Input-Accounts'!C74),"",'Input-Accounts'!C74)</f>
        <v>398</v>
      </c>
      <c r="D74" s="11">
        <f t="shared" ca="1" si="14"/>
        <v>1544.900086102421</v>
      </c>
      <c r="E74" s="11">
        <f t="shared" ca="1" si="15"/>
        <v>0</v>
      </c>
      <c r="F74" s="3" t="str" cm="1">
        <f t="array" aca="1" ref="F74" ca="1">IF(D74=0,"-",IF('Input-Accounts'!$E74&lt;&gt;0,'Input-Accounts'!$E74,INDEX('Input-Accounts'!$H74:$J74,,MATCH($F$6,'Input-Accounts'!$H$6:$J$6,0))))</f>
        <v>INT_PSTD_PLANT</v>
      </c>
      <c r="G74" s="11">
        <f ca="1">IFERROR(INDEX(G$391:G$427,MATCH($F74,$B$391:$B$427,0))/INDEX($D$391:$D$427,MATCH($F74,$B$391:$B$427,0)),SUMIFS('Input-Ext Allocators'!D$8:D$68,'Input-Ext Allocators'!$B$8:$B$68,$F74))*$D74</f>
        <v>216.3673974633121</v>
      </c>
      <c r="H74" s="11">
        <f ca="1">IFERROR(INDEX(H$391:H$427,MATCH($F74,$B$391:$B$427,0))/INDEX($D$391:$D$427,MATCH($F74,$B$391:$B$427,0)),SUMIFS('Input-Ext Allocators'!E$8:E$68,'Input-Ext Allocators'!$B$8:$B$68,$F74))*$D74</f>
        <v>77.449947123269453</v>
      </c>
      <c r="I74" s="11">
        <f ca="1">IFERROR(INDEX(I$391:I$427,MATCH($F74,$B$391:$B$427,0))/INDEX($D$391:$D$427,MATCH($F74,$B$391:$B$427,0)),SUMIFS('Input-Ext Allocators'!F$8:F$68,'Input-Ext Allocators'!$B$8:$B$68,$F74))*$D74</f>
        <v>256.24810940190895</v>
      </c>
      <c r="J74" s="11">
        <f ca="1">IFERROR(INDEX(J$391:J$427,MATCH($F74,$B$391:$B$427,0))/INDEX($D$391:$D$427,MATCH($F74,$B$391:$B$427,0)),SUMIFS('Input-Ext Allocators'!G$8:G$68,'Input-Ext Allocators'!$B$8:$B$68,$F74))*$D74</f>
        <v>519.72498528794415</v>
      </c>
      <c r="K74" s="11">
        <f ca="1">IFERROR(INDEX(K$391:K$427,MATCH($F74,$B$391:$B$427,0))/INDEX($D$391:$D$427,MATCH($F74,$B$391:$B$427,0)),SUMIFS('Input-Ext Allocators'!H$8:H$68,'Input-Ext Allocators'!$B$8:$B$68,$F74))*$D74</f>
        <v>475.10964682598609</v>
      </c>
    </row>
    <row r="75" spans="1:11" outlineLevel="1" x14ac:dyDescent="0.25">
      <c r="A75" s="30">
        <f>IF(ISBLANK('Input-Accounts'!A75),"",'Input-Accounts'!A75)</f>
        <v>63</v>
      </c>
      <c r="B75" s="49" t="str">
        <f>IF(ISBLANK('Input-Accounts'!B75),"",'Input-Accounts'!B75)</f>
        <v>Other Intangible Property</v>
      </c>
      <c r="C75" s="30">
        <f>IF(ISBLANK('Input-Accounts'!C75),"",'Input-Accounts'!C75)</f>
        <v>399</v>
      </c>
      <c r="D75" s="11">
        <f t="shared" ca="1" si="14"/>
        <v>0</v>
      </c>
      <c r="E75" s="11">
        <f t="shared" ca="1" si="15"/>
        <v>0</v>
      </c>
      <c r="F75" s="3" t="str" cm="1">
        <f t="array" aca="1" ref="F75" ca="1">IF(D75=0,"-",IF('Input-Accounts'!$E75&lt;&gt;0,'Input-Accounts'!$E75,INDEX('Input-Accounts'!$H75:$J75,,MATCH($F$6,'Input-Accounts'!$H$6:$J$6,0))))</f>
        <v>-</v>
      </c>
      <c r="G75" s="11">
        <f ca="1">IFERROR(INDEX(G$391:G$427,MATCH($F75,$B$391:$B$427,0))/INDEX($D$391:$D$427,MATCH($F75,$B$391:$B$427,0)),SUMIFS('Input-Ext Allocators'!D$8:D$68,'Input-Ext Allocators'!$B$8:$B$68,$F75))*$D75</f>
        <v>0</v>
      </c>
      <c r="H75" s="11">
        <f ca="1">IFERROR(INDEX(H$391:H$427,MATCH($F75,$B$391:$B$427,0))/INDEX($D$391:$D$427,MATCH($F75,$B$391:$B$427,0)),SUMIFS('Input-Ext Allocators'!E$8:E$68,'Input-Ext Allocators'!$B$8:$B$68,$F75))*$D75</f>
        <v>0</v>
      </c>
      <c r="I75" s="11">
        <f ca="1">IFERROR(INDEX(I$391:I$427,MATCH($F75,$B$391:$B$427,0))/INDEX($D$391:$D$427,MATCH($F75,$B$391:$B$427,0)),SUMIFS('Input-Ext Allocators'!F$8:F$68,'Input-Ext Allocators'!$B$8:$B$68,$F75))*$D75</f>
        <v>0</v>
      </c>
      <c r="J75" s="11">
        <f ca="1">IFERROR(INDEX(J$391:J$427,MATCH($F75,$B$391:$B$427,0))/INDEX($D$391:$D$427,MATCH($F75,$B$391:$B$427,0)),SUMIFS('Input-Ext Allocators'!G$8:G$68,'Input-Ext Allocators'!$B$8:$B$68,$F75))*$D75</f>
        <v>0</v>
      </c>
      <c r="K75" s="11">
        <f ca="1">IFERROR(INDEX(K$391:K$427,MATCH($F75,$B$391:$B$427,0))/INDEX($D$391:$D$427,MATCH($F75,$B$391:$B$427,0)),SUMIFS('Input-Ext Allocators'!H$8:H$68,'Input-Ext Allocators'!$B$8:$B$68,$F75))*$D75</f>
        <v>0</v>
      </c>
    </row>
    <row r="76" spans="1:11" outlineLevel="1" x14ac:dyDescent="0.25">
      <c r="A76" s="30">
        <f>IF(ISBLANK('Input-Accounts'!A76),"",'Input-Accounts'!A76)</f>
        <v>64</v>
      </c>
      <c r="B76" t="str">
        <f>IF(ISBLANK('Input-Accounts'!B76),"",'Input-Accounts'!B76)</f>
        <v>Subtotal - General Plant</v>
      </c>
      <c r="C76" s="30" t="str">
        <f>IF(ISBLANK('Input-Accounts'!C76),"",'Input-Accounts'!C76)</f>
        <v/>
      </c>
      <c r="D76" s="111">
        <f ca="1">SUBTOTAL(9,D65:D75)</f>
        <v>7253614.0872990154</v>
      </c>
      <c r="E76" s="11">
        <f t="shared" ca="1" si="15"/>
        <v>0</v>
      </c>
      <c r="G76" s="111">
        <f t="shared" ref="G76:K76" ca="1" si="16">SUBTOTAL(9,G65:G75)</f>
        <v>1015888.0929520886</v>
      </c>
      <c r="H76" s="111">
        <f t="shared" ca="1" si="16"/>
        <v>363642.95177899703</v>
      </c>
      <c r="I76" s="111">
        <f t="shared" ca="1" si="16"/>
        <v>1203135.9910728878</v>
      </c>
      <c r="J76" s="111">
        <f t="shared" ca="1" si="16"/>
        <v>2440212.4828129341</v>
      </c>
      <c r="K76" s="111">
        <f t="shared" ca="1" si="16"/>
        <v>2230734.5686821057</v>
      </c>
    </row>
    <row r="77" spans="1:11" outlineLevel="1" x14ac:dyDescent="0.25">
      <c r="A77" s="30" t="str">
        <f>IF(ISBLANK('Input-Accounts'!A77),"",'Input-Accounts'!A77)</f>
        <v/>
      </c>
      <c r="B77" t="str">
        <f>IF(ISBLANK('Input-Accounts'!B77),"",'Input-Accounts'!B77)</f>
        <v/>
      </c>
      <c r="C77" s="30" t="str">
        <f>IF(ISBLANK('Input-Accounts'!C77),"",'Input-Accounts'!C77)</f>
        <v/>
      </c>
      <c r="D77" s="11"/>
      <c r="E77" s="11"/>
      <c r="G77" s="11"/>
      <c r="H77" s="11"/>
      <c r="I77" s="11"/>
      <c r="J77" s="11"/>
      <c r="K77" s="11"/>
    </row>
    <row r="78" spans="1:11" x14ac:dyDescent="0.25">
      <c r="A78" s="30">
        <f>IF(ISBLANK('Input-Accounts'!A78),"",'Input-Accounts'!A78)</f>
        <v>65</v>
      </c>
      <c r="B78" s="8" t="str">
        <f>IF(ISBLANK('Input-Accounts'!B78),"",'Input-Accounts'!B78)</f>
        <v>Total Plant in Service</v>
      </c>
      <c r="C78" s="30" t="str">
        <f>IF(ISBLANK('Input-Accounts'!C78),"",'Input-Accounts'!C78)</f>
        <v/>
      </c>
      <c r="D78" s="11">
        <f ca="1">SUBTOTAL(9,D11:D77)</f>
        <v>200780069.17411426</v>
      </c>
      <c r="E78" s="11">
        <f ca="1">IFERROR(IF(D78="","",IF(D78=0,0,IF(ABS(D78-SUM($G78:$K78))&lt;Check_Limit,0,1))),1)</f>
        <v>0</v>
      </c>
      <c r="F78" s="3"/>
      <c r="G78" s="11">
        <f t="shared" ref="G78:K78" ca="1" si="17">SUBTOTAL(9,G11:G77)</f>
        <v>28119786.787834279</v>
      </c>
      <c r="H78" s="11">
        <f t="shared" ca="1" si="17"/>
        <v>10065638.471270435</v>
      </c>
      <c r="I78" s="11">
        <f t="shared" ca="1" si="17"/>
        <v>33302809.414200764</v>
      </c>
      <c r="J78" s="11">
        <f t="shared" ca="1" si="17"/>
        <v>67545092.033033222</v>
      </c>
      <c r="K78" s="11">
        <f t="shared" ca="1" si="17"/>
        <v>61746742.467775568</v>
      </c>
    </row>
    <row r="79" spans="1:11" x14ac:dyDescent="0.25">
      <c r="A79" s="30" t="str">
        <f>IF(ISBLANK('Input-Accounts'!A79),"",'Input-Accounts'!A79)</f>
        <v/>
      </c>
      <c r="B79" t="str">
        <f>IF(ISBLANK('Input-Accounts'!B79),"",'Input-Accounts'!B79)</f>
        <v/>
      </c>
      <c r="C79" s="30" t="str">
        <f>IF(ISBLANK('Input-Accounts'!C79),"",'Input-Accounts'!C79)</f>
        <v/>
      </c>
      <c r="D79" s="111"/>
      <c r="E79" s="11"/>
      <c r="G79" s="111"/>
      <c r="H79" s="111"/>
      <c r="I79" s="111"/>
      <c r="J79" s="111"/>
      <c r="K79" s="111"/>
    </row>
    <row r="80" spans="1:11" x14ac:dyDescent="0.25">
      <c r="A80" s="30">
        <f>IF(ISBLANK('Input-Accounts'!A80),"",'Input-Accounts'!A80)</f>
        <v>66</v>
      </c>
      <c r="B80" s="1" t="str">
        <f>IF(ISBLANK('Input-Accounts'!B80),"",'Input-Accounts'!B80)</f>
        <v>Accumulated Depreciation &amp; Amortization</v>
      </c>
      <c r="C80" s="30" t="str">
        <f>IF(ISBLANK('Input-Accounts'!C80),"",'Input-Accounts'!C80)</f>
        <v/>
      </c>
      <c r="D80" s="11"/>
      <c r="E80" s="11"/>
      <c r="G80" s="11"/>
      <c r="H80" s="11"/>
      <c r="I80" s="11"/>
      <c r="J80" s="11"/>
      <c r="K80" s="11"/>
    </row>
    <row r="81" spans="1:11" outlineLevel="1" x14ac:dyDescent="0.25">
      <c r="A81" s="30">
        <f>IF(ISBLANK('Input-Accounts'!A81),"",'Input-Accounts'!A81)</f>
        <v>67</v>
      </c>
      <c r="B81" s="1" t="str">
        <f>IF(ISBLANK('Input-Accounts'!B81),"",'Input-Accounts'!B81)</f>
        <v>Intangible Plant</v>
      </c>
      <c r="C81" s="30" t="str">
        <f>IF(ISBLANK('Input-Accounts'!C81),"",'Input-Accounts'!C81)</f>
        <v/>
      </c>
      <c r="D81" s="11"/>
      <c r="E81" s="11"/>
      <c r="G81" s="11"/>
      <c r="H81" s="11"/>
      <c r="I81" s="11"/>
      <c r="J81" s="11"/>
      <c r="K81" s="11"/>
    </row>
    <row r="82" spans="1:11" outlineLevel="1" x14ac:dyDescent="0.25">
      <c r="A82" s="30">
        <f>IF(ISBLANK('Input-Accounts'!A82),"",'Input-Accounts'!A82)</f>
        <v>68</v>
      </c>
      <c r="B82" s="49" t="str">
        <f>IF(ISBLANK('Input-Accounts'!B82),"",'Input-Accounts'!B82)</f>
        <v>Organization</v>
      </c>
      <c r="C82" s="30">
        <f>IF(ISBLANK('Input-Accounts'!C82),"",'Input-Accounts'!C82)</f>
        <v>301</v>
      </c>
      <c r="D82" s="11">
        <f t="shared" ref="D82:D86" ca="1" si="18">INDIRECT("Classification!"&amp;$D$5&amp;ROW())</f>
        <v>0</v>
      </c>
      <c r="E82" s="11">
        <f t="shared" ref="E82:E87" ca="1" si="19">IFERROR(IF(D82="","",IF(D82=0,0,IF(ABS(D82-SUM($G82:$K82))&lt;Check_Limit,0,1))),1)</f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1">
        <f ca="1">IFERROR(INDEX(G$391:G$427,MATCH($F82,$B$391:$B$427,0))/INDEX($D$391:$D$427,MATCH($F82,$B$391:$B$427,0)),SUMIFS('Input-Ext Allocators'!D$8:D$68,'Input-Ext Allocators'!$B$8:$B$68,$F82))*$D82</f>
        <v>0</v>
      </c>
      <c r="H82" s="11">
        <f ca="1">IFERROR(INDEX(H$391:H$427,MATCH($F82,$B$391:$B$427,0))/INDEX($D$391:$D$427,MATCH($F82,$B$391:$B$427,0)),SUMIFS('Input-Ext Allocators'!E$8:E$68,'Input-Ext Allocators'!$B$8:$B$68,$F82))*$D82</f>
        <v>0</v>
      </c>
      <c r="I82" s="11">
        <f ca="1">IFERROR(INDEX(I$391:I$427,MATCH($F82,$B$391:$B$427,0))/INDEX($D$391:$D$427,MATCH($F82,$B$391:$B$427,0)),SUMIFS('Input-Ext Allocators'!F$8:F$68,'Input-Ext Allocators'!$B$8:$B$68,$F82))*$D82</f>
        <v>0</v>
      </c>
      <c r="J82" s="11">
        <f ca="1">IFERROR(INDEX(J$391:J$427,MATCH($F82,$B$391:$B$427,0))/INDEX($D$391:$D$427,MATCH($F82,$B$391:$B$427,0)),SUMIFS('Input-Ext Allocators'!G$8:G$68,'Input-Ext Allocators'!$B$8:$B$68,$F82))*$D82</f>
        <v>0</v>
      </c>
      <c r="K82" s="11">
        <f ca="1">IFERROR(INDEX(K$391:K$427,MATCH($F82,$B$391:$B$427,0))/INDEX($D$391:$D$427,MATCH($F82,$B$391:$B$427,0)),SUMIFS('Input-Ext Allocators'!H$8:H$68,'Input-Ext Allocators'!$B$8:$B$68,$F82))*$D82</f>
        <v>0</v>
      </c>
    </row>
    <row r="83" spans="1:11" outlineLevel="1" x14ac:dyDescent="0.25">
      <c r="A83" s="30">
        <f>IF(ISBLANK('Input-Accounts'!A83),"",'Input-Accounts'!A83)</f>
        <v>69</v>
      </c>
      <c r="B83" s="49" t="str">
        <f>IF(ISBLANK('Input-Accounts'!B83),"",'Input-Accounts'!B83)</f>
        <v>Franchises &amp; Consents</v>
      </c>
      <c r="C83" s="30">
        <f>IF(ISBLANK('Input-Accounts'!C83),"",'Input-Accounts'!C83)</f>
        <v>302</v>
      </c>
      <c r="D83" s="11">
        <f t="shared" ca="1" si="18"/>
        <v>0</v>
      </c>
      <c r="E83" s="11">
        <f t="shared" ca="1" si="19"/>
        <v>0</v>
      </c>
      <c r="F83" s="3" t="str" cm="1">
        <f t="array" aca="1" ref="F83" ca="1">IF(D83=0,"-",IF('Input-Accounts'!$E83&lt;&gt;0,'Input-Accounts'!$E83,INDEX('Input-Accounts'!$H83:$J83,,MATCH($F$6,'Input-Accounts'!$H$6:$J$6,0))))</f>
        <v>-</v>
      </c>
      <c r="G83" s="11">
        <f ca="1">IFERROR(INDEX(G$391:G$427,MATCH($F83,$B$391:$B$427,0))/INDEX($D$391:$D$427,MATCH($F83,$B$391:$B$427,0)),SUMIFS('Input-Ext Allocators'!D$8:D$68,'Input-Ext Allocators'!$B$8:$B$68,$F83))*$D83</f>
        <v>0</v>
      </c>
      <c r="H83" s="11">
        <f ca="1">IFERROR(INDEX(H$391:H$427,MATCH($F83,$B$391:$B$427,0))/INDEX($D$391:$D$427,MATCH($F83,$B$391:$B$427,0)),SUMIFS('Input-Ext Allocators'!E$8:E$68,'Input-Ext Allocators'!$B$8:$B$68,$F83))*$D83</f>
        <v>0</v>
      </c>
      <c r="I83" s="11">
        <f ca="1">IFERROR(INDEX(I$391:I$427,MATCH($F83,$B$391:$B$427,0))/INDEX($D$391:$D$427,MATCH($F83,$B$391:$B$427,0)),SUMIFS('Input-Ext Allocators'!F$8:F$68,'Input-Ext Allocators'!$B$8:$B$68,$F83))*$D83</f>
        <v>0</v>
      </c>
      <c r="J83" s="11">
        <f ca="1">IFERROR(INDEX(J$391:J$427,MATCH($F83,$B$391:$B$427,0))/INDEX($D$391:$D$427,MATCH($F83,$B$391:$B$427,0)),SUMIFS('Input-Ext Allocators'!G$8:G$68,'Input-Ext Allocators'!$B$8:$B$68,$F83))*$D83</f>
        <v>0</v>
      </c>
      <c r="K83" s="11">
        <f ca="1">IFERROR(INDEX(K$391:K$427,MATCH($F83,$B$391:$B$427,0))/INDEX($D$391:$D$427,MATCH($F83,$B$391:$B$427,0)),SUMIFS('Input-Ext Allocators'!H$8:H$68,'Input-Ext Allocators'!$B$8:$B$68,$F83))*$D83</f>
        <v>0</v>
      </c>
    </row>
    <row r="84" spans="1:11" outlineLevel="1" x14ac:dyDescent="0.25">
      <c r="A84" s="30">
        <f>IF(ISBLANK('Input-Accounts'!A84),"",'Input-Accounts'!A84)</f>
        <v>70</v>
      </c>
      <c r="B84" s="49" t="str">
        <f>IF(ISBLANK('Input-Accounts'!B84),"",'Input-Accounts'!B84)</f>
        <v>Misc. Intangible Plant - Plant Related</v>
      </c>
      <c r="C84" s="30">
        <f>IF(ISBLANK('Input-Accounts'!C84),"",'Input-Accounts'!C84)</f>
        <v>303</v>
      </c>
      <c r="D84" s="11">
        <f t="shared" ca="1" si="18"/>
        <v>-37836.243214365888</v>
      </c>
      <c r="E84" s="11">
        <f t="shared" ca="1" si="19"/>
        <v>0</v>
      </c>
      <c r="F84" s="3" t="str" cm="1">
        <f t="array" aca="1" ref="F84" ca="1">IF(D84=0,"-",IF('Input-Accounts'!$E84&lt;&gt;0,'Input-Accounts'!$E84,INDEX('Input-Accounts'!$H84:$J84,,MATCH($F$6,'Input-Accounts'!$H$6:$J$6,0))))</f>
        <v>INT_PSTD_PLANT</v>
      </c>
      <c r="G84" s="11">
        <f ca="1">IFERROR(INDEX(G$391:G$427,MATCH($F84,$B$391:$B$427,0))/INDEX($D$391:$D$427,MATCH($F84,$B$391:$B$427,0)),SUMIFS('Input-Ext Allocators'!D$8:D$68,'Input-Ext Allocators'!$B$8:$B$68,$F84))*$D84</f>
        <v>-5299.0672650778233</v>
      </c>
      <c r="H84" s="11">
        <f ca="1">IFERROR(INDEX(H$391:H$427,MATCH($F84,$B$391:$B$427,0))/INDEX($D$391:$D$427,MATCH($F84,$B$391:$B$427,0)),SUMIFS('Input-Ext Allocators'!E$8:E$68,'Input-Ext Allocators'!$B$8:$B$68,$F84))*$D84</f>
        <v>-1896.8314279073224</v>
      </c>
      <c r="I84" s="11">
        <f ca="1">IFERROR(INDEX(I$391:I$427,MATCH($F84,$B$391:$B$427,0))/INDEX($D$391:$D$427,MATCH($F84,$B$391:$B$427,0)),SUMIFS('Input-Ext Allocators'!F$8:F$68,'Input-Ext Allocators'!$B$8:$B$68,$F84))*$D84</f>
        <v>-6275.7882388449116</v>
      </c>
      <c r="J84" s="11">
        <f ca="1">IFERROR(INDEX(J$391:J$427,MATCH($F84,$B$391:$B$427,0))/INDEX($D$391:$D$427,MATCH($F84,$B$391:$B$427,0)),SUMIFS('Input-Ext Allocators'!G$8:G$68,'Input-Ext Allocators'!$B$8:$B$68,$F84))*$D84</f>
        <v>-12728.616643130739</v>
      </c>
      <c r="K84" s="11">
        <f ca="1">IFERROR(INDEX(K$391:K$427,MATCH($F84,$B$391:$B$427,0))/INDEX($D$391:$D$427,MATCH($F84,$B$391:$B$427,0)),SUMIFS('Input-Ext Allocators'!H$8:H$68,'Input-Ext Allocators'!$B$8:$B$68,$F84))*$D84</f>
        <v>-11635.939639405085</v>
      </c>
    </row>
    <row r="85" spans="1:11" outlineLevel="1" x14ac:dyDescent="0.25">
      <c r="A85" s="30">
        <f>IF(ISBLANK('Input-Accounts'!A85),"",'Input-Accounts'!A85)</f>
        <v>71</v>
      </c>
      <c r="B85" s="49" t="str">
        <f>IF(ISBLANK('Input-Accounts'!B85),"",'Input-Accounts'!B85)</f>
        <v>Misc. Intangible Plant - Customer Related</v>
      </c>
      <c r="C85" s="30">
        <f>IF(ISBLANK('Input-Accounts'!C85),"",'Input-Accounts'!C85)</f>
        <v>303</v>
      </c>
      <c r="D85" s="11">
        <f t="shared" ca="1" si="18"/>
        <v>0</v>
      </c>
      <c r="E85" s="11">
        <f t="shared" ca="1" si="19"/>
        <v>0</v>
      </c>
      <c r="F85" s="3" t="str" cm="1">
        <f t="array" aca="1" ref="F85" ca="1">IF(D85=0,"-",IF('Input-Accounts'!$E85&lt;&gt;0,'Input-Accounts'!$E85,INDEX('Input-Accounts'!$H85:$J85,,MATCH($F$6,'Input-Accounts'!$H$6:$J$6,0))))</f>
        <v>-</v>
      </c>
      <c r="G85" s="11">
        <f ca="1">IFERROR(INDEX(G$391:G$427,MATCH($F85,$B$391:$B$427,0))/INDEX($D$391:$D$427,MATCH($F85,$B$391:$B$427,0)),SUMIFS('Input-Ext Allocators'!D$8:D$68,'Input-Ext Allocators'!$B$8:$B$68,$F85))*$D85</f>
        <v>0</v>
      </c>
      <c r="H85" s="11">
        <f ca="1">IFERROR(INDEX(H$391:H$427,MATCH($F85,$B$391:$B$427,0))/INDEX($D$391:$D$427,MATCH($F85,$B$391:$B$427,0)),SUMIFS('Input-Ext Allocators'!E$8:E$68,'Input-Ext Allocators'!$B$8:$B$68,$F85))*$D85</f>
        <v>0</v>
      </c>
      <c r="I85" s="11">
        <f ca="1">IFERROR(INDEX(I$391:I$427,MATCH($F85,$B$391:$B$427,0))/INDEX($D$391:$D$427,MATCH($F85,$B$391:$B$427,0)),SUMIFS('Input-Ext Allocators'!F$8:F$68,'Input-Ext Allocators'!$B$8:$B$68,$F85))*$D85</f>
        <v>0</v>
      </c>
      <c r="J85" s="11">
        <f ca="1">IFERROR(INDEX(J$391:J$427,MATCH($F85,$B$391:$B$427,0))/INDEX($D$391:$D$427,MATCH($F85,$B$391:$B$427,0)),SUMIFS('Input-Ext Allocators'!G$8:G$68,'Input-Ext Allocators'!$B$8:$B$68,$F85))*$D85</f>
        <v>0</v>
      </c>
      <c r="K85" s="11">
        <f ca="1">IFERROR(INDEX(K$391:K$427,MATCH($F85,$B$391:$B$427,0))/INDEX($D$391:$D$427,MATCH($F85,$B$391:$B$427,0)),SUMIFS('Input-Ext Allocators'!H$8:H$68,'Input-Ext Allocators'!$B$8:$B$68,$F85))*$D85</f>
        <v>0</v>
      </c>
    </row>
    <row r="86" spans="1:11" outlineLevel="1" x14ac:dyDescent="0.25">
      <c r="A86" s="30">
        <f>IF(ISBLANK('Input-Accounts'!A86),"",'Input-Accounts'!A86)</f>
        <v>72</v>
      </c>
      <c r="B86" s="49" t="str">
        <f>IF(ISBLANK('Input-Accounts'!B86),"",'Input-Accounts'!B86)</f>
        <v>Misc. Intangible Plant - Labor Related</v>
      </c>
      <c r="C86" s="30">
        <f>IF(ISBLANK('Input-Accounts'!C86),"",'Input-Accounts'!C86)</f>
        <v>303</v>
      </c>
      <c r="D86" s="11">
        <f t="shared" ca="1" si="18"/>
        <v>-2890741.2236123909</v>
      </c>
      <c r="E86" s="11">
        <f t="shared" ca="1" si="19"/>
        <v>0</v>
      </c>
      <c r="F86" s="3" t="str" cm="1">
        <f t="array" aca="1" ref="F86" ca="1">IF(D86=0,"-",IF('Input-Accounts'!$E86&lt;&gt;0,'Input-Accounts'!$E86,INDEX('Input-Accounts'!$H86:$J86,,MATCH($F$6,'Input-Accounts'!$H$6:$J$6,0))))</f>
        <v>INT_LABOR</v>
      </c>
      <c r="G86" s="11">
        <f ca="1">IFERROR(INDEX(G$391:G$427,MATCH($F86,$B$391:$B$427,0))/INDEX($D$391:$D$427,MATCH($F86,$B$391:$B$427,0)),SUMIFS('Input-Ext Allocators'!D$8:D$68,'Input-Ext Allocators'!$B$8:$B$68,$F86))*$D86</f>
        <v>-404856.05568893586</v>
      </c>
      <c r="H86" s="11">
        <f ca="1">IFERROR(INDEX(H$391:H$427,MATCH($F86,$B$391:$B$427,0))/INDEX($D$391:$D$427,MATCH($F86,$B$391:$B$427,0)),SUMIFS('Input-Ext Allocators'!E$8:E$68,'Input-Ext Allocators'!$B$8:$B$68,$F86))*$D86</f>
        <v>-144920.54012416696</v>
      </c>
      <c r="I86" s="11">
        <f ca="1">IFERROR(INDEX(I$391:I$427,MATCH($F86,$B$391:$B$427,0))/INDEX($D$391:$D$427,MATCH($F86,$B$391:$B$427,0)),SUMIFS('Input-Ext Allocators'!F$8:F$68,'Input-Ext Allocators'!$B$8:$B$68,$F86))*$D86</f>
        <v>-479478.88668298477</v>
      </c>
      <c r="J86" s="11">
        <f ca="1">IFERROR(INDEX(J$391:J$427,MATCH($F86,$B$391:$B$427,0))/INDEX($D$391:$D$427,MATCH($F86,$B$391:$B$427,0)),SUMIFS('Input-Ext Allocators'!G$8:G$68,'Input-Ext Allocators'!$B$8:$B$68,$F86))*$D86</f>
        <v>-972483.88645218918</v>
      </c>
      <c r="K86" s="11">
        <f ca="1">IFERROR(INDEX(K$391:K$427,MATCH($F86,$B$391:$B$427,0))/INDEX($D$391:$D$427,MATCH($F86,$B$391:$B$427,0)),SUMIFS('Input-Ext Allocators'!H$8:H$68,'Input-Ext Allocators'!$B$8:$B$68,$F86))*$D86</f>
        <v>-889001.85466411419</v>
      </c>
    </row>
    <row r="87" spans="1:11" outlineLevel="1" x14ac:dyDescent="0.25">
      <c r="A87" s="30">
        <f>IF(ISBLANK('Input-Accounts'!A87),"",'Input-Accounts'!A87)</f>
        <v>73</v>
      </c>
      <c r="B87" t="str">
        <f>IF(ISBLANK('Input-Accounts'!B87),"",'Input-Accounts'!B87)</f>
        <v>Subtotal - Intangible Plant</v>
      </c>
      <c r="C87" s="30" t="str">
        <f>IF(ISBLANK('Input-Accounts'!C87),"",'Input-Accounts'!C87)</f>
        <v/>
      </c>
      <c r="D87" s="111">
        <f ca="1">SUBTOTAL(9,D82:D86)</f>
        <v>-2928577.466826757</v>
      </c>
      <c r="E87" s="11">
        <f t="shared" ca="1" si="19"/>
        <v>0</v>
      </c>
      <c r="G87" s="111">
        <f t="shared" ref="G87:K87" ca="1" si="20">SUBTOTAL(9,G82:G86)</f>
        <v>-410155.1229540137</v>
      </c>
      <c r="H87" s="111">
        <f t="shared" ca="1" si="20"/>
        <v>-146817.37155207427</v>
      </c>
      <c r="I87" s="111">
        <f t="shared" ca="1" si="20"/>
        <v>-485754.67492182966</v>
      </c>
      <c r="J87" s="111">
        <f t="shared" ca="1" si="20"/>
        <v>-985212.50309531996</v>
      </c>
      <c r="K87" s="111">
        <f t="shared" ca="1" si="20"/>
        <v>-900637.7943035193</v>
      </c>
    </row>
    <row r="88" spans="1:11" outlineLevel="1" x14ac:dyDescent="0.25">
      <c r="A88" s="30" t="str">
        <f>IF(ISBLANK('Input-Accounts'!A88),"",'Input-Accounts'!A88)</f>
        <v/>
      </c>
      <c r="B88" t="str">
        <f>IF(ISBLANK('Input-Accounts'!B88),"",'Input-Accounts'!B88)</f>
        <v/>
      </c>
      <c r="C88" s="30" t="str">
        <f>IF(ISBLANK('Input-Accounts'!C88),"",'Input-Accounts'!C88)</f>
        <v/>
      </c>
      <c r="D88" s="11"/>
      <c r="E88" s="11"/>
      <c r="G88" s="11"/>
      <c r="H88" s="11"/>
      <c r="I88" s="11"/>
      <c r="J88" s="11"/>
      <c r="K88" s="11"/>
    </row>
    <row r="89" spans="1:11" outlineLevel="1" x14ac:dyDescent="0.25">
      <c r="A89" s="30">
        <f>IF(ISBLANK('Input-Accounts'!A89),"",'Input-Accounts'!A89)</f>
        <v>74</v>
      </c>
      <c r="B89" s="1" t="str">
        <f>IF(ISBLANK('Input-Accounts'!B89),"",'Input-Accounts'!B89)</f>
        <v>Production Plant</v>
      </c>
      <c r="C89" s="30" t="str">
        <f>IF(ISBLANK('Input-Accounts'!C89),"",'Input-Accounts'!C89)</f>
        <v/>
      </c>
      <c r="D89" s="11"/>
      <c r="E89" s="11"/>
      <c r="G89" s="11"/>
      <c r="H89" s="11"/>
      <c r="I89" s="11"/>
      <c r="J89" s="11"/>
      <c r="K89" s="11"/>
    </row>
    <row r="90" spans="1:11" outlineLevel="1" x14ac:dyDescent="0.25">
      <c r="A90" s="30">
        <f>IF(ISBLANK('Input-Accounts'!A90),"",'Input-Accounts'!A90)</f>
        <v>75</v>
      </c>
      <c r="B90" s="49" t="str">
        <f>IF(ISBLANK('Input-Accounts'!B90),"",'Input-Accounts'!B90)</f>
        <v>Other Land &amp; Land Rights-Land</v>
      </c>
      <c r="C90" s="30">
        <f>IF(ISBLANK('Input-Accounts'!C90),"",'Input-Accounts'!C90)</f>
        <v>325</v>
      </c>
      <c r="D90" s="11">
        <f t="shared" ref="D90:D99" ca="1" si="21">INDIRECT("Classification!"&amp;$D$5&amp;ROW())</f>
        <v>-1177571</v>
      </c>
      <c r="E90" s="11">
        <f t="shared" ref="E90:E100" ca="1" si="22">IFERROR(IF(D90="","",IF(D90=0,0,IF(ABS(D90-SUM($G90:$K90))&lt;Check_Limit,0,1))),1)</f>
        <v>0</v>
      </c>
      <c r="F90" s="3" t="str" cm="1">
        <f t="array" aca="1" ref="F90" ca="1">IF(D90=0,"-",IF('Input-Accounts'!$E90&lt;&gt;0,'Input-Accounts'!$E90,INDEX('Input-Accounts'!$H90:$J90,,MATCH($F$6,'Input-Accounts'!$H$6:$J$6,0))))</f>
        <v>GATHER_VOLUME</v>
      </c>
      <c r="G90" s="11">
        <f ca="1">IFERROR(INDEX(G$391:G$427,MATCH($F90,$B$391:$B$427,0))/INDEX($D$391:$D$427,MATCH($F90,$B$391:$B$427,0)),SUMIFS('Input-Ext Allocators'!D$8:D$68,'Input-Ext Allocators'!$B$8:$B$68,$F90))*$D90</f>
        <v>-164921.97449549401</v>
      </c>
      <c r="H90" s="11">
        <f ca="1">IFERROR(INDEX(H$391:H$427,MATCH($F90,$B$391:$B$427,0))/INDEX($D$391:$D$427,MATCH($F90,$B$391:$B$427,0)),SUMIFS('Input-Ext Allocators'!E$8:E$68,'Input-Ext Allocators'!$B$8:$B$68,$F90))*$D90</f>
        <v>-59034.763804038739</v>
      </c>
      <c r="I90" s="11">
        <f ca="1">IFERROR(INDEX(I$391:I$427,MATCH($F90,$B$391:$B$427,0))/INDEX($D$391:$D$427,MATCH($F90,$B$391:$B$427,0)),SUMIFS('Input-Ext Allocators'!F$8:F$68,'Input-Ext Allocators'!$B$8:$B$68,$F90))*$D90</f>
        <v>-195320.29621267717</v>
      </c>
      <c r="J90" s="11">
        <f ca="1">IFERROR(INDEX(J$391:J$427,MATCH($F90,$B$391:$B$427,0))/INDEX($D$391:$D$427,MATCH($F90,$B$391:$B$427,0)),SUMIFS('Input-Ext Allocators'!G$8:G$68,'Input-Ext Allocators'!$B$8:$B$68,$F90))*$D90</f>
        <v>-396150.58355944429</v>
      </c>
      <c r="K90" s="11">
        <f ca="1">IFERROR(INDEX(K$391:K$427,MATCH($F90,$B$391:$B$427,0))/INDEX($D$391:$D$427,MATCH($F90,$B$391:$B$427,0)),SUMIFS('Input-Ext Allocators'!H$8:H$68,'Input-Ext Allocators'!$B$8:$B$68,$F90))*$D90</f>
        <v>-362143.38192834577</v>
      </c>
    </row>
    <row r="91" spans="1:11" outlineLevel="1" x14ac:dyDescent="0.25">
      <c r="A91" s="30">
        <f>IF(ISBLANK('Input-Accounts'!A91),"",'Input-Accounts'!A91)</f>
        <v>76</v>
      </c>
      <c r="B91" s="49" t="str">
        <f>IF(ISBLANK('Input-Accounts'!B91),"",'Input-Accounts'!B91)</f>
        <v>Field Compressor Station Structures</v>
      </c>
      <c r="C91" s="30">
        <f>IF(ISBLANK('Input-Accounts'!C91),"",'Input-Accounts'!C91)</f>
        <v>327</v>
      </c>
      <c r="D91" s="11">
        <f t="shared" ca="1" si="21"/>
        <v>-5753879</v>
      </c>
      <c r="E91" s="11">
        <f t="shared" ca="1" si="22"/>
        <v>0</v>
      </c>
      <c r="F91" s="3" t="str" cm="1">
        <f t="array" aca="1" ref="F91" ca="1">IF(D91=0,"-",IF('Input-Accounts'!$E91&lt;&gt;0,'Input-Accounts'!$E91,INDEX('Input-Accounts'!$H91:$J91,,MATCH($F$6,'Input-Accounts'!$H$6:$J$6,0))))</f>
        <v>GATHER_VOLUME</v>
      </c>
      <c r="G91" s="11">
        <f ca="1">IFERROR(INDEX(G$391:G$427,MATCH($F91,$B$391:$B$427,0))/INDEX($D$391:$D$427,MATCH($F91,$B$391:$B$427,0)),SUMIFS('Input-Ext Allocators'!D$8:D$68,'Input-Ext Allocators'!$B$8:$B$68,$F91))*$D91</f>
        <v>-805846.17461550818</v>
      </c>
      <c r="H91" s="11">
        <f ca="1">IFERROR(INDEX(H$391:H$427,MATCH($F91,$B$391:$B$427,0))/INDEX($D$391:$D$427,MATCH($F91,$B$391:$B$427,0)),SUMIFS('Input-Ext Allocators'!E$8:E$68,'Input-Ext Allocators'!$B$8:$B$68,$F91))*$D91</f>
        <v>-288457.24607859622</v>
      </c>
      <c r="I91" s="11">
        <f ca="1">IFERROR(INDEX(I$391:I$427,MATCH($F91,$B$391:$B$427,0))/INDEX($D$391:$D$427,MATCH($F91,$B$391:$B$427,0)),SUMIFS('Input-Ext Allocators'!F$8:F$68,'Input-Ext Allocators'!$B$8:$B$68,$F91))*$D91</f>
        <v>-954379.26940447977</v>
      </c>
      <c r="J91" s="11">
        <f ca="1">IFERROR(INDEX(J$391:J$427,MATCH($F91,$B$391:$B$427,0))/INDEX($D$391:$D$427,MATCH($F91,$B$391:$B$427,0)),SUMIFS('Input-Ext Allocators'!G$8:G$68,'Input-Ext Allocators'!$B$8:$B$68,$F91))*$D91</f>
        <v>-1935681.6052538927</v>
      </c>
      <c r="K91" s="11">
        <f ca="1">IFERROR(INDEX(K$391:K$427,MATCH($F91,$B$391:$B$427,0))/INDEX($D$391:$D$427,MATCH($F91,$B$391:$B$427,0)),SUMIFS('Input-Ext Allocators'!H$8:H$68,'Input-Ext Allocators'!$B$8:$B$68,$F91))*$D91</f>
        <v>-1769514.7046475229</v>
      </c>
    </row>
    <row r="92" spans="1:11" outlineLevel="1" x14ac:dyDescent="0.25">
      <c r="A92" s="30">
        <f>IF(ISBLANK('Input-Accounts'!A92),"",'Input-Accounts'!A92)</f>
        <v>77</v>
      </c>
      <c r="B92" s="49" t="str">
        <f>IF(ISBLANK('Input-Accounts'!B92),"",'Input-Accounts'!B92)</f>
        <v>Field M&amp;R Station Structures</v>
      </c>
      <c r="C92" s="30">
        <f>IF(ISBLANK('Input-Accounts'!C92),"",'Input-Accounts'!C92)</f>
        <v>328</v>
      </c>
      <c r="D92" s="11">
        <f t="shared" ca="1" si="21"/>
        <v>-55565</v>
      </c>
      <c r="E92" s="11">
        <f t="shared" ca="1" si="22"/>
        <v>0</v>
      </c>
      <c r="F92" s="3" t="str" cm="1">
        <f t="array" aca="1" ref="F92" ca="1">IF(D92=0,"-",IF('Input-Accounts'!$E92&lt;&gt;0,'Input-Accounts'!$E92,INDEX('Input-Accounts'!$H92:$J92,,MATCH($F$6,'Input-Accounts'!$H$6:$J$6,0))))</f>
        <v>GATHER_VOLUME</v>
      </c>
      <c r="G92" s="11">
        <f ca="1">IFERROR(INDEX(G$391:G$427,MATCH($F92,$B$391:$B$427,0))/INDEX($D$391:$D$427,MATCH($F92,$B$391:$B$427,0)),SUMIFS('Input-Ext Allocators'!D$8:D$68,'Input-Ext Allocators'!$B$8:$B$68,$F92))*$D92</f>
        <v>-7782.0271668053356</v>
      </c>
      <c r="H92" s="11">
        <f ca="1">IFERROR(INDEX(H$391:H$427,MATCH($F92,$B$391:$B$427,0))/INDEX($D$391:$D$427,MATCH($F92,$B$391:$B$427,0)),SUMIFS('Input-Ext Allocators'!E$8:E$68,'Input-Ext Allocators'!$B$8:$B$68,$F92))*$D92</f>
        <v>-2785.6211224388276</v>
      </c>
      <c r="I92" s="11">
        <f ca="1">IFERROR(INDEX(I$391:I$427,MATCH($F92,$B$391:$B$427,0))/INDEX($D$391:$D$427,MATCH($F92,$B$391:$B$427,0)),SUMIFS('Input-Ext Allocators'!F$8:F$68,'Input-Ext Allocators'!$B$8:$B$68,$F92))*$D92</f>
        <v>-9216.4058549823385</v>
      </c>
      <c r="J92" s="11">
        <f ca="1">IFERROR(INDEX(J$391:J$427,MATCH($F92,$B$391:$B$427,0))/INDEX($D$391:$D$427,MATCH($F92,$B$391:$B$427,0)),SUMIFS('Input-Ext Allocators'!G$8:G$68,'Input-Ext Allocators'!$B$8:$B$68,$F92))*$D92</f>
        <v>-18692.806782334585</v>
      </c>
      <c r="K92" s="11">
        <f ca="1">IFERROR(INDEX(K$391:K$427,MATCH($F92,$B$391:$B$427,0))/INDEX($D$391:$D$427,MATCH($F92,$B$391:$B$427,0)),SUMIFS('Input-Ext Allocators'!H$8:H$68,'Input-Ext Allocators'!$B$8:$B$68,$F92))*$D92</f>
        <v>-17088.13907343891</v>
      </c>
    </row>
    <row r="93" spans="1:11" outlineLevel="1" x14ac:dyDescent="0.25">
      <c r="A93" s="30">
        <f>IF(ISBLANK('Input-Accounts'!A93),"",'Input-Accounts'!A93)</f>
        <v>78</v>
      </c>
      <c r="B93" s="49" t="str">
        <f>IF(ISBLANK('Input-Accounts'!B93),"",'Input-Accounts'!B93)</f>
        <v>Other Structures</v>
      </c>
      <c r="C93" s="30">
        <f>IF(ISBLANK('Input-Accounts'!C93),"",'Input-Accounts'!C93)</f>
        <v>329</v>
      </c>
      <c r="D93" s="11">
        <f t="shared" ca="1" si="21"/>
        <v>-1071077</v>
      </c>
      <c r="E93" s="11">
        <f t="shared" ca="1" si="22"/>
        <v>0</v>
      </c>
      <c r="F93" s="3" t="str" cm="1">
        <f t="array" aca="1" ref="F93" ca="1">IF(D93=0,"-",IF('Input-Accounts'!$E93&lt;&gt;0,'Input-Accounts'!$E93,INDEX('Input-Accounts'!$H93:$J93,,MATCH($F$6,'Input-Accounts'!$H$6:$J$6,0))))</f>
        <v>GATHER_VOLUME</v>
      </c>
      <c r="G93" s="11">
        <f ca="1">IFERROR(INDEX(G$391:G$427,MATCH($F93,$B$391:$B$427,0))/INDEX($D$391:$D$427,MATCH($F93,$B$391:$B$427,0)),SUMIFS('Input-Ext Allocators'!D$8:D$68,'Input-Ext Allocators'!$B$8:$B$68,$F93))*$D93</f>
        <v>-150007.20438658074</v>
      </c>
      <c r="H93" s="11">
        <f ca="1">IFERROR(INDEX(H$391:H$427,MATCH($F93,$B$391:$B$427,0))/INDEX($D$391:$D$427,MATCH($F93,$B$391:$B$427,0)),SUMIFS('Input-Ext Allocators'!E$8:E$68,'Input-Ext Allocators'!$B$8:$B$68,$F93))*$D93</f>
        <v>-53695.936560036214</v>
      </c>
      <c r="I93" s="11">
        <f ca="1">IFERROR(INDEX(I$391:I$427,MATCH($F93,$B$391:$B$427,0))/INDEX($D$391:$D$427,MATCH($F93,$B$391:$B$427,0)),SUMIFS('Input-Ext Allocators'!F$8:F$68,'Input-Ext Allocators'!$B$8:$B$68,$F93))*$D93</f>
        <v>-177656.44441531392</v>
      </c>
      <c r="J93" s="11">
        <f ca="1">IFERROR(INDEX(J$391:J$427,MATCH($F93,$B$391:$B$427,0))/INDEX($D$391:$D$427,MATCH($F93,$B$391:$B$427,0)),SUMIFS('Input-Ext Allocators'!G$8:G$68,'Input-Ext Allocators'!$B$8:$B$68,$F93))*$D93</f>
        <v>-360324.58220107231</v>
      </c>
      <c r="K93" s="11">
        <f ca="1">IFERROR(INDEX(K$391:K$427,MATCH($F93,$B$391:$B$427,0))/INDEX($D$391:$D$427,MATCH($F93,$B$391:$B$427,0)),SUMIFS('Input-Ext Allocators'!H$8:H$68,'Input-Ext Allocators'!$B$8:$B$68,$F93))*$D93</f>
        <v>-329392.8324369968</v>
      </c>
    </row>
    <row r="94" spans="1:11" outlineLevel="1" x14ac:dyDescent="0.25">
      <c r="A94" s="30">
        <f>IF(ISBLANK('Input-Accounts'!A94),"",'Input-Accounts'!A94)</f>
        <v>79</v>
      </c>
      <c r="B94" s="49" t="str">
        <f>IF(ISBLANK('Input-Accounts'!B94),"",'Input-Accounts'!B94)</f>
        <v>Producing Gas Wells - Construction</v>
      </c>
      <c r="C94" s="30">
        <f>IF(ISBLANK('Input-Accounts'!C94),"",'Input-Accounts'!C94)</f>
        <v>330</v>
      </c>
      <c r="D94" s="11">
        <f t="shared" ca="1" si="21"/>
        <v>-10461</v>
      </c>
      <c r="E94" s="11">
        <f t="shared" ca="1" si="22"/>
        <v>0</v>
      </c>
      <c r="F94" s="3" t="str" cm="1">
        <f t="array" aca="1" ref="F94" ca="1">IF(D94=0,"-",IF('Input-Accounts'!$E94&lt;&gt;0,'Input-Accounts'!$E94,INDEX('Input-Accounts'!$H94:$J94,,MATCH($F$6,'Input-Accounts'!$H$6:$J$6,0))))</f>
        <v>GATHER_VOLUME</v>
      </c>
      <c r="G94" s="11">
        <f ca="1">IFERROR(INDEX(G$391:G$427,MATCH($F94,$B$391:$B$427,0))/INDEX($D$391:$D$427,MATCH($F94,$B$391:$B$427,0)),SUMIFS('Input-Ext Allocators'!D$8:D$68,'Input-Ext Allocators'!$B$8:$B$68,$F94))*$D94</f>
        <v>-1465.0910859704961</v>
      </c>
      <c r="H94" s="11">
        <f ca="1">IFERROR(INDEX(H$391:H$427,MATCH($F94,$B$391:$B$427,0))/INDEX($D$391:$D$427,MATCH($F94,$B$391:$B$427,0)),SUMIFS('Input-Ext Allocators'!E$8:E$68,'Input-Ext Allocators'!$B$8:$B$68,$F94))*$D94</f>
        <v>-524.43773169859764</v>
      </c>
      <c r="I94" s="11">
        <f ca="1">IFERROR(INDEX(I$391:I$427,MATCH($F94,$B$391:$B$427,0))/INDEX($D$391:$D$427,MATCH($F94,$B$391:$B$427,0)),SUMIFS('Input-Ext Allocators'!F$8:F$68,'Input-Ext Allocators'!$B$8:$B$68,$F94))*$D94</f>
        <v>-1735.1358165926436</v>
      </c>
      <c r="J94" s="11">
        <f ca="1">IFERROR(INDEX(J$391:J$427,MATCH($F94,$B$391:$B$427,0))/INDEX($D$391:$D$427,MATCH($F94,$B$391:$B$427,0)),SUMIFS('Input-Ext Allocators'!G$8:G$68,'Input-Ext Allocators'!$B$8:$B$68,$F94))*$D94</f>
        <v>-3519.2198641231371</v>
      </c>
      <c r="K94" s="11">
        <f ca="1">IFERROR(INDEX(K$391:K$427,MATCH($F94,$B$391:$B$427,0))/INDEX($D$391:$D$427,MATCH($F94,$B$391:$B$427,0)),SUMIFS('Input-Ext Allocators'!H$8:H$68,'Input-Ext Allocators'!$B$8:$B$68,$F94))*$D94</f>
        <v>-3217.1155016151256</v>
      </c>
    </row>
    <row r="95" spans="1:11" outlineLevel="1" x14ac:dyDescent="0.25">
      <c r="A95" s="30">
        <f>IF(ISBLANK('Input-Accounts'!A95),"",'Input-Accounts'!A95)</f>
        <v>80</v>
      </c>
      <c r="B95" s="49" t="str">
        <f>IF(ISBLANK('Input-Accounts'!B95),"",'Input-Accounts'!B95)</f>
        <v>Producing Gas Wells - Equipment</v>
      </c>
      <c r="C95" s="30">
        <f>IF(ISBLANK('Input-Accounts'!C95),"",'Input-Accounts'!C95)</f>
        <v>331</v>
      </c>
      <c r="D95" s="11">
        <f t="shared" ca="1" si="21"/>
        <v>-2883</v>
      </c>
      <c r="E95" s="11">
        <f t="shared" ca="1" si="22"/>
        <v>0</v>
      </c>
      <c r="F95" s="3" t="str" cm="1">
        <f t="array" aca="1" ref="F95" ca="1">IF(D95=0,"-",IF('Input-Accounts'!$E95&lt;&gt;0,'Input-Accounts'!$E95,INDEX('Input-Accounts'!$H95:$J95,,MATCH($F$6,'Input-Accounts'!$H$6:$J$6,0))))</f>
        <v>GATHER_VOLUME</v>
      </c>
      <c r="G95" s="11">
        <f ca="1">IFERROR(INDEX(G$391:G$427,MATCH($F95,$B$391:$B$427,0))/INDEX($D$391:$D$427,MATCH($F95,$B$391:$B$427,0)),SUMIFS('Input-Ext Allocators'!D$8:D$68,'Input-Ext Allocators'!$B$8:$B$68,$F95))*$D95</f>
        <v>-403.77187657517828</v>
      </c>
      <c r="H95" s="11">
        <f ca="1">IFERROR(INDEX(H$391:H$427,MATCH($F95,$B$391:$B$427,0))/INDEX($D$391:$D$427,MATCH($F95,$B$391:$B$427,0)),SUMIFS('Input-Ext Allocators'!E$8:E$68,'Input-Ext Allocators'!$B$8:$B$68,$F95))*$D95</f>
        <v>-144.53245201099864</v>
      </c>
      <c r="I95" s="11">
        <f ca="1">IFERROR(INDEX(I$391:I$427,MATCH($F95,$B$391:$B$427,0))/INDEX($D$391:$D$427,MATCH($F95,$B$391:$B$427,0)),SUMIFS('Input-Ext Allocators'!F$8:F$68,'Input-Ext Allocators'!$B$8:$B$68,$F95))*$D95</f>
        <v>-478.19487231016069</v>
      </c>
      <c r="J95" s="11">
        <f ca="1">IFERROR(INDEX(J$391:J$427,MATCH($F95,$B$391:$B$427,0))/INDEX($D$391:$D$427,MATCH($F95,$B$391:$B$427,0)),SUMIFS('Input-Ext Allocators'!G$8:G$68,'Input-Ext Allocators'!$B$8:$B$68,$F95))*$D95</f>
        <v>-969.87963562441485</v>
      </c>
      <c r="K95" s="11">
        <f ca="1">IFERROR(INDEX(K$391:K$427,MATCH($F95,$B$391:$B$427,0))/INDEX($D$391:$D$427,MATCH($F95,$B$391:$B$427,0)),SUMIFS('Input-Ext Allocators'!H$8:H$68,'Input-Ext Allocators'!$B$8:$B$68,$F95))*$D95</f>
        <v>-886.62116347924734</v>
      </c>
    </row>
    <row r="96" spans="1:11" outlineLevel="1" x14ac:dyDescent="0.25">
      <c r="A96" s="30">
        <f>IF(ISBLANK('Input-Accounts'!A96),"",'Input-Accounts'!A96)</f>
        <v>81</v>
      </c>
      <c r="B96" s="49" t="str">
        <f>IF(ISBLANK('Input-Accounts'!B96),"",'Input-Accounts'!B96)</f>
        <v>Field Lines</v>
      </c>
      <c r="C96" s="30">
        <f>IF(ISBLANK('Input-Accounts'!C96),"",'Input-Accounts'!C96)</f>
        <v>332</v>
      </c>
      <c r="D96" s="11">
        <f t="shared" ca="1" si="21"/>
        <v>-34247273</v>
      </c>
      <c r="E96" s="11">
        <f t="shared" ca="1" si="22"/>
        <v>0</v>
      </c>
      <c r="F96" s="3" t="str" cm="1">
        <f t="array" aca="1" ref="F96" ca="1">IF(D96=0,"-",IF('Input-Accounts'!$E96&lt;&gt;0,'Input-Accounts'!$E96,INDEX('Input-Accounts'!$H96:$J96,,MATCH($F$6,'Input-Accounts'!$H$6:$J$6,0))))</f>
        <v>GATHER_VOLUME</v>
      </c>
      <c r="G96" s="11">
        <f ca="1">IFERROR(INDEX(G$391:G$427,MATCH($F96,$B$391:$B$427,0))/INDEX($D$391:$D$427,MATCH($F96,$B$391:$B$427,0)),SUMIFS('Input-Ext Allocators'!D$8:D$68,'Input-Ext Allocators'!$B$8:$B$68,$F96))*$D96</f>
        <v>-4796422.3679474285</v>
      </c>
      <c r="H96" s="11">
        <f ca="1">IFERROR(INDEX(H$391:H$427,MATCH($F96,$B$391:$B$427,0))/INDEX($D$391:$D$427,MATCH($F96,$B$391:$B$427,0)),SUMIFS('Input-Ext Allocators'!E$8:E$68,'Input-Ext Allocators'!$B$8:$B$68,$F96))*$D96</f>
        <v>-1716906.8128269406</v>
      </c>
      <c r="I96" s="11">
        <f ca="1">IFERROR(INDEX(I$391:I$427,MATCH($F96,$B$391:$B$427,0))/INDEX($D$391:$D$427,MATCH($F96,$B$391:$B$427,0)),SUMIFS('Input-Ext Allocators'!F$8:F$68,'Input-Ext Allocators'!$B$8:$B$68,$F96))*$D96</f>
        <v>-5680496.1287569245</v>
      </c>
      <c r="J96" s="11">
        <f ca="1">IFERROR(INDEX(J$391:J$427,MATCH($F96,$B$391:$B$427,0))/INDEX($D$391:$D$427,MATCH($F96,$B$391:$B$427,0)),SUMIFS('Input-Ext Allocators'!G$8:G$68,'Input-Ext Allocators'!$B$8:$B$68,$F96))*$D96</f>
        <v>-11521239.215528915</v>
      </c>
      <c r="K96" s="11">
        <f ca="1">IFERROR(INDEX(K$391:K$427,MATCH($F96,$B$391:$B$427,0))/INDEX($D$391:$D$427,MATCH($F96,$B$391:$B$427,0)),SUMIFS('Input-Ext Allocators'!H$8:H$68,'Input-Ext Allocators'!$B$8:$B$68,$F96))*$D96</f>
        <v>-10532208.47493979</v>
      </c>
    </row>
    <row r="97" spans="1:11" outlineLevel="1" x14ac:dyDescent="0.25">
      <c r="A97" s="30">
        <f>IF(ISBLANK('Input-Accounts'!A97),"",'Input-Accounts'!A97)</f>
        <v>82</v>
      </c>
      <c r="B97" s="49" t="str">
        <f>IF(ISBLANK('Input-Accounts'!B97),"",'Input-Accounts'!B97)</f>
        <v>Field Compressor Station Equipment</v>
      </c>
      <c r="C97" s="30">
        <f>IF(ISBLANK('Input-Accounts'!C97),"",'Input-Accounts'!C97)</f>
        <v>333</v>
      </c>
      <c r="D97" s="11">
        <f t="shared" ca="1" si="21"/>
        <v>-20354472</v>
      </c>
      <c r="E97" s="11">
        <f t="shared" ca="1" si="22"/>
        <v>0</v>
      </c>
      <c r="F97" s="3" t="str" cm="1">
        <f t="array" aca="1" ref="F97" ca="1">IF(D97=0,"-",IF('Input-Accounts'!$E97&lt;&gt;0,'Input-Accounts'!$E97,INDEX('Input-Accounts'!$H97:$J97,,MATCH($F$6,'Input-Accounts'!$H$6:$J$6,0))))</f>
        <v>GATHER_VOLUME</v>
      </c>
      <c r="G97" s="11">
        <f ca="1">IFERROR(INDEX(G$391:G$427,MATCH($F97,$B$391:$B$427,0))/INDEX($D$391:$D$427,MATCH($F97,$B$391:$B$427,0)),SUMIFS('Input-Ext Allocators'!D$8:D$68,'Input-Ext Allocators'!$B$8:$B$68,$F97))*$D97</f>
        <v>-2850698.3545393418</v>
      </c>
      <c r="H97" s="11">
        <f ca="1">IFERROR(INDEX(H$391:H$427,MATCH($F97,$B$391:$B$427,0))/INDEX($D$391:$D$427,MATCH($F97,$B$391:$B$427,0)),SUMIFS('Input-Ext Allocators'!E$8:E$68,'Input-Ext Allocators'!$B$8:$B$68,$F97))*$D97</f>
        <v>-1020423.7764652153</v>
      </c>
      <c r="I97" s="11">
        <f ca="1">IFERROR(INDEX(I$391:I$427,MATCH($F97,$B$391:$B$427,0))/INDEX($D$391:$D$427,MATCH($F97,$B$391:$B$427,0)),SUMIFS('Input-Ext Allocators'!F$8:F$68,'Input-Ext Allocators'!$B$8:$B$68,$F97))*$D97</f>
        <v>-3376137.4051268613</v>
      </c>
      <c r="J97" s="11">
        <f ca="1">IFERROR(INDEX(J$391:J$427,MATCH($F97,$B$391:$B$427,0))/INDEX($D$391:$D$427,MATCH($F97,$B$391:$B$427,0)),SUMIFS('Input-Ext Allocators'!G$8:G$68,'Input-Ext Allocators'!$B$8:$B$68,$F97))*$D97</f>
        <v>-6847515.7428676225</v>
      </c>
      <c r="K97" s="11">
        <f ca="1">IFERROR(INDEX(K$391:K$427,MATCH($F97,$B$391:$B$427,0))/INDEX($D$391:$D$427,MATCH($F97,$B$391:$B$427,0)),SUMIFS('Input-Ext Allocators'!H$8:H$68,'Input-Ext Allocators'!$B$8:$B$68,$F97))*$D97</f>
        <v>-6259696.7210009582</v>
      </c>
    </row>
    <row r="98" spans="1:11" outlineLevel="1" x14ac:dyDescent="0.25">
      <c r="A98" s="30">
        <f>IF(ISBLANK('Input-Accounts'!A98),"",'Input-Accounts'!A98)</f>
        <v>83</v>
      </c>
      <c r="B98" s="49" t="str">
        <f>IF(ISBLANK('Input-Accounts'!B98),"",'Input-Accounts'!B98)</f>
        <v>Field M&amp;R Station Equip-Company</v>
      </c>
      <c r="C98" s="30">
        <f>IF(ISBLANK('Input-Accounts'!C98),"",'Input-Accounts'!C98)</f>
        <v>334</v>
      </c>
      <c r="D98" s="11">
        <f t="shared" ca="1" si="21"/>
        <v>-3130540</v>
      </c>
      <c r="E98" s="11">
        <f t="shared" ca="1" si="22"/>
        <v>0</v>
      </c>
      <c r="F98" s="3" t="str" cm="1">
        <f t="array" aca="1" ref="F98" ca="1">IF(D98=0,"-",IF('Input-Accounts'!$E98&lt;&gt;0,'Input-Accounts'!$E98,INDEX('Input-Accounts'!$H98:$J98,,MATCH($F$6,'Input-Accounts'!$H$6:$J$6,0))))</f>
        <v>GATHER_VOLUME</v>
      </c>
      <c r="G98" s="11">
        <f ca="1">IFERROR(INDEX(G$391:G$427,MATCH($F98,$B$391:$B$427,0))/INDEX($D$391:$D$427,MATCH($F98,$B$391:$B$427,0)),SUMIFS('Input-Ext Allocators'!D$8:D$68,'Input-Ext Allocators'!$B$8:$B$68,$F98))*$D98</f>
        <v>-438440.51699398493</v>
      </c>
      <c r="H98" s="11">
        <f ca="1">IFERROR(INDEX(H$391:H$427,MATCH($F98,$B$391:$B$427,0))/INDEX($D$391:$D$427,MATCH($F98,$B$391:$B$427,0)),SUMIFS('Input-Ext Allocators'!E$8:E$68,'Input-Ext Allocators'!$B$8:$B$68,$F98))*$D98</f>
        <v>-156942.29008619901</v>
      </c>
      <c r="I98" s="11">
        <f ca="1">IFERROR(INDEX(I$391:I$427,MATCH($F98,$B$391:$B$427,0))/INDEX($D$391:$D$427,MATCH($F98,$B$391:$B$427,0)),SUMIFS('Input-Ext Allocators'!F$8:F$68,'Input-Ext Allocators'!$B$8:$B$68,$F98))*$D98</f>
        <v>-519253.616219858</v>
      </c>
      <c r="J98" s="11">
        <f ca="1">IFERROR(INDEX(J$391:J$427,MATCH($F98,$B$391:$B$427,0))/INDEX($D$391:$D$427,MATCH($F98,$B$391:$B$427,0)),SUMIFS('Input-Ext Allocators'!G$8:G$68,'Input-Ext Allocators'!$B$8:$B$68,$F98))*$D98</f>
        <v>-1053155.3917820519</v>
      </c>
      <c r="K98" s="11">
        <f ca="1">IFERROR(INDEX(K$391:K$427,MATCH($F98,$B$391:$B$427,0))/INDEX($D$391:$D$427,MATCH($F98,$B$391:$B$427,0)),SUMIFS('Input-Ext Allocators'!H$8:H$68,'Input-Ext Allocators'!$B$8:$B$68,$F98))*$D98</f>
        <v>-962748.18491790595</v>
      </c>
    </row>
    <row r="99" spans="1:11" outlineLevel="1" x14ac:dyDescent="0.25">
      <c r="A99" s="30">
        <f>IF(ISBLANK('Input-Accounts'!A99),"",'Input-Accounts'!A99)</f>
        <v>84</v>
      </c>
      <c r="B99" s="49" t="str">
        <f>IF(ISBLANK('Input-Accounts'!B99),"",'Input-Accounts'!B99)</f>
        <v>Other Equipment-Other</v>
      </c>
      <c r="C99" s="30">
        <f>IF(ISBLANK('Input-Accounts'!C99),"",'Input-Accounts'!C99)</f>
        <v>337</v>
      </c>
      <c r="D99" s="11">
        <f t="shared" ca="1" si="21"/>
        <v>10458</v>
      </c>
      <c r="E99" s="11">
        <f t="shared" ca="1" si="22"/>
        <v>0</v>
      </c>
      <c r="F99" s="3" t="str" cm="1">
        <f t="array" aca="1" ref="F99" ca="1">IF(D99=0,"-",IF('Input-Accounts'!$E99&lt;&gt;0,'Input-Accounts'!$E99,INDEX('Input-Accounts'!$H99:$J99,,MATCH($F$6,'Input-Accounts'!$H$6:$J$6,0))))</f>
        <v>GATHER_VOLUME</v>
      </c>
      <c r="G99" s="11">
        <f ca="1">IFERROR(INDEX(G$391:G$427,MATCH($F99,$B$391:$B$427,0))/INDEX($D$391:$D$427,MATCH($F99,$B$391:$B$427,0)),SUMIFS('Input-Ext Allocators'!D$8:D$68,'Input-Ext Allocators'!$B$8:$B$68,$F99))*$D99</f>
        <v>1464.6709279303554</v>
      </c>
      <c r="H99" s="11">
        <f ca="1">IFERROR(INDEX(H$391:H$427,MATCH($F99,$B$391:$B$427,0))/INDEX($D$391:$D$427,MATCH($F99,$B$391:$B$427,0)),SUMIFS('Input-Ext Allocators'!E$8:E$68,'Input-Ext Allocators'!$B$8:$B$68,$F99))*$D99</f>
        <v>524.28733372564125</v>
      </c>
      <c r="I99" s="11">
        <f ca="1">IFERROR(INDEX(I$391:I$427,MATCH($F99,$B$391:$B$427,0))/INDEX($D$391:$D$427,MATCH($F99,$B$391:$B$427,0)),SUMIFS('Input-Ext Allocators'!F$8:F$68,'Input-Ext Allocators'!$B$8:$B$68,$F99))*$D99</f>
        <v>1734.6382152686995</v>
      </c>
      <c r="J99" s="11">
        <f ca="1">IFERROR(INDEX(J$391:J$427,MATCH($F99,$B$391:$B$427,0))/INDEX($D$391:$D$427,MATCH($F99,$B$391:$B$427,0)),SUMIFS('Input-Ext Allocators'!G$8:G$68,'Input-Ext Allocators'!$B$8:$B$68,$F99))*$D99</f>
        <v>3518.2106241276902</v>
      </c>
      <c r="K99" s="11">
        <f ca="1">IFERROR(INDEX(K$391:K$427,MATCH($F99,$B$391:$B$427,0))/INDEX($D$391:$D$427,MATCH($F99,$B$391:$B$427,0)),SUMIFS('Input-Ext Allocators'!H$8:H$68,'Input-Ext Allocators'!$B$8:$B$68,$F99))*$D99</f>
        <v>3216.1928989476132</v>
      </c>
    </row>
    <row r="100" spans="1:11" outlineLevel="1" x14ac:dyDescent="0.25">
      <c r="A100" s="30">
        <f>IF(ISBLANK('Input-Accounts'!A100),"",'Input-Accounts'!A100)</f>
        <v>85</v>
      </c>
      <c r="B100" t="str">
        <f>IF(ISBLANK('Input-Accounts'!B100),"",'Input-Accounts'!B100)</f>
        <v>Subtotal - Production Plant</v>
      </c>
      <c r="C100" s="30" t="str">
        <f>IF(ISBLANK('Input-Accounts'!C100),"",'Input-Accounts'!C100)</f>
        <v/>
      </c>
      <c r="D100" s="111">
        <f ca="1">SUBTOTAL(9,D90:D99)</f>
        <v>-65793263</v>
      </c>
      <c r="E100" s="11">
        <f t="shared" ca="1" si="22"/>
        <v>0</v>
      </c>
      <c r="G100" s="111">
        <f t="shared" ref="G100:K100" ca="1" si="23">SUBTOTAL(9,G90:G99)</f>
        <v>-9214522.8121797573</v>
      </c>
      <c r="H100" s="111">
        <f t="shared" ca="1" si="23"/>
        <v>-3298391.1297934488</v>
      </c>
      <c r="I100" s="111">
        <f t="shared" ca="1" si="23"/>
        <v>-10912938.258464731</v>
      </c>
      <c r="J100" s="111">
        <f t="shared" ca="1" si="23"/>
        <v>-22133730.816850953</v>
      </c>
      <c r="K100" s="111">
        <f t="shared" ca="1" si="23"/>
        <v>-20233679.982711103</v>
      </c>
    </row>
    <row r="101" spans="1:11" outlineLevel="1" x14ac:dyDescent="0.25">
      <c r="A101" s="30" t="str">
        <f>IF(ISBLANK('Input-Accounts'!A101),"",'Input-Accounts'!A101)</f>
        <v/>
      </c>
      <c r="B101" t="str">
        <f>IF(ISBLANK('Input-Accounts'!B101),"",'Input-Accounts'!B101)</f>
        <v/>
      </c>
      <c r="C101" s="30" t="str">
        <f>IF(ISBLANK('Input-Accounts'!C101),"",'Input-Accounts'!C101)</f>
        <v/>
      </c>
      <c r="D101" s="11"/>
      <c r="E101" s="11"/>
      <c r="G101" s="11"/>
      <c r="H101" s="11"/>
      <c r="I101" s="11"/>
      <c r="J101" s="11"/>
      <c r="K101" s="11"/>
    </row>
    <row r="102" spans="1:11" outlineLevel="1" x14ac:dyDescent="0.25">
      <c r="A102" s="30">
        <f>IF(ISBLANK('Input-Accounts'!A102),"",'Input-Accounts'!A102)</f>
        <v>86</v>
      </c>
      <c r="B102" s="1" t="str">
        <f>IF(ISBLANK('Input-Accounts'!B102),"",'Input-Accounts'!B102)</f>
        <v>Natural Gas Storage Plant and Processing Plant</v>
      </c>
      <c r="C102" s="30" t="str">
        <f>IF(ISBLANK('Input-Accounts'!C102),"",'Input-Accounts'!C102)</f>
        <v/>
      </c>
      <c r="D102" s="11"/>
      <c r="E102" s="11"/>
      <c r="G102" s="11"/>
      <c r="H102" s="11"/>
      <c r="I102" s="11"/>
      <c r="J102" s="11"/>
      <c r="K102" s="11"/>
    </row>
    <row r="103" spans="1:11" outlineLevel="1" x14ac:dyDescent="0.25">
      <c r="A103" s="30">
        <f>IF(ISBLANK('Input-Accounts'!A103),"",'Input-Accounts'!A103)</f>
        <v>87</v>
      </c>
      <c r="B103" s="49" t="str">
        <f>IF(ISBLANK('Input-Accounts'!B103),"",'Input-Accounts'!B103)</f>
        <v>Land &amp; Land Rights</v>
      </c>
      <c r="C103" s="30">
        <f>IF(ISBLANK('Input-Accounts'!C103),"",'Input-Accounts'!C103)</f>
        <v>350</v>
      </c>
      <c r="D103" s="11">
        <f t="shared" ref="D103:D109" ca="1" si="24">INDIRECT("Classification!"&amp;$D$5&amp;ROW())</f>
        <v>0</v>
      </c>
      <c r="E103" s="11">
        <f t="shared" ref="E103:E110" ca="1" si="25">IFERROR(IF(D103="","",IF(D103=0,0,IF(ABS(D103-SUM($G103:$K103))&lt;Check_Limit,0,1))),1)</f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1">
        <f ca="1">IFERROR(INDEX(G$391:G$427,MATCH($F103,$B$391:$B$427,0))/INDEX($D$391:$D$427,MATCH($F103,$B$391:$B$427,0)),SUMIFS('Input-Ext Allocators'!D$8:D$68,'Input-Ext Allocators'!$B$8:$B$68,$F103))*$D103</f>
        <v>0</v>
      </c>
      <c r="H103" s="11">
        <f ca="1">IFERROR(INDEX(H$391:H$427,MATCH($F103,$B$391:$B$427,0))/INDEX($D$391:$D$427,MATCH($F103,$B$391:$B$427,0)),SUMIFS('Input-Ext Allocators'!E$8:E$68,'Input-Ext Allocators'!$B$8:$B$68,$F103))*$D103</f>
        <v>0</v>
      </c>
      <c r="I103" s="11">
        <f ca="1">IFERROR(INDEX(I$391:I$427,MATCH($F103,$B$391:$B$427,0))/INDEX($D$391:$D$427,MATCH($F103,$B$391:$B$427,0)),SUMIFS('Input-Ext Allocators'!F$8:F$68,'Input-Ext Allocators'!$B$8:$B$68,$F103))*$D103</f>
        <v>0</v>
      </c>
      <c r="J103" s="11">
        <f ca="1">IFERROR(INDEX(J$391:J$427,MATCH($F103,$B$391:$B$427,0))/INDEX($D$391:$D$427,MATCH($F103,$B$391:$B$427,0)),SUMIFS('Input-Ext Allocators'!G$8:G$68,'Input-Ext Allocators'!$B$8:$B$68,$F103))*$D103</f>
        <v>0</v>
      </c>
      <c r="K103" s="11">
        <f ca="1">IFERROR(INDEX(K$391:K$427,MATCH($F103,$B$391:$B$427,0))/INDEX($D$391:$D$427,MATCH($F103,$B$391:$B$427,0)),SUMIFS('Input-Ext Allocators'!H$8:H$68,'Input-Ext Allocators'!$B$8:$B$68,$F103))*$D103</f>
        <v>0</v>
      </c>
    </row>
    <row r="104" spans="1:11" outlineLevel="1" x14ac:dyDescent="0.25">
      <c r="A104" s="30">
        <f>IF(ISBLANK('Input-Accounts'!A104),"",'Input-Accounts'!A104)</f>
        <v>88</v>
      </c>
      <c r="B104" s="49" t="str">
        <f>IF(ISBLANK('Input-Accounts'!B104),"",'Input-Accounts'!B104)</f>
        <v>Structures &amp; improvement</v>
      </c>
      <c r="C104" s="30">
        <f>IF(ISBLANK('Input-Accounts'!C104),"",'Input-Accounts'!C104)</f>
        <v>351</v>
      </c>
      <c r="D104" s="11">
        <f t="shared" ca="1" si="24"/>
        <v>0</v>
      </c>
      <c r="E104" s="11">
        <f t="shared" ca="1" si="25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1">
        <f ca="1">IFERROR(INDEX(G$391:G$427,MATCH($F104,$B$391:$B$427,0))/INDEX($D$391:$D$427,MATCH($F104,$B$391:$B$427,0)),SUMIFS('Input-Ext Allocators'!D$8:D$68,'Input-Ext Allocators'!$B$8:$B$68,$F104))*$D104</f>
        <v>0</v>
      </c>
      <c r="H104" s="11">
        <f ca="1">IFERROR(INDEX(H$391:H$427,MATCH($F104,$B$391:$B$427,0))/INDEX($D$391:$D$427,MATCH($F104,$B$391:$B$427,0)),SUMIFS('Input-Ext Allocators'!E$8:E$68,'Input-Ext Allocators'!$B$8:$B$68,$F104))*$D104</f>
        <v>0</v>
      </c>
      <c r="I104" s="11">
        <f ca="1">IFERROR(INDEX(I$391:I$427,MATCH($F104,$B$391:$B$427,0))/INDEX($D$391:$D$427,MATCH($F104,$B$391:$B$427,0)),SUMIFS('Input-Ext Allocators'!F$8:F$68,'Input-Ext Allocators'!$B$8:$B$68,$F104))*$D104</f>
        <v>0</v>
      </c>
      <c r="J104" s="11">
        <f ca="1">IFERROR(INDEX(J$391:J$427,MATCH($F104,$B$391:$B$427,0))/INDEX($D$391:$D$427,MATCH($F104,$B$391:$B$427,0)),SUMIFS('Input-Ext Allocators'!G$8:G$68,'Input-Ext Allocators'!$B$8:$B$68,$F104))*$D104</f>
        <v>0</v>
      </c>
      <c r="K104" s="11">
        <f ca="1">IFERROR(INDEX(K$391:K$427,MATCH($F104,$B$391:$B$427,0))/INDEX($D$391:$D$427,MATCH($F104,$B$391:$B$427,0)),SUMIFS('Input-Ext Allocators'!H$8:H$68,'Input-Ext Allocators'!$B$8:$B$68,$F104))*$D104</f>
        <v>0</v>
      </c>
    </row>
    <row r="105" spans="1:11" outlineLevel="1" x14ac:dyDescent="0.25">
      <c r="A105" s="30">
        <f>IF(ISBLANK('Input-Accounts'!A105),"",'Input-Accounts'!A105)</f>
        <v>89</v>
      </c>
      <c r="B105" s="49" t="str">
        <f>IF(ISBLANK('Input-Accounts'!B105),"",'Input-Accounts'!B105)</f>
        <v>Wells</v>
      </c>
      <c r="C105" s="30">
        <f>IF(ISBLANK('Input-Accounts'!C105),"",'Input-Accounts'!C105)</f>
        <v>352</v>
      </c>
      <c r="D105" s="11">
        <f t="shared" ca="1" si="24"/>
        <v>0</v>
      </c>
      <c r="E105" s="11">
        <f t="shared" ca="1" si="25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1">
        <f ca="1">IFERROR(INDEX(G$391:G$427,MATCH($F105,$B$391:$B$427,0))/INDEX($D$391:$D$427,MATCH($F105,$B$391:$B$427,0)),SUMIFS('Input-Ext Allocators'!D$8:D$68,'Input-Ext Allocators'!$B$8:$B$68,$F105))*$D105</f>
        <v>0</v>
      </c>
      <c r="H105" s="11">
        <f ca="1">IFERROR(INDEX(H$391:H$427,MATCH($F105,$B$391:$B$427,0))/INDEX($D$391:$D$427,MATCH($F105,$B$391:$B$427,0)),SUMIFS('Input-Ext Allocators'!E$8:E$68,'Input-Ext Allocators'!$B$8:$B$68,$F105))*$D105</f>
        <v>0</v>
      </c>
      <c r="I105" s="11">
        <f ca="1">IFERROR(INDEX(I$391:I$427,MATCH($F105,$B$391:$B$427,0))/INDEX($D$391:$D$427,MATCH($F105,$B$391:$B$427,0)),SUMIFS('Input-Ext Allocators'!F$8:F$68,'Input-Ext Allocators'!$B$8:$B$68,$F105))*$D105</f>
        <v>0</v>
      </c>
      <c r="J105" s="11">
        <f ca="1">IFERROR(INDEX(J$391:J$427,MATCH($F105,$B$391:$B$427,0))/INDEX($D$391:$D$427,MATCH($F105,$B$391:$B$427,0)),SUMIFS('Input-Ext Allocators'!G$8:G$68,'Input-Ext Allocators'!$B$8:$B$68,$F105))*$D105</f>
        <v>0</v>
      </c>
      <c r="K105" s="11">
        <f ca="1">IFERROR(INDEX(K$391:K$427,MATCH($F105,$B$391:$B$427,0))/INDEX($D$391:$D$427,MATCH($F105,$B$391:$B$427,0)),SUMIFS('Input-Ext Allocators'!H$8:H$68,'Input-Ext Allocators'!$B$8:$B$68,$F105))*$D105</f>
        <v>0</v>
      </c>
    </row>
    <row r="106" spans="1:11" outlineLevel="1" x14ac:dyDescent="0.25">
      <c r="A106" s="30">
        <f>IF(ISBLANK('Input-Accounts'!A106),"",'Input-Accounts'!A106)</f>
        <v>90</v>
      </c>
      <c r="B106" s="49" t="str">
        <f>IF(ISBLANK('Input-Accounts'!B106),"",'Input-Accounts'!B106)</f>
        <v>Lines</v>
      </c>
      <c r="C106" s="30">
        <f>IF(ISBLANK('Input-Accounts'!C106),"",'Input-Accounts'!C106)</f>
        <v>353</v>
      </c>
      <c r="D106" s="11">
        <f t="shared" ca="1" si="24"/>
        <v>0</v>
      </c>
      <c r="E106" s="11">
        <f t="shared" ca="1" si="25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1">
        <f ca="1">IFERROR(INDEX(G$391:G$427,MATCH($F106,$B$391:$B$427,0))/INDEX($D$391:$D$427,MATCH($F106,$B$391:$B$427,0)),SUMIFS('Input-Ext Allocators'!D$8:D$68,'Input-Ext Allocators'!$B$8:$B$68,$F106))*$D106</f>
        <v>0</v>
      </c>
      <c r="H106" s="11">
        <f ca="1">IFERROR(INDEX(H$391:H$427,MATCH($F106,$B$391:$B$427,0))/INDEX($D$391:$D$427,MATCH($F106,$B$391:$B$427,0)),SUMIFS('Input-Ext Allocators'!E$8:E$68,'Input-Ext Allocators'!$B$8:$B$68,$F106))*$D106</f>
        <v>0</v>
      </c>
      <c r="I106" s="11">
        <f ca="1">IFERROR(INDEX(I$391:I$427,MATCH($F106,$B$391:$B$427,0))/INDEX($D$391:$D$427,MATCH($F106,$B$391:$B$427,0)),SUMIFS('Input-Ext Allocators'!F$8:F$68,'Input-Ext Allocators'!$B$8:$B$68,$F106))*$D106</f>
        <v>0</v>
      </c>
      <c r="J106" s="11">
        <f ca="1">IFERROR(INDEX(J$391:J$427,MATCH($F106,$B$391:$B$427,0))/INDEX($D$391:$D$427,MATCH($F106,$B$391:$B$427,0)),SUMIFS('Input-Ext Allocators'!G$8:G$68,'Input-Ext Allocators'!$B$8:$B$68,$F106))*$D106</f>
        <v>0</v>
      </c>
      <c r="K106" s="11">
        <f ca="1">IFERROR(INDEX(K$391:K$427,MATCH($F106,$B$391:$B$427,0))/INDEX($D$391:$D$427,MATCH($F106,$B$391:$B$427,0)),SUMIFS('Input-Ext Allocators'!H$8:H$68,'Input-Ext Allocators'!$B$8:$B$68,$F106))*$D106</f>
        <v>0</v>
      </c>
    </row>
    <row r="107" spans="1:11" outlineLevel="1" x14ac:dyDescent="0.25">
      <c r="A107" s="30">
        <f>IF(ISBLANK('Input-Accounts'!A107),"",'Input-Accounts'!A107)</f>
        <v>91</v>
      </c>
      <c r="B107" s="49" t="str">
        <f>IF(ISBLANK('Input-Accounts'!B107),"",'Input-Accounts'!B107)</f>
        <v>Compressor Station Equipment</v>
      </c>
      <c r="C107" s="30">
        <f>IF(ISBLANK('Input-Accounts'!C107),"",'Input-Accounts'!C107)</f>
        <v>354</v>
      </c>
      <c r="D107" s="11">
        <f t="shared" ca="1" si="24"/>
        <v>0</v>
      </c>
      <c r="E107" s="11">
        <f t="shared" ca="1" si="25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1">
        <f ca="1">IFERROR(INDEX(G$391:G$427,MATCH($F107,$B$391:$B$427,0))/INDEX($D$391:$D$427,MATCH($F107,$B$391:$B$427,0)),SUMIFS('Input-Ext Allocators'!D$8:D$68,'Input-Ext Allocators'!$B$8:$B$68,$F107))*$D107</f>
        <v>0</v>
      </c>
      <c r="H107" s="11">
        <f ca="1">IFERROR(INDEX(H$391:H$427,MATCH($F107,$B$391:$B$427,0))/INDEX($D$391:$D$427,MATCH($F107,$B$391:$B$427,0)),SUMIFS('Input-Ext Allocators'!E$8:E$68,'Input-Ext Allocators'!$B$8:$B$68,$F107))*$D107</f>
        <v>0</v>
      </c>
      <c r="I107" s="11">
        <f ca="1">IFERROR(INDEX(I$391:I$427,MATCH($F107,$B$391:$B$427,0))/INDEX($D$391:$D$427,MATCH($F107,$B$391:$B$427,0)),SUMIFS('Input-Ext Allocators'!F$8:F$68,'Input-Ext Allocators'!$B$8:$B$68,$F107))*$D107</f>
        <v>0</v>
      </c>
      <c r="J107" s="11">
        <f ca="1">IFERROR(INDEX(J$391:J$427,MATCH($F107,$B$391:$B$427,0))/INDEX($D$391:$D$427,MATCH($F107,$B$391:$B$427,0)),SUMIFS('Input-Ext Allocators'!G$8:G$68,'Input-Ext Allocators'!$B$8:$B$68,$F107))*$D107</f>
        <v>0</v>
      </c>
      <c r="K107" s="11">
        <f ca="1">IFERROR(INDEX(K$391:K$427,MATCH($F107,$B$391:$B$427,0))/INDEX($D$391:$D$427,MATCH($F107,$B$391:$B$427,0)),SUMIFS('Input-Ext Allocators'!H$8:H$68,'Input-Ext Allocators'!$B$8:$B$68,$F107))*$D107</f>
        <v>0</v>
      </c>
    </row>
    <row r="108" spans="1:11" outlineLevel="1" x14ac:dyDescent="0.25">
      <c r="A108" s="30">
        <f>IF(ISBLANK('Input-Accounts'!A108),"",'Input-Accounts'!A108)</f>
        <v>92</v>
      </c>
      <c r="B108" s="49" t="str">
        <f>IF(ISBLANK('Input-Accounts'!B108),"",'Input-Accounts'!B108)</f>
        <v>Measuring and Regulating Equipment</v>
      </c>
      <c r="C108" s="30">
        <f>IF(ISBLANK('Input-Accounts'!C108),"",'Input-Accounts'!C108)</f>
        <v>355</v>
      </c>
      <c r="D108" s="11">
        <f t="shared" ca="1" si="24"/>
        <v>0</v>
      </c>
      <c r="E108" s="11">
        <f t="shared" ca="1" si="25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1">
        <f ca="1">IFERROR(INDEX(G$391:G$427,MATCH($F108,$B$391:$B$427,0))/INDEX($D$391:$D$427,MATCH($F108,$B$391:$B$427,0)),SUMIFS('Input-Ext Allocators'!D$8:D$68,'Input-Ext Allocators'!$B$8:$B$68,$F108))*$D108</f>
        <v>0</v>
      </c>
      <c r="H108" s="11">
        <f ca="1">IFERROR(INDEX(H$391:H$427,MATCH($F108,$B$391:$B$427,0))/INDEX($D$391:$D$427,MATCH($F108,$B$391:$B$427,0)),SUMIFS('Input-Ext Allocators'!E$8:E$68,'Input-Ext Allocators'!$B$8:$B$68,$F108))*$D108</f>
        <v>0</v>
      </c>
      <c r="I108" s="11">
        <f ca="1">IFERROR(INDEX(I$391:I$427,MATCH($F108,$B$391:$B$427,0))/INDEX($D$391:$D$427,MATCH($F108,$B$391:$B$427,0)),SUMIFS('Input-Ext Allocators'!F$8:F$68,'Input-Ext Allocators'!$B$8:$B$68,$F108))*$D108</f>
        <v>0</v>
      </c>
      <c r="J108" s="11">
        <f ca="1">IFERROR(INDEX(J$391:J$427,MATCH($F108,$B$391:$B$427,0))/INDEX($D$391:$D$427,MATCH($F108,$B$391:$B$427,0)),SUMIFS('Input-Ext Allocators'!G$8:G$68,'Input-Ext Allocators'!$B$8:$B$68,$F108))*$D108</f>
        <v>0</v>
      </c>
      <c r="K108" s="11">
        <f ca="1">IFERROR(INDEX(K$391:K$427,MATCH($F108,$B$391:$B$427,0))/INDEX($D$391:$D$427,MATCH($F108,$B$391:$B$427,0)),SUMIFS('Input-Ext Allocators'!H$8:H$68,'Input-Ext Allocators'!$B$8:$B$68,$F108))*$D108</f>
        <v>0</v>
      </c>
    </row>
    <row r="109" spans="1:11" outlineLevel="1" x14ac:dyDescent="0.25">
      <c r="A109" s="30">
        <f>IF(ISBLANK('Input-Accounts'!A109),"",'Input-Accounts'!A109)</f>
        <v>93</v>
      </c>
      <c r="B109" s="49" t="str">
        <f>IF(ISBLANK('Input-Accounts'!B109),"",'Input-Accounts'!B109)</f>
        <v>Other Equipment</v>
      </c>
      <c r="C109" s="30">
        <f>IF(ISBLANK('Input-Accounts'!C109),"",'Input-Accounts'!C109)</f>
        <v>357</v>
      </c>
      <c r="D109" s="11">
        <f t="shared" ca="1" si="24"/>
        <v>0</v>
      </c>
      <c r="E109" s="11">
        <f t="shared" ca="1" si="25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1">
        <f ca="1">IFERROR(INDEX(G$391:G$427,MATCH($F109,$B$391:$B$427,0))/INDEX($D$391:$D$427,MATCH($F109,$B$391:$B$427,0)),SUMIFS('Input-Ext Allocators'!D$8:D$68,'Input-Ext Allocators'!$B$8:$B$68,$F109))*$D109</f>
        <v>0</v>
      </c>
      <c r="H109" s="11">
        <f ca="1">IFERROR(INDEX(H$391:H$427,MATCH($F109,$B$391:$B$427,0))/INDEX($D$391:$D$427,MATCH($F109,$B$391:$B$427,0)),SUMIFS('Input-Ext Allocators'!E$8:E$68,'Input-Ext Allocators'!$B$8:$B$68,$F109))*$D109</f>
        <v>0</v>
      </c>
      <c r="I109" s="11">
        <f ca="1">IFERROR(INDEX(I$391:I$427,MATCH($F109,$B$391:$B$427,0))/INDEX($D$391:$D$427,MATCH($F109,$B$391:$B$427,0)),SUMIFS('Input-Ext Allocators'!F$8:F$68,'Input-Ext Allocators'!$B$8:$B$68,$F109))*$D109</f>
        <v>0</v>
      </c>
      <c r="J109" s="11">
        <f ca="1">IFERROR(INDEX(J$391:J$427,MATCH($F109,$B$391:$B$427,0))/INDEX($D$391:$D$427,MATCH($F109,$B$391:$B$427,0)),SUMIFS('Input-Ext Allocators'!G$8:G$68,'Input-Ext Allocators'!$B$8:$B$68,$F109))*$D109</f>
        <v>0</v>
      </c>
      <c r="K109" s="11">
        <f ca="1">IFERROR(INDEX(K$391:K$427,MATCH($F109,$B$391:$B$427,0))/INDEX($D$391:$D$427,MATCH($F109,$B$391:$B$427,0)),SUMIFS('Input-Ext Allocators'!H$8:H$68,'Input-Ext Allocators'!$B$8:$B$68,$F109))*$D109</f>
        <v>0</v>
      </c>
    </row>
    <row r="110" spans="1:11" outlineLevel="1" x14ac:dyDescent="0.25">
      <c r="A110" s="30">
        <f>IF(ISBLANK('Input-Accounts'!A110),"",'Input-Accounts'!A110)</f>
        <v>94</v>
      </c>
      <c r="B110" t="str">
        <f>IF(ISBLANK('Input-Accounts'!B110),"",'Input-Accounts'!B110)</f>
        <v>Subtotal - Natural Gas Storage Plant and Processing Plant</v>
      </c>
      <c r="C110" s="30" t="str">
        <f>IF(ISBLANK('Input-Accounts'!C110),"",'Input-Accounts'!C110)</f>
        <v/>
      </c>
      <c r="D110" s="111">
        <f ca="1">SUBTOTAL(9,D103:D109)</f>
        <v>0</v>
      </c>
      <c r="E110" s="11">
        <f t="shared" ca="1" si="25"/>
        <v>0</v>
      </c>
      <c r="G110" s="111">
        <f t="shared" ref="G110:K110" ca="1" si="26">SUBTOTAL(9,G103:G109)</f>
        <v>0</v>
      </c>
      <c r="H110" s="111">
        <f t="shared" ca="1" si="26"/>
        <v>0</v>
      </c>
      <c r="I110" s="111">
        <f t="shared" ca="1" si="26"/>
        <v>0</v>
      </c>
      <c r="J110" s="111">
        <f t="shared" ca="1" si="26"/>
        <v>0</v>
      </c>
      <c r="K110" s="111">
        <f t="shared" ca="1" si="26"/>
        <v>0</v>
      </c>
    </row>
    <row r="111" spans="1:11" outlineLevel="1" x14ac:dyDescent="0.25">
      <c r="A111" s="30" t="str">
        <f>IF(ISBLANK('Input-Accounts'!A111),"",'Input-Accounts'!A111)</f>
        <v/>
      </c>
      <c r="B111" t="str">
        <f>IF(ISBLANK('Input-Accounts'!B111),"",'Input-Accounts'!B111)</f>
        <v/>
      </c>
      <c r="C111" s="30" t="str">
        <f>IF(ISBLANK('Input-Accounts'!C111),"",'Input-Accounts'!C111)</f>
        <v/>
      </c>
      <c r="D111" s="11"/>
      <c r="E111" s="11"/>
      <c r="G111" s="11"/>
      <c r="H111" s="11"/>
      <c r="I111" s="11"/>
      <c r="J111" s="11"/>
      <c r="K111" s="11"/>
    </row>
    <row r="112" spans="1:11" outlineLevel="1" x14ac:dyDescent="0.25">
      <c r="A112" s="30">
        <f>IF(ISBLANK('Input-Accounts'!A112),"",'Input-Accounts'!A112)</f>
        <v>95</v>
      </c>
      <c r="B112" s="1" t="str">
        <f>IF(ISBLANK('Input-Accounts'!B112),"",'Input-Accounts'!B112)</f>
        <v xml:space="preserve">Transmission plant </v>
      </c>
      <c r="C112" s="30" t="str">
        <f>IF(ISBLANK('Input-Accounts'!C112),"",'Input-Accounts'!C112)</f>
        <v/>
      </c>
      <c r="D112" s="11"/>
      <c r="E112" s="11"/>
      <c r="G112" s="11"/>
      <c r="H112" s="11"/>
      <c r="I112" s="11"/>
      <c r="J112" s="11"/>
      <c r="K112" s="11"/>
    </row>
    <row r="113" spans="1:11" outlineLevel="1" x14ac:dyDescent="0.25">
      <c r="A113" s="30">
        <f>IF(ISBLANK('Input-Accounts'!A113),"",'Input-Accounts'!A113)</f>
        <v>96</v>
      </c>
      <c r="B113" s="49" t="str">
        <f>IF(ISBLANK('Input-Accounts'!B113),"",'Input-Accounts'!B113)</f>
        <v>Land and Land Rights</v>
      </c>
      <c r="C113" s="30">
        <f>IF(ISBLANK('Input-Accounts'!C113),"",'Input-Accounts'!C113)</f>
        <v>365</v>
      </c>
      <c r="D113" s="11">
        <f t="shared" ref="D113:D118" ca="1" si="27">INDIRECT("Classification!"&amp;$D$5&amp;ROW())</f>
        <v>0</v>
      </c>
      <c r="E113" s="11">
        <f t="shared" ref="E113:E133" ca="1" si="28">IFERROR(IF(D113="","",IF(D113=0,0,IF(ABS(D113-SUM($G113:$K113))&lt;Check_Limit,0,1))),1)</f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1">
        <f ca="1">IFERROR(INDEX(G$391:G$427,MATCH($F113,$B$391:$B$427,0))/INDEX($D$391:$D$427,MATCH($F113,$B$391:$B$427,0)),SUMIFS('Input-Ext Allocators'!D$8:D$68,'Input-Ext Allocators'!$B$8:$B$68,$F113))*$D113</f>
        <v>0</v>
      </c>
      <c r="H113" s="11">
        <f ca="1">IFERROR(INDEX(H$391:H$427,MATCH($F113,$B$391:$B$427,0))/INDEX($D$391:$D$427,MATCH($F113,$B$391:$B$427,0)),SUMIFS('Input-Ext Allocators'!E$8:E$68,'Input-Ext Allocators'!$B$8:$B$68,$F113))*$D113</f>
        <v>0</v>
      </c>
      <c r="I113" s="11">
        <f ca="1">IFERROR(INDEX(I$391:I$427,MATCH($F113,$B$391:$B$427,0))/INDEX($D$391:$D$427,MATCH($F113,$B$391:$B$427,0)),SUMIFS('Input-Ext Allocators'!F$8:F$68,'Input-Ext Allocators'!$B$8:$B$68,$F113))*$D113</f>
        <v>0</v>
      </c>
      <c r="J113" s="11">
        <f ca="1">IFERROR(INDEX(J$391:J$427,MATCH($F113,$B$391:$B$427,0))/INDEX($D$391:$D$427,MATCH($F113,$B$391:$B$427,0)),SUMIFS('Input-Ext Allocators'!G$8:G$68,'Input-Ext Allocators'!$B$8:$B$68,$F113))*$D113</f>
        <v>0</v>
      </c>
      <c r="K113" s="11">
        <f ca="1">IFERROR(INDEX(K$391:K$427,MATCH($F113,$B$391:$B$427,0))/INDEX($D$391:$D$427,MATCH($F113,$B$391:$B$427,0)),SUMIFS('Input-Ext Allocators'!H$8:H$68,'Input-Ext Allocators'!$B$8:$B$68,$F113))*$D113</f>
        <v>0</v>
      </c>
    </row>
    <row r="114" spans="1:11" outlineLevel="1" x14ac:dyDescent="0.25">
      <c r="A114" s="30">
        <f>IF(ISBLANK('Input-Accounts'!A114),"",'Input-Accounts'!A114)</f>
        <v>97</v>
      </c>
      <c r="B114" s="49" t="str">
        <f>IF(ISBLANK('Input-Accounts'!B114),"",'Input-Accounts'!B114)</f>
        <v>Structures and improvements</v>
      </c>
      <c r="C114" s="30">
        <f>IF(ISBLANK('Input-Accounts'!C114),"",'Input-Accounts'!C114)</f>
        <v>366</v>
      </c>
      <c r="D114" s="11">
        <f t="shared" ca="1" si="27"/>
        <v>0</v>
      </c>
      <c r="E114" s="11">
        <f t="shared" ca="1" si="28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1">
        <f ca="1">IFERROR(INDEX(G$391:G$427,MATCH($F114,$B$391:$B$427,0))/INDEX($D$391:$D$427,MATCH($F114,$B$391:$B$427,0)),SUMIFS('Input-Ext Allocators'!D$8:D$68,'Input-Ext Allocators'!$B$8:$B$68,$F114))*$D114</f>
        <v>0</v>
      </c>
      <c r="H114" s="11">
        <f ca="1">IFERROR(INDEX(H$391:H$427,MATCH($F114,$B$391:$B$427,0))/INDEX($D$391:$D$427,MATCH($F114,$B$391:$B$427,0)),SUMIFS('Input-Ext Allocators'!E$8:E$68,'Input-Ext Allocators'!$B$8:$B$68,$F114))*$D114</f>
        <v>0</v>
      </c>
      <c r="I114" s="11">
        <f ca="1">IFERROR(INDEX(I$391:I$427,MATCH($F114,$B$391:$B$427,0))/INDEX($D$391:$D$427,MATCH($F114,$B$391:$B$427,0)),SUMIFS('Input-Ext Allocators'!F$8:F$68,'Input-Ext Allocators'!$B$8:$B$68,$F114))*$D114</f>
        <v>0</v>
      </c>
      <c r="J114" s="11">
        <f ca="1">IFERROR(INDEX(J$391:J$427,MATCH($F114,$B$391:$B$427,0))/INDEX($D$391:$D$427,MATCH($F114,$B$391:$B$427,0)),SUMIFS('Input-Ext Allocators'!G$8:G$68,'Input-Ext Allocators'!$B$8:$B$68,$F114))*$D114</f>
        <v>0</v>
      </c>
      <c r="K114" s="11">
        <f ca="1">IFERROR(INDEX(K$391:K$427,MATCH($F114,$B$391:$B$427,0))/INDEX($D$391:$D$427,MATCH($F114,$B$391:$B$427,0)),SUMIFS('Input-Ext Allocators'!H$8:H$68,'Input-Ext Allocators'!$B$8:$B$68,$F114))*$D114</f>
        <v>0</v>
      </c>
    </row>
    <row r="115" spans="1:11" outlineLevel="1" x14ac:dyDescent="0.25">
      <c r="A115" s="30">
        <f>IF(ISBLANK('Input-Accounts'!A115),"",'Input-Accounts'!A115)</f>
        <v>98</v>
      </c>
      <c r="B115" s="49" t="str">
        <f>IF(ISBLANK('Input-Accounts'!B115),"",'Input-Accounts'!B115)</f>
        <v>Mains</v>
      </c>
      <c r="C115" s="30">
        <f>IF(ISBLANK('Input-Accounts'!C115),"",'Input-Accounts'!C115)</f>
        <v>367</v>
      </c>
      <c r="D115" s="11">
        <f t="shared" ca="1" si="27"/>
        <v>0</v>
      </c>
      <c r="E115" s="11">
        <f t="shared" ca="1" si="28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1">
        <f ca="1">IFERROR(INDEX(G$391:G$427,MATCH($F115,$B$391:$B$427,0))/INDEX($D$391:$D$427,MATCH($F115,$B$391:$B$427,0)),SUMIFS('Input-Ext Allocators'!D$8:D$68,'Input-Ext Allocators'!$B$8:$B$68,$F115))*$D115</f>
        <v>0</v>
      </c>
      <c r="H115" s="11">
        <f ca="1">IFERROR(INDEX(H$391:H$427,MATCH($F115,$B$391:$B$427,0))/INDEX($D$391:$D$427,MATCH($F115,$B$391:$B$427,0)),SUMIFS('Input-Ext Allocators'!E$8:E$68,'Input-Ext Allocators'!$B$8:$B$68,$F115))*$D115</f>
        <v>0</v>
      </c>
      <c r="I115" s="11">
        <f ca="1">IFERROR(INDEX(I$391:I$427,MATCH($F115,$B$391:$B$427,0))/INDEX($D$391:$D$427,MATCH($F115,$B$391:$B$427,0)),SUMIFS('Input-Ext Allocators'!F$8:F$68,'Input-Ext Allocators'!$B$8:$B$68,$F115))*$D115</f>
        <v>0</v>
      </c>
      <c r="J115" s="11">
        <f ca="1">IFERROR(INDEX(J$391:J$427,MATCH($F115,$B$391:$B$427,0))/INDEX($D$391:$D$427,MATCH($F115,$B$391:$B$427,0)),SUMIFS('Input-Ext Allocators'!G$8:G$68,'Input-Ext Allocators'!$B$8:$B$68,$F115))*$D115</f>
        <v>0</v>
      </c>
      <c r="K115" s="11">
        <f ca="1">IFERROR(INDEX(K$391:K$427,MATCH($F115,$B$391:$B$427,0))/INDEX($D$391:$D$427,MATCH($F115,$B$391:$B$427,0)),SUMIFS('Input-Ext Allocators'!H$8:H$68,'Input-Ext Allocators'!$B$8:$B$68,$F115))*$D115</f>
        <v>0</v>
      </c>
    </row>
    <row r="116" spans="1:11" outlineLevel="1" x14ac:dyDescent="0.25">
      <c r="A116" s="30">
        <f>IF(ISBLANK('Input-Accounts'!A116),"",'Input-Accounts'!A116)</f>
        <v>99</v>
      </c>
      <c r="B116" s="49" t="str">
        <f>IF(ISBLANK('Input-Accounts'!B116),"",'Input-Accounts'!B116)</f>
        <v>Compressor station equipment</v>
      </c>
      <c r="C116" s="30">
        <f>IF(ISBLANK('Input-Accounts'!C116),"",'Input-Accounts'!C116)</f>
        <v>368</v>
      </c>
      <c r="D116" s="11">
        <f t="shared" ca="1" si="27"/>
        <v>0</v>
      </c>
      <c r="E116" s="11">
        <f t="shared" ca="1" si="28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1">
        <f ca="1">IFERROR(INDEX(G$391:G$427,MATCH($F116,$B$391:$B$427,0))/INDEX($D$391:$D$427,MATCH($F116,$B$391:$B$427,0)),SUMIFS('Input-Ext Allocators'!D$8:D$68,'Input-Ext Allocators'!$B$8:$B$68,$F116))*$D116</f>
        <v>0</v>
      </c>
      <c r="H116" s="11">
        <f ca="1">IFERROR(INDEX(H$391:H$427,MATCH($F116,$B$391:$B$427,0))/INDEX($D$391:$D$427,MATCH($F116,$B$391:$B$427,0)),SUMIFS('Input-Ext Allocators'!E$8:E$68,'Input-Ext Allocators'!$B$8:$B$68,$F116))*$D116</f>
        <v>0</v>
      </c>
      <c r="I116" s="11">
        <f ca="1">IFERROR(INDEX(I$391:I$427,MATCH($F116,$B$391:$B$427,0))/INDEX($D$391:$D$427,MATCH($F116,$B$391:$B$427,0)),SUMIFS('Input-Ext Allocators'!F$8:F$68,'Input-Ext Allocators'!$B$8:$B$68,$F116))*$D116</f>
        <v>0</v>
      </c>
      <c r="J116" s="11">
        <f ca="1">IFERROR(INDEX(J$391:J$427,MATCH($F116,$B$391:$B$427,0))/INDEX($D$391:$D$427,MATCH($F116,$B$391:$B$427,0)),SUMIFS('Input-Ext Allocators'!G$8:G$68,'Input-Ext Allocators'!$B$8:$B$68,$F116))*$D116</f>
        <v>0</v>
      </c>
      <c r="K116" s="11">
        <f ca="1">IFERROR(INDEX(K$391:K$427,MATCH($F116,$B$391:$B$427,0))/INDEX($D$391:$D$427,MATCH($F116,$B$391:$B$427,0)),SUMIFS('Input-Ext Allocators'!H$8:H$68,'Input-Ext Allocators'!$B$8:$B$68,$F116))*$D116</f>
        <v>0</v>
      </c>
    </row>
    <row r="117" spans="1:11" outlineLevel="1" x14ac:dyDescent="0.25">
      <c r="A117" s="30">
        <f>IF(ISBLANK('Input-Accounts'!A117),"",'Input-Accounts'!A117)</f>
        <v>100</v>
      </c>
      <c r="B117" s="49" t="str">
        <f>IF(ISBLANK('Input-Accounts'!B117),"",'Input-Accounts'!B117)</f>
        <v>Measuring and regulating station equipment</v>
      </c>
      <c r="C117" s="30">
        <f>IF(ISBLANK('Input-Accounts'!C117),"",'Input-Accounts'!C117)</f>
        <v>369</v>
      </c>
      <c r="D117" s="11">
        <f t="shared" ca="1" si="27"/>
        <v>0</v>
      </c>
      <c r="E117" s="11">
        <f t="shared" ca="1" si="28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1">
        <f ca="1">IFERROR(INDEX(G$391:G$427,MATCH($F117,$B$391:$B$427,0))/INDEX($D$391:$D$427,MATCH($F117,$B$391:$B$427,0)),SUMIFS('Input-Ext Allocators'!D$8:D$68,'Input-Ext Allocators'!$B$8:$B$68,$F117))*$D117</f>
        <v>0</v>
      </c>
      <c r="H117" s="11">
        <f ca="1">IFERROR(INDEX(H$391:H$427,MATCH($F117,$B$391:$B$427,0))/INDEX($D$391:$D$427,MATCH($F117,$B$391:$B$427,0)),SUMIFS('Input-Ext Allocators'!E$8:E$68,'Input-Ext Allocators'!$B$8:$B$68,$F117))*$D117</f>
        <v>0</v>
      </c>
      <c r="I117" s="11">
        <f ca="1">IFERROR(INDEX(I$391:I$427,MATCH($F117,$B$391:$B$427,0))/INDEX($D$391:$D$427,MATCH($F117,$B$391:$B$427,0)),SUMIFS('Input-Ext Allocators'!F$8:F$68,'Input-Ext Allocators'!$B$8:$B$68,$F117))*$D117</f>
        <v>0</v>
      </c>
      <c r="J117" s="11">
        <f ca="1">IFERROR(INDEX(J$391:J$427,MATCH($F117,$B$391:$B$427,0))/INDEX($D$391:$D$427,MATCH($F117,$B$391:$B$427,0)),SUMIFS('Input-Ext Allocators'!G$8:G$68,'Input-Ext Allocators'!$B$8:$B$68,$F117))*$D117</f>
        <v>0</v>
      </c>
      <c r="K117" s="11">
        <f ca="1">IFERROR(INDEX(K$391:K$427,MATCH($F117,$B$391:$B$427,0))/INDEX($D$391:$D$427,MATCH($F117,$B$391:$B$427,0)),SUMIFS('Input-Ext Allocators'!H$8:H$68,'Input-Ext Allocators'!$B$8:$B$68,$F117))*$D117</f>
        <v>0</v>
      </c>
    </row>
    <row r="118" spans="1:11" outlineLevel="1" x14ac:dyDescent="0.25">
      <c r="A118" s="30">
        <f>IF(ISBLANK('Input-Accounts'!A118),"",'Input-Accounts'!A118)</f>
        <v>101</v>
      </c>
      <c r="B118" s="49" t="str">
        <f>IF(ISBLANK('Input-Accounts'!B118),"",'Input-Accounts'!B118)</f>
        <v>Other equipment</v>
      </c>
      <c r="C118" s="30">
        <f>IF(ISBLANK('Input-Accounts'!C118),"",'Input-Accounts'!C118)</f>
        <v>371</v>
      </c>
      <c r="D118" s="11">
        <f t="shared" ca="1" si="27"/>
        <v>0</v>
      </c>
      <c r="E118" s="11">
        <f t="shared" ca="1" si="28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1">
        <f ca="1">IFERROR(INDEX(G$391:G$427,MATCH($F118,$B$391:$B$427,0))/INDEX($D$391:$D$427,MATCH($F118,$B$391:$B$427,0)),SUMIFS('Input-Ext Allocators'!D$8:D$68,'Input-Ext Allocators'!$B$8:$B$68,$F118))*$D118</f>
        <v>0</v>
      </c>
      <c r="H118" s="11">
        <f ca="1">IFERROR(INDEX(H$391:H$427,MATCH($F118,$B$391:$B$427,0))/INDEX($D$391:$D$427,MATCH($F118,$B$391:$B$427,0)),SUMIFS('Input-Ext Allocators'!E$8:E$68,'Input-Ext Allocators'!$B$8:$B$68,$F118))*$D118</f>
        <v>0</v>
      </c>
      <c r="I118" s="11">
        <f ca="1">IFERROR(INDEX(I$391:I$427,MATCH($F118,$B$391:$B$427,0))/INDEX($D$391:$D$427,MATCH($F118,$B$391:$B$427,0)),SUMIFS('Input-Ext Allocators'!F$8:F$68,'Input-Ext Allocators'!$B$8:$B$68,$F118))*$D118</f>
        <v>0</v>
      </c>
      <c r="J118" s="11">
        <f ca="1">IFERROR(INDEX(J$391:J$427,MATCH($F118,$B$391:$B$427,0))/INDEX($D$391:$D$427,MATCH($F118,$B$391:$B$427,0)),SUMIFS('Input-Ext Allocators'!G$8:G$68,'Input-Ext Allocators'!$B$8:$B$68,$F118))*$D118</f>
        <v>0</v>
      </c>
      <c r="K118" s="11">
        <f ca="1">IFERROR(INDEX(K$391:K$427,MATCH($F118,$B$391:$B$427,0))/INDEX($D$391:$D$427,MATCH($F118,$B$391:$B$427,0)),SUMIFS('Input-Ext Allocators'!H$8:H$68,'Input-Ext Allocators'!$B$8:$B$68,$F118))*$D118</f>
        <v>0</v>
      </c>
    </row>
    <row r="119" spans="1:11" outlineLevel="1" x14ac:dyDescent="0.25">
      <c r="A119" s="30">
        <f>IF(ISBLANK('Input-Accounts'!A119),"",'Input-Accounts'!A119)</f>
        <v>102</v>
      </c>
      <c r="B119" t="str">
        <f>IF(ISBLANK('Input-Accounts'!B119),"",'Input-Accounts'!B119)</f>
        <v xml:space="preserve">Subtotal - Transmission plant </v>
      </c>
      <c r="C119" s="30" t="str">
        <f>IF(ISBLANK('Input-Accounts'!C119),"",'Input-Accounts'!C119)</f>
        <v/>
      </c>
      <c r="D119" s="111">
        <f ca="1">SUBTOTAL(9,D113:D118)</f>
        <v>0</v>
      </c>
      <c r="E119" s="11">
        <f t="shared" ca="1" si="28"/>
        <v>0</v>
      </c>
      <c r="G119" s="111">
        <f t="shared" ref="G119:K119" ca="1" si="29">SUBTOTAL(9,G113:G118)</f>
        <v>0</v>
      </c>
      <c r="H119" s="111">
        <f t="shared" ca="1" si="29"/>
        <v>0</v>
      </c>
      <c r="I119" s="111">
        <f t="shared" ca="1" si="29"/>
        <v>0</v>
      </c>
      <c r="J119" s="111">
        <f t="shared" ca="1" si="29"/>
        <v>0</v>
      </c>
      <c r="K119" s="111">
        <f t="shared" ca="1" si="29"/>
        <v>0</v>
      </c>
    </row>
    <row r="120" spans="1:11" outlineLevel="1" x14ac:dyDescent="0.25">
      <c r="A120" s="30" t="str">
        <f>IF(ISBLANK('Input-Accounts'!A120),"",'Input-Accounts'!A120)</f>
        <v/>
      </c>
      <c r="B120" s="49" t="str">
        <f>IF(ISBLANK('Input-Accounts'!B120),"",'Input-Accounts'!B120)</f>
        <v/>
      </c>
      <c r="C120" s="30" t="str">
        <f>IF(ISBLANK('Input-Accounts'!C120),"",'Input-Accounts'!C120)</f>
        <v/>
      </c>
      <c r="D120" s="11"/>
      <c r="E120" s="11" t="str">
        <f t="shared" si="28"/>
        <v/>
      </c>
      <c r="F120" s="3"/>
      <c r="G120" s="11"/>
      <c r="H120" s="11"/>
      <c r="I120" s="11"/>
      <c r="J120" s="11"/>
      <c r="K120" s="11"/>
    </row>
    <row r="121" spans="1:11" outlineLevel="1" x14ac:dyDescent="0.25">
      <c r="A121" s="30">
        <f>IF(ISBLANK('Input-Accounts'!A121),"",'Input-Accounts'!A121)</f>
        <v>103</v>
      </c>
      <c r="B121" s="1" t="str">
        <f>IF(ISBLANK('Input-Accounts'!B121),"",'Input-Accounts'!B121)</f>
        <v>Distribution Plant</v>
      </c>
      <c r="C121" s="30" t="str">
        <f>IF(ISBLANK('Input-Accounts'!C121),"",'Input-Accounts'!C121)</f>
        <v/>
      </c>
      <c r="D121" s="11"/>
      <c r="E121" s="11" t="str">
        <f t="shared" si="28"/>
        <v/>
      </c>
      <c r="F121" s="3"/>
      <c r="G121" s="11"/>
      <c r="H121" s="11"/>
      <c r="I121" s="11"/>
      <c r="J121" s="11"/>
      <c r="K121" s="11"/>
    </row>
    <row r="122" spans="1:11" outlineLevel="1" x14ac:dyDescent="0.25">
      <c r="A122" s="30">
        <f>IF(ISBLANK('Input-Accounts'!A122),"",'Input-Accounts'!A122)</f>
        <v>104</v>
      </c>
      <c r="B122" s="49" t="str">
        <f>IF(ISBLANK('Input-Accounts'!B122),"",'Input-Accounts'!B122)</f>
        <v>Land and land rights</v>
      </c>
      <c r="C122" s="30">
        <f>IF(ISBLANK('Input-Accounts'!C122),"",'Input-Accounts'!C122)</f>
        <v>374</v>
      </c>
      <c r="D122" s="11">
        <f t="shared" ref="D122:D132" ca="1" si="30">INDIRECT("Classification!"&amp;$D$5&amp;ROW())</f>
        <v>0</v>
      </c>
      <c r="E122" s="11">
        <f t="shared" ca="1" si="28"/>
        <v>0</v>
      </c>
      <c r="F122" s="3" t="str" cm="1">
        <f t="array" aca="1" ref="F122" ca="1">IF(D122=0,"-",IF('Input-Accounts'!$E122&lt;&gt;0,'Input-Accounts'!$E122,INDEX('Input-Accounts'!$H122:$J122,,MATCH($F$6,'Input-Accounts'!$H$6:$J$6,0))))</f>
        <v>-</v>
      </c>
      <c r="G122" s="11">
        <f ca="1">IFERROR(INDEX(G$391:G$427,MATCH($F122,$B$391:$B$427,0))/INDEX($D$391:$D$427,MATCH($F122,$B$391:$B$427,0)),SUMIFS('Input-Ext Allocators'!D$8:D$68,'Input-Ext Allocators'!$B$8:$B$68,$F122))*$D122</f>
        <v>0</v>
      </c>
      <c r="H122" s="11">
        <f ca="1">IFERROR(INDEX(H$391:H$427,MATCH($F122,$B$391:$B$427,0))/INDEX($D$391:$D$427,MATCH($F122,$B$391:$B$427,0)),SUMIFS('Input-Ext Allocators'!E$8:E$68,'Input-Ext Allocators'!$B$8:$B$68,$F122))*$D122</f>
        <v>0</v>
      </c>
      <c r="I122" s="11">
        <f ca="1">IFERROR(INDEX(I$391:I$427,MATCH($F122,$B$391:$B$427,0))/INDEX($D$391:$D$427,MATCH($F122,$B$391:$B$427,0)),SUMIFS('Input-Ext Allocators'!F$8:F$68,'Input-Ext Allocators'!$B$8:$B$68,$F122))*$D122</f>
        <v>0</v>
      </c>
      <c r="J122" s="11">
        <f ca="1">IFERROR(INDEX(J$391:J$427,MATCH($F122,$B$391:$B$427,0))/INDEX($D$391:$D$427,MATCH($F122,$B$391:$B$427,0)),SUMIFS('Input-Ext Allocators'!G$8:G$68,'Input-Ext Allocators'!$B$8:$B$68,$F122))*$D122</f>
        <v>0</v>
      </c>
      <c r="K122" s="11">
        <f ca="1">IFERROR(INDEX(K$391:K$427,MATCH($F122,$B$391:$B$427,0))/INDEX($D$391:$D$427,MATCH($F122,$B$391:$B$427,0)),SUMIFS('Input-Ext Allocators'!H$8:H$68,'Input-Ext Allocators'!$B$8:$B$68,$F122))*$D122</f>
        <v>0</v>
      </c>
    </row>
    <row r="123" spans="1:11" outlineLevel="1" x14ac:dyDescent="0.25">
      <c r="A123" s="30">
        <f>IF(ISBLANK('Input-Accounts'!A123),"",'Input-Accounts'!A123)</f>
        <v>105</v>
      </c>
      <c r="B123" s="49" t="str">
        <f>IF(ISBLANK('Input-Accounts'!B123),"",'Input-Accounts'!B123)</f>
        <v>Structures and improvements</v>
      </c>
      <c r="C123" s="30">
        <f>IF(ISBLANK('Input-Accounts'!C123),"",'Input-Accounts'!C123)</f>
        <v>375</v>
      </c>
      <c r="D123" s="11">
        <f t="shared" ca="1" si="30"/>
        <v>0</v>
      </c>
      <c r="E123" s="11">
        <f t="shared" ca="1" si="28"/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1">
        <f ca="1">IFERROR(INDEX(G$391:G$427,MATCH($F123,$B$391:$B$427,0))/INDEX($D$391:$D$427,MATCH($F123,$B$391:$B$427,0)),SUMIFS('Input-Ext Allocators'!D$8:D$68,'Input-Ext Allocators'!$B$8:$B$68,$F123))*$D123</f>
        <v>0</v>
      </c>
      <c r="H123" s="11">
        <f ca="1">IFERROR(INDEX(H$391:H$427,MATCH($F123,$B$391:$B$427,0))/INDEX($D$391:$D$427,MATCH($F123,$B$391:$B$427,0)),SUMIFS('Input-Ext Allocators'!E$8:E$68,'Input-Ext Allocators'!$B$8:$B$68,$F123))*$D123</f>
        <v>0</v>
      </c>
      <c r="I123" s="11">
        <f ca="1">IFERROR(INDEX(I$391:I$427,MATCH($F123,$B$391:$B$427,0))/INDEX($D$391:$D$427,MATCH($F123,$B$391:$B$427,0)),SUMIFS('Input-Ext Allocators'!F$8:F$68,'Input-Ext Allocators'!$B$8:$B$68,$F123))*$D123</f>
        <v>0</v>
      </c>
      <c r="J123" s="11">
        <f ca="1">IFERROR(INDEX(J$391:J$427,MATCH($F123,$B$391:$B$427,0))/INDEX($D$391:$D$427,MATCH($F123,$B$391:$B$427,0)),SUMIFS('Input-Ext Allocators'!G$8:G$68,'Input-Ext Allocators'!$B$8:$B$68,$F123))*$D123</f>
        <v>0</v>
      </c>
      <c r="K123" s="11">
        <f ca="1">IFERROR(INDEX(K$391:K$427,MATCH($F123,$B$391:$B$427,0))/INDEX($D$391:$D$427,MATCH($F123,$B$391:$B$427,0)),SUMIFS('Input-Ext Allocators'!H$8:H$68,'Input-Ext Allocators'!$B$8:$B$68,$F123))*$D123</f>
        <v>0</v>
      </c>
    </row>
    <row r="124" spans="1:11" outlineLevel="1" x14ac:dyDescent="0.25">
      <c r="A124" s="30">
        <f>IF(ISBLANK('Input-Accounts'!A124),"",'Input-Accounts'!A124)</f>
        <v>106</v>
      </c>
      <c r="B124" s="49" t="str">
        <f>IF(ISBLANK('Input-Accounts'!B124),"",'Input-Accounts'!B124)</f>
        <v>Mains - Low Pressure</v>
      </c>
      <c r="C124" s="30">
        <f>IF(ISBLANK('Input-Accounts'!C124),"",'Input-Accounts'!C124)</f>
        <v>376.1</v>
      </c>
      <c r="D124" s="11">
        <f t="shared" ca="1" si="30"/>
        <v>0</v>
      </c>
      <c r="E124" s="11">
        <f t="shared" ca="1" si="28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1">
        <f ca="1">IFERROR(INDEX(G$391:G$427,MATCH($F124,$B$391:$B$427,0))/INDEX($D$391:$D$427,MATCH($F124,$B$391:$B$427,0)),SUMIFS('Input-Ext Allocators'!D$8:D$68,'Input-Ext Allocators'!$B$8:$B$68,$F124))*$D124</f>
        <v>0</v>
      </c>
      <c r="H124" s="11">
        <f ca="1">IFERROR(INDEX(H$391:H$427,MATCH($F124,$B$391:$B$427,0))/INDEX($D$391:$D$427,MATCH($F124,$B$391:$B$427,0)),SUMIFS('Input-Ext Allocators'!E$8:E$68,'Input-Ext Allocators'!$B$8:$B$68,$F124))*$D124</f>
        <v>0</v>
      </c>
      <c r="I124" s="11">
        <f ca="1">IFERROR(INDEX(I$391:I$427,MATCH($F124,$B$391:$B$427,0))/INDEX($D$391:$D$427,MATCH($F124,$B$391:$B$427,0)),SUMIFS('Input-Ext Allocators'!F$8:F$68,'Input-Ext Allocators'!$B$8:$B$68,$F124))*$D124</f>
        <v>0</v>
      </c>
      <c r="J124" s="11">
        <f ca="1">IFERROR(INDEX(J$391:J$427,MATCH($F124,$B$391:$B$427,0))/INDEX($D$391:$D$427,MATCH($F124,$B$391:$B$427,0)),SUMIFS('Input-Ext Allocators'!G$8:G$68,'Input-Ext Allocators'!$B$8:$B$68,$F124))*$D124</f>
        <v>0</v>
      </c>
      <c r="K124" s="11">
        <f ca="1">IFERROR(INDEX(K$391:K$427,MATCH($F124,$B$391:$B$427,0))/INDEX($D$391:$D$427,MATCH($F124,$B$391:$B$427,0)),SUMIFS('Input-Ext Allocators'!H$8:H$68,'Input-Ext Allocators'!$B$8:$B$68,$F124))*$D124</f>
        <v>0</v>
      </c>
    </row>
    <row r="125" spans="1:11" outlineLevel="1" x14ac:dyDescent="0.25">
      <c r="A125" s="30">
        <f>IF(ISBLANK('Input-Accounts'!A125),"",'Input-Accounts'!A125)</f>
        <v>107</v>
      </c>
      <c r="B125" s="49" t="str">
        <f>IF(ISBLANK('Input-Accounts'!B125),"",'Input-Accounts'!B125)</f>
        <v>Mains - Regulated Pressure</v>
      </c>
      <c r="C125" s="30">
        <f>IF(ISBLANK('Input-Accounts'!C125),"",'Input-Accounts'!C125)</f>
        <v>376.2</v>
      </c>
      <c r="D125" s="11">
        <f t="shared" ca="1" si="30"/>
        <v>0</v>
      </c>
      <c r="E125" s="11">
        <f t="shared" ca="1" si="28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1">
        <f ca="1">IFERROR(INDEX(G$391:G$427,MATCH($F125,$B$391:$B$427,0))/INDEX($D$391:$D$427,MATCH($F125,$B$391:$B$427,0)),SUMIFS('Input-Ext Allocators'!D$8:D$68,'Input-Ext Allocators'!$B$8:$B$68,$F125))*$D125</f>
        <v>0</v>
      </c>
      <c r="H125" s="11">
        <f ca="1">IFERROR(INDEX(H$391:H$427,MATCH($F125,$B$391:$B$427,0))/INDEX($D$391:$D$427,MATCH($F125,$B$391:$B$427,0)),SUMIFS('Input-Ext Allocators'!E$8:E$68,'Input-Ext Allocators'!$B$8:$B$68,$F125))*$D125</f>
        <v>0</v>
      </c>
      <c r="I125" s="11">
        <f ca="1">IFERROR(INDEX(I$391:I$427,MATCH($F125,$B$391:$B$427,0))/INDEX($D$391:$D$427,MATCH($F125,$B$391:$B$427,0)),SUMIFS('Input-Ext Allocators'!F$8:F$68,'Input-Ext Allocators'!$B$8:$B$68,$F125))*$D125</f>
        <v>0</v>
      </c>
      <c r="J125" s="11">
        <f ca="1">IFERROR(INDEX(J$391:J$427,MATCH($F125,$B$391:$B$427,0))/INDEX($D$391:$D$427,MATCH($F125,$B$391:$B$427,0)),SUMIFS('Input-Ext Allocators'!G$8:G$68,'Input-Ext Allocators'!$B$8:$B$68,$F125))*$D125</f>
        <v>0</v>
      </c>
      <c r="K125" s="11">
        <f ca="1">IFERROR(INDEX(K$391:K$427,MATCH($F125,$B$391:$B$427,0))/INDEX($D$391:$D$427,MATCH($F125,$B$391:$B$427,0)),SUMIFS('Input-Ext Allocators'!H$8:H$68,'Input-Ext Allocators'!$B$8:$B$68,$F125))*$D125</f>
        <v>0</v>
      </c>
    </row>
    <row r="126" spans="1:11" outlineLevel="1" x14ac:dyDescent="0.25">
      <c r="A126" s="30">
        <f>IF(ISBLANK('Input-Accounts'!A126),"",'Input-Accounts'!A126)</f>
        <v>108</v>
      </c>
      <c r="B126" s="49" t="str">
        <f>IF(ISBLANK('Input-Accounts'!B126),"",'Input-Accounts'!B126)</f>
        <v>Measuring and regulating station equipment—general</v>
      </c>
      <c r="C126" s="30">
        <f>IF(ISBLANK('Input-Accounts'!C126),"",'Input-Accounts'!C126)</f>
        <v>378</v>
      </c>
      <c r="D126" s="11">
        <f t="shared" ca="1" si="30"/>
        <v>0</v>
      </c>
      <c r="E126" s="11">
        <f t="shared" ca="1" si="28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1">
        <f ca="1">IFERROR(INDEX(G$391:G$427,MATCH($F126,$B$391:$B$427,0))/INDEX($D$391:$D$427,MATCH($F126,$B$391:$B$427,0)),SUMIFS('Input-Ext Allocators'!D$8:D$68,'Input-Ext Allocators'!$B$8:$B$68,$F126))*$D126</f>
        <v>0</v>
      </c>
      <c r="H126" s="11">
        <f ca="1">IFERROR(INDEX(H$391:H$427,MATCH($F126,$B$391:$B$427,0))/INDEX($D$391:$D$427,MATCH($F126,$B$391:$B$427,0)),SUMIFS('Input-Ext Allocators'!E$8:E$68,'Input-Ext Allocators'!$B$8:$B$68,$F126))*$D126</f>
        <v>0</v>
      </c>
      <c r="I126" s="11">
        <f ca="1">IFERROR(INDEX(I$391:I$427,MATCH($F126,$B$391:$B$427,0))/INDEX($D$391:$D$427,MATCH($F126,$B$391:$B$427,0)),SUMIFS('Input-Ext Allocators'!F$8:F$68,'Input-Ext Allocators'!$B$8:$B$68,$F126))*$D126</f>
        <v>0</v>
      </c>
      <c r="J126" s="11">
        <f ca="1">IFERROR(INDEX(J$391:J$427,MATCH($F126,$B$391:$B$427,0))/INDEX($D$391:$D$427,MATCH($F126,$B$391:$B$427,0)),SUMIFS('Input-Ext Allocators'!G$8:G$68,'Input-Ext Allocators'!$B$8:$B$68,$F126))*$D126</f>
        <v>0</v>
      </c>
      <c r="K126" s="11">
        <f ca="1">IFERROR(INDEX(K$391:K$427,MATCH($F126,$B$391:$B$427,0))/INDEX($D$391:$D$427,MATCH($F126,$B$391:$B$427,0)),SUMIFS('Input-Ext Allocators'!H$8:H$68,'Input-Ext Allocators'!$B$8:$B$68,$F126))*$D126</f>
        <v>0</v>
      </c>
    </row>
    <row r="127" spans="1:11" outlineLevel="1" x14ac:dyDescent="0.25">
      <c r="A127" s="30">
        <f>IF(ISBLANK('Input-Accounts'!A127),"",'Input-Accounts'!A127)</f>
        <v>109</v>
      </c>
      <c r="B127" s="49" t="str">
        <f>IF(ISBLANK('Input-Accounts'!B127),"",'Input-Accounts'!B127)</f>
        <v>Services</v>
      </c>
      <c r="C127" s="30">
        <f>IF(ISBLANK('Input-Accounts'!C127),"",'Input-Accounts'!C127)</f>
        <v>380</v>
      </c>
      <c r="D127" s="11">
        <f t="shared" ca="1" si="30"/>
        <v>0</v>
      </c>
      <c r="E127" s="11">
        <f t="shared" ca="1" si="28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1">
        <f ca="1">IFERROR(INDEX(G$391:G$427,MATCH($F127,$B$391:$B$427,0))/INDEX($D$391:$D$427,MATCH($F127,$B$391:$B$427,0)),SUMIFS('Input-Ext Allocators'!D$8:D$68,'Input-Ext Allocators'!$B$8:$B$68,$F127))*$D127</f>
        <v>0</v>
      </c>
      <c r="H127" s="11">
        <f ca="1">IFERROR(INDEX(H$391:H$427,MATCH($F127,$B$391:$B$427,0))/INDEX($D$391:$D$427,MATCH($F127,$B$391:$B$427,0)),SUMIFS('Input-Ext Allocators'!E$8:E$68,'Input-Ext Allocators'!$B$8:$B$68,$F127))*$D127</f>
        <v>0</v>
      </c>
      <c r="I127" s="11">
        <f ca="1">IFERROR(INDEX(I$391:I$427,MATCH($F127,$B$391:$B$427,0))/INDEX($D$391:$D$427,MATCH($F127,$B$391:$B$427,0)),SUMIFS('Input-Ext Allocators'!F$8:F$68,'Input-Ext Allocators'!$B$8:$B$68,$F127))*$D127</f>
        <v>0</v>
      </c>
      <c r="J127" s="11">
        <f ca="1">IFERROR(INDEX(J$391:J$427,MATCH($F127,$B$391:$B$427,0))/INDEX($D$391:$D$427,MATCH($F127,$B$391:$B$427,0)),SUMIFS('Input-Ext Allocators'!G$8:G$68,'Input-Ext Allocators'!$B$8:$B$68,$F127))*$D127</f>
        <v>0</v>
      </c>
      <c r="K127" s="11">
        <f ca="1">IFERROR(INDEX(K$391:K$427,MATCH($F127,$B$391:$B$427,0))/INDEX($D$391:$D$427,MATCH($F127,$B$391:$B$427,0)),SUMIFS('Input-Ext Allocators'!H$8:H$68,'Input-Ext Allocators'!$B$8:$B$68,$F127))*$D127</f>
        <v>0</v>
      </c>
    </row>
    <row r="128" spans="1:11" outlineLevel="1" x14ac:dyDescent="0.25">
      <c r="A128" s="30">
        <f>IF(ISBLANK('Input-Accounts'!A128),"",'Input-Accounts'!A128)</f>
        <v>110</v>
      </c>
      <c r="B128" s="49" t="str">
        <f>IF(ISBLANK('Input-Accounts'!B128),"",'Input-Accounts'!B128)</f>
        <v>Meters</v>
      </c>
      <c r="C128" s="30">
        <f>IF(ISBLANK('Input-Accounts'!C128),"",'Input-Accounts'!C128)</f>
        <v>381</v>
      </c>
      <c r="D128" s="11">
        <f t="shared" ca="1" si="30"/>
        <v>0</v>
      </c>
      <c r="E128" s="11">
        <f t="shared" ca="1" si="28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1">
        <f ca="1">IFERROR(INDEX(G$391:G$427,MATCH($F128,$B$391:$B$427,0))/INDEX($D$391:$D$427,MATCH($F128,$B$391:$B$427,0)),SUMIFS('Input-Ext Allocators'!D$8:D$68,'Input-Ext Allocators'!$B$8:$B$68,$F128))*$D128</f>
        <v>0</v>
      </c>
      <c r="H128" s="11">
        <f ca="1">IFERROR(INDEX(H$391:H$427,MATCH($F128,$B$391:$B$427,0))/INDEX($D$391:$D$427,MATCH($F128,$B$391:$B$427,0)),SUMIFS('Input-Ext Allocators'!E$8:E$68,'Input-Ext Allocators'!$B$8:$B$68,$F128))*$D128</f>
        <v>0</v>
      </c>
      <c r="I128" s="11">
        <f ca="1">IFERROR(INDEX(I$391:I$427,MATCH($F128,$B$391:$B$427,0))/INDEX($D$391:$D$427,MATCH($F128,$B$391:$B$427,0)),SUMIFS('Input-Ext Allocators'!F$8:F$68,'Input-Ext Allocators'!$B$8:$B$68,$F128))*$D128</f>
        <v>0</v>
      </c>
      <c r="J128" s="11">
        <f ca="1">IFERROR(INDEX(J$391:J$427,MATCH($F128,$B$391:$B$427,0))/INDEX($D$391:$D$427,MATCH($F128,$B$391:$B$427,0)),SUMIFS('Input-Ext Allocators'!G$8:G$68,'Input-Ext Allocators'!$B$8:$B$68,$F128))*$D128</f>
        <v>0</v>
      </c>
      <c r="K128" s="11">
        <f ca="1">IFERROR(INDEX(K$391:K$427,MATCH($F128,$B$391:$B$427,0))/INDEX($D$391:$D$427,MATCH($F128,$B$391:$B$427,0)),SUMIFS('Input-Ext Allocators'!H$8:H$68,'Input-Ext Allocators'!$B$8:$B$68,$F128))*$D128</f>
        <v>0</v>
      </c>
    </row>
    <row r="129" spans="1:11" outlineLevel="1" x14ac:dyDescent="0.25">
      <c r="A129" s="30">
        <f>IF(ISBLANK('Input-Accounts'!A129),"",'Input-Accounts'!A129)</f>
        <v>111</v>
      </c>
      <c r="B129" s="49" t="str">
        <f>IF(ISBLANK('Input-Accounts'!B129),"",'Input-Accounts'!B129)</f>
        <v>Meter installations</v>
      </c>
      <c r="C129" s="30">
        <f>IF(ISBLANK('Input-Accounts'!C129),"",'Input-Accounts'!C129)</f>
        <v>382</v>
      </c>
      <c r="D129" s="11">
        <f t="shared" ca="1" si="30"/>
        <v>0</v>
      </c>
      <c r="E129" s="11">
        <f t="shared" ca="1" si="28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1">
        <f ca="1">IFERROR(INDEX(G$391:G$427,MATCH($F129,$B$391:$B$427,0))/INDEX($D$391:$D$427,MATCH($F129,$B$391:$B$427,0)),SUMIFS('Input-Ext Allocators'!D$8:D$68,'Input-Ext Allocators'!$B$8:$B$68,$F129))*$D129</f>
        <v>0</v>
      </c>
      <c r="H129" s="11">
        <f ca="1">IFERROR(INDEX(H$391:H$427,MATCH($F129,$B$391:$B$427,0))/INDEX($D$391:$D$427,MATCH($F129,$B$391:$B$427,0)),SUMIFS('Input-Ext Allocators'!E$8:E$68,'Input-Ext Allocators'!$B$8:$B$68,$F129))*$D129</f>
        <v>0</v>
      </c>
      <c r="I129" s="11">
        <f ca="1">IFERROR(INDEX(I$391:I$427,MATCH($F129,$B$391:$B$427,0))/INDEX($D$391:$D$427,MATCH($F129,$B$391:$B$427,0)),SUMIFS('Input-Ext Allocators'!F$8:F$68,'Input-Ext Allocators'!$B$8:$B$68,$F129))*$D129</f>
        <v>0</v>
      </c>
      <c r="J129" s="11">
        <f ca="1">IFERROR(INDEX(J$391:J$427,MATCH($F129,$B$391:$B$427,0))/INDEX($D$391:$D$427,MATCH($F129,$B$391:$B$427,0)),SUMIFS('Input-Ext Allocators'!G$8:G$68,'Input-Ext Allocators'!$B$8:$B$68,$F129))*$D129</f>
        <v>0</v>
      </c>
      <c r="K129" s="11">
        <f ca="1">IFERROR(INDEX(K$391:K$427,MATCH($F129,$B$391:$B$427,0))/INDEX($D$391:$D$427,MATCH($F129,$B$391:$B$427,0)),SUMIFS('Input-Ext Allocators'!H$8:H$68,'Input-Ext Allocators'!$B$8:$B$68,$F129))*$D129</f>
        <v>0</v>
      </c>
    </row>
    <row r="130" spans="1:11" outlineLevel="1" x14ac:dyDescent="0.25">
      <c r="A130" s="30">
        <f>IF(ISBLANK('Input-Accounts'!A130),"",'Input-Accounts'!A130)</f>
        <v>112</v>
      </c>
      <c r="B130" s="49" t="str">
        <f>IF(ISBLANK('Input-Accounts'!B130),"",'Input-Accounts'!B130)</f>
        <v>Industrial measuring and regulating station equipment</v>
      </c>
      <c r="C130" s="30">
        <f>IF(ISBLANK('Input-Accounts'!C130),"",'Input-Accounts'!C130)</f>
        <v>385</v>
      </c>
      <c r="D130" s="11">
        <f t="shared" ca="1" si="30"/>
        <v>0</v>
      </c>
      <c r="E130" s="11">
        <f t="shared" ca="1" si="28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1">
        <f ca="1">IFERROR(INDEX(G$391:G$427,MATCH($F130,$B$391:$B$427,0))/INDEX($D$391:$D$427,MATCH($F130,$B$391:$B$427,0)),SUMIFS('Input-Ext Allocators'!D$8:D$68,'Input-Ext Allocators'!$B$8:$B$68,$F130))*$D130</f>
        <v>0</v>
      </c>
      <c r="H130" s="11">
        <f ca="1">IFERROR(INDEX(H$391:H$427,MATCH($F130,$B$391:$B$427,0))/INDEX($D$391:$D$427,MATCH($F130,$B$391:$B$427,0)),SUMIFS('Input-Ext Allocators'!E$8:E$68,'Input-Ext Allocators'!$B$8:$B$68,$F130))*$D130</f>
        <v>0</v>
      </c>
      <c r="I130" s="11">
        <f ca="1">IFERROR(INDEX(I$391:I$427,MATCH($F130,$B$391:$B$427,0))/INDEX($D$391:$D$427,MATCH($F130,$B$391:$B$427,0)),SUMIFS('Input-Ext Allocators'!F$8:F$68,'Input-Ext Allocators'!$B$8:$B$68,$F130))*$D130</f>
        <v>0</v>
      </c>
      <c r="J130" s="11">
        <f ca="1">IFERROR(INDEX(J$391:J$427,MATCH($F130,$B$391:$B$427,0))/INDEX($D$391:$D$427,MATCH($F130,$B$391:$B$427,0)),SUMIFS('Input-Ext Allocators'!G$8:G$68,'Input-Ext Allocators'!$B$8:$B$68,$F130))*$D130</f>
        <v>0</v>
      </c>
      <c r="K130" s="11">
        <f ca="1">IFERROR(INDEX(K$391:K$427,MATCH($F130,$B$391:$B$427,0))/INDEX($D$391:$D$427,MATCH($F130,$B$391:$B$427,0)),SUMIFS('Input-Ext Allocators'!H$8:H$68,'Input-Ext Allocators'!$B$8:$B$68,$F130))*$D130</f>
        <v>0</v>
      </c>
    </row>
    <row r="131" spans="1:11" outlineLevel="1" x14ac:dyDescent="0.25">
      <c r="A131" s="30">
        <f>IF(ISBLANK('Input-Accounts'!A131),"",'Input-Accounts'!A131)</f>
        <v>113</v>
      </c>
      <c r="B131" s="49" t="str">
        <f>IF(ISBLANK('Input-Accounts'!B131),"",'Input-Accounts'!B131)</f>
        <v>Other property on customers' premises</v>
      </c>
      <c r="C131" s="30">
        <f>IF(ISBLANK('Input-Accounts'!C131),"",'Input-Accounts'!C131)</f>
        <v>386</v>
      </c>
      <c r="D131" s="11">
        <f t="shared" ca="1" si="30"/>
        <v>0</v>
      </c>
      <c r="E131" s="11">
        <f t="shared" ca="1" si="28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1">
        <f ca="1">IFERROR(INDEX(G$391:G$427,MATCH($F131,$B$391:$B$427,0))/INDEX($D$391:$D$427,MATCH($F131,$B$391:$B$427,0)),SUMIFS('Input-Ext Allocators'!D$8:D$68,'Input-Ext Allocators'!$B$8:$B$68,$F131))*$D131</f>
        <v>0</v>
      </c>
      <c r="H131" s="11">
        <f ca="1">IFERROR(INDEX(H$391:H$427,MATCH($F131,$B$391:$B$427,0))/INDEX($D$391:$D$427,MATCH($F131,$B$391:$B$427,0)),SUMIFS('Input-Ext Allocators'!E$8:E$68,'Input-Ext Allocators'!$B$8:$B$68,$F131))*$D131</f>
        <v>0</v>
      </c>
      <c r="I131" s="11">
        <f ca="1">IFERROR(INDEX(I$391:I$427,MATCH($F131,$B$391:$B$427,0))/INDEX($D$391:$D$427,MATCH($F131,$B$391:$B$427,0)),SUMIFS('Input-Ext Allocators'!F$8:F$68,'Input-Ext Allocators'!$B$8:$B$68,$F131))*$D131</f>
        <v>0</v>
      </c>
      <c r="J131" s="11">
        <f ca="1">IFERROR(INDEX(J$391:J$427,MATCH($F131,$B$391:$B$427,0))/INDEX($D$391:$D$427,MATCH($F131,$B$391:$B$427,0)),SUMIFS('Input-Ext Allocators'!G$8:G$68,'Input-Ext Allocators'!$B$8:$B$68,$F131))*$D131</f>
        <v>0</v>
      </c>
      <c r="K131" s="11">
        <f ca="1">IFERROR(INDEX(K$391:K$427,MATCH($F131,$B$391:$B$427,0))/INDEX($D$391:$D$427,MATCH($F131,$B$391:$B$427,0)),SUMIFS('Input-Ext Allocators'!H$8:H$68,'Input-Ext Allocators'!$B$8:$B$68,$F131))*$D131</f>
        <v>0</v>
      </c>
    </row>
    <row r="132" spans="1:11" outlineLevel="1" x14ac:dyDescent="0.25">
      <c r="A132" s="30">
        <f>IF(ISBLANK('Input-Accounts'!A132),"",'Input-Accounts'!A132)</f>
        <v>114</v>
      </c>
      <c r="B132" s="49" t="str">
        <f>IF(ISBLANK('Input-Accounts'!B132),"",'Input-Accounts'!B132)</f>
        <v>Other equipment</v>
      </c>
      <c r="C132" s="30">
        <f>IF(ISBLANK('Input-Accounts'!C132),"",'Input-Accounts'!C132)</f>
        <v>387</v>
      </c>
      <c r="D132" s="11">
        <f t="shared" ca="1" si="30"/>
        <v>0</v>
      </c>
      <c r="E132" s="11">
        <f t="shared" ca="1" si="28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1">
        <f ca="1">IFERROR(INDEX(G$391:G$427,MATCH($F132,$B$391:$B$427,0))/INDEX($D$391:$D$427,MATCH($F132,$B$391:$B$427,0)),SUMIFS('Input-Ext Allocators'!D$8:D$68,'Input-Ext Allocators'!$B$8:$B$68,$F132))*$D132</f>
        <v>0</v>
      </c>
      <c r="H132" s="11">
        <f ca="1">IFERROR(INDEX(H$391:H$427,MATCH($F132,$B$391:$B$427,0))/INDEX($D$391:$D$427,MATCH($F132,$B$391:$B$427,0)),SUMIFS('Input-Ext Allocators'!E$8:E$68,'Input-Ext Allocators'!$B$8:$B$68,$F132))*$D132</f>
        <v>0</v>
      </c>
      <c r="I132" s="11">
        <f ca="1">IFERROR(INDEX(I$391:I$427,MATCH($F132,$B$391:$B$427,0))/INDEX($D$391:$D$427,MATCH($F132,$B$391:$B$427,0)),SUMIFS('Input-Ext Allocators'!F$8:F$68,'Input-Ext Allocators'!$B$8:$B$68,$F132))*$D132</f>
        <v>0</v>
      </c>
      <c r="J132" s="11">
        <f ca="1">IFERROR(INDEX(J$391:J$427,MATCH($F132,$B$391:$B$427,0))/INDEX($D$391:$D$427,MATCH($F132,$B$391:$B$427,0)),SUMIFS('Input-Ext Allocators'!G$8:G$68,'Input-Ext Allocators'!$B$8:$B$68,$F132))*$D132</f>
        <v>0</v>
      </c>
      <c r="K132" s="11">
        <f ca="1">IFERROR(INDEX(K$391:K$427,MATCH($F132,$B$391:$B$427,0))/INDEX($D$391:$D$427,MATCH($F132,$B$391:$B$427,0)),SUMIFS('Input-Ext Allocators'!H$8:H$68,'Input-Ext Allocators'!$B$8:$B$68,$F132))*$D132</f>
        <v>0</v>
      </c>
    </row>
    <row r="133" spans="1:11" outlineLevel="1" x14ac:dyDescent="0.25">
      <c r="A133" s="30">
        <f>IF(ISBLANK('Input-Accounts'!A133),"",'Input-Accounts'!A133)</f>
        <v>115</v>
      </c>
      <c r="B133" t="str">
        <f>IF(ISBLANK('Input-Accounts'!B133),"",'Input-Accounts'!B133)</f>
        <v>Subtotal - Distribution Plant</v>
      </c>
      <c r="C133" s="30" t="str">
        <f>IF(ISBLANK('Input-Accounts'!C133),"",'Input-Accounts'!C133)</f>
        <v/>
      </c>
      <c r="D133" s="111">
        <f ca="1">SUBTOTAL(9,D122:D132)</f>
        <v>0</v>
      </c>
      <c r="E133" s="11">
        <f t="shared" ca="1" si="28"/>
        <v>0</v>
      </c>
      <c r="G133" s="111">
        <f t="shared" ref="G133:K133" ca="1" si="31">SUBTOTAL(9,G122:G132)</f>
        <v>0</v>
      </c>
      <c r="H133" s="111">
        <f t="shared" ca="1" si="31"/>
        <v>0</v>
      </c>
      <c r="I133" s="111">
        <f t="shared" ca="1" si="31"/>
        <v>0</v>
      </c>
      <c r="J133" s="111">
        <f t="shared" ca="1" si="31"/>
        <v>0</v>
      </c>
      <c r="K133" s="111">
        <f t="shared" ca="1" si="31"/>
        <v>0</v>
      </c>
    </row>
    <row r="134" spans="1:11" outlineLevel="1" x14ac:dyDescent="0.25">
      <c r="A134" s="30" t="str">
        <f>IF(ISBLANK('Input-Accounts'!A134),"",'Input-Accounts'!A134)</f>
        <v/>
      </c>
      <c r="B134" t="str">
        <f>IF(ISBLANK('Input-Accounts'!B134),"",'Input-Accounts'!B134)</f>
        <v/>
      </c>
      <c r="C134" s="30" t="str">
        <f>IF(ISBLANK('Input-Accounts'!C134),"",'Input-Accounts'!C134)</f>
        <v/>
      </c>
      <c r="D134" s="11"/>
      <c r="E134" s="11"/>
      <c r="G134" s="11"/>
      <c r="H134" s="11"/>
      <c r="I134" s="11"/>
      <c r="J134" s="11"/>
      <c r="K134" s="11"/>
    </row>
    <row r="135" spans="1:11" outlineLevel="1" x14ac:dyDescent="0.25">
      <c r="A135" s="30">
        <f>IF(ISBLANK('Input-Accounts'!A135),"",'Input-Accounts'!A135)</f>
        <v>116</v>
      </c>
      <c r="B135" s="1" t="str">
        <f>IF(ISBLANK('Input-Accounts'!B135),"",'Input-Accounts'!B135)</f>
        <v>General Plant</v>
      </c>
      <c r="C135" s="30" t="str">
        <f>IF(ISBLANK('Input-Accounts'!C135),"",'Input-Accounts'!C135)</f>
        <v/>
      </c>
      <c r="D135" s="11"/>
      <c r="E135" s="11"/>
      <c r="G135" s="11"/>
      <c r="H135" s="11"/>
      <c r="I135" s="11"/>
      <c r="J135" s="11"/>
      <c r="K135" s="11"/>
    </row>
    <row r="136" spans="1:11" outlineLevel="1" x14ac:dyDescent="0.25">
      <c r="A136" s="30">
        <f>IF(ISBLANK('Input-Accounts'!A136),"",'Input-Accounts'!A136)</f>
        <v>117</v>
      </c>
      <c r="B136" s="49" t="str">
        <f>IF(ISBLANK('Input-Accounts'!B136),"",'Input-Accounts'!B136)</f>
        <v>Land and Land Rights</v>
      </c>
      <c r="C136" s="30">
        <f>IF(ISBLANK('Input-Accounts'!C136),"",'Input-Accounts'!C136)</f>
        <v>389</v>
      </c>
      <c r="D136" s="11">
        <f t="shared" ref="D136:D146" ca="1" si="32">INDIRECT("Classification!"&amp;$D$5&amp;ROW())</f>
        <v>-1137.7793258883999</v>
      </c>
      <c r="E136" s="11">
        <f t="shared" ref="E136:E147" ca="1" si="33">IFERROR(IF(D136="","",IF(D136=0,0,IF(ABS(D136-SUM($G136:$K136))&lt;Check_Limit,0,1))),1)</f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INT_PSTD_PLANT</v>
      </c>
      <c r="G136" s="11">
        <f ca="1">IFERROR(INDEX(G$391:G$427,MATCH($F136,$B$391:$B$427,0))/INDEX($D$391:$D$427,MATCH($F136,$B$391:$B$427,0)),SUMIFS('Input-Ext Allocators'!D$8:D$68,'Input-Ext Allocators'!$B$8:$B$68,$F136))*$D136</f>
        <v>-159.34904389261197</v>
      </c>
      <c r="H136" s="11">
        <f ca="1">IFERROR(INDEX(H$391:H$427,MATCH($F136,$B$391:$B$427,0))/INDEX($D$391:$D$427,MATCH($F136,$B$391:$B$427,0)),SUMIFS('Input-Ext Allocators'!E$8:E$68,'Input-Ext Allocators'!$B$8:$B$68,$F136))*$D136</f>
        <v>-57.039901428398039</v>
      </c>
      <c r="I136" s="11">
        <f ca="1">IFERROR(INDEX(I$391:I$427,MATCH($F136,$B$391:$B$427,0))/INDEX($D$391:$D$427,MATCH($F136,$B$391:$B$427,0)),SUMIFS('Input-Ext Allocators'!F$8:F$68,'Input-Ext Allocators'!$B$8:$B$68,$F136))*$D136</f>
        <v>-188.72016630605069</v>
      </c>
      <c r="J136" s="11">
        <f ca="1">IFERROR(INDEX(J$391:J$427,MATCH($F136,$B$391:$B$427,0))/INDEX($D$391:$D$427,MATCH($F136,$B$391:$B$427,0)),SUMIFS('Input-Ext Allocators'!G$8:G$68,'Input-Ext Allocators'!$B$8:$B$68,$F136))*$D136</f>
        <v>-382.76413389303968</v>
      </c>
      <c r="K136" s="11">
        <f ca="1">IFERROR(INDEX(K$391:K$427,MATCH($F136,$B$391:$B$427,0))/INDEX($D$391:$D$427,MATCH($F136,$B$391:$B$427,0)),SUMIFS('Input-Ext Allocators'!H$8:H$68,'Input-Ext Allocators'!$B$8:$B$68,$F136))*$D136</f>
        <v>-349.90608036829929</v>
      </c>
    </row>
    <row r="137" spans="1:11" outlineLevel="1" x14ac:dyDescent="0.25">
      <c r="A137" s="30">
        <f>IF(ISBLANK('Input-Accounts'!A137),"",'Input-Accounts'!A137)</f>
        <v>118</v>
      </c>
      <c r="B137" s="49" t="str">
        <f>IF(ISBLANK('Input-Accounts'!B137),"",'Input-Accounts'!B137)</f>
        <v>Structures and Improvements</v>
      </c>
      <c r="C137" s="30">
        <f>IF(ISBLANK('Input-Accounts'!C137),"",'Input-Accounts'!C137)</f>
        <v>390</v>
      </c>
      <c r="D137" s="11">
        <f t="shared" ca="1" si="32"/>
        <v>-429645.73404520733</v>
      </c>
      <c r="E137" s="11">
        <f t="shared" ca="1" si="33"/>
        <v>0</v>
      </c>
      <c r="F137" s="3" t="str" cm="1">
        <f t="array" aca="1" ref="F137" ca="1">IF(D137=0,"-",IF('Input-Accounts'!$E137&lt;&gt;0,'Input-Accounts'!$E137,INDEX('Input-Accounts'!$H137:$J137,,MATCH($F$6,'Input-Accounts'!$H$6:$J$6,0))))</f>
        <v>INT_PSTD_PLANT</v>
      </c>
      <c r="G137" s="11">
        <f ca="1">IFERROR(INDEX(G$391:G$427,MATCH($F137,$B$391:$B$427,0))/INDEX($D$391:$D$427,MATCH($F137,$B$391:$B$427,0)),SUMIFS('Input-Ext Allocators'!D$8:D$68,'Input-Ext Allocators'!$B$8:$B$68,$F137))*$D137</f>
        <v>-60173.036523743758</v>
      </c>
      <c r="H137" s="11">
        <f ca="1">IFERROR(INDEX(H$391:H$427,MATCH($F137,$B$391:$B$427,0))/INDEX($D$391:$D$427,MATCH($F137,$B$391:$B$427,0)),SUMIFS('Input-Ext Allocators'!E$8:E$68,'Input-Ext Allocators'!$B$8:$B$68,$F137))*$D137</f>
        <v>-21539.282496572741</v>
      </c>
      <c r="I137" s="11">
        <f ca="1">IFERROR(INDEX(I$391:I$427,MATCH($F137,$B$391:$B$427,0))/INDEX($D$391:$D$427,MATCH($F137,$B$391:$B$427,0)),SUMIFS('Input-Ext Allocators'!F$8:F$68,'Input-Ext Allocators'!$B$8:$B$68,$F137))*$D137</f>
        <v>-71264.095362592154</v>
      </c>
      <c r="J137" s="11">
        <f ca="1">IFERROR(INDEX(J$391:J$427,MATCH($F137,$B$391:$B$427,0))/INDEX($D$391:$D$427,MATCH($F137,$B$391:$B$427,0)),SUMIFS('Input-Ext Allocators'!G$8:G$68,'Input-Ext Allocators'!$B$8:$B$68,$F137))*$D137</f>
        <v>-144538.5528905133</v>
      </c>
      <c r="K137" s="11">
        <f ca="1">IFERROR(INDEX(K$391:K$427,MATCH($F137,$B$391:$B$427,0))/INDEX($D$391:$D$427,MATCH($F137,$B$391:$B$427,0)),SUMIFS('Input-Ext Allocators'!H$8:H$68,'Input-Ext Allocators'!$B$8:$B$68,$F137))*$D137</f>
        <v>-132130.7667717853</v>
      </c>
    </row>
    <row r="138" spans="1:11" outlineLevel="1" x14ac:dyDescent="0.25">
      <c r="A138" s="30">
        <f>IF(ISBLANK('Input-Accounts'!A138),"",'Input-Accounts'!A138)</f>
        <v>119</v>
      </c>
      <c r="B138" s="49" t="str">
        <f>IF(ISBLANK('Input-Accounts'!B138),"",'Input-Accounts'!B138)</f>
        <v>Office Furniture and Equipment</v>
      </c>
      <c r="C138" s="30">
        <f>IF(ISBLANK('Input-Accounts'!C138),"",'Input-Accounts'!C138)</f>
        <v>391</v>
      </c>
      <c r="D138" s="11">
        <f t="shared" ca="1" si="32"/>
        <v>-110818.8675452333</v>
      </c>
      <c r="E138" s="11">
        <f t="shared" ca="1" si="33"/>
        <v>0</v>
      </c>
      <c r="F138" s="3" t="str" cm="1">
        <f t="array" aca="1" ref="F138" ca="1">IF(D138=0,"-",IF('Input-Accounts'!$E138&lt;&gt;0,'Input-Accounts'!$E138,INDEX('Input-Accounts'!$H138:$J138,,MATCH($F$6,'Input-Accounts'!$H$6:$J$6,0))))</f>
        <v>INT_PSTD_PLANT</v>
      </c>
      <c r="G138" s="11">
        <f ca="1">IFERROR(INDEX(G$391:G$427,MATCH($F138,$B$391:$B$427,0))/INDEX($D$391:$D$427,MATCH($F138,$B$391:$B$427,0)),SUMIFS('Input-Ext Allocators'!D$8:D$68,'Input-Ext Allocators'!$B$8:$B$68,$F138))*$D138</f>
        <v>-15520.47939947102</v>
      </c>
      <c r="H138" s="11">
        <f ca="1">IFERROR(INDEX(H$391:H$427,MATCH($F138,$B$391:$B$427,0))/INDEX($D$391:$D$427,MATCH($F138,$B$391:$B$427,0)),SUMIFS('Input-Ext Allocators'!E$8:E$68,'Input-Ext Allocators'!$B$8:$B$68,$F138))*$D138</f>
        <v>-5555.6443480383796</v>
      </c>
      <c r="I138" s="11">
        <f ca="1">IFERROR(INDEX(I$391:I$427,MATCH($F138,$B$391:$B$427,0))/INDEX($D$391:$D$427,MATCH($F138,$B$391:$B$427,0)),SUMIFS('Input-Ext Allocators'!F$8:F$68,'Input-Ext Allocators'!$B$8:$B$68,$F138))*$D138</f>
        <v>-18381.205069493393</v>
      </c>
      <c r="J138" s="11">
        <f ca="1">IFERROR(INDEX(J$391:J$427,MATCH($F138,$B$391:$B$427,0))/INDEX($D$391:$D$427,MATCH($F138,$B$391:$B$427,0)),SUMIFS('Input-Ext Allocators'!G$8:G$68,'Input-Ext Allocators'!$B$8:$B$68,$F138))*$D138</f>
        <v>-37280.944458925129</v>
      </c>
      <c r="K138" s="11">
        <f ca="1">IFERROR(INDEX(K$391:K$427,MATCH($F138,$B$391:$B$427,0))/INDEX($D$391:$D$427,MATCH($F138,$B$391:$B$427,0)),SUMIFS('Input-Ext Allocators'!H$8:H$68,'Input-Ext Allocators'!$B$8:$B$68,$F138))*$D138</f>
        <v>-34080.594269305358</v>
      </c>
    </row>
    <row r="139" spans="1:11" outlineLevel="1" x14ac:dyDescent="0.25">
      <c r="A139" s="30">
        <f>IF(ISBLANK('Input-Accounts'!A139),"",'Input-Accounts'!A139)</f>
        <v>120</v>
      </c>
      <c r="B139" s="49" t="str">
        <f>IF(ISBLANK('Input-Accounts'!B139),"",'Input-Accounts'!B139)</f>
        <v>Transportation Equipment</v>
      </c>
      <c r="C139" s="30">
        <f>IF(ISBLANK('Input-Accounts'!C139),"",'Input-Accounts'!C139)</f>
        <v>392</v>
      </c>
      <c r="D139" s="11">
        <f t="shared" ca="1" si="32"/>
        <v>-891202.20656556124</v>
      </c>
      <c r="E139" s="11">
        <f t="shared" ca="1" si="33"/>
        <v>0</v>
      </c>
      <c r="F139" s="3" t="str" cm="1">
        <f t="array" aca="1" ref="F139" ca="1">IF(D139=0,"-",IF('Input-Accounts'!$E139&lt;&gt;0,'Input-Accounts'!$E139,INDEX('Input-Accounts'!$H139:$J139,,MATCH($F$6,'Input-Accounts'!$H$6:$J$6,0))))</f>
        <v>INT_PSTD_PLANT</v>
      </c>
      <c r="G139" s="11">
        <f ca="1">IFERROR(INDEX(G$391:G$427,MATCH($F139,$B$391:$B$427,0))/INDEX($D$391:$D$427,MATCH($F139,$B$391:$B$427,0)),SUMIFS('Input-Ext Allocators'!D$8:D$68,'Input-Ext Allocators'!$B$8:$B$68,$F139))*$D139</f>
        <v>-124815.25749320714</v>
      </c>
      <c r="H139" s="11">
        <f ca="1">IFERROR(INDEX(H$391:H$427,MATCH($F139,$B$391:$B$427,0))/INDEX($D$391:$D$427,MATCH($F139,$B$391:$B$427,0)),SUMIFS('Input-Ext Allocators'!E$8:E$68,'Input-Ext Allocators'!$B$8:$B$68,$F139))*$D139</f>
        <v>-44678.335120545642</v>
      </c>
      <c r="I139" s="11">
        <f ca="1">IFERROR(INDEX(I$391:I$427,MATCH($F139,$B$391:$B$427,0))/INDEX($D$391:$D$427,MATCH($F139,$B$391:$B$427,0)),SUMIFS('Input-Ext Allocators'!F$8:F$68,'Input-Ext Allocators'!$B$8:$B$68,$F139))*$D139</f>
        <v>-147821.13262960527</v>
      </c>
      <c r="J139" s="11">
        <f ca="1">IFERROR(INDEX(J$391:J$427,MATCH($F139,$B$391:$B$427,0))/INDEX($D$391:$D$427,MATCH($F139,$B$391:$B$427,0)),SUMIFS('Input-Ext Allocators'!G$8:G$68,'Input-Ext Allocators'!$B$8:$B$68,$F139))*$D139</f>
        <v>-299812.30363214738</v>
      </c>
      <c r="K139" s="11">
        <f ca="1">IFERROR(INDEX(K$391:K$427,MATCH($F139,$B$391:$B$427,0))/INDEX($D$391:$D$427,MATCH($F139,$B$391:$B$427,0)),SUMIFS('Input-Ext Allocators'!H$8:H$68,'Input-Ext Allocators'!$B$8:$B$68,$F139))*$D139</f>
        <v>-274075.17769005563</v>
      </c>
    </row>
    <row r="140" spans="1:11" outlineLevel="1" x14ac:dyDescent="0.25">
      <c r="A140" s="30">
        <f>IF(ISBLANK('Input-Accounts'!A140),"",'Input-Accounts'!A140)</f>
        <v>121</v>
      </c>
      <c r="B140" s="49" t="str">
        <f>IF(ISBLANK('Input-Accounts'!B140),"",'Input-Accounts'!B140)</f>
        <v>Stores Equipment</v>
      </c>
      <c r="C140" s="30">
        <f>IF(ISBLANK('Input-Accounts'!C140),"",'Input-Accounts'!C140)</f>
        <v>393</v>
      </c>
      <c r="D140" s="11">
        <f t="shared" ca="1" si="32"/>
        <v>-1.4918189172254019</v>
      </c>
      <c r="E140" s="11">
        <f t="shared" ca="1" si="33"/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INT_PSTD_PLANT</v>
      </c>
      <c r="G140" s="11">
        <f ca="1">IFERROR(INDEX(G$391:G$427,MATCH($F140,$B$391:$B$427,0))/INDEX($D$391:$D$427,MATCH($F140,$B$391:$B$427,0)),SUMIFS('Input-Ext Allocators'!D$8:D$68,'Input-Ext Allocators'!$B$8:$B$68,$F140))*$D140</f>
        <v>-0.20893323750206413</v>
      </c>
      <c r="H140" s="11">
        <f ca="1">IFERROR(INDEX(H$391:H$427,MATCH($F140,$B$391:$B$427,0))/INDEX($D$391:$D$427,MATCH($F140,$B$391:$B$427,0)),SUMIFS('Input-Ext Allocators'!E$8:E$68,'Input-Ext Allocators'!$B$8:$B$68,$F140))*$D140</f>
        <v>-7.478884705618466E-2</v>
      </c>
      <c r="I140" s="11">
        <f ca="1">IFERROR(INDEX(I$391:I$427,MATCH($F140,$B$391:$B$427,0))/INDEX($D$391:$D$427,MATCH($F140,$B$391:$B$427,0)),SUMIFS('Input-Ext Allocators'!F$8:F$68,'Input-Ext Allocators'!$B$8:$B$68,$F140))*$D140</f>
        <v>-0.24744368943200948</v>
      </c>
      <c r="J140" s="11">
        <f ca="1">IFERROR(INDEX(J$391:J$427,MATCH($F140,$B$391:$B$427,0))/INDEX($D$391:$D$427,MATCH($F140,$B$391:$B$427,0)),SUMIFS('Input-Ext Allocators'!G$8:G$68,'Input-Ext Allocators'!$B$8:$B$68,$F140))*$D140</f>
        <v>-0.50186777240935887</v>
      </c>
      <c r="K140" s="11">
        <f ca="1">IFERROR(INDEX(K$391:K$427,MATCH($F140,$B$391:$B$427,0))/INDEX($D$391:$D$427,MATCH($F140,$B$391:$B$427,0)),SUMIFS('Input-Ext Allocators'!H$8:H$68,'Input-Ext Allocators'!$B$8:$B$68,$F140))*$D140</f>
        <v>-0.45878537082578458</v>
      </c>
    </row>
    <row r="141" spans="1:11" outlineLevel="1" x14ac:dyDescent="0.25">
      <c r="A141" s="30">
        <f>IF(ISBLANK('Input-Accounts'!A141),"",'Input-Accounts'!A141)</f>
        <v>122</v>
      </c>
      <c r="B141" s="49" t="str">
        <f>IF(ISBLANK('Input-Accounts'!B141),"",'Input-Accounts'!B141)</f>
        <v xml:space="preserve">Tools, Shop, and Garage Equipment </v>
      </c>
      <c r="C141" s="30">
        <f>IF(ISBLANK('Input-Accounts'!C141),"",'Input-Accounts'!C141)</f>
        <v>394</v>
      </c>
      <c r="D141" s="11">
        <f t="shared" ca="1" si="32"/>
        <v>-138397.87054023865</v>
      </c>
      <c r="E141" s="11">
        <f t="shared" ca="1" si="33"/>
        <v>0</v>
      </c>
      <c r="F141" s="3" t="str" cm="1">
        <f t="array" aca="1" ref="F141" ca="1">IF(D141=0,"-",IF('Input-Accounts'!$E141&lt;&gt;0,'Input-Accounts'!$E141,INDEX('Input-Accounts'!$H141:$J141,,MATCH($F$6,'Input-Accounts'!$H$6:$J$6,0))))</f>
        <v>INT_PSTD_PLANT</v>
      </c>
      <c r="G141" s="11">
        <f ca="1">IFERROR(INDEX(G$391:G$427,MATCH($F141,$B$391:$B$427,0))/INDEX($D$391:$D$427,MATCH($F141,$B$391:$B$427,0)),SUMIFS('Input-Ext Allocators'!D$8:D$68,'Input-Ext Allocators'!$B$8:$B$68,$F141))*$D141</f>
        <v>-19382.992681942673</v>
      </c>
      <c r="H141" s="11">
        <f ca="1">IFERROR(INDEX(H$391:H$427,MATCH($F141,$B$391:$B$427,0))/INDEX($D$391:$D$427,MATCH($F141,$B$391:$B$427,0)),SUMIFS('Input-Ext Allocators'!E$8:E$68,'Input-Ext Allocators'!$B$8:$B$68,$F141))*$D141</f>
        <v>-6938.2530635731691</v>
      </c>
      <c r="I141" s="11">
        <f ca="1">IFERROR(INDEX(I$391:I$427,MATCH($F141,$B$391:$B$427,0))/INDEX($D$391:$D$427,MATCH($F141,$B$391:$B$427,0)),SUMIFS('Input-Ext Allocators'!F$8:F$68,'Input-Ext Allocators'!$B$8:$B$68,$F141))*$D141</f>
        <v>-22955.654537283237</v>
      </c>
      <c r="J141" s="11">
        <f ca="1">IFERROR(INDEX(J$391:J$427,MATCH($F141,$B$391:$B$427,0))/INDEX($D$391:$D$427,MATCH($F141,$B$391:$B$427,0)),SUMIFS('Input-Ext Allocators'!G$8:G$68,'Input-Ext Allocators'!$B$8:$B$68,$F141))*$D141</f>
        <v>-46558.888744627671</v>
      </c>
      <c r="K141" s="11">
        <f ca="1">IFERROR(INDEX(K$391:K$427,MATCH($F141,$B$391:$B$427,0))/INDEX($D$391:$D$427,MATCH($F141,$B$391:$B$427,0)),SUMIFS('Input-Ext Allocators'!H$8:H$68,'Input-Ext Allocators'!$B$8:$B$68,$F141))*$D141</f>
        <v>-42562.081512811877</v>
      </c>
    </row>
    <row r="142" spans="1:11" outlineLevel="1" x14ac:dyDescent="0.25">
      <c r="A142" s="30">
        <f>IF(ISBLANK('Input-Accounts'!A142),"",'Input-Accounts'!A142)</f>
        <v>123</v>
      </c>
      <c r="B142" s="49" t="str">
        <f>IF(ISBLANK('Input-Accounts'!B142),"",'Input-Accounts'!B142)</f>
        <v>Laboratory Equipment</v>
      </c>
      <c r="C142" s="30">
        <f>IF(ISBLANK('Input-Accounts'!C142),"",'Input-Accounts'!C142)</f>
        <v>395</v>
      </c>
      <c r="D142" s="11">
        <f t="shared" ca="1" si="32"/>
        <v>0</v>
      </c>
      <c r="E142" s="11">
        <f t="shared" ca="1" si="33"/>
        <v>0</v>
      </c>
      <c r="F142" s="3" t="str" cm="1">
        <f t="array" aca="1" ref="F142" ca="1">IF(D142=0,"-",IF('Input-Accounts'!$E142&lt;&gt;0,'Input-Accounts'!$E142,INDEX('Input-Accounts'!$H142:$J142,,MATCH($F$6,'Input-Accounts'!$H$6:$J$6,0))))</f>
        <v>-</v>
      </c>
      <c r="G142" s="11">
        <f ca="1">IFERROR(INDEX(G$391:G$427,MATCH($F142,$B$391:$B$427,0))/INDEX($D$391:$D$427,MATCH($F142,$B$391:$B$427,0)),SUMIFS('Input-Ext Allocators'!D$8:D$68,'Input-Ext Allocators'!$B$8:$B$68,$F142))*$D142</f>
        <v>0</v>
      </c>
      <c r="H142" s="11">
        <f ca="1">IFERROR(INDEX(H$391:H$427,MATCH($F142,$B$391:$B$427,0))/INDEX($D$391:$D$427,MATCH($F142,$B$391:$B$427,0)),SUMIFS('Input-Ext Allocators'!E$8:E$68,'Input-Ext Allocators'!$B$8:$B$68,$F142))*$D142</f>
        <v>0</v>
      </c>
      <c r="I142" s="11">
        <f ca="1">IFERROR(INDEX(I$391:I$427,MATCH($F142,$B$391:$B$427,0))/INDEX($D$391:$D$427,MATCH($F142,$B$391:$B$427,0)),SUMIFS('Input-Ext Allocators'!F$8:F$68,'Input-Ext Allocators'!$B$8:$B$68,$F142))*$D142</f>
        <v>0</v>
      </c>
      <c r="J142" s="11">
        <f ca="1">IFERROR(INDEX(J$391:J$427,MATCH($F142,$B$391:$B$427,0))/INDEX($D$391:$D$427,MATCH($F142,$B$391:$B$427,0)),SUMIFS('Input-Ext Allocators'!G$8:G$68,'Input-Ext Allocators'!$B$8:$B$68,$F142))*$D142</f>
        <v>0</v>
      </c>
      <c r="K142" s="11">
        <f ca="1">IFERROR(INDEX(K$391:K$427,MATCH($F142,$B$391:$B$427,0))/INDEX($D$391:$D$427,MATCH($F142,$B$391:$B$427,0)),SUMIFS('Input-Ext Allocators'!H$8:H$68,'Input-Ext Allocators'!$B$8:$B$68,$F142))*$D142</f>
        <v>0</v>
      </c>
    </row>
    <row r="143" spans="1:11" outlineLevel="1" x14ac:dyDescent="0.25">
      <c r="A143" s="30">
        <f>IF(ISBLANK('Input-Accounts'!A143),"",'Input-Accounts'!A143)</f>
        <v>124</v>
      </c>
      <c r="B143" s="49" t="str">
        <f>IF(ISBLANK('Input-Accounts'!B143),"",'Input-Accounts'!B143)</f>
        <v>Power Operated Equipment</v>
      </c>
      <c r="C143" s="30">
        <f>IF(ISBLANK('Input-Accounts'!C143),"",'Input-Accounts'!C143)</f>
        <v>396</v>
      </c>
      <c r="D143" s="11">
        <f t="shared" ca="1" si="32"/>
        <v>-256573.46011684521</v>
      </c>
      <c r="E143" s="11">
        <f t="shared" ca="1" si="33"/>
        <v>0</v>
      </c>
      <c r="F143" s="3" t="str" cm="1">
        <f t="array" aca="1" ref="F143" ca="1">IF(D143=0,"-",IF('Input-Accounts'!$E143&lt;&gt;0,'Input-Accounts'!$E143,INDEX('Input-Accounts'!$H143:$J143,,MATCH($F$6,'Input-Accounts'!$H$6:$J$6,0))))</f>
        <v>INT_PSTD_PLANT</v>
      </c>
      <c r="G143" s="11">
        <f ca="1">IFERROR(INDEX(G$391:G$427,MATCH($F143,$B$391:$B$427,0))/INDEX($D$391:$D$427,MATCH($F143,$B$391:$B$427,0)),SUMIFS('Input-Ext Allocators'!D$8:D$68,'Input-Ext Allocators'!$B$8:$B$68,$F143))*$D143</f>
        <v>-35933.800718267499</v>
      </c>
      <c r="H143" s="11">
        <f ca="1">IFERROR(INDEX(H$391:H$427,MATCH($F143,$B$391:$B$427,0))/INDEX($D$391:$D$427,MATCH($F143,$B$391:$B$427,0)),SUMIFS('Input-Ext Allocators'!E$8:E$68,'Input-Ext Allocators'!$B$8:$B$68,$F143))*$D143</f>
        <v>-12862.709438652031</v>
      </c>
      <c r="I143" s="11">
        <f ca="1">IFERROR(INDEX(I$391:I$427,MATCH($F143,$B$391:$B$427,0))/INDEX($D$391:$D$427,MATCH($F143,$B$391:$B$427,0)),SUMIFS('Input-Ext Allocators'!F$8:F$68,'Input-Ext Allocators'!$B$8:$B$68,$F143))*$D143</f>
        <v>-42557.097814343011</v>
      </c>
      <c r="J143" s="11">
        <f ca="1">IFERROR(INDEX(J$391:J$427,MATCH($F143,$B$391:$B$427,0))/INDEX($D$391:$D$427,MATCH($F143,$B$391:$B$427,0)),SUMIFS('Input-Ext Allocators'!G$8:G$68,'Input-Ext Allocators'!$B$8:$B$68,$F143))*$D143</f>
        <v>-86314.732573368412</v>
      </c>
      <c r="K143" s="11">
        <f ca="1">IFERROR(INDEX(K$391:K$427,MATCH($F143,$B$391:$B$427,0))/INDEX($D$391:$D$427,MATCH($F143,$B$391:$B$427,0)),SUMIFS('Input-Ext Allocators'!H$8:H$68,'Input-Ext Allocators'!$B$8:$B$68,$F143))*$D143</f>
        <v>-78905.119572214215</v>
      </c>
    </row>
    <row r="144" spans="1:11" outlineLevel="1" x14ac:dyDescent="0.25">
      <c r="A144" s="30">
        <f>IF(ISBLANK('Input-Accounts'!A144),"",'Input-Accounts'!A144)</f>
        <v>125</v>
      </c>
      <c r="B144" s="49" t="str">
        <f>IF(ISBLANK('Input-Accounts'!B144),"",'Input-Accounts'!B144)</f>
        <v>Communication Equipment</v>
      </c>
      <c r="C144" s="30">
        <f>IF(ISBLANK('Input-Accounts'!C144),"",'Input-Accounts'!C144)</f>
        <v>397</v>
      </c>
      <c r="D144" s="11">
        <f t="shared" ca="1" si="32"/>
        <v>-541929.84924242343</v>
      </c>
      <c r="E144" s="11">
        <f t="shared" ca="1" si="33"/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INT_PSTD_PLANT</v>
      </c>
      <c r="G144" s="11">
        <f ca="1">IFERROR(INDEX(G$391:G$427,MATCH($F144,$B$391:$B$427,0))/INDEX($D$391:$D$427,MATCH($F144,$B$391:$B$427,0)),SUMIFS('Input-Ext Allocators'!D$8:D$68,'Input-Ext Allocators'!$B$8:$B$68,$F144))*$D144</f>
        <v>-75898.727783807379</v>
      </c>
      <c r="H144" s="11">
        <f ca="1">IFERROR(INDEX(H$391:H$427,MATCH($F144,$B$391:$B$427,0))/INDEX($D$391:$D$427,MATCH($F144,$B$391:$B$427,0)),SUMIFS('Input-Ext Allocators'!E$8:E$68,'Input-Ext Allocators'!$B$8:$B$68,$F144))*$D144</f>
        <v>-27168.383603523514</v>
      </c>
      <c r="I144" s="11">
        <f ca="1">IFERROR(INDEX(I$391:I$427,MATCH($F144,$B$391:$B$427,0))/INDEX($D$391:$D$427,MATCH($F144,$B$391:$B$427,0)),SUMIFS('Input-Ext Allocators'!F$8:F$68,'Input-Ext Allocators'!$B$8:$B$68,$F144))*$D144</f>
        <v>-89888.336822596364</v>
      </c>
      <c r="J144" s="11">
        <f ca="1">IFERROR(INDEX(J$391:J$427,MATCH($F144,$B$391:$B$427,0))/INDEX($D$391:$D$427,MATCH($F144,$B$391:$B$427,0)),SUMIFS('Input-Ext Allocators'!G$8:G$68,'Input-Ext Allocators'!$B$8:$B$68,$F144))*$D144</f>
        <v>-182312.42619397698</v>
      </c>
      <c r="K144" s="11">
        <f ca="1">IFERROR(INDEX(K$391:K$427,MATCH($F144,$B$391:$B$427,0))/INDEX($D$391:$D$427,MATCH($F144,$B$391:$B$427,0)),SUMIFS('Input-Ext Allocators'!H$8:H$68,'Input-Ext Allocators'!$B$8:$B$68,$F144))*$D144</f>
        <v>-166661.97483851909</v>
      </c>
    </row>
    <row r="145" spans="1:11" outlineLevel="1" x14ac:dyDescent="0.25">
      <c r="A145" s="30">
        <f>IF(ISBLANK('Input-Accounts'!A145),"",'Input-Accounts'!A145)</f>
        <v>126</v>
      </c>
      <c r="B145" s="49" t="str">
        <f>IF(ISBLANK('Input-Accounts'!B145),"",'Input-Accounts'!B145)</f>
        <v>Misc. Equipment</v>
      </c>
      <c r="C145" s="30">
        <f>IF(ISBLANK('Input-Accounts'!C145),"",'Input-Accounts'!C145)</f>
        <v>398</v>
      </c>
      <c r="D145" s="11">
        <f t="shared" ca="1" si="32"/>
        <v>-1372.0230434195282</v>
      </c>
      <c r="E145" s="11">
        <f t="shared" ca="1" si="33"/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INT_PSTD_PLANT</v>
      </c>
      <c r="G145" s="11">
        <f ca="1">IFERROR(INDEX(G$391:G$427,MATCH($F145,$B$391:$B$427,0))/INDEX($D$391:$D$427,MATCH($F145,$B$391:$B$427,0)),SUMIFS('Input-Ext Allocators'!D$8:D$68,'Input-Ext Allocators'!$B$8:$B$68,$F145))*$D145</f>
        <v>-192.1555043169927</v>
      </c>
      <c r="H145" s="11">
        <f ca="1">IFERROR(INDEX(H$391:H$427,MATCH($F145,$B$391:$B$427,0))/INDEX($D$391:$D$427,MATCH($F145,$B$391:$B$427,0)),SUMIFS('Input-Ext Allocators'!E$8:E$68,'Input-Ext Allocators'!$B$8:$B$68,$F145))*$D145</f>
        <v>-68.783161526540852</v>
      </c>
      <c r="I145" s="11">
        <f ca="1">IFERROR(INDEX(I$391:I$427,MATCH($F145,$B$391:$B$427,0))/INDEX($D$391:$D$427,MATCH($F145,$B$391:$B$427,0)),SUMIFS('Input-Ext Allocators'!F$8:F$68,'Input-Ext Allocators'!$B$8:$B$68,$F145))*$D145</f>
        <v>-227.57349429573341</v>
      </c>
      <c r="J145" s="11">
        <f ca="1">IFERROR(INDEX(J$391:J$427,MATCH($F145,$B$391:$B$427,0))/INDEX($D$391:$D$427,MATCH($F145,$B$391:$B$427,0)),SUMIFS('Input-Ext Allocators'!G$8:G$68,'Input-Ext Allocators'!$B$8:$B$68,$F145))*$D145</f>
        <v>-461.56684336456209</v>
      </c>
      <c r="K145" s="11">
        <f ca="1">IFERROR(INDEX(K$391:K$427,MATCH($F145,$B$391:$B$427,0))/INDEX($D$391:$D$427,MATCH($F145,$B$391:$B$427,0)),SUMIFS('Input-Ext Allocators'!H$8:H$68,'Input-Ext Allocators'!$B$8:$B$68,$F145))*$D145</f>
        <v>-421.94403991569891</v>
      </c>
    </row>
    <row r="146" spans="1:11" outlineLevel="1" x14ac:dyDescent="0.25">
      <c r="A146" s="30">
        <f>IF(ISBLANK('Input-Accounts'!A146),"",'Input-Accounts'!A146)</f>
        <v>127</v>
      </c>
      <c r="B146" s="49" t="str">
        <f>IF(ISBLANK('Input-Accounts'!B146),"",'Input-Accounts'!B146)</f>
        <v>Other Intangible Property</v>
      </c>
      <c r="C146" s="30">
        <f>IF(ISBLANK('Input-Accounts'!C146),"",'Input-Accounts'!C146)</f>
        <v>399</v>
      </c>
      <c r="D146" s="11">
        <f t="shared" ca="1" si="32"/>
        <v>0</v>
      </c>
      <c r="E146" s="11">
        <f t="shared" ca="1" si="33"/>
        <v>0</v>
      </c>
      <c r="F146" s="3" t="str" cm="1">
        <f t="array" aca="1" ref="F146" ca="1">IF(D146=0,"-",IF('Input-Accounts'!$E146&lt;&gt;0,'Input-Accounts'!$E146,INDEX('Input-Accounts'!$H146:$J146,,MATCH($F$6,'Input-Accounts'!$H$6:$J$6,0))))</f>
        <v>-</v>
      </c>
      <c r="G146" s="11">
        <f ca="1">IFERROR(INDEX(G$391:G$427,MATCH($F146,$B$391:$B$427,0))/INDEX($D$391:$D$427,MATCH($F146,$B$391:$B$427,0)),SUMIFS('Input-Ext Allocators'!D$8:D$68,'Input-Ext Allocators'!$B$8:$B$68,$F146))*$D146</f>
        <v>0</v>
      </c>
      <c r="H146" s="11">
        <f ca="1">IFERROR(INDEX(H$391:H$427,MATCH($F146,$B$391:$B$427,0))/INDEX($D$391:$D$427,MATCH($F146,$B$391:$B$427,0)),SUMIFS('Input-Ext Allocators'!E$8:E$68,'Input-Ext Allocators'!$B$8:$B$68,$F146))*$D146</f>
        <v>0</v>
      </c>
      <c r="I146" s="11">
        <f ca="1">IFERROR(INDEX(I$391:I$427,MATCH($F146,$B$391:$B$427,0))/INDEX($D$391:$D$427,MATCH($F146,$B$391:$B$427,0)),SUMIFS('Input-Ext Allocators'!F$8:F$68,'Input-Ext Allocators'!$B$8:$B$68,$F146))*$D146</f>
        <v>0</v>
      </c>
      <c r="J146" s="11">
        <f ca="1">IFERROR(INDEX(J$391:J$427,MATCH($F146,$B$391:$B$427,0))/INDEX($D$391:$D$427,MATCH($F146,$B$391:$B$427,0)),SUMIFS('Input-Ext Allocators'!G$8:G$68,'Input-Ext Allocators'!$B$8:$B$68,$F146))*$D146</f>
        <v>0</v>
      </c>
      <c r="K146" s="11">
        <f ca="1">IFERROR(INDEX(K$391:K$427,MATCH($F146,$B$391:$B$427,0))/INDEX($D$391:$D$427,MATCH($F146,$B$391:$B$427,0)),SUMIFS('Input-Ext Allocators'!H$8:H$68,'Input-Ext Allocators'!$B$8:$B$68,$F146))*$D146</f>
        <v>0</v>
      </c>
    </row>
    <row r="147" spans="1:11" outlineLevel="1" x14ac:dyDescent="0.25">
      <c r="A147" s="30">
        <f>IF(ISBLANK('Input-Accounts'!A147),"",'Input-Accounts'!A147)</f>
        <v>128</v>
      </c>
      <c r="B147" t="str">
        <f>IF(ISBLANK('Input-Accounts'!B147),"",'Input-Accounts'!B147)</f>
        <v>Subtotal - General Plant</v>
      </c>
      <c r="C147" s="30" t="str">
        <f>IF(ISBLANK('Input-Accounts'!C147),"",'Input-Accounts'!C147)</f>
        <v/>
      </c>
      <c r="D147" s="111">
        <f ca="1">SUBTOTAL(9,D136:D146)</f>
        <v>-2371079.2822437347</v>
      </c>
      <c r="E147" s="11">
        <f t="shared" ca="1" si="33"/>
        <v>0</v>
      </c>
      <c r="G147" s="111">
        <f t="shared" ref="G147:K147" ca="1" si="34">SUBTOTAL(9,G136:G146)</f>
        <v>-332076.00808188657</v>
      </c>
      <c r="H147" s="111">
        <f t="shared" ca="1" si="34"/>
        <v>-118868.50592270747</v>
      </c>
      <c r="I147" s="111">
        <f t="shared" ca="1" si="34"/>
        <v>-393284.06334020465</v>
      </c>
      <c r="J147" s="111">
        <f t="shared" ca="1" si="34"/>
        <v>-797662.68133858882</v>
      </c>
      <c r="K147" s="111">
        <f t="shared" ca="1" si="34"/>
        <v>-729188.02356034634</v>
      </c>
    </row>
    <row r="148" spans="1:11" outlineLevel="1" x14ac:dyDescent="0.25">
      <c r="A148" s="30" t="str">
        <f>IF(ISBLANK('Input-Accounts'!A148),"",'Input-Accounts'!A148)</f>
        <v/>
      </c>
      <c r="B148" t="str">
        <f>IF(ISBLANK('Input-Accounts'!B148),"",'Input-Accounts'!B148)</f>
        <v/>
      </c>
      <c r="C148" s="30" t="str">
        <f>IF(ISBLANK('Input-Accounts'!C148),"",'Input-Accounts'!C148)</f>
        <v/>
      </c>
      <c r="D148" s="11"/>
      <c r="E148" s="11"/>
      <c r="G148" s="11"/>
      <c r="H148" s="11"/>
      <c r="I148" s="11"/>
      <c r="J148" s="11"/>
      <c r="K148" s="11"/>
    </row>
    <row r="149" spans="1:11" x14ac:dyDescent="0.25">
      <c r="A149" s="30">
        <f>IF(ISBLANK('Input-Accounts'!A149),"",'Input-Accounts'!A149)</f>
        <v>129</v>
      </c>
      <c r="B149" s="8" t="str">
        <f>IF(ISBLANK('Input-Accounts'!B149),"",'Input-Accounts'!B149)</f>
        <v>Total Accumulated Depreciation &amp; Amortization</v>
      </c>
      <c r="C149" s="30" t="str">
        <f>IF(ISBLANK('Input-Accounts'!C149),"",'Input-Accounts'!C149)</f>
        <v/>
      </c>
      <c r="D149" s="11">
        <f ca="1">SUBTOTAL(9,D82:D148)</f>
        <v>-71092919.749070495</v>
      </c>
      <c r="E149" s="11">
        <f ca="1">IFERROR(IF(D149="","",IF(D149=0,0,IF(ABS(D149-SUM($G149:$K149))&lt;Check_Limit,0,1))),1)</f>
        <v>0</v>
      </c>
      <c r="F149" s="3"/>
      <c r="G149" s="11">
        <f t="shared" ref="G149:K149" ca="1" si="35">SUBTOTAL(9,G82:G148)</f>
        <v>-9956753.9432156589</v>
      </c>
      <c r="H149" s="11">
        <f t="shared" ca="1" si="35"/>
        <v>-3564077.0072682304</v>
      </c>
      <c r="I149" s="11">
        <f t="shared" ca="1" si="35"/>
        <v>-11791976.996726766</v>
      </c>
      <c r="J149" s="11">
        <f t="shared" ca="1" si="35"/>
        <v>-23916606.00128486</v>
      </c>
      <c r="K149" s="11">
        <f t="shared" ca="1" si="35"/>
        <v>-21863505.80057497</v>
      </c>
    </row>
    <row r="150" spans="1:11" x14ac:dyDescent="0.25">
      <c r="A150" s="30" t="str">
        <f>IF(ISBLANK('Input-Accounts'!A150),"",'Input-Accounts'!A150)</f>
        <v/>
      </c>
      <c r="B150" t="str">
        <f>IF(ISBLANK('Input-Accounts'!B150),"",'Input-Accounts'!B150)</f>
        <v/>
      </c>
      <c r="C150" s="30" t="str">
        <f>IF(ISBLANK('Input-Accounts'!C150),"",'Input-Accounts'!C150)</f>
        <v/>
      </c>
      <c r="D150" s="111"/>
      <c r="E150" s="11"/>
      <c r="G150" s="111"/>
      <c r="H150" s="111"/>
      <c r="I150" s="111"/>
      <c r="J150" s="111"/>
      <c r="K150" s="111"/>
    </row>
    <row r="151" spans="1:11" x14ac:dyDescent="0.25">
      <c r="A151" s="30">
        <f>IF(ISBLANK('Input-Accounts'!A151),"",'Input-Accounts'!A151)</f>
        <v>130</v>
      </c>
      <c r="B151" s="1" t="str">
        <f>IF(ISBLANK('Input-Accounts'!B151),"",'Input-Accounts'!B151)</f>
        <v>Other Rate Base Items</v>
      </c>
      <c r="C151" s="30" t="str">
        <f>IF(ISBLANK('Input-Accounts'!C151),"",'Input-Accounts'!C151)</f>
        <v/>
      </c>
      <c r="D151" s="11"/>
      <c r="E151" s="11"/>
      <c r="G151" s="11"/>
      <c r="H151" s="11"/>
      <c r="I151" s="11"/>
      <c r="J151" s="11"/>
      <c r="K151" s="11"/>
    </row>
    <row r="152" spans="1:11" outlineLevel="1" x14ac:dyDescent="0.25">
      <c r="A152" s="30">
        <f>IF(ISBLANK('Input-Accounts'!A152),"",'Input-Accounts'!A152)</f>
        <v>131</v>
      </c>
      <c r="B152" s="49" t="str">
        <f>IF(ISBLANK('Input-Accounts'!B152),"",'Input-Accounts'!B152)</f>
        <v>Gas Storage Underground - NonCurrent</v>
      </c>
      <c r="C152" s="30">
        <f>IF(ISBLANK('Input-Accounts'!C152),"",'Input-Accounts'!C152)</f>
        <v>117.1</v>
      </c>
      <c r="D152" s="11">
        <f t="shared" ref="D152:D158" ca="1" si="36">INDIRECT("Classification!"&amp;$D$5&amp;ROW())</f>
        <v>0</v>
      </c>
      <c r="E152" s="11">
        <f t="shared" ref="E152:E159" ca="1" si="37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1">
        <f ca="1">IFERROR(INDEX(G$391:G$427,MATCH($F152,$B$391:$B$427,0))/INDEX($D$391:$D$427,MATCH($F152,$B$391:$B$427,0)),SUMIFS('Input-Ext Allocators'!D$8:D$68,'Input-Ext Allocators'!$B$8:$B$68,$F152))*$D152</f>
        <v>0</v>
      </c>
      <c r="H152" s="11">
        <f ca="1">IFERROR(INDEX(H$391:H$427,MATCH($F152,$B$391:$B$427,0))/INDEX($D$391:$D$427,MATCH($F152,$B$391:$B$427,0)),SUMIFS('Input-Ext Allocators'!E$8:E$68,'Input-Ext Allocators'!$B$8:$B$68,$F152))*$D152</f>
        <v>0</v>
      </c>
      <c r="I152" s="11">
        <f ca="1">IFERROR(INDEX(I$391:I$427,MATCH($F152,$B$391:$B$427,0))/INDEX($D$391:$D$427,MATCH($F152,$B$391:$B$427,0)),SUMIFS('Input-Ext Allocators'!F$8:F$68,'Input-Ext Allocators'!$B$8:$B$68,$F152))*$D152</f>
        <v>0</v>
      </c>
      <c r="J152" s="11">
        <f ca="1">IFERROR(INDEX(J$391:J$427,MATCH($F152,$B$391:$B$427,0))/INDEX($D$391:$D$427,MATCH($F152,$B$391:$B$427,0)),SUMIFS('Input-Ext Allocators'!G$8:G$68,'Input-Ext Allocators'!$B$8:$B$68,$F152))*$D152</f>
        <v>0</v>
      </c>
      <c r="K152" s="11">
        <f ca="1">IFERROR(INDEX(K$391:K$427,MATCH($F152,$B$391:$B$427,0))/INDEX($D$391:$D$427,MATCH($F152,$B$391:$B$427,0)),SUMIFS('Input-Ext Allocators'!H$8:H$68,'Input-Ext Allocators'!$B$8:$B$68,$F152))*$D152</f>
        <v>0</v>
      </c>
    </row>
    <row r="153" spans="1:11" outlineLevel="1" x14ac:dyDescent="0.25">
      <c r="A153" s="30">
        <f>IF(ISBLANK('Input-Accounts'!A153),"",'Input-Accounts'!A153)</f>
        <v>132</v>
      </c>
      <c r="B153" s="49" t="str">
        <f>IF(ISBLANK('Input-Accounts'!B153),"",'Input-Accounts'!B153)</f>
        <v>Gas Stored Underground - Current</v>
      </c>
      <c r="C153" s="30">
        <f>IF(ISBLANK('Input-Accounts'!C153),"",'Input-Accounts'!C153)</f>
        <v>117.2</v>
      </c>
      <c r="D153" s="11">
        <f t="shared" ca="1" si="36"/>
        <v>0</v>
      </c>
      <c r="E153" s="11">
        <f t="shared" ca="1" si="37"/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1">
        <f ca="1">IFERROR(INDEX(G$391:G$427,MATCH($F153,$B$391:$B$427,0))/INDEX($D$391:$D$427,MATCH($F153,$B$391:$B$427,0)),SUMIFS('Input-Ext Allocators'!D$8:D$68,'Input-Ext Allocators'!$B$8:$B$68,$F153))*$D153</f>
        <v>0</v>
      </c>
      <c r="H153" s="11">
        <f ca="1">IFERROR(INDEX(H$391:H$427,MATCH($F153,$B$391:$B$427,0))/INDEX($D$391:$D$427,MATCH($F153,$B$391:$B$427,0)),SUMIFS('Input-Ext Allocators'!E$8:E$68,'Input-Ext Allocators'!$B$8:$B$68,$F153))*$D153</f>
        <v>0</v>
      </c>
      <c r="I153" s="11">
        <f ca="1">IFERROR(INDEX(I$391:I$427,MATCH($F153,$B$391:$B$427,0))/INDEX($D$391:$D$427,MATCH($F153,$B$391:$B$427,0)),SUMIFS('Input-Ext Allocators'!F$8:F$68,'Input-Ext Allocators'!$B$8:$B$68,$F153))*$D153</f>
        <v>0</v>
      </c>
      <c r="J153" s="11">
        <f ca="1">IFERROR(INDEX(J$391:J$427,MATCH($F153,$B$391:$B$427,0))/INDEX($D$391:$D$427,MATCH($F153,$B$391:$B$427,0)),SUMIFS('Input-Ext Allocators'!G$8:G$68,'Input-Ext Allocators'!$B$8:$B$68,$F153))*$D153</f>
        <v>0</v>
      </c>
      <c r="K153" s="11">
        <f ca="1">IFERROR(INDEX(K$391:K$427,MATCH($F153,$B$391:$B$427,0))/INDEX($D$391:$D$427,MATCH($F153,$B$391:$B$427,0)),SUMIFS('Input-Ext Allocators'!H$8:H$68,'Input-Ext Allocators'!$B$8:$B$68,$F153))*$D153</f>
        <v>0</v>
      </c>
    </row>
    <row r="154" spans="1:11" outlineLevel="1" x14ac:dyDescent="0.25">
      <c r="A154" s="30">
        <f>IF(ISBLANK('Input-Accounts'!A154),"",'Input-Accounts'!A154)</f>
        <v>133</v>
      </c>
      <c r="B154" s="49" t="str">
        <f>IF(ISBLANK('Input-Accounts'!B154),"",'Input-Accounts'!B154)</f>
        <v>Materials and Supplies</v>
      </c>
      <c r="C154" s="30">
        <f>IF(ISBLANK('Input-Accounts'!C154),"",'Input-Accounts'!C154)</f>
        <v>154</v>
      </c>
      <c r="D154" s="11">
        <f t="shared" ca="1" si="36"/>
        <v>173930.94237909568</v>
      </c>
      <c r="E154" s="11">
        <f t="shared" ca="1" si="37"/>
        <v>0</v>
      </c>
      <c r="F154" s="3" t="str" cm="1">
        <f t="array" aca="1" ref="F154" ca="1">IF(D154=0,"-",IF('Input-Accounts'!$E154&lt;&gt;0,'Input-Accounts'!$E154,INDEX('Input-Accounts'!$H154:$J154,,MATCH($F$6,'Input-Accounts'!$H$6:$J$6,0))))</f>
        <v>INT_PSTD_PLANT</v>
      </c>
      <c r="G154" s="11">
        <f ca="1">IFERROR(INDEX(G$391:G$427,MATCH($F154,$B$391:$B$427,0))/INDEX($D$391:$D$427,MATCH($F154,$B$391:$B$427,0)),SUMIFS('Input-Ext Allocators'!D$8:D$68,'Input-Ext Allocators'!$B$8:$B$68,$F154))*$D154</f>
        <v>24359.4946232732</v>
      </c>
      <c r="H154" s="11">
        <f ca="1">IFERROR(INDEX(H$391:H$427,MATCH($F154,$B$391:$B$427,0))/INDEX($D$391:$D$427,MATCH($F154,$B$391:$B$427,0)),SUMIFS('Input-Ext Allocators'!E$8:E$68,'Input-Ext Allocators'!$B$8:$B$68,$F154))*$D154</f>
        <v>8719.6203893979946</v>
      </c>
      <c r="I154" s="11">
        <f ca="1">IFERROR(INDEX(I$391:I$427,MATCH($F154,$B$391:$B$427,0))/INDEX($D$391:$D$427,MATCH($F154,$B$391:$B$427,0)),SUMIFS('Input-Ext Allocators'!F$8:F$68,'Input-Ext Allocators'!$B$8:$B$68,$F154))*$D154</f>
        <v>28849.422400887124</v>
      </c>
      <c r="J154" s="11">
        <f ca="1">IFERROR(INDEX(J$391:J$427,MATCH($F154,$B$391:$B$427,0))/INDEX($D$391:$D$427,MATCH($F154,$B$391:$B$427,0)),SUMIFS('Input-Ext Allocators'!G$8:G$68,'Input-Ext Allocators'!$B$8:$B$68,$F154))*$D154</f>
        <v>58512.687831581126</v>
      </c>
      <c r="K154" s="11">
        <f ca="1">IFERROR(INDEX(K$391:K$427,MATCH($F154,$B$391:$B$427,0))/INDEX($D$391:$D$427,MATCH($F154,$B$391:$B$427,0)),SUMIFS('Input-Ext Allocators'!H$8:H$68,'Input-Ext Allocators'!$B$8:$B$68,$F154))*$D154</f>
        <v>53489.717133956205</v>
      </c>
    </row>
    <row r="155" spans="1:11" outlineLevel="1" x14ac:dyDescent="0.25">
      <c r="A155" s="30">
        <f>IF(ISBLANK('Input-Accounts'!A155),"",'Input-Accounts'!A155)</f>
        <v>134</v>
      </c>
      <c r="B155" s="49" t="str">
        <f>IF(ISBLANK('Input-Accounts'!B155),"",'Input-Accounts'!B155)</f>
        <v>Prepayments</v>
      </c>
      <c r="C155" s="30">
        <f>IF(ISBLANK('Input-Accounts'!C155),"",'Input-Accounts'!C155)</f>
        <v>165</v>
      </c>
      <c r="D155" s="11">
        <f t="shared" ca="1" si="36"/>
        <v>142288.14021098812</v>
      </c>
      <c r="E155" s="11">
        <f t="shared" ca="1" si="37"/>
        <v>0</v>
      </c>
      <c r="F155" s="3" t="str" cm="1">
        <f t="array" aca="1" ref="F155" ca="1">IF(D155=0,"-",IF('Input-Accounts'!$E155&lt;&gt;0,'Input-Accounts'!$E155,INDEX('Input-Accounts'!$H155:$J155,,MATCH($F$6,'Input-Accounts'!$H$6:$J$6,0))))</f>
        <v>INT_PSTD_PLANT</v>
      </c>
      <c r="G155" s="11">
        <f ca="1">IFERROR(INDEX(G$391:G$427,MATCH($F155,$B$391:$B$427,0))/INDEX($D$391:$D$427,MATCH($F155,$B$391:$B$427,0)),SUMIFS('Input-Ext Allocators'!D$8:D$68,'Input-Ext Allocators'!$B$8:$B$68,$F155))*$D155</f>
        <v>19927.835375436258</v>
      </c>
      <c r="H155" s="11">
        <f ca="1">IFERROR(INDEX(H$391:H$427,MATCH($F155,$B$391:$B$427,0))/INDEX($D$391:$D$427,MATCH($F155,$B$391:$B$427,0)),SUMIFS('Input-Ext Allocators'!E$8:E$68,'Input-Ext Allocators'!$B$8:$B$68,$F155))*$D155</f>
        <v>7133.282621151192</v>
      </c>
      <c r="I155" s="11">
        <f ca="1">IFERROR(INDEX(I$391:I$427,MATCH($F155,$B$391:$B$427,0))/INDEX($D$391:$D$427,MATCH($F155,$B$391:$B$427,0)),SUMIFS('Input-Ext Allocators'!F$8:F$68,'Input-Ext Allocators'!$B$8:$B$68,$F155))*$D155</f>
        <v>23600.922316837914</v>
      </c>
      <c r="J155" s="11">
        <f ca="1">IFERROR(INDEX(J$391:J$427,MATCH($F155,$B$391:$B$427,0))/INDEX($D$391:$D$427,MATCH($F155,$B$391:$B$427,0)),SUMIFS('Input-Ext Allocators'!G$8:G$68,'Input-Ext Allocators'!$B$8:$B$68,$F155))*$D155</f>
        <v>47867.627326225731</v>
      </c>
      <c r="K155" s="11">
        <f ca="1">IFERROR(INDEX(K$391:K$427,MATCH($F155,$B$391:$B$427,0))/INDEX($D$391:$D$427,MATCH($F155,$B$391:$B$427,0)),SUMIFS('Input-Ext Allocators'!H$8:H$68,'Input-Ext Allocators'!$B$8:$B$68,$F155))*$D155</f>
        <v>43758.472571336999</v>
      </c>
    </row>
    <row r="156" spans="1:11" outlineLevel="1" x14ac:dyDescent="0.25">
      <c r="A156" s="30">
        <f>IF(ISBLANK('Input-Accounts'!A156),"",'Input-Accounts'!A156)</f>
        <v>135</v>
      </c>
      <c r="B156" s="49" t="str">
        <f>IF(ISBLANK('Input-Accounts'!B156),"",'Input-Accounts'!B156)</f>
        <v>Cash Working Capital</v>
      </c>
      <c r="C156" s="30" t="str">
        <f>IF(ISBLANK('Input-Accounts'!C156),"",'Input-Accounts'!C156)</f>
        <v/>
      </c>
      <c r="D156" s="11">
        <f t="shared" ca="1" si="36"/>
        <v>1342126.6371885517</v>
      </c>
      <c r="E156" s="11">
        <f t="shared" ca="1" si="37"/>
        <v>0</v>
      </c>
      <c r="F156" s="3" t="str" cm="1">
        <f t="array" aca="1" ref="F156" ca="1">IF(D156=0,"-",IF('Input-Accounts'!$E156&lt;&gt;0,'Input-Accounts'!$E156,INDEX('Input-Accounts'!$H156:$J156,,MATCH($F$6,'Input-Accounts'!$H$6:$J$6,0))))</f>
        <v>INT_PSTD_PLANT</v>
      </c>
      <c r="G156" s="11">
        <f ca="1">IFERROR(INDEX(G$391:G$427,MATCH($F156,$B$391:$B$427,0))/INDEX($D$391:$D$427,MATCH($F156,$B$391:$B$427,0)),SUMIFS('Input-Ext Allocators'!D$8:D$68,'Input-Ext Allocators'!$B$8:$B$68,$F156))*$D156</f>
        <v>187968.43250057398</v>
      </c>
      <c r="H156" s="11">
        <f ca="1">IFERROR(INDEX(H$391:H$427,MATCH($F156,$B$391:$B$427,0))/INDEX($D$391:$D$427,MATCH($F156,$B$391:$B$427,0)),SUMIFS('Input-Ext Allocators'!E$8:E$68,'Input-Ext Allocators'!$B$8:$B$68,$F156))*$D156</f>
        <v>67284.375227935263</v>
      </c>
      <c r="I156" s="11">
        <f ca="1">IFERROR(INDEX(I$391:I$427,MATCH($F156,$B$391:$B$427,0))/INDEX($D$391:$D$427,MATCH($F156,$B$391:$B$427,0)),SUMIFS('Input-Ext Allocators'!F$8:F$68,'Input-Ext Allocators'!$B$8:$B$68,$F156))*$D156</f>
        <v>222614.66385516647</v>
      </c>
      <c r="J156" s="11">
        <f ca="1">IFERROR(INDEX(J$391:J$427,MATCH($F156,$B$391:$B$427,0))/INDEX($D$391:$D$427,MATCH($F156,$B$391:$B$427,0)),SUMIFS('Input-Ext Allocators'!G$8:G$68,'Input-Ext Allocators'!$B$8:$B$68,$F156))*$D156</f>
        <v>451509.29373508622</v>
      </c>
      <c r="K156" s="11">
        <f ca="1">IFERROR(INDEX(K$391:K$427,MATCH($F156,$B$391:$B$427,0))/INDEX($D$391:$D$427,MATCH($F156,$B$391:$B$427,0)),SUMIFS('Input-Ext Allocators'!H$8:H$68,'Input-Ext Allocators'!$B$8:$B$68,$F156))*$D156</f>
        <v>412749.87186978961</v>
      </c>
    </row>
    <row r="157" spans="1:11" outlineLevel="1" x14ac:dyDescent="0.25">
      <c r="A157" s="30">
        <f>IF(ISBLANK('Input-Accounts'!A157),"",'Input-Accounts'!A157)</f>
        <v>136</v>
      </c>
      <c r="B157" s="49" t="str">
        <f>IF(ISBLANK('Input-Accounts'!B157),"",'Input-Accounts'!B157)</f>
        <v xml:space="preserve">Deferred Income Taxes </v>
      </c>
      <c r="C157" s="30">
        <f>IF(ISBLANK('Input-Accounts'!C157),"",'Input-Accounts'!C157)</f>
        <v>190</v>
      </c>
      <c r="D157" s="11">
        <f t="shared" ca="1" si="36"/>
        <v>3396063.6759924418</v>
      </c>
      <c r="E157" s="11">
        <f t="shared" ca="1" si="37"/>
        <v>0</v>
      </c>
      <c r="F157" s="3" t="str" cm="1">
        <f t="array" aca="1" ref="F157" ca="1">IF(D157=0,"-",IF('Input-Accounts'!$E157&lt;&gt;0,'Input-Accounts'!$E157,INDEX('Input-Accounts'!$H157:$J157,,MATCH($F$6,'Input-Accounts'!$H$6:$J$6,0))))</f>
        <v>INT_PSTD_PLANT</v>
      </c>
      <c r="G157" s="11">
        <f ca="1">IFERROR(INDEX(G$391:G$427,MATCH($F157,$B$391:$B$427,0))/INDEX($D$391:$D$427,MATCH($F157,$B$391:$B$427,0)),SUMIFS('Input-Ext Allocators'!D$8:D$68,'Input-Ext Allocators'!$B$8:$B$68,$F157))*$D157</f>
        <v>475627.81943262782</v>
      </c>
      <c r="H157" s="11">
        <f ca="1">IFERROR(INDEX(H$391:H$427,MATCH($F157,$B$391:$B$427,0))/INDEX($D$391:$D$427,MATCH($F157,$B$391:$B$427,0)),SUMIFS('Input-Ext Allocators'!E$8:E$68,'Input-Ext Allocators'!$B$8:$B$68,$F157))*$D157</f>
        <v>170253.69763325469</v>
      </c>
      <c r="I157" s="11">
        <f ca="1">IFERROR(INDEX(I$391:I$427,MATCH($F157,$B$391:$B$427,0))/INDEX($D$391:$D$427,MATCH($F157,$B$391:$B$427,0)),SUMIFS('Input-Ext Allocators'!F$8:F$68,'Input-Ext Allocators'!$B$8:$B$68,$F157))*$D157</f>
        <v>563295.26045729476</v>
      </c>
      <c r="J157" s="11">
        <f ca="1">IFERROR(INDEX(J$391:J$427,MATCH($F157,$B$391:$B$427,0))/INDEX($D$391:$D$427,MATCH($F157,$B$391:$B$427,0)),SUMIFS('Input-Ext Allocators'!G$8:G$68,'Input-Ext Allocators'!$B$8:$B$68,$F157))*$D157</f>
        <v>1142481.0962985987</v>
      </c>
      <c r="K157" s="11">
        <f ca="1">IFERROR(INDEX(K$391:K$427,MATCH($F157,$B$391:$B$427,0))/INDEX($D$391:$D$427,MATCH($F157,$B$391:$B$427,0)),SUMIFS('Input-Ext Allocators'!H$8:H$68,'Input-Ext Allocators'!$B$8:$B$68,$F157))*$D157</f>
        <v>1044405.8021706655</v>
      </c>
    </row>
    <row r="158" spans="1:11" outlineLevel="1" x14ac:dyDescent="0.25">
      <c r="A158" s="30">
        <f>IF(ISBLANK('Input-Accounts'!A158),"",'Input-Accounts'!A158)</f>
        <v>137</v>
      </c>
      <c r="B158" s="49" t="str">
        <f>IF(ISBLANK('Input-Accounts'!B158),"",'Input-Accounts'!B158)</f>
        <v>Customer Advances and Deposits</v>
      </c>
      <c r="C158" s="30" t="str">
        <f>IF(ISBLANK('Input-Accounts'!C158),"",'Input-Accounts'!C158)</f>
        <v>252, 235</v>
      </c>
      <c r="D158" s="11">
        <f t="shared" ca="1" si="36"/>
        <v>0</v>
      </c>
      <c r="E158" s="11">
        <f t="shared" ca="1" si="37"/>
        <v>0</v>
      </c>
      <c r="F158" s="3" t="str" cm="1">
        <f t="array" aca="1" ref="F158" ca="1">IF(D158=0,"-",IF('Input-Accounts'!$E158&lt;&gt;0,'Input-Accounts'!$E158,INDEX('Input-Accounts'!$H158:$J158,,MATCH($F$6,'Input-Accounts'!$H$6:$J$6,0))))</f>
        <v>-</v>
      </c>
      <c r="G158" s="11">
        <f ca="1">IFERROR(INDEX(G$391:G$427,MATCH($F158,$B$391:$B$427,0))/INDEX($D$391:$D$427,MATCH($F158,$B$391:$B$427,0)),SUMIFS('Input-Ext Allocators'!D$8:D$68,'Input-Ext Allocators'!$B$8:$B$68,$F158))*$D158</f>
        <v>0</v>
      </c>
      <c r="H158" s="11">
        <f ca="1">IFERROR(INDEX(H$391:H$427,MATCH($F158,$B$391:$B$427,0))/INDEX($D$391:$D$427,MATCH($F158,$B$391:$B$427,0)),SUMIFS('Input-Ext Allocators'!E$8:E$68,'Input-Ext Allocators'!$B$8:$B$68,$F158))*$D158</f>
        <v>0</v>
      </c>
      <c r="I158" s="11">
        <f ca="1">IFERROR(INDEX(I$391:I$427,MATCH($F158,$B$391:$B$427,0))/INDEX($D$391:$D$427,MATCH($F158,$B$391:$B$427,0)),SUMIFS('Input-Ext Allocators'!F$8:F$68,'Input-Ext Allocators'!$B$8:$B$68,$F158))*$D158</f>
        <v>0</v>
      </c>
      <c r="J158" s="11">
        <f ca="1">IFERROR(INDEX(J$391:J$427,MATCH($F158,$B$391:$B$427,0))/INDEX($D$391:$D$427,MATCH($F158,$B$391:$B$427,0)),SUMIFS('Input-Ext Allocators'!G$8:G$68,'Input-Ext Allocators'!$B$8:$B$68,$F158))*$D158</f>
        <v>0</v>
      </c>
      <c r="K158" s="11">
        <f ca="1">IFERROR(INDEX(K$391:K$427,MATCH($F158,$B$391:$B$427,0))/INDEX($D$391:$D$427,MATCH($F158,$B$391:$B$427,0)),SUMIFS('Input-Ext Allocators'!H$8:H$68,'Input-Ext Allocators'!$B$8:$B$68,$F158))*$D158</f>
        <v>0</v>
      </c>
    </row>
    <row r="159" spans="1:11" x14ac:dyDescent="0.25">
      <c r="A159" s="30">
        <f>IF(ISBLANK('Input-Accounts'!A159),"",'Input-Accounts'!A159)</f>
        <v>138</v>
      </c>
      <c r="B159" t="str">
        <f>IF(ISBLANK('Input-Accounts'!B159),"",'Input-Accounts'!B159)</f>
        <v>Total Other Rate Base Items</v>
      </c>
      <c r="C159" s="30" t="str">
        <f>IF(ISBLANK('Input-Accounts'!C159),"",'Input-Accounts'!C159)</f>
        <v/>
      </c>
      <c r="D159" s="111">
        <f ca="1">SUBTOTAL(9,D152:D158)</f>
        <v>5054409.3957710769</v>
      </c>
      <c r="E159" s="11">
        <f t="shared" ca="1" si="37"/>
        <v>0</v>
      </c>
      <c r="G159" s="111">
        <f t="shared" ref="G159:K159" ca="1" si="38">SUBTOTAL(9,G152:G158)</f>
        <v>707883.58193191129</v>
      </c>
      <c r="H159" s="111">
        <f t="shared" ca="1" si="38"/>
        <v>253390.97587173915</v>
      </c>
      <c r="I159" s="111">
        <f t="shared" ca="1" si="38"/>
        <v>838360.26903018623</v>
      </c>
      <c r="J159" s="111">
        <f t="shared" ca="1" si="38"/>
        <v>1700370.7051914916</v>
      </c>
      <c r="K159" s="111">
        <f t="shared" ca="1" si="38"/>
        <v>1554403.8637457483</v>
      </c>
    </row>
    <row r="160" spans="1:11" x14ac:dyDescent="0.25">
      <c r="A160" s="30" t="str">
        <f>IF(ISBLANK('Input-Accounts'!A160),"",'Input-Accounts'!A160)</f>
        <v/>
      </c>
      <c r="B160" t="str">
        <f>IF(ISBLANK('Input-Accounts'!B160),"",'Input-Accounts'!B160)</f>
        <v/>
      </c>
      <c r="C160" s="30" t="str">
        <f>IF(ISBLANK('Input-Accounts'!C160),"",'Input-Accounts'!C160)</f>
        <v/>
      </c>
      <c r="D160" s="30"/>
      <c r="E160" s="11"/>
      <c r="G160" s="30"/>
      <c r="H160" s="30"/>
      <c r="I160" s="30"/>
      <c r="J160" s="30"/>
      <c r="K160" s="30"/>
    </row>
    <row r="161" spans="1:11" ht="15.75" thickBot="1" x14ac:dyDescent="0.3">
      <c r="A161" s="30">
        <f>IF(ISBLANK('Input-Accounts'!A161),"",'Input-Accounts'!A161)</f>
        <v>139</v>
      </c>
      <c r="B161" s="8" t="str">
        <f>IF(ISBLANK('Input-Accounts'!B161),"",'Input-Accounts'!B161)</f>
        <v>TOTAL RATE BASE</v>
      </c>
      <c r="C161" s="30" t="str">
        <f>IF(ISBLANK('Input-Accounts'!C161),"",'Input-Accounts'!C161)</f>
        <v/>
      </c>
      <c r="D161" s="113">
        <f ca="1">SUBTOTAL(9,D11:D160)</f>
        <v>134741558.82081485</v>
      </c>
      <c r="E161" s="11">
        <f ca="1">IFERROR(IF(D161="","",IF(D161=0,0,IF(ABS(D161-SUM($G161:$K161))&lt;Check_Limit,0,1))),1)</f>
        <v>0</v>
      </c>
      <c r="G161" s="113">
        <f t="shared" ref="G161:K161" ca="1" si="39">SUBTOTAL(9,G11:G160)</f>
        <v>18870916.426550534</v>
      </c>
      <c r="H161" s="113">
        <f t="shared" ca="1" si="39"/>
        <v>6754952.439873944</v>
      </c>
      <c r="I161" s="113">
        <f t="shared" ca="1" si="39"/>
        <v>22349192.686504185</v>
      </c>
      <c r="J161" s="113">
        <f t="shared" ca="1" si="39"/>
        <v>45328856.736939855</v>
      </c>
      <c r="K161" s="113">
        <f t="shared" ca="1" si="39"/>
        <v>41437640.530946344</v>
      </c>
    </row>
    <row r="162" spans="1:11" ht="15.75" thickTop="1" x14ac:dyDescent="0.25">
      <c r="A162" s="30" t="str">
        <f>IF(ISBLANK('Input-Accounts'!A162),"",'Input-Accounts'!A162)</f>
        <v/>
      </c>
      <c r="B162" t="str">
        <f>IF(ISBLANK('Input-Accounts'!B162),"",'Input-Accounts'!B162)</f>
        <v/>
      </c>
      <c r="C162" s="30" t="str">
        <f>IF(ISBLANK('Input-Accounts'!C162),"",'Input-Accounts'!C162)</f>
        <v/>
      </c>
      <c r="D162" s="11"/>
      <c r="E162" s="11"/>
      <c r="G162" s="11"/>
      <c r="H162" s="11"/>
      <c r="I162" s="11"/>
      <c r="J162" s="11"/>
      <c r="K162" s="11"/>
    </row>
    <row r="163" spans="1:11" x14ac:dyDescent="0.25">
      <c r="A163" s="30">
        <f>IF(ISBLANK('Input-Accounts'!A163),"",'Input-Accounts'!A163)</f>
        <v>140</v>
      </c>
      <c r="B163" s="1" t="str">
        <f>IF(ISBLANK('Input-Accounts'!B163),"",'Input-Accounts'!B163)</f>
        <v>OPERATION AND MAINTENANCE EXPENSE</v>
      </c>
      <c r="C163" s="30" t="str">
        <f>IF(ISBLANK('Input-Accounts'!C163),"",'Input-Accounts'!C163)</f>
        <v/>
      </c>
      <c r="D163" s="11"/>
      <c r="E163" s="11"/>
      <c r="G163" s="11"/>
      <c r="H163" s="11"/>
      <c r="I163" s="11"/>
      <c r="J163" s="11"/>
      <c r="K163" s="11"/>
    </row>
    <row r="164" spans="1:11" x14ac:dyDescent="0.25">
      <c r="A164" s="30">
        <f>IF(ISBLANK('Input-Accounts'!A164),"",'Input-Accounts'!A164)</f>
        <v>141</v>
      </c>
      <c r="B164" s="1" t="str">
        <f>IF(ISBLANK('Input-Accounts'!B164),"",'Input-Accounts'!B164)</f>
        <v>Production, Storage, LNG, Transmission, and Distribution Expense</v>
      </c>
      <c r="C164" s="30" t="str">
        <f>IF(ISBLANK('Input-Accounts'!C164),"",'Input-Accounts'!C164)</f>
        <v/>
      </c>
      <c r="D164" s="11"/>
      <c r="E164" s="11"/>
      <c r="G164" s="11"/>
      <c r="H164" s="11"/>
      <c r="I164" s="11"/>
      <c r="J164" s="11"/>
      <c r="K164" s="11"/>
    </row>
    <row r="165" spans="1:11" outlineLevel="1" x14ac:dyDescent="0.25">
      <c r="A165" s="30">
        <f>IF(ISBLANK('Input-Accounts'!A165),"",'Input-Accounts'!A165)</f>
        <v>142</v>
      </c>
      <c r="B165" s="1" t="str">
        <f>IF(ISBLANK('Input-Accounts'!B165),"",'Input-Accounts'!B165)</f>
        <v>Natual Gas Production Operating Expense</v>
      </c>
      <c r="C165" s="30" t="str">
        <f>IF(ISBLANK('Input-Accounts'!C165),"",'Input-Accounts'!C165)</f>
        <v/>
      </c>
      <c r="D165" s="11"/>
      <c r="E165" s="11"/>
      <c r="G165" s="11"/>
      <c r="H165" s="11"/>
      <c r="I165" s="11"/>
      <c r="J165" s="11"/>
      <c r="K165" s="11"/>
    </row>
    <row r="166" spans="1:11" outlineLevel="1" x14ac:dyDescent="0.25">
      <c r="A166" s="30">
        <f>IF(ISBLANK('Input-Accounts'!A166),"",'Input-Accounts'!A166)</f>
        <v>143</v>
      </c>
      <c r="B166" s="49" t="str">
        <f>IF(ISBLANK('Input-Accounts'!B166),"",'Input-Accounts'!B166)</f>
        <v>Field Lines Expenses</v>
      </c>
      <c r="C166" s="30">
        <f>IF(ISBLANK('Input-Accounts'!C166),"",'Input-Accounts'!C166)</f>
        <v>756</v>
      </c>
      <c r="D166" s="11">
        <f t="shared" ref="D166:D171" ca="1" si="40">INDIRECT("Classification!"&amp;$D$5&amp;ROW())</f>
        <v>1518601.1344187749</v>
      </c>
      <c r="E166" s="11">
        <f t="shared" ref="E166:E172" ca="1" si="41">IFERROR(IF(D166="","",IF(D166=0,0,IF(ABS(D166-SUM($G166:$K166))&lt;Check_Limit,0,1))),1)</f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GATHER_VOLUME</v>
      </c>
      <c r="G166" s="11">
        <f ca="1">IFERROR(INDEX(G$391:G$427,MATCH($F166,$B$391:$B$427,0))/INDEX($D$391:$D$427,MATCH($F166,$B$391:$B$427,0)),SUMIFS('Input-Ext Allocators'!D$8:D$68,'Input-Ext Allocators'!$B$8:$B$68,$F166))*$D166</f>
        <v>212684.15879759393</v>
      </c>
      <c r="H166" s="11">
        <f ca="1">IFERROR(INDEX(H$391:H$427,MATCH($F166,$B$391:$B$427,0))/INDEX($D$391:$D$427,MATCH($F166,$B$391:$B$427,0)),SUMIFS('Input-Ext Allocators'!E$8:E$68,'Input-Ext Allocators'!$B$8:$B$68,$F166))*$D166</f>
        <v>76131.510781904159</v>
      </c>
      <c r="I166" s="11">
        <f ca="1">IFERROR(INDEX(I$391:I$427,MATCH($F166,$B$391:$B$427,0))/INDEX($D$391:$D$427,MATCH($F166,$B$391:$B$427,0)),SUMIFS('Input-Ext Allocators'!F$8:F$68,'Input-Ext Allocators'!$B$8:$B$68,$F166))*$D166</f>
        <v>251885.97834320195</v>
      </c>
      <c r="J166" s="11">
        <f ca="1">IFERROR(INDEX(J$391:J$427,MATCH($F166,$B$391:$B$427,0))/INDEX($D$391:$D$427,MATCH($F166,$B$391:$B$427,0)),SUMIFS('Input-Ext Allocators'!G$8:G$68,'Input-Ext Allocators'!$B$8:$B$68,$F166))*$D166</f>
        <v>510877.66732879099</v>
      </c>
      <c r="K166" s="11">
        <f ca="1">IFERROR(INDEX(K$391:K$427,MATCH($F166,$B$391:$B$427,0))/INDEX($D$391:$D$427,MATCH($F166,$B$391:$B$427,0)),SUMIFS('Input-Ext Allocators'!H$8:H$68,'Input-Ext Allocators'!$B$8:$B$68,$F166))*$D166</f>
        <v>467021.81916728377</v>
      </c>
    </row>
    <row r="167" spans="1:11" outlineLevel="1" x14ac:dyDescent="0.25">
      <c r="A167" s="30">
        <f>IF(ISBLANK('Input-Accounts'!A167),"",'Input-Accounts'!A167)</f>
        <v>144</v>
      </c>
      <c r="B167" s="49" t="str">
        <f>IF(ISBLANK('Input-Accounts'!B167),"",'Input-Accounts'!B167)</f>
        <v>Field Compressor Station Expense</v>
      </c>
      <c r="C167" s="30">
        <f>IF(ISBLANK('Input-Accounts'!C167),"",'Input-Accounts'!C167)</f>
        <v>754</v>
      </c>
      <c r="D167" s="11">
        <f t="shared" ca="1" si="40"/>
        <v>2798518.8738648947</v>
      </c>
      <c r="E167" s="11">
        <f t="shared" ca="1" si="41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GATHER_VOLUME</v>
      </c>
      <c r="G167" s="11">
        <f ca="1">IFERROR(INDEX(G$391:G$427,MATCH($F167,$B$391:$B$427,0))/INDEX($D$391:$D$427,MATCH($F167,$B$391:$B$427,0)),SUMIFS('Input-Ext Allocators'!D$8:D$68,'Input-Ext Allocators'!$B$8:$B$68,$F167))*$D167</f>
        <v>391940.06844657758</v>
      </c>
      <c r="H167" s="11">
        <f ca="1">IFERROR(INDEX(H$391:H$427,MATCH($F167,$B$391:$B$427,0))/INDEX($D$391:$D$427,MATCH($F167,$B$391:$B$427,0)),SUMIFS('Input-Ext Allocators'!E$8:E$68,'Input-Ext Allocators'!$B$8:$B$68,$F167))*$D167</f>
        <v>140297.18863640371</v>
      </c>
      <c r="I167" s="11">
        <f ca="1">IFERROR(INDEX(I$391:I$427,MATCH($F167,$B$391:$B$427,0))/INDEX($D$391:$D$427,MATCH($F167,$B$391:$B$427,0)),SUMIFS('Input-Ext Allocators'!F$8:F$68,'Input-Ext Allocators'!$B$8:$B$68,$F167))*$D167</f>
        <v>464182.23223912524</v>
      </c>
      <c r="J167" s="11">
        <f ca="1">IFERROR(INDEX(J$391:J$427,MATCH($F167,$B$391:$B$427,0))/INDEX($D$391:$D$427,MATCH($F167,$B$391:$B$427,0)),SUMIFS('Input-Ext Allocators'!G$8:G$68,'Input-Ext Allocators'!$B$8:$B$68,$F167))*$D167</f>
        <v>941459.058505769</v>
      </c>
      <c r="K167" s="11">
        <f ca="1">IFERROR(INDEX(K$391:K$427,MATCH($F167,$B$391:$B$427,0))/INDEX($D$391:$D$427,MATCH($F167,$B$391:$B$427,0)),SUMIFS('Input-Ext Allocators'!H$8:H$68,'Input-Ext Allocators'!$B$8:$B$68,$F167))*$D167</f>
        <v>860640.32603701903</v>
      </c>
    </row>
    <row r="168" spans="1:11" outlineLevel="1" x14ac:dyDescent="0.25">
      <c r="A168" s="30">
        <f>IF(ISBLANK('Input-Accounts'!A168),"",'Input-Accounts'!A168)</f>
        <v>145</v>
      </c>
      <c r="B168" s="49" t="str">
        <f>IF(ISBLANK('Input-Accounts'!B168),"",'Input-Accounts'!B168)</f>
        <v>Field Compressor Station Fuel/Power</v>
      </c>
      <c r="C168" s="30">
        <f>IF(ISBLANK('Input-Accounts'!C168),"",'Input-Accounts'!C168)</f>
        <v>755</v>
      </c>
      <c r="D168" s="11">
        <f t="shared" ca="1" si="40"/>
        <v>1047131.9575730168</v>
      </c>
      <c r="E168" s="11">
        <f t="shared" ca="1" si="41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GATHER_VOLUME</v>
      </c>
      <c r="G168" s="11">
        <f ca="1">IFERROR(INDEX(G$391:G$427,MATCH($F168,$B$391:$B$427,0))/INDEX($D$391:$D$427,MATCH($F168,$B$391:$B$427,0)),SUMIFS('Input-Ext Allocators'!D$8:D$68,'Input-Ext Allocators'!$B$8:$B$68,$F168))*$D168</f>
        <v>146653.63702084529</v>
      </c>
      <c r="H168" s="11">
        <f ca="1">IFERROR(INDEX(H$391:H$427,MATCH($F168,$B$391:$B$427,0))/INDEX($D$391:$D$427,MATCH($F168,$B$391:$B$427,0)),SUMIFS('Input-Ext Allocators'!E$8:E$68,'Input-Ext Allocators'!$B$8:$B$68,$F168))*$D168</f>
        <v>52495.507945579295</v>
      </c>
      <c r="I168" s="11">
        <f ca="1">IFERROR(INDEX(I$391:I$427,MATCH($F168,$B$391:$B$427,0))/INDEX($D$391:$D$427,MATCH($F168,$B$391:$B$427,0)),SUMIFS('Input-Ext Allocators'!F$8:F$68,'Input-Ext Allocators'!$B$8:$B$68,$F168))*$D168</f>
        <v>173684.74947746008</v>
      </c>
      <c r="J168" s="11">
        <f ca="1">IFERROR(INDEX(J$391:J$427,MATCH($F168,$B$391:$B$427,0))/INDEX($D$391:$D$427,MATCH($F168,$B$391:$B$427,0)),SUMIFS('Input-Ext Allocators'!G$8:G$68,'Input-Ext Allocators'!$B$8:$B$68,$F168))*$D168</f>
        <v>352269.15069774463</v>
      </c>
      <c r="K168" s="11">
        <f ca="1">IFERROR(INDEX(K$391:K$427,MATCH($F168,$B$391:$B$427,0))/INDEX($D$391:$D$427,MATCH($F168,$B$391:$B$427,0)),SUMIFS('Input-Ext Allocators'!H$8:H$68,'Input-Ext Allocators'!$B$8:$B$68,$F168))*$D168</f>
        <v>322028.91243138746</v>
      </c>
    </row>
    <row r="169" spans="1:11" outlineLevel="1" x14ac:dyDescent="0.25">
      <c r="A169" s="30">
        <f>IF(ISBLANK('Input-Accounts'!A169),"",'Input-Accounts'!A169)</f>
        <v>146</v>
      </c>
      <c r="B169" s="49" t="str">
        <f>IF(ISBLANK('Input-Accounts'!B169),"",'Input-Accounts'!B169)</f>
        <v>Field Measuring and Regulating Station Expense</v>
      </c>
      <c r="C169" s="30">
        <f>IF(ISBLANK('Input-Accounts'!C169),"",'Input-Accounts'!C169)</f>
        <v>756</v>
      </c>
      <c r="D169" s="11">
        <f t="shared" ca="1" si="40"/>
        <v>348690.4587918577</v>
      </c>
      <c r="E169" s="11">
        <f t="shared" ca="1" si="41"/>
        <v>0</v>
      </c>
      <c r="F169" s="3" t="str" cm="1">
        <f t="array" aca="1" ref="F169" ca="1">IF(D169=0,"-",IF('Input-Accounts'!$E169&lt;&gt;0,'Input-Accounts'!$E169,INDEX('Input-Accounts'!$H169:$J169,,MATCH($F$6,'Input-Accounts'!$H$6:$J$6,0))))</f>
        <v>GATHER_VOLUME</v>
      </c>
      <c r="G169" s="11">
        <f ca="1">IFERROR(INDEX(G$391:G$427,MATCH($F169,$B$391:$B$427,0))/INDEX($D$391:$D$427,MATCH($F169,$B$391:$B$427,0)),SUMIFS('Input-Ext Allocators'!D$8:D$68,'Input-Ext Allocators'!$B$8:$B$68,$F169))*$D169</f>
        <v>48835.033260578653</v>
      </c>
      <c r="H169" s="11">
        <f ca="1">IFERROR(INDEX(H$391:H$427,MATCH($F169,$B$391:$B$427,0))/INDEX($D$391:$D$427,MATCH($F169,$B$391:$B$427,0)),SUMIFS('Input-Ext Allocators'!E$8:E$68,'Input-Ext Allocators'!$B$8:$B$68,$F169))*$D169</f>
        <v>17480.779397165203</v>
      </c>
      <c r="I169" s="11">
        <f ca="1">IFERROR(INDEX(I$391:I$427,MATCH($F169,$B$391:$B$427,0))/INDEX($D$391:$D$427,MATCH($F169,$B$391:$B$427,0)),SUMIFS('Input-Ext Allocators'!F$8:F$68,'Input-Ext Allocators'!$B$8:$B$68,$F169))*$D169</f>
        <v>57836.277980486906</v>
      </c>
      <c r="J169" s="11">
        <f ca="1">IFERROR(INDEX(J$391:J$427,MATCH($F169,$B$391:$B$427,0))/INDEX($D$391:$D$427,MATCH($F169,$B$391:$B$427,0)),SUMIFS('Input-Ext Allocators'!G$8:G$68,'Input-Ext Allocators'!$B$8:$B$68,$F169))*$D169</f>
        <v>117304.11901448386</v>
      </c>
      <c r="K169" s="11">
        <f ca="1">IFERROR(INDEX(K$391:K$427,MATCH($F169,$B$391:$B$427,0))/INDEX($D$391:$D$427,MATCH($F169,$B$391:$B$427,0)),SUMIFS('Input-Ext Allocators'!H$8:H$68,'Input-Ext Allocators'!$B$8:$B$68,$F169))*$D169</f>
        <v>107234.24913914305</v>
      </c>
    </row>
    <row r="170" spans="1:11" outlineLevel="1" x14ac:dyDescent="0.25">
      <c r="A170" s="30">
        <f>IF(ISBLANK('Input-Accounts'!A170),"",'Input-Accounts'!A170)</f>
        <v>147</v>
      </c>
      <c r="B170" s="49" t="str">
        <f>IF(ISBLANK('Input-Accounts'!B170),"",'Input-Accounts'!B170)</f>
        <v>Other Expenses</v>
      </c>
      <c r="C170" s="30">
        <f>IF(ISBLANK('Input-Accounts'!C170),"",'Input-Accounts'!C170)</f>
        <v>759</v>
      </c>
      <c r="D170" s="11">
        <f t="shared" ca="1" si="40"/>
        <v>73927.992031199203</v>
      </c>
      <c r="E170" s="11">
        <f t="shared" ca="1" si="41"/>
        <v>0</v>
      </c>
      <c r="F170" s="3" t="str" cm="1">
        <f t="array" aca="1" ref="F170" ca="1">IF(D170=0,"-",IF('Input-Accounts'!$E170&lt;&gt;0,'Input-Accounts'!$E170,INDEX('Input-Accounts'!$H170:$J170,,MATCH($F$6,'Input-Accounts'!$H$6:$J$6,0))))</f>
        <v>GATHER_VOLUME</v>
      </c>
      <c r="G170" s="11">
        <f ca="1">IFERROR(INDEX(G$391:G$427,MATCH($F170,$B$391:$B$427,0))/INDEX($D$391:$D$427,MATCH($F170,$B$391:$B$427,0)),SUMIFS('Input-Ext Allocators'!D$8:D$68,'Input-Ext Allocators'!$B$8:$B$68,$F170))*$D170</f>
        <v>10353.813414454433</v>
      </c>
      <c r="H170" s="11">
        <f ca="1">IFERROR(INDEX(H$391:H$427,MATCH($F170,$B$391:$B$427,0))/INDEX($D$391:$D$427,MATCH($F170,$B$391:$B$427,0)),SUMIFS('Input-Ext Allocators'!E$8:E$68,'Input-Ext Allocators'!$B$8:$B$68,$F170))*$D170</f>
        <v>3706.2067154071415</v>
      </c>
      <c r="I170" s="11">
        <f ca="1">IFERROR(INDEX(I$391:I$427,MATCH($F170,$B$391:$B$427,0))/INDEX($D$391:$D$427,MATCH($F170,$B$391:$B$427,0)),SUMIFS('Input-Ext Allocators'!F$8:F$68,'Input-Ext Allocators'!$B$8:$B$68,$F170))*$D170</f>
        <v>12262.222237081471</v>
      </c>
      <c r="J170" s="11">
        <f ca="1">IFERROR(INDEX(J$391:J$427,MATCH($F170,$B$391:$B$427,0))/INDEX($D$391:$D$427,MATCH($F170,$B$391:$B$427,0)),SUMIFS('Input-Ext Allocators'!G$8:G$68,'Input-Ext Allocators'!$B$8:$B$68,$F170))*$D170</f>
        <v>24870.362113653879</v>
      </c>
      <c r="K170" s="11">
        <f ca="1">IFERROR(INDEX(K$391:K$427,MATCH($F170,$B$391:$B$427,0))/INDEX($D$391:$D$427,MATCH($F170,$B$391:$B$427,0)),SUMIFS('Input-Ext Allocators'!H$8:H$68,'Input-Ext Allocators'!$B$8:$B$68,$F170))*$D170</f>
        <v>22735.387550602278</v>
      </c>
    </row>
    <row r="171" spans="1:11" outlineLevel="1" x14ac:dyDescent="0.25">
      <c r="A171" s="30">
        <f>IF(ISBLANK('Input-Accounts'!A171),"",'Input-Accounts'!A171)</f>
        <v>148</v>
      </c>
      <c r="B171" s="49" t="str">
        <f>IF(ISBLANK('Input-Accounts'!B171),"",'Input-Accounts'!B171)</f>
        <v>Rents</v>
      </c>
      <c r="C171" s="30">
        <f>IF(ISBLANK('Input-Accounts'!C171),"",'Input-Accounts'!C171)</f>
        <v>760</v>
      </c>
      <c r="D171" s="11">
        <f t="shared" ca="1" si="40"/>
        <v>19098.568663522372</v>
      </c>
      <c r="E171" s="11">
        <f t="shared" ca="1" si="41"/>
        <v>0</v>
      </c>
      <c r="F171" s="3" t="str" cm="1">
        <f t="array" aca="1" ref="F171" ca="1">IF(D171=0,"-",IF('Input-Accounts'!$E171&lt;&gt;0,'Input-Accounts'!$E171,INDEX('Input-Accounts'!$H171:$J171,,MATCH($F$6,'Input-Accounts'!$H$6:$J$6,0))))</f>
        <v>GATHER_VOLUME</v>
      </c>
      <c r="G171" s="11">
        <f ca="1">IFERROR(INDEX(G$391:G$427,MATCH($F171,$B$391:$B$427,0))/INDEX($D$391:$D$427,MATCH($F171,$B$391:$B$427,0)),SUMIFS('Input-Ext Allocators'!D$8:D$68,'Input-Ext Allocators'!$B$8:$B$68,$F171))*$D171</f>
        <v>2674.8057263858213</v>
      </c>
      <c r="H171" s="11">
        <f ca="1">IFERROR(INDEX(H$391:H$427,MATCH($F171,$B$391:$B$427,0))/INDEX($D$391:$D$427,MATCH($F171,$B$391:$B$427,0)),SUMIFS('Input-Ext Allocators'!E$8:E$68,'Input-Ext Allocators'!$B$8:$B$68,$F171))*$D171</f>
        <v>957.46200445345471</v>
      </c>
      <c r="I171" s="11">
        <f ca="1">IFERROR(INDEX(I$391:I$427,MATCH($F171,$B$391:$B$427,0))/INDEX($D$391:$D$427,MATCH($F171,$B$391:$B$427,0)),SUMIFS('Input-Ext Allocators'!F$8:F$68,'Input-Ext Allocators'!$B$8:$B$68,$F171))*$D171</f>
        <v>3167.8243508012201</v>
      </c>
      <c r="J171" s="11">
        <f ca="1">IFERROR(INDEX(J$391:J$427,MATCH($F171,$B$391:$B$427,0))/INDEX($D$391:$D$427,MATCH($F171,$B$391:$B$427,0)),SUMIFS('Input-Ext Allocators'!G$8:G$68,'Input-Ext Allocators'!$B$8:$B$68,$F171))*$D171</f>
        <v>6425.0131170048371</v>
      </c>
      <c r="K171" s="11">
        <f ca="1">IFERROR(INDEX(K$391:K$427,MATCH($F171,$B$391:$B$427,0))/INDEX($D$391:$D$427,MATCH($F171,$B$391:$B$427,0)),SUMIFS('Input-Ext Allocators'!H$8:H$68,'Input-Ext Allocators'!$B$8:$B$68,$F171))*$D171</f>
        <v>5873.4634648770379</v>
      </c>
    </row>
    <row r="172" spans="1:11" outlineLevel="1" x14ac:dyDescent="0.25">
      <c r="A172" s="30">
        <f>IF(ISBLANK('Input-Accounts'!A172),"",'Input-Accounts'!A172)</f>
        <v>149</v>
      </c>
      <c r="B172" t="str">
        <f>IF(ISBLANK('Input-Accounts'!B172),"",'Input-Accounts'!B172)</f>
        <v>Subtotal - Natual Gas Production Operating Expense</v>
      </c>
      <c r="C172" s="30" t="str">
        <f>IF(ISBLANK('Input-Accounts'!C172),"",'Input-Accounts'!C172)</f>
        <v/>
      </c>
      <c r="D172" s="111">
        <f ca="1">SUBTOTAL(9,D166:D171)</f>
        <v>5805968.9853432653</v>
      </c>
      <c r="E172" s="11">
        <f t="shared" ca="1" si="41"/>
        <v>0</v>
      </c>
      <c r="G172" s="111">
        <f t="shared" ref="G172:K172" ca="1" si="42">SUBTOTAL(9,G166:G171)</f>
        <v>813141.51666643575</v>
      </c>
      <c r="H172" s="111">
        <f t="shared" ca="1" si="42"/>
        <v>291068.655480913</v>
      </c>
      <c r="I172" s="111">
        <f t="shared" ca="1" si="42"/>
        <v>963019.28462815681</v>
      </c>
      <c r="J172" s="111">
        <f t="shared" ca="1" si="42"/>
        <v>1953205.3707774475</v>
      </c>
      <c r="K172" s="111">
        <f t="shared" ca="1" si="42"/>
        <v>1785534.1577903128</v>
      </c>
    </row>
    <row r="173" spans="1:11" outlineLevel="1" x14ac:dyDescent="0.25">
      <c r="A173" s="30" t="str">
        <f>IF(ISBLANK('Input-Accounts'!A173),"",'Input-Accounts'!A173)</f>
        <v/>
      </c>
      <c r="B173" t="str">
        <f>IF(ISBLANK('Input-Accounts'!B173),"",'Input-Accounts'!B173)</f>
        <v/>
      </c>
      <c r="C173" s="30" t="str">
        <f>IF(ISBLANK('Input-Accounts'!C173),"",'Input-Accounts'!C173)</f>
        <v/>
      </c>
      <c r="D173" s="11"/>
      <c r="E173" s="11"/>
      <c r="G173" s="11"/>
      <c r="H173" s="11"/>
      <c r="I173" s="11"/>
      <c r="J173" s="11"/>
      <c r="K173" s="11"/>
    </row>
    <row r="174" spans="1:11" outlineLevel="1" x14ac:dyDescent="0.25">
      <c r="A174" s="30">
        <f>IF(ISBLANK('Input-Accounts'!A174),"",'Input-Accounts'!A174)</f>
        <v>150</v>
      </c>
      <c r="B174" s="1" t="str">
        <f>IF(ISBLANK('Input-Accounts'!B174),"",'Input-Accounts'!B174)</f>
        <v>Natual Gas Production Maintenance Expense</v>
      </c>
      <c r="C174" s="30" t="str">
        <f>IF(ISBLANK('Input-Accounts'!C174),"",'Input-Accounts'!C174)</f>
        <v/>
      </c>
      <c r="D174" s="11"/>
      <c r="E174" s="11"/>
      <c r="G174" s="11"/>
      <c r="H174" s="11"/>
      <c r="I174" s="11"/>
      <c r="J174" s="11"/>
      <c r="K174" s="11"/>
    </row>
    <row r="175" spans="1:11" outlineLevel="1" x14ac:dyDescent="0.25">
      <c r="A175" s="30">
        <f>IF(ISBLANK('Input-Accounts'!A175),"",'Input-Accounts'!A175)</f>
        <v>151</v>
      </c>
      <c r="B175" s="49" t="str">
        <f>IF(ISBLANK('Input-Accounts'!B175),"",'Input-Accounts'!B175)</f>
        <v>Structures and Improvements</v>
      </c>
      <c r="C175" s="30">
        <f>IF(ISBLANK('Input-Accounts'!C175),"",'Input-Accounts'!C175)</f>
        <v>762</v>
      </c>
      <c r="D175" s="11">
        <f t="shared" ref="D175:D180" ca="1" si="43">INDIRECT("Classification!"&amp;$D$5&amp;ROW())</f>
        <v>45511.746288264236</v>
      </c>
      <c r="E175" s="11">
        <f t="shared" ref="E175:E181" ca="1" si="44">IFERROR(IF(D175="","",IF(D175=0,0,IF(ABS(D175-SUM($G175:$K175))&lt;Check_Limit,0,1))),1)</f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GATHER_VOLUME</v>
      </c>
      <c r="G175" s="11">
        <f ca="1">IFERROR(INDEX(G$391:G$427,MATCH($F175,$B$391:$B$427,0))/INDEX($D$391:$D$427,MATCH($F175,$B$391:$B$427,0)),SUMIFS('Input-Ext Allocators'!D$8:D$68,'Input-Ext Allocators'!$B$8:$B$68,$F175))*$D175</f>
        <v>6374.0420412854164</v>
      </c>
      <c r="H175" s="11">
        <f ca="1">IFERROR(INDEX(H$391:H$427,MATCH($F175,$B$391:$B$427,0))/INDEX($D$391:$D$427,MATCH($F175,$B$391:$B$427,0)),SUMIFS('Input-Ext Allocators'!E$8:E$68,'Input-Ext Allocators'!$B$8:$B$68,$F175))*$D175</f>
        <v>2281.6247958186946</v>
      </c>
      <c r="I175" s="11">
        <f ca="1">IFERROR(INDEX(I$391:I$427,MATCH($F175,$B$391:$B$427,0))/INDEX($D$391:$D$427,MATCH($F175,$B$391:$B$427,0)),SUMIFS('Input-Ext Allocators'!F$8:F$68,'Input-Ext Allocators'!$B$8:$B$68,$F175))*$D175</f>
        <v>7548.9017360142034</v>
      </c>
      <c r="J175" s="11">
        <f ca="1">IFERROR(INDEX(J$391:J$427,MATCH($F175,$B$391:$B$427,0))/INDEX($D$391:$D$427,MATCH($F175,$B$391:$B$427,0)),SUMIFS('Input-Ext Allocators'!G$8:G$68,'Input-Ext Allocators'!$B$8:$B$68,$F175))*$D175</f>
        <v>15310.758205581871</v>
      </c>
      <c r="K175" s="11">
        <f ca="1">IFERROR(INDEX(K$391:K$427,MATCH($F175,$B$391:$B$427,0))/INDEX($D$391:$D$427,MATCH($F175,$B$391:$B$427,0)),SUMIFS('Input-Ext Allocators'!H$8:H$68,'Input-Ext Allocators'!$B$8:$B$68,$F175))*$D175</f>
        <v>13996.41950956405</v>
      </c>
    </row>
    <row r="176" spans="1:11" outlineLevel="1" x14ac:dyDescent="0.25">
      <c r="A176" s="30">
        <f>IF(ISBLANK('Input-Accounts'!A176),"",'Input-Accounts'!A176)</f>
        <v>152</v>
      </c>
      <c r="B176" s="49" t="str">
        <f>IF(ISBLANK('Input-Accounts'!B176),"",'Input-Accounts'!B176)</f>
        <v>Producing Gas Wells</v>
      </c>
      <c r="C176" s="30">
        <f>IF(ISBLANK('Input-Accounts'!C176),"",'Input-Accounts'!C176)</f>
        <v>763</v>
      </c>
      <c r="D176" s="11">
        <f t="shared" ca="1" si="43"/>
        <v>745.89263083309527</v>
      </c>
      <c r="E176" s="11">
        <f t="shared" ca="1" si="44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GATHER_VOLUME</v>
      </c>
      <c r="G176" s="11">
        <f ca="1">IFERROR(INDEX(G$391:G$427,MATCH($F176,$B$391:$B$427,0))/INDEX($D$391:$D$427,MATCH($F176,$B$391:$B$427,0)),SUMIFS('Input-Ext Allocators'!D$8:D$68,'Input-Ext Allocators'!$B$8:$B$68,$F176))*$D176</f>
        <v>104.46426197539908</v>
      </c>
      <c r="H176" s="11">
        <f ca="1">IFERROR(INDEX(H$391:H$427,MATCH($F176,$B$391:$B$427,0))/INDEX($D$391:$D$427,MATCH($F176,$B$391:$B$427,0)),SUMIFS('Input-Ext Allocators'!E$8:E$68,'Input-Ext Allocators'!$B$8:$B$68,$F176))*$D176</f>
        <v>37.393579906778314</v>
      </c>
      <c r="I176" s="11">
        <f ca="1">IFERROR(INDEX(I$391:I$427,MATCH($F176,$B$391:$B$427,0))/INDEX($D$391:$D$427,MATCH($F176,$B$391:$B$427,0)),SUMIFS('Input-Ext Allocators'!F$8:F$68,'Input-Ext Allocators'!$B$8:$B$68,$F176))*$D176</f>
        <v>123.71905354086779</v>
      </c>
      <c r="J176" s="11">
        <f ca="1">IFERROR(INDEX(J$391:J$427,MATCH($F176,$B$391:$B$427,0))/INDEX($D$391:$D$427,MATCH($F176,$B$391:$B$427,0)),SUMIFS('Input-Ext Allocators'!G$8:G$68,'Input-Ext Allocators'!$B$8:$B$68,$F176))*$D176</f>
        <v>250.92822511527527</v>
      </c>
      <c r="K176" s="11">
        <f ca="1">IFERROR(INDEX(K$391:K$427,MATCH($F176,$B$391:$B$427,0))/INDEX($D$391:$D$427,MATCH($F176,$B$391:$B$427,0)),SUMIFS('Input-Ext Allocators'!H$8:H$68,'Input-Ext Allocators'!$B$8:$B$68,$F176))*$D176</f>
        <v>229.38751029477476</v>
      </c>
    </row>
    <row r="177" spans="1:11" outlineLevel="1" x14ac:dyDescent="0.25">
      <c r="A177" s="30">
        <f>IF(ISBLANK('Input-Accounts'!A177),"",'Input-Accounts'!A177)</f>
        <v>153</v>
      </c>
      <c r="B177" s="49" t="str">
        <f>IF(ISBLANK('Input-Accounts'!B177),"",'Input-Accounts'!B177)</f>
        <v>Field Lines</v>
      </c>
      <c r="C177" s="30">
        <f>IF(ISBLANK('Input-Accounts'!C177),"",'Input-Accounts'!C177)</f>
        <v>764</v>
      </c>
      <c r="D177" s="11">
        <f t="shared" ca="1" si="43"/>
        <v>4394872.2717229314</v>
      </c>
      <c r="E177" s="11">
        <f t="shared" ca="1" si="44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GATHER_VOLUME</v>
      </c>
      <c r="G177" s="11">
        <f ca="1">IFERROR(INDEX(G$391:G$427,MATCH($F177,$B$391:$B$427,0))/INDEX($D$391:$D$427,MATCH($F177,$B$391:$B$427,0)),SUMIFS('Input-Ext Allocators'!D$8:D$68,'Input-Ext Allocators'!$B$8:$B$68,$F177))*$D177</f>
        <v>615513.64011855179</v>
      </c>
      <c r="H177" s="11">
        <f ca="1">IFERROR(INDEX(H$391:H$427,MATCH($F177,$B$391:$B$427,0))/INDEX($D$391:$D$427,MATCH($F177,$B$391:$B$427,0)),SUMIFS('Input-Ext Allocators'!E$8:E$68,'Input-Ext Allocators'!$B$8:$B$68,$F177))*$D177</f>
        <v>220326.62702298412</v>
      </c>
      <c r="I177" s="11">
        <f ca="1">IFERROR(INDEX(I$391:I$427,MATCH($F177,$B$391:$B$427,0))/INDEX($D$391:$D$427,MATCH($F177,$B$391:$B$427,0)),SUMIFS('Input-Ext Allocators'!F$8:F$68,'Input-Ext Allocators'!$B$8:$B$68,$F177))*$D177</f>
        <v>728964.75365799968</v>
      </c>
      <c r="J177" s="11">
        <f ca="1">IFERROR(INDEX(J$391:J$427,MATCH($F177,$B$391:$B$427,0))/INDEX($D$391:$D$427,MATCH($F177,$B$391:$B$427,0)),SUMIFS('Input-Ext Allocators'!G$8:G$68,'Input-Ext Allocators'!$B$8:$B$68,$F177))*$D177</f>
        <v>1478493.6238343674</v>
      </c>
      <c r="K177" s="11">
        <f ca="1">IFERROR(INDEX(K$391:K$427,MATCH($F177,$B$391:$B$427,0))/INDEX($D$391:$D$427,MATCH($F177,$B$391:$B$427,0)),SUMIFS('Input-Ext Allocators'!H$8:H$68,'Input-Ext Allocators'!$B$8:$B$68,$F177))*$D177</f>
        <v>1351573.6270890282</v>
      </c>
    </row>
    <row r="178" spans="1:11" outlineLevel="1" x14ac:dyDescent="0.25">
      <c r="A178" s="30">
        <f>IF(ISBLANK('Input-Accounts'!A178),"",'Input-Accounts'!A178)</f>
        <v>154</v>
      </c>
      <c r="B178" s="49" t="str">
        <f>IF(ISBLANK('Input-Accounts'!B178),"",'Input-Accounts'!B178)</f>
        <v>Field Compressor Station Equipment</v>
      </c>
      <c r="C178" s="30">
        <f>IF(ISBLANK('Input-Accounts'!C178),"",'Input-Accounts'!C178)</f>
        <v>765</v>
      </c>
      <c r="D178" s="11">
        <f t="shared" ca="1" si="43"/>
        <v>1953787.5116783164</v>
      </c>
      <c r="E178" s="11">
        <f t="shared" ca="1" si="44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GATHER_VOLUME</v>
      </c>
      <c r="G178" s="11">
        <f ca="1">IFERROR(INDEX(G$391:G$427,MATCH($F178,$B$391:$B$427,0))/INDEX($D$391:$D$427,MATCH($F178,$B$391:$B$427,0)),SUMIFS('Input-Ext Allocators'!D$8:D$68,'Input-Ext Allocators'!$B$8:$B$68,$F178))*$D178</f>
        <v>273633.17725268879</v>
      </c>
      <c r="H178" s="11">
        <f ca="1">IFERROR(INDEX(H$391:H$427,MATCH($F178,$B$391:$B$427,0))/INDEX($D$391:$D$427,MATCH($F178,$B$391:$B$427,0)),SUMIFS('Input-Ext Allocators'!E$8:E$68,'Input-Ext Allocators'!$B$8:$B$68,$F178))*$D178</f>
        <v>97948.560447913536</v>
      </c>
      <c r="I178" s="11">
        <f ca="1">IFERROR(INDEX(I$391:I$427,MATCH($F178,$B$391:$B$427,0))/INDEX($D$391:$D$427,MATCH($F178,$B$391:$B$427,0)),SUMIFS('Input-Ext Allocators'!F$8:F$68,'Input-Ext Allocators'!$B$8:$B$68,$F178))*$D178</f>
        <v>324069.08417211211</v>
      </c>
      <c r="J178" s="11">
        <f ca="1">IFERROR(INDEX(J$391:J$427,MATCH($F178,$B$391:$B$427,0))/INDEX($D$391:$D$427,MATCH($F178,$B$391:$B$427,0)),SUMIFS('Input-Ext Allocators'!G$8:G$68,'Input-Ext Allocators'!$B$8:$B$68,$F178))*$D178</f>
        <v>657280.16646344005</v>
      </c>
      <c r="K178" s="11">
        <f ca="1">IFERROR(INDEX(K$391:K$427,MATCH($F178,$B$391:$B$427,0))/INDEX($D$391:$D$427,MATCH($F178,$B$391:$B$427,0)),SUMIFS('Input-Ext Allocators'!H$8:H$68,'Input-Ext Allocators'!$B$8:$B$68,$F178))*$D178</f>
        <v>600856.52334216179</v>
      </c>
    </row>
    <row r="179" spans="1:11" outlineLevel="1" x14ac:dyDescent="0.25">
      <c r="A179" s="30">
        <f>IF(ISBLANK('Input-Accounts'!A179),"",'Input-Accounts'!A179)</f>
        <v>155</v>
      </c>
      <c r="B179" s="49" t="str">
        <f>IF(ISBLANK('Input-Accounts'!B179),"",'Input-Accounts'!B179)</f>
        <v>Field Measuring  and Regulating Station Equipment</v>
      </c>
      <c r="C179" s="30">
        <f>IF(ISBLANK('Input-Accounts'!C179),"",'Input-Accounts'!C179)</f>
        <v>766</v>
      </c>
      <c r="D179" s="11">
        <f t="shared" ca="1" si="43"/>
        <v>178509.30048715053</v>
      </c>
      <c r="E179" s="11">
        <f t="shared" ca="1" si="44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GATHER_VOLUME</v>
      </c>
      <c r="G179" s="11">
        <f ca="1">IFERROR(INDEX(G$391:G$427,MATCH($F179,$B$391:$B$427,0))/INDEX($D$391:$D$427,MATCH($F179,$B$391:$B$427,0)),SUMIFS('Input-Ext Allocators'!D$8:D$68,'Input-Ext Allocators'!$B$8:$B$68,$F179))*$D179</f>
        <v>25000.705946520691</v>
      </c>
      <c r="H179" s="11">
        <f ca="1">IFERROR(INDEX(H$391:H$427,MATCH($F179,$B$391:$B$427,0))/INDEX($D$391:$D$427,MATCH($F179,$B$391:$B$427,0)),SUMIFS('Input-Ext Allocators'!E$8:E$68,'Input-Ext Allocators'!$B$8:$B$68,$F179))*$D179</f>
        <v>8949.145649037815</v>
      </c>
      <c r="I179" s="11">
        <f ca="1">IFERROR(INDEX(I$391:I$427,MATCH($F179,$B$391:$B$427,0))/INDEX($D$391:$D$427,MATCH($F179,$B$391:$B$427,0)),SUMIFS('Input-Ext Allocators'!F$8:F$68,'Input-Ext Allocators'!$B$8:$B$68,$F179))*$D179</f>
        <v>29608.821419573032</v>
      </c>
      <c r="J179" s="11">
        <f ca="1">IFERROR(INDEX(J$391:J$427,MATCH($F179,$B$391:$B$427,0))/INDEX($D$391:$D$427,MATCH($F179,$B$391:$B$427,0)),SUMIFS('Input-Ext Allocators'!G$8:G$68,'Input-Ext Allocators'!$B$8:$B$68,$F179))*$D179</f>
        <v>60052.908536956893</v>
      </c>
      <c r="K179" s="11">
        <f ca="1">IFERROR(INDEX(K$391:K$427,MATCH($F179,$B$391:$B$427,0))/INDEX($D$391:$D$427,MATCH($F179,$B$391:$B$427,0)),SUMIFS('Input-Ext Allocators'!H$8:H$68,'Input-Ext Allocators'!$B$8:$B$68,$F179))*$D179</f>
        <v>54897.718935062076</v>
      </c>
    </row>
    <row r="180" spans="1:11" outlineLevel="1" x14ac:dyDescent="0.25">
      <c r="A180" s="30">
        <f>IF(ISBLANK('Input-Accounts'!A180),"",'Input-Accounts'!A180)</f>
        <v>156</v>
      </c>
      <c r="B180" s="49" t="str">
        <f>IF(ISBLANK('Input-Accounts'!B180),"",'Input-Accounts'!B180)</f>
        <v>Other Equipment</v>
      </c>
      <c r="C180" s="30">
        <f>IF(ISBLANK('Input-Accounts'!C180),"",'Input-Accounts'!C180)</f>
        <v>769</v>
      </c>
      <c r="D180" s="11">
        <f t="shared" ca="1" si="43"/>
        <v>37675.724072833546</v>
      </c>
      <c r="E180" s="11">
        <f t="shared" ca="1" si="44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GATHER_VOLUME</v>
      </c>
      <c r="G180" s="11">
        <f ca="1">IFERROR(INDEX(G$391:G$427,MATCH($F180,$B$391:$B$427,0))/INDEX($D$391:$D$427,MATCH($F180,$B$391:$B$427,0)),SUMIFS('Input-Ext Allocators'!D$8:D$68,'Input-Ext Allocators'!$B$8:$B$68,$F180))*$D180</f>
        <v>5276.5861291073952</v>
      </c>
      <c r="H180" s="11">
        <f ca="1">IFERROR(INDEX(H$391:H$427,MATCH($F180,$B$391:$B$427,0))/INDEX($D$391:$D$427,MATCH($F180,$B$391:$B$427,0)),SUMIFS('Input-Ext Allocators'!E$8:E$68,'Input-Ext Allocators'!$B$8:$B$68,$F180))*$D180</f>
        <v>1888.7841767382729</v>
      </c>
      <c r="I180" s="11">
        <f ca="1">IFERROR(INDEX(I$391:I$427,MATCH($F180,$B$391:$B$427,0))/INDEX($D$391:$D$427,MATCH($F180,$B$391:$B$427,0)),SUMIFS('Input-Ext Allocators'!F$8:F$68,'Input-Ext Allocators'!$B$8:$B$68,$F180))*$D180</f>
        <v>6249.163393063297</v>
      </c>
      <c r="J180" s="11">
        <f ca="1">IFERROR(INDEX(J$391:J$427,MATCH($F180,$B$391:$B$427,0))/INDEX($D$391:$D$427,MATCH($F180,$B$391:$B$427,0)),SUMIFS('Input-Ext Allocators'!G$8:G$68,'Input-Ext Allocators'!$B$8:$B$68,$F180))*$D180</f>
        <v>12674.615863907664</v>
      </c>
      <c r="K180" s="11">
        <f ca="1">IFERROR(INDEX(K$391:K$427,MATCH($F180,$B$391:$B$427,0))/INDEX($D$391:$D$427,MATCH($F180,$B$391:$B$427,0)),SUMIFS('Input-Ext Allocators'!H$8:H$68,'Input-Ext Allocators'!$B$8:$B$68,$F180))*$D180</f>
        <v>11586.574510016915</v>
      </c>
    </row>
    <row r="181" spans="1:11" outlineLevel="1" x14ac:dyDescent="0.25">
      <c r="A181" s="30">
        <f>IF(ISBLANK('Input-Accounts'!A181),"",'Input-Accounts'!A181)</f>
        <v>157</v>
      </c>
      <c r="B181" t="str">
        <f>IF(ISBLANK('Input-Accounts'!B181),"",'Input-Accounts'!B181)</f>
        <v>Subtotal - Natual Gas Production Maintenance Expense</v>
      </c>
      <c r="C181" s="30" t="str">
        <f>IF(ISBLANK('Input-Accounts'!C181),"",'Input-Accounts'!C181)</f>
        <v/>
      </c>
      <c r="D181" s="111">
        <f ca="1">SUBTOTAL(9,D175:D180)</f>
        <v>6611102.4468803294</v>
      </c>
      <c r="E181" s="11">
        <f t="shared" ca="1" si="44"/>
        <v>0</v>
      </c>
      <c r="G181" s="111">
        <f t="shared" ref="G181:K181" ca="1" si="45">SUBTOTAL(9,G175:G180)</f>
        <v>925902.61575012945</v>
      </c>
      <c r="H181" s="111">
        <f t="shared" ca="1" si="45"/>
        <v>331432.13567239925</v>
      </c>
      <c r="I181" s="111">
        <f t="shared" ca="1" si="45"/>
        <v>1096564.4434323029</v>
      </c>
      <c r="J181" s="111">
        <f t="shared" ca="1" si="45"/>
        <v>2224063.0011293693</v>
      </c>
      <c r="K181" s="111">
        <f t="shared" ca="1" si="45"/>
        <v>2033140.2508961279</v>
      </c>
    </row>
    <row r="182" spans="1:11" outlineLevel="1" x14ac:dyDescent="0.25">
      <c r="A182" s="30" t="str">
        <f>IF(ISBLANK('Input-Accounts'!A182),"",'Input-Accounts'!A182)</f>
        <v/>
      </c>
      <c r="B182" t="str">
        <f>IF(ISBLANK('Input-Accounts'!B182),"",'Input-Accounts'!B182)</f>
        <v/>
      </c>
      <c r="C182" s="30" t="str">
        <f>IF(ISBLANK('Input-Accounts'!C182),"",'Input-Accounts'!C182)</f>
        <v/>
      </c>
      <c r="D182" s="11"/>
      <c r="E182" s="11"/>
      <c r="G182" s="11"/>
      <c r="H182" s="11"/>
      <c r="I182" s="11"/>
      <c r="J182" s="11"/>
      <c r="K182" s="11"/>
    </row>
    <row r="183" spans="1:11" outlineLevel="1" x14ac:dyDescent="0.25">
      <c r="A183" s="30">
        <f>IF(ISBLANK('Input-Accounts'!A183),"",'Input-Accounts'!A183)</f>
        <v>158</v>
      </c>
      <c r="B183" s="1" t="str">
        <f>IF(ISBLANK('Input-Accounts'!B183),"",'Input-Accounts'!B183)</f>
        <v>Gas Supply Expenses</v>
      </c>
      <c r="C183" s="30" t="str">
        <f>IF(ISBLANK('Input-Accounts'!C183),"",'Input-Accounts'!C183)</f>
        <v/>
      </c>
      <c r="D183" s="11"/>
      <c r="E183" s="11"/>
      <c r="G183" s="11"/>
      <c r="H183" s="11"/>
      <c r="I183" s="11"/>
      <c r="J183" s="11"/>
      <c r="K183" s="11"/>
    </row>
    <row r="184" spans="1:11" outlineLevel="1" x14ac:dyDescent="0.25">
      <c r="A184" s="30">
        <f>IF(ISBLANK('Input-Accounts'!A184),"",'Input-Accounts'!A184)</f>
        <v>159</v>
      </c>
      <c r="B184" s="49" t="str">
        <f>IF(ISBLANK('Input-Accounts'!B184),"",'Input-Accounts'!B184)</f>
        <v>Gas Cost Expense</v>
      </c>
      <c r="C184" s="30" t="str">
        <f>IF(ISBLANK('Input-Accounts'!C184),"",'Input-Accounts'!C184)</f>
        <v>800-809</v>
      </c>
      <c r="D184" s="11">
        <f t="shared" ref="D184:D187" ca="1" si="46">INDIRECT("Classification!"&amp;$D$5&amp;ROW())</f>
        <v>0</v>
      </c>
      <c r="E184" s="11">
        <f ca="1">IFERROR(IF(D184="","",IF(D184=0,0,IF(ABS(D184-SUM($G184:$K184))&lt;Check_Limit,0,1))),1)</f>
        <v>0</v>
      </c>
      <c r="F184" s="3" t="str" cm="1">
        <f t="array" aca="1" ref="F184" ca="1">IF(D184=0,"-",IF('Input-Accounts'!$E184&lt;&gt;0,'Input-Accounts'!$E184,INDEX('Input-Accounts'!$H184:$J184,,MATCH($F$6,'Input-Accounts'!$H$6:$J$6,0))))</f>
        <v>-</v>
      </c>
      <c r="G184" s="11">
        <f ca="1">IFERROR(INDEX(G$391:G$427,MATCH($F184,$B$391:$B$427,0))/INDEX($D$391:$D$427,MATCH($F184,$B$391:$B$427,0)),SUMIFS('Input-Ext Allocators'!D$8:D$68,'Input-Ext Allocators'!$B$8:$B$68,$F184))*$D184</f>
        <v>0</v>
      </c>
      <c r="H184" s="11">
        <f ca="1">IFERROR(INDEX(H$391:H$427,MATCH($F184,$B$391:$B$427,0))/INDEX($D$391:$D$427,MATCH($F184,$B$391:$B$427,0)),SUMIFS('Input-Ext Allocators'!E$8:E$68,'Input-Ext Allocators'!$B$8:$B$68,$F184))*$D184</f>
        <v>0</v>
      </c>
      <c r="I184" s="11">
        <f ca="1">IFERROR(INDEX(I$391:I$427,MATCH($F184,$B$391:$B$427,0))/INDEX($D$391:$D$427,MATCH($F184,$B$391:$B$427,0)),SUMIFS('Input-Ext Allocators'!F$8:F$68,'Input-Ext Allocators'!$B$8:$B$68,$F184))*$D184</f>
        <v>0</v>
      </c>
      <c r="J184" s="11">
        <f ca="1">IFERROR(INDEX(J$391:J$427,MATCH($F184,$B$391:$B$427,0))/INDEX($D$391:$D$427,MATCH($F184,$B$391:$B$427,0)),SUMIFS('Input-Ext Allocators'!G$8:G$68,'Input-Ext Allocators'!$B$8:$B$68,$F184))*$D184</f>
        <v>0</v>
      </c>
      <c r="K184" s="11">
        <f ca="1">IFERROR(INDEX(K$391:K$427,MATCH($F184,$B$391:$B$427,0))/INDEX($D$391:$D$427,MATCH($F184,$B$391:$B$427,0)),SUMIFS('Input-Ext Allocators'!H$8:H$68,'Input-Ext Allocators'!$B$8:$B$68,$F184))*$D184</f>
        <v>0</v>
      </c>
    </row>
    <row r="185" spans="1:11" outlineLevel="1" x14ac:dyDescent="0.25">
      <c r="A185" s="30">
        <f>IF(ISBLANK('Input-Accounts'!A185),"",'Input-Accounts'!A185)</f>
        <v>160</v>
      </c>
      <c r="B185" s="49" t="str">
        <f>IF(ISBLANK('Input-Accounts'!B185),"",'Input-Accounts'!B185)</f>
        <v>Gas Used for Compressor Station Fuel-Credit</v>
      </c>
      <c r="C185" s="30">
        <f>IF(ISBLANK('Input-Accounts'!C185),"",'Input-Accounts'!C185)</f>
        <v>810</v>
      </c>
      <c r="D185" s="11">
        <f t="shared" ca="1" si="46"/>
        <v>0</v>
      </c>
      <c r="E185" s="11">
        <f ca="1">IFERROR(IF(D185="","",IF(D185=0,0,IF(ABS(D185-SUM($G185:$K185))&lt;Check_Limit,0,1))),1)</f>
        <v>0</v>
      </c>
      <c r="F185" s="3" t="str" cm="1">
        <f t="array" aca="1" ref="F185" ca="1">IF(D185=0,"-",IF('Input-Accounts'!$E185&lt;&gt;0,'Input-Accounts'!$E185,INDEX('Input-Accounts'!$H185:$J185,,MATCH($F$6,'Input-Accounts'!$H$6:$J$6,0))))</f>
        <v>-</v>
      </c>
      <c r="G185" s="11">
        <f ca="1">IFERROR(INDEX(G$391:G$427,MATCH($F185,$B$391:$B$427,0))/INDEX($D$391:$D$427,MATCH($F185,$B$391:$B$427,0)),SUMIFS('Input-Ext Allocators'!D$8:D$68,'Input-Ext Allocators'!$B$8:$B$68,$F185))*$D185</f>
        <v>0</v>
      </c>
      <c r="H185" s="11">
        <f ca="1">IFERROR(INDEX(H$391:H$427,MATCH($F185,$B$391:$B$427,0))/INDEX($D$391:$D$427,MATCH($F185,$B$391:$B$427,0)),SUMIFS('Input-Ext Allocators'!E$8:E$68,'Input-Ext Allocators'!$B$8:$B$68,$F185))*$D185</f>
        <v>0</v>
      </c>
      <c r="I185" s="11">
        <f ca="1">IFERROR(INDEX(I$391:I$427,MATCH($F185,$B$391:$B$427,0))/INDEX($D$391:$D$427,MATCH($F185,$B$391:$B$427,0)),SUMIFS('Input-Ext Allocators'!F$8:F$68,'Input-Ext Allocators'!$B$8:$B$68,$F185))*$D185</f>
        <v>0</v>
      </c>
      <c r="J185" s="11">
        <f ca="1">IFERROR(INDEX(J$391:J$427,MATCH($F185,$B$391:$B$427,0))/INDEX($D$391:$D$427,MATCH($F185,$B$391:$B$427,0)),SUMIFS('Input-Ext Allocators'!G$8:G$68,'Input-Ext Allocators'!$B$8:$B$68,$F185))*$D185</f>
        <v>0</v>
      </c>
      <c r="K185" s="11">
        <f ca="1">IFERROR(INDEX(K$391:K$427,MATCH($F185,$B$391:$B$427,0))/INDEX($D$391:$D$427,MATCH($F185,$B$391:$B$427,0)),SUMIFS('Input-Ext Allocators'!H$8:H$68,'Input-Ext Allocators'!$B$8:$B$68,$F185))*$D185</f>
        <v>0</v>
      </c>
    </row>
    <row r="186" spans="1:11" outlineLevel="1" x14ac:dyDescent="0.25">
      <c r="A186" s="30">
        <f>IF(ISBLANK('Input-Accounts'!A186),"",'Input-Accounts'!A186)</f>
        <v>161</v>
      </c>
      <c r="B186" s="49" t="str">
        <f>IF(ISBLANK('Input-Accounts'!B186),"",'Input-Accounts'!B186)</f>
        <v>Gas Used for Other Utility Operations-Credit</v>
      </c>
      <c r="C186" s="30">
        <f>IF(ISBLANK('Input-Accounts'!C186),"",'Input-Accounts'!C186)</f>
        <v>812</v>
      </c>
      <c r="D186" s="11">
        <f t="shared" ca="1" si="46"/>
        <v>0</v>
      </c>
      <c r="E186" s="11">
        <f ca="1">IFERROR(IF(D186="","",IF(D186=0,0,IF(ABS(D186-SUM($G186:$K186))&lt;Check_Limit,0,1))),1)</f>
        <v>0</v>
      </c>
      <c r="F186" s="3" t="str" cm="1">
        <f t="array" aca="1" ref="F186" ca="1">IF(D186=0,"-",IF('Input-Accounts'!$E186&lt;&gt;0,'Input-Accounts'!$E186,INDEX('Input-Accounts'!$H186:$J186,,MATCH($F$6,'Input-Accounts'!$H$6:$J$6,0))))</f>
        <v>-</v>
      </c>
      <c r="G186" s="11">
        <f ca="1">IFERROR(INDEX(G$391:G$427,MATCH($F186,$B$391:$B$427,0))/INDEX($D$391:$D$427,MATCH($F186,$B$391:$B$427,0)),SUMIFS('Input-Ext Allocators'!D$8:D$68,'Input-Ext Allocators'!$B$8:$B$68,$F186))*$D186</f>
        <v>0</v>
      </c>
      <c r="H186" s="11">
        <f ca="1">IFERROR(INDEX(H$391:H$427,MATCH($F186,$B$391:$B$427,0))/INDEX($D$391:$D$427,MATCH($F186,$B$391:$B$427,0)),SUMIFS('Input-Ext Allocators'!E$8:E$68,'Input-Ext Allocators'!$B$8:$B$68,$F186))*$D186</f>
        <v>0</v>
      </c>
      <c r="I186" s="11">
        <f ca="1">IFERROR(INDEX(I$391:I$427,MATCH($F186,$B$391:$B$427,0))/INDEX($D$391:$D$427,MATCH($F186,$B$391:$B$427,0)),SUMIFS('Input-Ext Allocators'!F$8:F$68,'Input-Ext Allocators'!$B$8:$B$68,$F186))*$D186</f>
        <v>0</v>
      </c>
      <c r="J186" s="11">
        <f ca="1">IFERROR(INDEX(J$391:J$427,MATCH($F186,$B$391:$B$427,0))/INDEX($D$391:$D$427,MATCH($F186,$B$391:$B$427,0)),SUMIFS('Input-Ext Allocators'!G$8:G$68,'Input-Ext Allocators'!$B$8:$B$68,$F186))*$D186</f>
        <v>0</v>
      </c>
      <c r="K186" s="11">
        <f ca="1">IFERROR(INDEX(K$391:K$427,MATCH($F186,$B$391:$B$427,0))/INDEX($D$391:$D$427,MATCH($F186,$B$391:$B$427,0)),SUMIFS('Input-Ext Allocators'!H$8:H$68,'Input-Ext Allocators'!$B$8:$B$68,$F186))*$D186</f>
        <v>0</v>
      </c>
    </row>
    <row r="187" spans="1:11" outlineLevel="1" x14ac:dyDescent="0.25">
      <c r="A187" s="30">
        <f>IF(ISBLANK('Input-Accounts'!A187),"",'Input-Accounts'!A187)</f>
        <v>162</v>
      </c>
      <c r="B187" s="49" t="str">
        <f>IF(ISBLANK('Input-Accounts'!B187),"",'Input-Accounts'!B187)</f>
        <v>Other Gas Supply Expenses</v>
      </c>
      <c r="C187" s="30">
        <f>IF(ISBLANK('Input-Accounts'!C187),"",'Input-Accounts'!C187)</f>
        <v>813</v>
      </c>
      <c r="D187" s="11">
        <f t="shared" ca="1" si="46"/>
        <v>0</v>
      </c>
      <c r="E187" s="11">
        <f ca="1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1">
        <f ca="1">IFERROR(INDEX(G$391:G$427,MATCH($F187,$B$391:$B$427,0))/INDEX($D$391:$D$427,MATCH($F187,$B$391:$B$427,0)),SUMIFS('Input-Ext Allocators'!D$8:D$68,'Input-Ext Allocators'!$B$8:$B$68,$F187))*$D187</f>
        <v>0</v>
      </c>
      <c r="H187" s="11">
        <f ca="1">IFERROR(INDEX(H$391:H$427,MATCH($F187,$B$391:$B$427,0))/INDEX($D$391:$D$427,MATCH($F187,$B$391:$B$427,0)),SUMIFS('Input-Ext Allocators'!E$8:E$68,'Input-Ext Allocators'!$B$8:$B$68,$F187))*$D187</f>
        <v>0</v>
      </c>
      <c r="I187" s="11">
        <f ca="1">IFERROR(INDEX(I$391:I$427,MATCH($F187,$B$391:$B$427,0))/INDEX($D$391:$D$427,MATCH($F187,$B$391:$B$427,0)),SUMIFS('Input-Ext Allocators'!F$8:F$68,'Input-Ext Allocators'!$B$8:$B$68,$F187))*$D187</f>
        <v>0</v>
      </c>
      <c r="J187" s="11">
        <f ca="1">IFERROR(INDEX(J$391:J$427,MATCH($F187,$B$391:$B$427,0))/INDEX($D$391:$D$427,MATCH($F187,$B$391:$B$427,0)),SUMIFS('Input-Ext Allocators'!G$8:G$68,'Input-Ext Allocators'!$B$8:$B$68,$F187))*$D187</f>
        <v>0</v>
      </c>
      <c r="K187" s="11">
        <f ca="1">IFERROR(INDEX(K$391:K$427,MATCH($F187,$B$391:$B$427,0))/INDEX($D$391:$D$427,MATCH($F187,$B$391:$B$427,0)),SUMIFS('Input-Ext Allocators'!H$8:H$68,'Input-Ext Allocators'!$B$8:$B$68,$F187))*$D187</f>
        <v>0</v>
      </c>
    </row>
    <row r="188" spans="1:11" outlineLevel="1" x14ac:dyDescent="0.25">
      <c r="A188" s="30">
        <f>IF(ISBLANK('Input-Accounts'!A188),"",'Input-Accounts'!A188)</f>
        <v>163</v>
      </c>
      <c r="B188" t="str">
        <f>IF(ISBLANK('Input-Accounts'!B188),"",'Input-Accounts'!B188)</f>
        <v>Subtotal - Gas Supply Expenses</v>
      </c>
      <c r="C188" s="30" t="str">
        <f>IF(ISBLANK('Input-Accounts'!C188),"",'Input-Accounts'!C188)</f>
        <v/>
      </c>
      <c r="D188" s="111">
        <f ca="1">SUBTOTAL(9,D184:D187)</f>
        <v>0</v>
      </c>
      <c r="E188" s="11">
        <f ca="1">IFERROR(IF(D188="","",IF(D188=0,0,IF(ABS(D188-SUM($G188:$K188))&lt;Check_Limit,0,1))),1)</f>
        <v>0</v>
      </c>
      <c r="G188" s="111">
        <f t="shared" ref="G188:K188" ca="1" si="47">SUBTOTAL(9,G184:G187)</f>
        <v>0</v>
      </c>
      <c r="H188" s="111">
        <f t="shared" ca="1" si="47"/>
        <v>0</v>
      </c>
      <c r="I188" s="111">
        <f t="shared" ca="1" si="47"/>
        <v>0</v>
      </c>
      <c r="J188" s="111">
        <f t="shared" ca="1" si="47"/>
        <v>0</v>
      </c>
      <c r="K188" s="111">
        <f t="shared" ca="1" si="47"/>
        <v>0</v>
      </c>
    </row>
    <row r="189" spans="1:11" outlineLevel="1" x14ac:dyDescent="0.25">
      <c r="A189" s="30" t="str">
        <f>IF(ISBLANK('Input-Accounts'!A189),"",'Input-Accounts'!A189)</f>
        <v/>
      </c>
      <c r="B189" t="str">
        <f>IF(ISBLANK('Input-Accounts'!B189),"",'Input-Accounts'!B189)</f>
        <v/>
      </c>
      <c r="C189" s="30" t="str">
        <f>IF(ISBLANK('Input-Accounts'!C189),"",'Input-Accounts'!C189)</f>
        <v/>
      </c>
      <c r="D189" s="11"/>
      <c r="E189" s="11"/>
      <c r="G189" s="11"/>
      <c r="H189" s="11"/>
      <c r="I189" s="11"/>
      <c r="J189" s="11"/>
      <c r="K189" s="11"/>
    </row>
    <row r="190" spans="1:11" outlineLevel="1" x14ac:dyDescent="0.25">
      <c r="A190" s="30">
        <f>IF(ISBLANK('Input-Accounts'!A190),"",'Input-Accounts'!A190)</f>
        <v>164</v>
      </c>
      <c r="B190" s="1" t="str">
        <f>IF(ISBLANK('Input-Accounts'!B190),"",'Input-Accounts'!B190)</f>
        <v>Underground Storage Expenses - Operation</v>
      </c>
      <c r="C190" s="30" t="str">
        <f>IF(ISBLANK('Input-Accounts'!C190),"",'Input-Accounts'!C190)</f>
        <v/>
      </c>
      <c r="D190" s="11"/>
      <c r="E190" s="11"/>
      <c r="G190" s="11"/>
      <c r="H190" s="11"/>
      <c r="I190" s="11"/>
      <c r="J190" s="11"/>
      <c r="K190" s="11"/>
    </row>
    <row r="191" spans="1:11" outlineLevel="1" x14ac:dyDescent="0.25">
      <c r="A191" s="30">
        <f>IF(ISBLANK('Input-Accounts'!A191),"",'Input-Accounts'!A191)</f>
        <v>165</v>
      </c>
      <c r="B191" s="49" t="str">
        <f>IF(ISBLANK('Input-Accounts'!B191),"",'Input-Accounts'!B191)</f>
        <v>Supervision and Engineering</v>
      </c>
      <c r="C191" s="30">
        <f>IF(ISBLANK('Input-Accounts'!C191),"",'Input-Accounts'!C191)</f>
        <v>814</v>
      </c>
      <c r="D191" s="11">
        <f t="shared" ref="D191:D197" ca="1" si="48">INDIRECT("Classification!"&amp;$D$5&amp;ROW())</f>
        <v>0</v>
      </c>
      <c r="E191" s="11">
        <f t="shared" ref="E191:E198" ca="1" si="49">IFERROR(IF(D191="","",IF(D191=0,0,IF(ABS(D191-SUM($G191:$K191))&lt;Check_Limit,0,1))),1)</f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1">
        <f ca="1">IFERROR(INDEX(G$391:G$427,MATCH($F191,$B$391:$B$427,0))/INDEX($D$391:$D$427,MATCH($F191,$B$391:$B$427,0)),SUMIFS('Input-Ext Allocators'!D$8:D$68,'Input-Ext Allocators'!$B$8:$B$68,$F191))*$D191</f>
        <v>0</v>
      </c>
      <c r="H191" s="11">
        <f ca="1">IFERROR(INDEX(H$391:H$427,MATCH($F191,$B$391:$B$427,0))/INDEX($D$391:$D$427,MATCH($F191,$B$391:$B$427,0)),SUMIFS('Input-Ext Allocators'!E$8:E$68,'Input-Ext Allocators'!$B$8:$B$68,$F191))*$D191</f>
        <v>0</v>
      </c>
      <c r="I191" s="11">
        <f ca="1">IFERROR(INDEX(I$391:I$427,MATCH($F191,$B$391:$B$427,0))/INDEX($D$391:$D$427,MATCH($F191,$B$391:$B$427,0)),SUMIFS('Input-Ext Allocators'!F$8:F$68,'Input-Ext Allocators'!$B$8:$B$68,$F191))*$D191</f>
        <v>0</v>
      </c>
      <c r="J191" s="11">
        <f ca="1">IFERROR(INDEX(J$391:J$427,MATCH($F191,$B$391:$B$427,0))/INDEX($D$391:$D$427,MATCH($F191,$B$391:$B$427,0)),SUMIFS('Input-Ext Allocators'!G$8:G$68,'Input-Ext Allocators'!$B$8:$B$68,$F191))*$D191</f>
        <v>0</v>
      </c>
      <c r="K191" s="11">
        <f ca="1">IFERROR(INDEX(K$391:K$427,MATCH($F191,$B$391:$B$427,0))/INDEX($D$391:$D$427,MATCH($F191,$B$391:$B$427,0)),SUMIFS('Input-Ext Allocators'!H$8:H$68,'Input-Ext Allocators'!$B$8:$B$68,$F191))*$D191</f>
        <v>0</v>
      </c>
    </row>
    <row r="192" spans="1:11" outlineLevel="1" x14ac:dyDescent="0.25">
      <c r="A192" s="30">
        <f>IF(ISBLANK('Input-Accounts'!A192),"",'Input-Accounts'!A192)</f>
        <v>166</v>
      </c>
      <c r="B192" s="49" t="str">
        <f>IF(ISBLANK('Input-Accounts'!B192),"",'Input-Accounts'!B192)</f>
        <v>Lines Expenses</v>
      </c>
      <c r="C192" s="30">
        <f>IF(ISBLANK('Input-Accounts'!C192),"",'Input-Accounts'!C192)</f>
        <v>817</v>
      </c>
      <c r="D192" s="11">
        <f t="shared" ca="1" si="48"/>
        <v>0</v>
      </c>
      <c r="E192" s="11">
        <f t="shared" ca="1" si="49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1">
        <f ca="1">IFERROR(INDEX(G$391:G$427,MATCH($F192,$B$391:$B$427,0))/INDEX($D$391:$D$427,MATCH($F192,$B$391:$B$427,0)),SUMIFS('Input-Ext Allocators'!D$8:D$68,'Input-Ext Allocators'!$B$8:$B$68,$F192))*$D192</f>
        <v>0</v>
      </c>
      <c r="H192" s="11">
        <f ca="1">IFERROR(INDEX(H$391:H$427,MATCH($F192,$B$391:$B$427,0))/INDEX($D$391:$D$427,MATCH($F192,$B$391:$B$427,0)),SUMIFS('Input-Ext Allocators'!E$8:E$68,'Input-Ext Allocators'!$B$8:$B$68,$F192))*$D192</f>
        <v>0</v>
      </c>
      <c r="I192" s="11">
        <f ca="1">IFERROR(INDEX(I$391:I$427,MATCH($F192,$B$391:$B$427,0))/INDEX($D$391:$D$427,MATCH($F192,$B$391:$B$427,0)),SUMIFS('Input-Ext Allocators'!F$8:F$68,'Input-Ext Allocators'!$B$8:$B$68,$F192))*$D192</f>
        <v>0</v>
      </c>
      <c r="J192" s="11">
        <f ca="1">IFERROR(INDEX(J$391:J$427,MATCH($F192,$B$391:$B$427,0))/INDEX($D$391:$D$427,MATCH($F192,$B$391:$B$427,0)),SUMIFS('Input-Ext Allocators'!G$8:G$68,'Input-Ext Allocators'!$B$8:$B$68,$F192))*$D192</f>
        <v>0</v>
      </c>
      <c r="K192" s="11">
        <f ca="1">IFERROR(INDEX(K$391:K$427,MATCH($F192,$B$391:$B$427,0))/INDEX($D$391:$D$427,MATCH($F192,$B$391:$B$427,0)),SUMIFS('Input-Ext Allocators'!H$8:H$68,'Input-Ext Allocators'!$B$8:$B$68,$F192))*$D192</f>
        <v>0</v>
      </c>
    </row>
    <row r="193" spans="1:11" outlineLevel="1" x14ac:dyDescent="0.25">
      <c r="A193" s="30">
        <f>IF(ISBLANK('Input-Accounts'!A193),"",'Input-Accounts'!A193)</f>
        <v>167</v>
      </c>
      <c r="B193" s="49" t="str">
        <f>IF(ISBLANK('Input-Accounts'!B193),"",'Input-Accounts'!B193)</f>
        <v>Compressor Station Expenses</v>
      </c>
      <c r="C193" s="30">
        <f>IF(ISBLANK('Input-Accounts'!C193),"",'Input-Accounts'!C193)</f>
        <v>818</v>
      </c>
      <c r="D193" s="11">
        <f t="shared" ca="1" si="48"/>
        <v>0</v>
      </c>
      <c r="E193" s="11">
        <f t="shared" ca="1" si="49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1">
        <f ca="1">IFERROR(INDEX(G$391:G$427,MATCH($F193,$B$391:$B$427,0))/INDEX($D$391:$D$427,MATCH($F193,$B$391:$B$427,0)),SUMIFS('Input-Ext Allocators'!D$8:D$68,'Input-Ext Allocators'!$B$8:$B$68,$F193))*$D193</f>
        <v>0</v>
      </c>
      <c r="H193" s="11">
        <f ca="1">IFERROR(INDEX(H$391:H$427,MATCH($F193,$B$391:$B$427,0))/INDEX($D$391:$D$427,MATCH($F193,$B$391:$B$427,0)),SUMIFS('Input-Ext Allocators'!E$8:E$68,'Input-Ext Allocators'!$B$8:$B$68,$F193))*$D193</f>
        <v>0</v>
      </c>
      <c r="I193" s="11">
        <f ca="1">IFERROR(INDEX(I$391:I$427,MATCH($F193,$B$391:$B$427,0))/INDEX($D$391:$D$427,MATCH($F193,$B$391:$B$427,0)),SUMIFS('Input-Ext Allocators'!F$8:F$68,'Input-Ext Allocators'!$B$8:$B$68,$F193))*$D193</f>
        <v>0</v>
      </c>
      <c r="J193" s="11">
        <f ca="1">IFERROR(INDEX(J$391:J$427,MATCH($F193,$B$391:$B$427,0))/INDEX($D$391:$D$427,MATCH($F193,$B$391:$B$427,0)),SUMIFS('Input-Ext Allocators'!G$8:G$68,'Input-Ext Allocators'!$B$8:$B$68,$F193))*$D193</f>
        <v>0</v>
      </c>
      <c r="K193" s="11">
        <f ca="1">IFERROR(INDEX(K$391:K$427,MATCH($F193,$B$391:$B$427,0))/INDEX($D$391:$D$427,MATCH($F193,$B$391:$B$427,0)),SUMIFS('Input-Ext Allocators'!H$8:H$68,'Input-Ext Allocators'!$B$8:$B$68,$F193))*$D193</f>
        <v>0</v>
      </c>
    </row>
    <row r="194" spans="1:11" outlineLevel="1" x14ac:dyDescent="0.25">
      <c r="A194" s="30">
        <f>IF(ISBLANK('Input-Accounts'!A194),"",'Input-Accounts'!A194)</f>
        <v>168</v>
      </c>
      <c r="B194" s="49" t="str">
        <f>IF(ISBLANK('Input-Accounts'!B194),"",'Input-Accounts'!B194)</f>
        <v>Compressor Station Fuel/Power</v>
      </c>
      <c r="C194" s="30">
        <f>IF(ISBLANK('Input-Accounts'!C194),"",'Input-Accounts'!C194)</f>
        <v>819</v>
      </c>
      <c r="D194" s="11">
        <f t="shared" ca="1" si="48"/>
        <v>0</v>
      </c>
      <c r="E194" s="11">
        <f t="shared" ca="1" si="49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1">
        <f ca="1">IFERROR(INDEX(G$391:G$427,MATCH($F194,$B$391:$B$427,0))/INDEX($D$391:$D$427,MATCH($F194,$B$391:$B$427,0)),SUMIFS('Input-Ext Allocators'!D$8:D$68,'Input-Ext Allocators'!$B$8:$B$68,$F194))*$D194</f>
        <v>0</v>
      </c>
      <c r="H194" s="11">
        <f ca="1">IFERROR(INDEX(H$391:H$427,MATCH($F194,$B$391:$B$427,0))/INDEX($D$391:$D$427,MATCH($F194,$B$391:$B$427,0)),SUMIFS('Input-Ext Allocators'!E$8:E$68,'Input-Ext Allocators'!$B$8:$B$68,$F194))*$D194</f>
        <v>0</v>
      </c>
      <c r="I194" s="11">
        <f ca="1">IFERROR(INDEX(I$391:I$427,MATCH($F194,$B$391:$B$427,0))/INDEX($D$391:$D$427,MATCH($F194,$B$391:$B$427,0)),SUMIFS('Input-Ext Allocators'!F$8:F$68,'Input-Ext Allocators'!$B$8:$B$68,$F194))*$D194</f>
        <v>0</v>
      </c>
      <c r="J194" s="11">
        <f ca="1">IFERROR(INDEX(J$391:J$427,MATCH($F194,$B$391:$B$427,0))/INDEX($D$391:$D$427,MATCH($F194,$B$391:$B$427,0)),SUMIFS('Input-Ext Allocators'!G$8:G$68,'Input-Ext Allocators'!$B$8:$B$68,$F194))*$D194</f>
        <v>0</v>
      </c>
      <c r="K194" s="11">
        <f ca="1">IFERROR(INDEX(K$391:K$427,MATCH($F194,$B$391:$B$427,0))/INDEX($D$391:$D$427,MATCH($F194,$B$391:$B$427,0)),SUMIFS('Input-Ext Allocators'!H$8:H$68,'Input-Ext Allocators'!$B$8:$B$68,$F194))*$D194</f>
        <v>0</v>
      </c>
    </row>
    <row r="195" spans="1:11" outlineLevel="1" x14ac:dyDescent="0.25">
      <c r="A195" s="30">
        <f>IF(ISBLANK('Input-Accounts'!A195),"",'Input-Accounts'!A195)</f>
        <v>169</v>
      </c>
      <c r="B195" s="49" t="str">
        <f>IF(ISBLANK('Input-Accounts'!B195),"",'Input-Accounts'!B195)</f>
        <v>Meas/Reg Station Expenses</v>
      </c>
      <c r="C195" s="30">
        <f>IF(ISBLANK('Input-Accounts'!C195),"",'Input-Accounts'!C195)</f>
        <v>820</v>
      </c>
      <c r="D195" s="11">
        <f t="shared" ca="1" si="48"/>
        <v>0</v>
      </c>
      <c r="E195" s="11">
        <f t="shared" ca="1" si="49"/>
        <v>0</v>
      </c>
      <c r="F195" s="3" t="str" cm="1">
        <f t="array" aca="1" ref="F195" ca="1">IF(D195=0,"-",IF('Input-Accounts'!$E195&lt;&gt;0,'Input-Accounts'!$E195,INDEX('Input-Accounts'!$H195:$J195,,MATCH($F$6,'Input-Accounts'!$H$6:$J$6,0))))</f>
        <v>-</v>
      </c>
      <c r="G195" s="11">
        <f ca="1">IFERROR(INDEX(G$391:G$427,MATCH($F195,$B$391:$B$427,0))/INDEX($D$391:$D$427,MATCH($F195,$B$391:$B$427,0)),SUMIFS('Input-Ext Allocators'!D$8:D$68,'Input-Ext Allocators'!$B$8:$B$68,$F195))*$D195</f>
        <v>0</v>
      </c>
      <c r="H195" s="11">
        <f ca="1">IFERROR(INDEX(H$391:H$427,MATCH($F195,$B$391:$B$427,0))/INDEX($D$391:$D$427,MATCH($F195,$B$391:$B$427,0)),SUMIFS('Input-Ext Allocators'!E$8:E$68,'Input-Ext Allocators'!$B$8:$B$68,$F195))*$D195</f>
        <v>0</v>
      </c>
      <c r="I195" s="11">
        <f ca="1">IFERROR(INDEX(I$391:I$427,MATCH($F195,$B$391:$B$427,0))/INDEX($D$391:$D$427,MATCH($F195,$B$391:$B$427,0)),SUMIFS('Input-Ext Allocators'!F$8:F$68,'Input-Ext Allocators'!$B$8:$B$68,$F195))*$D195</f>
        <v>0</v>
      </c>
      <c r="J195" s="11">
        <f ca="1">IFERROR(INDEX(J$391:J$427,MATCH($F195,$B$391:$B$427,0))/INDEX($D$391:$D$427,MATCH($F195,$B$391:$B$427,0)),SUMIFS('Input-Ext Allocators'!G$8:G$68,'Input-Ext Allocators'!$B$8:$B$68,$F195))*$D195</f>
        <v>0</v>
      </c>
      <c r="K195" s="11">
        <f ca="1">IFERROR(INDEX(K$391:K$427,MATCH($F195,$B$391:$B$427,0))/INDEX($D$391:$D$427,MATCH($F195,$B$391:$B$427,0)),SUMIFS('Input-Ext Allocators'!H$8:H$68,'Input-Ext Allocators'!$B$8:$B$68,$F195))*$D195</f>
        <v>0</v>
      </c>
    </row>
    <row r="196" spans="1:11" outlineLevel="1" x14ac:dyDescent="0.25">
      <c r="A196" s="30">
        <f>IF(ISBLANK('Input-Accounts'!A196),"",'Input-Accounts'!A196)</f>
        <v>170</v>
      </c>
      <c r="B196" s="49" t="str">
        <f>IF(ISBLANK('Input-Accounts'!B196),"",'Input-Accounts'!B196)</f>
        <v>Other Expenses</v>
      </c>
      <c r="C196" s="30">
        <f>IF(ISBLANK('Input-Accounts'!C196),"",'Input-Accounts'!C196)</f>
        <v>824</v>
      </c>
      <c r="D196" s="11">
        <f t="shared" ca="1" si="48"/>
        <v>0</v>
      </c>
      <c r="E196" s="11">
        <f t="shared" ca="1" si="49"/>
        <v>0</v>
      </c>
      <c r="F196" s="3" t="str" cm="1">
        <f t="array" aca="1" ref="F196" ca="1">IF(D196=0,"-",IF('Input-Accounts'!$E196&lt;&gt;0,'Input-Accounts'!$E196,INDEX('Input-Accounts'!$H196:$J196,,MATCH($F$6,'Input-Accounts'!$H$6:$J$6,0))))</f>
        <v>-</v>
      </c>
      <c r="G196" s="11">
        <f ca="1">IFERROR(INDEX(G$391:G$427,MATCH($F196,$B$391:$B$427,0))/INDEX($D$391:$D$427,MATCH($F196,$B$391:$B$427,0)),SUMIFS('Input-Ext Allocators'!D$8:D$68,'Input-Ext Allocators'!$B$8:$B$68,$F196))*$D196</f>
        <v>0</v>
      </c>
      <c r="H196" s="11">
        <f ca="1">IFERROR(INDEX(H$391:H$427,MATCH($F196,$B$391:$B$427,0))/INDEX($D$391:$D$427,MATCH($F196,$B$391:$B$427,0)),SUMIFS('Input-Ext Allocators'!E$8:E$68,'Input-Ext Allocators'!$B$8:$B$68,$F196))*$D196</f>
        <v>0</v>
      </c>
      <c r="I196" s="11">
        <f ca="1">IFERROR(INDEX(I$391:I$427,MATCH($F196,$B$391:$B$427,0))/INDEX($D$391:$D$427,MATCH($F196,$B$391:$B$427,0)),SUMIFS('Input-Ext Allocators'!F$8:F$68,'Input-Ext Allocators'!$B$8:$B$68,$F196))*$D196</f>
        <v>0</v>
      </c>
      <c r="J196" s="11">
        <f ca="1">IFERROR(INDEX(J$391:J$427,MATCH($F196,$B$391:$B$427,0))/INDEX($D$391:$D$427,MATCH($F196,$B$391:$B$427,0)),SUMIFS('Input-Ext Allocators'!G$8:G$68,'Input-Ext Allocators'!$B$8:$B$68,$F196))*$D196</f>
        <v>0</v>
      </c>
      <c r="K196" s="11">
        <f ca="1">IFERROR(INDEX(K$391:K$427,MATCH($F196,$B$391:$B$427,0))/INDEX($D$391:$D$427,MATCH($F196,$B$391:$B$427,0)),SUMIFS('Input-Ext Allocators'!H$8:H$68,'Input-Ext Allocators'!$B$8:$B$68,$F196))*$D196</f>
        <v>0</v>
      </c>
    </row>
    <row r="197" spans="1:11" outlineLevel="1" x14ac:dyDescent="0.25">
      <c r="A197" s="30">
        <f>IF(ISBLANK('Input-Accounts'!A197),"",'Input-Accounts'!A197)</f>
        <v>171</v>
      </c>
      <c r="B197" s="49" t="str">
        <f>IF(ISBLANK('Input-Accounts'!B197),"",'Input-Accounts'!B197)</f>
        <v>Storage Well Royalties</v>
      </c>
      <c r="C197" s="30">
        <f>IF(ISBLANK('Input-Accounts'!C197),"",'Input-Accounts'!C197)</f>
        <v>825</v>
      </c>
      <c r="D197" s="11">
        <f t="shared" ca="1" si="48"/>
        <v>0</v>
      </c>
      <c r="E197" s="11">
        <f t="shared" ca="1" si="49"/>
        <v>0</v>
      </c>
      <c r="F197" s="3" t="str" cm="1">
        <f t="array" aca="1" ref="F197" ca="1">IF(D197=0,"-",IF('Input-Accounts'!$E197&lt;&gt;0,'Input-Accounts'!$E197,INDEX('Input-Accounts'!$H197:$J197,,MATCH($F$6,'Input-Accounts'!$H$6:$J$6,0))))</f>
        <v>-</v>
      </c>
      <c r="G197" s="11">
        <f ca="1">IFERROR(INDEX(G$391:G$427,MATCH($F197,$B$391:$B$427,0))/INDEX($D$391:$D$427,MATCH($F197,$B$391:$B$427,0)),SUMIFS('Input-Ext Allocators'!D$8:D$68,'Input-Ext Allocators'!$B$8:$B$68,$F197))*$D197</f>
        <v>0</v>
      </c>
      <c r="H197" s="11">
        <f ca="1">IFERROR(INDEX(H$391:H$427,MATCH($F197,$B$391:$B$427,0))/INDEX($D$391:$D$427,MATCH($F197,$B$391:$B$427,0)),SUMIFS('Input-Ext Allocators'!E$8:E$68,'Input-Ext Allocators'!$B$8:$B$68,$F197))*$D197</f>
        <v>0</v>
      </c>
      <c r="I197" s="11">
        <f ca="1">IFERROR(INDEX(I$391:I$427,MATCH($F197,$B$391:$B$427,0))/INDEX($D$391:$D$427,MATCH($F197,$B$391:$B$427,0)),SUMIFS('Input-Ext Allocators'!F$8:F$68,'Input-Ext Allocators'!$B$8:$B$68,$F197))*$D197</f>
        <v>0</v>
      </c>
      <c r="J197" s="11">
        <f ca="1">IFERROR(INDEX(J$391:J$427,MATCH($F197,$B$391:$B$427,0))/INDEX($D$391:$D$427,MATCH($F197,$B$391:$B$427,0)),SUMIFS('Input-Ext Allocators'!G$8:G$68,'Input-Ext Allocators'!$B$8:$B$68,$F197))*$D197</f>
        <v>0</v>
      </c>
      <c r="K197" s="11">
        <f ca="1">IFERROR(INDEX(K$391:K$427,MATCH($F197,$B$391:$B$427,0))/INDEX($D$391:$D$427,MATCH($F197,$B$391:$B$427,0)),SUMIFS('Input-Ext Allocators'!H$8:H$68,'Input-Ext Allocators'!$B$8:$B$68,$F197))*$D197</f>
        <v>0</v>
      </c>
    </row>
    <row r="198" spans="1:11" outlineLevel="1" x14ac:dyDescent="0.25">
      <c r="A198" s="30">
        <f>IF(ISBLANK('Input-Accounts'!A198),"",'Input-Accounts'!A198)</f>
        <v>172</v>
      </c>
      <c r="B198" t="str">
        <f>IF(ISBLANK('Input-Accounts'!B198),"",'Input-Accounts'!B198)</f>
        <v>Subtotal - Underground Storage Expenses - Operation</v>
      </c>
      <c r="C198" s="30" t="str">
        <f>IF(ISBLANK('Input-Accounts'!C198),"",'Input-Accounts'!C198)</f>
        <v/>
      </c>
      <c r="D198" s="111">
        <f ca="1">SUBTOTAL(9,D191:D197)</f>
        <v>0</v>
      </c>
      <c r="E198" s="11">
        <f t="shared" ca="1" si="49"/>
        <v>0</v>
      </c>
      <c r="G198" s="111">
        <f t="shared" ref="G198:K198" ca="1" si="50">SUBTOTAL(9,G191:G197)</f>
        <v>0</v>
      </c>
      <c r="H198" s="111">
        <f t="shared" ca="1" si="50"/>
        <v>0</v>
      </c>
      <c r="I198" s="111">
        <f t="shared" ca="1" si="50"/>
        <v>0</v>
      </c>
      <c r="J198" s="111">
        <f t="shared" ca="1" si="50"/>
        <v>0</v>
      </c>
      <c r="K198" s="111">
        <f t="shared" ca="1" si="50"/>
        <v>0</v>
      </c>
    </row>
    <row r="199" spans="1:11" outlineLevel="1" x14ac:dyDescent="0.25">
      <c r="A199" s="30" t="str">
        <f>IF(ISBLANK('Input-Accounts'!A199),"",'Input-Accounts'!A199)</f>
        <v/>
      </c>
      <c r="B199" t="str">
        <f>IF(ISBLANK('Input-Accounts'!B199),"",'Input-Accounts'!B199)</f>
        <v/>
      </c>
      <c r="C199" s="30" t="str">
        <f>IF(ISBLANK('Input-Accounts'!C199),"",'Input-Accounts'!C199)</f>
        <v/>
      </c>
      <c r="D199" s="11"/>
      <c r="E199" s="11"/>
      <c r="G199" s="11"/>
      <c r="H199" s="11"/>
      <c r="I199" s="11"/>
      <c r="J199" s="11"/>
      <c r="K199" s="11"/>
    </row>
    <row r="200" spans="1:11" outlineLevel="1" x14ac:dyDescent="0.25">
      <c r="A200" s="30">
        <f>IF(ISBLANK('Input-Accounts'!A200),"",'Input-Accounts'!A200)</f>
        <v>173</v>
      </c>
      <c r="B200" s="1" t="str">
        <f>IF(ISBLANK('Input-Accounts'!B200),"",'Input-Accounts'!B200)</f>
        <v>Underground Storage Expenses - Maintenance</v>
      </c>
      <c r="C200" s="30" t="str">
        <f>IF(ISBLANK('Input-Accounts'!C200),"",'Input-Accounts'!C200)</f>
        <v/>
      </c>
      <c r="D200" s="11"/>
      <c r="E200" s="11"/>
      <c r="G200" s="11"/>
      <c r="H200" s="11"/>
      <c r="I200" s="11"/>
      <c r="J200" s="11"/>
      <c r="K200" s="11"/>
    </row>
    <row r="201" spans="1:11" outlineLevel="1" x14ac:dyDescent="0.25">
      <c r="A201" s="30">
        <f>IF(ISBLANK('Input-Accounts'!A201),"",'Input-Accounts'!A201)</f>
        <v>174</v>
      </c>
      <c r="B201" s="49" t="str">
        <f>IF(ISBLANK('Input-Accounts'!B201),"",'Input-Accounts'!B201)</f>
        <v>Structures and Improvements</v>
      </c>
      <c r="C201" s="30">
        <f>IF(ISBLANK('Input-Accounts'!C201),"",'Input-Accounts'!C201)</f>
        <v>831</v>
      </c>
      <c r="D201" s="11">
        <f t="shared" ref="D201:D206" ca="1" si="51">INDIRECT("Classification!"&amp;$D$5&amp;ROW())</f>
        <v>0</v>
      </c>
      <c r="E201" s="11">
        <f t="shared" ref="E201:E207" ca="1" si="52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1">
        <f ca="1">IFERROR(INDEX(G$391:G$427,MATCH($F201,$B$391:$B$427,0))/INDEX($D$391:$D$427,MATCH($F201,$B$391:$B$427,0)),SUMIFS('Input-Ext Allocators'!D$8:D$68,'Input-Ext Allocators'!$B$8:$B$68,$F201))*$D201</f>
        <v>0</v>
      </c>
      <c r="H201" s="11">
        <f ca="1">IFERROR(INDEX(H$391:H$427,MATCH($F201,$B$391:$B$427,0))/INDEX($D$391:$D$427,MATCH($F201,$B$391:$B$427,0)),SUMIFS('Input-Ext Allocators'!E$8:E$68,'Input-Ext Allocators'!$B$8:$B$68,$F201))*$D201</f>
        <v>0</v>
      </c>
      <c r="I201" s="11">
        <f ca="1">IFERROR(INDEX(I$391:I$427,MATCH($F201,$B$391:$B$427,0))/INDEX($D$391:$D$427,MATCH($F201,$B$391:$B$427,0)),SUMIFS('Input-Ext Allocators'!F$8:F$68,'Input-Ext Allocators'!$B$8:$B$68,$F201))*$D201</f>
        <v>0</v>
      </c>
      <c r="J201" s="11">
        <f ca="1">IFERROR(INDEX(J$391:J$427,MATCH($F201,$B$391:$B$427,0))/INDEX($D$391:$D$427,MATCH($F201,$B$391:$B$427,0)),SUMIFS('Input-Ext Allocators'!G$8:G$68,'Input-Ext Allocators'!$B$8:$B$68,$F201))*$D201</f>
        <v>0</v>
      </c>
      <c r="K201" s="11">
        <f ca="1">IFERROR(INDEX(K$391:K$427,MATCH($F201,$B$391:$B$427,0))/INDEX($D$391:$D$427,MATCH($F201,$B$391:$B$427,0)),SUMIFS('Input-Ext Allocators'!H$8:H$68,'Input-Ext Allocators'!$B$8:$B$68,$F201))*$D201</f>
        <v>0</v>
      </c>
    </row>
    <row r="202" spans="1:11" outlineLevel="1" x14ac:dyDescent="0.25">
      <c r="A202" s="30">
        <f>IF(ISBLANK('Input-Accounts'!A202),"",'Input-Accounts'!A202)</f>
        <v>175</v>
      </c>
      <c r="B202" s="49" t="str">
        <f>IF(ISBLANK('Input-Accounts'!B202),"",'Input-Accounts'!B202)</f>
        <v>Reservoirs and Wells</v>
      </c>
      <c r="C202" s="30">
        <f>IF(ISBLANK('Input-Accounts'!C202),"",'Input-Accounts'!C202)</f>
        <v>832</v>
      </c>
      <c r="D202" s="11">
        <f t="shared" ca="1" si="51"/>
        <v>0</v>
      </c>
      <c r="E202" s="11">
        <f t="shared" ca="1" si="52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1">
        <f ca="1">IFERROR(INDEX(G$391:G$427,MATCH($F202,$B$391:$B$427,0))/INDEX($D$391:$D$427,MATCH($F202,$B$391:$B$427,0)),SUMIFS('Input-Ext Allocators'!D$8:D$68,'Input-Ext Allocators'!$B$8:$B$68,$F202))*$D202</f>
        <v>0</v>
      </c>
      <c r="H202" s="11">
        <f ca="1">IFERROR(INDEX(H$391:H$427,MATCH($F202,$B$391:$B$427,0))/INDEX($D$391:$D$427,MATCH($F202,$B$391:$B$427,0)),SUMIFS('Input-Ext Allocators'!E$8:E$68,'Input-Ext Allocators'!$B$8:$B$68,$F202))*$D202</f>
        <v>0</v>
      </c>
      <c r="I202" s="11">
        <f ca="1">IFERROR(INDEX(I$391:I$427,MATCH($F202,$B$391:$B$427,0))/INDEX($D$391:$D$427,MATCH($F202,$B$391:$B$427,0)),SUMIFS('Input-Ext Allocators'!F$8:F$68,'Input-Ext Allocators'!$B$8:$B$68,$F202))*$D202</f>
        <v>0</v>
      </c>
      <c r="J202" s="11">
        <f ca="1">IFERROR(INDEX(J$391:J$427,MATCH($F202,$B$391:$B$427,0))/INDEX($D$391:$D$427,MATCH($F202,$B$391:$B$427,0)),SUMIFS('Input-Ext Allocators'!G$8:G$68,'Input-Ext Allocators'!$B$8:$B$68,$F202))*$D202</f>
        <v>0</v>
      </c>
      <c r="K202" s="11">
        <f ca="1">IFERROR(INDEX(K$391:K$427,MATCH($F202,$B$391:$B$427,0))/INDEX($D$391:$D$427,MATCH($F202,$B$391:$B$427,0)),SUMIFS('Input-Ext Allocators'!H$8:H$68,'Input-Ext Allocators'!$B$8:$B$68,$F202))*$D202</f>
        <v>0</v>
      </c>
    </row>
    <row r="203" spans="1:11" outlineLevel="1" x14ac:dyDescent="0.25">
      <c r="A203" s="30">
        <f>IF(ISBLANK('Input-Accounts'!A203),"",'Input-Accounts'!A203)</f>
        <v>176</v>
      </c>
      <c r="B203" s="49" t="str">
        <f>IF(ISBLANK('Input-Accounts'!B203),"",'Input-Accounts'!B203)</f>
        <v>Lines</v>
      </c>
      <c r="C203" s="30">
        <f>IF(ISBLANK('Input-Accounts'!C203),"",'Input-Accounts'!C203)</f>
        <v>833</v>
      </c>
      <c r="D203" s="11">
        <f t="shared" ca="1" si="51"/>
        <v>0</v>
      </c>
      <c r="E203" s="11">
        <f t="shared" ca="1" si="52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1">
        <f ca="1">IFERROR(INDEX(G$391:G$427,MATCH($F203,$B$391:$B$427,0))/INDEX($D$391:$D$427,MATCH($F203,$B$391:$B$427,0)),SUMIFS('Input-Ext Allocators'!D$8:D$68,'Input-Ext Allocators'!$B$8:$B$68,$F203))*$D203</f>
        <v>0</v>
      </c>
      <c r="H203" s="11">
        <f ca="1">IFERROR(INDEX(H$391:H$427,MATCH($F203,$B$391:$B$427,0))/INDEX($D$391:$D$427,MATCH($F203,$B$391:$B$427,0)),SUMIFS('Input-Ext Allocators'!E$8:E$68,'Input-Ext Allocators'!$B$8:$B$68,$F203))*$D203</f>
        <v>0</v>
      </c>
      <c r="I203" s="11">
        <f ca="1">IFERROR(INDEX(I$391:I$427,MATCH($F203,$B$391:$B$427,0))/INDEX($D$391:$D$427,MATCH($F203,$B$391:$B$427,0)),SUMIFS('Input-Ext Allocators'!F$8:F$68,'Input-Ext Allocators'!$B$8:$B$68,$F203))*$D203</f>
        <v>0</v>
      </c>
      <c r="J203" s="11">
        <f ca="1">IFERROR(INDEX(J$391:J$427,MATCH($F203,$B$391:$B$427,0))/INDEX($D$391:$D$427,MATCH($F203,$B$391:$B$427,0)),SUMIFS('Input-Ext Allocators'!G$8:G$68,'Input-Ext Allocators'!$B$8:$B$68,$F203))*$D203</f>
        <v>0</v>
      </c>
      <c r="K203" s="11">
        <f ca="1">IFERROR(INDEX(K$391:K$427,MATCH($F203,$B$391:$B$427,0))/INDEX($D$391:$D$427,MATCH($F203,$B$391:$B$427,0)),SUMIFS('Input-Ext Allocators'!H$8:H$68,'Input-Ext Allocators'!$B$8:$B$68,$F203))*$D203</f>
        <v>0</v>
      </c>
    </row>
    <row r="204" spans="1:11" outlineLevel="1" x14ac:dyDescent="0.25">
      <c r="A204" s="30">
        <f>IF(ISBLANK('Input-Accounts'!A204),"",'Input-Accounts'!A204)</f>
        <v>177</v>
      </c>
      <c r="B204" s="49" t="str">
        <f>IF(ISBLANK('Input-Accounts'!B204),"",'Input-Accounts'!B204)</f>
        <v>Compressor Station Equipment</v>
      </c>
      <c r="C204" s="30">
        <f>IF(ISBLANK('Input-Accounts'!C204),"",'Input-Accounts'!C204)</f>
        <v>834</v>
      </c>
      <c r="D204" s="11">
        <f t="shared" ca="1" si="51"/>
        <v>0</v>
      </c>
      <c r="E204" s="11">
        <f t="shared" ca="1" si="52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1">
        <f ca="1">IFERROR(INDEX(G$391:G$427,MATCH($F204,$B$391:$B$427,0))/INDEX($D$391:$D$427,MATCH($F204,$B$391:$B$427,0)),SUMIFS('Input-Ext Allocators'!D$8:D$68,'Input-Ext Allocators'!$B$8:$B$68,$F204))*$D204</f>
        <v>0</v>
      </c>
      <c r="H204" s="11">
        <f ca="1">IFERROR(INDEX(H$391:H$427,MATCH($F204,$B$391:$B$427,0))/INDEX($D$391:$D$427,MATCH($F204,$B$391:$B$427,0)),SUMIFS('Input-Ext Allocators'!E$8:E$68,'Input-Ext Allocators'!$B$8:$B$68,$F204))*$D204</f>
        <v>0</v>
      </c>
      <c r="I204" s="11">
        <f ca="1">IFERROR(INDEX(I$391:I$427,MATCH($F204,$B$391:$B$427,0))/INDEX($D$391:$D$427,MATCH($F204,$B$391:$B$427,0)),SUMIFS('Input-Ext Allocators'!F$8:F$68,'Input-Ext Allocators'!$B$8:$B$68,$F204))*$D204</f>
        <v>0</v>
      </c>
      <c r="J204" s="11">
        <f ca="1">IFERROR(INDEX(J$391:J$427,MATCH($F204,$B$391:$B$427,0))/INDEX($D$391:$D$427,MATCH($F204,$B$391:$B$427,0)),SUMIFS('Input-Ext Allocators'!G$8:G$68,'Input-Ext Allocators'!$B$8:$B$68,$F204))*$D204</f>
        <v>0</v>
      </c>
      <c r="K204" s="11">
        <f ca="1">IFERROR(INDEX(K$391:K$427,MATCH($F204,$B$391:$B$427,0))/INDEX($D$391:$D$427,MATCH($F204,$B$391:$B$427,0)),SUMIFS('Input-Ext Allocators'!H$8:H$68,'Input-Ext Allocators'!$B$8:$B$68,$F204))*$D204</f>
        <v>0</v>
      </c>
    </row>
    <row r="205" spans="1:11" outlineLevel="1" x14ac:dyDescent="0.25">
      <c r="A205" s="30">
        <f>IF(ISBLANK('Input-Accounts'!A205),"",'Input-Accounts'!A205)</f>
        <v>178</v>
      </c>
      <c r="B205" s="49" t="str">
        <f>IF(ISBLANK('Input-Accounts'!B205),"",'Input-Accounts'!B205)</f>
        <v>Measuring and Regulating Station Equipment</v>
      </c>
      <c r="C205" s="30">
        <f>IF(ISBLANK('Input-Accounts'!C205),"",'Input-Accounts'!C205)</f>
        <v>835</v>
      </c>
      <c r="D205" s="11">
        <f t="shared" ca="1" si="51"/>
        <v>0</v>
      </c>
      <c r="E205" s="11">
        <f t="shared" ca="1" si="52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1">
        <f ca="1">IFERROR(INDEX(G$391:G$427,MATCH($F205,$B$391:$B$427,0))/INDEX($D$391:$D$427,MATCH($F205,$B$391:$B$427,0)),SUMIFS('Input-Ext Allocators'!D$8:D$68,'Input-Ext Allocators'!$B$8:$B$68,$F205))*$D205</f>
        <v>0</v>
      </c>
      <c r="H205" s="11">
        <f ca="1">IFERROR(INDEX(H$391:H$427,MATCH($F205,$B$391:$B$427,0))/INDEX($D$391:$D$427,MATCH($F205,$B$391:$B$427,0)),SUMIFS('Input-Ext Allocators'!E$8:E$68,'Input-Ext Allocators'!$B$8:$B$68,$F205))*$D205</f>
        <v>0</v>
      </c>
      <c r="I205" s="11">
        <f ca="1">IFERROR(INDEX(I$391:I$427,MATCH($F205,$B$391:$B$427,0))/INDEX($D$391:$D$427,MATCH($F205,$B$391:$B$427,0)),SUMIFS('Input-Ext Allocators'!F$8:F$68,'Input-Ext Allocators'!$B$8:$B$68,$F205))*$D205</f>
        <v>0</v>
      </c>
      <c r="J205" s="11">
        <f ca="1">IFERROR(INDEX(J$391:J$427,MATCH($F205,$B$391:$B$427,0))/INDEX($D$391:$D$427,MATCH($F205,$B$391:$B$427,0)),SUMIFS('Input-Ext Allocators'!G$8:G$68,'Input-Ext Allocators'!$B$8:$B$68,$F205))*$D205</f>
        <v>0</v>
      </c>
      <c r="K205" s="11">
        <f ca="1">IFERROR(INDEX(K$391:K$427,MATCH($F205,$B$391:$B$427,0))/INDEX($D$391:$D$427,MATCH($F205,$B$391:$B$427,0)),SUMIFS('Input-Ext Allocators'!H$8:H$68,'Input-Ext Allocators'!$B$8:$B$68,$F205))*$D205</f>
        <v>0</v>
      </c>
    </row>
    <row r="206" spans="1:11" outlineLevel="1" x14ac:dyDescent="0.25">
      <c r="A206" s="30">
        <f>IF(ISBLANK('Input-Accounts'!A206),"",'Input-Accounts'!A206)</f>
        <v>179</v>
      </c>
      <c r="B206" s="49" t="str">
        <f>IF(ISBLANK('Input-Accounts'!B206),"",'Input-Accounts'!B206)</f>
        <v>Other Equipment</v>
      </c>
      <c r="C206" s="30">
        <f>IF(ISBLANK('Input-Accounts'!C206),"",'Input-Accounts'!C206)</f>
        <v>837</v>
      </c>
      <c r="D206" s="11">
        <f t="shared" ca="1" si="51"/>
        <v>0</v>
      </c>
      <c r="E206" s="11">
        <f t="shared" ca="1" si="52"/>
        <v>0</v>
      </c>
      <c r="F206" s="3" t="str" cm="1">
        <f t="array" aca="1" ref="F206" ca="1">IF(D206=0,"-",IF('Input-Accounts'!$E206&lt;&gt;0,'Input-Accounts'!$E206,INDEX('Input-Accounts'!$H206:$J206,,MATCH($F$6,'Input-Accounts'!$H$6:$J$6,0))))</f>
        <v>-</v>
      </c>
      <c r="G206" s="11">
        <f ca="1">IFERROR(INDEX(G$391:G$427,MATCH($F206,$B$391:$B$427,0))/INDEX($D$391:$D$427,MATCH($F206,$B$391:$B$427,0)),SUMIFS('Input-Ext Allocators'!D$8:D$68,'Input-Ext Allocators'!$B$8:$B$68,$F206))*$D206</f>
        <v>0</v>
      </c>
      <c r="H206" s="11">
        <f ca="1">IFERROR(INDEX(H$391:H$427,MATCH($F206,$B$391:$B$427,0))/INDEX($D$391:$D$427,MATCH($F206,$B$391:$B$427,0)),SUMIFS('Input-Ext Allocators'!E$8:E$68,'Input-Ext Allocators'!$B$8:$B$68,$F206))*$D206</f>
        <v>0</v>
      </c>
      <c r="I206" s="11">
        <f ca="1">IFERROR(INDEX(I$391:I$427,MATCH($F206,$B$391:$B$427,0))/INDEX($D$391:$D$427,MATCH($F206,$B$391:$B$427,0)),SUMIFS('Input-Ext Allocators'!F$8:F$68,'Input-Ext Allocators'!$B$8:$B$68,$F206))*$D206</f>
        <v>0</v>
      </c>
      <c r="J206" s="11">
        <f ca="1">IFERROR(INDEX(J$391:J$427,MATCH($F206,$B$391:$B$427,0))/INDEX($D$391:$D$427,MATCH($F206,$B$391:$B$427,0)),SUMIFS('Input-Ext Allocators'!G$8:G$68,'Input-Ext Allocators'!$B$8:$B$68,$F206))*$D206</f>
        <v>0</v>
      </c>
      <c r="K206" s="11">
        <f ca="1">IFERROR(INDEX(K$391:K$427,MATCH($F206,$B$391:$B$427,0))/INDEX($D$391:$D$427,MATCH($F206,$B$391:$B$427,0)),SUMIFS('Input-Ext Allocators'!H$8:H$68,'Input-Ext Allocators'!$B$8:$B$68,$F206))*$D206</f>
        <v>0</v>
      </c>
    </row>
    <row r="207" spans="1:11" outlineLevel="1" x14ac:dyDescent="0.25">
      <c r="A207" s="30">
        <f>IF(ISBLANK('Input-Accounts'!A207),"",'Input-Accounts'!A207)</f>
        <v>180</v>
      </c>
      <c r="B207" t="str">
        <f>IF(ISBLANK('Input-Accounts'!B207),"",'Input-Accounts'!B207)</f>
        <v>Subtotal - Underground Storage Expenses - Maintenance</v>
      </c>
      <c r="C207" s="30" t="str">
        <f>IF(ISBLANK('Input-Accounts'!C207),"",'Input-Accounts'!C207)</f>
        <v/>
      </c>
      <c r="D207" s="111">
        <f ca="1">SUBTOTAL(9,D201:D206)</f>
        <v>0</v>
      </c>
      <c r="E207" s="11">
        <f t="shared" ca="1" si="52"/>
        <v>0</v>
      </c>
      <c r="G207" s="111">
        <f t="shared" ref="G207:K207" ca="1" si="53">SUBTOTAL(9,G201:G206)</f>
        <v>0</v>
      </c>
      <c r="H207" s="111">
        <f t="shared" ca="1" si="53"/>
        <v>0</v>
      </c>
      <c r="I207" s="111">
        <f t="shared" ca="1" si="53"/>
        <v>0</v>
      </c>
      <c r="J207" s="111">
        <f t="shared" ca="1" si="53"/>
        <v>0</v>
      </c>
      <c r="K207" s="111">
        <f t="shared" ca="1" si="53"/>
        <v>0</v>
      </c>
    </row>
    <row r="208" spans="1:11" outlineLevel="1" x14ac:dyDescent="0.25">
      <c r="A208" s="30" t="str">
        <f>IF(ISBLANK('Input-Accounts'!A208),"",'Input-Accounts'!A208)</f>
        <v/>
      </c>
      <c r="B208" t="str">
        <f>IF(ISBLANK('Input-Accounts'!B208),"",'Input-Accounts'!B208)</f>
        <v/>
      </c>
      <c r="C208" s="30" t="str">
        <f>IF(ISBLANK('Input-Accounts'!C208),"",'Input-Accounts'!C208)</f>
        <v/>
      </c>
      <c r="D208" s="11"/>
      <c r="E208" s="11"/>
      <c r="G208" s="11"/>
      <c r="H208" s="11"/>
      <c r="I208" s="11"/>
      <c r="J208" s="11"/>
      <c r="K208" s="11"/>
    </row>
    <row r="209" spans="1:11" outlineLevel="1" x14ac:dyDescent="0.25">
      <c r="A209" s="30">
        <f>IF(ISBLANK('Input-Accounts'!A209),"",'Input-Accounts'!A209)</f>
        <v>181</v>
      </c>
      <c r="B209" s="1" t="str">
        <f>IF(ISBLANK('Input-Accounts'!B209),"",'Input-Accounts'!B209)</f>
        <v>Transmission Operation Expenses</v>
      </c>
      <c r="C209" s="30" t="str">
        <f>IF(ISBLANK('Input-Accounts'!C209),"",'Input-Accounts'!C209)</f>
        <v/>
      </c>
      <c r="D209" s="11"/>
      <c r="E209" s="11"/>
      <c r="F209" s="3"/>
      <c r="G209" s="11"/>
      <c r="H209" s="11"/>
      <c r="I209" s="11"/>
      <c r="J209" s="11"/>
      <c r="K209" s="11"/>
    </row>
    <row r="210" spans="1:11" outlineLevel="1" x14ac:dyDescent="0.25">
      <c r="A210" s="30">
        <f>IF(ISBLANK('Input-Accounts'!A210),"",'Input-Accounts'!A210)</f>
        <v>182</v>
      </c>
      <c r="B210" s="49" t="str">
        <f>IF(ISBLANK('Input-Accounts'!B210),"",'Input-Accounts'!B210)</f>
        <v>Operation supervision and engineering</v>
      </c>
      <c r="C210" s="30">
        <f>IF(ISBLANK('Input-Accounts'!C210),"",'Input-Accounts'!C210)</f>
        <v>850</v>
      </c>
      <c r="D210" s="11">
        <f t="shared" ref="D210:D216" ca="1" si="54">INDIRECT("Classification!"&amp;$D$5&amp;ROW())</f>
        <v>0</v>
      </c>
      <c r="E210" s="11">
        <f t="shared" ref="E210:E217" ca="1" si="55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1">
        <f ca="1">IFERROR(INDEX(G$391:G$427,MATCH($F210,$B$391:$B$427,0))/INDEX($D$391:$D$427,MATCH($F210,$B$391:$B$427,0)),SUMIFS('Input-Ext Allocators'!D$8:D$68,'Input-Ext Allocators'!$B$8:$B$68,$F210))*$D210</f>
        <v>0</v>
      </c>
      <c r="H210" s="11">
        <f ca="1">IFERROR(INDEX(H$391:H$427,MATCH($F210,$B$391:$B$427,0))/INDEX($D$391:$D$427,MATCH($F210,$B$391:$B$427,0)),SUMIFS('Input-Ext Allocators'!E$8:E$68,'Input-Ext Allocators'!$B$8:$B$68,$F210))*$D210</f>
        <v>0</v>
      </c>
      <c r="I210" s="11">
        <f ca="1">IFERROR(INDEX(I$391:I$427,MATCH($F210,$B$391:$B$427,0))/INDEX($D$391:$D$427,MATCH($F210,$B$391:$B$427,0)),SUMIFS('Input-Ext Allocators'!F$8:F$68,'Input-Ext Allocators'!$B$8:$B$68,$F210))*$D210</f>
        <v>0</v>
      </c>
      <c r="J210" s="11">
        <f ca="1">IFERROR(INDEX(J$391:J$427,MATCH($F210,$B$391:$B$427,0))/INDEX($D$391:$D$427,MATCH($F210,$B$391:$B$427,0)),SUMIFS('Input-Ext Allocators'!G$8:G$68,'Input-Ext Allocators'!$B$8:$B$68,$F210))*$D210</f>
        <v>0</v>
      </c>
      <c r="K210" s="11">
        <f ca="1">IFERROR(INDEX(K$391:K$427,MATCH($F210,$B$391:$B$427,0))/INDEX($D$391:$D$427,MATCH($F210,$B$391:$B$427,0)),SUMIFS('Input-Ext Allocators'!H$8:H$68,'Input-Ext Allocators'!$B$8:$B$68,$F210))*$D210</f>
        <v>0</v>
      </c>
    </row>
    <row r="211" spans="1:11" outlineLevel="1" x14ac:dyDescent="0.25">
      <c r="A211" s="30">
        <f>IF(ISBLANK('Input-Accounts'!A211),"",'Input-Accounts'!A211)</f>
        <v>183</v>
      </c>
      <c r="B211" s="49" t="str">
        <f>IF(ISBLANK('Input-Accounts'!B211),"",'Input-Accounts'!B211)</f>
        <v>Compressor station labor and expenses</v>
      </c>
      <c r="C211" s="30">
        <f>IF(ISBLANK('Input-Accounts'!C211),"",'Input-Accounts'!C211)</f>
        <v>853</v>
      </c>
      <c r="D211" s="11">
        <f t="shared" ca="1" si="54"/>
        <v>0</v>
      </c>
      <c r="E211" s="11">
        <f t="shared" ca="1" si="55"/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1">
        <f ca="1">IFERROR(INDEX(G$391:G$427,MATCH($F211,$B$391:$B$427,0))/INDEX($D$391:$D$427,MATCH($F211,$B$391:$B$427,0)),SUMIFS('Input-Ext Allocators'!D$8:D$68,'Input-Ext Allocators'!$B$8:$B$68,$F211))*$D211</f>
        <v>0</v>
      </c>
      <c r="H211" s="11">
        <f ca="1">IFERROR(INDEX(H$391:H$427,MATCH($F211,$B$391:$B$427,0))/INDEX($D$391:$D$427,MATCH($F211,$B$391:$B$427,0)),SUMIFS('Input-Ext Allocators'!E$8:E$68,'Input-Ext Allocators'!$B$8:$B$68,$F211))*$D211</f>
        <v>0</v>
      </c>
      <c r="I211" s="11">
        <f ca="1">IFERROR(INDEX(I$391:I$427,MATCH($F211,$B$391:$B$427,0))/INDEX($D$391:$D$427,MATCH($F211,$B$391:$B$427,0)),SUMIFS('Input-Ext Allocators'!F$8:F$68,'Input-Ext Allocators'!$B$8:$B$68,$F211))*$D211</f>
        <v>0</v>
      </c>
      <c r="J211" s="11">
        <f ca="1">IFERROR(INDEX(J$391:J$427,MATCH($F211,$B$391:$B$427,0))/INDEX($D$391:$D$427,MATCH($F211,$B$391:$B$427,0)),SUMIFS('Input-Ext Allocators'!G$8:G$68,'Input-Ext Allocators'!$B$8:$B$68,$F211))*$D211</f>
        <v>0</v>
      </c>
      <c r="K211" s="11">
        <f ca="1">IFERROR(INDEX(K$391:K$427,MATCH($F211,$B$391:$B$427,0))/INDEX($D$391:$D$427,MATCH($F211,$B$391:$B$427,0)),SUMIFS('Input-Ext Allocators'!H$8:H$68,'Input-Ext Allocators'!$B$8:$B$68,$F211))*$D211</f>
        <v>0</v>
      </c>
    </row>
    <row r="212" spans="1:11" outlineLevel="1" x14ac:dyDescent="0.25">
      <c r="A212" s="30">
        <f>IF(ISBLANK('Input-Accounts'!A212),"",'Input-Accounts'!A212)</f>
        <v>184</v>
      </c>
      <c r="B212" s="49" t="str">
        <f>IF(ISBLANK('Input-Accounts'!B212),"",'Input-Accounts'!B212)</f>
        <v>Gas for compressor station fuel</v>
      </c>
      <c r="C212" s="30">
        <f>IF(ISBLANK('Input-Accounts'!C212),"",'Input-Accounts'!C212)</f>
        <v>854</v>
      </c>
      <c r="D212" s="11">
        <f t="shared" ca="1" si="54"/>
        <v>0</v>
      </c>
      <c r="E212" s="11">
        <f t="shared" ca="1" si="55"/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1">
        <f ca="1">IFERROR(INDEX(G$391:G$427,MATCH($F212,$B$391:$B$427,0))/INDEX($D$391:$D$427,MATCH($F212,$B$391:$B$427,0)),SUMIFS('Input-Ext Allocators'!D$8:D$68,'Input-Ext Allocators'!$B$8:$B$68,$F212))*$D212</f>
        <v>0</v>
      </c>
      <c r="H212" s="11">
        <f ca="1">IFERROR(INDEX(H$391:H$427,MATCH($F212,$B$391:$B$427,0))/INDEX($D$391:$D$427,MATCH($F212,$B$391:$B$427,0)),SUMIFS('Input-Ext Allocators'!E$8:E$68,'Input-Ext Allocators'!$B$8:$B$68,$F212))*$D212</f>
        <v>0</v>
      </c>
      <c r="I212" s="11">
        <f ca="1">IFERROR(INDEX(I$391:I$427,MATCH($F212,$B$391:$B$427,0))/INDEX($D$391:$D$427,MATCH($F212,$B$391:$B$427,0)),SUMIFS('Input-Ext Allocators'!F$8:F$68,'Input-Ext Allocators'!$B$8:$B$68,$F212))*$D212</f>
        <v>0</v>
      </c>
      <c r="J212" s="11">
        <f ca="1">IFERROR(INDEX(J$391:J$427,MATCH($F212,$B$391:$B$427,0))/INDEX($D$391:$D$427,MATCH($F212,$B$391:$B$427,0)),SUMIFS('Input-Ext Allocators'!G$8:G$68,'Input-Ext Allocators'!$B$8:$B$68,$F212))*$D212</f>
        <v>0</v>
      </c>
      <c r="K212" s="11">
        <f ca="1">IFERROR(INDEX(K$391:K$427,MATCH($F212,$B$391:$B$427,0))/INDEX($D$391:$D$427,MATCH($F212,$B$391:$B$427,0)),SUMIFS('Input-Ext Allocators'!H$8:H$68,'Input-Ext Allocators'!$B$8:$B$68,$F212))*$D212</f>
        <v>0</v>
      </c>
    </row>
    <row r="213" spans="1:11" outlineLevel="1" x14ac:dyDescent="0.25">
      <c r="A213" s="30">
        <f>IF(ISBLANK('Input-Accounts'!A213),"",'Input-Accounts'!A213)</f>
        <v>185</v>
      </c>
      <c r="B213" s="49" t="str">
        <f>IF(ISBLANK('Input-Accounts'!B213),"",'Input-Accounts'!B213)</f>
        <v>Mains expenses</v>
      </c>
      <c r="C213" s="30">
        <f>IF(ISBLANK('Input-Accounts'!C213),"",'Input-Accounts'!C213)</f>
        <v>856</v>
      </c>
      <c r="D213" s="11">
        <f t="shared" ca="1" si="54"/>
        <v>0</v>
      </c>
      <c r="E213" s="11">
        <f t="shared" ca="1" si="55"/>
        <v>0</v>
      </c>
      <c r="F213" s="3" t="str" cm="1">
        <f t="array" aca="1" ref="F213" ca="1">IF(D213=0,"-",IF('Input-Accounts'!$E213&lt;&gt;0,'Input-Accounts'!$E213,INDEX('Input-Accounts'!$H213:$J213,,MATCH($F$6,'Input-Accounts'!$H$6:$J$6,0))))</f>
        <v>-</v>
      </c>
      <c r="G213" s="11">
        <f ca="1">IFERROR(INDEX(G$391:G$427,MATCH($F213,$B$391:$B$427,0))/INDEX($D$391:$D$427,MATCH($F213,$B$391:$B$427,0)),SUMIFS('Input-Ext Allocators'!D$8:D$68,'Input-Ext Allocators'!$B$8:$B$68,$F213))*$D213</f>
        <v>0</v>
      </c>
      <c r="H213" s="11">
        <f ca="1">IFERROR(INDEX(H$391:H$427,MATCH($F213,$B$391:$B$427,0))/INDEX($D$391:$D$427,MATCH($F213,$B$391:$B$427,0)),SUMIFS('Input-Ext Allocators'!E$8:E$68,'Input-Ext Allocators'!$B$8:$B$68,$F213))*$D213</f>
        <v>0</v>
      </c>
      <c r="I213" s="11">
        <f ca="1">IFERROR(INDEX(I$391:I$427,MATCH($F213,$B$391:$B$427,0))/INDEX($D$391:$D$427,MATCH($F213,$B$391:$B$427,0)),SUMIFS('Input-Ext Allocators'!F$8:F$68,'Input-Ext Allocators'!$B$8:$B$68,$F213))*$D213</f>
        <v>0</v>
      </c>
      <c r="J213" s="11">
        <f ca="1">IFERROR(INDEX(J$391:J$427,MATCH($F213,$B$391:$B$427,0))/INDEX($D$391:$D$427,MATCH($F213,$B$391:$B$427,0)),SUMIFS('Input-Ext Allocators'!G$8:G$68,'Input-Ext Allocators'!$B$8:$B$68,$F213))*$D213</f>
        <v>0</v>
      </c>
      <c r="K213" s="11">
        <f ca="1">IFERROR(INDEX(K$391:K$427,MATCH($F213,$B$391:$B$427,0))/INDEX($D$391:$D$427,MATCH($F213,$B$391:$B$427,0)),SUMIFS('Input-Ext Allocators'!H$8:H$68,'Input-Ext Allocators'!$B$8:$B$68,$F213))*$D213</f>
        <v>0</v>
      </c>
    </row>
    <row r="214" spans="1:11" outlineLevel="1" x14ac:dyDescent="0.25">
      <c r="A214" s="30">
        <f>IF(ISBLANK('Input-Accounts'!A214),"",'Input-Accounts'!A214)</f>
        <v>186</v>
      </c>
      <c r="B214" s="49" t="str">
        <f>IF(ISBLANK('Input-Accounts'!B214),"",'Input-Accounts'!B214)</f>
        <v>Measuring and regulating station expenses</v>
      </c>
      <c r="C214" s="30">
        <f>IF(ISBLANK('Input-Accounts'!C214),"",'Input-Accounts'!C214)</f>
        <v>857</v>
      </c>
      <c r="D214" s="11">
        <f t="shared" ca="1" si="54"/>
        <v>0</v>
      </c>
      <c r="E214" s="11">
        <f t="shared" ca="1" si="55"/>
        <v>0</v>
      </c>
      <c r="F214" s="3" t="str" cm="1">
        <f t="array" aca="1" ref="F214" ca="1">IF(D214=0,"-",IF('Input-Accounts'!$E214&lt;&gt;0,'Input-Accounts'!$E214,INDEX('Input-Accounts'!$H214:$J214,,MATCH($F$6,'Input-Accounts'!$H$6:$J$6,0))))</f>
        <v>-</v>
      </c>
      <c r="G214" s="11">
        <f ca="1">IFERROR(INDEX(G$391:G$427,MATCH($F214,$B$391:$B$427,0))/INDEX($D$391:$D$427,MATCH($F214,$B$391:$B$427,0)),SUMIFS('Input-Ext Allocators'!D$8:D$68,'Input-Ext Allocators'!$B$8:$B$68,$F214))*$D214</f>
        <v>0</v>
      </c>
      <c r="H214" s="11">
        <f ca="1">IFERROR(INDEX(H$391:H$427,MATCH($F214,$B$391:$B$427,0))/INDEX($D$391:$D$427,MATCH($F214,$B$391:$B$427,0)),SUMIFS('Input-Ext Allocators'!E$8:E$68,'Input-Ext Allocators'!$B$8:$B$68,$F214))*$D214</f>
        <v>0</v>
      </c>
      <c r="I214" s="11">
        <f ca="1">IFERROR(INDEX(I$391:I$427,MATCH($F214,$B$391:$B$427,0))/INDEX($D$391:$D$427,MATCH($F214,$B$391:$B$427,0)),SUMIFS('Input-Ext Allocators'!F$8:F$68,'Input-Ext Allocators'!$B$8:$B$68,$F214))*$D214</f>
        <v>0</v>
      </c>
      <c r="J214" s="11">
        <f ca="1">IFERROR(INDEX(J$391:J$427,MATCH($F214,$B$391:$B$427,0))/INDEX($D$391:$D$427,MATCH($F214,$B$391:$B$427,0)),SUMIFS('Input-Ext Allocators'!G$8:G$68,'Input-Ext Allocators'!$B$8:$B$68,$F214))*$D214</f>
        <v>0</v>
      </c>
      <c r="K214" s="11">
        <f ca="1">IFERROR(INDEX(K$391:K$427,MATCH($F214,$B$391:$B$427,0))/INDEX($D$391:$D$427,MATCH($F214,$B$391:$B$427,0)),SUMIFS('Input-Ext Allocators'!H$8:H$68,'Input-Ext Allocators'!$B$8:$B$68,$F214))*$D214</f>
        <v>0</v>
      </c>
    </row>
    <row r="215" spans="1:11" outlineLevel="1" x14ac:dyDescent="0.25">
      <c r="A215" s="30">
        <f>IF(ISBLANK('Input-Accounts'!A215),"",'Input-Accounts'!A215)</f>
        <v>187</v>
      </c>
      <c r="B215" s="49" t="str">
        <f>IF(ISBLANK('Input-Accounts'!B215),"",'Input-Accounts'!B215)</f>
        <v>Other expenses</v>
      </c>
      <c r="C215" s="30">
        <f>IF(ISBLANK('Input-Accounts'!C215),"",'Input-Accounts'!C215)</f>
        <v>859</v>
      </c>
      <c r="D215" s="11">
        <f t="shared" ca="1" si="54"/>
        <v>0</v>
      </c>
      <c r="E215" s="11">
        <f t="shared" ca="1" si="55"/>
        <v>0</v>
      </c>
      <c r="F215" s="3" t="str" cm="1">
        <f t="array" aca="1" ref="F215" ca="1">IF(D215=0,"-",IF('Input-Accounts'!$E215&lt;&gt;0,'Input-Accounts'!$E215,INDEX('Input-Accounts'!$H215:$J215,,MATCH($F$6,'Input-Accounts'!$H$6:$J$6,0))))</f>
        <v>-</v>
      </c>
      <c r="G215" s="11">
        <f ca="1">IFERROR(INDEX(G$391:G$427,MATCH($F215,$B$391:$B$427,0))/INDEX($D$391:$D$427,MATCH($F215,$B$391:$B$427,0)),SUMIFS('Input-Ext Allocators'!D$8:D$68,'Input-Ext Allocators'!$B$8:$B$68,$F215))*$D215</f>
        <v>0</v>
      </c>
      <c r="H215" s="11">
        <f ca="1">IFERROR(INDEX(H$391:H$427,MATCH($F215,$B$391:$B$427,0))/INDEX($D$391:$D$427,MATCH($F215,$B$391:$B$427,0)),SUMIFS('Input-Ext Allocators'!E$8:E$68,'Input-Ext Allocators'!$B$8:$B$68,$F215))*$D215</f>
        <v>0</v>
      </c>
      <c r="I215" s="11">
        <f ca="1">IFERROR(INDEX(I$391:I$427,MATCH($F215,$B$391:$B$427,0))/INDEX($D$391:$D$427,MATCH($F215,$B$391:$B$427,0)),SUMIFS('Input-Ext Allocators'!F$8:F$68,'Input-Ext Allocators'!$B$8:$B$68,$F215))*$D215</f>
        <v>0</v>
      </c>
      <c r="J215" s="11">
        <f ca="1">IFERROR(INDEX(J$391:J$427,MATCH($F215,$B$391:$B$427,0))/INDEX($D$391:$D$427,MATCH($F215,$B$391:$B$427,0)),SUMIFS('Input-Ext Allocators'!G$8:G$68,'Input-Ext Allocators'!$B$8:$B$68,$F215))*$D215</f>
        <v>0</v>
      </c>
      <c r="K215" s="11">
        <f ca="1">IFERROR(INDEX(K$391:K$427,MATCH($F215,$B$391:$B$427,0))/INDEX($D$391:$D$427,MATCH($F215,$B$391:$B$427,0)),SUMIFS('Input-Ext Allocators'!H$8:H$68,'Input-Ext Allocators'!$B$8:$B$68,$F215))*$D215</f>
        <v>0</v>
      </c>
    </row>
    <row r="216" spans="1:11" outlineLevel="1" x14ac:dyDescent="0.25">
      <c r="A216" s="30">
        <f>IF(ISBLANK('Input-Accounts'!A216),"",'Input-Accounts'!A216)</f>
        <v>188</v>
      </c>
      <c r="B216" s="49" t="str">
        <f>IF(ISBLANK('Input-Accounts'!B216),"",'Input-Accounts'!B216)</f>
        <v>Rents</v>
      </c>
      <c r="C216" s="30">
        <f>IF(ISBLANK('Input-Accounts'!C216),"",'Input-Accounts'!C216)</f>
        <v>860</v>
      </c>
      <c r="D216" s="11">
        <f t="shared" ca="1" si="54"/>
        <v>0</v>
      </c>
      <c r="E216" s="11">
        <f t="shared" ca="1" si="55"/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1">
        <f ca="1">IFERROR(INDEX(G$391:G$427,MATCH($F216,$B$391:$B$427,0))/INDEX($D$391:$D$427,MATCH($F216,$B$391:$B$427,0)),SUMIFS('Input-Ext Allocators'!D$8:D$68,'Input-Ext Allocators'!$B$8:$B$68,$F216))*$D216</f>
        <v>0</v>
      </c>
      <c r="H216" s="11">
        <f ca="1">IFERROR(INDEX(H$391:H$427,MATCH($F216,$B$391:$B$427,0))/INDEX($D$391:$D$427,MATCH($F216,$B$391:$B$427,0)),SUMIFS('Input-Ext Allocators'!E$8:E$68,'Input-Ext Allocators'!$B$8:$B$68,$F216))*$D216</f>
        <v>0</v>
      </c>
      <c r="I216" s="11">
        <f ca="1">IFERROR(INDEX(I$391:I$427,MATCH($F216,$B$391:$B$427,0))/INDEX($D$391:$D$427,MATCH($F216,$B$391:$B$427,0)),SUMIFS('Input-Ext Allocators'!F$8:F$68,'Input-Ext Allocators'!$B$8:$B$68,$F216))*$D216</f>
        <v>0</v>
      </c>
      <c r="J216" s="11">
        <f ca="1">IFERROR(INDEX(J$391:J$427,MATCH($F216,$B$391:$B$427,0))/INDEX($D$391:$D$427,MATCH($F216,$B$391:$B$427,0)),SUMIFS('Input-Ext Allocators'!G$8:G$68,'Input-Ext Allocators'!$B$8:$B$68,$F216))*$D216</f>
        <v>0</v>
      </c>
      <c r="K216" s="11">
        <f ca="1">IFERROR(INDEX(K$391:K$427,MATCH($F216,$B$391:$B$427,0))/INDEX($D$391:$D$427,MATCH($F216,$B$391:$B$427,0)),SUMIFS('Input-Ext Allocators'!H$8:H$68,'Input-Ext Allocators'!$B$8:$B$68,$F216))*$D216</f>
        <v>0</v>
      </c>
    </row>
    <row r="217" spans="1:11" outlineLevel="1" x14ac:dyDescent="0.25">
      <c r="A217" s="30">
        <f>IF(ISBLANK('Input-Accounts'!A217),"",'Input-Accounts'!A217)</f>
        <v>189</v>
      </c>
      <c r="B217" t="str">
        <f>IF(ISBLANK('Input-Accounts'!B217),"",'Input-Accounts'!B217)</f>
        <v>Subtotal - Transmission Operation Expenses</v>
      </c>
      <c r="C217" s="30" t="str">
        <f>IF(ISBLANK('Input-Accounts'!C217),"",'Input-Accounts'!C217)</f>
        <v/>
      </c>
      <c r="D217" s="111">
        <f ca="1">SUBTOTAL(9,D210:D216)</f>
        <v>0</v>
      </c>
      <c r="E217" s="11">
        <f t="shared" ca="1" si="55"/>
        <v>0</v>
      </c>
      <c r="G217" s="111">
        <f t="shared" ref="G217:K217" ca="1" si="56">SUBTOTAL(9,G210:G216)</f>
        <v>0</v>
      </c>
      <c r="H217" s="111">
        <f t="shared" ca="1" si="56"/>
        <v>0</v>
      </c>
      <c r="I217" s="111">
        <f t="shared" ca="1" si="56"/>
        <v>0</v>
      </c>
      <c r="J217" s="111">
        <f t="shared" ca="1" si="56"/>
        <v>0</v>
      </c>
      <c r="K217" s="111">
        <f t="shared" ca="1" si="56"/>
        <v>0</v>
      </c>
    </row>
    <row r="218" spans="1:11" outlineLevel="1" x14ac:dyDescent="0.25">
      <c r="A218" s="30" t="str">
        <f>IF(ISBLANK('Input-Accounts'!A218),"",'Input-Accounts'!A218)</f>
        <v/>
      </c>
      <c r="B218" t="str">
        <f>IF(ISBLANK('Input-Accounts'!B218),"",'Input-Accounts'!B218)</f>
        <v/>
      </c>
      <c r="C218" s="30" t="str">
        <f>IF(ISBLANK('Input-Accounts'!C218),"",'Input-Accounts'!C218)</f>
        <v/>
      </c>
      <c r="D218" s="11"/>
      <c r="E218" s="11"/>
      <c r="G218" s="11"/>
      <c r="H218" s="11"/>
      <c r="I218" s="11"/>
      <c r="J218" s="11"/>
      <c r="K218" s="11"/>
    </row>
    <row r="219" spans="1:11" outlineLevel="1" x14ac:dyDescent="0.25">
      <c r="A219" s="30">
        <f>IF(ISBLANK('Input-Accounts'!A219),"",'Input-Accounts'!A219)</f>
        <v>190</v>
      </c>
      <c r="B219" s="1" t="str">
        <f>IF(ISBLANK('Input-Accounts'!B219),"",'Input-Accounts'!B219)</f>
        <v>Transmission Maintenance Expenses</v>
      </c>
      <c r="C219" s="30" t="str">
        <f>IF(ISBLANK('Input-Accounts'!C219),"",'Input-Accounts'!C219)</f>
        <v/>
      </c>
      <c r="D219" s="11"/>
      <c r="E219" s="11"/>
      <c r="G219" s="11"/>
      <c r="H219" s="11"/>
      <c r="I219" s="11"/>
      <c r="J219" s="11"/>
      <c r="K219" s="11"/>
    </row>
    <row r="220" spans="1:11" outlineLevel="1" x14ac:dyDescent="0.25">
      <c r="A220" s="30">
        <f>IF(ISBLANK('Input-Accounts'!A220),"",'Input-Accounts'!A220)</f>
        <v>191</v>
      </c>
      <c r="B220" s="49" t="str">
        <f>IF(ISBLANK('Input-Accounts'!B220),"",'Input-Accounts'!B220)</f>
        <v>Maintenance of structures and improvements</v>
      </c>
      <c r="C220" s="30">
        <f>IF(ISBLANK('Input-Accounts'!C220),"",'Input-Accounts'!C220)</f>
        <v>862</v>
      </c>
      <c r="D220" s="11">
        <f t="shared" ref="D220:D225" ca="1" si="57">INDIRECT("Classification!"&amp;$D$5&amp;ROW())</f>
        <v>0</v>
      </c>
      <c r="E220" s="11">
        <f t="shared" ref="E220:E226" ca="1" si="58">IFERROR(IF(D220="","",IF(D220=0,0,IF(ABS(D220-SUM($G220:$K220))&lt;Check_Limit,0,1))),1)</f>
        <v>0</v>
      </c>
      <c r="F220" s="3" t="str" cm="1">
        <f t="array" aca="1" ref="F220" ca="1">IF(D220=0,"-",IF('Input-Accounts'!$E220&lt;&gt;0,'Input-Accounts'!$E220,INDEX('Input-Accounts'!$H220:$J220,,MATCH($F$6,'Input-Accounts'!$H$6:$J$6,0))))</f>
        <v>-</v>
      </c>
      <c r="G220" s="11">
        <f ca="1">IFERROR(INDEX(G$391:G$427,MATCH($F220,$B$391:$B$427,0))/INDEX($D$391:$D$427,MATCH($F220,$B$391:$B$427,0)),SUMIFS('Input-Ext Allocators'!D$8:D$68,'Input-Ext Allocators'!$B$8:$B$68,$F220))*$D220</f>
        <v>0</v>
      </c>
      <c r="H220" s="11">
        <f ca="1">IFERROR(INDEX(H$391:H$427,MATCH($F220,$B$391:$B$427,0))/INDEX($D$391:$D$427,MATCH($F220,$B$391:$B$427,0)),SUMIFS('Input-Ext Allocators'!E$8:E$68,'Input-Ext Allocators'!$B$8:$B$68,$F220))*$D220</f>
        <v>0</v>
      </c>
      <c r="I220" s="11">
        <f ca="1">IFERROR(INDEX(I$391:I$427,MATCH($F220,$B$391:$B$427,0))/INDEX($D$391:$D$427,MATCH($F220,$B$391:$B$427,0)),SUMIFS('Input-Ext Allocators'!F$8:F$68,'Input-Ext Allocators'!$B$8:$B$68,$F220))*$D220</f>
        <v>0</v>
      </c>
      <c r="J220" s="11">
        <f ca="1">IFERROR(INDEX(J$391:J$427,MATCH($F220,$B$391:$B$427,0))/INDEX($D$391:$D$427,MATCH($F220,$B$391:$B$427,0)),SUMIFS('Input-Ext Allocators'!G$8:G$68,'Input-Ext Allocators'!$B$8:$B$68,$F220))*$D220</f>
        <v>0</v>
      </c>
      <c r="K220" s="11">
        <f ca="1">IFERROR(INDEX(K$391:K$427,MATCH($F220,$B$391:$B$427,0))/INDEX($D$391:$D$427,MATCH($F220,$B$391:$B$427,0)),SUMIFS('Input-Ext Allocators'!H$8:H$68,'Input-Ext Allocators'!$B$8:$B$68,$F220))*$D220</f>
        <v>0</v>
      </c>
    </row>
    <row r="221" spans="1:11" outlineLevel="1" x14ac:dyDescent="0.25">
      <c r="A221" s="30">
        <f>IF(ISBLANK('Input-Accounts'!A221),"",'Input-Accounts'!A221)</f>
        <v>192</v>
      </c>
      <c r="B221" s="49" t="str">
        <f>IF(ISBLANK('Input-Accounts'!B221),"",'Input-Accounts'!B221)</f>
        <v>Maintenance of mains</v>
      </c>
      <c r="C221" s="30">
        <f>IF(ISBLANK('Input-Accounts'!C221),"",'Input-Accounts'!C221)</f>
        <v>863</v>
      </c>
      <c r="D221" s="11">
        <f t="shared" ca="1" si="57"/>
        <v>0</v>
      </c>
      <c r="E221" s="11">
        <f t="shared" ca="1" si="58"/>
        <v>0</v>
      </c>
      <c r="F221" s="3" t="str" cm="1">
        <f t="array" aca="1" ref="F221" ca="1">IF(D221=0,"-",IF('Input-Accounts'!$E221&lt;&gt;0,'Input-Accounts'!$E221,INDEX('Input-Accounts'!$H221:$J221,,MATCH($F$6,'Input-Accounts'!$H$6:$J$6,0))))</f>
        <v>-</v>
      </c>
      <c r="G221" s="11">
        <f ca="1">IFERROR(INDEX(G$391:G$427,MATCH($F221,$B$391:$B$427,0))/INDEX($D$391:$D$427,MATCH($F221,$B$391:$B$427,0)),SUMIFS('Input-Ext Allocators'!D$8:D$68,'Input-Ext Allocators'!$B$8:$B$68,$F221))*$D221</f>
        <v>0</v>
      </c>
      <c r="H221" s="11">
        <f ca="1">IFERROR(INDEX(H$391:H$427,MATCH($F221,$B$391:$B$427,0))/INDEX($D$391:$D$427,MATCH($F221,$B$391:$B$427,0)),SUMIFS('Input-Ext Allocators'!E$8:E$68,'Input-Ext Allocators'!$B$8:$B$68,$F221))*$D221</f>
        <v>0</v>
      </c>
      <c r="I221" s="11">
        <f ca="1">IFERROR(INDEX(I$391:I$427,MATCH($F221,$B$391:$B$427,0))/INDEX($D$391:$D$427,MATCH($F221,$B$391:$B$427,0)),SUMIFS('Input-Ext Allocators'!F$8:F$68,'Input-Ext Allocators'!$B$8:$B$68,$F221))*$D221</f>
        <v>0</v>
      </c>
      <c r="J221" s="11">
        <f ca="1">IFERROR(INDEX(J$391:J$427,MATCH($F221,$B$391:$B$427,0))/INDEX($D$391:$D$427,MATCH($F221,$B$391:$B$427,0)),SUMIFS('Input-Ext Allocators'!G$8:G$68,'Input-Ext Allocators'!$B$8:$B$68,$F221))*$D221</f>
        <v>0</v>
      </c>
      <c r="K221" s="11">
        <f ca="1">IFERROR(INDEX(K$391:K$427,MATCH($F221,$B$391:$B$427,0))/INDEX($D$391:$D$427,MATCH($F221,$B$391:$B$427,0)),SUMIFS('Input-Ext Allocators'!H$8:H$68,'Input-Ext Allocators'!$B$8:$B$68,$F221))*$D221</f>
        <v>0</v>
      </c>
    </row>
    <row r="222" spans="1:11" outlineLevel="1" x14ac:dyDescent="0.25">
      <c r="A222" s="30">
        <f>IF(ISBLANK('Input-Accounts'!A222),"",'Input-Accounts'!A222)</f>
        <v>193</v>
      </c>
      <c r="B222" s="49" t="str">
        <f>IF(ISBLANK('Input-Accounts'!B222),"",'Input-Accounts'!B222)</f>
        <v>Maintenance of compressor station equipment</v>
      </c>
      <c r="C222" s="30">
        <f>IF(ISBLANK('Input-Accounts'!C222),"",'Input-Accounts'!C222)</f>
        <v>864</v>
      </c>
      <c r="D222" s="11">
        <f t="shared" ca="1" si="57"/>
        <v>0</v>
      </c>
      <c r="E222" s="11">
        <f t="shared" ca="1" si="58"/>
        <v>0</v>
      </c>
      <c r="F222" s="3" t="str" cm="1">
        <f t="array" aca="1" ref="F222" ca="1">IF(D222=0,"-",IF('Input-Accounts'!$E222&lt;&gt;0,'Input-Accounts'!$E222,INDEX('Input-Accounts'!$H222:$J222,,MATCH($F$6,'Input-Accounts'!$H$6:$J$6,0))))</f>
        <v>-</v>
      </c>
      <c r="G222" s="11">
        <f ca="1">IFERROR(INDEX(G$391:G$427,MATCH($F222,$B$391:$B$427,0))/INDEX($D$391:$D$427,MATCH($F222,$B$391:$B$427,0)),SUMIFS('Input-Ext Allocators'!D$8:D$68,'Input-Ext Allocators'!$B$8:$B$68,$F222))*$D222</f>
        <v>0</v>
      </c>
      <c r="H222" s="11">
        <f ca="1">IFERROR(INDEX(H$391:H$427,MATCH($F222,$B$391:$B$427,0))/INDEX($D$391:$D$427,MATCH($F222,$B$391:$B$427,0)),SUMIFS('Input-Ext Allocators'!E$8:E$68,'Input-Ext Allocators'!$B$8:$B$68,$F222))*$D222</f>
        <v>0</v>
      </c>
      <c r="I222" s="11">
        <f ca="1">IFERROR(INDEX(I$391:I$427,MATCH($F222,$B$391:$B$427,0))/INDEX($D$391:$D$427,MATCH($F222,$B$391:$B$427,0)),SUMIFS('Input-Ext Allocators'!F$8:F$68,'Input-Ext Allocators'!$B$8:$B$68,$F222))*$D222</f>
        <v>0</v>
      </c>
      <c r="J222" s="11">
        <f ca="1">IFERROR(INDEX(J$391:J$427,MATCH($F222,$B$391:$B$427,0))/INDEX($D$391:$D$427,MATCH($F222,$B$391:$B$427,0)),SUMIFS('Input-Ext Allocators'!G$8:G$68,'Input-Ext Allocators'!$B$8:$B$68,$F222))*$D222</f>
        <v>0</v>
      </c>
      <c r="K222" s="11">
        <f ca="1">IFERROR(INDEX(K$391:K$427,MATCH($F222,$B$391:$B$427,0))/INDEX($D$391:$D$427,MATCH($F222,$B$391:$B$427,0)),SUMIFS('Input-Ext Allocators'!H$8:H$68,'Input-Ext Allocators'!$B$8:$B$68,$F222))*$D222</f>
        <v>0</v>
      </c>
    </row>
    <row r="223" spans="1:11" outlineLevel="1" x14ac:dyDescent="0.25">
      <c r="A223" s="30">
        <f>IF(ISBLANK('Input-Accounts'!A223),"",'Input-Accounts'!A223)</f>
        <v>194</v>
      </c>
      <c r="B223" s="49" t="str">
        <f>IF(ISBLANK('Input-Accounts'!B223),"",'Input-Accounts'!B223)</f>
        <v>Maintenance of measuring and regulating station equipment</v>
      </c>
      <c r="C223" s="30">
        <f>IF(ISBLANK('Input-Accounts'!C223),"",'Input-Accounts'!C223)</f>
        <v>865</v>
      </c>
      <c r="D223" s="11">
        <f t="shared" ca="1" si="57"/>
        <v>0</v>
      </c>
      <c r="E223" s="11">
        <f t="shared" ca="1" si="58"/>
        <v>0</v>
      </c>
      <c r="F223" s="3" t="str" cm="1">
        <f t="array" aca="1" ref="F223" ca="1">IF(D223=0,"-",IF('Input-Accounts'!$E223&lt;&gt;0,'Input-Accounts'!$E223,INDEX('Input-Accounts'!$H223:$J223,,MATCH($F$6,'Input-Accounts'!$H$6:$J$6,0))))</f>
        <v>-</v>
      </c>
      <c r="G223" s="11">
        <f ca="1">IFERROR(INDEX(G$391:G$427,MATCH($F223,$B$391:$B$427,0))/INDEX($D$391:$D$427,MATCH($F223,$B$391:$B$427,0)),SUMIFS('Input-Ext Allocators'!D$8:D$68,'Input-Ext Allocators'!$B$8:$B$68,$F223))*$D223</f>
        <v>0</v>
      </c>
      <c r="H223" s="11">
        <f ca="1">IFERROR(INDEX(H$391:H$427,MATCH($F223,$B$391:$B$427,0))/INDEX($D$391:$D$427,MATCH($F223,$B$391:$B$427,0)),SUMIFS('Input-Ext Allocators'!E$8:E$68,'Input-Ext Allocators'!$B$8:$B$68,$F223))*$D223</f>
        <v>0</v>
      </c>
      <c r="I223" s="11">
        <f ca="1">IFERROR(INDEX(I$391:I$427,MATCH($F223,$B$391:$B$427,0))/INDEX($D$391:$D$427,MATCH($F223,$B$391:$B$427,0)),SUMIFS('Input-Ext Allocators'!F$8:F$68,'Input-Ext Allocators'!$B$8:$B$68,$F223))*$D223</f>
        <v>0</v>
      </c>
      <c r="J223" s="11">
        <f ca="1">IFERROR(INDEX(J$391:J$427,MATCH($F223,$B$391:$B$427,0))/INDEX($D$391:$D$427,MATCH($F223,$B$391:$B$427,0)),SUMIFS('Input-Ext Allocators'!G$8:G$68,'Input-Ext Allocators'!$B$8:$B$68,$F223))*$D223</f>
        <v>0</v>
      </c>
      <c r="K223" s="11">
        <f ca="1">IFERROR(INDEX(K$391:K$427,MATCH($F223,$B$391:$B$427,0))/INDEX($D$391:$D$427,MATCH($F223,$B$391:$B$427,0)),SUMIFS('Input-Ext Allocators'!H$8:H$68,'Input-Ext Allocators'!$B$8:$B$68,$F223))*$D223</f>
        <v>0</v>
      </c>
    </row>
    <row r="224" spans="1:11" outlineLevel="1" x14ac:dyDescent="0.25">
      <c r="A224" s="30">
        <f>IF(ISBLANK('Input-Accounts'!A224),"",'Input-Accounts'!A224)</f>
        <v>195</v>
      </c>
      <c r="B224" s="49" t="str">
        <f>IF(ISBLANK('Input-Accounts'!B224),"",'Input-Accounts'!B224)</f>
        <v>Maintenance of communication equipment</v>
      </c>
      <c r="C224" s="30">
        <f>IF(ISBLANK('Input-Accounts'!C224),"",'Input-Accounts'!C224)</f>
        <v>866</v>
      </c>
      <c r="D224" s="11">
        <f t="shared" ca="1" si="57"/>
        <v>0</v>
      </c>
      <c r="E224" s="11">
        <f t="shared" ca="1" si="58"/>
        <v>0</v>
      </c>
      <c r="F224" s="3" t="str" cm="1">
        <f t="array" aca="1" ref="F224" ca="1">IF(D224=0,"-",IF('Input-Accounts'!$E224&lt;&gt;0,'Input-Accounts'!$E224,INDEX('Input-Accounts'!$H224:$J224,,MATCH($F$6,'Input-Accounts'!$H$6:$J$6,0))))</f>
        <v>-</v>
      </c>
      <c r="G224" s="11">
        <f ca="1">IFERROR(INDEX(G$391:G$427,MATCH($F224,$B$391:$B$427,0))/INDEX($D$391:$D$427,MATCH($F224,$B$391:$B$427,0)),SUMIFS('Input-Ext Allocators'!D$8:D$68,'Input-Ext Allocators'!$B$8:$B$68,$F224))*$D224</f>
        <v>0</v>
      </c>
      <c r="H224" s="11">
        <f ca="1">IFERROR(INDEX(H$391:H$427,MATCH($F224,$B$391:$B$427,0))/INDEX($D$391:$D$427,MATCH($F224,$B$391:$B$427,0)),SUMIFS('Input-Ext Allocators'!E$8:E$68,'Input-Ext Allocators'!$B$8:$B$68,$F224))*$D224</f>
        <v>0</v>
      </c>
      <c r="I224" s="11">
        <f ca="1">IFERROR(INDEX(I$391:I$427,MATCH($F224,$B$391:$B$427,0))/INDEX($D$391:$D$427,MATCH($F224,$B$391:$B$427,0)),SUMIFS('Input-Ext Allocators'!F$8:F$68,'Input-Ext Allocators'!$B$8:$B$68,$F224))*$D224</f>
        <v>0</v>
      </c>
      <c r="J224" s="11">
        <f ca="1">IFERROR(INDEX(J$391:J$427,MATCH($F224,$B$391:$B$427,0))/INDEX($D$391:$D$427,MATCH($F224,$B$391:$B$427,0)),SUMIFS('Input-Ext Allocators'!G$8:G$68,'Input-Ext Allocators'!$B$8:$B$68,$F224))*$D224</f>
        <v>0</v>
      </c>
      <c r="K224" s="11">
        <f ca="1">IFERROR(INDEX(K$391:K$427,MATCH($F224,$B$391:$B$427,0))/INDEX($D$391:$D$427,MATCH($F224,$B$391:$B$427,0)),SUMIFS('Input-Ext Allocators'!H$8:H$68,'Input-Ext Allocators'!$B$8:$B$68,$F224))*$D224</f>
        <v>0</v>
      </c>
    </row>
    <row r="225" spans="1:11" outlineLevel="1" x14ac:dyDescent="0.25">
      <c r="A225" s="30">
        <f>IF(ISBLANK('Input-Accounts'!A225),"",'Input-Accounts'!A225)</f>
        <v>196</v>
      </c>
      <c r="B225" s="49" t="str">
        <f>IF(ISBLANK('Input-Accounts'!B225),"",'Input-Accounts'!B225)</f>
        <v>Maintenance of other equipment</v>
      </c>
      <c r="C225" s="30">
        <f>IF(ISBLANK('Input-Accounts'!C225),"",'Input-Accounts'!C225)</f>
        <v>867</v>
      </c>
      <c r="D225" s="11">
        <f t="shared" ca="1" si="57"/>
        <v>0</v>
      </c>
      <c r="E225" s="11">
        <f t="shared" ca="1" si="58"/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1">
        <f ca="1">IFERROR(INDEX(G$391:G$427,MATCH($F225,$B$391:$B$427,0))/INDEX($D$391:$D$427,MATCH($F225,$B$391:$B$427,0)),SUMIFS('Input-Ext Allocators'!D$8:D$68,'Input-Ext Allocators'!$B$8:$B$68,$F225))*$D225</f>
        <v>0</v>
      </c>
      <c r="H225" s="11">
        <f ca="1">IFERROR(INDEX(H$391:H$427,MATCH($F225,$B$391:$B$427,0))/INDEX($D$391:$D$427,MATCH($F225,$B$391:$B$427,0)),SUMIFS('Input-Ext Allocators'!E$8:E$68,'Input-Ext Allocators'!$B$8:$B$68,$F225))*$D225</f>
        <v>0</v>
      </c>
      <c r="I225" s="11">
        <f ca="1">IFERROR(INDEX(I$391:I$427,MATCH($F225,$B$391:$B$427,0))/INDEX($D$391:$D$427,MATCH($F225,$B$391:$B$427,0)),SUMIFS('Input-Ext Allocators'!F$8:F$68,'Input-Ext Allocators'!$B$8:$B$68,$F225))*$D225</f>
        <v>0</v>
      </c>
      <c r="J225" s="11">
        <f ca="1">IFERROR(INDEX(J$391:J$427,MATCH($F225,$B$391:$B$427,0))/INDEX($D$391:$D$427,MATCH($F225,$B$391:$B$427,0)),SUMIFS('Input-Ext Allocators'!G$8:G$68,'Input-Ext Allocators'!$B$8:$B$68,$F225))*$D225</f>
        <v>0</v>
      </c>
      <c r="K225" s="11">
        <f ca="1">IFERROR(INDEX(K$391:K$427,MATCH($F225,$B$391:$B$427,0))/INDEX($D$391:$D$427,MATCH($F225,$B$391:$B$427,0)),SUMIFS('Input-Ext Allocators'!H$8:H$68,'Input-Ext Allocators'!$B$8:$B$68,$F225))*$D225</f>
        <v>0</v>
      </c>
    </row>
    <row r="226" spans="1:11" outlineLevel="1" x14ac:dyDescent="0.25">
      <c r="A226" s="30">
        <f>IF(ISBLANK('Input-Accounts'!A226),"",'Input-Accounts'!A226)</f>
        <v>197</v>
      </c>
      <c r="B226" t="str">
        <f>IF(ISBLANK('Input-Accounts'!B226),"",'Input-Accounts'!B226)</f>
        <v>Subtotal - Transmission Maintenance Expenses</v>
      </c>
      <c r="C226" s="30" t="str">
        <f>IF(ISBLANK('Input-Accounts'!C226),"",'Input-Accounts'!C226)</f>
        <v/>
      </c>
      <c r="D226" s="111">
        <f ca="1">SUBTOTAL(9,D220:D225)</f>
        <v>0</v>
      </c>
      <c r="E226" s="11">
        <f t="shared" ca="1" si="58"/>
        <v>0</v>
      </c>
      <c r="G226" s="111">
        <f t="shared" ref="G226:K226" ca="1" si="59">SUBTOTAL(9,G220:G225)</f>
        <v>0</v>
      </c>
      <c r="H226" s="111">
        <f t="shared" ca="1" si="59"/>
        <v>0</v>
      </c>
      <c r="I226" s="111">
        <f t="shared" ca="1" si="59"/>
        <v>0</v>
      </c>
      <c r="J226" s="111">
        <f t="shared" ca="1" si="59"/>
        <v>0</v>
      </c>
      <c r="K226" s="111">
        <f t="shared" ca="1" si="59"/>
        <v>0</v>
      </c>
    </row>
    <row r="227" spans="1:11" outlineLevel="1" x14ac:dyDescent="0.25">
      <c r="A227" s="30" t="str">
        <f>IF(ISBLANK('Input-Accounts'!A227),"",'Input-Accounts'!A227)</f>
        <v/>
      </c>
      <c r="B227" t="str">
        <f>IF(ISBLANK('Input-Accounts'!B227),"",'Input-Accounts'!B227)</f>
        <v/>
      </c>
      <c r="C227" s="30" t="str">
        <f>IF(ISBLANK('Input-Accounts'!C227),"",'Input-Accounts'!C227)</f>
        <v/>
      </c>
      <c r="D227" s="11"/>
      <c r="E227" s="11"/>
      <c r="G227" s="11"/>
      <c r="H227" s="11"/>
      <c r="I227" s="11"/>
      <c r="J227" s="11"/>
      <c r="K227" s="11"/>
    </row>
    <row r="228" spans="1:11" outlineLevel="1" x14ac:dyDescent="0.25">
      <c r="A228" s="30">
        <f>IF(ISBLANK('Input-Accounts'!A228),"",'Input-Accounts'!A228)</f>
        <v>198</v>
      </c>
      <c r="B228" s="1" t="str">
        <f>IF(ISBLANK('Input-Accounts'!B228),"",'Input-Accounts'!B228)</f>
        <v>Distribution Operation Expenses</v>
      </c>
      <c r="C228" s="30" t="str">
        <f>IF(ISBLANK('Input-Accounts'!C228),"",'Input-Accounts'!C228)</f>
        <v/>
      </c>
      <c r="D228" s="11"/>
      <c r="E228" s="11"/>
      <c r="F228" s="3"/>
      <c r="G228" s="11"/>
      <c r="H228" s="11"/>
      <c r="I228" s="11"/>
      <c r="J228" s="11"/>
      <c r="K228" s="11"/>
    </row>
    <row r="229" spans="1:11" outlineLevel="1" x14ac:dyDescent="0.25">
      <c r="A229" s="30">
        <f>IF(ISBLANK('Input-Accounts'!A229),"",'Input-Accounts'!A229)</f>
        <v>199</v>
      </c>
      <c r="B229" s="49" t="str">
        <f>IF(ISBLANK('Input-Accounts'!B229),"",'Input-Accounts'!B229)</f>
        <v>Operation supervision and engineering</v>
      </c>
      <c r="C229" s="30">
        <f>IF(ISBLANK('Input-Accounts'!C229),"",'Input-Accounts'!C229)</f>
        <v>870</v>
      </c>
      <c r="D229" s="11">
        <f t="shared" ref="D229:D235" ca="1" si="60">INDIRECT("Classification!"&amp;$D$5&amp;ROW())</f>
        <v>0</v>
      </c>
      <c r="E229" s="11">
        <f t="shared" ref="E229:E236" ca="1" si="61">IFERROR(IF(D229="","",IF(D229=0,0,IF(ABS(D229-SUM($G229:$K229))&lt;Check_Limit,0,1))),1)</f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1">
        <f ca="1">IFERROR(INDEX(G$391:G$427,MATCH($F229,$B$391:$B$427,0))/INDEX($D$391:$D$427,MATCH($F229,$B$391:$B$427,0)),SUMIFS('Input-Ext Allocators'!D$8:D$68,'Input-Ext Allocators'!$B$8:$B$68,$F229))*$D229</f>
        <v>0</v>
      </c>
      <c r="H229" s="11">
        <f ca="1">IFERROR(INDEX(H$391:H$427,MATCH($F229,$B$391:$B$427,0))/INDEX($D$391:$D$427,MATCH($F229,$B$391:$B$427,0)),SUMIFS('Input-Ext Allocators'!E$8:E$68,'Input-Ext Allocators'!$B$8:$B$68,$F229))*$D229</f>
        <v>0</v>
      </c>
      <c r="I229" s="11">
        <f ca="1">IFERROR(INDEX(I$391:I$427,MATCH($F229,$B$391:$B$427,0))/INDEX($D$391:$D$427,MATCH($F229,$B$391:$B$427,0)),SUMIFS('Input-Ext Allocators'!F$8:F$68,'Input-Ext Allocators'!$B$8:$B$68,$F229))*$D229</f>
        <v>0</v>
      </c>
      <c r="J229" s="11">
        <f ca="1">IFERROR(INDEX(J$391:J$427,MATCH($F229,$B$391:$B$427,0))/INDEX($D$391:$D$427,MATCH($F229,$B$391:$B$427,0)),SUMIFS('Input-Ext Allocators'!G$8:G$68,'Input-Ext Allocators'!$B$8:$B$68,$F229))*$D229</f>
        <v>0</v>
      </c>
      <c r="K229" s="11">
        <f ca="1">IFERROR(INDEX(K$391:K$427,MATCH($F229,$B$391:$B$427,0))/INDEX($D$391:$D$427,MATCH($F229,$B$391:$B$427,0)),SUMIFS('Input-Ext Allocators'!H$8:H$68,'Input-Ext Allocators'!$B$8:$B$68,$F229))*$D229</f>
        <v>0</v>
      </c>
    </row>
    <row r="230" spans="1:11" outlineLevel="1" x14ac:dyDescent="0.25">
      <c r="A230" s="30">
        <f>IF(ISBLANK('Input-Accounts'!A230),"",'Input-Accounts'!A230)</f>
        <v>200</v>
      </c>
      <c r="B230" s="49" t="str">
        <f>IF(ISBLANK('Input-Accounts'!B230),"",'Input-Accounts'!B230)</f>
        <v>Mains and services expenses</v>
      </c>
      <c r="C230" s="30">
        <f>IF(ISBLANK('Input-Accounts'!C230),"",'Input-Accounts'!C230)</f>
        <v>874</v>
      </c>
      <c r="D230" s="11">
        <f t="shared" ca="1" si="60"/>
        <v>0</v>
      </c>
      <c r="E230" s="11">
        <f t="shared" ca="1" si="61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1">
        <f ca="1">IFERROR(INDEX(G$391:G$427,MATCH($F230,$B$391:$B$427,0))/INDEX($D$391:$D$427,MATCH($F230,$B$391:$B$427,0)),SUMIFS('Input-Ext Allocators'!D$8:D$68,'Input-Ext Allocators'!$B$8:$B$68,$F230))*$D230</f>
        <v>0</v>
      </c>
      <c r="H230" s="11">
        <f ca="1">IFERROR(INDEX(H$391:H$427,MATCH($F230,$B$391:$B$427,0))/INDEX($D$391:$D$427,MATCH($F230,$B$391:$B$427,0)),SUMIFS('Input-Ext Allocators'!E$8:E$68,'Input-Ext Allocators'!$B$8:$B$68,$F230))*$D230</f>
        <v>0</v>
      </c>
      <c r="I230" s="11">
        <f ca="1">IFERROR(INDEX(I$391:I$427,MATCH($F230,$B$391:$B$427,0))/INDEX($D$391:$D$427,MATCH($F230,$B$391:$B$427,0)),SUMIFS('Input-Ext Allocators'!F$8:F$68,'Input-Ext Allocators'!$B$8:$B$68,$F230))*$D230</f>
        <v>0</v>
      </c>
      <c r="J230" s="11">
        <f ca="1">IFERROR(INDEX(J$391:J$427,MATCH($F230,$B$391:$B$427,0))/INDEX($D$391:$D$427,MATCH($F230,$B$391:$B$427,0)),SUMIFS('Input-Ext Allocators'!G$8:G$68,'Input-Ext Allocators'!$B$8:$B$68,$F230))*$D230</f>
        <v>0</v>
      </c>
      <c r="K230" s="11">
        <f ca="1">IFERROR(INDEX(K$391:K$427,MATCH($F230,$B$391:$B$427,0))/INDEX($D$391:$D$427,MATCH($F230,$B$391:$B$427,0)),SUMIFS('Input-Ext Allocators'!H$8:H$68,'Input-Ext Allocators'!$B$8:$B$68,$F230))*$D230</f>
        <v>0</v>
      </c>
    </row>
    <row r="231" spans="1:11" outlineLevel="1" x14ac:dyDescent="0.25">
      <c r="A231" s="30">
        <f>IF(ISBLANK('Input-Accounts'!A231),"",'Input-Accounts'!A231)</f>
        <v>201</v>
      </c>
      <c r="B231" s="49" t="str">
        <f>IF(ISBLANK('Input-Accounts'!B231),"",'Input-Accounts'!B231)</f>
        <v>Measuring and regulating station expenses—general</v>
      </c>
      <c r="C231" s="30">
        <f>IF(ISBLANK('Input-Accounts'!C231),"",'Input-Accounts'!C231)</f>
        <v>875</v>
      </c>
      <c r="D231" s="11">
        <f t="shared" ca="1" si="60"/>
        <v>0</v>
      </c>
      <c r="E231" s="11">
        <f t="shared" ca="1" si="61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1">
        <f ca="1">IFERROR(INDEX(G$391:G$427,MATCH($F231,$B$391:$B$427,0))/INDEX($D$391:$D$427,MATCH($F231,$B$391:$B$427,0)),SUMIFS('Input-Ext Allocators'!D$8:D$68,'Input-Ext Allocators'!$B$8:$B$68,$F231))*$D231</f>
        <v>0</v>
      </c>
      <c r="H231" s="11">
        <f ca="1">IFERROR(INDEX(H$391:H$427,MATCH($F231,$B$391:$B$427,0))/INDEX($D$391:$D$427,MATCH($F231,$B$391:$B$427,0)),SUMIFS('Input-Ext Allocators'!E$8:E$68,'Input-Ext Allocators'!$B$8:$B$68,$F231))*$D231</f>
        <v>0</v>
      </c>
      <c r="I231" s="11">
        <f ca="1">IFERROR(INDEX(I$391:I$427,MATCH($F231,$B$391:$B$427,0))/INDEX($D$391:$D$427,MATCH($F231,$B$391:$B$427,0)),SUMIFS('Input-Ext Allocators'!F$8:F$68,'Input-Ext Allocators'!$B$8:$B$68,$F231))*$D231</f>
        <v>0</v>
      </c>
      <c r="J231" s="11">
        <f ca="1">IFERROR(INDEX(J$391:J$427,MATCH($F231,$B$391:$B$427,0))/INDEX($D$391:$D$427,MATCH($F231,$B$391:$B$427,0)),SUMIFS('Input-Ext Allocators'!G$8:G$68,'Input-Ext Allocators'!$B$8:$B$68,$F231))*$D231</f>
        <v>0</v>
      </c>
      <c r="K231" s="11">
        <f ca="1">IFERROR(INDEX(K$391:K$427,MATCH($F231,$B$391:$B$427,0))/INDEX($D$391:$D$427,MATCH($F231,$B$391:$B$427,0)),SUMIFS('Input-Ext Allocators'!H$8:H$68,'Input-Ext Allocators'!$B$8:$B$68,$F231))*$D231</f>
        <v>0</v>
      </c>
    </row>
    <row r="232" spans="1:11" outlineLevel="1" x14ac:dyDescent="0.25">
      <c r="A232" s="30">
        <f>IF(ISBLANK('Input-Accounts'!A232),"",'Input-Accounts'!A232)</f>
        <v>202</v>
      </c>
      <c r="B232" s="49" t="str">
        <f>IF(ISBLANK('Input-Accounts'!B232),"",'Input-Accounts'!B232)</f>
        <v>Meter and house regulator expenses</v>
      </c>
      <c r="C232" s="30">
        <f>IF(ISBLANK('Input-Accounts'!C232),"",'Input-Accounts'!C232)</f>
        <v>878</v>
      </c>
      <c r="D232" s="11">
        <f t="shared" ca="1" si="60"/>
        <v>0</v>
      </c>
      <c r="E232" s="11">
        <f t="shared" ca="1" si="61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1">
        <f ca="1">IFERROR(INDEX(G$391:G$427,MATCH($F232,$B$391:$B$427,0))/INDEX($D$391:$D$427,MATCH($F232,$B$391:$B$427,0)),SUMIFS('Input-Ext Allocators'!D$8:D$68,'Input-Ext Allocators'!$B$8:$B$68,$F232))*$D232</f>
        <v>0</v>
      </c>
      <c r="H232" s="11">
        <f ca="1">IFERROR(INDEX(H$391:H$427,MATCH($F232,$B$391:$B$427,0))/INDEX($D$391:$D$427,MATCH($F232,$B$391:$B$427,0)),SUMIFS('Input-Ext Allocators'!E$8:E$68,'Input-Ext Allocators'!$B$8:$B$68,$F232))*$D232</f>
        <v>0</v>
      </c>
      <c r="I232" s="11">
        <f ca="1">IFERROR(INDEX(I$391:I$427,MATCH($F232,$B$391:$B$427,0))/INDEX($D$391:$D$427,MATCH($F232,$B$391:$B$427,0)),SUMIFS('Input-Ext Allocators'!F$8:F$68,'Input-Ext Allocators'!$B$8:$B$68,$F232))*$D232</f>
        <v>0</v>
      </c>
      <c r="J232" s="11">
        <f ca="1">IFERROR(INDEX(J$391:J$427,MATCH($F232,$B$391:$B$427,0))/INDEX($D$391:$D$427,MATCH($F232,$B$391:$B$427,0)),SUMIFS('Input-Ext Allocators'!G$8:G$68,'Input-Ext Allocators'!$B$8:$B$68,$F232))*$D232</f>
        <v>0</v>
      </c>
      <c r="K232" s="11">
        <f ca="1">IFERROR(INDEX(K$391:K$427,MATCH($F232,$B$391:$B$427,0))/INDEX($D$391:$D$427,MATCH($F232,$B$391:$B$427,0)),SUMIFS('Input-Ext Allocators'!H$8:H$68,'Input-Ext Allocators'!$B$8:$B$68,$F232))*$D232</f>
        <v>0</v>
      </c>
    </row>
    <row r="233" spans="1:11" outlineLevel="1" x14ac:dyDescent="0.25">
      <c r="A233" s="30">
        <f>IF(ISBLANK('Input-Accounts'!A233),"",'Input-Accounts'!A233)</f>
        <v>203</v>
      </c>
      <c r="B233" s="49" t="str">
        <f>IF(ISBLANK('Input-Accounts'!B233),"",'Input-Accounts'!B233)</f>
        <v>Customer installations expenses</v>
      </c>
      <c r="C233" s="30">
        <f>IF(ISBLANK('Input-Accounts'!C233),"",'Input-Accounts'!C233)</f>
        <v>879</v>
      </c>
      <c r="D233" s="11">
        <f t="shared" ca="1" si="60"/>
        <v>0</v>
      </c>
      <c r="E233" s="11">
        <f t="shared" ca="1" si="61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1">
        <f ca="1">IFERROR(INDEX(G$391:G$427,MATCH($F233,$B$391:$B$427,0))/INDEX($D$391:$D$427,MATCH($F233,$B$391:$B$427,0)),SUMIFS('Input-Ext Allocators'!D$8:D$68,'Input-Ext Allocators'!$B$8:$B$68,$F233))*$D233</f>
        <v>0</v>
      </c>
      <c r="H233" s="11">
        <f ca="1">IFERROR(INDEX(H$391:H$427,MATCH($F233,$B$391:$B$427,0))/INDEX($D$391:$D$427,MATCH($F233,$B$391:$B$427,0)),SUMIFS('Input-Ext Allocators'!E$8:E$68,'Input-Ext Allocators'!$B$8:$B$68,$F233))*$D233</f>
        <v>0</v>
      </c>
      <c r="I233" s="11">
        <f ca="1">IFERROR(INDEX(I$391:I$427,MATCH($F233,$B$391:$B$427,0))/INDEX($D$391:$D$427,MATCH($F233,$B$391:$B$427,0)),SUMIFS('Input-Ext Allocators'!F$8:F$68,'Input-Ext Allocators'!$B$8:$B$68,$F233))*$D233</f>
        <v>0</v>
      </c>
      <c r="J233" s="11">
        <f ca="1">IFERROR(INDEX(J$391:J$427,MATCH($F233,$B$391:$B$427,0))/INDEX($D$391:$D$427,MATCH($F233,$B$391:$B$427,0)),SUMIFS('Input-Ext Allocators'!G$8:G$68,'Input-Ext Allocators'!$B$8:$B$68,$F233))*$D233</f>
        <v>0</v>
      </c>
      <c r="K233" s="11">
        <f ca="1">IFERROR(INDEX(K$391:K$427,MATCH($F233,$B$391:$B$427,0))/INDEX($D$391:$D$427,MATCH($F233,$B$391:$B$427,0)),SUMIFS('Input-Ext Allocators'!H$8:H$68,'Input-Ext Allocators'!$B$8:$B$68,$F233))*$D233</f>
        <v>0</v>
      </c>
    </row>
    <row r="234" spans="1:11" outlineLevel="1" x14ac:dyDescent="0.25">
      <c r="A234" s="30">
        <f>IF(ISBLANK('Input-Accounts'!A234),"",'Input-Accounts'!A234)</f>
        <v>204</v>
      </c>
      <c r="B234" s="49" t="str">
        <f>IF(ISBLANK('Input-Accounts'!B234),"",'Input-Accounts'!B234)</f>
        <v>Other expenses</v>
      </c>
      <c r="C234" s="30">
        <f>IF(ISBLANK('Input-Accounts'!C234),"",'Input-Accounts'!C234)</f>
        <v>880</v>
      </c>
      <c r="D234" s="11">
        <f t="shared" ca="1" si="60"/>
        <v>0</v>
      </c>
      <c r="E234" s="11">
        <f t="shared" ca="1" si="61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1">
        <f ca="1">IFERROR(INDEX(G$391:G$427,MATCH($F234,$B$391:$B$427,0))/INDEX($D$391:$D$427,MATCH($F234,$B$391:$B$427,0)),SUMIFS('Input-Ext Allocators'!D$8:D$68,'Input-Ext Allocators'!$B$8:$B$68,$F234))*$D234</f>
        <v>0</v>
      </c>
      <c r="H234" s="11">
        <f ca="1">IFERROR(INDEX(H$391:H$427,MATCH($F234,$B$391:$B$427,0))/INDEX($D$391:$D$427,MATCH($F234,$B$391:$B$427,0)),SUMIFS('Input-Ext Allocators'!E$8:E$68,'Input-Ext Allocators'!$B$8:$B$68,$F234))*$D234</f>
        <v>0</v>
      </c>
      <c r="I234" s="11">
        <f ca="1">IFERROR(INDEX(I$391:I$427,MATCH($F234,$B$391:$B$427,0))/INDEX($D$391:$D$427,MATCH($F234,$B$391:$B$427,0)),SUMIFS('Input-Ext Allocators'!F$8:F$68,'Input-Ext Allocators'!$B$8:$B$68,$F234))*$D234</f>
        <v>0</v>
      </c>
      <c r="J234" s="11">
        <f ca="1">IFERROR(INDEX(J$391:J$427,MATCH($F234,$B$391:$B$427,0))/INDEX($D$391:$D$427,MATCH($F234,$B$391:$B$427,0)),SUMIFS('Input-Ext Allocators'!G$8:G$68,'Input-Ext Allocators'!$B$8:$B$68,$F234))*$D234</f>
        <v>0</v>
      </c>
      <c r="K234" s="11">
        <f ca="1">IFERROR(INDEX(K$391:K$427,MATCH($F234,$B$391:$B$427,0))/INDEX($D$391:$D$427,MATCH($F234,$B$391:$B$427,0)),SUMIFS('Input-Ext Allocators'!H$8:H$68,'Input-Ext Allocators'!$B$8:$B$68,$F234))*$D234</f>
        <v>0</v>
      </c>
    </row>
    <row r="235" spans="1:11" outlineLevel="1" x14ac:dyDescent="0.25">
      <c r="A235" s="30">
        <f>IF(ISBLANK('Input-Accounts'!A235),"",'Input-Accounts'!A235)</f>
        <v>205</v>
      </c>
      <c r="B235" s="49" t="str">
        <f>IF(ISBLANK('Input-Accounts'!B235),"",'Input-Accounts'!B235)</f>
        <v>Rents</v>
      </c>
      <c r="C235" s="30">
        <f>IF(ISBLANK('Input-Accounts'!C235),"",'Input-Accounts'!C235)</f>
        <v>881</v>
      </c>
      <c r="D235" s="11">
        <f t="shared" ca="1" si="60"/>
        <v>0</v>
      </c>
      <c r="E235" s="11">
        <f t="shared" ca="1" si="61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1">
        <f ca="1">IFERROR(INDEX(G$391:G$427,MATCH($F235,$B$391:$B$427,0))/INDEX($D$391:$D$427,MATCH($F235,$B$391:$B$427,0)),SUMIFS('Input-Ext Allocators'!D$8:D$68,'Input-Ext Allocators'!$B$8:$B$68,$F235))*$D235</f>
        <v>0</v>
      </c>
      <c r="H235" s="11">
        <f ca="1">IFERROR(INDEX(H$391:H$427,MATCH($F235,$B$391:$B$427,0))/INDEX($D$391:$D$427,MATCH($F235,$B$391:$B$427,0)),SUMIFS('Input-Ext Allocators'!E$8:E$68,'Input-Ext Allocators'!$B$8:$B$68,$F235))*$D235</f>
        <v>0</v>
      </c>
      <c r="I235" s="11">
        <f ca="1">IFERROR(INDEX(I$391:I$427,MATCH($F235,$B$391:$B$427,0))/INDEX($D$391:$D$427,MATCH($F235,$B$391:$B$427,0)),SUMIFS('Input-Ext Allocators'!F$8:F$68,'Input-Ext Allocators'!$B$8:$B$68,$F235))*$D235</f>
        <v>0</v>
      </c>
      <c r="J235" s="11">
        <f ca="1">IFERROR(INDEX(J$391:J$427,MATCH($F235,$B$391:$B$427,0))/INDEX($D$391:$D$427,MATCH($F235,$B$391:$B$427,0)),SUMIFS('Input-Ext Allocators'!G$8:G$68,'Input-Ext Allocators'!$B$8:$B$68,$F235))*$D235</f>
        <v>0</v>
      </c>
      <c r="K235" s="11">
        <f ca="1">IFERROR(INDEX(K$391:K$427,MATCH($F235,$B$391:$B$427,0))/INDEX($D$391:$D$427,MATCH($F235,$B$391:$B$427,0)),SUMIFS('Input-Ext Allocators'!H$8:H$68,'Input-Ext Allocators'!$B$8:$B$68,$F235))*$D235</f>
        <v>0</v>
      </c>
    </row>
    <row r="236" spans="1:11" outlineLevel="1" x14ac:dyDescent="0.25">
      <c r="A236" s="30">
        <f>IF(ISBLANK('Input-Accounts'!A236),"",'Input-Accounts'!A236)</f>
        <v>206</v>
      </c>
      <c r="B236" t="str">
        <f>IF(ISBLANK('Input-Accounts'!B236),"",'Input-Accounts'!B236)</f>
        <v>Subtotal - Distribution Operation Expenses</v>
      </c>
      <c r="C236" s="30" t="str">
        <f>IF(ISBLANK('Input-Accounts'!C236),"",'Input-Accounts'!C236)</f>
        <v/>
      </c>
      <c r="D236" s="111">
        <f ca="1">SUBTOTAL(9,D229:D235)</f>
        <v>0</v>
      </c>
      <c r="E236" s="11">
        <f t="shared" ca="1" si="61"/>
        <v>0</v>
      </c>
      <c r="G236" s="111">
        <f t="shared" ref="G236:K236" ca="1" si="62">SUBTOTAL(9,G229:G235)</f>
        <v>0</v>
      </c>
      <c r="H236" s="111">
        <f t="shared" ca="1" si="62"/>
        <v>0</v>
      </c>
      <c r="I236" s="111">
        <f t="shared" ca="1" si="62"/>
        <v>0</v>
      </c>
      <c r="J236" s="111">
        <f t="shared" ca="1" si="62"/>
        <v>0</v>
      </c>
      <c r="K236" s="111">
        <f t="shared" ca="1" si="62"/>
        <v>0</v>
      </c>
    </row>
    <row r="237" spans="1:11" outlineLevel="1" x14ac:dyDescent="0.25">
      <c r="A237" s="30" t="str">
        <f>IF(ISBLANK('Input-Accounts'!A237),"",'Input-Accounts'!A237)</f>
        <v/>
      </c>
      <c r="B237" t="str">
        <f>IF(ISBLANK('Input-Accounts'!B237),"",'Input-Accounts'!B237)</f>
        <v/>
      </c>
      <c r="C237" s="30" t="str">
        <f>IF(ISBLANK('Input-Accounts'!C237),"",'Input-Accounts'!C237)</f>
        <v/>
      </c>
      <c r="D237" s="11"/>
      <c r="E237" s="11"/>
      <c r="G237" s="11"/>
      <c r="H237" s="11"/>
      <c r="I237" s="11"/>
      <c r="J237" s="11"/>
      <c r="K237" s="11"/>
    </row>
    <row r="238" spans="1:11" outlineLevel="1" x14ac:dyDescent="0.25">
      <c r="A238" s="30">
        <f>IF(ISBLANK('Input-Accounts'!A238),"",'Input-Accounts'!A238)</f>
        <v>207</v>
      </c>
      <c r="B238" s="1" t="str">
        <f>IF(ISBLANK('Input-Accounts'!B238),"",'Input-Accounts'!B238)</f>
        <v>Distribution Maintenance Expenses</v>
      </c>
      <c r="C238" s="30" t="str">
        <f>IF(ISBLANK('Input-Accounts'!C238),"",'Input-Accounts'!C238)</f>
        <v/>
      </c>
      <c r="D238" s="11"/>
      <c r="E238" s="11"/>
      <c r="G238" s="11"/>
      <c r="H238" s="11"/>
      <c r="I238" s="11"/>
      <c r="J238" s="11"/>
      <c r="K238" s="11"/>
    </row>
    <row r="239" spans="1:11" outlineLevel="1" x14ac:dyDescent="0.25">
      <c r="A239" s="30">
        <f>IF(ISBLANK('Input-Accounts'!A239),"",'Input-Accounts'!A239)</f>
        <v>208</v>
      </c>
      <c r="B239" s="49" t="str">
        <f>IF(ISBLANK('Input-Accounts'!B239),"",'Input-Accounts'!B239)</f>
        <v>Maintenance of structures and improvements</v>
      </c>
      <c r="C239" s="30">
        <f>IF(ISBLANK('Input-Accounts'!C239),"",'Input-Accounts'!C239)</f>
        <v>886</v>
      </c>
      <c r="D239" s="11">
        <f t="shared" ref="D239:D244" ca="1" si="63">INDIRECT("Classification!"&amp;$D$5&amp;ROW())</f>
        <v>0</v>
      </c>
      <c r="E239" s="11">
        <f t="shared" ref="E239:E245" ca="1" si="64">IFERROR(IF(D239="","",IF(D239=0,0,IF(ABS(D239-SUM($G239:$K239))&lt;Check_Limit,0,1))),1)</f>
        <v>0</v>
      </c>
      <c r="F239" s="3" t="str" cm="1">
        <f t="array" aca="1" ref="F239" ca="1">IF(D239=0,"-",IF('Input-Accounts'!$E239&lt;&gt;0,'Input-Accounts'!$E239,INDEX('Input-Accounts'!$H239:$J239,,MATCH($F$6,'Input-Accounts'!$H$6:$J$6,0))))</f>
        <v>-</v>
      </c>
      <c r="G239" s="11">
        <f ca="1">IFERROR(INDEX(G$391:G$427,MATCH($F239,$B$391:$B$427,0))/INDEX($D$391:$D$427,MATCH($F239,$B$391:$B$427,0)),SUMIFS('Input-Ext Allocators'!D$8:D$68,'Input-Ext Allocators'!$B$8:$B$68,$F239))*$D239</f>
        <v>0</v>
      </c>
      <c r="H239" s="11">
        <f ca="1">IFERROR(INDEX(H$391:H$427,MATCH($F239,$B$391:$B$427,0))/INDEX($D$391:$D$427,MATCH($F239,$B$391:$B$427,0)),SUMIFS('Input-Ext Allocators'!E$8:E$68,'Input-Ext Allocators'!$B$8:$B$68,$F239))*$D239</f>
        <v>0</v>
      </c>
      <c r="I239" s="11">
        <f ca="1">IFERROR(INDEX(I$391:I$427,MATCH($F239,$B$391:$B$427,0))/INDEX($D$391:$D$427,MATCH($F239,$B$391:$B$427,0)),SUMIFS('Input-Ext Allocators'!F$8:F$68,'Input-Ext Allocators'!$B$8:$B$68,$F239))*$D239</f>
        <v>0</v>
      </c>
      <c r="J239" s="11">
        <f ca="1">IFERROR(INDEX(J$391:J$427,MATCH($F239,$B$391:$B$427,0))/INDEX($D$391:$D$427,MATCH($F239,$B$391:$B$427,0)),SUMIFS('Input-Ext Allocators'!G$8:G$68,'Input-Ext Allocators'!$B$8:$B$68,$F239))*$D239</f>
        <v>0</v>
      </c>
      <c r="K239" s="11">
        <f ca="1">IFERROR(INDEX(K$391:K$427,MATCH($F239,$B$391:$B$427,0))/INDEX($D$391:$D$427,MATCH($F239,$B$391:$B$427,0)),SUMIFS('Input-Ext Allocators'!H$8:H$68,'Input-Ext Allocators'!$B$8:$B$68,$F239))*$D239</f>
        <v>0</v>
      </c>
    </row>
    <row r="240" spans="1:11" outlineLevel="1" x14ac:dyDescent="0.25">
      <c r="A240" s="30">
        <f>IF(ISBLANK('Input-Accounts'!A240),"",'Input-Accounts'!A240)</f>
        <v>209</v>
      </c>
      <c r="B240" s="49" t="str">
        <f>IF(ISBLANK('Input-Accounts'!B240),"",'Input-Accounts'!B240)</f>
        <v>Maintenance of mains</v>
      </c>
      <c r="C240" s="30">
        <f>IF(ISBLANK('Input-Accounts'!C240),"",'Input-Accounts'!C240)</f>
        <v>887</v>
      </c>
      <c r="D240" s="11">
        <f t="shared" ca="1" si="63"/>
        <v>0</v>
      </c>
      <c r="E240" s="11">
        <f t="shared" ca="1" si="64"/>
        <v>0</v>
      </c>
      <c r="F240" s="3" t="str" cm="1">
        <f t="array" aca="1" ref="F240" ca="1">IF(D240=0,"-",IF('Input-Accounts'!$E240&lt;&gt;0,'Input-Accounts'!$E240,INDEX('Input-Accounts'!$H240:$J240,,MATCH($F$6,'Input-Accounts'!$H$6:$J$6,0))))</f>
        <v>-</v>
      </c>
      <c r="G240" s="11">
        <f ca="1">IFERROR(INDEX(G$391:G$427,MATCH($F240,$B$391:$B$427,0))/INDEX($D$391:$D$427,MATCH($F240,$B$391:$B$427,0)),SUMIFS('Input-Ext Allocators'!D$8:D$68,'Input-Ext Allocators'!$B$8:$B$68,$F240))*$D240</f>
        <v>0</v>
      </c>
      <c r="H240" s="11">
        <f ca="1">IFERROR(INDEX(H$391:H$427,MATCH($F240,$B$391:$B$427,0))/INDEX($D$391:$D$427,MATCH($F240,$B$391:$B$427,0)),SUMIFS('Input-Ext Allocators'!E$8:E$68,'Input-Ext Allocators'!$B$8:$B$68,$F240))*$D240</f>
        <v>0</v>
      </c>
      <c r="I240" s="11">
        <f ca="1">IFERROR(INDEX(I$391:I$427,MATCH($F240,$B$391:$B$427,0))/INDEX($D$391:$D$427,MATCH($F240,$B$391:$B$427,0)),SUMIFS('Input-Ext Allocators'!F$8:F$68,'Input-Ext Allocators'!$B$8:$B$68,$F240))*$D240</f>
        <v>0</v>
      </c>
      <c r="J240" s="11">
        <f ca="1">IFERROR(INDEX(J$391:J$427,MATCH($F240,$B$391:$B$427,0))/INDEX($D$391:$D$427,MATCH($F240,$B$391:$B$427,0)),SUMIFS('Input-Ext Allocators'!G$8:G$68,'Input-Ext Allocators'!$B$8:$B$68,$F240))*$D240</f>
        <v>0</v>
      </c>
      <c r="K240" s="11">
        <f ca="1">IFERROR(INDEX(K$391:K$427,MATCH($F240,$B$391:$B$427,0))/INDEX($D$391:$D$427,MATCH($F240,$B$391:$B$427,0)),SUMIFS('Input-Ext Allocators'!H$8:H$68,'Input-Ext Allocators'!$B$8:$B$68,$F240))*$D240</f>
        <v>0</v>
      </c>
    </row>
    <row r="241" spans="1:11" outlineLevel="1" x14ac:dyDescent="0.25">
      <c r="A241" s="30">
        <f>IF(ISBLANK('Input-Accounts'!A241),"",'Input-Accounts'!A241)</f>
        <v>210</v>
      </c>
      <c r="B241" s="49" t="str">
        <f>IF(ISBLANK('Input-Accounts'!B241),"",'Input-Accounts'!B241)</f>
        <v>Maintenance of measuring and regulating station equipment—general</v>
      </c>
      <c r="C241" s="30">
        <f>IF(ISBLANK('Input-Accounts'!C241),"",'Input-Accounts'!C241)</f>
        <v>889</v>
      </c>
      <c r="D241" s="11">
        <f t="shared" ca="1" si="63"/>
        <v>0</v>
      </c>
      <c r="E241" s="11">
        <f t="shared" ca="1" si="64"/>
        <v>0</v>
      </c>
      <c r="F241" s="3" t="str" cm="1">
        <f t="array" aca="1" ref="F241" ca="1">IF(D241=0,"-",IF('Input-Accounts'!$E241&lt;&gt;0,'Input-Accounts'!$E241,INDEX('Input-Accounts'!$H241:$J241,,MATCH($F$6,'Input-Accounts'!$H$6:$J$6,0))))</f>
        <v>-</v>
      </c>
      <c r="G241" s="11">
        <f ca="1">IFERROR(INDEX(G$391:G$427,MATCH($F241,$B$391:$B$427,0))/INDEX($D$391:$D$427,MATCH($F241,$B$391:$B$427,0)),SUMIFS('Input-Ext Allocators'!D$8:D$68,'Input-Ext Allocators'!$B$8:$B$68,$F241))*$D241</f>
        <v>0</v>
      </c>
      <c r="H241" s="11">
        <f ca="1">IFERROR(INDEX(H$391:H$427,MATCH($F241,$B$391:$B$427,0))/INDEX($D$391:$D$427,MATCH($F241,$B$391:$B$427,0)),SUMIFS('Input-Ext Allocators'!E$8:E$68,'Input-Ext Allocators'!$B$8:$B$68,$F241))*$D241</f>
        <v>0</v>
      </c>
      <c r="I241" s="11">
        <f ca="1">IFERROR(INDEX(I$391:I$427,MATCH($F241,$B$391:$B$427,0))/INDEX($D$391:$D$427,MATCH($F241,$B$391:$B$427,0)),SUMIFS('Input-Ext Allocators'!F$8:F$68,'Input-Ext Allocators'!$B$8:$B$68,$F241))*$D241</f>
        <v>0</v>
      </c>
      <c r="J241" s="11">
        <f ca="1">IFERROR(INDEX(J$391:J$427,MATCH($F241,$B$391:$B$427,0))/INDEX($D$391:$D$427,MATCH($F241,$B$391:$B$427,0)),SUMIFS('Input-Ext Allocators'!G$8:G$68,'Input-Ext Allocators'!$B$8:$B$68,$F241))*$D241</f>
        <v>0</v>
      </c>
      <c r="K241" s="11">
        <f ca="1">IFERROR(INDEX(K$391:K$427,MATCH($F241,$B$391:$B$427,0))/INDEX($D$391:$D$427,MATCH($F241,$B$391:$B$427,0)),SUMIFS('Input-Ext Allocators'!H$8:H$68,'Input-Ext Allocators'!$B$8:$B$68,$F241))*$D241</f>
        <v>0</v>
      </c>
    </row>
    <row r="242" spans="1:11" outlineLevel="1" x14ac:dyDescent="0.25">
      <c r="A242" s="30">
        <f>IF(ISBLANK('Input-Accounts'!A242),"",'Input-Accounts'!A242)</f>
        <v>211</v>
      </c>
      <c r="B242" s="49" t="str">
        <f>IF(ISBLANK('Input-Accounts'!B242),"",'Input-Accounts'!B242)</f>
        <v>Maintenance of services</v>
      </c>
      <c r="C242" s="30">
        <f>IF(ISBLANK('Input-Accounts'!C242),"",'Input-Accounts'!C242)</f>
        <v>892</v>
      </c>
      <c r="D242" s="11">
        <f t="shared" ca="1" si="63"/>
        <v>0</v>
      </c>
      <c r="E242" s="11">
        <f t="shared" ca="1" si="64"/>
        <v>0</v>
      </c>
      <c r="F242" s="3" t="str" cm="1">
        <f t="array" aca="1" ref="F242" ca="1">IF(D242=0,"-",IF('Input-Accounts'!$E242&lt;&gt;0,'Input-Accounts'!$E242,INDEX('Input-Accounts'!$H242:$J242,,MATCH($F$6,'Input-Accounts'!$H$6:$J$6,0))))</f>
        <v>-</v>
      </c>
      <c r="G242" s="11">
        <f ca="1">IFERROR(INDEX(G$391:G$427,MATCH($F242,$B$391:$B$427,0))/INDEX($D$391:$D$427,MATCH($F242,$B$391:$B$427,0)),SUMIFS('Input-Ext Allocators'!D$8:D$68,'Input-Ext Allocators'!$B$8:$B$68,$F242))*$D242</f>
        <v>0</v>
      </c>
      <c r="H242" s="11">
        <f ca="1">IFERROR(INDEX(H$391:H$427,MATCH($F242,$B$391:$B$427,0))/INDEX($D$391:$D$427,MATCH($F242,$B$391:$B$427,0)),SUMIFS('Input-Ext Allocators'!E$8:E$68,'Input-Ext Allocators'!$B$8:$B$68,$F242))*$D242</f>
        <v>0</v>
      </c>
      <c r="I242" s="11">
        <f ca="1">IFERROR(INDEX(I$391:I$427,MATCH($F242,$B$391:$B$427,0))/INDEX($D$391:$D$427,MATCH($F242,$B$391:$B$427,0)),SUMIFS('Input-Ext Allocators'!F$8:F$68,'Input-Ext Allocators'!$B$8:$B$68,$F242))*$D242</f>
        <v>0</v>
      </c>
      <c r="J242" s="11">
        <f ca="1">IFERROR(INDEX(J$391:J$427,MATCH($F242,$B$391:$B$427,0))/INDEX($D$391:$D$427,MATCH($F242,$B$391:$B$427,0)),SUMIFS('Input-Ext Allocators'!G$8:G$68,'Input-Ext Allocators'!$B$8:$B$68,$F242))*$D242</f>
        <v>0</v>
      </c>
      <c r="K242" s="11">
        <f ca="1">IFERROR(INDEX(K$391:K$427,MATCH($F242,$B$391:$B$427,0))/INDEX($D$391:$D$427,MATCH($F242,$B$391:$B$427,0)),SUMIFS('Input-Ext Allocators'!H$8:H$68,'Input-Ext Allocators'!$B$8:$B$68,$F242))*$D242</f>
        <v>0</v>
      </c>
    </row>
    <row r="243" spans="1:11" outlineLevel="1" x14ac:dyDescent="0.25">
      <c r="A243" s="30">
        <f>IF(ISBLANK('Input-Accounts'!A243),"",'Input-Accounts'!A243)</f>
        <v>212</v>
      </c>
      <c r="B243" s="49" t="str">
        <f>IF(ISBLANK('Input-Accounts'!B243),"",'Input-Accounts'!B243)</f>
        <v>Maintenance of meters and house regulators</v>
      </c>
      <c r="C243" s="30">
        <f>IF(ISBLANK('Input-Accounts'!C243),"",'Input-Accounts'!C243)</f>
        <v>893</v>
      </c>
      <c r="D243" s="11">
        <f t="shared" ca="1" si="63"/>
        <v>0</v>
      </c>
      <c r="E243" s="11">
        <f t="shared" ca="1" si="64"/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1">
        <f ca="1">IFERROR(INDEX(G$391:G$427,MATCH($F243,$B$391:$B$427,0))/INDEX($D$391:$D$427,MATCH($F243,$B$391:$B$427,0)),SUMIFS('Input-Ext Allocators'!D$8:D$68,'Input-Ext Allocators'!$B$8:$B$68,$F243))*$D243</f>
        <v>0</v>
      </c>
      <c r="H243" s="11">
        <f ca="1">IFERROR(INDEX(H$391:H$427,MATCH($F243,$B$391:$B$427,0))/INDEX($D$391:$D$427,MATCH($F243,$B$391:$B$427,0)),SUMIFS('Input-Ext Allocators'!E$8:E$68,'Input-Ext Allocators'!$B$8:$B$68,$F243))*$D243</f>
        <v>0</v>
      </c>
      <c r="I243" s="11">
        <f ca="1">IFERROR(INDEX(I$391:I$427,MATCH($F243,$B$391:$B$427,0))/INDEX($D$391:$D$427,MATCH($F243,$B$391:$B$427,0)),SUMIFS('Input-Ext Allocators'!F$8:F$68,'Input-Ext Allocators'!$B$8:$B$68,$F243))*$D243</f>
        <v>0</v>
      </c>
      <c r="J243" s="11">
        <f ca="1">IFERROR(INDEX(J$391:J$427,MATCH($F243,$B$391:$B$427,0))/INDEX($D$391:$D$427,MATCH($F243,$B$391:$B$427,0)),SUMIFS('Input-Ext Allocators'!G$8:G$68,'Input-Ext Allocators'!$B$8:$B$68,$F243))*$D243</f>
        <v>0</v>
      </c>
      <c r="K243" s="11">
        <f ca="1">IFERROR(INDEX(K$391:K$427,MATCH($F243,$B$391:$B$427,0))/INDEX($D$391:$D$427,MATCH($F243,$B$391:$B$427,0)),SUMIFS('Input-Ext Allocators'!H$8:H$68,'Input-Ext Allocators'!$B$8:$B$68,$F243))*$D243</f>
        <v>0</v>
      </c>
    </row>
    <row r="244" spans="1:11" outlineLevel="1" x14ac:dyDescent="0.25">
      <c r="A244" s="30">
        <f>IF(ISBLANK('Input-Accounts'!A244),"",'Input-Accounts'!A244)</f>
        <v>213</v>
      </c>
      <c r="B244" s="49" t="str">
        <f>IF(ISBLANK('Input-Accounts'!B244),"",'Input-Accounts'!B244)</f>
        <v>Maintenance of other equipment</v>
      </c>
      <c r="C244" s="30">
        <f>IF(ISBLANK('Input-Accounts'!C244),"",'Input-Accounts'!C244)</f>
        <v>894</v>
      </c>
      <c r="D244" s="11">
        <f t="shared" ca="1" si="63"/>
        <v>0</v>
      </c>
      <c r="E244" s="11">
        <f t="shared" ca="1" si="64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1">
        <f ca="1">IFERROR(INDEX(G$391:G$427,MATCH($F244,$B$391:$B$427,0))/INDEX($D$391:$D$427,MATCH($F244,$B$391:$B$427,0)),SUMIFS('Input-Ext Allocators'!D$8:D$68,'Input-Ext Allocators'!$B$8:$B$68,$F244))*$D244</f>
        <v>0</v>
      </c>
      <c r="H244" s="11">
        <f ca="1">IFERROR(INDEX(H$391:H$427,MATCH($F244,$B$391:$B$427,0))/INDEX($D$391:$D$427,MATCH($F244,$B$391:$B$427,0)),SUMIFS('Input-Ext Allocators'!E$8:E$68,'Input-Ext Allocators'!$B$8:$B$68,$F244))*$D244</f>
        <v>0</v>
      </c>
      <c r="I244" s="11">
        <f ca="1">IFERROR(INDEX(I$391:I$427,MATCH($F244,$B$391:$B$427,0))/INDEX($D$391:$D$427,MATCH($F244,$B$391:$B$427,0)),SUMIFS('Input-Ext Allocators'!F$8:F$68,'Input-Ext Allocators'!$B$8:$B$68,$F244))*$D244</f>
        <v>0</v>
      </c>
      <c r="J244" s="11">
        <f ca="1">IFERROR(INDEX(J$391:J$427,MATCH($F244,$B$391:$B$427,0))/INDEX($D$391:$D$427,MATCH($F244,$B$391:$B$427,0)),SUMIFS('Input-Ext Allocators'!G$8:G$68,'Input-Ext Allocators'!$B$8:$B$68,$F244))*$D244</f>
        <v>0</v>
      </c>
      <c r="K244" s="11">
        <f ca="1">IFERROR(INDEX(K$391:K$427,MATCH($F244,$B$391:$B$427,0))/INDEX($D$391:$D$427,MATCH($F244,$B$391:$B$427,0)),SUMIFS('Input-Ext Allocators'!H$8:H$68,'Input-Ext Allocators'!$B$8:$B$68,$F244))*$D244</f>
        <v>0</v>
      </c>
    </row>
    <row r="245" spans="1:11" outlineLevel="1" x14ac:dyDescent="0.25">
      <c r="A245" s="30">
        <f>IF(ISBLANK('Input-Accounts'!A245),"",'Input-Accounts'!A245)</f>
        <v>214</v>
      </c>
      <c r="B245" t="str">
        <f>IF(ISBLANK('Input-Accounts'!B245),"",'Input-Accounts'!B245)</f>
        <v>Subtotal - Distribution Maintenance Expenses</v>
      </c>
      <c r="C245" s="30" t="str">
        <f>IF(ISBLANK('Input-Accounts'!C245),"",'Input-Accounts'!C245)</f>
        <v/>
      </c>
      <c r="D245" s="111">
        <f ca="1">SUBTOTAL(9,D239:D244)</f>
        <v>0</v>
      </c>
      <c r="E245" s="11">
        <f t="shared" ca="1" si="64"/>
        <v>0</v>
      </c>
      <c r="G245" s="111">
        <f t="shared" ref="G245:K245" ca="1" si="65">SUBTOTAL(9,G239:G244)</f>
        <v>0</v>
      </c>
      <c r="H245" s="111">
        <f t="shared" ca="1" si="65"/>
        <v>0</v>
      </c>
      <c r="I245" s="111">
        <f t="shared" ca="1" si="65"/>
        <v>0</v>
      </c>
      <c r="J245" s="111">
        <f t="shared" ca="1" si="65"/>
        <v>0</v>
      </c>
      <c r="K245" s="111">
        <f t="shared" ca="1" si="65"/>
        <v>0</v>
      </c>
    </row>
    <row r="246" spans="1:11" outlineLevel="1" x14ac:dyDescent="0.25">
      <c r="A246" s="30" t="str">
        <f>IF(ISBLANK('Input-Accounts'!A246),"",'Input-Accounts'!A246)</f>
        <v/>
      </c>
      <c r="B246" t="str">
        <f>IF(ISBLANK('Input-Accounts'!B246),"",'Input-Accounts'!B246)</f>
        <v/>
      </c>
      <c r="C246" s="30" t="str">
        <f>IF(ISBLANK('Input-Accounts'!C246),"",'Input-Accounts'!C246)</f>
        <v/>
      </c>
      <c r="D246" s="11"/>
      <c r="E246" s="11"/>
      <c r="G246" s="11"/>
      <c r="H246" s="11"/>
      <c r="I246" s="11"/>
      <c r="J246" s="11"/>
      <c r="K246" s="11"/>
    </row>
    <row r="247" spans="1:11" x14ac:dyDescent="0.25">
      <c r="A247" s="30">
        <f>IF(ISBLANK('Input-Accounts'!A247),"",'Input-Accounts'!A247)</f>
        <v>215</v>
      </c>
      <c r="B247" s="8" t="str">
        <f>IF(ISBLANK('Input-Accounts'!B247),"",'Input-Accounts'!B247)</f>
        <v>Total Production, Storage, LNG, Transmission, and Distribution Expense</v>
      </c>
      <c r="C247" s="30" t="str">
        <f>IF(ISBLANK('Input-Accounts'!C247),"",'Input-Accounts'!C247)</f>
        <v/>
      </c>
      <c r="D247" s="11">
        <f ca="1">SUBTOTAL(9,D166:D245)</f>
        <v>12417071.432223596</v>
      </c>
      <c r="E247" s="11">
        <f ca="1">IFERROR(IF(D247="","",IF(D247=0,0,IF(ABS(D247-SUM($G247:$K247))&lt;Check_Limit,0,1))),1)</f>
        <v>0</v>
      </c>
      <c r="F247" s="3"/>
      <c r="G247" s="11">
        <f t="shared" ref="G247:K247" ca="1" si="66">SUBTOTAL(9,G166:G245)</f>
        <v>1739044.132416565</v>
      </c>
      <c r="H247" s="11">
        <f t="shared" ca="1" si="66"/>
        <v>622500.7911533122</v>
      </c>
      <c r="I247" s="11">
        <f t="shared" ca="1" si="66"/>
        <v>2059583.7280604597</v>
      </c>
      <c r="J247" s="11">
        <f t="shared" ca="1" si="66"/>
        <v>4177268.371906817</v>
      </c>
      <c r="K247" s="11">
        <f t="shared" ca="1" si="66"/>
        <v>3818674.4086864409</v>
      </c>
    </row>
    <row r="248" spans="1:11" x14ac:dyDescent="0.25">
      <c r="A248" s="30" t="str">
        <f>IF(ISBLANK('Input-Accounts'!A248),"",'Input-Accounts'!A248)</f>
        <v/>
      </c>
      <c r="B248" t="str">
        <f>IF(ISBLANK('Input-Accounts'!B248),"",'Input-Accounts'!B248)</f>
        <v/>
      </c>
      <c r="C248" s="30" t="str">
        <f>IF(ISBLANK('Input-Accounts'!C248),"",'Input-Accounts'!C248)</f>
        <v/>
      </c>
      <c r="D248" s="111"/>
      <c r="E248" s="11"/>
      <c r="G248" s="111"/>
      <c r="H248" s="111"/>
      <c r="I248" s="111"/>
      <c r="J248" s="111"/>
      <c r="K248" s="111"/>
    </row>
    <row r="249" spans="1:11" x14ac:dyDescent="0.25">
      <c r="A249" s="30">
        <f>IF(ISBLANK('Input-Accounts'!A249),"",'Input-Accounts'!A249)</f>
        <v>216</v>
      </c>
      <c r="B249" s="8" t="str">
        <f>IF(ISBLANK('Input-Accounts'!B249),"",'Input-Accounts'!B249)</f>
        <v>Customer Accounts, Service, and Sales Expense</v>
      </c>
      <c r="C249" s="30" t="str">
        <f>IF(ISBLANK('Input-Accounts'!C249),"",'Input-Accounts'!C249)</f>
        <v/>
      </c>
      <c r="D249" s="11"/>
      <c r="E249" s="11"/>
      <c r="G249" s="11"/>
      <c r="H249" s="11"/>
      <c r="I249" s="11"/>
      <c r="J249" s="11"/>
      <c r="K249" s="11"/>
    </row>
    <row r="250" spans="1:11" outlineLevel="1" x14ac:dyDescent="0.25">
      <c r="A250" s="30">
        <f>IF(ISBLANK('Input-Accounts'!A250),"",'Input-Accounts'!A250)</f>
        <v>217</v>
      </c>
      <c r="B250" s="1" t="str">
        <f>IF(ISBLANK('Input-Accounts'!B250),"",'Input-Accounts'!B250)</f>
        <v>Customer Account</v>
      </c>
      <c r="C250" s="30" t="str">
        <f>IF(ISBLANK('Input-Accounts'!C250),"",'Input-Accounts'!C250)</f>
        <v/>
      </c>
      <c r="D250" s="11"/>
      <c r="E250" s="11"/>
      <c r="G250" s="11"/>
      <c r="H250" s="11"/>
      <c r="I250" s="11"/>
      <c r="J250" s="11"/>
      <c r="K250" s="11"/>
    </row>
    <row r="251" spans="1:11" outlineLevel="1" x14ac:dyDescent="0.25">
      <c r="A251" s="30">
        <f>IF(ISBLANK('Input-Accounts'!A251),"",'Input-Accounts'!A251)</f>
        <v>218</v>
      </c>
      <c r="B251" s="49" t="str">
        <f>IF(ISBLANK('Input-Accounts'!B251),"",'Input-Accounts'!B251)</f>
        <v>Meter reading expenses</v>
      </c>
      <c r="C251" s="30">
        <f>IF(ISBLANK('Input-Accounts'!C251),"",'Input-Accounts'!C251)</f>
        <v>902</v>
      </c>
      <c r="D251" s="11">
        <f t="shared" ref="D251:D253" ca="1" si="67">INDIRECT("Classification!"&amp;$D$5&amp;ROW())</f>
        <v>0</v>
      </c>
      <c r="E251" s="11">
        <f ca="1">IFERROR(IF(D251="","",IF(D251=0,0,IF(ABS(D251-SUM($G251:$K251))&lt;Check_Limit,0,1))),1)</f>
        <v>0</v>
      </c>
      <c r="F251" s="3" t="str" cm="1">
        <f t="array" aca="1" ref="F251" ca="1">IF(D251=0,"-",IF('Input-Accounts'!$E251&lt;&gt;0,'Input-Accounts'!$E251,INDEX('Input-Accounts'!$H251:$J251,,MATCH($F$6,'Input-Accounts'!$H$6:$J$6,0))))</f>
        <v>-</v>
      </c>
      <c r="G251" s="11">
        <f ca="1">IFERROR(INDEX(G$391:G$427,MATCH($F251,$B$391:$B$427,0))/INDEX($D$391:$D$427,MATCH($F251,$B$391:$B$427,0)),SUMIFS('Input-Ext Allocators'!D$8:D$68,'Input-Ext Allocators'!$B$8:$B$68,$F251))*$D251</f>
        <v>0</v>
      </c>
      <c r="H251" s="11">
        <f ca="1">IFERROR(INDEX(H$391:H$427,MATCH($F251,$B$391:$B$427,0))/INDEX($D$391:$D$427,MATCH($F251,$B$391:$B$427,0)),SUMIFS('Input-Ext Allocators'!E$8:E$68,'Input-Ext Allocators'!$B$8:$B$68,$F251))*$D251</f>
        <v>0</v>
      </c>
      <c r="I251" s="11">
        <f ca="1">IFERROR(INDEX(I$391:I$427,MATCH($F251,$B$391:$B$427,0))/INDEX($D$391:$D$427,MATCH($F251,$B$391:$B$427,0)),SUMIFS('Input-Ext Allocators'!F$8:F$68,'Input-Ext Allocators'!$B$8:$B$68,$F251))*$D251</f>
        <v>0</v>
      </c>
      <c r="J251" s="11">
        <f ca="1">IFERROR(INDEX(J$391:J$427,MATCH($F251,$B$391:$B$427,0))/INDEX($D$391:$D$427,MATCH($F251,$B$391:$B$427,0)),SUMIFS('Input-Ext Allocators'!G$8:G$68,'Input-Ext Allocators'!$B$8:$B$68,$F251))*$D251</f>
        <v>0</v>
      </c>
      <c r="K251" s="11">
        <f ca="1">IFERROR(INDEX(K$391:K$427,MATCH($F251,$B$391:$B$427,0))/INDEX($D$391:$D$427,MATCH($F251,$B$391:$B$427,0)),SUMIFS('Input-Ext Allocators'!H$8:H$68,'Input-Ext Allocators'!$B$8:$B$68,$F251))*$D251</f>
        <v>0</v>
      </c>
    </row>
    <row r="252" spans="1:11" outlineLevel="1" x14ac:dyDescent="0.25">
      <c r="A252" s="30">
        <f>IF(ISBLANK('Input-Accounts'!A252),"",'Input-Accounts'!A252)</f>
        <v>219</v>
      </c>
      <c r="B252" s="49" t="str">
        <f>IF(ISBLANK('Input-Accounts'!B252),"",'Input-Accounts'!B252)</f>
        <v>Customer records and collection expenses</v>
      </c>
      <c r="C252" s="30">
        <f>IF(ISBLANK('Input-Accounts'!C252),"",'Input-Accounts'!C252)</f>
        <v>903</v>
      </c>
      <c r="D252" s="11">
        <f t="shared" ca="1" si="67"/>
        <v>0</v>
      </c>
      <c r="E252" s="11">
        <f ca="1">IFERROR(IF(D252="","",IF(D252=0,0,IF(ABS(D252-SUM($G252:$K252))&lt;Check_Limit,0,1))),1)</f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1">
        <f ca="1">IFERROR(INDEX(G$391:G$427,MATCH($F252,$B$391:$B$427,0))/INDEX($D$391:$D$427,MATCH($F252,$B$391:$B$427,0)),SUMIFS('Input-Ext Allocators'!D$8:D$68,'Input-Ext Allocators'!$B$8:$B$68,$F252))*$D252</f>
        <v>0</v>
      </c>
      <c r="H252" s="11">
        <f ca="1">IFERROR(INDEX(H$391:H$427,MATCH($F252,$B$391:$B$427,0))/INDEX($D$391:$D$427,MATCH($F252,$B$391:$B$427,0)),SUMIFS('Input-Ext Allocators'!E$8:E$68,'Input-Ext Allocators'!$B$8:$B$68,$F252))*$D252</f>
        <v>0</v>
      </c>
      <c r="I252" s="11">
        <f ca="1">IFERROR(INDEX(I$391:I$427,MATCH($F252,$B$391:$B$427,0))/INDEX($D$391:$D$427,MATCH($F252,$B$391:$B$427,0)),SUMIFS('Input-Ext Allocators'!F$8:F$68,'Input-Ext Allocators'!$B$8:$B$68,$F252))*$D252</f>
        <v>0</v>
      </c>
      <c r="J252" s="11">
        <f ca="1">IFERROR(INDEX(J$391:J$427,MATCH($F252,$B$391:$B$427,0))/INDEX($D$391:$D$427,MATCH($F252,$B$391:$B$427,0)),SUMIFS('Input-Ext Allocators'!G$8:G$68,'Input-Ext Allocators'!$B$8:$B$68,$F252))*$D252</f>
        <v>0</v>
      </c>
      <c r="K252" s="11">
        <f ca="1">IFERROR(INDEX(K$391:K$427,MATCH($F252,$B$391:$B$427,0))/INDEX($D$391:$D$427,MATCH($F252,$B$391:$B$427,0)),SUMIFS('Input-Ext Allocators'!H$8:H$68,'Input-Ext Allocators'!$B$8:$B$68,$F252))*$D252</f>
        <v>0</v>
      </c>
    </row>
    <row r="253" spans="1:11" outlineLevel="1" x14ac:dyDescent="0.25">
      <c r="A253" s="30">
        <f>IF(ISBLANK('Input-Accounts'!A253),"",'Input-Accounts'!A253)</f>
        <v>220</v>
      </c>
      <c r="B253" s="49" t="str">
        <f>IF(ISBLANK('Input-Accounts'!B253),"",'Input-Accounts'!B253)</f>
        <v>Uncollectible accounts</v>
      </c>
      <c r="C253" s="30">
        <f>IF(ISBLANK('Input-Accounts'!C253),"",'Input-Accounts'!C253)</f>
        <v>904</v>
      </c>
      <c r="D253" s="11">
        <f t="shared" ca="1" si="67"/>
        <v>0</v>
      </c>
      <c r="E253" s="11">
        <f ca="1">IFERROR(IF(D253="","",IF(D253=0,0,IF(ABS(D253-SUM($G253:$K253))&lt;Check_Limit,0,1))),1)</f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1">
        <f ca="1">IFERROR(INDEX(G$391:G$427,MATCH($F253,$B$391:$B$427,0))/INDEX($D$391:$D$427,MATCH($F253,$B$391:$B$427,0)),SUMIFS('Input-Ext Allocators'!D$8:D$68,'Input-Ext Allocators'!$B$8:$B$68,$F253))*$D253</f>
        <v>0</v>
      </c>
      <c r="H253" s="11">
        <f ca="1">IFERROR(INDEX(H$391:H$427,MATCH($F253,$B$391:$B$427,0))/INDEX($D$391:$D$427,MATCH($F253,$B$391:$B$427,0)),SUMIFS('Input-Ext Allocators'!E$8:E$68,'Input-Ext Allocators'!$B$8:$B$68,$F253))*$D253</f>
        <v>0</v>
      </c>
      <c r="I253" s="11">
        <f ca="1">IFERROR(INDEX(I$391:I$427,MATCH($F253,$B$391:$B$427,0))/INDEX($D$391:$D$427,MATCH($F253,$B$391:$B$427,0)),SUMIFS('Input-Ext Allocators'!F$8:F$68,'Input-Ext Allocators'!$B$8:$B$68,$F253))*$D253</f>
        <v>0</v>
      </c>
      <c r="J253" s="11">
        <f ca="1">IFERROR(INDEX(J$391:J$427,MATCH($F253,$B$391:$B$427,0))/INDEX($D$391:$D$427,MATCH($F253,$B$391:$B$427,0)),SUMIFS('Input-Ext Allocators'!G$8:G$68,'Input-Ext Allocators'!$B$8:$B$68,$F253))*$D253</f>
        <v>0</v>
      </c>
      <c r="K253" s="11">
        <f ca="1">IFERROR(INDEX(K$391:K$427,MATCH($F253,$B$391:$B$427,0))/INDEX($D$391:$D$427,MATCH($F253,$B$391:$B$427,0)),SUMIFS('Input-Ext Allocators'!H$8:H$68,'Input-Ext Allocators'!$B$8:$B$68,$F253))*$D253</f>
        <v>0</v>
      </c>
    </row>
    <row r="254" spans="1:11" outlineLevel="1" x14ac:dyDescent="0.25">
      <c r="A254" s="30">
        <f>IF(ISBLANK('Input-Accounts'!A254),"",'Input-Accounts'!A254)</f>
        <v>221</v>
      </c>
      <c r="B254" t="str">
        <f>IF(ISBLANK('Input-Accounts'!B254),"",'Input-Accounts'!B254)</f>
        <v>Subtotal - Customer Account</v>
      </c>
      <c r="C254" s="30" t="str">
        <f>IF(ISBLANK('Input-Accounts'!C254),"",'Input-Accounts'!C254)</f>
        <v/>
      </c>
      <c r="D254" s="111">
        <f ca="1">SUBTOTAL(9,D251:D253)</f>
        <v>0</v>
      </c>
      <c r="E254" s="11">
        <f ca="1">IFERROR(IF(D254="","",IF(D254=0,0,IF(ABS(D254-SUM($G254:$K254))&lt;Check_Limit,0,1))),1)</f>
        <v>0</v>
      </c>
      <c r="G254" s="111">
        <f t="shared" ref="G254:K254" ca="1" si="68">SUBTOTAL(9,G251:G253)</f>
        <v>0</v>
      </c>
      <c r="H254" s="111">
        <f t="shared" ca="1" si="68"/>
        <v>0</v>
      </c>
      <c r="I254" s="111">
        <f t="shared" ca="1" si="68"/>
        <v>0</v>
      </c>
      <c r="J254" s="111">
        <f t="shared" ca="1" si="68"/>
        <v>0</v>
      </c>
      <c r="K254" s="111">
        <f t="shared" ca="1" si="68"/>
        <v>0</v>
      </c>
    </row>
    <row r="255" spans="1:11" outlineLevel="1" x14ac:dyDescent="0.25">
      <c r="A255" s="30" t="str">
        <f>IF(ISBLANK('Input-Accounts'!A255),"",'Input-Accounts'!A255)</f>
        <v/>
      </c>
      <c r="B255" t="str">
        <f>IF(ISBLANK('Input-Accounts'!B255),"",'Input-Accounts'!B255)</f>
        <v/>
      </c>
      <c r="C255" s="30" t="str">
        <f>IF(ISBLANK('Input-Accounts'!C255),"",'Input-Accounts'!C255)</f>
        <v/>
      </c>
      <c r="D255" s="11"/>
      <c r="E255" s="11"/>
      <c r="G255" s="11"/>
      <c r="H255" s="11"/>
      <c r="I255" s="11"/>
      <c r="J255" s="11"/>
      <c r="K255" s="11"/>
    </row>
    <row r="256" spans="1:11" outlineLevel="1" x14ac:dyDescent="0.25">
      <c r="A256" s="30">
        <f>IF(ISBLANK('Input-Accounts'!A256),"",'Input-Accounts'!A256)</f>
        <v>222</v>
      </c>
      <c r="B256" s="1" t="str">
        <f>IF(ISBLANK('Input-Accounts'!B256),"",'Input-Accounts'!B256)</f>
        <v>Customer Service &amp; Information Expenses</v>
      </c>
      <c r="C256" s="30" t="str">
        <f>IF(ISBLANK('Input-Accounts'!C256),"",'Input-Accounts'!C256)</f>
        <v/>
      </c>
      <c r="D256" s="11"/>
      <c r="E256" s="11"/>
      <c r="G256" s="11"/>
      <c r="H256" s="11"/>
      <c r="I256" s="11"/>
      <c r="J256" s="11"/>
      <c r="K256" s="11"/>
    </row>
    <row r="257" spans="1:11" outlineLevel="1" x14ac:dyDescent="0.25">
      <c r="A257" s="30">
        <f>IF(ISBLANK('Input-Accounts'!A257),"",'Input-Accounts'!A257)</f>
        <v>223</v>
      </c>
      <c r="B257" s="49" t="str">
        <f>IF(ISBLANK('Input-Accounts'!B257),"",'Input-Accounts'!B257)</f>
        <v xml:space="preserve">Supervision </v>
      </c>
      <c r="C257" s="30">
        <f>IF(ISBLANK('Input-Accounts'!C257),"",'Input-Accounts'!C257)</f>
        <v>907</v>
      </c>
      <c r="D257" s="11">
        <f t="shared" ref="D257:D258" ca="1" si="69">INDIRECT("Classification!"&amp;$D$5&amp;ROW())</f>
        <v>0</v>
      </c>
      <c r="E257" s="11">
        <f ca="1">IFERROR(IF(D257="","",IF(D257=0,0,IF(ABS(D257-SUM($G257:$K257))&lt;Check_Limit,0,1))),1)</f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1">
        <f ca="1">IFERROR(INDEX(G$391:G$427,MATCH($F257,$B$391:$B$427,0))/INDEX($D$391:$D$427,MATCH($F257,$B$391:$B$427,0)),SUMIFS('Input-Ext Allocators'!D$8:D$68,'Input-Ext Allocators'!$B$8:$B$68,$F257))*$D257</f>
        <v>0</v>
      </c>
      <c r="H257" s="11">
        <f ca="1">IFERROR(INDEX(H$391:H$427,MATCH($F257,$B$391:$B$427,0))/INDEX($D$391:$D$427,MATCH($F257,$B$391:$B$427,0)),SUMIFS('Input-Ext Allocators'!E$8:E$68,'Input-Ext Allocators'!$B$8:$B$68,$F257))*$D257</f>
        <v>0</v>
      </c>
      <c r="I257" s="11">
        <f ca="1">IFERROR(INDEX(I$391:I$427,MATCH($F257,$B$391:$B$427,0))/INDEX($D$391:$D$427,MATCH($F257,$B$391:$B$427,0)),SUMIFS('Input-Ext Allocators'!F$8:F$68,'Input-Ext Allocators'!$B$8:$B$68,$F257))*$D257</f>
        <v>0</v>
      </c>
      <c r="J257" s="11">
        <f ca="1">IFERROR(INDEX(J$391:J$427,MATCH($F257,$B$391:$B$427,0))/INDEX($D$391:$D$427,MATCH($F257,$B$391:$B$427,0)),SUMIFS('Input-Ext Allocators'!G$8:G$68,'Input-Ext Allocators'!$B$8:$B$68,$F257))*$D257</f>
        <v>0</v>
      </c>
      <c r="K257" s="11">
        <f ca="1">IFERROR(INDEX(K$391:K$427,MATCH($F257,$B$391:$B$427,0))/INDEX($D$391:$D$427,MATCH($F257,$B$391:$B$427,0)),SUMIFS('Input-Ext Allocators'!H$8:H$68,'Input-Ext Allocators'!$B$8:$B$68,$F257))*$D257</f>
        <v>0</v>
      </c>
    </row>
    <row r="258" spans="1:11" outlineLevel="1" x14ac:dyDescent="0.25">
      <c r="A258" s="30">
        <f>IF(ISBLANK('Input-Accounts'!A258),"",'Input-Accounts'!A258)</f>
        <v>224</v>
      </c>
      <c r="B258" s="49" t="str">
        <f>IF(ISBLANK('Input-Accounts'!B258),"",'Input-Accounts'!B258)</f>
        <v xml:space="preserve">Customer assistance expenses </v>
      </c>
      <c r="C258" s="30">
        <f>IF(ISBLANK('Input-Accounts'!C258),"",'Input-Accounts'!C258)</f>
        <v>908</v>
      </c>
      <c r="D258" s="11">
        <f t="shared" ca="1" si="69"/>
        <v>0</v>
      </c>
      <c r="E258" s="11">
        <f ca="1">IFERROR(IF(D258="","",IF(D258=0,0,IF(ABS(D258-SUM($G258:$K258))&lt;Check_Limit,0,1))),1)</f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1">
        <f ca="1">IFERROR(INDEX(G$391:G$427,MATCH($F258,$B$391:$B$427,0))/INDEX($D$391:$D$427,MATCH($F258,$B$391:$B$427,0)),SUMIFS('Input-Ext Allocators'!D$8:D$68,'Input-Ext Allocators'!$B$8:$B$68,$F258))*$D258</f>
        <v>0</v>
      </c>
      <c r="H258" s="11">
        <f ca="1">IFERROR(INDEX(H$391:H$427,MATCH($F258,$B$391:$B$427,0))/INDEX($D$391:$D$427,MATCH($F258,$B$391:$B$427,0)),SUMIFS('Input-Ext Allocators'!E$8:E$68,'Input-Ext Allocators'!$B$8:$B$68,$F258))*$D258</f>
        <v>0</v>
      </c>
      <c r="I258" s="11">
        <f ca="1">IFERROR(INDEX(I$391:I$427,MATCH($F258,$B$391:$B$427,0))/INDEX($D$391:$D$427,MATCH($F258,$B$391:$B$427,0)),SUMIFS('Input-Ext Allocators'!F$8:F$68,'Input-Ext Allocators'!$B$8:$B$68,$F258))*$D258</f>
        <v>0</v>
      </c>
      <c r="J258" s="11">
        <f ca="1">IFERROR(INDEX(J$391:J$427,MATCH($F258,$B$391:$B$427,0))/INDEX($D$391:$D$427,MATCH($F258,$B$391:$B$427,0)),SUMIFS('Input-Ext Allocators'!G$8:G$68,'Input-Ext Allocators'!$B$8:$B$68,$F258))*$D258</f>
        <v>0</v>
      </c>
      <c r="K258" s="11">
        <f ca="1">IFERROR(INDEX(K$391:K$427,MATCH($F258,$B$391:$B$427,0))/INDEX($D$391:$D$427,MATCH($F258,$B$391:$B$427,0)),SUMIFS('Input-Ext Allocators'!H$8:H$68,'Input-Ext Allocators'!$B$8:$B$68,$F258))*$D258</f>
        <v>0</v>
      </c>
    </row>
    <row r="259" spans="1:11" outlineLevel="1" x14ac:dyDescent="0.25">
      <c r="A259" s="30">
        <f>IF(ISBLANK('Input-Accounts'!A259),"",'Input-Accounts'!A259)</f>
        <v>225</v>
      </c>
      <c r="B259" t="str">
        <f>IF(ISBLANK('Input-Accounts'!B259),"",'Input-Accounts'!B259)</f>
        <v>Subtotal - Customer Service &amp; Information Expenses</v>
      </c>
      <c r="C259" s="30" t="str">
        <f>IF(ISBLANK('Input-Accounts'!C259),"",'Input-Accounts'!C259)</f>
        <v/>
      </c>
      <c r="D259" s="111">
        <f ca="1">SUBTOTAL(9,D257:D258)</f>
        <v>0</v>
      </c>
      <c r="E259" s="11">
        <f ca="1">IFERROR(IF(D259="","",IF(D259=0,0,IF(ABS(D259-SUM($G259:$K259))&lt;Check_Limit,0,1))),1)</f>
        <v>0</v>
      </c>
      <c r="G259" s="111">
        <f t="shared" ref="G259:K259" ca="1" si="70">SUBTOTAL(9,G257:G258)</f>
        <v>0</v>
      </c>
      <c r="H259" s="111">
        <f t="shared" ca="1" si="70"/>
        <v>0</v>
      </c>
      <c r="I259" s="111">
        <f t="shared" ca="1" si="70"/>
        <v>0</v>
      </c>
      <c r="J259" s="111">
        <f t="shared" ca="1" si="70"/>
        <v>0</v>
      </c>
      <c r="K259" s="111">
        <f t="shared" ca="1" si="70"/>
        <v>0</v>
      </c>
    </row>
    <row r="260" spans="1:11" outlineLevel="1" x14ac:dyDescent="0.25">
      <c r="A260" s="30" t="str">
        <f>IF(ISBLANK('Input-Accounts'!A260),"",'Input-Accounts'!A260)</f>
        <v/>
      </c>
      <c r="B260" s="1" t="str">
        <f>IF(ISBLANK('Input-Accounts'!B260),"",'Input-Accounts'!B260)</f>
        <v/>
      </c>
      <c r="C260" s="30" t="str">
        <f>IF(ISBLANK('Input-Accounts'!C260),"",'Input-Accounts'!C260)</f>
        <v/>
      </c>
      <c r="D260" s="11"/>
      <c r="E260" s="11"/>
      <c r="F260" s="3"/>
      <c r="G260" s="11"/>
      <c r="H260" s="11"/>
      <c r="I260" s="11"/>
      <c r="J260" s="11"/>
      <c r="K260" s="11"/>
    </row>
    <row r="261" spans="1:11" outlineLevel="1" x14ac:dyDescent="0.25">
      <c r="A261" s="30">
        <f>IF(ISBLANK('Input-Accounts'!A261),"",'Input-Accounts'!A261)</f>
        <v>226</v>
      </c>
      <c r="B261" s="1" t="str">
        <f>IF(ISBLANK('Input-Accounts'!B261),"",'Input-Accounts'!B261)</f>
        <v>Sales Expenses</v>
      </c>
      <c r="C261" s="30" t="str">
        <f>IF(ISBLANK('Input-Accounts'!C261),"",'Input-Accounts'!C261)</f>
        <v/>
      </c>
      <c r="D261" s="11"/>
      <c r="E261" s="11"/>
      <c r="F261" s="3"/>
      <c r="G261" s="11"/>
      <c r="H261" s="11"/>
      <c r="I261" s="11"/>
      <c r="J261" s="11"/>
      <c r="K261" s="11"/>
    </row>
    <row r="262" spans="1:11" outlineLevel="1" x14ac:dyDescent="0.25">
      <c r="A262" s="30">
        <f>IF(ISBLANK('Input-Accounts'!A262),"",'Input-Accounts'!A262)</f>
        <v>227</v>
      </c>
      <c r="B262" s="49" t="str">
        <f>IF(ISBLANK('Input-Accounts'!B262),"",'Input-Accounts'!B262)</f>
        <v>Supervision</v>
      </c>
      <c r="C262" s="30">
        <f>IF(ISBLANK('Input-Accounts'!C262),"",'Input-Accounts'!C262)</f>
        <v>911</v>
      </c>
      <c r="D262" s="11">
        <f t="shared" ref="D262:D263" ca="1" si="71">INDIRECT("Classification!"&amp;$D$5&amp;ROW())</f>
        <v>0</v>
      </c>
      <c r="E262" s="11">
        <f ca="1">IFERROR(IF(D262="","",IF(D262=0,0,IF(ABS(D262-SUM($G262:$K262))&lt;Check_Limit,0,1))),1)</f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1">
        <f ca="1">IFERROR(INDEX(G$391:G$427,MATCH($F262,$B$391:$B$427,0))/INDEX($D$391:$D$427,MATCH($F262,$B$391:$B$427,0)),SUMIFS('Input-Ext Allocators'!D$8:D$68,'Input-Ext Allocators'!$B$8:$B$68,$F262))*$D262</f>
        <v>0</v>
      </c>
      <c r="H262" s="11">
        <f ca="1">IFERROR(INDEX(H$391:H$427,MATCH($F262,$B$391:$B$427,0))/INDEX($D$391:$D$427,MATCH($F262,$B$391:$B$427,0)),SUMIFS('Input-Ext Allocators'!E$8:E$68,'Input-Ext Allocators'!$B$8:$B$68,$F262))*$D262</f>
        <v>0</v>
      </c>
      <c r="I262" s="11">
        <f ca="1">IFERROR(INDEX(I$391:I$427,MATCH($F262,$B$391:$B$427,0))/INDEX($D$391:$D$427,MATCH($F262,$B$391:$B$427,0)),SUMIFS('Input-Ext Allocators'!F$8:F$68,'Input-Ext Allocators'!$B$8:$B$68,$F262))*$D262</f>
        <v>0</v>
      </c>
      <c r="J262" s="11">
        <f ca="1">IFERROR(INDEX(J$391:J$427,MATCH($F262,$B$391:$B$427,0))/INDEX($D$391:$D$427,MATCH($F262,$B$391:$B$427,0)),SUMIFS('Input-Ext Allocators'!G$8:G$68,'Input-Ext Allocators'!$B$8:$B$68,$F262))*$D262</f>
        <v>0</v>
      </c>
      <c r="K262" s="11">
        <f ca="1">IFERROR(INDEX(K$391:K$427,MATCH($F262,$B$391:$B$427,0))/INDEX($D$391:$D$427,MATCH($F262,$B$391:$B$427,0)),SUMIFS('Input-Ext Allocators'!H$8:H$68,'Input-Ext Allocators'!$B$8:$B$68,$F262))*$D262</f>
        <v>0</v>
      </c>
    </row>
    <row r="263" spans="1:11" outlineLevel="1" x14ac:dyDescent="0.25">
      <c r="A263" s="30">
        <f>IF(ISBLANK('Input-Accounts'!A263),"",'Input-Accounts'!A263)</f>
        <v>228</v>
      </c>
      <c r="B263" s="49" t="str">
        <f>IF(ISBLANK('Input-Accounts'!B263),"",'Input-Accounts'!B263)</f>
        <v>Demonstrating and selling expenses</v>
      </c>
      <c r="C263" s="30">
        <f>IF(ISBLANK('Input-Accounts'!C263),"",'Input-Accounts'!C263)</f>
        <v>912</v>
      </c>
      <c r="D263" s="11">
        <f t="shared" ca="1" si="71"/>
        <v>0</v>
      </c>
      <c r="E263" s="11">
        <f ca="1">IFERROR(IF(D263="","",IF(D263=0,0,IF(ABS(D263-SUM($G263:$K263))&lt;Check_Limit,0,1))),1)</f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1">
        <f ca="1">IFERROR(INDEX(G$391:G$427,MATCH($F263,$B$391:$B$427,0))/INDEX($D$391:$D$427,MATCH($F263,$B$391:$B$427,0)),SUMIFS('Input-Ext Allocators'!D$8:D$68,'Input-Ext Allocators'!$B$8:$B$68,$F263))*$D263</f>
        <v>0</v>
      </c>
      <c r="H263" s="11">
        <f ca="1">IFERROR(INDEX(H$391:H$427,MATCH($F263,$B$391:$B$427,0))/INDEX($D$391:$D$427,MATCH($F263,$B$391:$B$427,0)),SUMIFS('Input-Ext Allocators'!E$8:E$68,'Input-Ext Allocators'!$B$8:$B$68,$F263))*$D263</f>
        <v>0</v>
      </c>
      <c r="I263" s="11">
        <f ca="1">IFERROR(INDEX(I$391:I$427,MATCH($F263,$B$391:$B$427,0))/INDEX($D$391:$D$427,MATCH($F263,$B$391:$B$427,0)),SUMIFS('Input-Ext Allocators'!F$8:F$68,'Input-Ext Allocators'!$B$8:$B$68,$F263))*$D263</f>
        <v>0</v>
      </c>
      <c r="J263" s="11">
        <f ca="1">IFERROR(INDEX(J$391:J$427,MATCH($F263,$B$391:$B$427,0))/INDEX($D$391:$D$427,MATCH($F263,$B$391:$B$427,0)),SUMIFS('Input-Ext Allocators'!G$8:G$68,'Input-Ext Allocators'!$B$8:$B$68,$F263))*$D263</f>
        <v>0</v>
      </c>
      <c r="K263" s="11">
        <f ca="1">IFERROR(INDEX(K$391:K$427,MATCH($F263,$B$391:$B$427,0))/INDEX($D$391:$D$427,MATCH($F263,$B$391:$B$427,0)),SUMIFS('Input-Ext Allocators'!H$8:H$68,'Input-Ext Allocators'!$B$8:$B$68,$F263))*$D263</f>
        <v>0</v>
      </c>
    </row>
    <row r="264" spans="1:11" outlineLevel="1" x14ac:dyDescent="0.25">
      <c r="A264" s="30">
        <f>IF(ISBLANK('Input-Accounts'!A264),"",'Input-Accounts'!A264)</f>
        <v>229</v>
      </c>
      <c r="B264" t="str">
        <f>IF(ISBLANK('Input-Accounts'!B264),"",'Input-Accounts'!B264)</f>
        <v>Subtotal - Sales Expenses</v>
      </c>
      <c r="C264" s="30" t="str">
        <f>IF(ISBLANK('Input-Accounts'!C264),"",'Input-Accounts'!C264)</f>
        <v/>
      </c>
      <c r="D264" s="111">
        <f ca="1">SUBTOTAL(9,D262:D263)</f>
        <v>0</v>
      </c>
      <c r="E264" s="11">
        <f ca="1">IFERROR(IF(D264="","",IF(D264=0,0,IF(ABS(D264-SUM($G264:$K264))&lt;Check_Limit,0,1))),1)</f>
        <v>0</v>
      </c>
      <c r="G264" s="111">
        <f t="shared" ref="G264:K264" ca="1" si="72">SUBTOTAL(9,G262:G263)</f>
        <v>0</v>
      </c>
      <c r="H264" s="111">
        <f t="shared" ca="1" si="72"/>
        <v>0</v>
      </c>
      <c r="I264" s="111">
        <f t="shared" ca="1" si="72"/>
        <v>0</v>
      </c>
      <c r="J264" s="111">
        <f t="shared" ca="1" si="72"/>
        <v>0</v>
      </c>
      <c r="K264" s="111">
        <f t="shared" ca="1" si="72"/>
        <v>0</v>
      </c>
    </row>
    <row r="265" spans="1:11" outlineLevel="1" x14ac:dyDescent="0.25">
      <c r="A265" s="30" t="str">
        <f>IF(ISBLANK('Input-Accounts'!A265),"",'Input-Accounts'!A265)</f>
        <v/>
      </c>
      <c r="B265" t="str">
        <f>IF(ISBLANK('Input-Accounts'!B265),"",'Input-Accounts'!B265)</f>
        <v/>
      </c>
      <c r="C265" s="30" t="str">
        <f>IF(ISBLANK('Input-Accounts'!C265),"",'Input-Accounts'!C265)</f>
        <v/>
      </c>
      <c r="D265" s="11"/>
      <c r="E265" s="11"/>
      <c r="G265" s="11"/>
      <c r="H265" s="11"/>
      <c r="I265" s="11"/>
      <c r="J265" s="11"/>
      <c r="K265" s="11"/>
    </row>
    <row r="266" spans="1:11" x14ac:dyDescent="0.25">
      <c r="A266" s="30">
        <f>IF(ISBLANK('Input-Accounts'!A266),"",'Input-Accounts'!A266)</f>
        <v>230</v>
      </c>
      <c r="B266" s="8" t="str">
        <f>IF(ISBLANK('Input-Accounts'!B266),"",'Input-Accounts'!B266)</f>
        <v>Total Customer Accounts, Service, and Sales Expense</v>
      </c>
      <c r="C266" s="30" t="str">
        <f>IF(ISBLANK('Input-Accounts'!C266),"",'Input-Accounts'!C266)</f>
        <v/>
      </c>
      <c r="D266" s="11">
        <f ca="1">SUBTOTAL(9,D251:D264)</f>
        <v>0</v>
      </c>
      <c r="E266" s="11">
        <f ca="1">IFERROR(IF(D266="","",IF(D266=0,0,IF(ABS(D266-SUM($G266:$K266))&lt;Check_Limit,0,1))),1)</f>
        <v>0</v>
      </c>
      <c r="F266" s="3"/>
      <c r="G266" s="11">
        <f t="shared" ref="G266:K266" ca="1" si="73">SUBTOTAL(9,G251:G264)</f>
        <v>0</v>
      </c>
      <c r="H266" s="11">
        <f t="shared" ca="1" si="73"/>
        <v>0</v>
      </c>
      <c r="I266" s="11">
        <f t="shared" ca="1" si="73"/>
        <v>0</v>
      </c>
      <c r="J266" s="11">
        <f t="shared" ca="1" si="73"/>
        <v>0</v>
      </c>
      <c r="K266" s="11">
        <f t="shared" ca="1" si="73"/>
        <v>0</v>
      </c>
    </row>
    <row r="267" spans="1:11" x14ac:dyDescent="0.25">
      <c r="A267" s="30" t="str">
        <f>IF(ISBLANK('Input-Accounts'!A267),"",'Input-Accounts'!A267)</f>
        <v/>
      </c>
      <c r="B267" s="8" t="str">
        <f>IF(ISBLANK('Input-Accounts'!B267),"",'Input-Accounts'!B267)</f>
        <v/>
      </c>
      <c r="C267" s="30" t="str">
        <f>IF(ISBLANK('Input-Accounts'!C267),"",'Input-Accounts'!C267)</f>
        <v/>
      </c>
      <c r="D267" s="111"/>
      <c r="E267" s="11"/>
      <c r="G267" s="111"/>
      <c r="H267" s="111"/>
      <c r="I267" s="111"/>
      <c r="J267" s="111"/>
      <c r="K267" s="111"/>
    </row>
    <row r="268" spans="1:11" x14ac:dyDescent="0.25">
      <c r="A268" s="30">
        <f>IF(ISBLANK('Input-Accounts'!A268),"",'Input-Accounts'!A268)</f>
        <v>231</v>
      </c>
      <c r="B268" s="8" t="str">
        <f>IF(ISBLANK('Input-Accounts'!B268),"",'Input-Accounts'!B268)</f>
        <v>Administrative and General Expenses</v>
      </c>
      <c r="C268" s="30" t="str">
        <f>IF(ISBLANK('Input-Accounts'!C268),"",'Input-Accounts'!C268)</f>
        <v/>
      </c>
      <c r="D268" s="11"/>
      <c r="E268" s="11"/>
      <c r="G268" s="11"/>
      <c r="H268" s="11"/>
      <c r="I268" s="11"/>
      <c r="J268" s="11"/>
      <c r="K268" s="11"/>
    </row>
    <row r="269" spans="1:11" outlineLevel="1" x14ac:dyDescent="0.25">
      <c r="A269" s="30">
        <f>IF(ISBLANK('Input-Accounts'!A269),"",'Input-Accounts'!A269)</f>
        <v>232</v>
      </c>
      <c r="B269" s="49" t="str">
        <f>IF(ISBLANK('Input-Accounts'!B269),"",'Input-Accounts'!B269)</f>
        <v>Administrative and general salaries</v>
      </c>
      <c r="C269" s="30">
        <f>IF(ISBLANK('Input-Accounts'!C269),"",'Input-Accounts'!C269)</f>
        <v>920</v>
      </c>
      <c r="D269" s="11">
        <f t="shared" ref="D269:D280" ca="1" si="74">INDIRECT("Classification!"&amp;$D$5&amp;ROW())</f>
        <v>920034.19676860212</v>
      </c>
      <c r="E269" s="11">
        <f t="shared" ref="E269:E281" ca="1" si="75">IFERROR(IF(D269="","",IF(D269=0,0,IF(ABS(D269-SUM($G269:$K269))&lt;Check_Limit,0,1))),1)</f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INT_LABOR</v>
      </c>
      <c r="G269" s="11">
        <f ca="1">IFERROR(INDEX(G$391:G$427,MATCH($F269,$B$391:$B$427,0))/INDEX($D$391:$D$427,MATCH($F269,$B$391:$B$427,0)),SUMIFS('Input-Ext Allocators'!D$8:D$68,'Input-Ext Allocators'!$B$8:$B$68,$F269))*$D269</f>
        <v>128853.25499222869</v>
      </c>
      <c r="H269" s="11">
        <f ca="1">IFERROR(INDEX(H$391:H$427,MATCH($F269,$B$391:$B$427,0))/INDEX($D$391:$D$427,MATCH($F269,$B$391:$B$427,0)),SUMIFS('Input-Ext Allocators'!E$8:E$68,'Input-Ext Allocators'!$B$8:$B$68,$F269))*$D269</f>
        <v>46123.759414823326</v>
      </c>
      <c r="I269" s="11">
        <f ca="1">IFERROR(INDEX(I$391:I$427,MATCH($F269,$B$391:$B$427,0))/INDEX($D$391:$D$427,MATCH($F269,$B$391:$B$427,0)),SUMIFS('Input-Ext Allocators'!F$8:F$68,'Input-Ext Allocators'!$B$8:$B$68,$F269))*$D269</f>
        <v>152603.41146192959</v>
      </c>
      <c r="J269" s="11">
        <f ca="1">IFERROR(INDEX(J$391:J$427,MATCH($F269,$B$391:$B$427,0))/INDEX($D$391:$D$427,MATCH($F269,$B$391:$B$427,0)),SUMIFS('Input-Ext Allocators'!G$8:G$68,'Input-Ext Allocators'!$B$8:$B$68,$F269))*$D269</f>
        <v>309511.76951922762</v>
      </c>
      <c r="K269" s="11">
        <f ca="1">IFERROR(INDEX(K$391:K$427,MATCH($F269,$B$391:$B$427,0))/INDEX($D$391:$D$427,MATCH($F269,$B$391:$B$427,0)),SUMIFS('Input-Ext Allocators'!H$8:H$68,'Input-Ext Allocators'!$B$8:$B$68,$F269))*$D269</f>
        <v>282942.00138039293</v>
      </c>
    </row>
    <row r="270" spans="1:11" outlineLevel="1" x14ac:dyDescent="0.25">
      <c r="A270" s="30">
        <f>IF(ISBLANK('Input-Accounts'!A270),"",'Input-Accounts'!A270)</f>
        <v>233</v>
      </c>
      <c r="B270" s="49" t="str">
        <f>IF(ISBLANK('Input-Accounts'!B270),"",'Input-Accounts'!B270)</f>
        <v>Office supplies and expenses</v>
      </c>
      <c r="C270" s="30">
        <f>IF(ISBLANK('Input-Accounts'!C270),"",'Input-Accounts'!C270)</f>
        <v>921</v>
      </c>
      <c r="D270" s="11">
        <f t="shared" ca="1" si="74"/>
        <v>730609.01731262263</v>
      </c>
      <c r="E270" s="11">
        <f t="shared" ca="1" si="75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INT_LABOR</v>
      </c>
      <c r="G270" s="11">
        <f ca="1">IFERROR(INDEX(G$391:G$427,MATCH($F270,$B$391:$B$427,0))/INDEX($D$391:$D$427,MATCH($F270,$B$391:$B$427,0)),SUMIFS('Input-Ext Allocators'!D$8:D$68,'Input-Ext Allocators'!$B$8:$B$68,$F270))*$D270</f>
        <v>102323.75094105603</v>
      </c>
      <c r="H270" s="11">
        <f ca="1">IFERROR(INDEX(H$391:H$427,MATCH($F270,$B$391:$B$427,0))/INDEX($D$391:$D$427,MATCH($F270,$B$391:$B$427,0)),SUMIFS('Input-Ext Allocators'!E$8:E$68,'Input-Ext Allocators'!$B$8:$B$68,$F270))*$D270</f>
        <v>36627.371742469477</v>
      </c>
      <c r="I270" s="11">
        <f ca="1">IFERROR(INDEX(I$391:I$427,MATCH($F270,$B$391:$B$427,0))/INDEX($D$391:$D$427,MATCH($F270,$B$391:$B$427,0)),SUMIFS('Input-Ext Allocators'!F$8:F$68,'Input-Ext Allocators'!$B$8:$B$68,$F270))*$D270</f>
        <v>121184.0047667227</v>
      </c>
      <c r="J270" s="11">
        <f ca="1">IFERROR(INDEX(J$391:J$427,MATCH($F270,$B$391:$B$427,0))/INDEX($D$391:$D$427,MATCH($F270,$B$391:$B$427,0)),SUMIFS('Input-Ext Allocators'!G$8:G$68,'Input-Ext Allocators'!$B$8:$B$68,$F270))*$D270</f>
        <v>245786.61376867094</v>
      </c>
      <c r="K270" s="11">
        <f ca="1">IFERROR(INDEX(K$391:K$427,MATCH($F270,$B$391:$B$427,0))/INDEX($D$391:$D$427,MATCH($F270,$B$391:$B$427,0)),SUMIFS('Input-Ext Allocators'!H$8:H$68,'Input-Ext Allocators'!$B$8:$B$68,$F270))*$D270</f>
        <v>224687.27609370346</v>
      </c>
    </row>
    <row r="271" spans="1:11" outlineLevel="1" x14ac:dyDescent="0.25">
      <c r="A271" s="30">
        <f>IF(ISBLANK('Input-Accounts'!A271),"",'Input-Accounts'!A271)</f>
        <v>234</v>
      </c>
      <c r="B271" s="49" t="str">
        <f>IF(ISBLANK('Input-Accounts'!B271),"",'Input-Accounts'!B271)</f>
        <v>Administrative expenses transferred—Credit</v>
      </c>
      <c r="C271" s="30">
        <f>IF(ISBLANK('Input-Accounts'!C271),"",'Input-Accounts'!C271)</f>
        <v>922</v>
      </c>
      <c r="D271" s="11">
        <f t="shared" ca="1" si="74"/>
        <v>-3788946.868107548</v>
      </c>
      <c r="E271" s="11">
        <f t="shared" ca="1" si="75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INT_LABOR</v>
      </c>
      <c r="G271" s="11">
        <f ca="1">IFERROR(INDEX(G$391:G$427,MATCH($F271,$B$391:$B$427,0))/INDEX($D$391:$D$427,MATCH($F271,$B$391:$B$427,0)),SUMIFS('Input-Ext Allocators'!D$8:D$68,'Input-Ext Allocators'!$B$8:$B$68,$F271))*$D271</f>
        <v>-530652.16343372501</v>
      </c>
      <c r="H271" s="11">
        <f ca="1">IFERROR(INDEX(H$391:H$427,MATCH($F271,$B$391:$B$427,0))/INDEX($D$391:$D$427,MATCH($F271,$B$391:$B$427,0)),SUMIFS('Input-Ext Allocators'!E$8:E$68,'Input-Ext Allocators'!$B$8:$B$68,$F271))*$D271</f>
        <v>-189949.97620082475</v>
      </c>
      <c r="I271" s="11">
        <f ca="1">IFERROR(INDEX(I$391:I$427,MATCH($F271,$B$391:$B$427,0))/INDEX($D$391:$D$427,MATCH($F271,$B$391:$B$427,0)),SUMIFS('Input-Ext Allocators'!F$8:F$68,'Input-Ext Allocators'!$B$8:$B$68,$F271))*$D271</f>
        <v>-628461.65930789884</v>
      </c>
      <c r="J271" s="11">
        <f ca="1">IFERROR(INDEX(J$391:J$427,MATCH($F271,$B$391:$B$427,0))/INDEX($D$391:$D$427,MATCH($F271,$B$391:$B$427,0)),SUMIFS('Input-Ext Allocators'!G$8:G$68,'Input-Ext Allocators'!$B$8:$B$68,$F271))*$D271</f>
        <v>-1274652.2399723958</v>
      </c>
      <c r="K271" s="11">
        <f ca="1">IFERROR(INDEX(K$391:K$427,MATCH($F271,$B$391:$B$427,0))/INDEX($D$391:$D$427,MATCH($F271,$B$391:$B$427,0)),SUMIFS('Input-Ext Allocators'!H$8:H$68,'Input-Ext Allocators'!$B$8:$B$68,$F271))*$D271</f>
        <v>-1165230.8291927036</v>
      </c>
    </row>
    <row r="272" spans="1:11" outlineLevel="1" x14ac:dyDescent="0.25">
      <c r="A272" s="30">
        <f>IF(ISBLANK('Input-Accounts'!A272),"",'Input-Accounts'!A272)</f>
        <v>235</v>
      </c>
      <c r="B272" s="49" t="str">
        <f>IF(ISBLANK('Input-Accounts'!B272),"",'Input-Accounts'!B272)</f>
        <v>Outside services employed</v>
      </c>
      <c r="C272" s="30">
        <f>IF(ISBLANK('Input-Accounts'!C272),"",'Input-Accounts'!C272)</f>
        <v>923</v>
      </c>
      <c r="D272" s="11">
        <f t="shared" ca="1" si="74"/>
        <v>2379163.6841994999</v>
      </c>
      <c r="E272" s="11">
        <f t="shared" ca="1" si="75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INT_LABOR</v>
      </c>
      <c r="G272" s="11">
        <f ca="1">IFERROR(INDEX(G$391:G$427,MATCH($F272,$B$391:$B$427,0))/INDEX($D$391:$D$427,MATCH($F272,$B$391:$B$427,0)),SUMIFS('Input-Ext Allocators'!D$8:D$68,'Input-Ext Allocators'!$B$8:$B$68,$F272))*$D272</f>
        <v>333208.25024236797</v>
      </c>
      <c r="H272" s="11">
        <f ca="1">IFERROR(INDEX(H$391:H$427,MATCH($F272,$B$391:$B$427,0))/INDEX($D$391:$D$427,MATCH($F272,$B$391:$B$427,0)),SUMIFS('Input-Ext Allocators'!E$8:E$68,'Input-Ext Allocators'!$B$8:$B$68,$F272))*$D272</f>
        <v>119273.79847827781</v>
      </c>
      <c r="I272" s="11">
        <f ca="1">IFERROR(INDEX(I$391:I$427,MATCH($F272,$B$391:$B$427,0))/INDEX($D$391:$D$427,MATCH($F272,$B$391:$B$427,0)),SUMIFS('Input-Ext Allocators'!F$8:F$68,'Input-Ext Allocators'!$B$8:$B$68,$F272))*$D272</f>
        <v>394624.99971236609</v>
      </c>
      <c r="J272" s="11">
        <f ca="1">IFERROR(INDEX(J$391:J$427,MATCH($F272,$B$391:$B$427,0))/INDEX($D$391:$D$427,MATCH($F272,$B$391:$B$427,0)),SUMIFS('Input-Ext Allocators'!G$8:G$68,'Input-Ext Allocators'!$B$8:$B$68,$F272))*$D272</f>
        <v>800382.38193626492</v>
      </c>
      <c r="K272" s="11">
        <f ca="1">IFERROR(INDEX(K$391:K$427,MATCH($F272,$B$391:$B$427,0))/INDEX($D$391:$D$427,MATCH($F272,$B$391:$B$427,0)),SUMIFS('Input-Ext Allocators'!H$8:H$68,'Input-Ext Allocators'!$B$8:$B$68,$F272))*$D272</f>
        <v>731674.25383022311</v>
      </c>
    </row>
    <row r="273" spans="1:11" outlineLevel="1" x14ac:dyDescent="0.25">
      <c r="A273" s="30">
        <f>IF(ISBLANK('Input-Accounts'!A273),"",'Input-Accounts'!A273)</f>
        <v>236</v>
      </c>
      <c r="B273" s="49" t="str">
        <f>IF(ISBLANK('Input-Accounts'!B273),"",'Input-Accounts'!B273)</f>
        <v>Property insurance</v>
      </c>
      <c r="C273" s="30">
        <f>IF(ISBLANK('Input-Accounts'!C273),"",'Input-Accounts'!C273)</f>
        <v>924</v>
      </c>
      <c r="D273" s="11">
        <f t="shared" ca="1" si="74"/>
        <v>41298.297821245971</v>
      </c>
      <c r="E273" s="11">
        <f t="shared" ca="1" si="75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INT_TOTPLT</v>
      </c>
      <c r="G273" s="11">
        <f ca="1">IFERROR(INDEX(G$391:G$427,MATCH($F273,$B$391:$B$427,0))/INDEX($D$391:$D$427,MATCH($F273,$B$391:$B$427,0)),SUMIFS('Input-Ext Allocators'!D$8:D$68,'Input-Ext Allocators'!$B$8:$B$68,$F273))*$D273</f>
        <v>5783.9372912400568</v>
      </c>
      <c r="H273" s="11">
        <f ca="1">IFERROR(INDEX(H$391:H$427,MATCH($F273,$B$391:$B$427,0))/INDEX($D$391:$D$427,MATCH($F273,$B$391:$B$427,0)),SUMIFS('Input-Ext Allocators'!E$8:E$68,'Input-Ext Allocators'!$B$8:$B$68,$F273))*$D273</f>
        <v>2070.3934262869111</v>
      </c>
      <c r="I273" s="11">
        <f ca="1">IFERROR(INDEX(I$391:I$427,MATCH($F273,$B$391:$B$427,0))/INDEX($D$391:$D$427,MATCH($F273,$B$391:$B$427,0)),SUMIFS('Input-Ext Allocators'!F$8:F$68,'Input-Ext Allocators'!$B$8:$B$68,$F273))*$D273</f>
        <v>6850.0292241615352</v>
      </c>
      <c r="J273" s="11">
        <f ca="1">IFERROR(INDEX(J$391:J$427,MATCH($F273,$B$391:$B$427,0))/INDEX($D$391:$D$427,MATCH($F273,$B$391:$B$427,0)),SUMIFS('Input-Ext Allocators'!G$8:G$68,'Input-Ext Allocators'!$B$8:$B$68,$F273))*$D273</f>
        <v>13893.297968358867</v>
      </c>
      <c r="K273" s="11">
        <f ca="1">IFERROR(INDEX(K$391:K$427,MATCH($F273,$B$391:$B$427,0))/INDEX($D$391:$D$427,MATCH($F273,$B$391:$B$427,0)),SUMIFS('Input-Ext Allocators'!H$8:H$68,'Input-Ext Allocators'!$B$8:$B$68,$F273))*$D273</f>
        <v>12700.639911198605</v>
      </c>
    </row>
    <row r="274" spans="1:11" outlineLevel="1" x14ac:dyDescent="0.25">
      <c r="A274" s="30">
        <f>IF(ISBLANK('Input-Accounts'!A274),"",'Input-Accounts'!A274)</f>
        <v>237</v>
      </c>
      <c r="B274" s="49" t="str">
        <f>IF(ISBLANK('Input-Accounts'!B274),"",'Input-Accounts'!B274)</f>
        <v>Injuries and damages</v>
      </c>
      <c r="C274" s="30">
        <f>IF(ISBLANK('Input-Accounts'!C274),"",'Input-Accounts'!C274)</f>
        <v>925</v>
      </c>
      <c r="D274" s="11">
        <f t="shared" ca="1" si="74"/>
        <v>587480.26355543535</v>
      </c>
      <c r="E274" s="11">
        <f t="shared" ca="1" si="75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INT_50-50_PLANT-LABOR</v>
      </c>
      <c r="G274" s="11">
        <f ca="1">IFERROR(INDEX(G$391:G$427,MATCH($F274,$B$391:$B$427,0))/INDEX($D$391:$D$427,MATCH($F274,$B$391:$B$427,0)),SUMIFS('Input-Ext Allocators'!D$8:D$68,'Input-Ext Allocators'!$B$8:$B$68,$F274))*$D274</f>
        <v>82278.185385590856</v>
      </c>
      <c r="H274" s="11">
        <f ca="1">IFERROR(INDEX(H$391:H$427,MATCH($F274,$B$391:$B$427,0))/INDEX($D$391:$D$427,MATCH($F274,$B$391:$B$427,0)),SUMIFS('Input-Ext Allocators'!E$8:E$68,'Input-Ext Allocators'!$B$8:$B$68,$F274))*$D274</f>
        <v>29451.946930188969</v>
      </c>
      <c r="I274" s="11">
        <f ca="1">IFERROR(INDEX(I$391:I$427,MATCH($F274,$B$391:$B$427,0))/INDEX($D$391:$D$427,MATCH($F274,$B$391:$B$427,0)),SUMIFS('Input-Ext Allocators'!F$8:F$68,'Input-Ext Allocators'!$B$8:$B$68,$F274))*$D274</f>
        <v>97443.652312046819</v>
      </c>
      <c r="J274" s="11">
        <f ca="1">IFERROR(INDEX(J$391:J$427,MATCH($F274,$B$391:$B$427,0))/INDEX($D$391:$D$427,MATCH($F274,$B$391:$B$427,0)),SUMIFS('Input-Ext Allocators'!G$8:G$68,'Input-Ext Allocators'!$B$8:$B$68,$F274))*$D274</f>
        <v>197636.192838599</v>
      </c>
      <c r="K274" s="11">
        <f ca="1">IFERROR(INDEX(K$391:K$427,MATCH($F274,$B$391:$B$427,0))/INDEX($D$391:$D$427,MATCH($F274,$B$391:$B$427,0)),SUMIFS('Input-Ext Allocators'!H$8:H$68,'Input-Ext Allocators'!$B$8:$B$68,$F274))*$D274</f>
        <v>180670.28608900969</v>
      </c>
    </row>
    <row r="275" spans="1:11" outlineLevel="1" x14ac:dyDescent="0.25">
      <c r="A275" s="30">
        <f>IF(ISBLANK('Input-Accounts'!A275),"",'Input-Accounts'!A275)</f>
        <v>238</v>
      </c>
      <c r="B275" s="49" t="str">
        <f>IF(ISBLANK('Input-Accounts'!B275),"",'Input-Accounts'!B275)</f>
        <v>Employee pensions and benefits</v>
      </c>
      <c r="C275" s="30">
        <f>IF(ISBLANK('Input-Accounts'!C275),"",'Input-Accounts'!C275)</f>
        <v>926</v>
      </c>
      <c r="D275" s="11">
        <f t="shared" ca="1" si="74"/>
        <v>1449851.3404059084</v>
      </c>
      <c r="E275" s="11">
        <f t="shared" ca="1" si="75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INT_LABOR</v>
      </c>
      <c r="G275" s="11">
        <f ca="1">IFERROR(INDEX(G$391:G$427,MATCH($F275,$B$391:$B$427,0))/INDEX($D$391:$D$427,MATCH($F275,$B$391:$B$427,0)),SUMIFS('Input-Ext Allocators'!D$8:D$68,'Input-Ext Allocators'!$B$8:$B$68,$F275))*$D275</f>
        <v>203055.56589342048</v>
      </c>
      <c r="H275" s="11">
        <f ca="1">IFERROR(INDEX(H$391:H$427,MATCH($F275,$B$391:$B$427,0))/INDEX($D$391:$D$427,MATCH($F275,$B$391:$B$427,0)),SUMIFS('Input-Ext Allocators'!E$8:E$68,'Input-Ext Allocators'!$B$8:$B$68,$F275))*$D275</f>
        <v>72684.900895004859</v>
      </c>
      <c r="I275" s="11">
        <f ca="1">IFERROR(INDEX(I$391:I$427,MATCH($F275,$B$391:$B$427,0))/INDEX($D$391:$D$427,MATCH($F275,$B$391:$B$427,0)),SUMIFS('Input-Ext Allocators'!F$8:F$68,'Input-Ext Allocators'!$B$8:$B$68,$F275))*$D275</f>
        <v>240482.64883597597</v>
      </c>
      <c r="J275" s="11">
        <f ca="1">IFERROR(INDEX(J$391:J$427,MATCH($F275,$B$391:$B$427,0))/INDEX($D$391:$D$427,MATCH($F275,$B$391:$B$427,0)),SUMIFS('Input-Ext Allocators'!G$8:G$68,'Input-Ext Allocators'!$B$8:$B$68,$F275))*$D275</f>
        <v>487749.32006328553</v>
      </c>
      <c r="K275" s="11">
        <f ca="1">IFERROR(INDEX(K$391:K$427,MATCH($F275,$B$391:$B$427,0))/INDEX($D$391:$D$427,MATCH($F275,$B$391:$B$427,0)),SUMIFS('Input-Ext Allocators'!H$8:H$68,'Input-Ext Allocators'!$B$8:$B$68,$F275))*$D275</f>
        <v>445878.90471822157</v>
      </c>
    </row>
    <row r="276" spans="1:11" outlineLevel="1" x14ac:dyDescent="0.25">
      <c r="A276" s="30">
        <f>IF(ISBLANK('Input-Accounts'!A276),"",'Input-Accounts'!A276)</f>
        <v>239</v>
      </c>
      <c r="B276" s="49" t="str">
        <f>IF(ISBLANK('Input-Accounts'!B276),"",'Input-Accounts'!B276)</f>
        <v>Regulatory commission expenses</v>
      </c>
      <c r="C276" s="30">
        <f>IF(ISBLANK('Input-Accounts'!C276),"",'Input-Accounts'!C276)</f>
        <v>928</v>
      </c>
      <c r="D276" s="11">
        <f t="shared" ca="1" si="74"/>
        <v>23343.76133672598</v>
      </c>
      <c r="E276" s="11">
        <f t="shared" ca="1" si="75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INT_RATEBASE</v>
      </c>
      <c r="G276" s="11">
        <f ca="1">IFERROR(INDEX(G$391:G$427,MATCH($F276,$B$391:$B$427,0))/INDEX($D$391:$D$427,MATCH($F276,$B$391:$B$427,0)),SUMIFS('Input-Ext Allocators'!D$8:D$68,'Input-Ext Allocators'!$B$8:$B$68,$F276))*$D276</f>
        <v>3269.3563375834001</v>
      </c>
      <c r="H276" s="11">
        <f ca="1">IFERROR(INDEX(H$391:H$427,MATCH($F276,$B$391:$B$427,0))/INDEX($D$391:$D$427,MATCH($F276,$B$391:$B$427,0)),SUMIFS('Input-Ext Allocators'!E$8:E$68,'Input-Ext Allocators'!$B$8:$B$68,$F276))*$D276</f>
        <v>1170.2847954063666</v>
      </c>
      <c r="I276" s="11">
        <f ca="1">IFERROR(INDEX(I$391:I$427,MATCH($F276,$B$391:$B$427,0))/INDEX($D$391:$D$427,MATCH($F276,$B$391:$B$427,0)),SUMIFS('Input-Ext Allocators'!F$8:F$68,'Input-Ext Allocators'!$B$8:$B$68,$F276))*$D276</f>
        <v>3871.9621823290136</v>
      </c>
      <c r="J276" s="11">
        <f ca="1">IFERROR(INDEX(J$391:J$427,MATCH($F276,$B$391:$B$427,0))/INDEX($D$391:$D$427,MATCH($F276,$B$391:$B$427,0)),SUMIFS('Input-Ext Allocators'!G$8:G$68,'Input-Ext Allocators'!$B$8:$B$68,$F276))*$D276</f>
        <v>7853.1525283964984</v>
      </c>
      <c r="K276" s="11">
        <f ca="1">IFERROR(INDEX(K$391:K$427,MATCH($F276,$B$391:$B$427,0))/INDEX($D$391:$D$427,MATCH($F276,$B$391:$B$427,0)),SUMIFS('Input-Ext Allocators'!H$8:H$68,'Input-Ext Allocators'!$B$8:$B$68,$F276))*$D276</f>
        <v>7179.0054930107035</v>
      </c>
    </row>
    <row r="277" spans="1:11" outlineLevel="1" x14ac:dyDescent="0.25">
      <c r="A277" s="30">
        <f>IF(ISBLANK('Input-Accounts'!A277),"",'Input-Accounts'!A277)</f>
        <v>240</v>
      </c>
      <c r="B277" s="49" t="str">
        <f>IF(ISBLANK('Input-Accounts'!B277),"",'Input-Accounts'!B277)</f>
        <v>General advertising expenses</v>
      </c>
      <c r="C277" s="30">
        <f>IF(ISBLANK('Input-Accounts'!C277),"",'Input-Accounts'!C277)</f>
        <v>929</v>
      </c>
      <c r="D277" s="11">
        <f t="shared" ca="1" si="74"/>
        <v>127779.10127450578</v>
      </c>
      <c r="E277" s="11">
        <f t="shared" ca="1" si="75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INT_LABOR</v>
      </c>
      <c r="G277" s="11">
        <f ca="1">IFERROR(INDEX(G$391:G$427,MATCH($F277,$B$391:$B$427,0))/INDEX($D$391:$D$427,MATCH($F277,$B$391:$B$427,0)),SUMIFS('Input-Ext Allocators'!D$8:D$68,'Input-Ext Allocators'!$B$8:$B$68,$F277))*$D277</f>
        <v>17895.805587477265</v>
      </c>
      <c r="H277" s="11">
        <f ca="1">IFERROR(INDEX(H$391:H$427,MATCH($F277,$B$391:$B$427,0))/INDEX($D$391:$D$427,MATCH($F277,$B$391:$B$427,0)),SUMIFS('Input-Ext Allocators'!E$8:E$68,'Input-Ext Allocators'!$B$8:$B$68,$F277))*$D277</f>
        <v>6405.9059392875615</v>
      </c>
      <c r="I277" s="11">
        <f ca="1">IFERROR(INDEX(I$391:I$427,MATCH($F277,$B$391:$B$427,0))/INDEX($D$391:$D$427,MATCH($F277,$B$391:$B$427,0)),SUMIFS('Input-Ext Allocators'!F$8:F$68,'Input-Ext Allocators'!$B$8:$B$68,$F277))*$D277</f>
        <v>21194.349988855145</v>
      </c>
      <c r="J277" s="11">
        <f ca="1">IFERROR(INDEX(J$391:J$427,MATCH($F277,$B$391:$B$427,0))/INDEX($D$391:$D$427,MATCH($F277,$B$391:$B$427,0)),SUMIFS('Input-Ext Allocators'!G$8:G$68,'Input-Ext Allocators'!$B$8:$B$68,$F277))*$D277</f>
        <v>42986.593196161251</v>
      </c>
      <c r="K277" s="11">
        <f ca="1">IFERROR(INDEX(K$391:K$427,MATCH($F277,$B$391:$B$427,0))/INDEX($D$391:$D$427,MATCH($F277,$B$391:$B$427,0)),SUMIFS('Input-Ext Allocators'!H$8:H$68,'Input-Ext Allocators'!$B$8:$B$68,$F277))*$D277</f>
        <v>39296.446562724552</v>
      </c>
    </row>
    <row r="278" spans="1:11" outlineLevel="1" x14ac:dyDescent="0.25">
      <c r="A278" s="30">
        <f>IF(ISBLANK('Input-Accounts'!A278),"",'Input-Accounts'!A278)</f>
        <v>241</v>
      </c>
      <c r="B278" s="49" t="str">
        <f>IF(ISBLANK('Input-Accounts'!B278),"",'Input-Accounts'!B278)</f>
        <v>Miscellaneous expenses</v>
      </c>
      <c r="C278" s="30">
        <f>IF(ISBLANK('Input-Accounts'!C278),"",'Input-Accounts'!C278)</f>
        <v>930</v>
      </c>
      <c r="D278" s="11">
        <f t="shared" ca="1" si="74"/>
        <v>120701.76555027247</v>
      </c>
      <c r="E278" s="11">
        <f t="shared" ca="1" si="75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INT_LABOR</v>
      </c>
      <c r="G278" s="11">
        <f ca="1">IFERROR(INDEX(G$391:G$427,MATCH($F278,$B$391:$B$427,0))/INDEX($D$391:$D$427,MATCH($F278,$B$391:$B$427,0)),SUMIFS('Input-Ext Allocators'!D$8:D$68,'Input-Ext Allocators'!$B$8:$B$68,$F278))*$D278</f>
        <v>16904.605751706804</v>
      </c>
      <c r="H278" s="11">
        <f ca="1">IFERROR(INDEX(H$391:H$427,MATCH($F278,$B$391:$B$427,0))/INDEX($D$391:$D$427,MATCH($F278,$B$391:$B$427,0)),SUMIFS('Input-Ext Allocators'!E$8:E$68,'Input-Ext Allocators'!$B$8:$B$68,$F278))*$D278</f>
        <v>6051.1002903356093</v>
      </c>
      <c r="I278" s="11">
        <f ca="1">IFERROR(INDEX(I$391:I$427,MATCH($F278,$B$391:$B$427,0))/INDEX($D$391:$D$427,MATCH($F278,$B$391:$B$427,0)),SUMIFS('Input-Ext Allocators'!F$8:F$68,'Input-Ext Allocators'!$B$8:$B$68,$F278))*$D278</f>
        <v>20020.45278006365</v>
      </c>
      <c r="J278" s="11">
        <f ca="1">IFERROR(INDEX(J$391:J$427,MATCH($F278,$B$391:$B$427,0))/INDEX($D$391:$D$427,MATCH($F278,$B$391:$B$427,0)),SUMIFS('Input-Ext Allocators'!G$8:G$68,'Input-Ext Allocators'!$B$8:$B$68,$F278))*$D278</f>
        <v>40605.683104794254</v>
      </c>
      <c r="K278" s="11">
        <f ca="1">IFERROR(INDEX(K$391:K$427,MATCH($F278,$B$391:$B$427,0))/INDEX($D$391:$D$427,MATCH($F278,$B$391:$B$427,0)),SUMIFS('Input-Ext Allocators'!H$8:H$68,'Input-Ext Allocators'!$B$8:$B$68,$F278))*$D278</f>
        <v>37119.923623372153</v>
      </c>
    </row>
    <row r="279" spans="1:11" outlineLevel="1" x14ac:dyDescent="0.25">
      <c r="A279" s="30">
        <f>IF(ISBLANK('Input-Accounts'!A279),"",'Input-Accounts'!A279)</f>
        <v>242</v>
      </c>
      <c r="B279" s="49" t="str">
        <f>IF(ISBLANK('Input-Accounts'!B279),"",'Input-Accounts'!B279)</f>
        <v>Rents</v>
      </c>
      <c r="C279" s="30">
        <f>IF(ISBLANK('Input-Accounts'!C279),"",'Input-Accounts'!C279)</f>
        <v>931</v>
      </c>
      <c r="D279" s="11">
        <f t="shared" ca="1" si="74"/>
        <v>363186.6550867366</v>
      </c>
      <c r="E279" s="11">
        <f t="shared" ca="1" si="75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INT_LABOR</v>
      </c>
      <c r="G279" s="11">
        <f ca="1">IFERROR(INDEX(G$391:G$427,MATCH($F279,$B$391:$B$427,0))/INDEX($D$391:$D$427,MATCH($F279,$B$391:$B$427,0)),SUMIFS('Input-Ext Allocators'!D$8:D$68,'Input-Ext Allocators'!$B$8:$B$68,$F279))*$D279</f>
        <v>50865.264402162211</v>
      </c>
      <c r="H279" s="11">
        <f ca="1">IFERROR(INDEX(H$391:H$427,MATCH($F279,$B$391:$B$427,0))/INDEX($D$391:$D$427,MATCH($F279,$B$391:$B$427,0)),SUMIFS('Input-Ext Allocators'!E$8:E$68,'Input-Ext Allocators'!$B$8:$B$68,$F279))*$D279</f>
        <v>18207.512243273974</v>
      </c>
      <c r="I279" s="11">
        <f ca="1">IFERROR(INDEX(I$391:I$427,MATCH($F279,$B$391:$B$427,0))/INDEX($D$391:$D$427,MATCH($F279,$B$391:$B$427,0)),SUMIFS('Input-Ext Allocators'!F$8:F$68,'Input-Ext Allocators'!$B$8:$B$68,$F279))*$D279</f>
        <v>60240.720136648073</v>
      </c>
      <c r="J279" s="11">
        <f ca="1">IFERROR(INDEX(J$391:J$427,MATCH($F279,$B$391:$B$427,0))/INDEX($D$391:$D$427,MATCH($F279,$B$391:$B$427,0)),SUMIFS('Input-Ext Allocators'!G$8:G$68,'Input-Ext Allocators'!$B$8:$B$68,$F279))*$D279</f>
        <v>122180.83270869726</v>
      </c>
      <c r="K279" s="11">
        <f ca="1">IFERROR(INDEX(K$391:K$427,MATCH($F279,$B$391:$B$427,0))/INDEX($D$391:$D$427,MATCH($F279,$B$391:$B$427,0)),SUMIFS('Input-Ext Allocators'!H$8:H$68,'Input-Ext Allocators'!$B$8:$B$68,$F279))*$D279</f>
        <v>111692.32559595509</v>
      </c>
    </row>
    <row r="280" spans="1:11" outlineLevel="1" x14ac:dyDescent="0.25">
      <c r="A280" s="30">
        <f>IF(ISBLANK('Input-Accounts'!A280),"",'Input-Accounts'!A280)</f>
        <v>243</v>
      </c>
      <c r="B280" s="49" t="str">
        <f>IF(ISBLANK('Input-Accounts'!B280),"",'Input-Accounts'!B280)</f>
        <v>Maintenance of general plant</v>
      </c>
      <c r="C280" s="30">
        <f>IF(ISBLANK('Input-Accounts'!C280),"",'Input-Accounts'!C280)</f>
        <v>932</v>
      </c>
      <c r="D280" s="11">
        <f t="shared" ca="1" si="74"/>
        <v>9837.7434213123306</v>
      </c>
      <c r="E280" s="11">
        <f t="shared" ca="1" si="75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INT_LABOR</v>
      </c>
      <c r="G280" s="11">
        <f ca="1">IFERROR(INDEX(G$391:G$427,MATCH($F280,$B$391:$B$427,0))/INDEX($D$391:$D$427,MATCH($F280,$B$391:$B$427,0)),SUMIFS('Input-Ext Allocators'!D$8:D$68,'Input-Ext Allocators'!$B$8:$B$68,$F280))*$D280</f>
        <v>1377.8023317684338</v>
      </c>
      <c r="H280" s="11">
        <f ca="1">IFERROR(INDEX(H$391:H$427,MATCH($F280,$B$391:$B$427,0))/INDEX($D$391:$D$427,MATCH($F280,$B$391:$B$427,0)),SUMIFS('Input-Ext Allocators'!E$8:E$68,'Input-Ext Allocators'!$B$8:$B$68,$F280))*$D280</f>
        <v>493.19222300983068</v>
      </c>
      <c r="I280" s="11">
        <f ca="1">IFERROR(INDEX(I$391:I$427,MATCH($F280,$B$391:$B$427,0))/INDEX($D$391:$D$427,MATCH($F280,$B$391:$B$427,0)),SUMIFS('Input-Ext Allocators'!F$8:F$68,'Input-Ext Allocators'!$B$8:$B$68,$F280))*$D280</f>
        <v>1631.7580503553845</v>
      </c>
      <c r="J280" s="11">
        <f ca="1">IFERROR(INDEX(J$391:J$427,MATCH($F280,$B$391:$B$427,0))/INDEX($D$391:$D$427,MATCH($F280,$B$391:$B$427,0)),SUMIFS('Input-Ext Allocators'!G$8:G$68,'Input-Ext Allocators'!$B$8:$B$68,$F280))*$D280</f>
        <v>3309.5480419108185</v>
      </c>
      <c r="K280" s="11">
        <f ca="1">IFERROR(INDEX(K$391:K$427,MATCH($F280,$B$391:$B$427,0))/INDEX($D$391:$D$427,MATCH($F280,$B$391:$B$427,0)),SUMIFS('Input-Ext Allocators'!H$8:H$68,'Input-Ext Allocators'!$B$8:$B$68,$F280))*$D280</f>
        <v>3025.4427742678631</v>
      </c>
    </row>
    <row r="281" spans="1:11" x14ac:dyDescent="0.25">
      <c r="A281" s="30">
        <f>IF(ISBLANK('Input-Accounts'!A281),"",'Input-Accounts'!A281)</f>
        <v>244</v>
      </c>
      <c r="B281" t="str">
        <f>IF(ISBLANK('Input-Accounts'!B281),"",'Input-Accounts'!B281)</f>
        <v>Total Administrative and General Expenses</v>
      </c>
      <c r="C281" s="30" t="str">
        <f>IF(ISBLANK('Input-Accounts'!C281),"",'Input-Accounts'!C281)</f>
        <v/>
      </c>
      <c r="D281" s="111">
        <f ca="1">SUBTOTAL(9,D269:D280)</f>
        <v>2964338.9586253203</v>
      </c>
      <c r="E281" s="11">
        <f t="shared" ca="1" si="75"/>
        <v>0</v>
      </c>
      <c r="G281" s="111">
        <f t="shared" ref="G281:K281" ca="1" si="76">SUBTOTAL(9,G269:G280)</f>
        <v>415163.61572287721</v>
      </c>
      <c r="H281" s="111">
        <f t="shared" ca="1" si="76"/>
        <v>148610.19017753995</v>
      </c>
      <c r="I281" s="111">
        <f t="shared" ca="1" si="76"/>
        <v>491686.33014355518</v>
      </c>
      <c r="J281" s="111">
        <f t="shared" ca="1" si="76"/>
        <v>997243.14570197114</v>
      </c>
      <c r="K281" s="111">
        <f t="shared" ca="1" si="76"/>
        <v>911635.67687937617</v>
      </c>
    </row>
    <row r="282" spans="1:11" x14ac:dyDescent="0.25">
      <c r="A282" s="30" t="str">
        <f>IF(ISBLANK('Input-Accounts'!A282),"",'Input-Accounts'!A282)</f>
        <v/>
      </c>
      <c r="B282" s="7" t="str">
        <f>IF(ISBLANK('Input-Accounts'!B282),"",'Input-Accounts'!B282)</f>
        <v/>
      </c>
      <c r="C282" s="30" t="str">
        <f>IF(ISBLANK('Input-Accounts'!C282),"",'Input-Accounts'!C282)</f>
        <v/>
      </c>
      <c r="D282" s="11"/>
      <c r="E282" s="11"/>
      <c r="G282" s="11"/>
      <c r="H282" s="11"/>
      <c r="I282" s="11"/>
      <c r="J282" s="11"/>
      <c r="K282" s="11"/>
    </row>
    <row r="283" spans="1:11" ht="15.75" thickBot="1" x14ac:dyDescent="0.3">
      <c r="A283" s="30">
        <f>IF(ISBLANK('Input-Accounts'!A283),"",'Input-Accounts'!A283)</f>
        <v>245</v>
      </c>
      <c r="B283" s="8" t="str">
        <f>IF(ISBLANK('Input-Accounts'!B283),"",'Input-Accounts'!B283)</f>
        <v>TOTAL OPERATION AND MAINTENANCE EXPENSE</v>
      </c>
      <c r="C283" s="30" t="str">
        <f>IF(ISBLANK('Input-Accounts'!C283),"",'Input-Accounts'!C283)</f>
        <v/>
      </c>
      <c r="D283" s="113">
        <f ca="1">SUBTOTAL(9,D164:D282)</f>
        <v>15381410.390848914</v>
      </c>
      <c r="E283" s="11">
        <f ca="1">IFERROR(IF(D283="","",IF(D283=0,0,IF(ABS(D283-SUM($G283:$K283))&lt;Check_Limit,0,1))),1)</f>
        <v>0</v>
      </c>
      <c r="G283" s="113">
        <f t="shared" ref="G283:K283" ca="1" si="77">SUBTOTAL(9,G164:G282)</f>
        <v>2154207.7481394424</v>
      </c>
      <c r="H283" s="113">
        <f t="shared" ca="1" si="77"/>
        <v>771110.98133085226</v>
      </c>
      <c r="I283" s="113">
        <f t="shared" ca="1" si="77"/>
        <v>2551270.0582040153</v>
      </c>
      <c r="J283" s="113">
        <f t="shared" ca="1" si="77"/>
        <v>5174511.5176087879</v>
      </c>
      <c r="K283" s="113">
        <f t="shared" ca="1" si="77"/>
        <v>4730310.0855658166</v>
      </c>
    </row>
    <row r="284" spans="1:11" ht="15.75" thickTop="1" x14ac:dyDescent="0.25">
      <c r="A284" s="30" t="str">
        <f>IF(ISBLANK('Input-Accounts'!A284),"",'Input-Accounts'!A284)</f>
        <v/>
      </c>
      <c r="B284" t="str">
        <f>IF(ISBLANK('Input-Accounts'!B284),"",'Input-Accounts'!B284)</f>
        <v/>
      </c>
      <c r="C284" s="30" t="str">
        <f>IF(ISBLANK('Input-Accounts'!C284),"",'Input-Accounts'!C284)</f>
        <v/>
      </c>
      <c r="D284" s="11"/>
      <c r="E284" s="11"/>
      <c r="G284" s="11"/>
      <c r="H284" s="11"/>
      <c r="I284" s="11"/>
      <c r="J284" s="11"/>
      <c r="K284" s="11"/>
    </row>
    <row r="285" spans="1:11" x14ac:dyDescent="0.25">
      <c r="A285" s="30">
        <f>IF(ISBLANK('Input-Accounts'!A285),"",'Input-Accounts'!A285)</f>
        <v>246</v>
      </c>
      <c r="B285" s="8" t="str">
        <f>IF(ISBLANK('Input-Accounts'!B285),"",'Input-Accounts'!B285)</f>
        <v>Adjustments, Depreciation and Amortization Expense</v>
      </c>
      <c r="C285" s="30" t="str">
        <f>IF(ISBLANK('Input-Accounts'!C285),"",'Input-Accounts'!C285)</f>
        <v/>
      </c>
      <c r="D285" s="11"/>
      <c r="E285" s="11"/>
      <c r="G285" s="11"/>
      <c r="H285" s="11"/>
      <c r="I285" s="11"/>
      <c r="J285" s="11"/>
      <c r="K285" s="11"/>
    </row>
    <row r="286" spans="1:11" x14ac:dyDescent="0.25">
      <c r="A286" s="30">
        <f>IF(ISBLANK('Input-Accounts'!A286),"",'Input-Accounts'!A286)</f>
        <v>247</v>
      </c>
      <c r="B286" s="8" t="str">
        <f>IF(ISBLANK('Input-Accounts'!B286),"",'Input-Accounts'!B286)</f>
        <v>Depreciation Expense</v>
      </c>
      <c r="C286" s="30" t="str">
        <f>IF(ISBLANK('Input-Accounts'!C286),"",'Input-Accounts'!C286)</f>
        <v/>
      </c>
      <c r="D286" s="11"/>
      <c r="E286" s="11"/>
      <c r="G286" s="11"/>
      <c r="H286" s="11"/>
      <c r="I286" s="11"/>
      <c r="J286" s="11"/>
      <c r="K286" s="11"/>
    </row>
    <row r="287" spans="1:11" outlineLevel="1" x14ac:dyDescent="0.25">
      <c r="A287" s="30">
        <f>IF(ISBLANK('Input-Accounts'!A287),"",'Input-Accounts'!A287)</f>
        <v>248</v>
      </c>
      <c r="B287" s="1" t="str">
        <f>IF(ISBLANK('Input-Accounts'!B287),"",'Input-Accounts'!B287)</f>
        <v>Intangible Plant</v>
      </c>
      <c r="C287" s="30" t="str">
        <f>IF(ISBLANK('Input-Accounts'!C287),"",'Input-Accounts'!C287)</f>
        <v/>
      </c>
      <c r="E287" s="11"/>
      <c r="G287" s="11"/>
      <c r="H287" s="11"/>
      <c r="I287" s="11"/>
      <c r="J287" s="11"/>
      <c r="K287" s="11"/>
    </row>
    <row r="288" spans="1:11" outlineLevel="1" x14ac:dyDescent="0.25">
      <c r="A288" s="30">
        <f>IF(ISBLANK('Input-Accounts'!A288),"",'Input-Accounts'!A288)</f>
        <v>249</v>
      </c>
      <c r="B288" s="49" t="str">
        <f>IF(ISBLANK('Input-Accounts'!B288),"",'Input-Accounts'!B288)</f>
        <v>Organization</v>
      </c>
      <c r="C288" s="30">
        <f>IF(ISBLANK('Input-Accounts'!C288),"",'Input-Accounts'!C288)</f>
        <v>301</v>
      </c>
      <c r="D288" s="11">
        <f ca="1">INDIRECT("Classification!"&amp;$D$5&amp;ROW())</f>
        <v>0</v>
      </c>
      <c r="E288" s="11">
        <f t="shared" ref="E288:E293" ca="1" si="78">IFERROR(IF(D288="","",IF(D288=0,0,IF(ABS(D288-SUM($G288:$K288))&lt;Check_Limit,0,1))),1)</f>
        <v>0</v>
      </c>
      <c r="F288" s="3" t="str" cm="1">
        <f t="array" aca="1" ref="F288" ca="1">IF(D288=0,"-",IF('Input-Accounts'!$E288&lt;&gt;0,'Input-Accounts'!$E288,INDEX('Input-Accounts'!$H288:$J288,,MATCH($F$6,'Input-Accounts'!$H$6:$J$6,0))))</f>
        <v>-</v>
      </c>
      <c r="G288" s="11">
        <f ca="1">IFERROR(INDEX(G$391:G$427,MATCH($F288,$B$391:$B$427,0))/INDEX($D$391:$D$427,MATCH($F288,$B$391:$B$427,0)),SUMIFS('Input-Ext Allocators'!D$8:D$68,'Input-Ext Allocators'!$B$8:$B$68,$F288))*$D288</f>
        <v>0</v>
      </c>
      <c r="H288" s="11">
        <f ca="1">IFERROR(INDEX(H$391:H$427,MATCH($F288,$B$391:$B$427,0))/INDEX($D$391:$D$427,MATCH($F288,$B$391:$B$427,0)),SUMIFS('Input-Ext Allocators'!E$8:E$68,'Input-Ext Allocators'!$B$8:$B$68,$F288))*$D288</f>
        <v>0</v>
      </c>
      <c r="I288" s="11">
        <f ca="1">IFERROR(INDEX(I$391:I$427,MATCH($F288,$B$391:$B$427,0))/INDEX($D$391:$D$427,MATCH($F288,$B$391:$B$427,0)),SUMIFS('Input-Ext Allocators'!F$8:F$68,'Input-Ext Allocators'!$B$8:$B$68,$F288))*$D288</f>
        <v>0</v>
      </c>
      <c r="J288" s="11">
        <f ca="1">IFERROR(INDEX(J$391:J$427,MATCH($F288,$B$391:$B$427,0))/INDEX($D$391:$D$427,MATCH($F288,$B$391:$B$427,0)),SUMIFS('Input-Ext Allocators'!G$8:G$68,'Input-Ext Allocators'!$B$8:$B$68,$F288))*$D288</f>
        <v>0</v>
      </c>
      <c r="K288" s="11">
        <f ca="1">IFERROR(INDEX(K$391:K$427,MATCH($F288,$B$391:$B$427,0))/INDEX($D$391:$D$427,MATCH($F288,$B$391:$B$427,0)),SUMIFS('Input-Ext Allocators'!H$8:H$68,'Input-Ext Allocators'!$B$8:$B$68,$F288))*$D288</f>
        <v>0</v>
      </c>
    </row>
    <row r="289" spans="1:11" outlineLevel="1" x14ac:dyDescent="0.25">
      <c r="A289" s="30">
        <f>IF(ISBLANK('Input-Accounts'!A289),"",'Input-Accounts'!A289)</f>
        <v>250</v>
      </c>
      <c r="B289" s="49" t="str">
        <f>IF(ISBLANK('Input-Accounts'!B289),"",'Input-Accounts'!B289)</f>
        <v>Franchises &amp; Consents</v>
      </c>
      <c r="C289" s="30">
        <f>IF(ISBLANK('Input-Accounts'!C289),"",'Input-Accounts'!C289)</f>
        <v>302</v>
      </c>
      <c r="D289" s="11">
        <f ca="1">INDIRECT("Classification!"&amp;$D$5&amp;ROW())</f>
        <v>0</v>
      </c>
      <c r="E289" s="11">
        <f t="shared" ca="1" si="78"/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1">
        <f ca="1">IFERROR(INDEX(G$391:G$427,MATCH($F289,$B$391:$B$427,0))/INDEX($D$391:$D$427,MATCH($F289,$B$391:$B$427,0)),SUMIFS('Input-Ext Allocators'!D$8:D$68,'Input-Ext Allocators'!$B$8:$B$68,$F289))*$D289</f>
        <v>0</v>
      </c>
      <c r="H289" s="11">
        <f ca="1">IFERROR(INDEX(H$391:H$427,MATCH($F289,$B$391:$B$427,0))/INDEX($D$391:$D$427,MATCH($F289,$B$391:$B$427,0)),SUMIFS('Input-Ext Allocators'!E$8:E$68,'Input-Ext Allocators'!$B$8:$B$68,$F289))*$D289</f>
        <v>0</v>
      </c>
      <c r="I289" s="11">
        <f ca="1">IFERROR(INDEX(I$391:I$427,MATCH($F289,$B$391:$B$427,0))/INDEX($D$391:$D$427,MATCH($F289,$B$391:$B$427,0)),SUMIFS('Input-Ext Allocators'!F$8:F$68,'Input-Ext Allocators'!$B$8:$B$68,$F289))*$D289</f>
        <v>0</v>
      </c>
      <c r="J289" s="11">
        <f ca="1">IFERROR(INDEX(J$391:J$427,MATCH($F289,$B$391:$B$427,0))/INDEX($D$391:$D$427,MATCH($F289,$B$391:$B$427,0)),SUMIFS('Input-Ext Allocators'!G$8:G$68,'Input-Ext Allocators'!$B$8:$B$68,$F289))*$D289</f>
        <v>0</v>
      </c>
      <c r="K289" s="11">
        <f ca="1">IFERROR(INDEX(K$391:K$427,MATCH($F289,$B$391:$B$427,0))/INDEX($D$391:$D$427,MATCH($F289,$B$391:$B$427,0)),SUMIFS('Input-Ext Allocators'!H$8:H$68,'Input-Ext Allocators'!$B$8:$B$68,$F289))*$D289</f>
        <v>0</v>
      </c>
    </row>
    <row r="290" spans="1:11" outlineLevel="1" x14ac:dyDescent="0.25">
      <c r="A290" s="30">
        <f>IF(ISBLANK('Input-Accounts'!A290),"",'Input-Accounts'!A290)</f>
        <v>251</v>
      </c>
      <c r="B290" s="49" t="str">
        <f>IF(ISBLANK('Input-Accounts'!B290),"",'Input-Accounts'!B290)</f>
        <v>Misc. Intangible Plant - Plant Related</v>
      </c>
      <c r="C290" s="30">
        <f>IF(ISBLANK('Input-Accounts'!C290),"",'Input-Accounts'!C290)</f>
        <v>303</v>
      </c>
      <c r="D290" s="11">
        <f ca="1">INDIRECT("Classification!"&amp;$D$5&amp;ROW())</f>
        <v>14515.20103191598</v>
      </c>
      <c r="E290" s="11">
        <f t="shared" ca="1" si="78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INT_PSTD_PLANT</v>
      </c>
      <c r="G290" s="11">
        <f ca="1">IFERROR(INDEX(G$391:G$427,MATCH($F290,$B$391:$B$427,0))/INDEX($D$391:$D$427,MATCH($F290,$B$391:$B$427,0)),SUMIFS('Input-Ext Allocators'!D$8:D$68,'Input-Ext Allocators'!$B$8:$B$68,$F290))*$D290</f>
        <v>2032.8928059391874</v>
      </c>
      <c r="H290" s="11">
        <f ca="1">IFERROR(INDEX(H$391:H$427,MATCH($F290,$B$391:$B$427,0))/INDEX($D$391:$D$427,MATCH($F290,$B$391:$B$427,0)),SUMIFS('Input-Ext Allocators'!E$8:E$68,'Input-Ext Allocators'!$B$8:$B$68,$F290))*$D290</f>
        <v>727.68560408442397</v>
      </c>
      <c r="I290" s="11">
        <f ca="1">IFERROR(INDEX(I$391:I$427,MATCH($F290,$B$391:$B$427,0))/INDEX($D$391:$D$427,MATCH($F290,$B$391:$B$427,0)),SUMIFS('Input-Ext Allocators'!F$8:F$68,'Input-Ext Allocators'!$B$8:$B$68,$F290))*$D290</f>
        <v>2407.5944169314516</v>
      </c>
      <c r="J290" s="11">
        <f ca="1">IFERROR(INDEX(J$391:J$427,MATCH($F290,$B$391:$B$427,0))/INDEX($D$391:$D$427,MATCH($F290,$B$391:$B$427,0)),SUMIFS('Input-Ext Allocators'!G$8:G$68,'Input-Ext Allocators'!$B$8:$B$68,$F290))*$D290</f>
        <v>4883.1071411202911</v>
      </c>
      <c r="K290" s="11">
        <f ca="1">IFERROR(INDEX(K$391:K$427,MATCH($F290,$B$391:$B$427,0))/INDEX($D$391:$D$427,MATCH($F290,$B$391:$B$427,0)),SUMIFS('Input-Ext Allocators'!H$8:H$68,'Input-Ext Allocators'!$B$8:$B$68,$F290))*$D290</f>
        <v>4463.9210638406239</v>
      </c>
    </row>
    <row r="291" spans="1:11" outlineLevel="1" x14ac:dyDescent="0.25">
      <c r="A291" s="30">
        <f>IF(ISBLANK('Input-Accounts'!A291),"",'Input-Accounts'!A291)</f>
        <v>252</v>
      </c>
      <c r="B291" s="49" t="str">
        <f>IF(ISBLANK('Input-Accounts'!B291),"",'Input-Accounts'!B291)</f>
        <v>Misc. Intangible Plant - Customer Related</v>
      </c>
      <c r="C291" s="30">
        <f>IF(ISBLANK('Input-Accounts'!C291),"",'Input-Accounts'!C291)</f>
        <v>303</v>
      </c>
      <c r="D291" s="11">
        <f ca="1">INDIRECT("Classification!"&amp;$D$5&amp;ROW())</f>
        <v>0</v>
      </c>
      <c r="E291" s="11">
        <f t="shared" ca="1" si="78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1">
        <f ca="1">IFERROR(INDEX(G$391:G$427,MATCH($F291,$B$391:$B$427,0))/INDEX($D$391:$D$427,MATCH($F291,$B$391:$B$427,0)),SUMIFS('Input-Ext Allocators'!D$8:D$68,'Input-Ext Allocators'!$B$8:$B$68,$F291))*$D291</f>
        <v>0</v>
      </c>
      <c r="H291" s="11">
        <f ca="1">IFERROR(INDEX(H$391:H$427,MATCH($F291,$B$391:$B$427,0))/INDEX($D$391:$D$427,MATCH($F291,$B$391:$B$427,0)),SUMIFS('Input-Ext Allocators'!E$8:E$68,'Input-Ext Allocators'!$B$8:$B$68,$F291))*$D291</f>
        <v>0</v>
      </c>
      <c r="I291" s="11">
        <f ca="1">IFERROR(INDEX(I$391:I$427,MATCH($F291,$B$391:$B$427,0))/INDEX($D$391:$D$427,MATCH($F291,$B$391:$B$427,0)),SUMIFS('Input-Ext Allocators'!F$8:F$68,'Input-Ext Allocators'!$B$8:$B$68,$F291))*$D291</f>
        <v>0</v>
      </c>
      <c r="J291" s="11">
        <f ca="1">IFERROR(INDEX(J$391:J$427,MATCH($F291,$B$391:$B$427,0))/INDEX($D$391:$D$427,MATCH($F291,$B$391:$B$427,0)),SUMIFS('Input-Ext Allocators'!G$8:G$68,'Input-Ext Allocators'!$B$8:$B$68,$F291))*$D291</f>
        <v>0</v>
      </c>
      <c r="K291" s="11">
        <f ca="1">IFERROR(INDEX(K$391:K$427,MATCH($F291,$B$391:$B$427,0))/INDEX($D$391:$D$427,MATCH($F291,$B$391:$B$427,0)),SUMIFS('Input-Ext Allocators'!H$8:H$68,'Input-Ext Allocators'!$B$8:$B$68,$F291))*$D291</f>
        <v>0</v>
      </c>
    </row>
    <row r="292" spans="1:11" outlineLevel="1" x14ac:dyDescent="0.25">
      <c r="A292" s="30">
        <f>IF(ISBLANK('Input-Accounts'!A292),"",'Input-Accounts'!A292)</f>
        <v>253</v>
      </c>
      <c r="B292" s="49" t="str">
        <f>IF(ISBLANK('Input-Accounts'!B292),"",'Input-Accounts'!B292)</f>
        <v>Misc. Intangible Plant - Labor Related</v>
      </c>
      <c r="C292" s="30">
        <f>IF(ISBLANK('Input-Accounts'!C292),"",'Input-Accounts'!C292)</f>
        <v>303</v>
      </c>
      <c r="D292" s="11">
        <f ca="1">INDIRECT("Classification!"&amp;$D$5&amp;ROW())</f>
        <v>818658.90968054184</v>
      </c>
      <c r="E292" s="11">
        <f t="shared" ca="1" si="78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INT_LABOR</v>
      </c>
      <c r="G292" s="11">
        <f ca="1">IFERROR(INDEX(G$391:G$427,MATCH($F292,$B$391:$B$427,0))/INDEX($D$391:$D$427,MATCH($F292,$B$391:$B$427,0)),SUMIFS('Input-Ext Allocators'!D$8:D$68,'Input-Ext Allocators'!$B$8:$B$68,$F292))*$D292</f>
        <v>114655.37434502316</v>
      </c>
      <c r="H292" s="11">
        <f ca="1">IFERROR(INDEX(H$391:H$427,MATCH($F292,$B$391:$B$427,0))/INDEX($D$391:$D$427,MATCH($F292,$B$391:$B$427,0)),SUMIFS('Input-Ext Allocators'!E$8:E$68,'Input-Ext Allocators'!$B$8:$B$68,$F292))*$D292</f>
        <v>41041.546852854444</v>
      </c>
      <c r="I292" s="11">
        <f ca="1">IFERROR(INDEX(I$391:I$427,MATCH($F292,$B$391:$B$427,0))/INDEX($D$391:$D$427,MATCH($F292,$B$391:$B$427,0)),SUMIFS('Input-Ext Allocators'!F$8:F$68,'Input-Ext Allocators'!$B$8:$B$68,$F292))*$D292</f>
        <v>135788.58577185642</v>
      </c>
      <c r="J292" s="11">
        <f ca="1">IFERROR(INDEX(J$391:J$427,MATCH($F292,$B$391:$B$427,0))/INDEX($D$391:$D$427,MATCH($F292,$B$391:$B$427,0)),SUMIFS('Input-Ext Allocators'!G$8:G$68,'Input-Ext Allocators'!$B$8:$B$68,$F292))*$D292</f>
        <v>275407.77142616885</v>
      </c>
      <c r="K292" s="11">
        <f ca="1">IFERROR(INDEX(K$391:K$427,MATCH($F292,$B$391:$B$427,0))/INDEX($D$391:$D$427,MATCH($F292,$B$391:$B$427,0)),SUMIFS('Input-Ext Allocators'!H$8:H$68,'Input-Ext Allocators'!$B$8:$B$68,$F292))*$D292</f>
        <v>251765.63128463895</v>
      </c>
    </row>
    <row r="293" spans="1:11" outlineLevel="1" x14ac:dyDescent="0.25">
      <c r="A293" s="30">
        <f>IF(ISBLANK('Input-Accounts'!A293),"",'Input-Accounts'!A293)</f>
        <v>254</v>
      </c>
      <c r="B293" t="str">
        <f>IF(ISBLANK('Input-Accounts'!B293),"",'Input-Accounts'!B293)</f>
        <v>Subtotal - Intangible Plant</v>
      </c>
      <c r="C293" s="30" t="str">
        <f>IF(ISBLANK('Input-Accounts'!C293),"",'Input-Accounts'!C293)</f>
        <v/>
      </c>
      <c r="D293" s="111">
        <f ca="1">SUBTOTAL(9,D288:D292)</f>
        <v>833174.1107124578</v>
      </c>
      <c r="E293" s="11">
        <f t="shared" ca="1" si="78"/>
        <v>0</v>
      </c>
      <c r="G293" s="111">
        <f t="shared" ref="G293:K293" ca="1" si="79">SUBTOTAL(9,G288:G292)</f>
        <v>116688.26715096235</v>
      </c>
      <c r="H293" s="111">
        <f t="shared" ca="1" si="79"/>
        <v>41769.232456938866</v>
      </c>
      <c r="I293" s="111">
        <f t="shared" ca="1" si="79"/>
        <v>138196.18018878787</v>
      </c>
      <c r="J293" s="111">
        <f t="shared" ca="1" si="79"/>
        <v>280290.87856728915</v>
      </c>
      <c r="K293" s="111">
        <f t="shared" ca="1" si="79"/>
        <v>256229.55234847957</v>
      </c>
    </row>
    <row r="294" spans="1:11" outlineLevel="1" x14ac:dyDescent="0.25">
      <c r="A294" s="30" t="str">
        <f>IF(ISBLANK('Input-Accounts'!A294),"",'Input-Accounts'!A294)</f>
        <v/>
      </c>
      <c r="B294" t="str">
        <f>IF(ISBLANK('Input-Accounts'!B294),"",'Input-Accounts'!B294)</f>
        <v/>
      </c>
      <c r="C294" s="30" t="str">
        <f>IF(ISBLANK('Input-Accounts'!C294),"",'Input-Accounts'!C294)</f>
        <v/>
      </c>
      <c r="D294" s="11"/>
      <c r="E294" s="11"/>
      <c r="G294" s="11"/>
      <c r="H294" s="11"/>
      <c r="I294" s="11"/>
      <c r="J294" s="11"/>
      <c r="K294" s="11"/>
    </row>
    <row r="295" spans="1:11" outlineLevel="1" x14ac:dyDescent="0.25">
      <c r="A295" s="30">
        <f>IF(ISBLANK('Input-Accounts'!A295),"",'Input-Accounts'!A295)</f>
        <v>255</v>
      </c>
      <c r="B295" s="1" t="str">
        <f>IF(ISBLANK('Input-Accounts'!B295),"",'Input-Accounts'!B295)</f>
        <v>Production Plant</v>
      </c>
      <c r="C295" s="30" t="str">
        <f>IF(ISBLANK('Input-Accounts'!C295),"",'Input-Accounts'!C295)</f>
        <v/>
      </c>
      <c r="D295" s="11"/>
      <c r="E295" s="11"/>
      <c r="G295" s="11"/>
      <c r="H295" s="11"/>
      <c r="I295" s="11"/>
      <c r="J295" s="11"/>
      <c r="K295" s="11"/>
    </row>
    <row r="296" spans="1:11" outlineLevel="1" x14ac:dyDescent="0.25">
      <c r="A296" s="30">
        <f>IF(ISBLANK('Input-Accounts'!A296),"",'Input-Accounts'!A296)</f>
        <v>256</v>
      </c>
      <c r="B296" s="49" t="str">
        <f>IF(ISBLANK('Input-Accounts'!B296),"",'Input-Accounts'!B296)</f>
        <v>Other Land &amp; Land Rights-Land</v>
      </c>
      <c r="C296" s="30">
        <f>IF(ISBLANK('Input-Accounts'!C296),"",'Input-Accounts'!C296)</f>
        <v>325</v>
      </c>
      <c r="D296" s="11">
        <f t="shared" ref="D296:D305" ca="1" si="80">INDIRECT("Classification!"&amp;$D$5&amp;ROW())</f>
        <v>26470</v>
      </c>
      <c r="E296" s="11">
        <f t="shared" ref="E296:E306" ca="1" si="81">IFERROR(IF(D296="","",IF(D296=0,0,IF(ABS(D296-SUM($G296:$K296))&lt;Check_Limit,0,1))),1)</f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GATHER_VOLUME</v>
      </c>
      <c r="G296" s="11">
        <f ca="1">IFERROR(INDEX(G$391:G$427,MATCH($F296,$B$391:$B$427,0))/INDEX($D$391:$D$427,MATCH($F296,$B$391:$B$427,0)),SUMIFS('Input-Ext Allocators'!D$8:D$68,'Input-Ext Allocators'!$B$8:$B$68,$F296))*$D296</f>
        <v>3707.1944408411268</v>
      </c>
      <c r="H296" s="11">
        <f ca="1">IFERROR(INDEX(H$391:H$427,MATCH($F296,$B$391:$B$427,0))/INDEX($D$391:$D$427,MATCH($F296,$B$391:$B$427,0)),SUMIFS('Input-Ext Allocators'!E$8:E$68,'Input-Ext Allocators'!$B$8:$B$68,$F296))*$D296</f>
        <v>1327.0114480510351</v>
      </c>
      <c r="I296" s="11">
        <f ca="1">IFERROR(INDEX(I$391:I$427,MATCH($F296,$B$391:$B$427,0))/INDEX($D$391:$D$427,MATCH($F296,$B$391:$B$427,0)),SUMIFS('Input-Ext Allocators'!F$8:F$68,'Input-Ext Allocators'!$B$8:$B$68,$F296))*$D296</f>
        <v>4390.5023482656798</v>
      </c>
      <c r="J296" s="11">
        <f ca="1">IFERROR(INDEX(J$391:J$427,MATCH($F296,$B$391:$B$427,0))/INDEX($D$391:$D$427,MATCH($F296,$B$391:$B$427,0)),SUMIFS('Input-Ext Allocators'!G$8:G$68,'Input-Ext Allocators'!$B$8:$B$68,$F296))*$D296</f>
        <v>8904.8608931592989</v>
      </c>
      <c r="K296" s="11">
        <f ca="1">IFERROR(INDEX(K$391:K$427,MATCH($F296,$B$391:$B$427,0))/INDEX($D$391:$D$427,MATCH($F296,$B$391:$B$427,0)),SUMIFS('Input-Ext Allocators'!H$8:H$68,'Input-Ext Allocators'!$B$8:$B$68,$F296))*$D296</f>
        <v>8140.4308696828575</v>
      </c>
    </row>
    <row r="297" spans="1:11" outlineLevel="1" x14ac:dyDescent="0.25">
      <c r="A297" s="30">
        <f>IF(ISBLANK('Input-Accounts'!A297),"",'Input-Accounts'!A297)</f>
        <v>257</v>
      </c>
      <c r="B297" s="49" t="str">
        <f>IF(ISBLANK('Input-Accounts'!B297),"",'Input-Accounts'!B297)</f>
        <v>Field Compressor Station Structures</v>
      </c>
      <c r="C297" s="30">
        <f>IF(ISBLANK('Input-Accounts'!C297),"",'Input-Accounts'!C297)</f>
        <v>327</v>
      </c>
      <c r="D297" s="11">
        <f t="shared" ca="1" si="80"/>
        <v>238870</v>
      </c>
      <c r="E297" s="11">
        <f t="shared" ca="1" si="81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GATHER_VOLUME</v>
      </c>
      <c r="G297" s="11">
        <f ca="1">IFERROR(INDEX(G$391:G$427,MATCH($F297,$B$391:$B$427,0))/INDEX($D$391:$D$427,MATCH($F297,$B$391:$B$427,0)),SUMIFS('Input-Ext Allocators'!D$8:D$68,'Input-Ext Allocators'!$B$8:$B$68,$F297))*$D297</f>
        <v>33454.383682800151</v>
      </c>
      <c r="H297" s="11">
        <f ca="1">IFERROR(INDEX(H$391:H$427,MATCH($F297,$B$391:$B$427,0))/INDEX($D$391:$D$427,MATCH($F297,$B$391:$B$427,0)),SUMIFS('Input-Ext Allocators'!E$8:E$68,'Input-Ext Allocators'!$B$8:$B$68,$F297))*$D297</f>
        <v>11975.187933356659</v>
      </c>
      <c r="I297" s="11">
        <f ca="1">IFERROR(INDEX(I$391:I$427,MATCH($F297,$B$391:$B$427,0))/INDEX($D$391:$D$427,MATCH($F297,$B$391:$B$427,0)),SUMIFS('Input-Ext Allocators'!F$8:F$68,'Input-Ext Allocators'!$B$8:$B$68,$F297))*$D297</f>
        <v>39620.676083499166</v>
      </c>
      <c r="J297" s="11">
        <f ca="1">IFERROR(INDEX(J$391:J$427,MATCH($F297,$B$391:$B$427,0))/INDEX($D$391:$D$427,MATCH($F297,$B$391:$B$427,0)),SUMIFS('Input-Ext Allocators'!G$8:G$68,'Input-Ext Allocators'!$B$8:$B$68,$F297))*$D297</f>
        <v>80359.052570795684</v>
      </c>
      <c r="K297" s="11">
        <f ca="1">IFERROR(INDEX(K$391:K$427,MATCH($F297,$B$391:$B$427,0))/INDEX($D$391:$D$427,MATCH($F297,$B$391:$B$427,0)),SUMIFS('Input-Ext Allocators'!H$8:H$68,'Input-Ext Allocators'!$B$8:$B$68,$F297))*$D297</f>
        <v>73460.699729548316</v>
      </c>
    </row>
    <row r="298" spans="1:11" outlineLevel="1" x14ac:dyDescent="0.25">
      <c r="A298" s="30">
        <f>IF(ISBLANK('Input-Accounts'!A298),"",'Input-Accounts'!A298)</f>
        <v>258</v>
      </c>
      <c r="B298" s="49" t="str">
        <f>IF(ISBLANK('Input-Accounts'!B298),"",'Input-Accounts'!B298)</f>
        <v>Field M&amp;R Station Structures</v>
      </c>
      <c r="C298" s="30">
        <f>IF(ISBLANK('Input-Accounts'!C298),"",'Input-Accounts'!C298)</f>
        <v>328</v>
      </c>
      <c r="D298" s="11">
        <f t="shared" ca="1" si="80"/>
        <v>2328</v>
      </c>
      <c r="E298" s="11">
        <f t="shared" ca="1" si="81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GATHER_VOLUME</v>
      </c>
      <c r="G298" s="11">
        <f ca="1">IFERROR(INDEX(G$391:G$427,MATCH($F298,$B$391:$B$427,0))/INDEX($D$391:$D$427,MATCH($F298,$B$391:$B$427,0)),SUMIFS('Input-Ext Allocators'!D$8:D$68,'Input-Ext Allocators'!$B$8:$B$68,$F298))*$D298</f>
        <v>326.04263914915543</v>
      </c>
      <c r="H298" s="11">
        <f ca="1">IFERROR(INDEX(H$391:H$427,MATCH($F298,$B$391:$B$427,0))/INDEX($D$391:$D$427,MATCH($F298,$B$391:$B$427,0)),SUMIFS('Input-Ext Allocators'!E$8:E$68,'Input-Ext Allocators'!$B$8:$B$68,$F298))*$D298</f>
        <v>116.70882701408424</v>
      </c>
      <c r="I298" s="11">
        <f ca="1">IFERROR(INDEX(I$391:I$427,MATCH($F298,$B$391:$B$427,0))/INDEX($D$391:$D$427,MATCH($F298,$B$391:$B$427,0)),SUMIFS('Input-Ext Allocators'!F$8:F$68,'Input-Ext Allocators'!$B$8:$B$68,$F298))*$D298</f>
        <v>386.13862738052518</v>
      </c>
      <c r="J298" s="11">
        <f ca="1">IFERROR(INDEX(J$391:J$427,MATCH($F298,$B$391:$B$427,0))/INDEX($D$391:$D$427,MATCH($F298,$B$391:$B$427,0)),SUMIFS('Input-Ext Allocators'!G$8:G$68,'Input-Ext Allocators'!$B$8:$B$68,$F298))*$D298</f>
        <v>783.17023646674909</v>
      </c>
      <c r="K298" s="11">
        <f ca="1">IFERROR(INDEX(K$391:K$427,MATCH($F298,$B$391:$B$427,0))/INDEX($D$391:$D$427,MATCH($F298,$B$391:$B$427,0)),SUMIFS('Input-Ext Allocators'!H$8:H$68,'Input-Ext Allocators'!$B$8:$B$68,$F298))*$D298</f>
        <v>715.93966998948588</v>
      </c>
    </row>
    <row r="299" spans="1:11" outlineLevel="1" x14ac:dyDescent="0.25">
      <c r="A299" s="30">
        <f>IF(ISBLANK('Input-Accounts'!A299),"",'Input-Accounts'!A299)</f>
        <v>259</v>
      </c>
      <c r="B299" s="49" t="str">
        <f>IF(ISBLANK('Input-Accounts'!B299),"",'Input-Accounts'!B299)</f>
        <v>Other Structures</v>
      </c>
      <c r="C299" s="30">
        <f>IF(ISBLANK('Input-Accounts'!C299),"",'Input-Accounts'!C299)</f>
        <v>329</v>
      </c>
      <c r="D299" s="11">
        <f t="shared" ca="1" si="80"/>
        <v>23418</v>
      </c>
      <c r="E299" s="11">
        <f t="shared" ca="1" si="81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GATHER_VOLUME</v>
      </c>
      <c r="G299" s="11">
        <f ca="1">IFERROR(INDEX(G$391:G$427,MATCH($F299,$B$391:$B$427,0))/INDEX($D$391:$D$427,MATCH($F299,$B$391:$B$427,0)),SUMIFS('Input-Ext Allocators'!D$8:D$68,'Input-Ext Allocators'!$B$8:$B$68,$F299))*$D299</f>
        <v>3279.7536613380248</v>
      </c>
      <c r="H299" s="11">
        <f ca="1">IFERROR(INDEX(H$391:H$427,MATCH($F299,$B$391:$B$427,0))/INDEX($D$391:$D$427,MATCH($F299,$B$391:$B$427,0)),SUMIFS('Input-Ext Allocators'!E$8:E$68,'Input-Ext Allocators'!$B$8:$B$68,$F299))*$D299</f>
        <v>1174.0065768968318</v>
      </c>
      <c r="I299" s="11">
        <f ca="1">IFERROR(INDEX(I$391:I$427,MATCH($F299,$B$391:$B$427,0))/INDEX($D$391:$D$427,MATCH($F299,$B$391:$B$427,0)),SUMIFS('Input-Ext Allocators'!F$8:F$68,'Input-Ext Allocators'!$B$8:$B$68,$F299))*$D299</f>
        <v>3884.2759347066749</v>
      </c>
      <c r="J299" s="11">
        <f ca="1">IFERROR(INDEX(J$391:J$427,MATCH($F299,$B$391:$B$427,0))/INDEX($D$391:$D$427,MATCH($F299,$B$391:$B$427,0)),SUMIFS('Input-Ext Allocators'!G$8:G$68,'Input-Ext Allocators'!$B$8:$B$68,$F299))*$D299</f>
        <v>7878.1274044580459</v>
      </c>
      <c r="K299" s="11">
        <f ca="1">IFERROR(INDEX(K$391:K$427,MATCH($F299,$B$391:$B$427,0))/INDEX($D$391:$D$427,MATCH($F299,$B$391:$B$427,0)),SUMIFS('Input-Ext Allocators'!H$8:H$68,'Input-Ext Allocators'!$B$8:$B$68,$F299))*$D299</f>
        <v>7201.8364226004214</v>
      </c>
    </row>
    <row r="300" spans="1:11" outlineLevel="1" x14ac:dyDescent="0.25">
      <c r="A300" s="30">
        <f>IF(ISBLANK('Input-Accounts'!A300),"",'Input-Accounts'!A300)</f>
        <v>260</v>
      </c>
      <c r="B300" s="49" t="str">
        <f>IF(ISBLANK('Input-Accounts'!B300),"",'Input-Accounts'!B300)</f>
        <v>Producing Gas Wells - Construction</v>
      </c>
      <c r="C300" s="30">
        <f>IF(ISBLANK('Input-Accounts'!C300),"",'Input-Accounts'!C300)</f>
        <v>330</v>
      </c>
      <c r="D300" s="11">
        <f t="shared" ca="1" si="80"/>
        <v>0</v>
      </c>
      <c r="E300" s="11">
        <f t="shared" ca="1" si="81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1">
        <f ca="1">IFERROR(INDEX(G$391:G$427,MATCH($F300,$B$391:$B$427,0))/INDEX($D$391:$D$427,MATCH($F300,$B$391:$B$427,0)),SUMIFS('Input-Ext Allocators'!D$8:D$68,'Input-Ext Allocators'!$B$8:$B$68,$F300))*$D300</f>
        <v>0</v>
      </c>
      <c r="H300" s="11">
        <f ca="1">IFERROR(INDEX(H$391:H$427,MATCH($F300,$B$391:$B$427,0))/INDEX($D$391:$D$427,MATCH($F300,$B$391:$B$427,0)),SUMIFS('Input-Ext Allocators'!E$8:E$68,'Input-Ext Allocators'!$B$8:$B$68,$F300))*$D300</f>
        <v>0</v>
      </c>
      <c r="I300" s="11">
        <f ca="1">IFERROR(INDEX(I$391:I$427,MATCH($F300,$B$391:$B$427,0))/INDEX($D$391:$D$427,MATCH($F300,$B$391:$B$427,0)),SUMIFS('Input-Ext Allocators'!F$8:F$68,'Input-Ext Allocators'!$B$8:$B$68,$F300))*$D300</f>
        <v>0</v>
      </c>
      <c r="J300" s="11">
        <f ca="1">IFERROR(INDEX(J$391:J$427,MATCH($F300,$B$391:$B$427,0))/INDEX($D$391:$D$427,MATCH($F300,$B$391:$B$427,0)),SUMIFS('Input-Ext Allocators'!G$8:G$68,'Input-Ext Allocators'!$B$8:$B$68,$F300))*$D300</f>
        <v>0</v>
      </c>
      <c r="K300" s="11">
        <f ca="1">IFERROR(INDEX(K$391:K$427,MATCH($F300,$B$391:$B$427,0))/INDEX($D$391:$D$427,MATCH($F300,$B$391:$B$427,0)),SUMIFS('Input-Ext Allocators'!H$8:H$68,'Input-Ext Allocators'!$B$8:$B$68,$F300))*$D300</f>
        <v>0</v>
      </c>
    </row>
    <row r="301" spans="1:11" outlineLevel="1" x14ac:dyDescent="0.25">
      <c r="A301" s="30">
        <f>IF(ISBLANK('Input-Accounts'!A301),"",'Input-Accounts'!A301)</f>
        <v>261</v>
      </c>
      <c r="B301" s="49" t="str">
        <f>IF(ISBLANK('Input-Accounts'!B301),"",'Input-Accounts'!B301)</f>
        <v>Producing Gas Wells - Equipment</v>
      </c>
      <c r="C301" s="30">
        <f>IF(ISBLANK('Input-Accounts'!C301),"",'Input-Accounts'!C301)</f>
        <v>331</v>
      </c>
      <c r="D301" s="11">
        <f t="shared" ca="1" si="80"/>
        <v>42</v>
      </c>
      <c r="E301" s="11">
        <f t="shared" ca="1" si="81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GATHER_VOLUME</v>
      </c>
      <c r="G301" s="11">
        <f ca="1">IFERROR(INDEX(G$391:G$427,MATCH($F301,$B$391:$B$427,0))/INDEX($D$391:$D$427,MATCH($F301,$B$391:$B$427,0)),SUMIFS('Input-Ext Allocators'!D$8:D$68,'Input-Ext Allocators'!$B$8:$B$68,$F301))*$D301</f>
        <v>5.8822125619692986</v>
      </c>
      <c r="H301" s="11">
        <f ca="1">IFERROR(INDEX(H$391:H$427,MATCH($F301,$B$391:$B$427,0))/INDEX($D$391:$D$427,MATCH($F301,$B$391:$B$427,0)),SUMIFS('Input-Ext Allocators'!E$8:E$68,'Input-Ext Allocators'!$B$8:$B$68,$F301))*$D301</f>
        <v>2.1055716213881177</v>
      </c>
      <c r="I301" s="11">
        <f ca="1">IFERROR(INDEX(I$391:I$427,MATCH($F301,$B$391:$B$427,0))/INDEX($D$391:$D$427,MATCH($F301,$B$391:$B$427,0)),SUMIFS('Input-Ext Allocators'!F$8:F$68,'Input-Ext Allocators'!$B$8:$B$68,$F301))*$D301</f>
        <v>6.9664185352156611</v>
      </c>
      <c r="J301" s="11">
        <f ca="1">IFERROR(INDEX(J$391:J$427,MATCH($F301,$B$391:$B$427,0))/INDEX($D$391:$D$427,MATCH($F301,$B$391:$B$427,0)),SUMIFS('Input-Ext Allocators'!G$8:G$68,'Input-Ext Allocators'!$B$8:$B$68,$F301))*$D301</f>
        <v>14.129359936255783</v>
      </c>
      <c r="K301" s="11">
        <f ca="1">IFERROR(INDEX(K$391:K$427,MATCH($F301,$B$391:$B$427,0))/INDEX($D$391:$D$427,MATCH($F301,$B$391:$B$427,0)),SUMIFS('Input-Ext Allocators'!H$8:H$68,'Input-Ext Allocators'!$B$8:$B$68,$F301))*$D301</f>
        <v>12.916437345171136</v>
      </c>
    </row>
    <row r="302" spans="1:11" outlineLevel="1" x14ac:dyDescent="0.25">
      <c r="A302" s="30">
        <f>IF(ISBLANK('Input-Accounts'!A302),"",'Input-Accounts'!A302)</f>
        <v>262</v>
      </c>
      <c r="B302" s="49" t="str">
        <f>IF(ISBLANK('Input-Accounts'!B302),"",'Input-Accounts'!B302)</f>
        <v>Field Lines</v>
      </c>
      <c r="C302" s="30">
        <f>IF(ISBLANK('Input-Accounts'!C302),"",'Input-Accounts'!C302)</f>
        <v>332</v>
      </c>
      <c r="D302" s="11">
        <f t="shared" ca="1" si="80"/>
        <v>2244167</v>
      </c>
      <c r="E302" s="11">
        <f t="shared" ca="1" si="81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GATHER_VOLUME</v>
      </c>
      <c r="G302" s="11">
        <f ca="1">IFERROR(INDEX(G$391:G$427,MATCH($F302,$B$391:$B$427,0))/INDEX($D$391:$D$427,MATCH($F302,$B$391:$B$427,0)),SUMIFS('Input-Ext Allocators'!D$8:D$68,'Input-Ext Allocators'!$B$8:$B$68,$F302))*$D302</f>
        <v>314301.60282278463</v>
      </c>
      <c r="H302" s="11">
        <f ca="1">IFERROR(INDEX(H$391:H$427,MATCH($F302,$B$391:$B$427,0))/INDEX($D$391:$D$427,MATCH($F302,$B$391:$B$427,0)),SUMIFS('Input-Ext Allocators'!E$8:E$68,'Input-Ext Allocators'!$B$8:$B$68,$F302))*$D302</f>
        <v>112506.05592513589</v>
      </c>
      <c r="I302" s="11">
        <f ca="1">IFERROR(INDEX(I$391:I$427,MATCH($F302,$B$391:$B$427,0))/INDEX($D$391:$D$427,MATCH($F302,$B$391:$B$427,0)),SUMIFS('Input-Ext Allocators'!F$8:F$68,'Input-Ext Allocators'!$B$8:$B$68,$F302))*$D302</f>
        <v>372233.49011712678</v>
      </c>
      <c r="J302" s="11">
        <f ca="1">IFERROR(INDEX(J$391:J$427,MATCH($F302,$B$391:$B$427,0))/INDEX($D$391:$D$427,MATCH($F302,$B$391:$B$427,0)),SUMIFS('Input-Ext Allocators'!G$8:G$68,'Input-Ext Allocators'!$B$8:$B$68,$F302))*$D302</f>
        <v>754967.69762065075</v>
      </c>
      <c r="K302" s="11">
        <f ca="1">IFERROR(INDEX(K$391:K$427,MATCH($F302,$B$391:$B$427,0))/INDEX($D$391:$D$427,MATCH($F302,$B$391:$B$427,0)),SUMIFS('Input-Ext Allocators'!H$8:H$68,'Input-Ext Allocators'!$B$8:$B$68,$F302))*$D302</f>
        <v>690158.15351430175</v>
      </c>
    </row>
    <row r="303" spans="1:11" outlineLevel="1" x14ac:dyDescent="0.25">
      <c r="A303" s="30">
        <f>IF(ISBLANK('Input-Accounts'!A303),"",'Input-Accounts'!A303)</f>
        <v>263</v>
      </c>
      <c r="B303" s="49" t="str">
        <f>IF(ISBLANK('Input-Accounts'!B303),"",'Input-Accounts'!B303)</f>
        <v>Field Compressor Station Equipment</v>
      </c>
      <c r="C303" s="30">
        <f>IF(ISBLANK('Input-Accounts'!C303),"",'Input-Accounts'!C303)</f>
        <v>333</v>
      </c>
      <c r="D303" s="11">
        <f t="shared" ca="1" si="80"/>
        <v>1656831</v>
      </c>
      <c r="E303" s="11">
        <f t="shared" ca="1" si="81"/>
        <v>0</v>
      </c>
      <c r="F303" s="3" t="str" cm="1">
        <f t="array" aca="1" ref="F303" ca="1">IF(D303=0,"-",IF('Input-Accounts'!$E303&lt;&gt;0,'Input-Accounts'!$E303,INDEX('Input-Accounts'!$H303:$J303,,MATCH($F$6,'Input-Accounts'!$H$6:$J$6,0))))</f>
        <v>GATHER_VOLUME</v>
      </c>
      <c r="G303" s="11">
        <f ca="1">IFERROR(INDEX(G$391:G$427,MATCH($F303,$B$391:$B$427,0))/INDEX($D$391:$D$427,MATCH($F303,$B$391:$B$427,0)),SUMIFS('Input-Ext Allocators'!D$8:D$68,'Input-Ext Allocators'!$B$8:$B$68,$F303))*$D303</f>
        <v>232043.6219347656</v>
      </c>
      <c r="H303" s="11">
        <f ca="1">IFERROR(INDEX(H$391:H$427,MATCH($F303,$B$391:$B$427,0))/INDEX($D$391:$D$427,MATCH($F303,$B$391:$B$427,0)),SUMIFS('Input-Ext Allocators'!E$8:E$68,'Input-Ext Allocators'!$B$8:$B$68,$F303))*$D303</f>
        <v>83061.341310383243</v>
      </c>
      <c r="I303" s="11">
        <f ca="1">IFERROR(INDEX(I$391:I$427,MATCH($F303,$B$391:$B$427,0))/INDEX($D$391:$D$427,MATCH($F303,$B$391:$B$427,0)),SUMIFS('Input-Ext Allocators'!F$8:F$68,'Input-Ext Allocators'!$B$8:$B$68,$F303))*$D303</f>
        <v>274813.76638380712</v>
      </c>
      <c r="J303" s="11">
        <f ca="1">IFERROR(INDEX(J$391:J$427,MATCH($F303,$B$391:$B$427,0))/INDEX($D$391:$D$427,MATCH($F303,$B$391:$B$427,0)),SUMIFS('Input-Ext Allocators'!G$8:G$68,'Input-Ext Allocators'!$B$8:$B$68,$F303))*$D303</f>
        <v>557380.03696539532</v>
      </c>
      <c r="K303" s="11">
        <f ca="1">IFERROR(INDEX(K$391:K$427,MATCH($F303,$B$391:$B$427,0))/INDEX($D$391:$D$427,MATCH($F303,$B$391:$B$427,0)),SUMIFS('Input-Ext Allocators'!H$8:H$68,'Input-Ext Allocators'!$B$8:$B$68,$F303))*$D303</f>
        <v>509532.23340564856</v>
      </c>
    </row>
    <row r="304" spans="1:11" outlineLevel="1" x14ac:dyDescent="0.25">
      <c r="A304" s="30">
        <f>IF(ISBLANK('Input-Accounts'!A304),"",'Input-Accounts'!A304)</f>
        <v>264</v>
      </c>
      <c r="B304" s="49" t="str">
        <f>IF(ISBLANK('Input-Accounts'!B304),"",'Input-Accounts'!B304)</f>
        <v>Field M&amp;R Station Equip-Company</v>
      </c>
      <c r="C304" s="30">
        <f>IF(ISBLANK('Input-Accounts'!C304),"",'Input-Accounts'!C304)</f>
        <v>334</v>
      </c>
      <c r="D304" s="11">
        <f t="shared" ca="1" si="80"/>
        <v>85340</v>
      </c>
      <c r="E304" s="11">
        <f t="shared" ca="1" si="81"/>
        <v>0</v>
      </c>
      <c r="F304" s="3" t="str" cm="1">
        <f t="array" aca="1" ref="F304" ca="1">IF(D304=0,"-",IF('Input-Accounts'!$E304&lt;&gt;0,'Input-Accounts'!$E304,INDEX('Input-Accounts'!$H304:$J304,,MATCH($F$6,'Input-Accounts'!$H$6:$J$6,0))))</f>
        <v>GATHER_VOLUME</v>
      </c>
      <c r="G304" s="11">
        <f ca="1">IFERROR(INDEX(G$391:G$427,MATCH($F304,$B$391:$B$427,0))/INDEX($D$391:$D$427,MATCH($F304,$B$391:$B$427,0)),SUMIFS('Input-Ext Allocators'!D$8:D$68,'Input-Ext Allocators'!$B$8:$B$68,$F304))*$D304</f>
        <v>11952.095715201427</v>
      </c>
      <c r="H304" s="11">
        <f ca="1">IFERROR(INDEX(H$391:H$427,MATCH($F304,$B$391:$B$427,0))/INDEX($D$391:$D$427,MATCH($F304,$B$391:$B$427,0)),SUMIFS('Input-Ext Allocators'!E$8:E$68,'Input-Ext Allocators'!$B$8:$B$68,$F304))*$D304</f>
        <v>4278.3210040300464</v>
      </c>
      <c r="I304" s="11">
        <f ca="1">IFERROR(INDEX(I$391:I$427,MATCH($F304,$B$391:$B$427,0))/INDEX($D$391:$D$427,MATCH($F304,$B$391:$B$427,0)),SUMIFS('Input-Ext Allocators'!F$8:F$68,'Input-Ext Allocators'!$B$8:$B$68,$F304))*$D304</f>
        <v>14155.098995126298</v>
      </c>
      <c r="J304" s="11">
        <f ca="1">IFERROR(INDEX(J$391:J$427,MATCH($F304,$B$391:$B$427,0))/INDEX($D$391:$D$427,MATCH($F304,$B$391:$B$427,0)),SUMIFS('Input-Ext Allocators'!G$8:G$68,'Input-Ext Allocators'!$B$8:$B$68,$F304))*$D304</f>
        <v>28709.513737144491</v>
      </c>
      <c r="K304" s="11">
        <f ca="1">IFERROR(INDEX(K$391:K$427,MATCH($F304,$B$391:$B$427,0))/INDEX($D$391:$D$427,MATCH($F304,$B$391:$B$427,0)),SUMIFS('Input-Ext Allocators'!H$8:H$68,'Input-Ext Allocators'!$B$8:$B$68,$F304))*$D304</f>
        <v>26244.970548497735</v>
      </c>
    </row>
    <row r="305" spans="1:11" outlineLevel="1" x14ac:dyDescent="0.25">
      <c r="A305" s="30">
        <f>IF(ISBLANK('Input-Accounts'!A305),"",'Input-Accounts'!A305)</f>
        <v>265</v>
      </c>
      <c r="B305" s="49" t="str">
        <f>IF(ISBLANK('Input-Accounts'!B305),"",'Input-Accounts'!B305)</f>
        <v>Other Equipment-Other</v>
      </c>
      <c r="C305" s="30">
        <f>IF(ISBLANK('Input-Accounts'!C305),"",'Input-Accounts'!C305)</f>
        <v>337</v>
      </c>
      <c r="D305" s="11">
        <f t="shared" ca="1" si="80"/>
        <v>2179</v>
      </c>
      <c r="E305" s="11">
        <f t="shared" ca="1" si="81"/>
        <v>0</v>
      </c>
      <c r="F305" s="3" t="str" cm="1">
        <f t="array" aca="1" ref="F305" ca="1">IF(D305=0,"-",IF('Input-Accounts'!$E305&lt;&gt;0,'Input-Accounts'!$E305,INDEX('Input-Accounts'!$H305:$J305,,MATCH($F$6,'Input-Accounts'!$H$6:$J$6,0))))</f>
        <v>GATHER_VOLUME</v>
      </c>
      <c r="G305" s="11">
        <f ca="1">IFERROR(INDEX(G$391:G$427,MATCH($F305,$B$391:$B$427,0))/INDEX($D$391:$D$427,MATCH($F305,$B$391:$B$427,0)),SUMIFS('Input-Ext Allocators'!D$8:D$68,'Input-Ext Allocators'!$B$8:$B$68,$F305))*$D305</f>
        <v>305.17478982216909</v>
      </c>
      <c r="H305" s="11">
        <f ca="1">IFERROR(INDEX(H$391:H$427,MATCH($F305,$B$391:$B$427,0))/INDEX($D$391:$D$427,MATCH($F305,$B$391:$B$427,0)),SUMIFS('Input-Ext Allocators'!E$8:E$68,'Input-Ext Allocators'!$B$8:$B$68,$F305))*$D305</f>
        <v>109.23906102392162</v>
      </c>
      <c r="I305" s="11">
        <f ca="1">IFERROR(INDEX(I$391:I$427,MATCH($F305,$B$391:$B$427,0))/INDEX($D$391:$D$427,MATCH($F305,$B$391:$B$427,0)),SUMIFS('Input-Ext Allocators'!F$8:F$68,'Input-Ext Allocators'!$B$8:$B$68,$F305))*$D305</f>
        <v>361.42442829130772</v>
      </c>
      <c r="J305" s="11">
        <f ca="1">IFERROR(INDEX(J$391:J$427,MATCH($F305,$B$391:$B$427,0))/INDEX($D$391:$D$427,MATCH($F305,$B$391:$B$427,0)),SUMIFS('Input-Ext Allocators'!G$8:G$68,'Input-Ext Allocators'!$B$8:$B$68,$F305))*$D305</f>
        <v>733.04465002622271</v>
      </c>
      <c r="K305" s="11">
        <f ca="1">IFERROR(INDEX(K$391:K$427,MATCH($F305,$B$391:$B$427,0))/INDEX($D$391:$D$427,MATCH($F305,$B$391:$B$427,0)),SUMIFS('Input-Ext Allocators'!H$8:H$68,'Input-Ext Allocators'!$B$8:$B$68,$F305))*$D305</f>
        <v>670.11707083637873</v>
      </c>
    </row>
    <row r="306" spans="1:11" outlineLevel="1" x14ac:dyDescent="0.25">
      <c r="A306" s="30">
        <f>IF(ISBLANK('Input-Accounts'!A306),"",'Input-Accounts'!A306)</f>
        <v>266</v>
      </c>
      <c r="B306" t="str">
        <f>IF(ISBLANK('Input-Accounts'!B306),"",'Input-Accounts'!B306)</f>
        <v>Subtotal - Production Plant</v>
      </c>
      <c r="C306" s="30" t="str">
        <f>IF(ISBLANK('Input-Accounts'!C306),"",'Input-Accounts'!C306)</f>
        <v/>
      </c>
      <c r="D306" s="111">
        <f ca="1">SUBTOTAL(9,D296:D305)</f>
        <v>4279645</v>
      </c>
      <c r="E306" s="11">
        <f t="shared" ca="1" si="81"/>
        <v>0</v>
      </c>
      <c r="G306" s="111">
        <f t="shared" ref="G306:K306" ca="1" si="82">SUBTOTAL(9,G296:G305)</f>
        <v>599375.75189926429</v>
      </c>
      <c r="H306" s="111">
        <f t="shared" ca="1" si="82"/>
        <v>214549.97765751308</v>
      </c>
      <c r="I306" s="111">
        <f t="shared" ca="1" si="82"/>
        <v>709852.33933673881</v>
      </c>
      <c r="J306" s="111">
        <f t="shared" ca="1" si="82"/>
        <v>1439729.6334380326</v>
      </c>
      <c r="K306" s="111">
        <f t="shared" ca="1" si="82"/>
        <v>1316137.2976684507</v>
      </c>
    </row>
    <row r="307" spans="1:11" outlineLevel="1" x14ac:dyDescent="0.25">
      <c r="A307" s="30" t="str">
        <f>IF(ISBLANK('Input-Accounts'!A307),"",'Input-Accounts'!A307)</f>
        <v/>
      </c>
      <c r="B307" t="str">
        <f>IF(ISBLANK('Input-Accounts'!B307),"",'Input-Accounts'!B307)</f>
        <v/>
      </c>
      <c r="C307" s="30" t="str">
        <f>IF(ISBLANK('Input-Accounts'!C307),"",'Input-Accounts'!C307)</f>
        <v/>
      </c>
      <c r="D307" s="11"/>
      <c r="E307" s="11"/>
      <c r="G307" s="11"/>
      <c r="H307" s="11"/>
      <c r="I307" s="11"/>
      <c r="J307" s="11"/>
      <c r="K307" s="11"/>
    </row>
    <row r="308" spans="1:11" outlineLevel="1" x14ac:dyDescent="0.25">
      <c r="A308" s="30">
        <f>IF(ISBLANK('Input-Accounts'!A308),"",'Input-Accounts'!A308)</f>
        <v>267</v>
      </c>
      <c r="B308" s="1" t="str">
        <f>IF(ISBLANK('Input-Accounts'!B308),"",'Input-Accounts'!B308)</f>
        <v>Natural Gas Storage Plant and Processing Plant</v>
      </c>
      <c r="C308" s="30" t="str">
        <f>IF(ISBLANK('Input-Accounts'!C308),"",'Input-Accounts'!C308)</f>
        <v/>
      </c>
      <c r="D308" s="11"/>
      <c r="E308" s="11"/>
      <c r="G308" s="11"/>
      <c r="H308" s="11"/>
      <c r="I308" s="11"/>
      <c r="J308" s="11"/>
      <c r="K308" s="11"/>
    </row>
    <row r="309" spans="1:11" outlineLevel="1" x14ac:dyDescent="0.25">
      <c r="A309" s="30">
        <f>IF(ISBLANK('Input-Accounts'!A309),"",'Input-Accounts'!A309)</f>
        <v>268</v>
      </c>
      <c r="B309" s="49" t="str">
        <f>IF(ISBLANK('Input-Accounts'!B309),"",'Input-Accounts'!B309)</f>
        <v>Land &amp; Land Rights</v>
      </c>
      <c r="C309" s="30">
        <f>IF(ISBLANK('Input-Accounts'!C309),"",'Input-Accounts'!C309)</f>
        <v>350</v>
      </c>
      <c r="D309" s="11">
        <f t="shared" ref="D309:D315" ca="1" si="83">INDIRECT("Classification!"&amp;$D$5&amp;ROW())</f>
        <v>0</v>
      </c>
      <c r="E309" s="11">
        <f t="shared" ref="E309:E316" ca="1" si="84">IFERROR(IF(D309="","",IF(D309=0,0,IF(ABS(D309-SUM($G309:$K309))&lt;Check_Limit,0,1))),1)</f>
        <v>0</v>
      </c>
      <c r="F309" s="3" t="str" cm="1">
        <f t="array" aca="1" ref="F309" ca="1">IF(D309=0,"-",IF('Input-Accounts'!$E309&lt;&gt;0,'Input-Accounts'!$E309,INDEX('Input-Accounts'!$H309:$J309,,MATCH($F$6,'Input-Accounts'!$H$6:$J$6,0))))</f>
        <v>-</v>
      </c>
      <c r="G309" s="11">
        <f ca="1">IFERROR(INDEX(G$391:G$427,MATCH($F309,$B$391:$B$427,0))/INDEX($D$391:$D$427,MATCH($F309,$B$391:$B$427,0)),SUMIFS('Input-Ext Allocators'!D$8:D$68,'Input-Ext Allocators'!$B$8:$B$68,$F309))*$D309</f>
        <v>0</v>
      </c>
      <c r="H309" s="11">
        <f ca="1">IFERROR(INDEX(H$391:H$427,MATCH($F309,$B$391:$B$427,0))/INDEX($D$391:$D$427,MATCH($F309,$B$391:$B$427,0)),SUMIFS('Input-Ext Allocators'!E$8:E$68,'Input-Ext Allocators'!$B$8:$B$68,$F309))*$D309</f>
        <v>0</v>
      </c>
      <c r="I309" s="11">
        <f ca="1">IFERROR(INDEX(I$391:I$427,MATCH($F309,$B$391:$B$427,0))/INDEX($D$391:$D$427,MATCH($F309,$B$391:$B$427,0)),SUMIFS('Input-Ext Allocators'!F$8:F$68,'Input-Ext Allocators'!$B$8:$B$68,$F309))*$D309</f>
        <v>0</v>
      </c>
      <c r="J309" s="11">
        <f ca="1">IFERROR(INDEX(J$391:J$427,MATCH($F309,$B$391:$B$427,0))/INDEX($D$391:$D$427,MATCH($F309,$B$391:$B$427,0)),SUMIFS('Input-Ext Allocators'!G$8:G$68,'Input-Ext Allocators'!$B$8:$B$68,$F309))*$D309</f>
        <v>0</v>
      </c>
      <c r="K309" s="11">
        <f ca="1">IFERROR(INDEX(K$391:K$427,MATCH($F309,$B$391:$B$427,0))/INDEX($D$391:$D$427,MATCH($F309,$B$391:$B$427,0)),SUMIFS('Input-Ext Allocators'!H$8:H$68,'Input-Ext Allocators'!$B$8:$B$68,$F309))*$D309</f>
        <v>0</v>
      </c>
    </row>
    <row r="310" spans="1:11" outlineLevel="1" x14ac:dyDescent="0.25">
      <c r="A310" s="30">
        <f>IF(ISBLANK('Input-Accounts'!A310),"",'Input-Accounts'!A310)</f>
        <v>269</v>
      </c>
      <c r="B310" s="49" t="str">
        <f>IF(ISBLANK('Input-Accounts'!B310),"",'Input-Accounts'!B310)</f>
        <v>Structures &amp; improvement</v>
      </c>
      <c r="C310" s="30">
        <f>IF(ISBLANK('Input-Accounts'!C310),"",'Input-Accounts'!C310)</f>
        <v>351</v>
      </c>
      <c r="D310" s="11">
        <f t="shared" ca="1" si="83"/>
        <v>0</v>
      </c>
      <c r="E310" s="11">
        <f t="shared" ca="1" si="84"/>
        <v>0</v>
      </c>
      <c r="F310" s="3" t="str" cm="1">
        <f t="array" aca="1" ref="F310" ca="1">IF(D310=0,"-",IF('Input-Accounts'!$E310&lt;&gt;0,'Input-Accounts'!$E310,INDEX('Input-Accounts'!$H310:$J310,,MATCH($F$6,'Input-Accounts'!$H$6:$J$6,0))))</f>
        <v>-</v>
      </c>
      <c r="G310" s="11">
        <f ca="1">IFERROR(INDEX(G$391:G$427,MATCH($F310,$B$391:$B$427,0))/INDEX($D$391:$D$427,MATCH($F310,$B$391:$B$427,0)),SUMIFS('Input-Ext Allocators'!D$8:D$68,'Input-Ext Allocators'!$B$8:$B$68,$F310))*$D310</f>
        <v>0</v>
      </c>
      <c r="H310" s="11">
        <f ca="1">IFERROR(INDEX(H$391:H$427,MATCH($F310,$B$391:$B$427,0))/INDEX($D$391:$D$427,MATCH($F310,$B$391:$B$427,0)),SUMIFS('Input-Ext Allocators'!E$8:E$68,'Input-Ext Allocators'!$B$8:$B$68,$F310))*$D310</f>
        <v>0</v>
      </c>
      <c r="I310" s="11">
        <f ca="1">IFERROR(INDEX(I$391:I$427,MATCH($F310,$B$391:$B$427,0))/INDEX($D$391:$D$427,MATCH($F310,$B$391:$B$427,0)),SUMIFS('Input-Ext Allocators'!F$8:F$68,'Input-Ext Allocators'!$B$8:$B$68,$F310))*$D310</f>
        <v>0</v>
      </c>
      <c r="J310" s="11">
        <f ca="1">IFERROR(INDEX(J$391:J$427,MATCH($F310,$B$391:$B$427,0))/INDEX($D$391:$D$427,MATCH($F310,$B$391:$B$427,0)),SUMIFS('Input-Ext Allocators'!G$8:G$68,'Input-Ext Allocators'!$B$8:$B$68,$F310))*$D310</f>
        <v>0</v>
      </c>
      <c r="K310" s="11">
        <f ca="1">IFERROR(INDEX(K$391:K$427,MATCH($F310,$B$391:$B$427,0))/INDEX($D$391:$D$427,MATCH($F310,$B$391:$B$427,0)),SUMIFS('Input-Ext Allocators'!H$8:H$68,'Input-Ext Allocators'!$B$8:$B$68,$F310))*$D310</f>
        <v>0</v>
      </c>
    </row>
    <row r="311" spans="1:11" outlineLevel="1" x14ac:dyDescent="0.25">
      <c r="A311" s="30">
        <f>IF(ISBLANK('Input-Accounts'!A311),"",'Input-Accounts'!A311)</f>
        <v>270</v>
      </c>
      <c r="B311" s="49" t="str">
        <f>IF(ISBLANK('Input-Accounts'!B311),"",'Input-Accounts'!B311)</f>
        <v>Wells</v>
      </c>
      <c r="C311" s="30">
        <f>IF(ISBLANK('Input-Accounts'!C311),"",'Input-Accounts'!C311)</f>
        <v>352</v>
      </c>
      <c r="D311" s="11">
        <f t="shared" ca="1" si="83"/>
        <v>0</v>
      </c>
      <c r="E311" s="11">
        <f t="shared" ca="1" si="84"/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1">
        <f ca="1">IFERROR(INDEX(G$391:G$427,MATCH($F311,$B$391:$B$427,0))/INDEX($D$391:$D$427,MATCH($F311,$B$391:$B$427,0)),SUMIFS('Input-Ext Allocators'!D$8:D$68,'Input-Ext Allocators'!$B$8:$B$68,$F311))*$D311</f>
        <v>0</v>
      </c>
      <c r="H311" s="11">
        <f ca="1">IFERROR(INDEX(H$391:H$427,MATCH($F311,$B$391:$B$427,0))/INDEX($D$391:$D$427,MATCH($F311,$B$391:$B$427,0)),SUMIFS('Input-Ext Allocators'!E$8:E$68,'Input-Ext Allocators'!$B$8:$B$68,$F311))*$D311</f>
        <v>0</v>
      </c>
      <c r="I311" s="11">
        <f ca="1">IFERROR(INDEX(I$391:I$427,MATCH($F311,$B$391:$B$427,0))/INDEX($D$391:$D$427,MATCH($F311,$B$391:$B$427,0)),SUMIFS('Input-Ext Allocators'!F$8:F$68,'Input-Ext Allocators'!$B$8:$B$68,$F311))*$D311</f>
        <v>0</v>
      </c>
      <c r="J311" s="11">
        <f ca="1">IFERROR(INDEX(J$391:J$427,MATCH($F311,$B$391:$B$427,0))/INDEX($D$391:$D$427,MATCH($F311,$B$391:$B$427,0)),SUMIFS('Input-Ext Allocators'!G$8:G$68,'Input-Ext Allocators'!$B$8:$B$68,$F311))*$D311</f>
        <v>0</v>
      </c>
      <c r="K311" s="11">
        <f ca="1">IFERROR(INDEX(K$391:K$427,MATCH($F311,$B$391:$B$427,0))/INDEX($D$391:$D$427,MATCH($F311,$B$391:$B$427,0)),SUMIFS('Input-Ext Allocators'!H$8:H$68,'Input-Ext Allocators'!$B$8:$B$68,$F311))*$D311</f>
        <v>0</v>
      </c>
    </row>
    <row r="312" spans="1:11" outlineLevel="1" x14ac:dyDescent="0.25">
      <c r="A312" s="30">
        <f>IF(ISBLANK('Input-Accounts'!A312),"",'Input-Accounts'!A312)</f>
        <v>271</v>
      </c>
      <c r="B312" s="49" t="str">
        <f>IF(ISBLANK('Input-Accounts'!B312),"",'Input-Accounts'!B312)</f>
        <v>Lines</v>
      </c>
      <c r="C312" s="30">
        <f>IF(ISBLANK('Input-Accounts'!C312),"",'Input-Accounts'!C312)</f>
        <v>353</v>
      </c>
      <c r="D312" s="11">
        <f t="shared" ca="1" si="83"/>
        <v>0</v>
      </c>
      <c r="E312" s="11">
        <f t="shared" ca="1" si="84"/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1">
        <f ca="1">IFERROR(INDEX(G$391:G$427,MATCH($F312,$B$391:$B$427,0))/INDEX($D$391:$D$427,MATCH($F312,$B$391:$B$427,0)),SUMIFS('Input-Ext Allocators'!D$8:D$68,'Input-Ext Allocators'!$B$8:$B$68,$F312))*$D312</f>
        <v>0</v>
      </c>
      <c r="H312" s="11">
        <f ca="1">IFERROR(INDEX(H$391:H$427,MATCH($F312,$B$391:$B$427,0))/INDEX($D$391:$D$427,MATCH($F312,$B$391:$B$427,0)),SUMIFS('Input-Ext Allocators'!E$8:E$68,'Input-Ext Allocators'!$B$8:$B$68,$F312))*$D312</f>
        <v>0</v>
      </c>
      <c r="I312" s="11">
        <f ca="1">IFERROR(INDEX(I$391:I$427,MATCH($F312,$B$391:$B$427,0))/INDEX($D$391:$D$427,MATCH($F312,$B$391:$B$427,0)),SUMIFS('Input-Ext Allocators'!F$8:F$68,'Input-Ext Allocators'!$B$8:$B$68,$F312))*$D312</f>
        <v>0</v>
      </c>
      <c r="J312" s="11">
        <f ca="1">IFERROR(INDEX(J$391:J$427,MATCH($F312,$B$391:$B$427,0))/INDEX($D$391:$D$427,MATCH($F312,$B$391:$B$427,0)),SUMIFS('Input-Ext Allocators'!G$8:G$68,'Input-Ext Allocators'!$B$8:$B$68,$F312))*$D312</f>
        <v>0</v>
      </c>
      <c r="K312" s="11">
        <f ca="1">IFERROR(INDEX(K$391:K$427,MATCH($F312,$B$391:$B$427,0))/INDEX($D$391:$D$427,MATCH($F312,$B$391:$B$427,0)),SUMIFS('Input-Ext Allocators'!H$8:H$68,'Input-Ext Allocators'!$B$8:$B$68,$F312))*$D312</f>
        <v>0</v>
      </c>
    </row>
    <row r="313" spans="1:11" outlineLevel="1" x14ac:dyDescent="0.25">
      <c r="A313" s="30">
        <f>IF(ISBLANK('Input-Accounts'!A313),"",'Input-Accounts'!A313)</f>
        <v>272</v>
      </c>
      <c r="B313" s="49" t="str">
        <f>IF(ISBLANK('Input-Accounts'!B313),"",'Input-Accounts'!B313)</f>
        <v>Compressor Station Equipment</v>
      </c>
      <c r="C313" s="30">
        <f>IF(ISBLANK('Input-Accounts'!C313),"",'Input-Accounts'!C313)</f>
        <v>354</v>
      </c>
      <c r="D313" s="11">
        <f t="shared" ca="1" si="83"/>
        <v>0</v>
      </c>
      <c r="E313" s="11">
        <f t="shared" ca="1" si="84"/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1">
        <f ca="1">IFERROR(INDEX(G$391:G$427,MATCH($F313,$B$391:$B$427,0))/INDEX($D$391:$D$427,MATCH($F313,$B$391:$B$427,0)),SUMIFS('Input-Ext Allocators'!D$8:D$68,'Input-Ext Allocators'!$B$8:$B$68,$F313))*$D313</f>
        <v>0</v>
      </c>
      <c r="H313" s="11">
        <f ca="1">IFERROR(INDEX(H$391:H$427,MATCH($F313,$B$391:$B$427,0))/INDEX($D$391:$D$427,MATCH($F313,$B$391:$B$427,0)),SUMIFS('Input-Ext Allocators'!E$8:E$68,'Input-Ext Allocators'!$B$8:$B$68,$F313))*$D313</f>
        <v>0</v>
      </c>
      <c r="I313" s="11">
        <f ca="1">IFERROR(INDEX(I$391:I$427,MATCH($F313,$B$391:$B$427,0))/INDEX($D$391:$D$427,MATCH($F313,$B$391:$B$427,0)),SUMIFS('Input-Ext Allocators'!F$8:F$68,'Input-Ext Allocators'!$B$8:$B$68,$F313))*$D313</f>
        <v>0</v>
      </c>
      <c r="J313" s="11">
        <f ca="1">IFERROR(INDEX(J$391:J$427,MATCH($F313,$B$391:$B$427,0))/INDEX($D$391:$D$427,MATCH($F313,$B$391:$B$427,0)),SUMIFS('Input-Ext Allocators'!G$8:G$68,'Input-Ext Allocators'!$B$8:$B$68,$F313))*$D313</f>
        <v>0</v>
      </c>
      <c r="K313" s="11">
        <f ca="1">IFERROR(INDEX(K$391:K$427,MATCH($F313,$B$391:$B$427,0))/INDEX($D$391:$D$427,MATCH($F313,$B$391:$B$427,0)),SUMIFS('Input-Ext Allocators'!H$8:H$68,'Input-Ext Allocators'!$B$8:$B$68,$F313))*$D313</f>
        <v>0</v>
      </c>
    </row>
    <row r="314" spans="1:11" outlineLevel="1" x14ac:dyDescent="0.25">
      <c r="A314" s="30">
        <f>IF(ISBLANK('Input-Accounts'!A314),"",'Input-Accounts'!A314)</f>
        <v>273</v>
      </c>
      <c r="B314" s="49" t="str">
        <f>IF(ISBLANK('Input-Accounts'!B314),"",'Input-Accounts'!B314)</f>
        <v>Measuring and Regulating Equipment</v>
      </c>
      <c r="C314" s="30">
        <f>IF(ISBLANK('Input-Accounts'!C314),"",'Input-Accounts'!C314)</f>
        <v>355</v>
      </c>
      <c r="D314" s="11">
        <f t="shared" ca="1" si="83"/>
        <v>0</v>
      </c>
      <c r="E314" s="11">
        <f t="shared" ca="1" si="84"/>
        <v>0</v>
      </c>
      <c r="F314" s="3" t="str" cm="1">
        <f t="array" aca="1" ref="F314" ca="1">IF(D314=0,"-",IF('Input-Accounts'!$E314&lt;&gt;0,'Input-Accounts'!$E314,INDEX('Input-Accounts'!$H314:$J314,,MATCH($F$6,'Input-Accounts'!$H$6:$J$6,0))))</f>
        <v>-</v>
      </c>
      <c r="G314" s="11">
        <f ca="1">IFERROR(INDEX(G$391:G$427,MATCH($F314,$B$391:$B$427,0))/INDEX($D$391:$D$427,MATCH($F314,$B$391:$B$427,0)),SUMIFS('Input-Ext Allocators'!D$8:D$68,'Input-Ext Allocators'!$B$8:$B$68,$F314))*$D314</f>
        <v>0</v>
      </c>
      <c r="H314" s="11">
        <f ca="1">IFERROR(INDEX(H$391:H$427,MATCH($F314,$B$391:$B$427,0))/INDEX($D$391:$D$427,MATCH($F314,$B$391:$B$427,0)),SUMIFS('Input-Ext Allocators'!E$8:E$68,'Input-Ext Allocators'!$B$8:$B$68,$F314))*$D314</f>
        <v>0</v>
      </c>
      <c r="I314" s="11">
        <f ca="1">IFERROR(INDEX(I$391:I$427,MATCH($F314,$B$391:$B$427,0))/INDEX($D$391:$D$427,MATCH($F314,$B$391:$B$427,0)),SUMIFS('Input-Ext Allocators'!F$8:F$68,'Input-Ext Allocators'!$B$8:$B$68,$F314))*$D314</f>
        <v>0</v>
      </c>
      <c r="J314" s="11">
        <f ca="1">IFERROR(INDEX(J$391:J$427,MATCH($F314,$B$391:$B$427,0))/INDEX($D$391:$D$427,MATCH($F314,$B$391:$B$427,0)),SUMIFS('Input-Ext Allocators'!G$8:G$68,'Input-Ext Allocators'!$B$8:$B$68,$F314))*$D314</f>
        <v>0</v>
      </c>
      <c r="K314" s="11">
        <f ca="1">IFERROR(INDEX(K$391:K$427,MATCH($F314,$B$391:$B$427,0))/INDEX($D$391:$D$427,MATCH($F314,$B$391:$B$427,0)),SUMIFS('Input-Ext Allocators'!H$8:H$68,'Input-Ext Allocators'!$B$8:$B$68,$F314))*$D314</f>
        <v>0</v>
      </c>
    </row>
    <row r="315" spans="1:11" outlineLevel="1" x14ac:dyDescent="0.25">
      <c r="A315" s="30">
        <f>IF(ISBLANK('Input-Accounts'!A315),"",'Input-Accounts'!A315)</f>
        <v>274</v>
      </c>
      <c r="B315" s="49" t="str">
        <f>IF(ISBLANK('Input-Accounts'!B315),"",'Input-Accounts'!B315)</f>
        <v>Other Equipment</v>
      </c>
      <c r="C315" s="30">
        <f>IF(ISBLANK('Input-Accounts'!C315),"",'Input-Accounts'!C315)</f>
        <v>357</v>
      </c>
      <c r="D315" s="11">
        <f t="shared" ca="1" si="83"/>
        <v>0</v>
      </c>
      <c r="E315" s="11">
        <f t="shared" ca="1" si="84"/>
        <v>0</v>
      </c>
      <c r="F315" s="3" t="str" cm="1">
        <f t="array" aca="1" ref="F315" ca="1">IF(D315=0,"-",IF('Input-Accounts'!$E315&lt;&gt;0,'Input-Accounts'!$E315,INDEX('Input-Accounts'!$H315:$J315,,MATCH($F$6,'Input-Accounts'!$H$6:$J$6,0))))</f>
        <v>-</v>
      </c>
      <c r="G315" s="11">
        <f ca="1">IFERROR(INDEX(G$391:G$427,MATCH($F315,$B$391:$B$427,0))/INDEX($D$391:$D$427,MATCH($F315,$B$391:$B$427,0)),SUMIFS('Input-Ext Allocators'!D$8:D$68,'Input-Ext Allocators'!$B$8:$B$68,$F315))*$D315</f>
        <v>0</v>
      </c>
      <c r="H315" s="11">
        <f ca="1">IFERROR(INDEX(H$391:H$427,MATCH($F315,$B$391:$B$427,0))/INDEX($D$391:$D$427,MATCH($F315,$B$391:$B$427,0)),SUMIFS('Input-Ext Allocators'!E$8:E$68,'Input-Ext Allocators'!$B$8:$B$68,$F315))*$D315</f>
        <v>0</v>
      </c>
      <c r="I315" s="11">
        <f ca="1">IFERROR(INDEX(I$391:I$427,MATCH($F315,$B$391:$B$427,0))/INDEX($D$391:$D$427,MATCH($F315,$B$391:$B$427,0)),SUMIFS('Input-Ext Allocators'!F$8:F$68,'Input-Ext Allocators'!$B$8:$B$68,$F315))*$D315</f>
        <v>0</v>
      </c>
      <c r="J315" s="11">
        <f ca="1">IFERROR(INDEX(J$391:J$427,MATCH($F315,$B$391:$B$427,0))/INDEX($D$391:$D$427,MATCH($F315,$B$391:$B$427,0)),SUMIFS('Input-Ext Allocators'!G$8:G$68,'Input-Ext Allocators'!$B$8:$B$68,$F315))*$D315</f>
        <v>0</v>
      </c>
      <c r="K315" s="11">
        <f ca="1">IFERROR(INDEX(K$391:K$427,MATCH($F315,$B$391:$B$427,0))/INDEX($D$391:$D$427,MATCH($F315,$B$391:$B$427,0)),SUMIFS('Input-Ext Allocators'!H$8:H$68,'Input-Ext Allocators'!$B$8:$B$68,$F315))*$D315</f>
        <v>0</v>
      </c>
    </row>
    <row r="316" spans="1:11" outlineLevel="1" x14ac:dyDescent="0.25">
      <c r="A316" s="30">
        <f>IF(ISBLANK('Input-Accounts'!A316),"",'Input-Accounts'!A316)</f>
        <v>275</v>
      </c>
      <c r="B316" t="str">
        <f>IF(ISBLANK('Input-Accounts'!B316),"",'Input-Accounts'!B316)</f>
        <v>Subtotal - Natural Gas Storage Plant and Processing Plant</v>
      </c>
      <c r="C316" s="30" t="str">
        <f>IF(ISBLANK('Input-Accounts'!C316),"",'Input-Accounts'!C316)</f>
        <v/>
      </c>
      <c r="D316" s="111">
        <f ca="1">SUBTOTAL(9,D309:D315)</f>
        <v>0</v>
      </c>
      <c r="E316" s="11">
        <f t="shared" ca="1" si="84"/>
        <v>0</v>
      </c>
      <c r="G316" s="111">
        <f t="shared" ref="G316:K316" ca="1" si="85">SUBTOTAL(9,G309:G315)</f>
        <v>0</v>
      </c>
      <c r="H316" s="111">
        <f t="shared" ca="1" si="85"/>
        <v>0</v>
      </c>
      <c r="I316" s="111">
        <f t="shared" ca="1" si="85"/>
        <v>0</v>
      </c>
      <c r="J316" s="111">
        <f t="shared" ca="1" si="85"/>
        <v>0</v>
      </c>
      <c r="K316" s="111">
        <f t="shared" ca="1" si="85"/>
        <v>0</v>
      </c>
    </row>
    <row r="317" spans="1:11" outlineLevel="1" x14ac:dyDescent="0.25">
      <c r="A317" s="30" t="str">
        <f>IF(ISBLANK('Input-Accounts'!A317),"",'Input-Accounts'!A317)</f>
        <v/>
      </c>
      <c r="B317" t="str">
        <f>IF(ISBLANK('Input-Accounts'!B317),"",'Input-Accounts'!B317)</f>
        <v/>
      </c>
      <c r="C317" s="30" t="str">
        <f>IF(ISBLANK('Input-Accounts'!C317),"",'Input-Accounts'!C317)</f>
        <v/>
      </c>
      <c r="D317" s="11"/>
      <c r="E317" s="11"/>
      <c r="G317" s="11"/>
      <c r="H317" s="11"/>
      <c r="I317" s="11"/>
      <c r="J317" s="11"/>
      <c r="K317" s="11"/>
    </row>
    <row r="318" spans="1:11" outlineLevel="1" x14ac:dyDescent="0.25">
      <c r="A318" s="30">
        <f>IF(ISBLANK('Input-Accounts'!A318),"",'Input-Accounts'!A318)</f>
        <v>276</v>
      </c>
      <c r="B318" s="1" t="str">
        <f>IF(ISBLANK('Input-Accounts'!B318),"",'Input-Accounts'!B318)</f>
        <v xml:space="preserve">Transmission plant </v>
      </c>
      <c r="C318" s="30" t="str">
        <f>IF(ISBLANK('Input-Accounts'!C318),"",'Input-Accounts'!C318)</f>
        <v/>
      </c>
      <c r="D318" s="11"/>
      <c r="E318" s="11"/>
      <c r="G318" s="11"/>
      <c r="H318" s="11"/>
      <c r="I318" s="11"/>
      <c r="J318" s="11"/>
      <c r="K318" s="11"/>
    </row>
    <row r="319" spans="1:11" outlineLevel="1" x14ac:dyDescent="0.25">
      <c r="A319" s="30">
        <f>IF(ISBLANK('Input-Accounts'!A319),"",'Input-Accounts'!A319)</f>
        <v>277</v>
      </c>
      <c r="B319" s="49" t="str">
        <f>IF(ISBLANK('Input-Accounts'!B319),"",'Input-Accounts'!B319)</f>
        <v>Land and Land Rights</v>
      </c>
      <c r="C319" s="30">
        <f>IF(ISBLANK('Input-Accounts'!C319),"",'Input-Accounts'!C319)</f>
        <v>365</v>
      </c>
      <c r="D319" s="11">
        <f t="shared" ref="D319:D324" ca="1" si="86">INDIRECT("Classification!"&amp;$D$5&amp;ROW())</f>
        <v>0</v>
      </c>
      <c r="E319" s="11">
        <f t="shared" ref="E319:E339" ca="1" si="87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1">
        <f ca="1">IFERROR(INDEX(G$391:G$427,MATCH($F319,$B$391:$B$427,0))/INDEX($D$391:$D$427,MATCH($F319,$B$391:$B$427,0)),SUMIFS('Input-Ext Allocators'!D$8:D$68,'Input-Ext Allocators'!$B$8:$B$68,$F319))*$D319</f>
        <v>0</v>
      </c>
      <c r="H319" s="11">
        <f ca="1">IFERROR(INDEX(H$391:H$427,MATCH($F319,$B$391:$B$427,0))/INDEX($D$391:$D$427,MATCH($F319,$B$391:$B$427,0)),SUMIFS('Input-Ext Allocators'!E$8:E$68,'Input-Ext Allocators'!$B$8:$B$68,$F319))*$D319</f>
        <v>0</v>
      </c>
      <c r="I319" s="11">
        <f ca="1">IFERROR(INDEX(I$391:I$427,MATCH($F319,$B$391:$B$427,0))/INDEX($D$391:$D$427,MATCH($F319,$B$391:$B$427,0)),SUMIFS('Input-Ext Allocators'!F$8:F$68,'Input-Ext Allocators'!$B$8:$B$68,$F319))*$D319</f>
        <v>0</v>
      </c>
      <c r="J319" s="11">
        <f ca="1">IFERROR(INDEX(J$391:J$427,MATCH($F319,$B$391:$B$427,0))/INDEX($D$391:$D$427,MATCH($F319,$B$391:$B$427,0)),SUMIFS('Input-Ext Allocators'!G$8:G$68,'Input-Ext Allocators'!$B$8:$B$68,$F319))*$D319</f>
        <v>0</v>
      </c>
      <c r="K319" s="11">
        <f ca="1">IFERROR(INDEX(K$391:K$427,MATCH($F319,$B$391:$B$427,0))/INDEX($D$391:$D$427,MATCH($F319,$B$391:$B$427,0)),SUMIFS('Input-Ext Allocators'!H$8:H$68,'Input-Ext Allocators'!$B$8:$B$68,$F319))*$D319</f>
        <v>0</v>
      </c>
    </row>
    <row r="320" spans="1:11" outlineLevel="1" x14ac:dyDescent="0.25">
      <c r="A320" s="30">
        <f>IF(ISBLANK('Input-Accounts'!A320),"",'Input-Accounts'!A320)</f>
        <v>278</v>
      </c>
      <c r="B320" s="49" t="str">
        <f>IF(ISBLANK('Input-Accounts'!B320),"",'Input-Accounts'!B320)</f>
        <v>Structures and improvements</v>
      </c>
      <c r="C320" s="30">
        <f>IF(ISBLANK('Input-Accounts'!C320),"",'Input-Accounts'!C320)</f>
        <v>366</v>
      </c>
      <c r="D320" s="11">
        <f t="shared" ca="1" si="86"/>
        <v>0</v>
      </c>
      <c r="E320" s="11">
        <f t="shared" ca="1" si="87"/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1">
        <f ca="1">IFERROR(INDEX(G$391:G$427,MATCH($F320,$B$391:$B$427,0))/INDEX($D$391:$D$427,MATCH($F320,$B$391:$B$427,0)),SUMIFS('Input-Ext Allocators'!D$8:D$68,'Input-Ext Allocators'!$B$8:$B$68,$F320))*$D320</f>
        <v>0</v>
      </c>
      <c r="H320" s="11">
        <f ca="1">IFERROR(INDEX(H$391:H$427,MATCH($F320,$B$391:$B$427,0))/INDEX($D$391:$D$427,MATCH($F320,$B$391:$B$427,0)),SUMIFS('Input-Ext Allocators'!E$8:E$68,'Input-Ext Allocators'!$B$8:$B$68,$F320))*$D320</f>
        <v>0</v>
      </c>
      <c r="I320" s="11">
        <f ca="1">IFERROR(INDEX(I$391:I$427,MATCH($F320,$B$391:$B$427,0))/INDEX($D$391:$D$427,MATCH($F320,$B$391:$B$427,0)),SUMIFS('Input-Ext Allocators'!F$8:F$68,'Input-Ext Allocators'!$B$8:$B$68,$F320))*$D320</f>
        <v>0</v>
      </c>
      <c r="J320" s="11">
        <f ca="1">IFERROR(INDEX(J$391:J$427,MATCH($F320,$B$391:$B$427,0))/INDEX($D$391:$D$427,MATCH($F320,$B$391:$B$427,0)),SUMIFS('Input-Ext Allocators'!G$8:G$68,'Input-Ext Allocators'!$B$8:$B$68,$F320))*$D320</f>
        <v>0</v>
      </c>
      <c r="K320" s="11">
        <f ca="1">IFERROR(INDEX(K$391:K$427,MATCH($F320,$B$391:$B$427,0))/INDEX($D$391:$D$427,MATCH($F320,$B$391:$B$427,0)),SUMIFS('Input-Ext Allocators'!H$8:H$68,'Input-Ext Allocators'!$B$8:$B$68,$F320))*$D320</f>
        <v>0</v>
      </c>
    </row>
    <row r="321" spans="1:11" outlineLevel="1" x14ac:dyDescent="0.25">
      <c r="A321" s="30">
        <f>IF(ISBLANK('Input-Accounts'!A321),"",'Input-Accounts'!A321)</f>
        <v>279</v>
      </c>
      <c r="B321" s="49" t="str">
        <f>IF(ISBLANK('Input-Accounts'!B321),"",'Input-Accounts'!B321)</f>
        <v>Mains</v>
      </c>
      <c r="C321" s="30">
        <f>IF(ISBLANK('Input-Accounts'!C321),"",'Input-Accounts'!C321)</f>
        <v>367</v>
      </c>
      <c r="D321" s="11">
        <f t="shared" ca="1" si="86"/>
        <v>0</v>
      </c>
      <c r="E321" s="11">
        <f t="shared" ca="1" si="87"/>
        <v>0</v>
      </c>
      <c r="F321" s="3" t="str" cm="1">
        <f t="array" aca="1" ref="F321" ca="1">IF(D321=0,"-",IF('Input-Accounts'!$E321&lt;&gt;0,'Input-Accounts'!$E321,INDEX('Input-Accounts'!$H321:$J321,,MATCH($F$6,'Input-Accounts'!$H$6:$J$6,0))))</f>
        <v>-</v>
      </c>
      <c r="G321" s="11">
        <f ca="1">IFERROR(INDEX(G$391:G$427,MATCH($F321,$B$391:$B$427,0))/INDEX($D$391:$D$427,MATCH($F321,$B$391:$B$427,0)),SUMIFS('Input-Ext Allocators'!D$8:D$68,'Input-Ext Allocators'!$B$8:$B$68,$F321))*$D321</f>
        <v>0</v>
      </c>
      <c r="H321" s="11">
        <f ca="1">IFERROR(INDEX(H$391:H$427,MATCH($F321,$B$391:$B$427,0))/INDEX($D$391:$D$427,MATCH($F321,$B$391:$B$427,0)),SUMIFS('Input-Ext Allocators'!E$8:E$68,'Input-Ext Allocators'!$B$8:$B$68,$F321))*$D321</f>
        <v>0</v>
      </c>
      <c r="I321" s="11">
        <f ca="1">IFERROR(INDEX(I$391:I$427,MATCH($F321,$B$391:$B$427,0))/INDEX($D$391:$D$427,MATCH($F321,$B$391:$B$427,0)),SUMIFS('Input-Ext Allocators'!F$8:F$68,'Input-Ext Allocators'!$B$8:$B$68,$F321))*$D321</f>
        <v>0</v>
      </c>
      <c r="J321" s="11">
        <f ca="1">IFERROR(INDEX(J$391:J$427,MATCH($F321,$B$391:$B$427,0))/INDEX($D$391:$D$427,MATCH($F321,$B$391:$B$427,0)),SUMIFS('Input-Ext Allocators'!G$8:G$68,'Input-Ext Allocators'!$B$8:$B$68,$F321))*$D321</f>
        <v>0</v>
      </c>
      <c r="K321" s="11">
        <f ca="1">IFERROR(INDEX(K$391:K$427,MATCH($F321,$B$391:$B$427,0))/INDEX($D$391:$D$427,MATCH($F321,$B$391:$B$427,0)),SUMIFS('Input-Ext Allocators'!H$8:H$68,'Input-Ext Allocators'!$B$8:$B$68,$F321))*$D321</f>
        <v>0</v>
      </c>
    </row>
    <row r="322" spans="1:11" outlineLevel="1" x14ac:dyDescent="0.25">
      <c r="A322" s="30">
        <f>IF(ISBLANK('Input-Accounts'!A322),"",'Input-Accounts'!A322)</f>
        <v>280</v>
      </c>
      <c r="B322" s="49" t="str">
        <f>IF(ISBLANK('Input-Accounts'!B322),"",'Input-Accounts'!B322)</f>
        <v>Compressor station equipment</v>
      </c>
      <c r="C322" s="30">
        <f>IF(ISBLANK('Input-Accounts'!C322),"",'Input-Accounts'!C322)</f>
        <v>368</v>
      </c>
      <c r="D322" s="11">
        <f t="shared" ca="1" si="86"/>
        <v>0</v>
      </c>
      <c r="E322" s="11">
        <f t="shared" ca="1" si="87"/>
        <v>0</v>
      </c>
      <c r="F322" s="3" t="str" cm="1">
        <f t="array" aca="1" ref="F322" ca="1">IF(D322=0,"-",IF('Input-Accounts'!$E322&lt;&gt;0,'Input-Accounts'!$E322,INDEX('Input-Accounts'!$H322:$J322,,MATCH($F$6,'Input-Accounts'!$H$6:$J$6,0))))</f>
        <v>-</v>
      </c>
      <c r="G322" s="11">
        <f ca="1">IFERROR(INDEX(G$391:G$427,MATCH($F322,$B$391:$B$427,0))/INDEX($D$391:$D$427,MATCH($F322,$B$391:$B$427,0)),SUMIFS('Input-Ext Allocators'!D$8:D$68,'Input-Ext Allocators'!$B$8:$B$68,$F322))*$D322</f>
        <v>0</v>
      </c>
      <c r="H322" s="11">
        <f ca="1">IFERROR(INDEX(H$391:H$427,MATCH($F322,$B$391:$B$427,0))/INDEX($D$391:$D$427,MATCH($F322,$B$391:$B$427,0)),SUMIFS('Input-Ext Allocators'!E$8:E$68,'Input-Ext Allocators'!$B$8:$B$68,$F322))*$D322</f>
        <v>0</v>
      </c>
      <c r="I322" s="11">
        <f ca="1">IFERROR(INDEX(I$391:I$427,MATCH($F322,$B$391:$B$427,0))/INDEX($D$391:$D$427,MATCH($F322,$B$391:$B$427,0)),SUMIFS('Input-Ext Allocators'!F$8:F$68,'Input-Ext Allocators'!$B$8:$B$68,$F322))*$D322</f>
        <v>0</v>
      </c>
      <c r="J322" s="11">
        <f ca="1">IFERROR(INDEX(J$391:J$427,MATCH($F322,$B$391:$B$427,0))/INDEX($D$391:$D$427,MATCH($F322,$B$391:$B$427,0)),SUMIFS('Input-Ext Allocators'!G$8:G$68,'Input-Ext Allocators'!$B$8:$B$68,$F322))*$D322</f>
        <v>0</v>
      </c>
      <c r="K322" s="11">
        <f ca="1">IFERROR(INDEX(K$391:K$427,MATCH($F322,$B$391:$B$427,0))/INDEX($D$391:$D$427,MATCH($F322,$B$391:$B$427,0)),SUMIFS('Input-Ext Allocators'!H$8:H$68,'Input-Ext Allocators'!$B$8:$B$68,$F322))*$D322</f>
        <v>0</v>
      </c>
    </row>
    <row r="323" spans="1:11" outlineLevel="1" x14ac:dyDescent="0.25">
      <c r="A323" s="30">
        <f>IF(ISBLANK('Input-Accounts'!A323),"",'Input-Accounts'!A323)</f>
        <v>281</v>
      </c>
      <c r="B323" s="49" t="str">
        <f>IF(ISBLANK('Input-Accounts'!B323),"",'Input-Accounts'!B323)</f>
        <v>Measuring and regulating station equipment</v>
      </c>
      <c r="C323" s="30">
        <f>IF(ISBLANK('Input-Accounts'!C323),"",'Input-Accounts'!C323)</f>
        <v>369</v>
      </c>
      <c r="D323" s="11">
        <f t="shared" ca="1" si="86"/>
        <v>0</v>
      </c>
      <c r="E323" s="11">
        <f t="shared" ca="1" si="87"/>
        <v>0</v>
      </c>
      <c r="F323" s="3" t="str" cm="1">
        <f t="array" aca="1" ref="F323" ca="1">IF(D323=0,"-",IF('Input-Accounts'!$E323&lt;&gt;0,'Input-Accounts'!$E323,INDEX('Input-Accounts'!$H323:$J323,,MATCH($F$6,'Input-Accounts'!$H$6:$J$6,0))))</f>
        <v>-</v>
      </c>
      <c r="G323" s="11">
        <f ca="1">IFERROR(INDEX(G$391:G$427,MATCH($F323,$B$391:$B$427,0))/INDEX($D$391:$D$427,MATCH($F323,$B$391:$B$427,0)),SUMIFS('Input-Ext Allocators'!D$8:D$68,'Input-Ext Allocators'!$B$8:$B$68,$F323))*$D323</f>
        <v>0</v>
      </c>
      <c r="H323" s="11">
        <f ca="1">IFERROR(INDEX(H$391:H$427,MATCH($F323,$B$391:$B$427,0))/INDEX($D$391:$D$427,MATCH($F323,$B$391:$B$427,0)),SUMIFS('Input-Ext Allocators'!E$8:E$68,'Input-Ext Allocators'!$B$8:$B$68,$F323))*$D323</f>
        <v>0</v>
      </c>
      <c r="I323" s="11">
        <f ca="1">IFERROR(INDEX(I$391:I$427,MATCH($F323,$B$391:$B$427,0))/INDEX($D$391:$D$427,MATCH($F323,$B$391:$B$427,0)),SUMIFS('Input-Ext Allocators'!F$8:F$68,'Input-Ext Allocators'!$B$8:$B$68,$F323))*$D323</f>
        <v>0</v>
      </c>
      <c r="J323" s="11">
        <f ca="1">IFERROR(INDEX(J$391:J$427,MATCH($F323,$B$391:$B$427,0))/INDEX($D$391:$D$427,MATCH($F323,$B$391:$B$427,0)),SUMIFS('Input-Ext Allocators'!G$8:G$68,'Input-Ext Allocators'!$B$8:$B$68,$F323))*$D323</f>
        <v>0</v>
      </c>
      <c r="K323" s="11">
        <f ca="1">IFERROR(INDEX(K$391:K$427,MATCH($F323,$B$391:$B$427,0))/INDEX($D$391:$D$427,MATCH($F323,$B$391:$B$427,0)),SUMIFS('Input-Ext Allocators'!H$8:H$68,'Input-Ext Allocators'!$B$8:$B$68,$F323))*$D323</f>
        <v>0</v>
      </c>
    </row>
    <row r="324" spans="1:11" outlineLevel="1" x14ac:dyDescent="0.25">
      <c r="A324" s="30">
        <f>IF(ISBLANK('Input-Accounts'!A324),"",'Input-Accounts'!A324)</f>
        <v>282</v>
      </c>
      <c r="B324" s="49" t="str">
        <f>IF(ISBLANK('Input-Accounts'!B324),"",'Input-Accounts'!B324)</f>
        <v>Other equipment</v>
      </c>
      <c r="C324" s="30">
        <f>IF(ISBLANK('Input-Accounts'!C324),"",'Input-Accounts'!C324)</f>
        <v>371</v>
      </c>
      <c r="D324" s="11">
        <f t="shared" ca="1" si="86"/>
        <v>0</v>
      </c>
      <c r="E324" s="11">
        <f t="shared" ca="1" si="87"/>
        <v>0</v>
      </c>
      <c r="F324" s="3" t="str" cm="1">
        <f t="array" aca="1" ref="F324" ca="1">IF(D324=0,"-",IF('Input-Accounts'!$E324&lt;&gt;0,'Input-Accounts'!$E324,INDEX('Input-Accounts'!$H324:$J324,,MATCH($F$6,'Input-Accounts'!$H$6:$J$6,0))))</f>
        <v>-</v>
      </c>
      <c r="G324" s="11">
        <f ca="1">IFERROR(INDEX(G$391:G$427,MATCH($F324,$B$391:$B$427,0))/INDEX($D$391:$D$427,MATCH($F324,$B$391:$B$427,0)),SUMIFS('Input-Ext Allocators'!D$8:D$68,'Input-Ext Allocators'!$B$8:$B$68,$F324))*$D324</f>
        <v>0</v>
      </c>
      <c r="H324" s="11">
        <f ca="1">IFERROR(INDEX(H$391:H$427,MATCH($F324,$B$391:$B$427,0))/INDEX($D$391:$D$427,MATCH($F324,$B$391:$B$427,0)),SUMIFS('Input-Ext Allocators'!E$8:E$68,'Input-Ext Allocators'!$B$8:$B$68,$F324))*$D324</f>
        <v>0</v>
      </c>
      <c r="I324" s="11">
        <f ca="1">IFERROR(INDEX(I$391:I$427,MATCH($F324,$B$391:$B$427,0))/INDEX($D$391:$D$427,MATCH($F324,$B$391:$B$427,0)),SUMIFS('Input-Ext Allocators'!F$8:F$68,'Input-Ext Allocators'!$B$8:$B$68,$F324))*$D324</f>
        <v>0</v>
      </c>
      <c r="J324" s="11">
        <f ca="1">IFERROR(INDEX(J$391:J$427,MATCH($F324,$B$391:$B$427,0))/INDEX($D$391:$D$427,MATCH($F324,$B$391:$B$427,0)),SUMIFS('Input-Ext Allocators'!G$8:G$68,'Input-Ext Allocators'!$B$8:$B$68,$F324))*$D324</f>
        <v>0</v>
      </c>
      <c r="K324" s="11">
        <f ca="1">IFERROR(INDEX(K$391:K$427,MATCH($F324,$B$391:$B$427,0))/INDEX($D$391:$D$427,MATCH($F324,$B$391:$B$427,0)),SUMIFS('Input-Ext Allocators'!H$8:H$68,'Input-Ext Allocators'!$B$8:$B$68,$F324))*$D324</f>
        <v>0</v>
      </c>
    </row>
    <row r="325" spans="1:11" outlineLevel="1" x14ac:dyDescent="0.25">
      <c r="A325" s="30">
        <f>IF(ISBLANK('Input-Accounts'!A325),"",'Input-Accounts'!A325)</f>
        <v>283</v>
      </c>
      <c r="B325" t="str">
        <f>IF(ISBLANK('Input-Accounts'!B325),"",'Input-Accounts'!B325)</f>
        <v xml:space="preserve">Subtotal - Transmission plant </v>
      </c>
      <c r="C325" s="30" t="str">
        <f>IF(ISBLANK('Input-Accounts'!C325),"",'Input-Accounts'!C325)</f>
        <v/>
      </c>
      <c r="D325" s="111">
        <f ca="1">SUBTOTAL(9,D319:D324)</f>
        <v>0</v>
      </c>
      <c r="E325" s="11">
        <f t="shared" ca="1" si="87"/>
        <v>0</v>
      </c>
      <c r="G325" s="111">
        <f t="shared" ref="G325:K325" ca="1" si="88">SUBTOTAL(9,G319:G324)</f>
        <v>0</v>
      </c>
      <c r="H325" s="111">
        <f t="shared" ca="1" si="88"/>
        <v>0</v>
      </c>
      <c r="I325" s="111">
        <f t="shared" ca="1" si="88"/>
        <v>0</v>
      </c>
      <c r="J325" s="111">
        <f t="shared" ca="1" si="88"/>
        <v>0</v>
      </c>
      <c r="K325" s="111">
        <f t="shared" ca="1" si="88"/>
        <v>0</v>
      </c>
    </row>
    <row r="326" spans="1:11" outlineLevel="1" x14ac:dyDescent="0.25">
      <c r="A326" s="30" t="str">
        <f>IF(ISBLANK('Input-Accounts'!A326),"",'Input-Accounts'!A326)</f>
        <v/>
      </c>
      <c r="B326" s="49" t="str">
        <f>IF(ISBLANK('Input-Accounts'!B326),"",'Input-Accounts'!B326)</f>
        <v/>
      </c>
      <c r="C326" s="30" t="str">
        <f>IF(ISBLANK('Input-Accounts'!C326),"",'Input-Accounts'!C326)</f>
        <v/>
      </c>
      <c r="D326" s="11"/>
      <c r="E326" s="11" t="str">
        <f t="shared" si="87"/>
        <v/>
      </c>
      <c r="F326" s="3"/>
      <c r="G326" s="11"/>
      <c r="H326" s="11"/>
      <c r="I326" s="11"/>
      <c r="J326" s="11"/>
      <c r="K326" s="11"/>
    </row>
    <row r="327" spans="1:11" outlineLevel="1" x14ac:dyDescent="0.25">
      <c r="A327" s="30">
        <f>IF(ISBLANK('Input-Accounts'!A327),"",'Input-Accounts'!A327)</f>
        <v>284</v>
      </c>
      <c r="B327" s="1" t="str">
        <f>IF(ISBLANK('Input-Accounts'!B327),"",'Input-Accounts'!B327)</f>
        <v>Distribution Plant</v>
      </c>
      <c r="C327" s="30" t="str">
        <f>IF(ISBLANK('Input-Accounts'!C327),"",'Input-Accounts'!C327)</f>
        <v/>
      </c>
      <c r="D327" s="11"/>
      <c r="E327" s="11" t="str">
        <f t="shared" si="87"/>
        <v/>
      </c>
      <c r="F327" s="3"/>
      <c r="G327" s="11"/>
      <c r="H327" s="11"/>
      <c r="I327" s="11"/>
      <c r="J327" s="11"/>
      <c r="K327" s="11"/>
    </row>
    <row r="328" spans="1:11" outlineLevel="1" x14ac:dyDescent="0.25">
      <c r="A328" s="30">
        <f>IF(ISBLANK('Input-Accounts'!A328),"",'Input-Accounts'!A328)</f>
        <v>285</v>
      </c>
      <c r="B328" s="49" t="str">
        <f>IF(ISBLANK('Input-Accounts'!B328),"",'Input-Accounts'!B328)</f>
        <v>Land and land rights</v>
      </c>
      <c r="C328" s="30">
        <f>IF(ISBLANK('Input-Accounts'!C328),"",'Input-Accounts'!C328)</f>
        <v>374</v>
      </c>
      <c r="D328" s="11">
        <f t="shared" ref="D328:D338" ca="1" si="89">INDIRECT("Classification!"&amp;$D$5&amp;ROW())</f>
        <v>0</v>
      </c>
      <c r="E328" s="11">
        <f t="shared" ca="1" si="87"/>
        <v>0</v>
      </c>
      <c r="F328" s="3" t="str" cm="1">
        <f t="array" aca="1" ref="F328" ca="1">IF(D328=0,"-",IF('Input-Accounts'!$E328&lt;&gt;0,'Input-Accounts'!$E328,INDEX('Input-Accounts'!$H328:$J328,,MATCH($F$6,'Input-Accounts'!$H$6:$J$6,0))))</f>
        <v>-</v>
      </c>
      <c r="G328" s="11">
        <f ca="1">IFERROR(INDEX(G$391:G$427,MATCH($F328,$B$391:$B$427,0))/INDEX($D$391:$D$427,MATCH($F328,$B$391:$B$427,0)),SUMIFS('Input-Ext Allocators'!D$8:D$68,'Input-Ext Allocators'!$B$8:$B$68,$F328))*$D328</f>
        <v>0</v>
      </c>
      <c r="H328" s="11">
        <f ca="1">IFERROR(INDEX(H$391:H$427,MATCH($F328,$B$391:$B$427,0))/INDEX($D$391:$D$427,MATCH($F328,$B$391:$B$427,0)),SUMIFS('Input-Ext Allocators'!E$8:E$68,'Input-Ext Allocators'!$B$8:$B$68,$F328))*$D328</f>
        <v>0</v>
      </c>
      <c r="I328" s="11">
        <f ca="1">IFERROR(INDEX(I$391:I$427,MATCH($F328,$B$391:$B$427,0))/INDEX($D$391:$D$427,MATCH($F328,$B$391:$B$427,0)),SUMIFS('Input-Ext Allocators'!F$8:F$68,'Input-Ext Allocators'!$B$8:$B$68,$F328))*$D328</f>
        <v>0</v>
      </c>
      <c r="J328" s="11">
        <f ca="1">IFERROR(INDEX(J$391:J$427,MATCH($F328,$B$391:$B$427,0))/INDEX($D$391:$D$427,MATCH($F328,$B$391:$B$427,0)),SUMIFS('Input-Ext Allocators'!G$8:G$68,'Input-Ext Allocators'!$B$8:$B$68,$F328))*$D328</f>
        <v>0</v>
      </c>
      <c r="K328" s="11">
        <f ca="1">IFERROR(INDEX(K$391:K$427,MATCH($F328,$B$391:$B$427,0))/INDEX($D$391:$D$427,MATCH($F328,$B$391:$B$427,0)),SUMIFS('Input-Ext Allocators'!H$8:H$68,'Input-Ext Allocators'!$B$8:$B$68,$F328))*$D328</f>
        <v>0</v>
      </c>
    </row>
    <row r="329" spans="1:11" outlineLevel="1" x14ac:dyDescent="0.25">
      <c r="A329" s="30">
        <f>IF(ISBLANK('Input-Accounts'!A329),"",'Input-Accounts'!A329)</f>
        <v>286</v>
      </c>
      <c r="B329" s="49" t="str">
        <f>IF(ISBLANK('Input-Accounts'!B329),"",'Input-Accounts'!B329)</f>
        <v>Structures and improvements</v>
      </c>
      <c r="C329" s="30">
        <f>IF(ISBLANK('Input-Accounts'!C329),"",'Input-Accounts'!C329)</f>
        <v>375</v>
      </c>
      <c r="D329" s="11">
        <f t="shared" ca="1" si="89"/>
        <v>0</v>
      </c>
      <c r="E329" s="11">
        <f t="shared" ca="1" si="87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1">
        <f ca="1">IFERROR(INDEX(G$391:G$427,MATCH($F329,$B$391:$B$427,0))/INDEX($D$391:$D$427,MATCH($F329,$B$391:$B$427,0)),SUMIFS('Input-Ext Allocators'!D$8:D$68,'Input-Ext Allocators'!$B$8:$B$68,$F329))*$D329</f>
        <v>0</v>
      </c>
      <c r="H329" s="11">
        <f ca="1">IFERROR(INDEX(H$391:H$427,MATCH($F329,$B$391:$B$427,0))/INDEX($D$391:$D$427,MATCH($F329,$B$391:$B$427,0)),SUMIFS('Input-Ext Allocators'!E$8:E$68,'Input-Ext Allocators'!$B$8:$B$68,$F329))*$D329</f>
        <v>0</v>
      </c>
      <c r="I329" s="11">
        <f ca="1">IFERROR(INDEX(I$391:I$427,MATCH($F329,$B$391:$B$427,0))/INDEX($D$391:$D$427,MATCH($F329,$B$391:$B$427,0)),SUMIFS('Input-Ext Allocators'!F$8:F$68,'Input-Ext Allocators'!$B$8:$B$68,$F329))*$D329</f>
        <v>0</v>
      </c>
      <c r="J329" s="11">
        <f ca="1">IFERROR(INDEX(J$391:J$427,MATCH($F329,$B$391:$B$427,0))/INDEX($D$391:$D$427,MATCH($F329,$B$391:$B$427,0)),SUMIFS('Input-Ext Allocators'!G$8:G$68,'Input-Ext Allocators'!$B$8:$B$68,$F329))*$D329</f>
        <v>0</v>
      </c>
      <c r="K329" s="11">
        <f ca="1">IFERROR(INDEX(K$391:K$427,MATCH($F329,$B$391:$B$427,0))/INDEX($D$391:$D$427,MATCH($F329,$B$391:$B$427,0)),SUMIFS('Input-Ext Allocators'!H$8:H$68,'Input-Ext Allocators'!$B$8:$B$68,$F329))*$D329</f>
        <v>0</v>
      </c>
    </row>
    <row r="330" spans="1:11" outlineLevel="1" x14ac:dyDescent="0.25">
      <c r="A330" s="30">
        <f>IF(ISBLANK('Input-Accounts'!A330),"",'Input-Accounts'!A330)</f>
        <v>287</v>
      </c>
      <c r="B330" s="49" t="str">
        <f>IF(ISBLANK('Input-Accounts'!B330),"",'Input-Accounts'!B330)</f>
        <v>Mains - Low Pressure</v>
      </c>
      <c r="C330" s="30">
        <f>IF(ISBLANK('Input-Accounts'!C330),"",'Input-Accounts'!C330)</f>
        <v>376.1</v>
      </c>
      <c r="D330" s="11">
        <f t="shared" ca="1" si="89"/>
        <v>0</v>
      </c>
      <c r="E330" s="11">
        <f t="shared" ca="1" si="87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1">
        <f ca="1">IFERROR(INDEX(G$391:G$427,MATCH($F330,$B$391:$B$427,0))/INDEX($D$391:$D$427,MATCH($F330,$B$391:$B$427,0)),SUMIFS('Input-Ext Allocators'!D$8:D$68,'Input-Ext Allocators'!$B$8:$B$68,$F330))*$D330</f>
        <v>0</v>
      </c>
      <c r="H330" s="11">
        <f ca="1">IFERROR(INDEX(H$391:H$427,MATCH($F330,$B$391:$B$427,0))/INDEX($D$391:$D$427,MATCH($F330,$B$391:$B$427,0)),SUMIFS('Input-Ext Allocators'!E$8:E$68,'Input-Ext Allocators'!$B$8:$B$68,$F330))*$D330</f>
        <v>0</v>
      </c>
      <c r="I330" s="11">
        <f ca="1">IFERROR(INDEX(I$391:I$427,MATCH($F330,$B$391:$B$427,0))/INDEX($D$391:$D$427,MATCH($F330,$B$391:$B$427,0)),SUMIFS('Input-Ext Allocators'!F$8:F$68,'Input-Ext Allocators'!$B$8:$B$68,$F330))*$D330</f>
        <v>0</v>
      </c>
      <c r="J330" s="11">
        <f ca="1">IFERROR(INDEX(J$391:J$427,MATCH($F330,$B$391:$B$427,0))/INDEX($D$391:$D$427,MATCH($F330,$B$391:$B$427,0)),SUMIFS('Input-Ext Allocators'!G$8:G$68,'Input-Ext Allocators'!$B$8:$B$68,$F330))*$D330</f>
        <v>0</v>
      </c>
      <c r="K330" s="11">
        <f ca="1">IFERROR(INDEX(K$391:K$427,MATCH($F330,$B$391:$B$427,0))/INDEX($D$391:$D$427,MATCH($F330,$B$391:$B$427,0)),SUMIFS('Input-Ext Allocators'!H$8:H$68,'Input-Ext Allocators'!$B$8:$B$68,$F330))*$D330</f>
        <v>0</v>
      </c>
    </row>
    <row r="331" spans="1:11" outlineLevel="1" x14ac:dyDescent="0.25">
      <c r="A331" s="30">
        <f>IF(ISBLANK('Input-Accounts'!A331),"",'Input-Accounts'!A331)</f>
        <v>288</v>
      </c>
      <c r="B331" s="49" t="str">
        <f>IF(ISBLANK('Input-Accounts'!B331),"",'Input-Accounts'!B331)</f>
        <v>Mains - Regulated Pressure</v>
      </c>
      <c r="C331" s="30">
        <f>IF(ISBLANK('Input-Accounts'!C331),"",'Input-Accounts'!C331)</f>
        <v>376.2</v>
      </c>
      <c r="D331" s="11">
        <f t="shared" ca="1" si="89"/>
        <v>0</v>
      </c>
      <c r="E331" s="11">
        <f t="shared" ca="1" si="87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1">
        <f ca="1">IFERROR(INDEX(G$391:G$427,MATCH($F331,$B$391:$B$427,0))/INDEX($D$391:$D$427,MATCH($F331,$B$391:$B$427,0)),SUMIFS('Input-Ext Allocators'!D$8:D$68,'Input-Ext Allocators'!$B$8:$B$68,$F331))*$D331</f>
        <v>0</v>
      </c>
      <c r="H331" s="11">
        <f ca="1">IFERROR(INDEX(H$391:H$427,MATCH($F331,$B$391:$B$427,0))/INDEX($D$391:$D$427,MATCH($F331,$B$391:$B$427,0)),SUMIFS('Input-Ext Allocators'!E$8:E$68,'Input-Ext Allocators'!$B$8:$B$68,$F331))*$D331</f>
        <v>0</v>
      </c>
      <c r="I331" s="11">
        <f ca="1">IFERROR(INDEX(I$391:I$427,MATCH($F331,$B$391:$B$427,0))/INDEX($D$391:$D$427,MATCH($F331,$B$391:$B$427,0)),SUMIFS('Input-Ext Allocators'!F$8:F$68,'Input-Ext Allocators'!$B$8:$B$68,$F331))*$D331</f>
        <v>0</v>
      </c>
      <c r="J331" s="11">
        <f ca="1">IFERROR(INDEX(J$391:J$427,MATCH($F331,$B$391:$B$427,0))/INDEX($D$391:$D$427,MATCH($F331,$B$391:$B$427,0)),SUMIFS('Input-Ext Allocators'!G$8:G$68,'Input-Ext Allocators'!$B$8:$B$68,$F331))*$D331</f>
        <v>0</v>
      </c>
      <c r="K331" s="11">
        <f ca="1">IFERROR(INDEX(K$391:K$427,MATCH($F331,$B$391:$B$427,0))/INDEX($D$391:$D$427,MATCH($F331,$B$391:$B$427,0)),SUMIFS('Input-Ext Allocators'!H$8:H$68,'Input-Ext Allocators'!$B$8:$B$68,$F331))*$D331</f>
        <v>0</v>
      </c>
    </row>
    <row r="332" spans="1:11" outlineLevel="1" x14ac:dyDescent="0.25">
      <c r="A332" s="30">
        <f>IF(ISBLANK('Input-Accounts'!A332),"",'Input-Accounts'!A332)</f>
        <v>289</v>
      </c>
      <c r="B332" s="49" t="str">
        <f>IF(ISBLANK('Input-Accounts'!B332),"",'Input-Accounts'!B332)</f>
        <v>Measuring and regulating station equipment—general</v>
      </c>
      <c r="C332" s="30">
        <f>IF(ISBLANK('Input-Accounts'!C332),"",'Input-Accounts'!C332)</f>
        <v>378</v>
      </c>
      <c r="D332" s="11">
        <f t="shared" ca="1" si="89"/>
        <v>0</v>
      </c>
      <c r="E332" s="11">
        <f t="shared" ca="1" si="87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1">
        <f ca="1">IFERROR(INDEX(G$391:G$427,MATCH($F332,$B$391:$B$427,0))/INDEX($D$391:$D$427,MATCH($F332,$B$391:$B$427,0)),SUMIFS('Input-Ext Allocators'!D$8:D$68,'Input-Ext Allocators'!$B$8:$B$68,$F332))*$D332</f>
        <v>0</v>
      </c>
      <c r="H332" s="11">
        <f ca="1">IFERROR(INDEX(H$391:H$427,MATCH($F332,$B$391:$B$427,0))/INDEX($D$391:$D$427,MATCH($F332,$B$391:$B$427,0)),SUMIFS('Input-Ext Allocators'!E$8:E$68,'Input-Ext Allocators'!$B$8:$B$68,$F332))*$D332</f>
        <v>0</v>
      </c>
      <c r="I332" s="11">
        <f ca="1">IFERROR(INDEX(I$391:I$427,MATCH($F332,$B$391:$B$427,0))/INDEX($D$391:$D$427,MATCH($F332,$B$391:$B$427,0)),SUMIFS('Input-Ext Allocators'!F$8:F$68,'Input-Ext Allocators'!$B$8:$B$68,$F332))*$D332</f>
        <v>0</v>
      </c>
      <c r="J332" s="11">
        <f ca="1">IFERROR(INDEX(J$391:J$427,MATCH($F332,$B$391:$B$427,0))/INDEX($D$391:$D$427,MATCH($F332,$B$391:$B$427,0)),SUMIFS('Input-Ext Allocators'!G$8:G$68,'Input-Ext Allocators'!$B$8:$B$68,$F332))*$D332</f>
        <v>0</v>
      </c>
      <c r="K332" s="11">
        <f ca="1">IFERROR(INDEX(K$391:K$427,MATCH($F332,$B$391:$B$427,0))/INDEX($D$391:$D$427,MATCH($F332,$B$391:$B$427,0)),SUMIFS('Input-Ext Allocators'!H$8:H$68,'Input-Ext Allocators'!$B$8:$B$68,$F332))*$D332</f>
        <v>0</v>
      </c>
    </row>
    <row r="333" spans="1:11" outlineLevel="1" x14ac:dyDescent="0.25">
      <c r="A333" s="30">
        <f>IF(ISBLANK('Input-Accounts'!A333),"",'Input-Accounts'!A333)</f>
        <v>290</v>
      </c>
      <c r="B333" s="49" t="str">
        <f>IF(ISBLANK('Input-Accounts'!B333),"",'Input-Accounts'!B333)</f>
        <v>Services</v>
      </c>
      <c r="C333" s="30">
        <f>IF(ISBLANK('Input-Accounts'!C333),"",'Input-Accounts'!C333)</f>
        <v>380</v>
      </c>
      <c r="D333" s="11">
        <f t="shared" ca="1" si="89"/>
        <v>0</v>
      </c>
      <c r="E333" s="11">
        <f t="shared" ca="1" si="87"/>
        <v>0</v>
      </c>
      <c r="F333" s="3" t="str" cm="1">
        <f t="array" aca="1" ref="F333" ca="1">IF(D333=0,"-",IF('Input-Accounts'!$E333&lt;&gt;0,'Input-Accounts'!$E333,INDEX('Input-Accounts'!$H333:$J333,,MATCH($F$6,'Input-Accounts'!$H$6:$J$6,0))))</f>
        <v>-</v>
      </c>
      <c r="G333" s="11">
        <f ca="1">IFERROR(INDEX(G$391:G$427,MATCH($F333,$B$391:$B$427,0))/INDEX($D$391:$D$427,MATCH($F333,$B$391:$B$427,0)),SUMIFS('Input-Ext Allocators'!D$8:D$68,'Input-Ext Allocators'!$B$8:$B$68,$F333))*$D333</f>
        <v>0</v>
      </c>
      <c r="H333" s="11">
        <f ca="1">IFERROR(INDEX(H$391:H$427,MATCH($F333,$B$391:$B$427,0))/INDEX($D$391:$D$427,MATCH($F333,$B$391:$B$427,0)),SUMIFS('Input-Ext Allocators'!E$8:E$68,'Input-Ext Allocators'!$B$8:$B$68,$F333))*$D333</f>
        <v>0</v>
      </c>
      <c r="I333" s="11">
        <f ca="1">IFERROR(INDEX(I$391:I$427,MATCH($F333,$B$391:$B$427,0))/INDEX($D$391:$D$427,MATCH($F333,$B$391:$B$427,0)),SUMIFS('Input-Ext Allocators'!F$8:F$68,'Input-Ext Allocators'!$B$8:$B$68,$F333))*$D333</f>
        <v>0</v>
      </c>
      <c r="J333" s="11">
        <f ca="1">IFERROR(INDEX(J$391:J$427,MATCH($F333,$B$391:$B$427,0))/INDEX($D$391:$D$427,MATCH($F333,$B$391:$B$427,0)),SUMIFS('Input-Ext Allocators'!G$8:G$68,'Input-Ext Allocators'!$B$8:$B$68,$F333))*$D333</f>
        <v>0</v>
      </c>
      <c r="K333" s="11">
        <f ca="1">IFERROR(INDEX(K$391:K$427,MATCH($F333,$B$391:$B$427,0))/INDEX($D$391:$D$427,MATCH($F333,$B$391:$B$427,0)),SUMIFS('Input-Ext Allocators'!H$8:H$68,'Input-Ext Allocators'!$B$8:$B$68,$F333))*$D333</f>
        <v>0</v>
      </c>
    </row>
    <row r="334" spans="1:11" outlineLevel="1" x14ac:dyDescent="0.25">
      <c r="A334" s="30">
        <f>IF(ISBLANK('Input-Accounts'!A334),"",'Input-Accounts'!A334)</f>
        <v>291</v>
      </c>
      <c r="B334" s="49" t="str">
        <f>IF(ISBLANK('Input-Accounts'!B334),"",'Input-Accounts'!B334)</f>
        <v>Meters</v>
      </c>
      <c r="C334" s="30">
        <f>IF(ISBLANK('Input-Accounts'!C334),"",'Input-Accounts'!C334)</f>
        <v>381</v>
      </c>
      <c r="D334" s="11">
        <f t="shared" ca="1" si="89"/>
        <v>0</v>
      </c>
      <c r="E334" s="11">
        <f t="shared" ca="1" si="87"/>
        <v>0</v>
      </c>
      <c r="F334" s="3" t="str" cm="1">
        <f t="array" aca="1" ref="F334" ca="1">IF(D334=0,"-",IF('Input-Accounts'!$E334&lt;&gt;0,'Input-Accounts'!$E334,INDEX('Input-Accounts'!$H334:$J334,,MATCH($F$6,'Input-Accounts'!$H$6:$J$6,0))))</f>
        <v>-</v>
      </c>
      <c r="G334" s="11">
        <f ca="1">IFERROR(INDEX(G$391:G$427,MATCH($F334,$B$391:$B$427,0))/INDEX($D$391:$D$427,MATCH($F334,$B$391:$B$427,0)),SUMIFS('Input-Ext Allocators'!D$8:D$68,'Input-Ext Allocators'!$B$8:$B$68,$F334))*$D334</f>
        <v>0</v>
      </c>
      <c r="H334" s="11">
        <f ca="1">IFERROR(INDEX(H$391:H$427,MATCH($F334,$B$391:$B$427,0))/INDEX($D$391:$D$427,MATCH($F334,$B$391:$B$427,0)),SUMIFS('Input-Ext Allocators'!E$8:E$68,'Input-Ext Allocators'!$B$8:$B$68,$F334))*$D334</f>
        <v>0</v>
      </c>
      <c r="I334" s="11">
        <f ca="1">IFERROR(INDEX(I$391:I$427,MATCH($F334,$B$391:$B$427,0))/INDEX($D$391:$D$427,MATCH($F334,$B$391:$B$427,0)),SUMIFS('Input-Ext Allocators'!F$8:F$68,'Input-Ext Allocators'!$B$8:$B$68,$F334))*$D334</f>
        <v>0</v>
      </c>
      <c r="J334" s="11">
        <f ca="1">IFERROR(INDEX(J$391:J$427,MATCH($F334,$B$391:$B$427,0))/INDEX($D$391:$D$427,MATCH($F334,$B$391:$B$427,0)),SUMIFS('Input-Ext Allocators'!G$8:G$68,'Input-Ext Allocators'!$B$8:$B$68,$F334))*$D334</f>
        <v>0</v>
      </c>
      <c r="K334" s="11">
        <f ca="1">IFERROR(INDEX(K$391:K$427,MATCH($F334,$B$391:$B$427,0))/INDEX($D$391:$D$427,MATCH($F334,$B$391:$B$427,0)),SUMIFS('Input-Ext Allocators'!H$8:H$68,'Input-Ext Allocators'!$B$8:$B$68,$F334))*$D334</f>
        <v>0</v>
      </c>
    </row>
    <row r="335" spans="1:11" outlineLevel="1" x14ac:dyDescent="0.25">
      <c r="A335" s="30">
        <f>IF(ISBLANK('Input-Accounts'!A335),"",'Input-Accounts'!A335)</f>
        <v>292</v>
      </c>
      <c r="B335" s="49" t="str">
        <f>IF(ISBLANK('Input-Accounts'!B335),"",'Input-Accounts'!B335)</f>
        <v>Meter installations</v>
      </c>
      <c r="C335" s="30">
        <f>IF(ISBLANK('Input-Accounts'!C335),"",'Input-Accounts'!C335)</f>
        <v>382</v>
      </c>
      <c r="D335" s="11">
        <f t="shared" ca="1" si="89"/>
        <v>0</v>
      </c>
      <c r="E335" s="11">
        <f t="shared" ca="1" si="87"/>
        <v>0</v>
      </c>
      <c r="F335" s="3" t="str" cm="1">
        <f t="array" aca="1" ref="F335" ca="1">IF(D335=0,"-",IF('Input-Accounts'!$E335&lt;&gt;0,'Input-Accounts'!$E335,INDEX('Input-Accounts'!$H335:$J335,,MATCH($F$6,'Input-Accounts'!$H$6:$J$6,0))))</f>
        <v>-</v>
      </c>
      <c r="G335" s="11">
        <f ca="1">IFERROR(INDEX(G$391:G$427,MATCH($F335,$B$391:$B$427,0))/INDEX($D$391:$D$427,MATCH($F335,$B$391:$B$427,0)),SUMIFS('Input-Ext Allocators'!D$8:D$68,'Input-Ext Allocators'!$B$8:$B$68,$F335))*$D335</f>
        <v>0</v>
      </c>
      <c r="H335" s="11">
        <f ca="1">IFERROR(INDEX(H$391:H$427,MATCH($F335,$B$391:$B$427,0))/INDEX($D$391:$D$427,MATCH($F335,$B$391:$B$427,0)),SUMIFS('Input-Ext Allocators'!E$8:E$68,'Input-Ext Allocators'!$B$8:$B$68,$F335))*$D335</f>
        <v>0</v>
      </c>
      <c r="I335" s="11">
        <f ca="1">IFERROR(INDEX(I$391:I$427,MATCH($F335,$B$391:$B$427,0))/INDEX($D$391:$D$427,MATCH($F335,$B$391:$B$427,0)),SUMIFS('Input-Ext Allocators'!F$8:F$68,'Input-Ext Allocators'!$B$8:$B$68,$F335))*$D335</f>
        <v>0</v>
      </c>
      <c r="J335" s="11">
        <f ca="1">IFERROR(INDEX(J$391:J$427,MATCH($F335,$B$391:$B$427,0))/INDEX($D$391:$D$427,MATCH($F335,$B$391:$B$427,0)),SUMIFS('Input-Ext Allocators'!G$8:G$68,'Input-Ext Allocators'!$B$8:$B$68,$F335))*$D335</f>
        <v>0</v>
      </c>
      <c r="K335" s="11">
        <f ca="1">IFERROR(INDEX(K$391:K$427,MATCH($F335,$B$391:$B$427,0))/INDEX($D$391:$D$427,MATCH($F335,$B$391:$B$427,0)),SUMIFS('Input-Ext Allocators'!H$8:H$68,'Input-Ext Allocators'!$B$8:$B$68,$F335))*$D335</f>
        <v>0</v>
      </c>
    </row>
    <row r="336" spans="1:11" outlineLevel="1" x14ac:dyDescent="0.25">
      <c r="A336" s="30">
        <f>IF(ISBLANK('Input-Accounts'!A336),"",'Input-Accounts'!A336)</f>
        <v>293</v>
      </c>
      <c r="B336" s="49" t="str">
        <f>IF(ISBLANK('Input-Accounts'!B336),"",'Input-Accounts'!B336)</f>
        <v>Industrial measuring and regulating station equipment</v>
      </c>
      <c r="C336" s="30">
        <f>IF(ISBLANK('Input-Accounts'!C336),"",'Input-Accounts'!C336)</f>
        <v>385</v>
      </c>
      <c r="D336" s="11">
        <f t="shared" ca="1" si="89"/>
        <v>0</v>
      </c>
      <c r="E336" s="11">
        <f t="shared" ca="1" si="87"/>
        <v>0</v>
      </c>
      <c r="F336" s="3" t="str" cm="1">
        <f t="array" aca="1" ref="F336" ca="1">IF(D336=0,"-",IF('Input-Accounts'!$E336&lt;&gt;0,'Input-Accounts'!$E336,INDEX('Input-Accounts'!$H336:$J336,,MATCH($F$6,'Input-Accounts'!$H$6:$J$6,0))))</f>
        <v>-</v>
      </c>
      <c r="G336" s="11">
        <f ca="1">IFERROR(INDEX(G$391:G$427,MATCH($F336,$B$391:$B$427,0))/INDEX($D$391:$D$427,MATCH($F336,$B$391:$B$427,0)),SUMIFS('Input-Ext Allocators'!D$8:D$68,'Input-Ext Allocators'!$B$8:$B$68,$F336))*$D336</f>
        <v>0</v>
      </c>
      <c r="H336" s="11">
        <f ca="1">IFERROR(INDEX(H$391:H$427,MATCH($F336,$B$391:$B$427,0))/INDEX($D$391:$D$427,MATCH($F336,$B$391:$B$427,0)),SUMIFS('Input-Ext Allocators'!E$8:E$68,'Input-Ext Allocators'!$B$8:$B$68,$F336))*$D336</f>
        <v>0</v>
      </c>
      <c r="I336" s="11">
        <f ca="1">IFERROR(INDEX(I$391:I$427,MATCH($F336,$B$391:$B$427,0))/INDEX($D$391:$D$427,MATCH($F336,$B$391:$B$427,0)),SUMIFS('Input-Ext Allocators'!F$8:F$68,'Input-Ext Allocators'!$B$8:$B$68,$F336))*$D336</f>
        <v>0</v>
      </c>
      <c r="J336" s="11">
        <f ca="1">IFERROR(INDEX(J$391:J$427,MATCH($F336,$B$391:$B$427,0))/INDEX($D$391:$D$427,MATCH($F336,$B$391:$B$427,0)),SUMIFS('Input-Ext Allocators'!G$8:G$68,'Input-Ext Allocators'!$B$8:$B$68,$F336))*$D336</f>
        <v>0</v>
      </c>
      <c r="K336" s="11">
        <f ca="1">IFERROR(INDEX(K$391:K$427,MATCH($F336,$B$391:$B$427,0))/INDEX($D$391:$D$427,MATCH($F336,$B$391:$B$427,0)),SUMIFS('Input-Ext Allocators'!H$8:H$68,'Input-Ext Allocators'!$B$8:$B$68,$F336))*$D336</f>
        <v>0</v>
      </c>
    </row>
    <row r="337" spans="1:11" outlineLevel="1" x14ac:dyDescent="0.25">
      <c r="A337" s="30">
        <f>IF(ISBLANK('Input-Accounts'!A337),"",'Input-Accounts'!A337)</f>
        <v>294</v>
      </c>
      <c r="B337" s="49" t="str">
        <f>IF(ISBLANK('Input-Accounts'!B337),"",'Input-Accounts'!B337)</f>
        <v>Other property on customers' premises</v>
      </c>
      <c r="C337" s="30">
        <f>IF(ISBLANK('Input-Accounts'!C337),"",'Input-Accounts'!C337)</f>
        <v>386</v>
      </c>
      <c r="D337" s="11">
        <f t="shared" ca="1" si="89"/>
        <v>0</v>
      </c>
      <c r="E337" s="11">
        <f t="shared" ca="1" si="87"/>
        <v>0</v>
      </c>
      <c r="F337" s="3" t="str" cm="1">
        <f t="array" aca="1" ref="F337" ca="1">IF(D337=0,"-",IF('Input-Accounts'!$E337&lt;&gt;0,'Input-Accounts'!$E337,INDEX('Input-Accounts'!$H337:$J337,,MATCH($F$6,'Input-Accounts'!$H$6:$J$6,0))))</f>
        <v>-</v>
      </c>
      <c r="G337" s="11">
        <f ca="1">IFERROR(INDEX(G$391:G$427,MATCH($F337,$B$391:$B$427,0))/INDEX($D$391:$D$427,MATCH($F337,$B$391:$B$427,0)),SUMIFS('Input-Ext Allocators'!D$8:D$68,'Input-Ext Allocators'!$B$8:$B$68,$F337))*$D337</f>
        <v>0</v>
      </c>
      <c r="H337" s="11">
        <f ca="1">IFERROR(INDEX(H$391:H$427,MATCH($F337,$B$391:$B$427,0))/INDEX($D$391:$D$427,MATCH($F337,$B$391:$B$427,0)),SUMIFS('Input-Ext Allocators'!E$8:E$68,'Input-Ext Allocators'!$B$8:$B$68,$F337))*$D337</f>
        <v>0</v>
      </c>
      <c r="I337" s="11">
        <f ca="1">IFERROR(INDEX(I$391:I$427,MATCH($F337,$B$391:$B$427,0))/INDEX($D$391:$D$427,MATCH($F337,$B$391:$B$427,0)),SUMIFS('Input-Ext Allocators'!F$8:F$68,'Input-Ext Allocators'!$B$8:$B$68,$F337))*$D337</f>
        <v>0</v>
      </c>
      <c r="J337" s="11">
        <f ca="1">IFERROR(INDEX(J$391:J$427,MATCH($F337,$B$391:$B$427,0))/INDEX($D$391:$D$427,MATCH($F337,$B$391:$B$427,0)),SUMIFS('Input-Ext Allocators'!G$8:G$68,'Input-Ext Allocators'!$B$8:$B$68,$F337))*$D337</f>
        <v>0</v>
      </c>
      <c r="K337" s="11">
        <f ca="1">IFERROR(INDEX(K$391:K$427,MATCH($F337,$B$391:$B$427,0))/INDEX($D$391:$D$427,MATCH($F337,$B$391:$B$427,0)),SUMIFS('Input-Ext Allocators'!H$8:H$68,'Input-Ext Allocators'!$B$8:$B$68,$F337))*$D337</f>
        <v>0</v>
      </c>
    </row>
    <row r="338" spans="1:11" outlineLevel="1" x14ac:dyDescent="0.25">
      <c r="A338" s="30">
        <f>IF(ISBLANK('Input-Accounts'!A338),"",'Input-Accounts'!A338)</f>
        <v>295</v>
      </c>
      <c r="B338" s="49" t="str">
        <f>IF(ISBLANK('Input-Accounts'!B338),"",'Input-Accounts'!B338)</f>
        <v>Other equipment</v>
      </c>
      <c r="C338" s="30">
        <f>IF(ISBLANK('Input-Accounts'!C338),"",'Input-Accounts'!C338)</f>
        <v>387</v>
      </c>
      <c r="D338" s="11">
        <f t="shared" ca="1" si="89"/>
        <v>0</v>
      </c>
      <c r="E338" s="11">
        <f t="shared" ca="1" si="87"/>
        <v>0</v>
      </c>
      <c r="F338" s="3" t="str" cm="1">
        <f t="array" aca="1" ref="F338" ca="1">IF(D338=0,"-",IF('Input-Accounts'!$E338&lt;&gt;0,'Input-Accounts'!$E338,INDEX('Input-Accounts'!$H338:$J338,,MATCH($F$6,'Input-Accounts'!$H$6:$J$6,0))))</f>
        <v>-</v>
      </c>
      <c r="G338" s="11">
        <f ca="1">IFERROR(INDEX(G$391:G$427,MATCH($F338,$B$391:$B$427,0))/INDEX($D$391:$D$427,MATCH($F338,$B$391:$B$427,0)),SUMIFS('Input-Ext Allocators'!D$8:D$68,'Input-Ext Allocators'!$B$8:$B$68,$F338))*$D338</f>
        <v>0</v>
      </c>
      <c r="H338" s="11">
        <f ca="1">IFERROR(INDEX(H$391:H$427,MATCH($F338,$B$391:$B$427,0))/INDEX($D$391:$D$427,MATCH($F338,$B$391:$B$427,0)),SUMIFS('Input-Ext Allocators'!E$8:E$68,'Input-Ext Allocators'!$B$8:$B$68,$F338))*$D338</f>
        <v>0</v>
      </c>
      <c r="I338" s="11">
        <f ca="1">IFERROR(INDEX(I$391:I$427,MATCH($F338,$B$391:$B$427,0))/INDEX($D$391:$D$427,MATCH($F338,$B$391:$B$427,0)),SUMIFS('Input-Ext Allocators'!F$8:F$68,'Input-Ext Allocators'!$B$8:$B$68,$F338))*$D338</f>
        <v>0</v>
      </c>
      <c r="J338" s="11">
        <f ca="1">IFERROR(INDEX(J$391:J$427,MATCH($F338,$B$391:$B$427,0))/INDEX($D$391:$D$427,MATCH($F338,$B$391:$B$427,0)),SUMIFS('Input-Ext Allocators'!G$8:G$68,'Input-Ext Allocators'!$B$8:$B$68,$F338))*$D338</f>
        <v>0</v>
      </c>
      <c r="K338" s="11">
        <f ca="1">IFERROR(INDEX(K$391:K$427,MATCH($F338,$B$391:$B$427,0))/INDEX($D$391:$D$427,MATCH($F338,$B$391:$B$427,0)),SUMIFS('Input-Ext Allocators'!H$8:H$68,'Input-Ext Allocators'!$B$8:$B$68,$F338))*$D338</f>
        <v>0</v>
      </c>
    </row>
    <row r="339" spans="1:11" outlineLevel="1" x14ac:dyDescent="0.25">
      <c r="A339" s="30">
        <f>IF(ISBLANK('Input-Accounts'!A339),"",'Input-Accounts'!A339)</f>
        <v>296</v>
      </c>
      <c r="B339" t="str">
        <f>IF(ISBLANK('Input-Accounts'!B339),"",'Input-Accounts'!B339)</f>
        <v>Subtotal - Distribution Plant</v>
      </c>
      <c r="C339" s="30" t="str">
        <f>IF(ISBLANK('Input-Accounts'!C339),"",'Input-Accounts'!C339)</f>
        <v/>
      </c>
      <c r="D339" s="111">
        <f ca="1">SUBTOTAL(9,D328:D338)</f>
        <v>0</v>
      </c>
      <c r="E339" s="11">
        <f t="shared" ca="1" si="87"/>
        <v>0</v>
      </c>
      <c r="G339" s="111">
        <f t="shared" ref="G339:K339" ca="1" si="90">SUBTOTAL(9,G328:G338)</f>
        <v>0</v>
      </c>
      <c r="H339" s="111">
        <f t="shared" ca="1" si="90"/>
        <v>0</v>
      </c>
      <c r="I339" s="111">
        <f t="shared" ca="1" si="90"/>
        <v>0</v>
      </c>
      <c r="J339" s="111">
        <f t="shared" ca="1" si="90"/>
        <v>0</v>
      </c>
      <c r="K339" s="111">
        <f t="shared" ca="1" si="90"/>
        <v>0</v>
      </c>
    </row>
    <row r="340" spans="1:11" outlineLevel="1" x14ac:dyDescent="0.25">
      <c r="A340" s="30" t="str">
        <f>IF(ISBLANK('Input-Accounts'!A340),"",'Input-Accounts'!A340)</f>
        <v/>
      </c>
      <c r="B340" s="49" t="str">
        <f>IF(ISBLANK('Input-Accounts'!B340),"",'Input-Accounts'!B340)</f>
        <v/>
      </c>
      <c r="C340" s="30" t="str">
        <f>IF(ISBLANK('Input-Accounts'!C340),"",'Input-Accounts'!C340)</f>
        <v/>
      </c>
      <c r="D340" s="11"/>
      <c r="E340" s="11"/>
      <c r="G340" s="11"/>
      <c r="H340" s="11"/>
      <c r="I340" s="11"/>
      <c r="J340" s="11"/>
      <c r="K340" s="11"/>
    </row>
    <row r="341" spans="1:11" outlineLevel="1" x14ac:dyDescent="0.25">
      <c r="A341" s="30">
        <f>IF(ISBLANK('Input-Accounts'!A341),"",'Input-Accounts'!A341)</f>
        <v>297</v>
      </c>
      <c r="B341" s="1" t="str">
        <f>IF(ISBLANK('Input-Accounts'!B341),"",'Input-Accounts'!B341)</f>
        <v>General Plant</v>
      </c>
      <c r="C341" s="30" t="str">
        <f>IF(ISBLANK('Input-Accounts'!C341),"",'Input-Accounts'!C341)</f>
        <v/>
      </c>
      <c r="D341" s="11"/>
      <c r="E341" s="11"/>
      <c r="G341" s="11"/>
      <c r="H341" s="11"/>
      <c r="I341" s="11"/>
      <c r="J341" s="11"/>
      <c r="K341" s="11"/>
    </row>
    <row r="342" spans="1:11" outlineLevel="1" x14ac:dyDescent="0.25">
      <c r="A342" s="30">
        <f>IF(ISBLANK('Input-Accounts'!A342),"",'Input-Accounts'!A342)</f>
        <v>298</v>
      </c>
      <c r="B342" s="49" t="str">
        <f>IF(ISBLANK('Input-Accounts'!B342),"",'Input-Accounts'!B342)</f>
        <v>Land and Land Rights</v>
      </c>
      <c r="C342" s="30">
        <f>IF(ISBLANK('Input-Accounts'!C342),"",'Input-Accounts'!C342)</f>
        <v>389</v>
      </c>
      <c r="D342" s="11">
        <f t="shared" ref="D342:D352" ca="1" si="91">INDIRECT("Classification!"&amp;$D$5&amp;ROW())</f>
        <v>13.820435629390044</v>
      </c>
      <c r="E342" s="11">
        <f t="shared" ref="E342:E353" ca="1" si="92">IFERROR(IF(D342="","",IF(D342=0,0,IF(ABS(D342-SUM($G342:$K342))&lt;Check_Limit,0,1))),1)</f>
        <v>0</v>
      </c>
      <c r="F342" s="3" t="str" cm="1">
        <f t="array" aca="1" ref="F342" ca="1">IF(D342=0,"-",IF('Input-Accounts'!$E342&lt;&gt;0,'Input-Accounts'!$E342,INDEX('Input-Accounts'!$H342:$J342,,MATCH($F$6,'Input-Accounts'!$H$6:$J$6,0))))</f>
        <v>INT_PSTD_PLANT</v>
      </c>
      <c r="G342" s="11">
        <f ca="1">IFERROR(INDEX(G$391:G$427,MATCH($F342,$B$391:$B$427,0))/INDEX($D$391:$D$427,MATCH($F342,$B$391:$B$427,0)),SUMIFS('Input-Ext Allocators'!D$8:D$68,'Input-Ext Allocators'!$B$8:$B$68,$F342))*$D342</f>
        <v>1.935589049311575</v>
      </c>
      <c r="H342" s="11">
        <f ca="1">IFERROR(INDEX(H$391:H$427,MATCH($F342,$B$391:$B$427,0))/INDEX($D$391:$D$427,MATCH($F342,$B$391:$B$427,0)),SUMIFS('Input-Ext Allocators'!E$8:E$68,'Input-Ext Allocators'!$B$8:$B$68,$F342))*$D342</f>
        <v>0.69285516801106917</v>
      </c>
      <c r="I342" s="11">
        <f ca="1">IFERROR(INDEX(I$391:I$427,MATCH($F342,$B$391:$B$427,0))/INDEX($D$391:$D$427,MATCH($F342,$B$391:$B$427,0)),SUMIFS('Input-Ext Allocators'!F$8:F$68,'Input-Ext Allocators'!$B$8:$B$68,$F342))*$D342</f>
        <v>2.2923556888889931</v>
      </c>
      <c r="J342" s="11">
        <f ca="1">IFERROR(INDEX(J$391:J$427,MATCH($F342,$B$391:$B$427,0))/INDEX($D$391:$D$427,MATCH($F342,$B$391:$B$427,0)),SUMIFS('Input-Ext Allocators'!G$8:G$68,'Input-Ext Allocators'!$B$8:$B$68,$F342))*$D342</f>
        <v>4.6493787972263245</v>
      </c>
      <c r="K342" s="11">
        <f ca="1">IFERROR(INDEX(K$391:K$427,MATCH($F342,$B$391:$B$427,0))/INDEX($D$391:$D$427,MATCH($F342,$B$391:$B$427,0)),SUMIFS('Input-Ext Allocators'!H$8:H$68,'Input-Ext Allocators'!$B$8:$B$68,$F342))*$D342</f>
        <v>4.2502569259520797</v>
      </c>
    </row>
    <row r="343" spans="1:11" outlineLevel="1" x14ac:dyDescent="0.25">
      <c r="A343" s="30">
        <f>IF(ISBLANK('Input-Accounts'!A343),"",'Input-Accounts'!A343)</f>
        <v>299</v>
      </c>
      <c r="B343" s="49" t="str">
        <f>IF(ISBLANK('Input-Accounts'!B343),"",'Input-Accounts'!B343)</f>
        <v>Structures and Improvements</v>
      </c>
      <c r="C343" s="30">
        <f>IF(ISBLANK('Input-Accounts'!C343),"",'Input-Accounts'!C343)</f>
        <v>390</v>
      </c>
      <c r="D343" s="11">
        <f t="shared" ca="1" si="91"/>
        <v>83089.275282168412</v>
      </c>
      <c r="E343" s="11">
        <f t="shared" ca="1" si="92"/>
        <v>0</v>
      </c>
      <c r="F343" s="3" t="str" cm="1">
        <f t="array" aca="1" ref="F343" ca="1">IF(D343=0,"-",IF('Input-Accounts'!$E343&lt;&gt;0,'Input-Accounts'!$E343,INDEX('Input-Accounts'!$H343:$J343,,MATCH($F$6,'Input-Accounts'!$H$6:$J$6,0))))</f>
        <v>INT_PSTD_PLANT</v>
      </c>
      <c r="G343" s="11">
        <f ca="1">IFERROR(INDEX(G$391:G$427,MATCH($F343,$B$391:$B$427,0))/INDEX($D$391:$D$427,MATCH($F343,$B$391:$B$427,0)),SUMIFS('Input-Ext Allocators'!D$8:D$68,'Input-Ext Allocators'!$B$8:$B$68,$F343))*$D343</f>
        <v>11636.875686421332</v>
      </c>
      <c r="H343" s="11">
        <f ca="1">IFERROR(INDEX(H$391:H$427,MATCH($F343,$B$391:$B$427,0))/INDEX($D$391:$D$427,MATCH($F343,$B$391:$B$427,0)),SUMIFS('Input-Ext Allocators'!E$8:E$68,'Input-Ext Allocators'!$B$8:$B$68,$F343))*$D343</f>
        <v>4165.4861922818809</v>
      </c>
      <c r="I343" s="11">
        <f ca="1">IFERROR(INDEX(I$391:I$427,MATCH($F343,$B$391:$B$427,0))/INDEX($D$391:$D$427,MATCH($F343,$B$391:$B$427,0)),SUMIFS('Input-Ext Allocators'!F$8:F$68,'Input-Ext Allocators'!$B$8:$B$68,$F343))*$D343</f>
        <v>13781.777795317488</v>
      </c>
      <c r="J343" s="11">
        <f ca="1">IFERROR(INDEX(J$391:J$427,MATCH($F343,$B$391:$B$427,0))/INDEX($D$391:$D$427,MATCH($F343,$B$391:$B$427,0)),SUMIFS('Input-Ext Allocators'!G$8:G$68,'Input-Ext Allocators'!$B$8:$B$68,$F343))*$D343</f>
        <v>27952.339935819004</v>
      </c>
      <c r="K343" s="11">
        <f ca="1">IFERROR(INDEX(K$391:K$427,MATCH($F343,$B$391:$B$427,0))/INDEX($D$391:$D$427,MATCH($F343,$B$391:$B$427,0)),SUMIFS('Input-Ext Allocators'!H$8:H$68,'Input-Ext Allocators'!$B$8:$B$68,$F343))*$D343</f>
        <v>25552.795672328695</v>
      </c>
    </row>
    <row r="344" spans="1:11" outlineLevel="1" x14ac:dyDescent="0.25">
      <c r="A344" s="30">
        <f>IF(ISBLANK('Input-Accounts'!A344),"",'Input-Accounts'!A344)</f>
        <v>300</v>
      </c>
      <c r="B344" s="49" t="str">
        <f>IF(ISBLANK('Input-Accounts'!B344),"",'Input-Accounts'!B344)</f>
        <v>Office Furniture and Equipment</v>
      </c>
      <c r="C344" s="30">
        <f>IF(ISBLANK('Input-Accounts'!C344),"",'Input-Accounts'!C344)</f>
        <v>391</v>
      </c>
      <c r="D344" s="11">
        <f t="shared" ca="1" si="91"/>
        <v>2660.222752207033</v>
      </c>
      <c r="E344" s="11">
        <f t="shared" ca="1" si="92"/>
        <v>0</v>
      </c>
      <c r="F344" s="3" t="str" cm="1">
        <f t="array" aca="1" ref="F344" ca="1">IF(D344=0,"-",IF('Input-Accounts'!$E344&lt;&gt;0,'Input-Accounts'!$E344,INDEX('Input-Accounts'!$H344:$J344,,MATCH($F$6,'Input-Accounts'!$H$6:$J$6,0))))</f>
        <v>INT_PSTD_PLANT</v>
      </c>
      <c r="G344" s="11">
        <f ca="1">IFERROR(INDEX(G$391:G$427,MATCH($F344,$B$391:$B$427,0))/INDEX($D$391:$D$427,MATCH($F344,$B$391:$B$427,0)),SUMIFS('Input-Ext Allocators'!D$8:D$68,'Input-Ext Allocators'!$B$8:$B$68,$F344))*$D344</f>
        <v>372.57132596830343</v>
      </c>
      <c r="H344" s="11">
        <f ca="1">IFERROR(INDEX(H$391:H$427,MATCH($F344,$B$391:$B$427,0))/INDEX($D$391:$D$427,MATCH($F344,$B$391:$B$427,0)),SUMIFS('Input-Ext Allocators'!E$8:E$68,'Input-Ext Allocators'!$B$8:$B$68,$F344))*$D344</f>
        <v>133.36403651471721</v>
      </c>
      <c r="I344" s="11">
        <f ca="1">IFERROR(INDEX(I$391:I$427,MATCH($F344,$B$391:$B$427,0))/INDEX($D$391:$D$427,MATCH($F344,$B$391:$B$427,0)),SUMIFS('Input-Ext Allocators'!F$8:F$68,'Input-Ext Allocators'!$B$8:$B$68,$F344))*$D344</f>
        <v>441.24345449470218</v>
      </c>
      <c r="J344" s="11">
        <f ca="1">IFERROR(INDEX(J$391:J$427,MATCH($F344,$B$391:$B$427,0))/INDEX($D$391:$D$427,MATCH($F344,$B$391:$B$427,0)),SUMIFS('Input-Ext Allocators'!G$8:G$68,'Input-Ext Allocators'!$B$8:$B$68,$F344))*$D344</f>
        <v>894.93439944167005</v>
      </c>
      <c r="K344" s="11">
        <f ca="1">IFERROR(INDEX(K$391:K$427,MATCH($F344,$B$391:$B$427,0))/INDEX($D$391:$D$427,MATCH($F344,$B$391:$B$427,0)),SUMIFS('Input-Ext Allocators'!H$8:H$68,'Input-Ext Allocators'!$B$8:$B$68,$F344))*$D344</f>
        <v>818.10953578763963</v>
      </c>
    </row>
    <row r="345" spans="1:11" outlineLevel="1" x14ac:dyDescent="0.25">
      <c r="A345" s="30">
        <f>IF(ISBLANK('Input-Accounts'!A345),"",'Input-Accounts'!A345)</f>
        <v>301</v>
      </c>
      <c r="B345" s="49" t="str">
        <f>IF(ISBLANK('Input-Accounts'!B345),"",'Input-Accounts'!B345)</f>
        <v>Transportation Equipment</v>
      </c>
      <c r="C345" s="30">
        <f>IF(ISBLANK('Input-Accounts'!C345),"",'Input-Accounts'!C345)</f>
        <v>392</v>
      </c>
      <c r="D345" s="11">
        <f t="shared" ca="1" si="91"/>
        <v>352797.13135916716</v>
      </c>
      <c r="E345" s="11">
        <f t="shared" ca="1" si="92"/>
        <v>0</v>
      </c>
      <c r="F345" s="3" t="str" cm="1">
        <f t="array" aca="1" ref="F345" ca="1">IF(D345=0,"-",IF('Input-Accounts'!$E345&lt;&gt;0,'Input-Accounts'!$E345,INDEX('Input-Accounts'!$H345:$J345,,MATCH($F$6,'Input-Accounts'!$H$6:$J$6,0))))</f>
        <v>INT_PSTD_PLANT</v>
      </c>
      <c r="G345" s="11">
        <f ca="1">IFERROR(INDEX(G$391:G$427,MATCH($F345,$B$391:$B$427,0))/INDEX($D$391:$D$427,MATCH($F345,$B$391:$B$427,0)),SUMIFS('Input-Ext Allocators'!D$8:D$68,'Input-Ext Allocators'!$B$8:$B$68,$F345))*$D345</f>
        <v>49410.18375970536</v>
      </c>
      <c r="H345" s="11">
        <f ca="1">IFERROR(INDEX(H$391:H$427,MATCH($F345,$B$391:$B$427,0))/INDEX($D$391:$D$427,MATCH($F345,$B$391:$B$427,0)),SUMIFS('Input-Ext Allocators'!E$8:E$68,'Input-Ext Allocators'!$B$8:$B$68,$F345))*$D345</f>
        <v>17686.657807071388</v>
      </c>
      <c r="I345" s="11">
        <f ca="1">IFERROR(INDEX(I$391:I$427,MATCH($F345,$B$391:$B$427,0))/INDEX($D$391:$D$427,MATCH($F345,$B$391:$B$427,0)),SUMIFS('Input-Ext Allocators'!F$8:F$68,'Input-Ext Allocators'!$B$8:$B$68,$F345))*$D345</f>
        <v>58517.439882652769</v>
      </c>
      <c r="J345" s="11">
        <f ca="1">IFERROR(INDEX(J$391:J$427,MATCH($F345,$B$391:$B$427,0))/INDEX($D$391:$D$427,MATCH($F345,$B$391:$B$427,0)),SUMIFS('Input-Ext Allocators'!G$8:G$68,'Input-Ext Allocators'!$B$8:$B$68,$F345))*$D345</f>
        <v>118685.6584155282</v>
      </c>
      <c r="K345" s="11">
        <f ca="1">IFERROR(INDEX(K$391:K$427,MATCH($F345,$B$391:$B$427,0))/INDEX($D$391:$D$427,MATCH($F345,$B$391:$B$427,0)),SUMIFS('Input-Ext Allocators'!H$8:H$68,'Input-Ext Allocators'!$B$8:$B$68,$F345))*$D345</f>
        <v>108497.19149420939</v>
      </c>
    </row>
    <row r="346" spans="1:11" outlineLevel="1" x14ac:dyDescent="0.25">
      <c r="A346" s="30">
        <f>IF(ISBLANK('Input-Accounts'!A346),"",'Input-Accounts'!A346)</f>
        <v>302</v>
      </c>
      <c r="B346" s="49" t="str">
        <f>IF(ISBLANK('Input-Accounts'!B346),"",'Input-Accounts'!B346)</f>
        <v>Stores Equipment</v>
      </c>
      <c r="C346" s="30">
        <f>IF(ISBLANK('Input-Accounts'!C346),"",'Input-Accounts'!C346)</f>
        <v>393</v>
      </c>
      <c r="D346" s="11">
        <f t="shared" ca="1" si="91"/>
        <v>1.4918189172254019</v>
      </c>
      <c r="E346" s="11">
        <f t="shared" ca="1" si="92"/>
        <v>0</v>
      </c>
      <c r="F346" s="3" t="str" cm="1">
        <f t="array" aca="1" ref="F346" ca="1">IF(D346=0,"-",IF('Input-Accounts'!$E346&lt;&gt;0,'Input-Accounts'!$E346,INDEX('Input-Accounts'!$H346:$J346,,MATCH($F$6,'Input-Accounts'!$H$6:$J$6,0))))</f>
        <v>INT_PSTD_PLANT</v>
      </c>
      <c r="G346" s="11">
        <f ca="1">IFERROR(INDEX(G$391:G$427,MATCH($F346,$B$391:$B$427,0))/INDEX($D$391:$D$427,MATCH($F346,$B$391:$B$427,0)),SUMIFS('Input-Ext Allocators'!D$8:D$68,'Input-Ext Allocators'!$B$8:$B$68,$F346))*$D346</f>
        <v>0.20893323750206413</v>
      </c>
      <c r="H346" s="11">
        <f ca="1">IFERROR(INDEX(H$391:H$427,MATCH($F346,$B$391:$B$427,0))/INDEX($D$391:$D$427,MATCH($F346,$B$391:$B$427,0)),SUMIFS('Input-Ext Allocators'!E$8:E$68,'Input-Ext Allocators'!$B$8:$B$68,$F346))*$D346</f>
        <v>7.478884705618466E-2</v>
      </c>
      <c r="I346" s="11">
        <f ca="1">IFERROR(INDEX(I$391:I$427,MATCH($F346,$B$391:$B$427,0))/INDEX($D$391:$D$427,MATCH($F346,$B$391:$B$427,0)),SUMIFS('Input-Ext Allocators'!F$8:F$68,'Input-Ext Allocators'!$B$8:$B$68,$F346))*$D346</f>
        <v>0.24744368943200948</v>
      </c>
      <c r="J346" s="11">
        <f ca="1">IFERROR(INDEX(J$391:J$427,MATCH($F346,$B$391:$B$427,0))/INDEX($D$391:$D$427,MATCH($F346,$B$391:$B$427,0)),SUMIFS('Input-Ext Allocators'!G$8:G$68,'Input-Ext Allocators'!$B$8:$B$68,$F346))*$D346</f>
        <v>0.50186777240935887</v>
      </c>
      <c r="K346" s="11">
        <f ca="1">IFERROR(INDEX(K$391:K$427,MATCH($F346,$B$391:$B$427,0))/INDEX($D$391:$D$427,MATCH($F346,$B$391:$B$427,0)),SUMIFS('Input-Ext Allocators'!H$8:H$68,'Input-Ext Allocators'!$B$8:$B$68,$F346))*$D346</f>
        <v>0.45878537082578458</v>
      </c>
    </row>
    <row r="347" spans="1:11" outlineLevel="1" x14ac:dyDescent="0.25">
      <c r="A347" s="30">
        <f>IF(ISBLANK('Input-Accounts'!A347),"",'Input-Accounts'!A347)</f>
        <v>303</v>
      </c>
      <c r="B347" s="49" t="str">
        <f>IF(ISBLANK('Input-Accounts'!B347),"",'Input-Accounts'!B347)</f>
        <v xml:space="preserve">Tools, Shop, and Garage Equipment </v>
      </c>
      <c r="C347" s="30">
        <f>IF(ISBLANK('Input-Accounts'!C347),"",'Input-Accounts'!C347)</f>
        <v>394</v>
      </c>
      <c r="D347" s="11">
        <f t="shared" ca="1" si="91"/>
        <v>10510.877582815599</v>
      </c>
      <c r="E347" s="11">
        <f t="shared" ca="1" si="92"/>
        <v>0</v>
      </c>
      <c r="F347" s="3" t="str" cm="1">
        <f t="array" aca="1" ref="F347" ca="1">IF(D347=0,"-",IF('Input-Accounts'!$E347&lt;&gt;0,'Input-Accounts'!$E347,INDEX('Input-Accounts'!$H347:$J347,,MATCH($F$6,'Input-Accounts'!$H$6:$J$6,0))))</f>
        <v>INT_PSTD_PLANT</v>
      </c>
      <c r="G347" s="11">
        <f ca="1">IFERROR(INDEX(G$391:G$427,MATCH($F347,$B$391:$B$427,0))/INDEX($D$391:$D$427,MATCH($F347,$B$391:$B$427,0)),SUMIFS('Input-Ext Allocators'!D$8:D$68,'Input-Ext Allocators'!$B$8:$B$68,$F347))*$D347</f>
        <v>1472.0765751180807</v>
      </c>
      <c r="H347" s="11">
        <f ca="1">IFERROR(INDEX(H$391:H$427,MATCH($F347,$B$391:$B$427,0))/INDEX($D$391:$D$427,MATCH($F347,$B$391:$B$427,0)),SUMIFS('Input-Ext Allocators'!E$8:E$68,'Input-Ext Allocators'!$B$8:$B$68,$F347))*$D347</f>
        <v>526.93822748240621</v>
      </c>
      <c r="I347" s="11">
        <f ca="1">IFERROR(INDEX(I$391:I$427,MATCH($F347,$B$391:$B$427,0))/INDEX($D$391:$D$427,MATCH($F347,$B$391:$B$427,0)),SUMIFS('Input-Ext Allocators'!F$8:F$68,'Input-Ext Allocators'!$B$8:$B$68,$F347))*$D347</f>
        <v>1743.4088670073661</v>
      </c>
      <c r="J347" s="11">
        <f ca="1">IFERROR(INDEX(J$391:J$427,MATCH($F347,$B$391:$B$427,0))/INDEX($D$391:$D$427,MATCH($F347,$B$391:$B$427,0)),SUMIFS('Input-Ext Allocators'!G$8:G$68,'Input-Ext Allocators'!$B$8:$B$68,$F347))*$D347</f>
        <v>3535.9993479410414</v>
      </c>
      <c r="K347" s="11">
        <f ca="1">IFERROR(INDEX(K$391:K$427,MATCH($F347,$B$391:$B$427,0))/INDEX($D$391:$D$427,MATCH($F347,$B$391:$B$427,0)),SUMIFS('Input-Ext Allocators'!H$8:H$68,'Input-Ext Allocators'!$B$8:$B$68,$F347))*$D347</f>
        <v>3232.4545652667034</v>
      </c>
    </row>
    <row r="348" spans="1:11" outlineLevel="1" x14ac:dyDescent="0.25">
      <c r="A348" s="30">
        <f>IF(ISBLANK('Input-Accounts'!A348),"",'Input-Accounts'!A348)</f>
        <v>304</v>
      </c>
      <c r="B348" s="49" t="str">
        <f>IF(ISBLANK('Input-Accounts'!B348),"",'Input-Accounts'!B348)</f>
        <v>Laboratory Equipment</v>
      </c>
      <c r="C348" s="30">
        <f>IF(ISBLANK('Input-Accounts'!C348),"",'Input-Accounts'!C348)</f>
        <v>395</v>
      </c>
      <c r="D348" s="11">
        <f t="shared" ca="1" si="91"/>
        <v>0</v>
      </c>
      <c r="E348" s="11">
        <f t="shared" ca="1" si="92"/>
        <v>0</v>
      </c>
      <c r="F348" s="3" t="str" cm="1">
        <f t="array" aca="1" ref="F348" ca="1">IF(D348=0,"-",IF('Input-Accounts'!$E348&lt;&gt;0,'Input-Accounts'!$E348,INDEX('Input-Accounts'!$H348:$J348,,MATCH($F$6,'Input-Accounts'!$H$6:$J$6,0))))</f>
        <v>-</v>
      </c>
      <c r="G348" s="11">
        <f ca="1">IFERROR(INDEX(G$391:G$427,MATCH($F348,$B$391:$B$427,0))/INDEX($D$391:$D$427,MATCH($F348,$B$391:$B$427,0)),SUMIFS('Input-Ext Allocators'!D$8:D$68,'Input-Ext Allocators'!$B$8:$B$68,$F348))*$D348</f>
        <v>0</v>
      </c>
      <c r="H348" s="11">
        <f ca="1">IFERROR(INDEX(H$391:H$427,MATCH($F348,$B$391:$B$427,0))/INDEX($D$391:$D$427,MATCH($F348,$B$391:$B$427,0)),SUMIFS('Input-Ext Allocators'!E$8:E$68,'Input-Ext Allocators'!$B$8:$B$68,$F348))*$D348</f>
        <v>0</v>
      </c>
      <c r="I348" s="11">
        <f ca="1">IFERROR(INDEX(I$391:I$427,MATCH($F348,$B$391:$B$427,0))/INDEX($D$391:$D$427,MATCH($F348,$B$391:$B$427,0)),SUMIFS('Input-Ext Allocators'!F$8:F$68,'Input-Ext Allocators'!$B$8:$B$68,$F348))*$D348</f>
        <v>0</v>
      </c>
      <c r="J348" s="11">
        <f ca="1">IFERROR(INDEX(J$391:J$427,MATCH($F348,$B$391:$B$427,0))/INDEX($D$391:$D$427,MATCH($F348,$B$391:$B$427,0)),SUMIFS('Input-Ext Allocators'!G$8:G$68,'Input-Ext Allocators'!$B$8:$B$68,$F348))*$D348</f>
        <v>0</v>
      </c>
      <c r="K348" s="11">
        <f ca="1">IFERROR(INDEX(K$391:K$427,MATCH($F348,$B$391:$B$427,0))/INDEX($D$391:$D$427,MATCH($F348,$B$391:$B$427,0)),SUMIFS('Input-Ext Allocators'!H$8:H$68,'Input-Ext Allocators'!$B$8:$B$68,$F348))*$D348</f>
        <v>0</v>
      </c>
    </row>
    <row r="349" spans="1:11" outlineLevel="1" x14ac:dyDescent="0.25">
      <c r="A349" s="30">
        <f>IF(ISBLANK('Input-Accounts'!A349),"",'Input-Accounts'!A349)</f>
        <v>305</v>
      </c>
      <c r="B349" s="49" t="str">
        <f>IF(ISBLANK('Input-Accounts'!B349),"",'Input-Accounts'!B349)</f>
        <v>Power Operated Equipment</v>
      </c>
      <c r="C349" s="30">
        <f>IF(ISBLANK('Input-Accounts'!C349),"",'Input-Accounts'!C349)</f>
        <v>396</v>
      </c>
      <c r="D349" s="11">
        <f t="shared" ca="1" si="91"/>
        <v>35642.987930777148</v>
      </c>
      <c r="E349" s="11">
        <f t="shared" ca="1" si="92"/>
        <v>0</v>
      </c>
      <c r="F349" s="3" t="str" cm="1">
        <f t="array" aca="1" ref="F349" ca="1">IF(D349=0,"-",IF('Input-Accounts'!$E349&lt;&gt;0,'Input-Accounts'!$E349,INDEX('Input-Accounts'!$H349:$J349,,MATCH($F$6,'Input-Accounts'!$H$6:$J$6,0))))</f>
        <v>INT_PSTD_PLANT</v>
      </c>
      <c r="G349" s="11">
        <f ca="1">IFERROR(INDEX(G$391:G$427,MATCH($F349,$B$391:$B$427,0))/INDEX($D$391:$D$427,MATCH($F349,$B$391:$B$427,0)),SUMIFS('Input-Ext Allocators'!D$8:D$68,'Input-Ext Allocators'!$B$8:$B$68,$F349))*$D349</f>
        <v>4991.8959845842228</v>
      </c>
      <c r="H349" s="11">
        <f ca="1">IFERROR(INDEX(H$391:H$427,MATCH($F349,$B$391:$B$427,0))/INDEX($D$391:$D$427,MATCH($F349,$B$391:$B$427,0)),SUMIFS('Input-Ext Allocators'!E$8:E$68,'Input-Ext Allocators'!$B$8:$B$68,$F349))*$D349</f>
        <v>1786.877711631513</v>
      </c>
      <c r="I349" s="11">
        <f ca="1">IFERROR(INDEX(I$391:I$427,MATCH($F349,$B$391:$B$427,0))/INDEX($D$391:$D$427,MATCH($F349,$B$391:$B$427,0)),SUMIFS('Input-Ext Allocators'!F$8:F$68,'Input-Ext Allocators'!$B$8:$B$68,$F349))*$D349</f>
        <v>5911.9993278912862</v>
      </c>
      <c r="J349" s="11">
        <f ca="1">IFERROR(INDEX(J$391:J$427,MATCH($F349,$B$391:$B$427,0))/INDEX($D$391:$D$427,MATCH($F349,$B$391:$B$427,0)),SUMIFS('Input-Ext Allocators'!G$8:G$68,'Input-Ext Allocators'!$B$8:$B$68,$F349))*$D349</f>
        <v>11990.776325656452</v>
      </c>
      <c r="K349" s="11">
        <f ca="1">IFERROR(INDEX(K$391:K$427,MATCH($F349,$B$391:$B$427,0))/INDEX($D$391:$D$427,MATCH($F349,$B$391:$B$427,0)),SUMIFS('Input-Ext Allocators'!H$8:H$68,'Input-Ext Allocators'!$B$8:$B$68,$F349))*$D349</f>
        <v>10961.438581013668</v>
      </c>
    </row>
    <row r="350" spans="1:11" outlineLevel="1" x14ac:dyDescent="0.25">
      <c r="A350" s="30">
        <f>IF(ISBLANK('Input-Accounts'!A350),"",'Input-Accounts'!A350)</f>
        <v>306</v>
      </c>
      <c r="B350" s="49" t="str">
        <f>IF(ISBLANK('Input-Accounts'!B350),"",'Input-Accounts'!B350)</f>
        <v>Communication Equipment</v>
      </c>
      <c r="C350" s="30">
        <f>IF(ISBLANK('Input-Accounts'!C350),"",'Input-Accounts'!C350)</f>
        <v>397</v>
      </c>
      <c r="D350" s="11">
        <f t="shared" ca="1" si="91"/>
        <v>74371.113677429894</v>
      </c>
      <c r="E350" s="11">
        <f t="shared" ca="1" si="92"/>
        <v>0</v>
      </c>
      <c r="F350" s="3" t="str" cm="1">
        <f t="array" aca="1" ref="F350" ca="1">IF(D350=0,"-",IF('Input-Accounts'!$E350&lt;&gt;0,'Input-Accounts'!$E350,INDEX('Input-Accounts'!$H350:$J350,,MATCH($F$6,'Input-Accounts'!$H$6:$J$6,0))))</f>
        <v>INT_PSTD_PLANT</v>
      </c>
      <c r="G350" s="11">
        <f ca="1">IFERROR(INDEX(G$391:G$427,MATCH($F350,$B$391:$B$427,0))/INDEX($D$391:$D$427,MATCH($F350,$B$391:$B$427,0)),SUMIFS('Input-Ext Allocators'!D$8:D$68,'Input-Ext Allocators'!$B$8:$B$68,$F350))*$D350</f>
        <v>10415.873788595825</v>
      </c>
      <c r="H350" s="11">
        <f ca="1">IFERROR(INDEX(H$391:H$427,MATCH($F350,$B$391:$B$427,0))/INDEX($D$391:$D$427,MATCH($F350,$B$391:$B$427,0)),SUMIFS('Input-Ext Allocators'!E$8:E$68,'Input-Ext Allocators'!$B$8:$B$68,$F350))*$D350</f>
        <v>3728.4215811958588</v>
      </c>
      <c r="I350" s="11">
        <f ca="1">IFERROR(INDEX(I$391:I$427,MATCH($F350,$B$391:$B$427,0))/INDEX($D$391:$D$427,MATCH($F350,$B$391:$B$427,0)),SUMIFS('Input-Ext Allocators'!F$8:F$68,'Input-Ext Allocators'!$B$8:$B$68,$F350))*$D350</f>
        <v>12335.72154302568</v>
      </c>
      <c r="J350" s="11">
        <f ca="1">IFERROR(INDEX(J$391:J$427,MATCH($F350,$B$391:$B$427,0))/INDEX($D$391:$D$427,MATCH($F350,$B$391:$B$427,0)),SUMIFS('Input-Ext Allocators'!G$8:G$68,'Input-Ext Allocators'!$B$8:$B$68,$F350))*$D350</f>
        <v>25019.434143061961</v>
      </c>
      <c r="K350" s="11">
        <f ca="1">IFERROR(INDEX(K$391:K$427,MATCH($F350,$B$391:$B$427,0))/INDEX($D$391:$D$427,MATCH($F350,$B$391:$B$427,0)),SUMIFS('Input-Ext Allocators'!H$8:H$68,'Input-Ext Allocators'!$B$8:$B$68,$F350))*$D350</f>
        <v>22871.662621550557</v>
      </c>
    </row>
    <row r="351" spans="1:11" outlineLevel="1" x14ac:dyDescent="0.25">
      <c r="A351" s="30">
        <f>IF(ISBLANK('Input-Accounts'!A351),"",'Input-Accounts'!A351)</f>
        <v>307</v>
      </c>
      <c r="B351" s="49" t="str">
        <f>IF(ISBLANK('Input-Accounts'!B351),"",'Input-Accounts'!B351)</f>
        <v>Misc. Equipment</v>
      </c>
      <c r="C351" s="30">
        <f>IF(ISBLANK('Input-Accounts'!C351),"",'Input-Accounts'!C351)</f>
        <v>398</v>
      </c>
      <c r="D351" s="11">
        <f t="shared" ca="1" si="91"/>
        <v>30.174148665389261</v>
      </c>
      <c r="E351" s="11">
        <f t="shared" ca="1" si="92"/>
        <v>0</v>
      </c>
      <c r="F351" s="3" t="str" cm="1">
        <f t="array" aca="1" ref="F351" ca="1">IF(D351=0,"-",IF('Input-Accounts'!$E351&lt;&gt;0,'Input-Accounts'!$E351,INDEX('Input-Accounts'!$H351:$J351,,MATCH($F$6,'Input-Accounts'!$H$6:$J$6,0))))</f>
        <v>INT_PSTD_PLANT</v>
      </c>
      <c r="G351" s="11">
        <f ca="1">IFERROR(INDEX(G$391:G$427,MATCH($F351,$B$391:$B$427,0))/INDEX($D$391:$D$427,MATCH($F351,$B$391:$B$427,0)),SUMIFS('Input-Ext Allocators'!D$8:D$68,'Input-Ext Allocators'!$B$8:$B$68,$F351))*$D351</f>
        <v>4.2259703887209952</v>
      </c>
      <c r="H351" s="11">
        <f ca="1">IFERROR(INDEX(H$391:H$427,MATCH($F351,$B$391:$B$427,0))/INDEX($D$391:$D$427,MATCH($F351,$B$391:$B$427,0)),SUMIFS('Input-Ext Allocators'!E$8:E$68,'Input-Ext Allocators'!$B$8:$B$68,$F351))*$D351</f>
        <v>1.5127102649854707</v>
      </c>
      <c r="I351" s="11">
        <f ca="1">IFERROR(INDEX(I$391:I$427,MATCH($F351,$B$391:$B$427,0))/INDEX($D$391:$D$427,MATCH($F351,$B$391:$B$427,0)),SUMIFS('Input-Ext Allocators'!F$8:F$68,'Input-Ext Allocators'!$B$8:$B$68,$F351))*$D351</f>
        <v>5.0048987749266818</v>
      </c>
      <c r="J351" s="11">
        <f ca="1">IFERROR(INDEX(J$391:J$427,MATCH($F351,$B$391:$B$427,0))/INDEX($D$391:$D$427,MATCH($F351,$B$391:$B$427,0)),SUMIFS('Input-Ext Allocators'!G$8:G$68,'Input-Ext Allocators'!$B$8:$B$68,$F351))*$D351</f>
        <v>10.150985887223259</v>
      </c>
      <c r="K351" s="11">
        <f ca="1">IFERROR(INDEX(K$391:K$427,MATCH($F351,$B$391:$B$427,0))/INDEX($D$391:$D$427,MATCH($F351,$B$391:$B$427,0)),SUMIFS('Input-Ext Allocators'!H$8:H$68,'Input-Ext Allocators'!$B$8:$B$68,$F351))*$D351</f>
        <v>9.2795833495328495</v>
      </c>
    </row>
    <row r="352" spans="1:11" outlineLevel="1" x14ac:dyDescent="0.25">
      <c r="A352" s="30">
        <f>IF(ISBLANK('Input-Accounts'!A352),"",'Input-Accounts'!A352)</f>
        <v>308</v>
      </c>
      <c r="B352" s="49" t="str">
        <f>IF(ISBLANK('Input-Accounts'!B352),"",'Input-Accounts'!B352)</f>
        <v>Other Intangible Property</v>
      </c>
      <c r="C352" s="30">
        <f>IF(ISBLANK('Input-Accounts'!C352),"",'Input-Accounts'!C352)</f>
        <v>399</v>
      </c>
      <c r="D352" s="11">
        <f t="shared" ca="1" si="91"/>
        <v>0</v>
      </c>
      <c r="E352" s="11">
        <f t="shared" ca="1" si="92"/>
        <v>0</v>
      </c>
      <c r="F352" s="3" t="str" cm="1">
        <f t="array" aca="1" ref="F352" ca="1">IF(D352=0,"-",IF('Input-Accounts'!$E352&lt;&gt;0,'Input-Accounts'!$E352,INDEX('Input-Accounts'!$H352:$J352,,MATCH($F$6,'Input-Accounts'!$H$6:$J$6,0))))</f>
        <v>-</v>
      </c>
      <c r="G352" s="11">
        <f ca="1">IFERROR(INDEX(G$391:G$427,MATCH($F352,$B$391:$B$427,0))/INDEX($D$391:$D$427,MATCH($F352,$B$391:$B$427,0)),SUMIFS('Input-Ext Allocators'!D$8:D$68,'Input-Ext Allocators'!$B$8:$B$68,$F352))*$D352</f>
        <v>0</v>
      </c>
      <c r="H352" s="11">
        <f ca="1">IFERROR(INDEX(H$391:H$427,MATCH($F352,$B$391:$B$427,0))/INDEX($D$391:$D$427,MATCH($F352,$B$391:$B$427,0)),SUMIFS('Input-Ext Allocators'!E$8:E$68,'Input-Ext Allocators'!$B$8:$B$68,$F352))*$D352</f>
        <v>0</v>
      </c>
      <c r="I352" s="11">
        <f ca="1">IFERROR(INDEX(I$391:I$427,MATCH($F352,$B$391:$B$427,0))/INDEX($D$391:$D$427,MATCH($F352,$B$391:$B$427,0)),SUMIFS('Input-Ext Allocators'!F$8:F$68,'Input-Ext Allocators'!$B$8:$B$68,$F352))*$D352</f>
        <v>0</v>
      </c>
      <c r="J352" s="11">
        <f ca="1">IFERROR(INDEX(J$391:J$427,MATCH($F352,$B$391:$B$427,0))/INDEX($D$391:$D$427,MATCH($F352,$B$391:$B$427,0)),SUMIFS('Input-Ext Allocators'!G$8:G$68,'Input-Ext Allocators'!$B$8:$B$68,$F352))*$D352</f>
        <v>0</v>
      </c>
      <c r="K352" s="11">
        <f ca="1">IFERROR(INDEX(K$391:K$427,MATCH($F352,$B$391:$B$427,0))/INDEX($D$391:$D$427,MATCH($F352,$B$391:$B$427,0)),SUMIFS('Input-Ext Allocators'!H$8:H$68,'Input-Ext Allocators'!$B$8:$B$68,$F352))*$D352</f>
        <v>0</v>
      </c>
    </row>
    <row r="353" spans="1:11" outlineLevel="1" x14ac:dyDescent="0.25">
      <c r="A353" s="30">
        <f>IF(ISBLANK('Input-Accounts'!A353),"",'Input-Accounts'!A353)</f>
        <v>309</v>
      </c>
      <c r="B353" t="str">
        <f>IF(ISBLANK('Input-Accounts'!B353),"",'Input-Accounts'!B353)</f>
        <v>Subtotal - General Plant</v>
      </c>
      <c r="C353" s="30" t="str">
        <f>IF(ISBLANK('Input-Accounts'!C353),"",'Input-Accounts'!C353)</f>
        <v/>
      </c>
      <c r="D353" s="111">
        <f ca="1">SUBTOTAL(9,D342:D352)</f>
        <v>559117.09498777718</v>
      </c>
      <c r="E353" s="11">
        <f t="shared" ca="1" si="92"/>
        <v>0</v>
      </c>
      <c r="G353" s="111">
        <f t="shared" ref="G353:K353" ca="1" si="93">SUBTOTAL(9,G342:G352)</f>
        <v>78305.847613068661</v>
      </c>
      <c r="H353" s="111">
        <f t="shared" ca="1" si="93"/>
        <v>28030.025910457822</v>
      </c>
      <c r="I353" s="111">
        <f t="shared" ca="1" si="93"/>
        <v>92739.135568542537</v>
      </c>
      <c r="J353" s="111">
        <f t="shared" ca="1" si="93"/>
        <v>188094.44479990518</v>
      </c>
      <c r="K353" s="111">
        <f t="shared" ca="1" si="93"/>
        <v>171947.64109580297</v>
      </c>
    </row>
    <row r="354" spans="1:11" outlineLevel="1" x14ac:dyDescent="0.25">
      <c r="A354" s="30" t="str">
        <f>IF(ISBLANK('Input-Accounts'!A354),"",'Input-Accounts'!A354)</f>
        <v/>
      </c>
      <c r="B354" t="str">
        <f>IF(ISBLANK('Input-Accounts'!B354),"",'Input-Accounts'!B354)</f>
        <v/>
      </c>
      <c r="C354" s="30" t="str">
        <f>IF(ISBLANK('Input-Accounts'!C354),"",'Input-Accounts'!C354)</f>
        <v/>
      </c>
      <c r="D354" s="11"/>
      <c r="E354" s="11"/>
      <c r="G354" s="11"/>
      <c r="H354" s="11"/>
      <c r="I354" s="11"/>
      <c r="J354" s="11"/>
      <c r="K354" s="11"/>
    </row>
    <row r="355" spans="1:11" outlineLevel="1" x14ac:dyDescent="0.25">
      <c r="A355" s="30">
        <f>IF(ISBLANK('Input-Accounts'!A355),"",'Input-Accounts'!A355)</f>
        <v>310</v>
      </c>
      <c r="B355" t="str">
        <f>IF(ISBLANK('Input-Accounts'!B355),"",'Input-Accounts'!B355)</f>
        <v>Total - Depreciation Expense</v>
      </c>
      <c r="C355" s="30" t="str">
        <f>IF(ISBLANK('Input-Accounts'!C355),"",'Input-Accounts'!C355)</f>
        <v/>
      </c>
      <c r="D355" s="111">
        <f ca="1">SUBTOTAL(9,D288:D354)</f>
        <v>5671936.2057002354</v>
      </c>
      <c r="E355" s="11">
        <f ca="1">IFERROR(IF(D355="","",IF(D355=0,0,IF(ABS(D355-SUM($G355:$K355))&lt;Check_Limit,0,1))),1)</f>
        <v>0</v>
      </c>
      <c r="G355" s="111">
        <f t="shared" ref="G355:K355" ca="1" si="94">SUBTOTAL(9,G288:G354)</f>
        <v>794369.86666329531</v>
      </c>
      <c r="H355" s="111">
        <f t="shared" ca="1" si="94"/>
        <v>284349.23602490983</v>
      </c>
      <c r="I355" s="111">
        <f t="shared" ca="1" si="94"/>
        <v>940787.65509406908</v>
      </c>
      <c r="J355" s="111">
        <f t="shared" ca="1" si="94"/>
        <v>1908114.9568052271</v>
      </c>
      <c r="K355" s="111">
        <f t="shared" ca="1" si="94"/>
        <v>1744314.4911127335</v>
      </c>
    </row>
    <row r="356" spans="1:11" outlineLevel="1" x14ac:dyDescent="0.25">
      <c r="D356" s="11"/>
      <c r="E356" s="11"/>
      <c r="G356" s="11"/>
      <c r="H356" s="11"/>
      <c r="I356" s="11"/>
      <c r="J356" s="11"/>
      <c r="K356" s="11"/>
    </row>
    <row r="357" spans="1:11" x14ac:dyDescent="0.25">
      <c r="A357" s="30">
        <f>IF(ISBLANK('Input-Accounts'!A357),"",'Input-Accounts'!A357)</f>
        <v>311</v>
      </c>
      <c r="B357" s="8" t="str">
        <f>IF(ISBLANK('Input-Accounts'!B357),"",'Input-Accounts'!B357)</f>
        <v>Amortization Expense</v>
      </c>
      <c r="C357" s="30" t="str">
        <f>IF(ISBLANK('Input-Accounts'!C357),"",'Input-Accounts'!C357)</f>
        <v/>
      </c>
      <c r="D357" s="11"/>
      <c r="E357" s="11"/>
      <c r="G357" s="11"/>
      <c r="H357" s="11"/>
      <c r="I357" s="11"/>
      <c r="J357" s="11"/>
      <c r="K357" s="11"/>
    </row>
    <row r="358" spans="1:11" outlineLevel="1" x14ac:dyDescent="0.25">
      <c r="A358" s="30">
        <f>IF(ISBLANK('Input-Accounts'!A358),"",'Input-Accounts'!A358)</f>
        <v>312</v>
      </c>
      <c r="B358" s="49" t="str">
        <f>IF(ISBLANK('Input-Accounts'!B358),"",'Input-Accounts'!B358)</f>
        <v>Amortization of net salvage</v>
      </c>
      <c r="C358" s="30">
        <f>IF(ISBLANK('Input-Accounts'!C358),"",'Input-Accounts'!C358)</f>
        <v>920</v>
      </c>
      <c r="D358" s="11">
        <f t="shared" ref="D358" ca="1" si="95">INDIRECT("Classification!"&amp;$D$5&amp;ROW())</f>
        <v>227102.21148920976</v>
      </c>
      <c r="E358" s="11">
        <f ca="1">IFERROR(IF(D358="","",IF(D358=0,0,IF(ABS(D358-SUM($G358:$K358))&lt;Check_Limit,0,1))),1)</f>
        <v>0</v>
      </c>
      <c r="F358" s="3" t="str" cm="1">
        <f t="array" aca="1" ref="F358" ca="1">IF(D358=0,"-",IF('Input-Accounts'!$E358&lt;&gt;0,'Input-Accounts'!$E358,INDEX('Input-Accounts'!$H358:$J358,,MATCH($F$6,'Input-Accounts'!$H$6:$J$6,0))))</f>
        <v>INT_PSTD_PLANT</v>
      </c>
      <c r="G358" s="11">
        <f ca="1">IFERROR(INDEX(G$391:G$427,MATCH($F358,$B$391:$B$427,0))/INDEX($D$391:$D$427,MATCH($F358,$B$391:$B$427,0)),SUMIFS('Input-Ext Allocators'!D$8:D$68,'Input-Ext Allocators'!$B$8:$B$68,$F358))*$D358</f>
        <v>31806.273363638989</v>
      </c>
      <c r="H358" s="11">
        <f ca="1">IFERROR(INDEX(H$391:H$427,MATCH($F358,$B$391:$B$427,0))/INDEX($D$391:$D$427,MATCH($F358,$B$391:$B$427,0)),SUMIFS('Input-Ext Allocators'!E$8:E$68,'Input-Ext Allocators'!$B$8:$B$68,$F358))*$D358</f>
        <v>11385.23742062292</v>
      </c>
      <c r="I358" s="11">
        <f ca="1">IFERROR(INDEX(I$391:I$427,MATCH($F358,$B$391:$B$427,0))/INDEX($D$391:$D$427,MATCH($F358,$B$391:$B$427,0)),SUMIFS('Input-Ext Allocators'!F$8:F$68,'Input-Ext Allocators'!$B$8:$B$68,$F358))*$D358</f>
        <v>37668.787035878522</v>
      </c>
      <c r="J358" s="11">
        <f ca="1">IFERROR(INDEX(J$391:J$427,MATCH($F358,$B$391:$B$427,0))/INDEX($D$391:$D$427,MATCH($F358,$B$391:$B$427,0)),SUMIFS('Input-Ext Allocators'!G$8:G$68,'Input-Ext Allocators'!$B$8:$B$68,$F358))*$D358</f>
        <v>76400.211629779238</v>
      </c>
      <c r="K358" s="11">
        <f ca="1">IFERROR(INDEX(K$391:K$427,MATCH($F358,$B$391:$B$427,0))/INDEX($D$391:$D$427,MATCH($F358,$B$391:$B$427,0)),SUMIFS('Input-Ext Allocators'!H$8:H$68,'Input-Ext Allocators'!$B$8:$B$68,$F358))*$D358</f>
        <v>69841.702039290059</v>
      </c>
    </row>
    <row r="359" spans="1:11" outlineLevel="1" x14ac:dyDescent="0.25">
      <c r="A359" s="30">
        <f>IF(ISBLANK('Input-Accounts'!A359),"",'Input-Accounts'!A359)</f>
        <v>313</v>
      </c>
      <c r="B359" t="str">
        <f>IF(ISBLANK('Input-Accounts'!B359),"",'Input-Accounts'!B359)</f>
        <v>Subtotal - Amortization Expense</v>
      </c>
      <c r="C359" s="30" t="str">
        <f>IF(ISBLANK('Input-Accounts'!C359),"",'Input-Accounts'!C359)</f>
        <v/>
      </c>
      <c r="D359" s="111">
        <f ca="1">SUBTOTAL(9,D354:D358)</f>
        <v>227102.21148920976</v>
      </c>
      <c r="E359" s="11">
        <f ca="1">IFERROR(IF(D359="","",IF(D359=0,0,IF(ABS(D359-SUM($G359:$K359))&lt;Check_Limit,0,1))),1)</f>
        <v>0</v>
      </c>
      <c r="G359" s="111">
        <f t="shared" ref="G359:K359" ca="1" si="96">SUBTOTAL(9,G354:G358)</f>
        <v>31806.273363638989</v>
      </c>
      <c r="H359" s="111">
        <f t="shared" ca="1" si="96"/>
        <v>11385.23742062292</v>
      </c>
      <c r="I359" s="111">
        <f t="shared" ca="1" si="96"/>
        <v>37668.787035878522</v>
      </c>
      <c r="J359" s="111">
        <f t="shared" ca="1" si="96"/>
        <v>76400.211629779238</v>
      </c>
      <c r="K359" s="111">
        <f t="shared" ca="1" si="96"/>
        <v>69841.702039290059</v>
      </c>
    </row>
    <row r="360" spans="1:11" outlineLevel="1" x14ac:dyDescent="0.25">
      <c r="A360" s="30" t="str">
        <f>IF(ISBLANK('Input-Accounts'!A360),"",'Input-Accounts'!A360)</f>
        <v/>
      </c>
      <c r="B360" t="str">
        <f>IF(ISBLANK('Input-Accounts'!B360),"",'Input-Accounts'!B360)</f>
        <v/>
      </c>
      <c r="C360" s="30" t="str">
        <f>IF(ISBLANK('Input-Accounts'!C360),"",'Input-Accounts'!C360)</f>
        <v/>
      </c>
      <c r="D360" s="11"/>
      <c r="E360" s="11"/>
      <c r="G360" s="11"/>
      <c r="H360" s="11"/>
      <c r="I360" s="11"/>
      <c r="J360" s="11"/>
      <c r="K360" s="11"/>
    </row>
    <row r="361" spans="1:11" x14ac:dyDescent="0.25">
      <c r="A361" s="30">
        <f>IF(ISBLANK('Input-Accounts'!A361),"",'Input-Accounts'!A361)</f>
        <v>314</v>
      </c>
      <c r="B361" s="8" t="str">
        <f>IF(ISBLANK('Input-Accounts'!B361),"",'Input-Accounts'!B361)</f>
        <v>Total Adjustments, Depreciation and Amortization Expense</v>
      </c>
      <c r="C361" s="30" t="str">
        <f>IF(ISBLANK('Input-Accounts'!C361),"",'Input-Accounts'!C361)</f>
        <v/>
      </c>
      <c r="D361" s="11">
        <f ca="1">SUBTOTAL(9,D288:D360)</f>
        <v>5899038.4171894453</v>
      </c>
      <c r="E361" s="11">
        <f ca="1">IFERROR(IF(D361="","",IF(D361=0,0,IF(ABS(D361-SUM($G361:$K361))&lt;Check_Limit,0,1))),1)</f>
        <v>0</v>
      </c>
      <c r="F361" s="3"/>
      <c r="G361" s="11">
        <f t="shared" ref="G361:K361" ca="1" si="97">SUBTOTAL(9,G288:G360)</f>
        <v>826176.14002693433</v>
      </c>
      <c r="H361" s="11">
        <f t="shared" ca="1" si="97"/>
        <v>295734.47344553273</v>
      </c>
      <c r="I361" s="11">
        <f t="shared" ca="1" si="97"/>
        <v>978456.44212994759</v>
      </c>
      <c r="J361" s="11">
        <f t="shared" ca="1" si="97"/>
        <v>1984515.1684350064</v>
      </c>
      <c r="K361" s="11">
        <f t="shared" ca="1" si="97"/>
        <v>1814156.1931520235</v>
      </c>
    </row>
    <row r="362" spans="1:11" x14ac:dyDescent="0.25">
      <c r="A362" s="30" t="str">
        <f>IF(ISBLANK('Input-Accounts'!A362),"",'Input-Accounts'!A362)</f>
        <v/>
      </c>
      <c r="B362" t="str">
        <f>IF(ISBLANK('Input-Accounts'!B362),"",'Input-Accounts'!B362)</f>
        <v/>
      </c>
      <c r="C362" s="30" t="str">
        <f>IF(ISBLANK('Input-Accounts'!C362),"",'Input-Accounts'!C362)</f>
        <v/>
      </c>
      <c r="D362" s="111"/>
      <c r="E362" s="11"/>
      <c r="G362" s="111"/>
      <c r="H362" s="111"/>
      <c r="I362" s="111"/>
      <c r="J362" s="111"/>
      <c r="K362" s="111"/>
    </row>
    <row r="363" spans="1:11" x14ac:dyDescent="0.25">
      <c r="A363" s="30">
        <f>IF(ISBLANK('Input-Accounts'!A363),"",'Input-Accounts'!A363)</f>
        <v>315</v>
      </c>
      <c r="B363" s="8" t="str">
        <f>IF(ISBLANK('Input-Accounts'!B363),"",'Input-Accounts'!B363)</f>
        <v>Taxes</v>
      </c>
      <c r="C363" s="30" t="str">
        <f>IF(ISBLANK('Input-Accounts'!C363),"",'Input-Accounts'!C363)</f>
        <v/>
      </c>
      <c r="D363" s="11"/>
      <c r="E363" s="11"/>
      <c r="G363" s="11"/>
      <c r="H363" s="11"/>
      <c r="I363" s="11"/>
      <c r="J363" s="11"/>
      <c r="K363" s="11"/>
    </row>
    <row r="364" spans="1:11" outlineLevel="1" x14ac:dyDescent="0.25">
      <c r="A364" s="30">
        <f>IF(ISBLANK('Input-Accounts'!A364),"",'Input-Accounts'!A364)</f>
        <v>316</v>
      </c>
      <c r="B364" s="8" t="str">
        <f>IF(ISBLANK('Input-Accounts'!B364),"",'Input-Accounts'!B364)</f>
        <v>Taxes Other Than Income Taxes</v>
      </c>
      <c r="C364" s="30" t="str">
        <f>IF(ISBLANK('Input-Accounts'!C364),"",'Input-Accounts'!C364)</f>
        <v/>
      </c>
      <c r="D364" s="11"/>
      <c r="E364" s="11"/>
      <c r="G364" s="11"/>
      <c r="H364" s="11"/>
      <c r="I364" s="11"/>
      <c r="J364" s="11"/>
      <c r="K364" s="11"/>
    </row>
    <row r="365" spans="1:11" outlineLevel="1" x14ac:dyDescent="0.25">
      <c r="A365" s="30">
        <f>IF(ISBLANK('Input-Accounts'!A365),"",'Input-Accounts'!A365)</f>
        <v>317</v>
      </c>
      <c r="B365" s="49" t="str">
        <f>IF(ISBLANK('Input-Accounts'!B365),"",'Input-Accounts'!B365)</f>
        <v>Payroll Taxes</v>
      </c>
      <c r="C365" s="30">
        <f>IF(ISBLANK('Input-Accounts'!C365),"",'Input-Accounts'!C365)</f>
        <v>408</v>
      </c>
      <c r="D365" s="11">
        <f t="shared" ref="D365:D369" ca="1" si="98">INDIRECT("Classification!"&amp;$D$5&amp;ROW())</f>
        <v>374896.89035902062</v>
      </c>
      <c r="E365" s="11">
        <f t="shared" ref="E365:E370" ca="1" si="99">IFERROR(IF(D365="","",IF(D365=0,0,IF(ABS(D365-SUM($G365:$K365))&lt;Check_Limit,0,1))),1)</f>
        <v>0</v>
      </c>
      <c r="F365" s="3" t="str" cm="1">
        <f t="array" aca="1" ref="F365" ca="1">IF(D365=0,"-",IF('Input-Accounts'!$E365&lt;&gt;0,'Input-Accounts'!$E365,INDEX('Input-Accounts'!$H365:$J365,,MATCH($F$6,'Input-Accounts'!$H$6:$J$6,0))))</f>
        <v>INT_LABOR</v>
      </c>
      <c r="G365" s="11">
        <f ca="1">IFERROR(INDEX(G$391:G$427,MATCH($F365,$B$391:$B$427,0))/INDEX($D$391:$D$427,MATCH($F365,$B$391:$B$427,0)),SUMIFS('Input-Ext Allocators'!D$8:D$68,'Input-Ext Allocators'!$B$8:$B$68,$F365))*$D365</f>
        <v>52505.314236025188</v>
      </c>
      <c r="H365" s="11">
        <f ca="1">IFERROR(INDEX(H$391:H$427,MATCH($F365,$B$391:$B$427,0))/INDEX($D$391:$D$427,MATCH($F365,$B$391:$B$427,0)),SUMIFS('Input-Ext Allocators'!E$8:E$68,'Input-Ext Allocators'!$B$8:$B$68,$F365))*$D365</f>
        <v>18794.577459204913</v>
      </c>
      <c r="I365" s="11">
        <f ca="1">IFERROR(INDEX(I$391:I$427,MATCH($F365,$B$391:$B$427,0))/INDEX($D$391:$D$427,MATCH($F365,$B$391:$B$427,0)),SUMIFS('Input-Ext Allocators'!F$8:F$68,'Input-Ext Allocators'!$B$8:$B$68,$F365))*$D365</f>
        <v>62183.062995042732</v>
      </c>
      <c r="J365" s="11">
        <f ca="1">IFERROR(INDEX(J$391:J$427,MATCH($F365,$B$391:$B$427,0))/INDEX($D$391:$D$427,MATCH($F365,$B$391:$B$427,0)),SUMIFS('Input-Ext Allocators'!G$8:G$68,'Input-Ext Allocators'!$B$8:$B$68,$F365))*$D365</f>
        <v>126120.31197299104</v>
      </c>
      <c r="K365" s="11">
        <f ca="1">IFERROR(INDEX(K$391:K$427,MATCH($F365,$B$391:$B$427,0))/INDEX($D$391:$D$427,MATCH($F365,$B$391:$B$427,0)),SUMIFS('Input-Ext Allocators'!H$8:H$68,'Input-Ext Allocators'!$B$8:$B$68,$F365))*$D365</f>
        <v>115293.62369575675</v>
      </c>
    </row>
    <row r="366" spans="1:11" outlineLevel="1" x14ac:dyDescent="0.25">
      <c r="A366" s="30">
        <f>IF(ISBLANK('Input-Accounts'!A366),"",'Input-Accounts'!A366)</f>
        <v>318</v>
      </c>
      <c r="B366" s="49" t="str">
        <f>IF(ISBLANK('Input-Accounts'!B366),"",'Input-Accounts'!B366)</f>
        <v>Plant Related Taxes</v>
      </c>
      <c r="C366" s="30">
        <f>IF(ISBLANK('Input-Accounts'!C366),"",'Input-Accounts'!C366)</f>
        <v>408</v>
      </c>
      <c r="D366" s="11">
        <f t="shared" ca="1" si="98"/>
        <v>42881.417166272455</v>
      </c>
      <c r="E366" s="11">
        <f t="shared" ca="1" si="99"/>
        <v>0</v>
      </c>
      <c r="F366" s="3" t="str" cm="1">
        <f t="array" aca="1" ref="F366" ca="1">IF(D366=0,"-",IF('Input-Accounts'!$E366&lt;&gt;0,'Input-Accounts'!$E366,INDEX('Input-Accounts'!$H366:$J366,,MATCH($F$6,'Input-Accounts'!$H$6:$J$6,0))))</f>
        <v>INT_PSTD_PLANT</v>
      </c>
      <c r="G366" s="11">
        <f ca="1">IFERROR(INDEX(G$391:G$427,MATCH($F366,$B$391:$B$427,0))/INDEX($D$391:$D$427,MATCH($F366,$B$391:$B$427,0)),SUMIFS('Input-Ext Allocators'!D$8:D$68,'Input-Ext Allocators'!$B$8:$B$68,$F366))*$D366</f>
        <v>6005.6573983450871</v>
      </c>
      <c r="H366" s="11">
        <f ca="1">IFERROR(INDEX(H$391:H$427,MATCH($F366,$B$391:$B$427,0))/INDEX($D$391:$D$427,MATCH($F366,$B$391:$B$427,0)),SUMIFS('Input-Ext Allocators'!E$8:E$68,'Input-Ext Allocators'!$B$8:$B$68,$F366))*$D366</f>
        <v>2149.7594064335372</v>
      </c>
      <c r="I366" s="11">
        <f ca="1">IFERROR(INDEX(I$391:I$427,MATCH($F366,$B$391:$B$427,0))/INDEX($D$391:$D$427,MATCH($F366,$B$391:$B$427,0)),SUMIFS('Input-Ext Allocators'!F$8:F$68,'Input-Ext Allocators'!$B$8:$B$68,$F366))*$D366</f>
        <v>7112.6166515103678</v>
      </c>
      <c r="J366" s="11">
        <f ca="1">IFERROR(INDEX(J$391:J$427,MATCH($F366,$B$391:$B$427,0))/INDEX($D$391:$D$427,MATCH($F366,$B$391:$B$427,0)),SUMIFS('Input-Ext Allocators'!G$8:G$68,'Input-Ext Allocators'!$B$8:$B$68,$F366))*$D366</f>
        <v>14425.880421880975</v>
      </c>
      <c r="K366" s="11">
        <f ca="1">IFERROR(INDEX(K$391:K$427,MATCH($F366,$B$391:$B$427,0))/INDEX($D$391:$D$427,MATCH($F366,$B$391:$B$427,0)),SUMIFS('Input-Ext Allocators'!H$8:H$68,'Input-Ext Allocators'!$B$8:$B$68,$F366))*$D366</f>
        <v>13187.503288102482</v>
      </c>
    </row>
    <row r="367" spans="1:11" outlineLevel="1" x14ac:dyDescent="0.25">
      <c r="A367" s="30">
        <f>IF(ISBLANK('Input-Accounts'!A367),"",'Input-Accounts'!A367)</f>
        <v>319</v>
      </c>
      <c r="B367" s="49" t="str">
        <f>IF(ISBLANK('Input-Accounts'!B367),"",'Input-Accounts'!B367)</f>
        <v>PUC Assessment</v>
      </c>
      <c r="C367" s="30">
        <f>IF(ISBLANK('Input-Accounts'!C367),"",'Input-Accounts'!C367)</f>
        <v>408</v>
      </c>
      <c r="D367" s="11">
        <f t="shared" ca="1" si="98"/>
        <v>90650.603376729545</v>
      </c>
      <c r="E367" s="11">
        <f t="shared" ca="1" si="99"/>
        <v>0</v>
      </c>
      <c r="F367" s="3" t="str" cm="1">
        <f t="array" aca="1" ref="F367" ca="1">IF(D367=0,"-",IF('Input-Accounts'!$E367&lt;&gt;0,'Input-Accounts'!$E367,INDEX('Input-Accounts'!$H367:$J367,,MATCH($F$6,'Input-Accounts'!$H$6:$J$6,0))))</f>
        <v>INT_REV_REQ_exludeTAX</v>
      </c>
      <c r="G367" s="11">
        <f ca="1">IFERROR(INDEX(G$391:G$427,MATCH($F367,$B$391:$B$427,0))/INDEX($D$391:$D$427,MATCH($F367,$B$391:$B$427,0)),SUMIFS('Input-Ext Allocators'!D$8:D$68,'Input-Ext Allocators'!$B$8:$B$68,$F367))*$D367</f>
        <v>12695.859950778453</v>
      </c>
      <c r="H367" s="11">
        <f ca="1">IFERROR(INDEX(H$391:H$427,MATCH($F367,$B$391:$B$427,0))/INDEX($D$391:$D$427,MATCH($F367,$B$391:$B$427,0)),SUMIFS('Input-Ext Allocators'!E$8:E$68,'Input-Ext Allocators'!$B$8:$B$68,$F367))*$D367</f>
        <v>4544.5556650417057</v>
      </c>
      <c r="I367" s="11">
        <f ca="1">IFERROR(INDEX(I$391:I$427,MATCH($F367,$B$391:$B$427,0))/INDEX($D$391:$D$427,MATCH($F367,$B$391:$B$427,0)),SUMIFS('Input-Ext Allocators'!F$8:F$68,'Input-Ext Allocators'!$B$8:$B$68,$F367))*$D367</f>
        <v>15035.953418860285</v>
      </c>
      <c r="J367" s="11">
        <f ca="1">IFERROR(INDEX(J$391:J$427,MATCH($F367,$B$391:$B$427,0))/INDEX($D$391:$D$427,MATCH($F367,$B$391:$B$427,0)),SUMIFS('Input-Ext Allocators'!G$8:G$68,'Input-Ext Allocators'!$B$8:$B$68,$F367))*$D367</f>
        <v>30496.071513061332</v>
      </c>
      <c r="K367" s="11">
        <f ca="1">IFERROR(INDEX(K$391:K$427,MATCH($F367,$B$391:$B$427,0))/INDEX($D$391:$D$427,MATCH($F367,$B$391:$B$427,0)),SUMIFS('Input-Ext Allocators'!H$8:H$68,'Input-Ext Allocators'!$B$8:$B$68,$F367))*$D367</f>
        <v>27878.16282898777</v>
      </c>
    </row>
    <row r="368" spans="1:11" outlineLevel="1" x14ac:dyDescent="0.25">
      <c r="A368" s="30">
        <f>IF(ISBLANK('Input-Accounts'!A368),"",'Input-Accounts'!A368)</f>
        <v>320</v>
      </c>
      <c r="B368" s="49" t="str">
        <f>IF(ISBLANK('Input-Accounts'!B368),"",'Input-Accounts'!B368)</f>
        <v>Sales and Use</v>
      </c>
      <c r="C368" s="30">
        <f>IF(ISBLANK('Input-Accounts'!C368),"",'Input-Accounts'!C368)</f>
        <v>408</v>
      </c>
      <c r="D368" s="11">
        <f t="shared" ca="1" si="98"/>
        <v>56984.658736350815</v>
      </c>
      <c r="E368" s="11">
        <f t="shared" ca="1" si="99"/>
        <v>0</v>
      </c>
      <c r="F368" s="3" t="str" cm="1">
        <f t="array" aca="1" ref="F368" ca="1">IF(D368=0,"-",IF('Input-Accounts'!$E368&lt;&gt;0,'Input-Accounts'!$E368,INDEX('Input-Accounts'!$H368:$J368,,MATCH($F$6,'Input-Accounts'!$H$6:$J$6,0))))</f>
        <v>INT_REV_REQ_exludeTAX</v>
      </c>
      <c r="G368" s="11">
        <f ca="1">IFERROR(INDEX(G$391:G$427,MATCH($F368,$B$391:$B$427,0))/INDEX($D$391:$D$427,MATCH($F368,$B$391:$B$427,0)),SUMIFS('Input-Ext Allocators'!D$8:D$68,'Input-Ext Allocators'!$B$8:$B$68,$F368))*$D368</f>
        <v>7980.8541775832455</v>
      </c>
      <c r="H368" s="11">
        <f ca="1">IFERROR(INDEX(H$391:H$427,MATCH($F368,$B$391:$B$427,0))/INDEX($D$391:$D$427,MATCH($F368,$B$391:$B$427,0)),SUMIFS('Input-Ext Allocators'!E$8:E$68,'Input-Ext Allocators'!$B$8:$B$68,$F368))*$D368</f>
        <v>2856.7923878511137</v>
      </c>
      <c r="I368" s="11">
        <f ca="1">IFERROR(INDEX(I$391:I$427,MATCH($F368,$B$391:$B$427,0))/INDEX($D$391:$D$427,MATCH($F368,$B$391:$B$427,0)),SUMIFS('Input-Ext Allocators'!F$8:F$68,'Input-Ext Allocators'!$B$8:$B$68,$F368))*$D368</f>
        <v>9451.8805439012685</v>
      </c>
      <c r="J368" s="11">
        <f ca="1">IFERROR(INDEX(J$391:J$427,MATCH($F368,$B$391:$B$427,0))/INDEX($D$391:$D$427,MATCH($F368,$B$391:$B$427,0)),SUMIFS('Input-Ext Allocators'!G$8:G$68,'Input-Ext Allocators'!$B$8:$B$68,$F368))*$D368</f>
        <v>19170.398907871509</v>
      </c>
      <c r="K368" s="11">
        <f ca="1">IFERROR(INDEX(K$391:K$427,MATCH($F368,$B$391:$B$427,0))/INDEX($D$391:$D$427,MATCH($F368,$B$391:$B$427,0)),SUMIFS('Input-Ext Allocators'!H$8:H$68,'Input-Ext Allocators'!$B$8:$B$68,$F368))*$D368</f>
        <v>17524.732719143674</v>
      </c>
    </row>
    <row r="369" spans="1:11" outlineLevel="1" x14ac:dyDescent="0.25">
      <c r="A369" s="30">
        <f>IF(ISBLANK('Input-Accounts'!A369),"",'Input-Accounts'!A369)</f>
        <v>321</v>
      </c>
      <c r="B369" s="49" t="str">
        <f>IF(ISBLANK('Input-Accounts'!B369),"",'Input-Accounts'!B369)</f>
        <v>Other General Taxes</v>
      </c>
      <c r="C369" s="30">
        <f>IF(ISBLANK('Input-Accounts'!C369),"",'Input-Accounts'!C369)</f>
        <v>408</v>
      </c>
      <c r="D369" s="11">
        <f t="shared" ca="1" si="98"/>
        <v>0</v>
      </c>
      <c r="E369" s="11">
        <f t="shared" ca="1" si="99"/>
        <v>0</v>
      </c>
      <c r="F369" s="3" t="str" cm="1">
        <f t="array" aca="1" ref="F369" ca="1">IF(D369=0,"-",IF('Input-Accounts'!$E369&lt;&gt;0,'Input-Accounts'!$E369,INDEX('Input-Accounts'!$H369:$J369,,MATCH($F$6,'Input-Accounts'!$H$6:$J$6,0))))</f>
        <v>-</v>
      </c>
      <c r="G369" s="11">
        <f ca="1">IFERROR(INDEX(G$391:G$427,MATCH($F369,$B$391:$B$427,0))/INDEX($D$391:$D$427,MATCH($F369,$B$391:$B$427,0)),SUMIFS('Input-Ext Allocators'!D$8:D$68,'Input-Ext Allocators'!$B$8:$B$68,$F369))*$D369</f>
        <v>0</v>
      </c>
      <c r="H369" s="11">
        <f ca="1">IFERROR(INDEX(H$391:H$427,MATCH($F369,$B$391:$B$427,0))/INDEX($D$391:$D$427,MATCH($F369,$B$391:$B$427,0)),SUMIFS('Input-Ext Allocators'!E$8:E$68,'Input-Ext Allocators'!$B$8:$B$68,$F369))*$D369</f>
        <v>0</v>
      </c>
      <c r="I369" s="11">
        <f ca="1">IFERROR(INDEX(I$391:I$427,MATCH($F369,$B$391:$B$427,0))/INDEX($D$391:$D$427,MATCH($F369,$B$391:$B$427,0)),SUMIFS('Input-Ext Allocators'!F$8:F$68,'Input-Ext Allocators'!$B$8:$B$68,$F369))*$D369</f>
        <v>0</v>
      </c>
      <c r="J369" s="11">
        <f ca="1">IFERROR(INDEX(J$391:J$427,MATCH($F369,$B$391:$B$427,0))/INDEX($D$391:$D$427,MATCH($F369,$B$391:$B$427,0)),SUMIFS('Input-Ext Allocators'!G$8:G$68,'Input-Ext Allocators'!$B$8:$B$68,$F369))*$D369</f>
        <v>0</v>
      </c>
      <c r="K369" s="11">
        <f ca="1">IFERROR(INDEX(K$391:K$427,MATCH($F369,$B$391:$B$427,0))/INDEX($D$391:$D$427,MATCH($F369,$B$391:$B$427,0)),SUMIFS('Input-Ext Allocators'!H$8:H$68,'Input-Ext Allocators'!$B$8:$B$68,$F369))*$D369</f>
        <v>0</v>
      </c>
    </row>
    <row r="370" spans="1:11" outlineLevel="1" x14ac:dyDescent="0.25">
      <c r="A370" s="30">
        <f>IF(ISBLANK('Input-Accounts'!A370),"",'Input-Accounts'!A370)</f>
        <v>322</v>
      </c>
      <c r="B370" t="str">
        <f>IF(ISBLANK('Input-Accounts'!B370),"",'Input-Accounts'!B370)</f>
        <v>Subtotal - Taxes Other Than Income Taxes</v>
      </c>
      <c r="C370" s="30" t="str">
        <f>IF(ISBLANK('Input-Accounts'!C370),"",'Input-Accounts'!C370)</f>
        <v/>
      </c>
      <c r="D370" s="111">
        <f ca="1">SUBTOTAL(9,D365:D369)</f>
        <v>565413.56963837345</v>
      </c>
      <c r="E370" s="11">
        <f t="shared" ca="1" si="99"/>
        <v>0</v>
      </c>
      <c r="G370" s="111">
        <f t="shared" ref="G370:K370" ca="1" si="100">SUBTOTAL(9,G365:G369)</f>
        <v>79187.68576273197</v>
      </c>
      <c r="H370" s="111">
        <f t="shared" ca="1" si="100"/>
        <v>28345.684918531268</v>
      </c>
      <c r="I370" s="111">
        <f t="shared" ca="1" si="100"/>
        <v>93783.513609314643</v>
      </c>
      <c r="J370" s="111">
        <f t="shared" ca="1" si="100"/>
        <v>190212.66281580486</v>
      </c>
      <c r="K370" s="111">
        <f t="shared" ca="1" si="100"/>
        <v>173884.02253199066</v>
      </c>
    </row>
    <row r="371" spans="1:11" outlineLevel="1" x14ac:dyDescent="0.25">
      <c r="A371" s="30" t="str">
        <f>IF(ISBLANK('Input-Accounts'!A371),"",'Input-Accounts'!A371)</f>
        <v/>
      </c>
      <c r="B371" s="7" t="str">
        <f>IF(ISBLANK('Input-Accounts'!B371),"",'Input-Accounts'!B371)</f>
        <v/>
      </c>
      <c r="C371" s="30" t="str">
        <f>IF(ISBLANK('Input-Accounts'!C371),"",'Input-Accounts'!C371)</f>
        <v/>
      </c>
      <c r="D371" s="11"/>
      <c r="E371" s="11"/>
      <c r="G371" s="11"/>
      <c r="H371" s="11"/>
      <c r="I371" s="11"/>
      <c r="J371" s="11"/>
      <c r="K371" s="11"/>
    </row>
    <row r="372" spans="1:11" outlineLevel="1" x14ac:dyDescent="0.25">
      <c r="A372" s="30">
        <f>IF(ISBLANK('Input-Accounts'!A372),"",'Input-Accounts'!A372)</f>
        <v>323</v>
      </c>
      <c r="B372" s="1" t="str">
        <f>IF(ISBLANK('Input-Accounts'!B372),"",'Input-Accounts'!B372)</f>
        <v>Income Taxes</v>
      </c>
      <c r="C372" s="30" t="str">
        <f>IF(ISBLANK('Input-Accounts'!C372),"",'Input-Accounts'!C372)</f>
        <v/>
      </c>
      <c r="D372" s="11"/>
      <c r="E372" s="11"/>
      <c r="G372" s="11"/>
      <c r="H372" s="11"/>
      <c r="I372" s="11"/>
      <c r="J372" s="11"/>
      <c r="K372" s="11"/>
    </row>
    <row r="373" spans="1:11" outlineLevel="1" x14ac:dyDescent="0.25">
      <c r="A373" s="30">
        <f>IF(ISBLANK('Input-Accounts'!A373),"",'Input-Accounts'!A373)</f>
        <v>324</v>
      </c>
      <c r="B373" s="49" t="str">
        <f>IF(ISBLANK('Input-Accounts'!B373),"",'Input-Accounts'!B373)</f>
        <v>Income Taxes - federal taxes utility operating income</v>
      </c>
      <c r="C373" s="30">
        <f>IF(ISBLANK('Input-Accounts'!C373),"",'Input-Accounts'!C373)</f>
        <v>409.1</v>
      </c>
      <c r="D373" s="11">
        <f t="shared" ref="D373:D374" ca="1" si="101">INDIRECT("Classification!"&amp;$D$5&amp;ROW())</f>
        <v>-1894697.3119100488</v>
      </c>
      <c r="E373" s="11">
        <f t="shared" ref="E373:E375" ca="1" si="102">IFERROR(IF(D373="","",IF(D373=0,0,IF(ABS(D373-SUM($G373:$K373))&lt;Check_Limit,0,1))),1)</f>
        <v>0</v>
      </c>
      <c r="F373" s="3" t="str" cm="1">
        <f t="array" aca="1" ref="F373" ca="1">IF(D373=0,"-",IF('Input-Accounts'!$E373&lt;&gt;0,'Input-Accounts'!$E373,INDEX('Input-Accounts'!$H373:$J373,,MATCH($F$6,'Input-Accounts'!$H$6:$J$6,0))))</f>
        <v>INT_RATEBASE</v>
      </c>
      <c r="G373" s="11">
        <f ca="1">IFERROR(INDEX(G$391:G$427,MATCH($F373,$B$391:$B$427,0))/INDEX($D$391:$D$427,MATCH($F373,$B$391:$B$427,0)),SUMIFS('Input-Ext Allocators'!D$8:D$68,'Input-Ext Allocators'!$B$8:$B$68,$F373))*$D373</f>
        <v>-265357.43641063699</v>
      </c>
      <c r="H373" s="11">
        <f ca="1">IFERROR(INDEX(H$391:H$427,MATCH($F373,$B$391:$B$427,0))/INDEX($D$391:$D$427,MATCH($F373,$B$391:$B$427,0)),SUMIFS('Input-Ext Allocators'!E$8:E$68,'Input-Ext Allocators'!$B$8:$B$68,$F373))*$D373</f>
        <v>-94986.211692336932</v>
      </c>
      <c r="I373" s="11">
        <f ca="1">IFERROR(INDEX(I$391:I$427,MATCH($F373,$B$391:$B$427,0))/INDEX($D$391:$D$427,MATCH($F373,$B$391:$B$427,0)),SUMIFS('Input-Ext Allocators'!F$8:F$68,'Input-Ext Allocators'!$B$8:$B$68,$F373))*$D373</f>
        <v>-314267.96362651075</v>
      </c>
      <c r="J373" s="11">
        <f ca="1">IFERROR(INDEX(J$391:J$427,MATCH($F373,$B$391:$B$427,0))/INDEX($D$391:$D$427,MATCH($F373,$B$391:$B$427,0)),SUMIFS('Input-Ext Allocators'!G$8:G$68,'Input-Ext Allocators'!$B$8:$B$68,$F373))*$D373</f>
        <v>-637401.43548174715</v>
      </c>
      <c r="K373" s="11">
        <f ca="1">IFERROR(INDEX(K$391:K$427,MATCH($F373,$B$391:$B$427,0))/INDEX($D$391:$D$427,MATCH($F373,$B$391:$B$427,0)),SUMIFS('Input-Ext Allocators'!H$8:H$68,'Input-Ext Allocators'!$B$8:$B$68,$F373))*$D373</f>
        <v>-582684.26469881716</v>
      </c>
    </row>
    <row r="374" spans="1:11" outlineLevel="1" x14ac:dyDescent="0.25">
      <c r="A374" s="30">
        <f>IF(ISBLANK('Input-Accounts'!A374),"",'Input-Accounts'!A374)</f>
        <v>325</v>
      </c>
      <c r="B374" s="49" t="str">
        <f>IF(ISBLANK('Input-Accounts'!B374),"",'Input-Accounts'!B374)</f>
        <v>Income Taxes - other taxes utility operating income</v>
      </c>
      <c r="C374" s="30">
        <f>IF(ISBLANK('Input-Accounts'!C374),"",'Input-Accounts'!C374)</f>
        <v>409.1</v>
      </c>
      <c r="D374" s="11">
        <f t="shared" ca="1" si="101"/>
        <v>0</v>
      </c>
      <c r="E374" s="11">
        <f t="shared" ca="1" si="102"/>
        <v>0</v>
      </c>
      <c r="F374" s="3" t="str" cm="1">
        <f t="array" aca="1" ref="F374" ca="1">IF(D374=0,"-",IF('Input-Accounts'!$E374&lt;&gt;0,'Input-Accounts'!$E374,INDEX('Input-Accounts'!$H374:$J374,,MATCH($F$6,'Input-Accounts'!$H$6:$J$6,0))))</f>
        <v>-</v>
      </c>
      <c r="G374" s="11">
        <f ca="1">IFERROR(INDEX(G$391:G$427,MATCH($F374,$B$391:$B$427,0))/INDEX($D$391:$D$427,MATCH($F374,$B$391:$B$427,0)),SUMIFS('Input-Ext Allocators'!D$8:D$68,'Input-Ext Allocators'!$B$8:$B$68,$F374))*$D374</f>
        <v>0</v>
      </c>
      <c r="H374" s="11">
        <f ca="1">IFERROR(INDEX(H$391:H$427,MATCH($F374,$B$391:$B$427,0))/INDEX($D$391:$D$427,MATCH($F374,$B$391:$B$427,0)),SUMIFS('Input-Ext Allocators'!E$8:E$68,'Input-Ext Allocators'!$B$8:$B$68,$F374))*$D374</f>
        <v>0</v>
      </c>
      <c r="I374" s="11">
        <f ca="1">IFERROR(INDEX(I$391:I$427,MATCH($F374,$B$391:$B$427,0))/INDEX($D$391:$D$427,MATCH($F374,$B$391:$B$427,0)),SUMIFS('Input-Ext Allocators'!F$8:F$68,'Input-Ext Allocators'!$B$8:$B$68,$F374))*$D374</f>
        <v>0</v>
      </c>
      <c r="J374" s="11">
        <f ca="1">IFERROR(INDEX(J$391:J$427,MATCH($F374,$B$391:$B$427,0))/INDEX($D$391:$D$427,MATCH($F374,$B$391:$B$427,0)),SUMIFS('Input-Ext Allocators'!G$8:G$68,'Input-Ext Allocators'!$B$8:$B$68,$F374))*$D374</f>
        <v>0</v>
      </c>
      <c r="K374" s="11">
        <f ca="1">IFERROR(INDEX(K$391:K$427,MATCH($F374,$B$391:$B$427,0))/INDEX($D$391:$D$427,MATCH($F374,$B$391:$B$427,0)),SUMIFS('Input-Ext Allocators'!H$8:H$68,'Input-Ext Allocators'!$B$8:$B$68,$F374))*$D374</f>
        <v>0</v>
      </c>
    </row>
    <row r="375" spans="1:11" outlineLevel="1" x14ac:dyDescent="0.25">
      <c r="A375" s="30">
        <f>IF(ISBLANK('Input-Accounts'!A375),"",'Input-Accounts'!A375)</f>
        <v>326</v>
      </c>
      <c r="B375" t="str">
        <f>IF(ISBLANK('Input-Accounts'!B375),"",'Input-Accounts'!B375)</f>
        <v>Subtotal - Income Taxes</v>
      </c>
      <c r="C375" s="30" t="str">
        <f>IF(ISBLANK('Input-Accounts'!C375),"",'Input-Accounts'!C375)</f>
        <v/>
      </c>
      <c r="D375" s="111">
        <f ca="1">SUBTOTAL(9,D373:D374)</f>
        <v>-1894697.3119100488</v>
      </c>
      <c r="E375" s="11">
        <f t="shared" ca="1" si="102"/>
        <v>0</v>
      </c>
      <c r="G375" s="111">
        <f ca="1">SUBTOTAL(9,G373:G374)</f>
        <v>-265357.43641063699</v>
      </c>
      <c r="H375" s="111">
        <f ca="1">SUBTOTAL(9,H373:H374)</f>
        <v>-94986.211692336932</v>
      </c>
      <c r="I375" s="111">
        <f ca="1">SUBTOTAL(9,I373:I374)</f>
        <v>-314267.96362651075</v>
      </c>
      <c r="J375" s="111">
        <f ca="1">SUBTOTAL(9,J373:J374)</f>
        <v>-637401.43548174715</v>
      </c>
      <c r="K375" s="111">
        <f ca="1">SUBTOTAL(9,K373:K374)</f>
        <v>-582684.26469881716</v>
      </c>
    </row>
    <row r="376" spans="1:11" outlineLevel="1" x14ac:dyDescent="0.25">
      <c r="A376" s="30" t="str">
        <f>IF(ISBLANK('Input-Accounts'!A376),"",'Input-Accounts'!A376)</f>
        <v/>
      </c>
      <c r="B376" t="str">
        <f>IF(ISBLANK('Input-Accounts'!B376),"",'Input-Accounts'!B376)</f>
        <v/>
      </c>
      <c r="C376" s="30" t="str">
        <f>IF(ISBLANK('Input-Accounts'!C376),"",'Input-Accounts'!C376)</f>
        <v/>
      </c>
      <c r="D376" s="11"/>
      <c r="E376" s="11"/>
      <c r="G376" s="11"/>
      <c r="H376" s="11"/>
      <c r="I376" s="11"/>
      <c r="J376" s="11"/>
      <c r="K376" s="11"/>
    </row>
    <row r="377" spans="1:11" x14ac:dyDescent="0.25">
      <c r="A377" s="30">
        <f>IF(ISBLANK('Input-Accounts'!A377),"",'Input-Accounts'!A377)</f>
        <v>327</v>
      </c>
      <c r="B377" s="8" t="str">
        <f>IF(ISBLANK('Input-Accounts'!B377),"",'Input-Accounts'!B377)</f>
        <v>Total Taxes</v>
      </c>
      <c r="C377" s="30" t="str">
        <f>IF(ISBLANK('Input-Accounts'!C377),"",'Input-Accounts'!C377)</f>
        <v/>
      </c>
      <c r="D377" s="11">
        <f ca="1">SUBTOTAL(9,D365:D375)</f>
        <v>-1329283.7422716753</v>
      </c>
      <c r="E377" s="11">
        <f ca="1">IFERROR(IF(D377="","",IF(D377=0,0,IF(ABS(D377-SUM($G377:$K377))&lt;Check_Limit,0,1))),1)</f>
        <v>0</v>
      </c>
      <c r="F377" s="3"/>
      <c r="G377" s="11">
        <f ca="1">SUBTOTAL(9,G365:G375)</f>
        <v>-186169.75064790502</v>
      </c>
      <c r="H377" s="11">
        <f ca="1">SUBTOTAL(9,H365:H375)</f>
        <v>-66640.526773805672</v>
      </c>
      <c r="I377" s="11">
        <f ca="1">SUBTOTAL(9,I365:I375)</f>
        <v>-220484.45001719613</v>
      </c>
      <c r="J377" s="11">
        <f ca="1">SUBTOTAL(9,J365:J375)</f>
        <v>-447188.77266594232</v>
      </c>
      <c r="K377" s="11">
        <f ca="1">SUBTOTAL(9,K365:K375)</f>
        <v>-408800.2421668265</v>
      </c>
    </row>
    <row r="378" spans="1:11" x14ac:dyDescent="0.25">
      <c r="A378" s="30" t="str">
        <f>IF(ISBLANK('Input-Accounts'!A378),"",'Input-Accounts'!A378)</f>
        <v/>
      </c>
      <c r="B378" t="str">
        <f>IF(ISBLANK('Input-Accounts'!B378),"",'Input-Accounts'!B378)</f>
        <v/>
      </c>
      <c r="C378" s="30" t="str">
        <f>IF(ISBLANK('Input-Accounts'!C378),"",'Input-Accounts'!C378)</f>
        <v/>
      </c>
      <c r="D378" s="111"/>
      <c r="E378" s="11"/>
      <c r="G378" s="111"/>
      <c r="H378" s="111"/>
      <c r="I378" s="111"/>
      <c r="J378" s="111"/>
      <c r="K378" s="111"/>
    </row>
    <row r="379" spans="1:11" x14ac:dyDescent="0.25">
      <c r="A379" s="30">
        <f>IF(ISBLANK('Input-Accounts'!A379),"",'Input-Accounts'!A379)</f>
        <v>328</v>
      </c>
      <c r="B379" s="1" t="str">
        <f>IF(ISBLANK('Input-Accounts'!B379),"",'Input-Accounts'!B379)</f>
        <v>REVENUE REQUIREMENT AT EQUAL RATES OF RETURN</v>
      </c>
      <c r="C379" s="30" t="str">
        <f>IF(ISBLANK('Input-Accounts'!C379),"",'Input-Accounts'!C379)</f>
        <v/>
      </c>
      <c r="D379" s="11"/>
      <c r="E379" s="11"/>
      <c r="G379" s="11"/>
      <c r="H379" s="11"/>
      <c r="I379" s="11"/>
      <c r="J379" s="11"/>
      <c r="K379" s="11"/>
    </row>
    <row r="380" spans="1:11" x14ac:dyDescent="0.25">
      <c r="A380" s="30">
        <f>IF(ISBLANK('Input-Accounts'!A380),"",'Input-Accounts'!A380)</f>
        <v>329</v>
      </c>
      <c r="B380" s="1" t="str">
        <f>IF(ISBLANK('Input-Accounts'!B380),"",'Input-Accounts'!B380)</f>
        <v>Test Year Expenses at Current Rates</v>
      </c>
      <c r="C380" s="30" t="str">
        <f>IF(ISBLANK('Input-Accounts'!C380),"",'Input-Accounts'!C380)</f>
        <v/>
      </c>
      <c r="D380" s="52">
        <f ca="1">SUBTOTAL(9,D164:D377)</f>
        <v>19951165.065766685</v>
      </c>
      <c r="E380" s="11">
        <f t="shared" ref="E380:E387" ca="1" si="103">IFERROR(IF(D380="","",IF(D380=0,0,IF(ABS(D380-SUM($G380:$K380))&lt;Check_Limit,0,1))),1)</f>
        <v>0</v>
      </c>
      <c r="F380" s="3"/>
      <c r="G380" s="52">
        <f ca="1">SUBTOTAL(9,G164:G377)</f>
        <v>2794214.1375184725</v>
      </c>
      <c r="H380" s="52">
        <f ca="1">SUBTOTAL(9,H164:H377)</f>
        <v>1000204.9280025791</v>
      </c>
      <c r="I380" s="52">
        <f ca="1">SUBTOTAL(9,I164:I377)</f>
        <v>3309242.0503167659</v>
      </c>
      <c r="J380" s="52">
        <f ca="1">SUBTOTAL(9,J164:J377)</f>
        <v>6711837.9133778512</v>
      </c>
      <c r="K380" s="52">
        <f ca="1">SUBTOTAL(9,K164:K377)</f>
        <v>6135666.0365510136</v>
      </c>
    </row>
    <row r="381" spans="1:11" x14ac:dyDescent="0.25">
      <c r="A381" s="30">
        <f>IF(ISBLANK('Input-Accounts'!A381),"",'Input-Accounts'!A381)</f>
        <v>330</v>
      </c>
      <c r="B381" s="1" t="str">
        <f>IF(ISBLANK('Input-Accounts'!B381),"",'Input-Accounts'!B381)</f>
        <v>Return on Rate Base</v>
      </c>
      <c r="C381" s="30" t="str">
        <f>IF(ISBLANK('Input-Accounts'!C381),"",'Input-Accounts'!C381)</f>
        <v/>
      </c>
      <c r="D381" s="11">
        <f t="shared" ref="D381:D384" ca="1" si="104">INDIRECT("Classification!"&amp;$D$5&amp;ROW())</f>
        <v>11087515.60848129</v>
      </c>
      <c r="E381" s="11">
        <f t="shared" ca="1" si="103"/>
        <v>0</v>
      </c>
      <c r="F381" s="3" t="str" cm="1">
        <f t="array" aca="1" ref="F381" ca="1">IF(D381=0,"-",IF('Input-Accounts'!$E381&lt;&gt;0,'Input-Accounts'!$E381,INDEX('Input-Accounts'!$H381:$J381,,MATCH($F$6,'Input-Accounts'!$H$6:$J$6,0))))</f>
        <v>INT_RATEBASE</v>
      </c>
      <c r="G381" s="11">
        <f ca="1">IFERROR(INDEX(G$391:G$427,MATCH($F381,$B$391:$B$427,0))/INDEX($D$391:$D$427,MATCH($F381,$B$391:$B$427,0)),SUMIFS('Input-Ext Allocators'!D$8:D$68,'Input-Ext Allocators'!$B$8:$B$68,$F381))*$D381</f>
        <v>1552836.2760295079</v>
      </c>
      <c r="H381" s="11">
        <f ca="1">IFERROR(INDEX(H$391:H$427,MATCH($F381,$B$391:$B$427,0))/INDEX($D$391:$D$427,MATCH($F381,$B$391:$B$427,0)),SUMIFS('Input-Ext Allocators'!E$8:E$68,'Input-Ext Allocators'!$B$8:$B$68,$F381))*$D381</f>
        <v>555846.6242122862</v>
      </c>
      <c r="I381" s="11">
        <f ca="1">IFERROR(INDEX(I$391:I$427,MATCH($F381,$B$391:$B$427,0))/INDEX($D$391:$D$427,MATCH($F381,$B$391:$B$427,0)),SUMIFS('Input-Ext Allocators'!F$8:F$68,'Input-Ext Allocators'!$B$8:$B$68,$F381))*$D381</f>
        <v>1839054.1486765954</v>
      </c>
      <c r="J381" s="11">
        <f ca="1">IFERROR(INDEX(J$391:J$427,MATCH($F381,$B$391:$B$427,0))/INDEX($D$391:$D$427,MATCH($F381,$B$391:$B$427,0)),SUMIFS('Input-Ext Allocators'!G$8:G$68,'Input-Ext Allocators'!$B$8:$B$68,$F381))*$D381</f>
        <v>3729988.0674068155</v>
      </c>
      <c r="K381" s="11">
        <f ca="1">IFERROR(INDEX(K$391:K$427,MATCH($F381,$B$391:$B$427,0))/INDEX($D$391:$D$427,MATCH($F381,$B$391:$B$427,0)),SUMIFS('Input-Ext Allocators'!H$8:H$68,'Input-Ext Allocators'!$B$8:$B$68,$F381))*$D381</f>
        <v>3409790.492156086</v>
      </c>
    </row>
    <row r="382" spans="1:11" x14ac:dyDescent="0.25">
      <c r="A382" s="30">
        <f>IF(ISBLANK('Input-Accounts'!A382),"",'Input-Accounts'!A382)</f>
        <v>331</v>
      </c>
      <c r="B382" s="1" t="str">
        <f>IF(ISBLANK('Input-Accounts'!B382),"",'Input-Accounts'!B382)</f>
        <v>Gross Up Items</v>
      </c>
      <c r="C382" s="30" t="str">
        <f>IF(ISBLANK('Input-Accounts'!C382),"",'Input-Accounts'!C382)</f>
        <v/>
      </c>
      <c r="D382" s="11">
        <f t="shared" ca="1" si="104"/>
        <v>0</v>
      </c>
      <c r="E382" s="11">
        <f t="shared" ca="1" si="103"/>
        <v>0</v>
      </c>
      <c r="F382" s="11" t="str" cm="1">
        <f t="array" aca="1" ref="F382" ca="1">IF(D382=0,"-",IF('Input-Accounts'!$E382&lt;&gt;0,'Input-Accounts'!$E382,INDEX('Input-Accounts'!$H382:$J382,,MATCH($F$6,'Input-Accounts'!$H$6:$J$6,0))))</f>
        <v>-</v>
      </c>
      <c r="G382" s="11">
        <f ca="1">IFERROR(INDEX(G$391:G$427,MATCH($F382,$B$391:$B$427,0))/INDEX($D$391:$D$427,MATCH($F382,$B$391:$B$427,0)),SUMIFS('Input-Func_Class'!D$93:D$93,'Input-Func_Class'!$B$93:$B$93,$F382))*$D382</f>
        <v>0</v>
      </c>
      <c r="H382" s="11">
        <f ca="1">IFERROR(INDEX(H$391:H$427,MATCH($F382,$B$391:$B$427,0))/INDEX($D$391:$D$427,MATCH($F382,$B$391:$B$427,0)),SUMIFS('Input-Func_Class'!E$93:E$93,'Input-Func_Class'!$B$93:$B$93,$F382))*$D382</f>
        <v>0</v>
      </c>
      <c r="I382" s="11">
        <f ca="1">IFERROR(INDEX(I$391:I$427,MATCH($F382,$B$391:$B$427,0))/INDEX($D$391:$D$427,MATCH($F382,$B$391:$B$427,0)),SUMIFS('Input-Func_Class'!F$93:F$93,'Input-Func_Class'!$B$93:$B$93,$F382))*$D382</f>
        <v>0</v>
      </c>
      <c r="J382" s="11">
        <f ca="1">IFERROR(INDEX(J$391:J$427,MATCH($F382,$B$391:$B$427,0))/INDEX($D$391:$D$427,MATCH($F382,$B$391:$B$427,0)),SUMIFS('Input-Func_Class'!G$93:G$93,'Input-Func_Class'!$B$93:$B$93,$F382))*$D382</f>
        <v>0</v>
      </c>
      <c r="K382" s="11">
        <f ca="1">IFERROR(INDEX(K$391:K$427,MATCH($F382,$B$391:$B$427,0))/INDEX($D$391:$D$427,MATCH($F382,$B$391:$B$427,0)),SUMIFS('Input-Func_Class'!H$93:H$93,'Input-Func_Class'!$B$93:$B$93,$F382))*$D382</f>
        <v>0</v>
      </c>
    </row>
    <row r="383" spans="1:11" x14ac:dyDescent="0.25">
      <c r="A383" s="30">
        <f>IF(ISBLANK('Input-Accounts'!A383),"",'Input-Accounts'!A383)</f>
        <v>332</v>
      </c>
      <c r="B383" s="7" t="str">
        <f>IF(ISBLANK('Input-Accounts'!B383),"",'Input-Accounts'!B383)</f>
        <v>Gross-up Federal Income Tax</v>
      </c>
      <c r="C383" s="30" t="str">
        <f>IF(ISBLANK('Input-Accounts'!C383),"",'Input-Accounts'!C383)</f>
        <v/>
      </c>
      <c r="D383" s="11">
        <f t="shared" ca="1" si="104"/>
        <v>790524.56831966701</v>
      </c>
      <c r="E383" s="11">
        <f t="shared" ca="1" si="103"/>
        <v>0</v>
      </c>
      <c r="F383" s="3" t="str" cm="1">
        <f t="array" aca="1" ref="F383" ca="1">IF(D383=0,"-",IF('Input-Accounts'!$E383&lt;&gt;0,'Input-Accounts'!$E383,INDEX('Input-Accounts'!$H383:$J383,,MATCH($F$6,'Input-Accounts'!$H$6:$J$6,0))))</f>
        <v>INT_RATEBASE</v>
      </c>
      <c r="G383" s="11">
        <f ca="1">IFERROR(INDEX(G$391:G$427,MATCH($F383,$B$391:$B$427,0))/INDEX($D$391:$D$427,MATCH($F383,$B$391:$B$427,0)),SUMIFS('Input-Ext Allocators'!D$8:D$68,'Input-Ext Allocators'!$B$8:$B$68,$F383))*$D383</f>
        <v>110715.08443607864</v>
      </c>
      <c r="H383" s="11">
        <f ca="1">IFERROR(INDEX(H$391:H$427,MATCH($F383,$B$391:$B$427,0))/INDEX($D$391:$D$427,MATCH($F383,$B$391:$B$427,0)),SUMIFS('Input-Ext Allocators'!E$8:E$68,'Input-Ext Allocators'!$B$8:$B$68,$F383))*$D383</f>
        <v>39631.097549142469</v>
      </c>
      <c r="I383" s="11">
        <f ca="1">IFERROR(INDEX(I$391:I$427,MATCH($F383,$B$391:$B$427,0))/INDEX($D$391:$D$427,MATCH($F383,$B$391:$B$427,0)),SUMIFS('Input-Ext Allocators'!F$8:F$68,'Input-Ext Allocators'!$B$8:$B$68,$F383))*$D383</f>
        <v>131122.02393536875</v>
      </c>
      <c r="J383" s="11">
        <f ca="1">IFERROR(INDEX(J$391:J$427,MATCH($F383,$B$391:$B$427,0))/INDEX($D$391:$D$427,MATCH($F383,$B$391:$B$427,0)),SUMIFS('Input-Ext Allocators'!G$8:G$68,'Input-Ext Allocators'!$B$8:$B$68,$F383))*$D383</f>
        <v>265943.00391051918</v>
      </c>
      <c r="K383" s="11">
        <f ca="1">IFERROR(INDEX(K$391:K$427,MATCH($F383,$B$391:$B$427,0))/INDEX($D$391:$D$427,MATCH($F383,$B$391:$B$427,0)),SUMIFS('Input-Ext Allocators'!H$8:H$68,'Input-Ext Allocators'!$B$8:$B$68,$F383))*$D383</f>
        <v>243113.35848855806</v>
      </c>
    </row>
    <row r="384" spans="1:11" x14ac:dyDescent="0.25">
      <c r="A384" s="30">
        <f>IF(ISBLANK('Input-Accounts'!A384),"",'Input-Accounts'!A384)</f>
        <v>333</v>
      </c>
      <c r="B384" s="7" t="str">
        <f>IF(ISBLANK('Input-Accounts'!B384),"",'Input-Accounts'!B384)</f>
        <v>Gross-up Bad Debts</v>
      </c>
      <c r="C384" s="30" t="str">
        <f>IF(ISBLANK('Input-Accounts'!C384),"",'Input-Accounts'!C384)</f>
        <v/>
      </c>
      <c r="D384" s="11">
        <f t="shared" ca="1" si="104"/>
        <v>0</v>
      </c>
      <c r="E384" s="11">
        <f t="shared" ca="1" si="103"/>
        <v>0</v>
      </c>
      <c r="F384" s="3" t="str" cm="1">
        <f t="array" aca="1" ref="F384" ca="1">IF(D384=0,"-",IF('Input-Accounts'!$E384&lt;&gt;0,'Input-Accounts'!$E384,INDEX('Input-Accounts'!$H384:$J384,,MATCH($F$6,'Input-Accounts'!$H$6:$J$6,0))))</f>
        <v>-</v>
      </c>
      <c r="G384" s="11">
        <f ca="1">IFERROR(INDEX(G$391:G$427,MATCH($F384,$B$391:$B$427,0))/INDEX($D$391:$D$427,MATCH($F384,$B$391:$B$427,0)),SUMIFS('Input-Ext Allocators'!D$8:D$68,'Input-Ext Allocators'!$B$8:$B$68,$F384))*$D384</f>
        <v>0</v>
      </c>
      <c r="H384" s="11">
        <f ca="1">IFERROR(INDEX(H$391:H$427,MATCH($F384,$B$391:$B$427,0))/INDEX($D$391:$D$427,MATCH($F384,$B$391:$B$427,0)),SUMIFS('Input-Ext Allocators'!E$8:E$68,'Input-Ext Allocators'!$B$8:$B$68,$F384))*$D384</f>
        <v>0</v>
      </c>
      <c r="I384" s="11">
        <f ca="1">IFERROR(INDEX(I$391:I$427,MATCH($F384,$B$391:$B$427,0))/INDEX($D$391:$D$427,MATCH($F384,$B$391:$B$427,0)),SUMIFS('Input-Ext Allocators'!F$8:F$68,'Input-Ext Allocators'!$B$8:$B$68,$F384))*$D384</f>
        <v>0</v>
      </c>
      <c r="J384" s="11">
        <f ca="1">IFERROR(INDEX(J$391:J$427,MATCH($F384,$B$391:$B$427,0))/INDEX($D$391:$D$427,MATCH($F384,$B$391:$B$427,0)),SUMIFS('Input-Ext Allocators'!G$8:G$68,'Input-Ext Allocators'!$B$8:$B$68,$F384))*$D384</f>
        <v>0</v>
      </c>
      <c r="K384" s="11">
        <f ca="1">IFERROR(INDEX(K$391:K$427,MATCH($F384,$B$391:$B$427,0))/INDEX($D$391:$D$427,MATCH($F384,$B$391:$B$427,0)),SUMIFS('Input-Ext Allocators'!H$8:H$68,'Input-Ext Allocators'!$B$8:$B$68,$F384))*$D384</f>
        <v>0</v>
      </c>
    </row>
    <row r="385" spans="1:11" x14ac:dyDescent="0.25">
      <c r="A385" s="30" t="str">
        <f>IF(ISBLANK('Input-Accounts'!A385),"",'Input-Accounts'!A385)</f>
        <v/>
      </c>
      <c r="B385" s="7" t="str">
        <f>IF(ISBLANK('Input-Accounts'!B385),"",'Input-Accounts'!B385)</f>
        <v/>
      </c>
      <c r="C385" s="30" t="str">
        <f>IF(ISBLANK('Input-Accounts'!C385),"",'Input-Accounts'!C385)</f>
        <v/>
      </c>
      <c r="D385" s="11">
        <f ca="1">INDIRECT("Classification!"&amp;$D$5&amp;ROW())</f>
        <v>0</v>
      </c>
      <c r="E385" s="11">
        <f t="shared" ca="1" si="103"/>
        <v>0</v>
      </c>
      <c r="F385" s="3" t="str" cm="1">
        <f t="array" aca="1" ref="F385" ca="1">IF(D385=0,"-",IF('Input-Accounts'!$E385&lt;&gt;0,'Input-Accounts'!$E385,INDEX('Input-Accounts'!$H385:$J385,,MATCH($F$6,'Input-Accounts'!$H$6:$J$6,0))))</f>
        <v>-</v>
      </c>
      <c r="G385" s="11">
        <f ca="1">IFERROR(INDEX(G$391:G$427,MATCH($F385,$B$391:$B$427,0))/INDEX($D$391:$D$427,MATCH($F385,$B$391:$B$427,0)),SUMIFS('Input-Ext Allocators'!D$8:D$68,'Input-Ext Allocators'!$B$8:$B$68,$F385))*$D385</f>
        <v>0</v>
      </c>
      <c r="H385" s="11">
        <f ca="1">IFERROR(INDEX(H$391:H$427,MATCH($F385,$B$391:$B$427,0))/INDEX($D$391:$D$427,MATCH($F385,$B$391:$B$427,0)),SUMIFS('Input-Ext Allocators'!E$8:E$68,'Input-Ext Allocators'!$B$8:$B$68,$F385))*$D385</f>
        <v>0</v>
      </c>
      <c r="I385" s="11">
        <f ca="1">IFERROR(INDEX(I$391:I$427,MATCH($F385,$B$391:$B$427,0))/INDEX($D$391:$D$427,MATCH($F385,$B$391:$B$427,0)),SUMIFS('Input-Ext Allocators'!F$8:F$68,'Input-Ext Allocators'!$B$8:$B$68,$F385))*$D385</f>
        <v>0</v>
      </c>
      <c r="J385" s="11">
        <f ca="1">IFERROR(INDEX(J$391:J$427,MATCH($F385,$B$391:$B$427,0))/INDEX($D$391:$D$427,MATCH($F385,$B$391:$B$427,0)),SUMIFS('Input-Ext Allocators'!G$8:G$68,'Input-Ext Allocators'!$B$8:$B$68,$F385))*$D385</f>
        <v>0</v>
      </c>
      <c r="K385" s="11">
        <f ca="1">IFERROR(INDEX(K$391:K$427,MATCH($F385,$B$391:$B$427,0))/INDEX($D$391:$D$427,MATCH($F385,$B$391:$B$427,0)),SUMIFS('Input-Ext Allocators'!H$8:H$68,'Input-Ext Allocators'!$B$8:$B$68,$F385))*$D385</f>
        <v>0</v>
      </c>
    </row>
    <row r="386" spans="1:11" x14ac:dyDescent="0.25">
      <c r="A386" s="30" t="str">
        <f>IF(ISBLANK('Input-Accounts'!A386),"",'Input-Accounts'!A386)</f>
        <v/>
      </c>
      <c r="B386" s="7" t="str">
        <f>IF(ISBLANK('Input-Accounts'!B386),"",'Input-Accounts'!B386)</f>
        <v/>
      </c>
      <c r="C386" s="30" t="str">
        <f>IF(ISBLANK('Input-Accounts'!C386),"",'Input-Accounts'!C386)</f>
        <v/>
      </c>
      <c r="D386" s="11">
        <f t="shared" ref="D386" ca="1" si="105">INDIRECT("Classification!"&amp;$D$5&amp;ROW())</f>
        <v>0</v>
      </c>
      <c r="E386" s="11">
        <f t="shared" ca="1" si="103"/>
        <v>0</v>
      </c>
      <c r="F386" s="3" t="str" cm="1">
        <f t="array" aca="1" ref="F386" ca="1">IF(D386=0,"-",IF('Input-Accounts'!$E386&lt;&gt;0,'Input-Accounts'!$E386,INDEX('Input-Accounts'!$H386:$J386,,MATCH($F$6,'Input-Accounts'!$H$6:$J$6,0))))</f>
        <v>-</v>
      </c>
      <c r="G386" s="11">
        <f ca="1">IFERROR(INDEX(G$391:G$427,MATCH($F386,$B$391:$B$427,0))/INDEX($D$391:$D$427,MATCH($F386,$B$391:$B$427,0)),SUMIFS('Input-Ext Allocators'!D$8:D$68,'Input-Ext Allocators'!$B$8:$B$68,$F386))*$D386</f>
        <v>0</v>
      </c>
      <c r="H386" s="11">
        <f ca="1">IFERROR(INDEX(H$391:H$427,MATCH($F386,$B$391:$B$427,0))/INDEX($D$391:$D$427,MATCH($F386,$B$391:$B$427,0)),SUMIFS('Input-Ext Allocators'!E$8:E$68,'Input-Ext Allocators'!$B$8:$B$68,$F386))*$D386</f>
        <v>0</v>
      </c>
      <c r="I386" s="11">
        <f ca="1">IFERROR(INDEX(I$391:I$427,MATCH($F386,$B$391:$B$427,0))/INDEX($D$391:$D$427,MATCH($F386,$B$391:$B$427,0)),SUMIFS('Input-Ext Allocators'!F$8:F$68,'Input-Ext Allocators'!$B$8:$B$68,$F386))*$D386</f>
        <v>0</v>
      </c>
      <c r="J386" s="11">
        <f ca="1">IFERROR(INDEX(J$391:J$427,MATCH($F386,$B$391:$B$427,0))/INDEX($D$391:$D$427,MATCH($F386,$B$391:$B$427,0)),SUMIFS('Input-Ext Allocators'!G$8:G$68,'Input-Ext Allocators'!$B$8:$B$68,$F386))*$D386</f>
        <v>0</v>
      </c>
      <c r="K386" s="11">
        <f ca="1">IFERROR(INDEX(K$391:K$427,MATCH($F386,$B$391:$B$427,0))/INDEX($D$391:$D$427,MATCH($F386,$B$391:$B$427,0)),SUMIFS('Input-Ext Allocators'!H$8:H$68,'Input-Ext Allocators'!$B$8:$B$68,$F386))*$D386</f>
        <v>0</v>
      </c>
    </row>
    <row r="387" spans="1:11" ht="15.75" thickBot="1" x14ac:dyDescent="0.3">
      <c r="A387" s="30">
        <f>IF(ISBLANK('Input-Accounts'!A387),"",'Input-Accounts'!A387)</f>
        <v>334</v>
      </c>
      <c r="B387" s="1" t="str">
        <f>IF(ISBLANK('Input-Accounts'!B387),"",'Input-Accounts'!B387)</f>
        <v>TOTAL REVENUE REQUIREMENT AT EQUAL RATES OF RETURN</v>
      </c>
      <c r="C387" s="30" t="str">
        <f>IF(ISBLANK('Input-Accounts'!C387),"",'Input-Accounts'!C387)</f>
        <v/>
      </c>
      <c r="D387" s="112">
        <f ca="1">SUM(D380:D386)</f>
        <v>31829205.24256764</v>
      </c>
      <c r="E387" s="11">
        <f t="shared" ca="1" si="103"/>
        <v>0</v>
      </c>
      <c r="G387" s="112">
        <f t="shared" ref="G387:K387" ca="1" si="106">SUM(G380:G386)</f>
        <v>4457765.4979840592</v>
      </c>
      <c r="H387" s="112">
        <f t="shared" ca="1" si="106"/>
        <v>1595682.6497640079</v>
      </c>
      <c r="I387" s="112">
        <f t="shared" ca="1" si="106"/>
        <v>5279418.2229287308</v>
      </c>
      <c r="J387" s="112">
        <f t="shared" ca="1" si="106"/>
        <v>10707768.984695185</v>
      </c>
      <c r="K387" s="112">
        <f t="shared" ca="1" si="106"/>
        <v>9788569.8871956579</v>
      </c>
    </row>
    <row r="388" spans="1:11" ht="15.75" thickTop="1" x14ac:dyDescent="0.25">
      <c r="A388" s="30" t="str">
        <f>IF(ISBLANK('Input-Accounts'!A388),"",'Input-Accounts'!A388)</f>
        <v/>
      </c>
      <c r="B388" t="str">
        <f>IF(ISBLANK('Input-Accounts'!B388),"",'Input-Accounts'!B388)</f>
        <v/>
      </c>
      <c r="C388" s="30" t="str">
        <f>IF(ISBLANK('Input-Accounts'!C388),"",'Input-Accounts'!C388)</f>
        <v/>
      </c>
      <c r="D388" s="11"/>
      <c r="E388" s="11"/>
      <c r="G388" s="11"/>
      <c r="H388" s="11"/>
      <c r="I388" s="11"/>
      <c r="J388" s="11"/>
      <c r="K388" s="11"/>
    </row>
    <row r="389" spans="1:11" x14ac:dyDescent="0.25">
      <c r="A389" s="30" t="str">
        <f>IF(ISBLANK('Input-Accounts'!A389),"",'Input-Accounts'!A389)</f>
        <v/>
      </c>
      <c r="B389" s="8" t="str">
        <f>IF(ISBLANK('Input-Accounts'!B389),"",'Input-Accounts'!B389)</f>
        <v/>
      </c>
      <c r="C389" s="30" t="str">
        <f>IF(ISBLANK('Input-Accounts'!C389),"",'Input-Accounts'!C389)</f>
        <v/>
      </c>
      <c r="E389" t="str">
        <f t="shared" ref="E389:E427" si="107">IFERROR(IF(D389="","",IF(D389=0,0,IF(ABS(D389-SUM($G389:$K389))&lt;Check_Limit,0,1))),1)</f>
        <v/>
      </c>
    </row>
    <row r="390" spans="1:11" x14ac:dyDescent="0.25">
      <c r="A390" s="30">
        <f>IF(ISBLANK('Input-Accounts'!A390),"",'Input-Accounts'!A390)</f>
        <v>335</v>
      </c>
      <c r="B390" s="8" t="str">
        <f>IF(ISBLANK('Input-Accounts'!B390),"",'Input-Accounts'!B390)</f>
        <v>INTERNAL ALLOCATION FACTORS</v>
      </c>
      <c r="C390" s="30" t="str">
        <f>IF(ISBLANK('Input-Accounts'!C390),"",'Input-Accounts'!C390)</f>
        <v/>
      </c>
      <c r="D390" s="11"/>
      <c r="E390" s="11" t="str">
        <f t="shared" si="107"/>
        <v/>
      </c>
    </row>
    <row r="391" spans="1:11" outlineLevel="1" x14ac:dyDescent="0.25">
      <c r="A391" s="30" t="str">
        <f>IF(ISBLANK('Input-Accounts'!A391),"",'Input-Accounts'!A391)</f>
        <v/>
      </c>
      <c r="B391" t="str">
        <f>IF(ISBLANK('Input-Accounts'!B391),"",'Input-Accounts'!B391)</f>
        <v/>
      </c>
      <c r="C391" s="30" t="str">
        <f>IF(ISBLANK('Input-Accounts'!C391),"",'Input-Accounts'!C391)</f>
        <v/>
      </c>
      <c r="D391" s="114"/>
      <c r="E391" s="11" t="str">
        <f t="shared" si="107"/>
        <v/>
      </c>
      <c r="G391" s="114"/>
      <c r="H391" s="114"/>
      <c r="I391" s="114"/>
      <c r="J391" s="114"/>
      <c r="K391" s="114"/>
    </row>
    <row r="392" spans="1:11" outlineLevel="1" x14ac:dyDescent="0.25">
      <c r="A392" s="30">
        <f>IF(ISBLANK('Input-Accounts'!A392),"",'Input-Accounts'!A392)</f>
        <v>336</v>
      </c>
      <c r="B392" t="str">
        <f>IF(ISBLANK('Input-Accounts'!B392),"",'Input-Accounts'!B392)</f>
        <v>INT_INTGPLT</v>
      </c>
      <c r="C392" s="30" t="str">
        <f>IF(ISBLANK('Input-Accounts'!C392),"",'Input-Accounts'!C392)</f>
        <v/>
      </c>
      <c r="D392" s="44">
        <f ca="1">D$16</f>
        <v>4846007.1368152443</v>
      </c>
      <c r="E392" s="11">
        <f t="shared" ca="1" si="107"/>
        <v>0</v>
      </c>
      <c r="G392" s="44">
        <f t="shared" ref="G392:K392" ca="1" si="108">G$16</f>
        <v>678696.28703732148</v>
      </c>
      <c r="H392" s="44">
        <f t="shared" ca="1" si="108"/>
        <v>242943.21676958245</v>
      </c>
      <c r="I392" s="44">
        <f t="shared" ca="1" si="108"/>
        <v>803793.18904040696</v>
      </c>
      <c r="J392" s="44">
        <f t="shared" ca="1" si="108"/>
        <v>1630261.4068982599</v>
      </c>
      <c r="K392" s="44">
        <f t="shared" ca="1" si="108"/>
        <v>1490313.0370696732</v>
      </c>
    </row>
    <row r="393" spans="1:11" outlineLevel="1" x14ac:dyDescent="0.25">
      <c r="A393" s="30">
        <f>IF(ISBLANK('Input-Accounts'!A393),"",'Input-Accounts'!A393)</f>
        <v>337</v>
      </c>
      <c r="B393" t="str">
        <f>IF(ISBLANK('Input-Accounts'!B393),"",'Input-Accounts'!B393)</f>
        <v>INT_PRODPT</v>
      </c>
      <c r="C393" s="30" t="str">
        <f>IF(ISBLANK('Input-Accounts'!C393),"",'Input-Accounts'!C393)</f>
        <v/>
      </c>
      <c r="D393" s="44">
        <f ca="1">D$29</f>
        <v>188680447.95000002</v>
      </c>
      <c r="E393" s="11">
        <f t="shared" ca="1" si="107"/>
        <v>0</v>
      </c>
      <c r="G393" s="44">
        <f t="shared" ref="G393:K393" ca="1" si="109">G$29</f>
        <v>26425202.40784486</v>
      </c>
      <c r="H393" s="44">
        <f t="shared" ca="1" si="109"/>
        <v>9459052.3027218543</v>
      </c>
      <c r="I393" s="44">
        <f t="shared" ca="1" si="109"/>
        <v>31295880.234087471</v>
      </c>
      <c r="J393" s="44">
        <f t="shared" ca="1" si="109"/>
        <v>63474618.143322013</v>
      </c>
      <c r="K393" s="44">
        <f t="shared" ca="1" si="109"/>
        <v>58025694.862023786</v>
      </c>
    </row>
    <row r="394" spans="1:11" outlineLevel="1" x14ac:dyDescent="0.25">
      <c r="A394" s="30">
        <f>IF(ISBLANK('Input-Accounts'!A394),"",'Input-Accounts'!A394)</f>
        <v>338</v>
      </c>
      <c r="B394" t="str">
        <f>IF(ISBLANK('Input-Accounts'!B394),"",'Input-Accounts'!B394)</f>
        <v>INT_STORPT</v>
      </c>
      <c r="C394" s="30" t="str">
        <f>IF(ISBLANK('Input-Accounts'!C394),"",'Input-Accounts'!C394)</f>
        <v/>
      </c>
      <c r="D394" s="44">
        <f ca="1">D$39</f>
        <v>0</v>
      </c>
      <c r="E394" s="11">
        <f t="shared" ca="1" si="107"/>
        <v>0</v>
      </c>
      <c r="G394" s="44">
        <f t="shared" ref="G394:K394" ca="1" si="110">G$39</f>
        <v>0</v>
      </c>
      <c r="H394" s="44">
        <f t="shared" ca="1" si="110"/>
        <v>0</v>
      </c>
      <c r="I394" s="44">
        <f t="shared" ca="1" si="110"/>
        <v>0</v>
      </c>
      <c r="J394" s="44">
        <f t="shared" ca="1" si="110"/>
        <v>0</v>
      </c>
      <c r="K394" s="44">
        <f t="shared" ca="1" si="110"/>
        <v>0</v>
      </c>
    </row>
    <row r="395" spans="1:11" outlineLevel="1" x14ac:dyDescent="0.25">
      <c r="A395" s="30">
        <f>IF(ISBLANK('Input-Accounts'!A395),"",'Input-Accounts'!A395)</f>
        <v>339</v>
      </c>
      <c r="B395" t="str">
        <f>IF(ISBLANK('Input-Accounts'!B395),"",'Input-Accounts'!B395)</f>
        <v>INT_TRANSPT</v>
      </c>
      <c r="C395" s="30" t="str">
        <f>IF(ISBLANK('Input-Accounts'!C395),"",'Input-Accounts'!C395)</f>
        <v/>
      </c>
      <c r="D395" s="44">
        <f ca="1">D$48</f>
        <v>0</v>
      </c>
      <c r="E395" s="11">
        <f t="shared" ca="1" si="107"/>
        <v>0</v>
      </c>
      <c r="G395" s="44">
        <f t="shared" ref="G395:K395" ca="1" si="111">G$48</f>
        <v>0</v>
      </c>
      <c r="H395" s="44">
        <f t="shared" ca="1" si="111"/>
        <v>0</v>
      </c>
      <c r="I395" s="44">
        <f t="shared" ca="1" si="111"/>
        <v>0</v>
      </c>
      <c r="J395" s="44">
        <f t="shared" ca="1" si="111"/>
        <v>0</v>
      </c>
      <c r="K395" s="44">
        <f t="shared" ca="1" si="111"/>
        <v>0</v>
      </c>
    </row>
    <row r="396" spans="1:11" outlineLevel="1" x14ac:dyDescent="0.25">
      <c r="A396" s="30">
        <f>IF(ISBLANK('Input-Accounts'!A396),"",'Input-Accounts'!A396)</f>
        <v>340</v>
      </c>
      <c r="B396" t="str">
        <f>IF(ISBLANK('Input-Accounts'!B396),"",'Input-Accounts'!B396)</f>
        <v>INT_DISTPT</v>
      </c>
      <c r="C396" s="30" t="str">
        <f>IF(ISBLANK('Input-Accounts'!C396),"",'Input-Accounts'!C396)</f>
        <v/>
      </c>
      <c r="D396" s="44">
        <f ca="1">D$62</f>
        <v>0</v>
      </c>
      <c r="E396" s="11">
        <f t="shared" ca="1" si="107"/>
        <v>0</v>
      </c>
      <c r="G396" s="44">
        <f t="shared" ref="G396:K396" ca="1" si="112">G$62</f>
        <v>0</v>
      </c>
      <c r="H396" s="44">
        <f t="shared" ca="1" si="112"/>
        <v>0</v>
      </c>
      <c r="I396" s="44">
        <f t="shared" ca="1" si="112"/>
        <v>0</v>
      </c>
      <c r="J396" s="44">
        <f t="shared" ca="1" si="112"/>
        <v>0</v>
      </c>
      <c r="K396" s="44">
        <f t="shared" ca="1" si="112"/>
        <v>0</v>
      </c>
    </row>
    <row r="397" spans="1:11" outlineLevel="1" x14ac:dyDescent="0.25">
      <c r="A397" s="30">
        <f>IF(ISBLANK('Input-Accounts'!A397),"",'Input-Accounts'!A397)</f>
        <v>341</v>
      </c>
      <c r="B397" t="str">
        <f>IF(ISBLANK('Input-Accounts'!B397),"",'Input-Accounts'!B397)</f>
        <v>INT_GENPLT</v>
      </c>
      <c r="C397" s="30" t="str">
        <f>IF(ISBLANK('Input-Accounts'!C397),"",'Input-Accounts'!C397)</f>
        <v/>
      </c>
      <c r="D397" s="44">
        <f ca="1">D$76</f>
        <v>7253614.0872990154</v>
      </c>
      <c r="E397" s="11">
        <f t="shared" ca="1" si="107"/>
        <v>0</v>
      </c>
      <c r="G397" s="44">
        <f t="shared" ref="G397:K397" ca="1" si="113">G$76</f>
        <v>1015888.0929520886</v>
      </c>
      <c r="H397" s="44">
        <f t="shared" ca="1" si="113"/>
        <v>363642.95177899703</v>
      </c>
      <c r="I397" s="44">
        <f t="shared" ca="1" si="113"/>
        <v>1203135.9910728878</v>
      </c>
      <c r="J397" s="44">
        <f t="shared" ca="1" si="113"/>
        <v>2440212.4828129341</v>
      </c>
      <c r="K397" s="44">
        <f t="shared" ca="1" si="113"/>
        <v>2230734.5686821057</v>
      </c>
    </row>
    <row r="398" spans="1:11" outlineLevel="1" x14ac:dyDescent="0.25">
      <c r="A398" s="30">
        <f>IF(ISBLANK('Input-Accounts'!A398),"",'Input-Accounts'!A398)</f>
        <v>342</v>
      </c>
      <c r="B398" t="str">
        <f>IF(ISBLANK('Input-Accounts'!B398),"",'Input-Accounts'!B398)</f>
        <v>INT_PSTD_PLANT</v>
      </c>
      <c r="C398" s="30" t="str">
        <f>IF(ISBLANK('Input-Accounts'!C398),"",'Input-Accounts'!C398)</f>
        <v/>
      </c>
      <c r="D398" s="44">
        <f ca="1">SUM(D$29,D$39,D$48,D$62)</f>
        <v>188680447.95000002</v>
      </c>
      <c r="E398" s="11">
        <f t="shared" ca="1" si="107"/>
        <v>0</v>
      </c>
      <c r="G398" s="44">
        <f t="shared" ref="G398:K398" ca="1" si="114">SUM(G$29,G$39,G$48,G$62)</f>
        <v>26425202.40784486</v>
      </c>
      <c r="H398" s="44">
        <f t="shared" ca="1" si="114"/>
        <v>9459052.3027218543</v>
      </c>
      <c r="I398" s="44">
        <f t="shared" ca="1" si="114"/>
        <v>31295880.234087471</v>
      </c>
      <c r="J398" s="44">
        <f t="shared" ca="1" si="114"/>
        <v>63474618.143322013</v>
      </c>
      <c r="K398" s="44">
        <f t="shared" ca="1" si="114"/>
        <v>58025694.862023786</v>
      </c>
    </row>
    <row r="399" spans="1:11" outlineLevel="1" x14ac:dyDescent="0.25">
      <c r="A399" s="30">
        <f>IF(ISBLANK('Input-Accounts'!A399),"",'Input-Accounts'!A399)</f>
        <v>343</v>
      </c>
      <c r="B399" t="str">
        <f>IF(ISBLANK('Input-Accounts'!B399),"",'Input-Accounts'!B399)</f>
        <v>INT_TOTPLT</v>
      </c>
      <c r="C399" s="30" t="str">
        <f>IF(ISBLANK('Input-Accounts'!C399),"",'Input-Accounts'!C399)</f>
        <v/>
      </c>
      <c r="D399" s="44">
        <f ca="1">D$78</f>
        <v>200780069.17411426</v>
      </c>
      <c r="E399" s="11">
        <f t="shared" ca="1" si="107"/>
        <v>0</v>
      </c>
      <c r="G399" s="44">
        <f t="shared" ref="G399:K399" ca="1" si="115">G$78</f>
        <v>28119786.787834279</v>
      </c>
      <c r="H399" s="44">
        <f t="shared" ca="1" si="115"/>
        <v>10065638.471270435</v>
      </c>
      <c r="I399" s="44">
        <f t="shared" ca="1" si="115"/>
        <v>33302809.414200764</v>
      </c>
      <c r="J399" s="44">
        <f t="shared" ca="1" si="115"/>
        <v>67545092.033033222</v>
      </c>
      <c r="K399" s="44">
        <f t="shared" ca="1" si="115"/>
        <v>61746742.467775568</v>
      </c>
    </row>
    <row r="400" spans="1:11" outlineLevel="1" x14ac:dyDescent="0.25">
      <c r="A400" s="30">
        <f>IF(ISBLANK('Input-Accounts'!A400),"",'Input-Accounts'!A400)</f>
        <v>344</v>
      </c>
      <c r="B400" t="str">
        <f>IF(ISBLANK('Input-Accounts'!B400),"",'Input-Accounts'!B400)</f>
        <v>INT_RATEBASE</v>
      </c>
      <c r="C400" s="30" t="str">
        <f>IF(ISBLANK('Input-Accounts'!C400),"",'Input-Accounts'!C400)</f>
        <v/>
      </c>
      <c r="D400" s="44">
        <f ca="1">D$161</f>
        <v>134741558.82081485</v>
      </c>
      <c r="E400" s="11">
        <f t="shared" ca="1" si="107"/>
        <v>0</v>
      </c>
      <c r="F400" s="16"/>
      <c r="G400" s="44">
        <f t="shared" ref="G400:K400" ca="1" si="116">G$161</f>
        <v>18870916.426550534</v>
      </c>
      <c r="H400" s="44">
        <f t="shared" ca="1" si="116"/>
        <v>6754952.439873944</v>
      </c>
      <c r="I400" s="44">
        <f t="shared" ca="1" si="116"/>
        <v>22349192.686504185</v>
      </c>
      <c r="J400" s="44">
        <f t="shared" ca="1" si="116"/>
        <v>45328856.736939855</v>
      </c>
      <c r="K400" s="44">
        <f t="shared" ca="1" si="116"/>
        <v>41437640.530946344</v>
      </c>
    </row>
    <row r="401" spans="1:11" outlineLevel="1" x14ac:dyDescent="0.25">
      <c r="A401" s="30">
        <f>IF(ISBLANK('Input-Accounts'!A401),"",'Input-Accounts'!A401)</f>
        <v>345</v>
      </c>
      <c r="B401" t="str">
        <f>IF(ISBLANK('Input-Accounts'!B401),"",'Input-Accounts'!B401)</f>
        <v>INT_DMAINS_SERV</v>
      </c>
      <c r="C401" s="30" t="str">
        <f>IF(ISBLANK('Input-Accounts'!C401),"",'Input-Accounts'!C401)</f>
        <v/>
      </c>
      <c r="D401" s="44">
        <f ca="1">SUM(D$53:D$54,D$56)</f>
        <v>0</v>
      </c>
      <c r="E401" s="11">
        <f t="shared" ca="1" si="107"/>
        <v>0</v>
      </c>
      <c r="G401" s="44">
        <f t="shared" ref="G401:K401" ca="1" si="117">SUM(G$53:G$54,G$56)</f>
        <v>0</v>
      </c>
      <c r="H401" s="44">
        <f t="shared" ca="1" si="117"/>
        <v>0</v>
      </c>
      <c r="I401" s="44">
        <f t="shared" ca="1" si="117"/>
        <v>0</v>
      </c>
      <c r="J401" s="44">
        <f t="shared" ca="1" si="117"/>
        <v>0</v>
      </c>
      <c r="K401" s="44">
        <f t="shared" ca="1" si="117"/>
        <v>0</v>
      </c>
    </row>
    <row r="402" spans="1:11" outlineLevel="1" x14ac:dyDescent="0.25">
      <c r="A402" s="30">
        <f>IF(ISBLANK('Input-Accounts'!A402),"",'Input-Accounts'!A402)</f>
        <v>346</v>
      </c>
      <c r="B402" t="str">
        <f>IF(ISBLANK('Input-Accounts'!B402),"",'Input-Accounts'!B402)</f>
        <v>INT_MAINSPLT</v>
      </c>
      <c r="C402" s="30" t="str">
        <f>IF(ISBLANK('Input-Accounts'!C402),"",'Input-Accounts'!C402)</f>
        <v/>
      </c>
      <c r="D402" s="44">
        <f ca="1">SUM(D$53:D$54)</f>
        <v>0</v>
      </c>
      <c r="E402" s="11">
        <f t="shared" ca="1" si="107"/>
        <v>0</v>
      </c>
      <c r="G402" s="44">
        <f t="shared" ref="G402:K402" ca="1" si="118">SUM(G$53:G$54)</f>
        <v>0</v>
      </c>
      <c r="H402" s="44">
        <f t="shared" ca="1" si="118"/>
        <v>0</v>
      </c>
      <c r="I402" s="44">
        <f t="shared" ca="1" si="118"/>
        <v>0</v>
      </c>
      <c r="J402" s="44">
        <f t="shared" ca="1" si="118"/>
        <v>0</v>
      </c>
      <c r="K402" s="44">
        <f t="shared" ca="1" si="118"/>
        <v>0</v>
      </c>
    </row>
    <row r="403" spans="1:11" outlineLevel="1" x14ac:dyDescent="0.25">
      <c r="A403" s="30">
        <f>IF(ISBLANK('Input-Accounts'!A403),"",'Input-Accounts'!A403)</f>
        <v>347</v>
      </c>
      <c r="B403" t="str">
        <f>IF(ISBLANK('Input-Accounts'!B403),"",'Input-Accounts'!B403)</f>
        <v>INT_LABOR</v>
      </c>
      <c r="C403" s="30" t="str">
        <f>IF(ISBLANK('Input-Accounts'!C403),"",'Input-Accounts'!C403)</f>
        <v/>
      </c>
      <c r="D403" s="44">
        <f ca="1">SUMPRODUCT('Input-Accounts'!$L$166:$L$263,D$166:D$263)</f>
        <v>5323905.8022023616</v>
      </c>
      <c r="E403" s="11">
        <f t="shared" ca="1" si="107"/>
        <v>0</v>
      </c>
      <c r="G403" s="44">
        <f ca="1">SUMPRODUCT('Input-Accounts'!$L$166:$L$263,G$166:G$263)</f>
        <v>745627.27591561829</v>
      </c>
      <c r="H403" s="44">
        <f ca="1">SUMPRODUCT('Input-Accounts'!$L$166:$L$263,H$166:H$263)</f>
        <v>266901.54695382935</v>
      </c>
      <c r="I403" s="44">
        <f ca="1">SUMPRODUCT('Input-Accounts'!$L$166:$L$263,I$166:I$263)</f>
        <v>883060.85857630312</v>
      </c>
      <c r="J403" s="44">
        <f ca="1">SUMPRODUCT('Input-Accounts'!$L$166:$L$263,J$166:J$263)</f>
        <v>1791032.8891913753</v>
      </c>
      <c r="K403" s="44">
        <f ca="1">SUMPRODUCT('Input-Accounts'!$L$166:$L$263,K$166:K$263)</f>
        <v>1637283.2315652354</v>
      </c>
    </row>
    <row r="404" spans="1:11" outlineLevel="1" x14ac:dyDescent="0.25">
      <c r="A404" s="30">
        <f>IF(ISBLANK('Input-Accounts'!A404),"",'Input-Accounts'!A404)</f>
        <v>348</v>
      </c>
      <c r="B404" t="str">
        <f>IF(ISBLANK('Input-Accounts'!B404),"",'Input-Accounts'!B404)</f>
        <v>INT_50-50_PLANT-LABOR</v>
      </c>
      <c r="C404" s="30" t="str">
        <f>IF(ISBLANK('Input-Accounts'!C404),"",'Input-Accounts'!C404)</f>
        <v/>
      </c>
      <c r="D404" s="44">
        <f ca="1">D399/$D$399+D403/$D$403</f>
        <v>2</v>
      </c>
      <c r="E404" s="11">
        <f t="shared" ca="1" si="107"/>
        <v>0</v>
      </c>
      <c r="G404" s="44">
        <f t="shared" ref="G404:K404" ca="1" si="119">G399/$D$399+G403/$D$403</f>
        <v>0.28010536009377612</v>
      </c>
      <c r="H404" s="44">
        <f t="shared" ca="1" si="119"/>
        <v>0.10026531530419608</v>
      </c>
      <c r="I404" s="44">
        <f t="shared" ca="1" si="119"/>
        <v>0.33173421596265051</v>
      </c>
      <c r="J404" s="44">
        <f t="shared" ca="1" si="119"/>
        <v>0.67282666363122789</v>
      </c>
      <c r="K404" s="44">
        <f t="shared" ca="1" si="119"/>
        <v>0.61506844500814939</v>
      </c>
    </row>
    <row r="405" spans="1:11" outlineLevel="1" x14ac:dyDescent="0.25">
      <c r="A405" s="30">
        <f>IF(ISBLANK('Input-Accounts'!A405),"",'Input-Accounts'!A405)</f>
        <v>349</v>
      </c>
      <c r="B405" t="str">
        <f>IF(ISBLANK('Input-Accounts'!B405),"",'Input-Accounts'!B405)</f>
        <v>INT_REV_REQ</v>
      </c>
      <c r="C405" s="30" t="str">
        <f>IF(ISBLANK('Input-Accounts'!C405),"",'Input-Accounts'!C405)</f>
        <v/>
      </c>
      <c r="D405" s="44">
        <f ca="1">D$387</f>
        <v>31829205.24256764</v>
      </c>
      <c r="E405" s="11">
        <f t="shared" ca="1" si="107"/>
        <v>0</v>
      </c>
      <c r="G405" s="44">
        <f t="shared" ref="G405:K405" ca="1" si="120">G$387</f>
        <v>4457765.4979840592</v>
      </c>
      <c r="H405" s="44">
        <f t="shared" ca="1" si="120"/>
        <v>1595682.6497640079</v>
      </c>
      <c r="I405" s="44">
        <f t="shared" ca="1" si="120"/>
        <v>5279418.2229287308</v>
      </c>
      <c r="J405" s="44">
        <f t="shared" ca="1" si="120"/>
        <v>10707768.984695185</v>
      </c>
      <c r="K405" s="44">
        <f t="shared" ca="1" si="120"/>
        <v>9788569.8871956579</v>
      </c>
    </row>
    <row r="406" spans="1:11" outlineLevel="1" x14ac:dyDescent="0.25">
      <c r="A406" s="30">
        <f>IF(ISBLANK('Input-Accounts'!A406),"",'Input-Accounts'!A406)</f>
        <v>350</v>
      </c>
      <c r="B406" t="str">
        <f>IF(ISBLANK('Input-Accounts'!B406),"",'Input-Accounts'!B406)</f>
        <v>INT_REV_REQ_exludeTAX</v>
      </c>
      <c r="C406" s="30" t="str">
        <f>IF(ISBLANK('Input-Accounts'!C406),"",'Input-Accounts'!C406)</f>
        <v/>
      </c>
      <c r="D406" s="44">
        <f ca="1">D$381+D$361+D$283</f>
        <v>32367964.416519649</v>
      </c>
      <c r="E406" s="11">
        <f t="shared" ca="1" si="107"/>
        <v>0</v>
      </c>
      <c r="G406" s="44">
        <f ca="1">G$381+G$361+G$283</f>
        <v>4533220.164195884</v>
      </c>
      <c r="H406" s="44">
        <f ca="1">H$381+H$361+H$283</f>
        <v>1622692.0789886713</v>
      </c>
      <c r="I406" s="44">
        <f ca="1">I$381+I$361+I$283</f>
        <v>5368780.6490105577</v>
      </c>
      <c r="J406" s="44">
        <f ca="1">J$381+J$361+J$283</f>
        <v>10889014.75345061</v>
      </c>
      <c r="K406" s="44">
        <f ca="1">K$381+K$361+K$283</f>
        <v>9954256.7708739266</v>
      </c>
    </row>
    <row r="407" spans="1:11" outlineLevel="1" x14ac:dyDescent="0.25">
      <c r="A407" s="30">
        <f>IF(ISBLANK('Input-Accounts'!A407),"",'Input-Accounts'!A407)</f>
        <v>351</v>
      </c>
      <c r="B407" t="str">
        <f>IF(ISBLANK('Input-Accounts'!B407),"",'Input-Accounts'!B407)</f>
        <v>INT_STORPT_FERC_352-355</v>
      </c>
      <c r="C407" s="30" t="str">
        <f>IF(ISBLANK('Input-Accounts'!C407),"",'Input-Accounts'!C407)</f>
        <v/>
      </c>
      <c r="D407" s="44">
        <f ca="1">SUM(D$34:D$37)</f>
        <v>0</v>
      </c>
      <c r="E407" s="11">
        <f t="shared" ca="1" si="107"/>
        <v>0</v>
      </c>
      <c r="G407" s="44">
        <f t="shared" ref="G407:K407" ca="1" si="121">SUM(G$34:G$37)</f>
        <v>0</v>
      </c>
      <c r="H407" s="44">
        <f t="shared" ca="1" si="121"/>
        <v>0</v>
      </c>
      <c r="I407" s="44">
        <f t="shared" ca="1" si="121"/>
        <v>0</v>
      </c>
      <c r="J407" s="44">
        <f t="shared" ca="1" si="121"/>
        <v>0</v>
      </c>
      <c r="K407" s="44">
        <f t="shared" ca="1" si="121"/>
        <v>0</v>
      </c>
    </row>
    <row r="408" spans="1:11" outlineLevel="1" x14ac:dyDescent="0.25">
      <c r="A408" s="30">
        <f>IF(ISBLANK('Input-Accounts'!A408),"",'Input-Accounts'!A408)</f>
        <v>352</v>
      </c>
      <c r="B408" t="str">
        <f>IF(ISBLANK('Input-Accounts'!B408),"",'Input-Accounts'!B408)</f>
        <v>INT_DISTPT_FERC_376-386</v>
      </c>
      <c r="C408" s="30" t="str">
        <f>IF(ISBLANK('Input-Accounts'!C408),"",'Input-Accounts'!C408)</f>
        <v/>
      </c>
      <c r="D408" s="44">
        <f ca="1">SUM(D$53:D$60)</f>
        <v>0</v>
      </c>
      <c r="E408" s="11">
        <f t="shared" ca="1" si="107"/>
        <v>0</v>
      </c>
      <c r="G408" s="44">
        <f t="shared" ref="G408:K408" ca="1" si="122">SUM(G$53:G$60)</f>
        <v>0</v>
      </c>
      <c r="H408" s="44">
        <f t="shared" ca="1" si="122"/>
        <v>0</v>
      </c>
      <c r="I408" s="44">
        <f t="shared" ca="1" si="122"/>
        <v>0</v>
      </c>
      <c r="J408" s="44">
        <f t="shared" ca="1" si="122"/>
        <v>0</v>
      </c>
      <c r="K408" s="44">
        <f t="shared" ca="1" si="122"/>
        <v>0</v>
      </c>
    </row>
    <row r="409" spans="1:11" outlineLevel="1" x14ac:dyDescent="0.25">
      <c r="A409" s="30">
        <f>IF(ISBLANK('Input-Accounts'!A409),"",'Input-Accounts'!A409)</f>
        <v>353</v>
      </c>
      <c r="B409" t="str">
        <f>IF(ISBLANK('Input-Accounts'!B409),"",'Input-Accounts'!B409)</f>
        <v>INT_DISTO&amp;M</v>
      </c>
      <c r="C409" s="30" t="str">
        <f>IF(ISBLANK('Input-Accounts'!C409),"",'Input-Accounts'!C409)</f>
        <v/>
      </c>
      <c r="D409" s="44">
        <f ca="1">SUM(D$230:D$233,D$239:D$243)</f>
        <v>0</v>
      </c>
      <c r="E409" s="11">
        <f t="shared" ca="1" si="107"/>
        <v>0</v>
      </c>
      <c r="G409" s="44">
        <f t="shared" ref="G409:K409" ca="1" si="123">SUM(G$230:G$233,G$239:G$243)</f>
        <v>0</v>
      </c>
      <c r="H409" s="44">
        <f t="shared" ca="1" si="123"/>
        <v>0</v>
      </c>
      <c r="I409" s="44">
        <f t="shared" ca="1" si="123"/>
        <v>0</v>
      </c>
      <c r="J409" s="44">
        <f t="shared" ca="1" si="123"/>
        <v>0</v>
      </c>
      <c r="K409" s="44">
        <f t="shared" ca="1" si="123"/>
        <v>0</v>
      </c>
    </row>
    <row r="410" spans="1:11" outlineLevel="1" x14ac:dyDescent="0.25">
      <c r="A410" s="30" t="str">
        <f>IF(ISBLANK('Input-Accounts'!A410),"",'Input-Accounts'!A410)</f>
        <v/>
      </c>
      <c r="B410" t="str">
        <f>IF(ISBLANK('Input-Accounts'!B410),"",'Input-Accounts'!B410)</f>
        <v/>
      </c>
      <c r="C410" s="30" t="str">
        <f>IF(ISBLANK('Input-Accounts'!C410),"",'Input-Accounts'!C410)</f>
        <v/>
      </c>
      <c r="D410" s="44"/>
      <c r="E410" s="11" t="str">
        <f t="shared" si="107"/>
        <v/>
      </c>
      <c r="G410" s="44"/>
      <c r="H410" s="44"/>
      <c r="I410" s="44"/>
      <c r="J410" s="44"/>
      <c r="K410" s="44"/>
    </row>
    <row r="411" spans="1:11" outlineLevel="1" x14ac:dyDescent="0.25">
      <c r="A411" s="30" t="str">
        <f>IF(ISBLANK('Input-Accounts'!A411),"",'Input-Accounts'!A411)</f>
        <v/>
      </c>
      <c r="B411" t="str">
        <f>IF(ISBLANK('Input-Accounts'!B411),"",'Input-Accounts'!B411)</f>
        <v/>
      </c>
      <c r="C411" s="30" t="str">
        <f>IF(ISBLANK('Input-Accounts'!C411),"",'Input-Accounts'!C411)</f>
        <v/>
      </c>
      <c r="D411" s="44"/>
      <c r="E411" s="11" t="str">
        <f t="shared" si="107"/>
        <v/>
      </c>
      <c r="G411" s="44"/>
      <c r="H411" s="44"/>
      <c r="I411" s="44"/>
      <c r="J411" s="44"/>
      <c r="K411" s="44"/>
    </row>
    <row r="412" spans="1:11" outlineLevel="1" x14ac:dyDescent="0.25">
      <c r="A412" s="30" t="str">
        <f>IF(ISBLANK('Input-Accounts'!A412),"",'Input-Accounts'!A412)</f>
        <v/>
      </c>
      <c r="B412" t="str">
        <f>IF(ISBLANK('Input-Accounts'!B412),"",'Input-Accounts'!B412)</f>
        <v/>
      </c>
      <c r="C412" s="30" t="str">
        <f>IF(ISBLANK('Input-Accounts'!C412),"",'Input-Accounts'!C412)</f>
        <v/>
      </c>
      <c r="D412" s="44"/>
      <c r="E412" s="11" t="str">
        <f t="shared" si="107"/>
        <v/>
      </c>
      <c r="G412" s="44"/>
      <c r="H412" s="44"/>
      <c r="I412" s="44"/>
      <c r="J412" s="44"/>
      <c r="K412" s="44"/>
    </row>
    <row r="413" spans="1:11" outlineLevel="1" x14ac:dyDescent="0.25">
      <c r="A413" s="30" t="str">
        <f>IF(ISBLANK('Input-Accounts'!A413),"",'Input-Accounts'!A413)</f>
        <v/>
      </c>
      <c r="B413" t="str">
        <f>IF(ISBLANK('Input-Accounts'!B413),"",'Input-Accounts'!B413)</f>
        <v/>
      </c>
      <c r="C413" s="30" t="str">
        <f>IF(ISBLANK('Input-Accounts'!C413),"",'Input-Accounts'!C413)</f>
        <v/>
      </c>
      <c r="D413" s="44"/>
      <c r="E413" s="11" t="str">
        <f t="shared" si="107"/>
        <v/>
      </c>
      <c r="G413" s="44"/>
      <c r="H413" s="44"/>
      <c r="I413" s="44"/>
      <c r="J413" s="44"/>
      <c r="K413" s="44"/>
    </row>
    <row r="414" spans="1:11" outlineLevel="1" x14ac:dyDescent="0.25">
      <c r="A414" s="30" t="str">
        <f>IF(ISBLANK('Input-Accounts'!A414),"",'Input-Accounts'!A414)</f>
        <v/>
      </c>
      <c r="B414" t="str">
        <f>IF(ISBLANK('Input-Accounts'!B414),"",'Input-Accounts'!B414)</f>
        <v/>
      </c>
      <c r="C414" s="30" t="str">
        <f>IF(ISBLANK('Input-Accounts'!C414),"",'Input-Accounts'!C414)</f>
        <v/>
      </c>
      <c r="D414" s="44"/>
      <c r="E414" s="11" t="str">
        <f t="shared" si="107"/>
        <v/>
      </c>
      <c r="G414" s="44"/>
      <c r="H414" s="44"/>
      <c r="I414" s="44"/>
      <c r="J414" s="44"/>
      <c r="K414" s="44"/>
    </row>
    <row r="415" spans="1:11" outlineLevel="1" x14ac:dyDescent="0.25">
      <c r="A415" s="30" t="str">
        <f>IF(ISBLANK('Input-Accounts'!A415),"",'Input-Accounts'!A415)</f>
        <v/>
      </c>
      <c r="B415" t="str">
        <f>IF(ISBLANK('Input-Accounts'!B415),"",'Input-Accounts'!B415)</f>
        <v/>
      </c>
      <c r="C415" s="30" t="str">
        <f>IF(ISBLANK('Input-Accounts'!C415),"",'Input-Accounts'!C415)</f>
        <v/>
      </c>
      <c r="D415" s="44"/>
      <c r="E415" s="11" t="str">
        <f t="shared" si="107"/>
        <v/>
      </c>
      <c r="G415" s="44"/>
      <c r="H415" s="44"/>
      <c r="I415" s="44"/>
      <c r="J415" s="44"/>
      <c r="K415" s="44"/>
    </row>
    <row r="416" spans="1:11" outlineLevel="1" x14ac:dyDescent="0.25">
      <c r="A416" s="30" t="str">
        <f>IF(ISBLANK('Input-Accounts'!A416),"",'Input-Accounts'!A416)</f>
        <v/>
      </c>
      <c r="B416" t="str">
        <f>IF(ISBLANK('Input-Accounts'!B416),"",'Input-Accounts'!B416)</f>
        <v/>
      </c>
      <c r="C416" s="30" t="str">
        <f>IF(ISBLANK('Input-Accounts'!C416),"",'Input-Accounts'!C416)</f>
        <v/>
      </c>
      <c r="D416" s="44"/>
      <c r="E416" s="11" t="str">
        <f t="shared" si="107"/>
        <v/>
      </c>
      <c r="G416" s="44"/>
      <c r="H416" s="44"/>
      <c r="I416" s="44"/>
      <c r="J416" s="44"/>
      <c r="K416" s="44"/>
    </row>
    <row r="417" spans="1:11" outlineLevel="1" x14ac:dyDescent="0.25">
      <c r="A417" s="30" t="str">
        <f>IF(ISBLANK('Input-Accounts'!A417),"",'Input-Accounts'!A417)</f>
        <v/>
      </c>
      <c r="B417" t="str">
        <f>IF(ISBLANK('Input-Accounts'!B417),"",'Input-Accounts'!B417)</f>
        <v/>
      </c>
      <c r="C417" s="30" t="str">
        <f>IF(ISBLANK('Input-Accounts'!C417),"",'Input-Accounts'!C417)</f>
        <v/>
      </c>
      <c r="D417" s="44"/>
      <c r="E417" s="11" t="str">
        <f t="shared" si="107"/>
        <v/>
      </c>
      <c r="G417" s="44"/>
      <c r="H417" s="44"/>
      <c r="I417" s="44"/>
      <c r="J417" s="44"/>
      <c r="K417" s="44"/>
    </row>
    <row r="418" spans="1:11" outlineLevel="1" x14ac:dyDescent="0.25">
      <c r="A418" s="30" t="str">
        <f>IF(ISBLANK('Input-Accounts'!A418),"",'Input-Accounts'!A418)</f>
        <v/>
      </c>
      <c r="B418" t="str">
        <f>IF(ISBLANK('Input-Accounts'!B418),"",'Input-Accounts'!B418)</f>
        <v/>
      </c>
      <c r="C418" s="30" t="str">
        <f>IF(ISBLANK('Input-Accounts'!C418),"",'Input-Accounts'!C418)</f>
        <v/>
      </c>
      <c r="D418" s="44"/>
      <c r="E418" s="11" t="str">
        <f t="shared" si="107"/>
        <v/>
      </c>
      <c r="G418" s="44"/>
      <c r="H418" s="44"/>
      <c r="I418" s="44"/>
      <c r="J418" s="44"/>
      <c r="K418" s="44"/>
    </row>
    <row r="419" spans="1:11" outlineLevel="1" x14ac:dyDescent="0.25">
      <c r="A419" s="30" t="str">
        <f>IF(ISBLANK('Input-Accounts'!A419),"",'Input-Accounts'!A419)</f>
        <v/>
      </c>
      <c r="B419" t="str">
        <f>IF(ISBLANK('Input-Accounts'!B419),"",'Input-Accounts'!B419)</f>
        <v/>
      </c>
      <c r="C419" s="30" t="str">
        <f>IF(ISBLANK('Input-Accounts'!C419),"",'Input-Accounts'!C419)</f>
        <v/>
      </c>
      <c r="D419" s="44"/>
      <c r="E419" s="11" t="str">
        <f t="shared" si="107"/>
        <v/>
      </c>
      <c r="G419" s="44"/>
      <c r="H419" s="44"/>
      <c r="I419" s="44"/>
      <c r="J419" s="44"/>
      <c r="K419" s="44"/>
    </row>
    <row r="420" spans="1:11" outlineLevel="1" x14ac:dyDescent="0.25">
      <c r="A420" s="30" t="str">
        <f>IF(ISBLANK('Input-Accounts'!A420),"",'Input-Accounts'!A420)</f>
        <v/>
      </c>
      <c r="B420" t="str">
        <f>IF(ISBLANK('Input-Accounts'!B420),"",'Input-Accounts'!B420)</f>
        <v/>
      </c>
      <c r="C420" s="30" t="str">
        <f>IF(ISBLANK('Input-Accounts'!C420),"",'Input-Accounts'!C420)</f>
        <v/>
      </c>
      <c r="D420" s="44"/>
      <c r="E420" s="11" t="str">
        <f t="shared" si="107"/>
        <v/>
      </c>
      <c r="G420" s="44"/>
      <c r="H420" s="44"/>
      <c r="I420" s="44"/>
      <c r="J420" s="44"/>
      <c r="K420" s="44"/>
    </row>
    <row r="421" spans="1:11" outlineLevel="1" x14ac:dyDescent="0.25">
      <c r="A421" s="30" t="str">
        <f>IF(ISBLANK('Input-Accounts'!A421),"",'Input-Accounts'!A421)</f>
        <v/>
      </c>
      <c r="B421" t="str">
        <f>IF(ISBLANK('Input-Accounts'!B421),"",'Input-Accounts'!B421)</f>
        <v/>
      </c>
      <c r="C421" s="30" t="str">
        <f>IF(ISBLANK('Input-Accounts'!C421),"",'Input-Accounts'!C421)</f>
        <v/>
      </c>
      <c r="D421" s="44"/>
      <c r="E421" s="11" t="str">
        <f t="shared" si="107"/>
        <v/>
      </c>
      <c r="G421" s="44"/>
      <c r="H421" s="44"/>
      <c r="I421" s="44"/>
      <c r="J421" s="44"/>
      <c r="K421" s="44"/>
    </row>
    <row r="422" spans="1:11" outlineLevel="1" x14ac:dyDescent="0.25">
      <c r="A422" s="30" t="str">
        <f>IF(ISBLANK('Input-Accounts'!A422),"",'Input-Accounts'!A422)</f>
        <v/>
      </c>
      <c r="B422" t="str">
        <f>IF(ISBLANK('Input-Accounts'!B422),"",'Input-Accounts'!B422)</f>
        <v/>
      </c>
      <c r="C422" s="30" t="str">
        <f>IF(ISBLANK('Input-Accounts'!C422),"",'Input-Accounts'!C422)</f>
        <v/>
      </c>
      <c r="D422" s="44"/>
      <c r="E422" s="11" t="str">
        <f t="shared" si="107"/>
        <v/>
      </c>
      <c r="G422" s="44"/>
      <c r="H422" s="44"/>
      <c r="I422" s="44"/>
      <c r="J422" s="44"/>
      <c r="K422" s="44"/>
    </row>
    <row r="423" spans="1:11" outlineLevel="1" x14ac:dyDescent="0.25">
      <c r="A423" s="30" t="str">
        <f>IF(ISBLANK('Input-Accounts'!A423),"",'Input-Accounts'!A423)</f>
        <v/>
      </c>
      <c r="B423" t="str">
        <f>IF(ISBLANK('Input-Accounts'!B423),"",'Input-Accounts'!B423)</f>
        <v/>
      </c>
      <c r="C423" s="30" t="str">
        <f>IF(ISBLANK('Input-Accounts'!C423),"",'Input-Accounts'!C423)</f>
        <v/>
      </c>
      <c r="D423" s="44"/>
      <c r="E423" s="11" t="str">
        <f t="shared" si="107"/>
        <v/>
      </c>
      <c r="G423" s="44"/>
      <c r="H423" s="44"/>
      <c r="I423" s="44"/>
      <c r="J423" s="44"/>
      <c r="K423" s="44"/>
    </row>
    <row r="424" spans="1:11" outlineLevel="1" x14ac:dyDescent="0.25">
      <c r="A424" s="30" t="str">
        <f>IF(ISBLANK('Input-Accounts'!A424),"",'Input-Accounts'!A424)</f>
        <v/>
      </c>
      <c r="B424" t="str">
        <f>IF(ISBLANK('Input-Accounts'!B424),"",'Input-Accounts'!B424)</f>
        <v/>
      </c>
      <c r="C424" s="30" t="str">
        <f>IF(ISBLANK('Input-Accounts'!C424),"",'Input-Accounts'!C424)</f>
        <v/>
      </c>
      <c r="D424" s="44"/>
      <c r="E424" s="11" t="str">
        <f t="shared" si="107"/>
        <v/>
      </c>
      <c r="G424" s="44"/>
      <c r="H424" s="44"/>
      <c r="I424" s="44"/>
      <c r="J424" s="44"/>
      <c r="K424" s="44"/>
    </row>
    <row r="425" spans="1:11" outlineLevel="1" x14ac:dyDescent="0.25">
      <c r="A425" s="30" t="str">
        <f>IF(ISBLANK('Input-Accounts'!A425),"",'Input-Accounts'!A425)</f>
        <v/>
      </c>
      <c r="B425" t="str">
        <f>IF(ISBLANK('Input-Accounts'!B425),"",'Input-Accounts'!B425)</f>
        <v/>
      </c>
      <c r="C425" s="30" t="str">
        <f>IF(ISBLANK('Input-Accounts'!C425),"",'Input-Accounts'!C425)</f>
        <v/>
      </c>
      <c r="D425" s="44"/>
      <c r="E425" s="11" t="str">
        <f t="shared" si="107"/>
        <v/>
      </c>
      <c r="G425" s="44"/>
      <c r="H425" s="44"/>
      <c r="I425" s="44"/>
      <c r="J425" s="44"/>
      <c r="K425" s="44"/>
    </row>
    <row r="426" spans="1:11" x14ac:dyDescent="0.25">
      <c r="A426" s="30">
        <f>IF(ISBLANK('Input-Accounts'!A426),"",'Input-Accounts'!A426)</f>
        <v>354</v>
      </c>
      <c r="B426" t="str">
        <f>IF(ISBLANK('Input-Accounts'!B426),"",'Input-Accounts'!B426)</f>
        <v>last line for internals</v>
      </c>
      <c r="C426" s="30" t="str">
        <f>IF(ISBLANK('Input-Accounts'!C426),"",'Input-Accounts'!C426)</f>
        <v/>
      </c>
      <c r="D426" s="84"/>
      <c r="E426" s="11" t="str">
        <f t="shared" si="107"/>
        <v/>
      </c>
      <c r="G426" s="84"/>
      <c r="H426" s="84"/>
      <c r="I426" s="84"/>
      <c r="J426" s="84"/>
      <c r="K426" s="84"/>
    </row>
    <row r="427" spans="1:11" x14ac:dyDescent="0.25">
      <c r="A427" s="30" t="str">
        <f>IF(ISBLANK('Input-Accounts'!A427),"",'Input-Accounts'!A427)</f>
        <v/>
      </c>
      <c r="B427" t="str">
        <f>IF(ISBLANK('Input-Accounts'!B427),"",'Input-Accounts'!B427)</f>
        <v/>
      </c>
      <c r="C427" s="30" t="str">
        <f>IF(ISBLANK('Input-Accounts'!C427),"",'Input-Accounts'!C427)</f>
        <v/>
      </c>
      <c r="D427" s="84"/>
      <c r="E427" s="11" t="str">
        <f t="shared" si="107"/>
        <v/>
      </c>
      <c r="G427" s="84"/>
      <c r="H427" s="84"/>
      <c r="I427" s="84"/>
      <c r="J427" s="84"/>
      <c r="K427" s="84"/>
    </row>
    <row r="428" spans="1:11" x14ac:dyDescent="0.25">
      <c r="A428" s="30" t="str">
        <f>IF(ISBLANK('Input-Accounts'!A428),"",'Input-Accounts'!A428)</f>
        <v/>
      </c>
      <c r="B428" t="str">
        <f>IF(ISBLANK('Input-Accounts'!B428),"",'Input-Accounts'!B428)</f>
        <v/>
      </c>
      <c r="C428" s="30" t="str">
        <f>IF(ISBLANK('Input-Accounts'!C428),"",'Input-Accounts'!C428)</f>
        <v/>
      </c>
      <c r="D428" s="84"/>
      <c r="E428" s="11" t="s">
        <v>414</v>
      </c>
      <c r="G428" s="84"/>
      <c r="H428" s="84"/>
      <c r="I428" s="84"/>
      <c r="J428" s="84"/>
      <c r="K428" s="84"/>
    </row>
  </sheetData>
  <pageMargins left="0.5" right="0.5" top="0.75" bottom="0.75" header="0.3" footer="0.3"/>
  <pageSetup scale="52" pageOrder="overThenDown" orientation="landscape" horizontalDpi="1200" verticalDpi="1200" r:id="rId1"/>
  <rowBreaks count="8" manualBreakCount="8">
    <brk id="78" max="12" man="1"/>
    <brk id="149" max="12" man="1"/>
    <brk id="173" max="12" man="1"/>
    <brk id="189" max="12" man="1"/>
    <brk id="247" max="12" man="1"/>
    <brk id="283" max="12" man="1"/>
    <brk id="377" max="12" man="1"/>
    <brk id="412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16" ma:contentTypeDescription="Create a new document." ma:contentTypeScope="" ma:versionID="6cd8fc45d931f349f890fa897ea2e833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027581190801d647f9772b91c1c2417e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DateReceived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1650545-460b-4bce-b735-f8b284d8afa7}" ma:internalName="TaxCatchAll" ma:showField="CatchAllData" ma:web="7c11c9e6-3ed6-44a7-bb50-2b402fc6d8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DateReceived" ma:index="17" nillable="true" ma:displayName="Date Received" ma:format="DateTime" ma:internalName="DateReceived">
      <xsd:simpleType>
        <xsd:restriction base="dms:DateTim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380fc7-fa52-4f73-84dd-cd41989e36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23c690f-1428-4b7b-913c-f8e8cae1aa4a">
      <Terms xmlns="http://schemas.microsoft.com/office/infopath/2007/PartnerControls"/>
    </lcf76f155ced4ddcb4097134ff3c332f>
    <DateReceived xmlns="823c690f-1428-4b7b-913c-f8e8cae1aa4a" xsi:nil="true"/>
    <TaxCatchAll xmlns="7c11c9e6-3ed6-44a7-bb50-2b402fc6d82e" xsi:nil="true"/>
  </documentManagement>
</p:properties>
</file>

<file path=customXml/itemProps1.xml><?xml version="1.0" encoding="utf-8"?>
<ds:datastoreItem xmlns:ds="http://schemas.openxmlformats.org/officeDocument/2006/customXml" ds:itemID="{8FDA60B6-0F66-4012-875A-7819B24EC8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6DC4C97-1B74-4088-9F06-A6864ABE60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11c9e6-3ed6-44a7-bb50-2b402fc6d82e"/>
    <ds:schemaRef ds:uri="823c690f-1428-4b7b-913c-f8e8cae1aa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540380-403C-4FE7-8B51-8F7D2EE05DD4}">
  <ds:schemaRefs>
    <ds:schemaRef ds:uri="http://schemas.microsoft.com/office/2006/metadata/properties"/>
    <ds:schemaRef ds:uri="http://schemas.microsoft.com/office/infopath/2007/PartnerControls"/>
    <ds:schemaRef ds:uri="823c690f-1428-4b7b-913c-f8e8cae1aa4a"/>
    <ds:schemaRef ds:uri="7c11c9e6-3ed6-44a7-bb50-2b402fc6d82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52</vt:i4>
      </vt:variant>
    </vt:vector>
  </HeadingPairs>
  <TitlesOfParts>
    <vt:vector size="80" baseType="lpstr">
      <vt:lpstr>Contents</vt:lpstr>
      <vt:lpstr>General Inputs</vt:lpstr>
      <vt:lpstr>Input-Func_Class</vt:lpstr>
      <vt:lpstr>Input-Ext Allocators</vt:lpstr>
      <vt:lpstr>Input-Accounts</vt:lpstr>
      <vt:lpstr>Functionalization</vt:lpstr>
      <vt:lpstr>Classification</vt:lpstr>
      <vt:lpstr>Supply_Comm</vt:lpstr>
      <vt:lpstr>Gather_Comm</vt:lpstr>
      <vt:lpstr>Storage_Dem</vt:lpstr>
      <vt:lpstr>Storage_Comm</vt:lpstr>
      <vt:lpstr>Trans_Dem</vt:lpstr>
      <vt:lpstr>Dist_Dem</vt:lpstr>
      <vt:lpstr>Dist_Cust</vt:lpstr>
      <vt:lpstr>OnSite_Cust</vt:lpstr>
      <vt:lpstr>CustAccts_Cust</vt:lpstr>
      <vt:lpstr>DemandTotal</vt:lpstr>
      <vt:lpstr>CommodityTotal</vt:lpstr>
      <vt:lpstr>CustomerTotal</vt:lpstr>
      <vt:lpstr>GrandTotal</vt:lpstr>
      <vt:lpstr>Summary</vt:lpstr>
      <vt:lpstr>UnitCost</vt:lpstr>
      <vt:lpstr>Rate Spread</vt:lpstr>
      <vt:lpstr>Internal Alloc</vt:lpstr>
      <vt:lpstr>Gathering</vt:lpstr>
      <vt:lpstr>Tables for Testimony</vt:lpstr>
      <vt:lpstr>ErrorCheck</vt:lpstr>
      <vt:lpstr>Required Sheets</vt:lpstr>
      <vt:lpstr>Classification!_FilterDatabase</vt:lpstr>
      <vt:lpstr>Functionalization!_FilterDatabase</vt:lpstr>
      <vt:lpstr>Alloc_Factor_Name</vt:lpstr>
      <vt:lpstr>Check_Limit</vt:lpstr>
      <vt:lpstr>Class_Factor_Names</vt:lpstr>
      <vt:lpstr>Func_Factor_Name</vt:lpstr>
      <vt:lpstr>Classification!Print_Area</vt:lpstr>
      <vt:lpstr>CommodityTotal!Print_Area</vt:lpstr>
      <vt:lpstr>CustAccts_Cust!Print_Area</vt:lpstr>
      <vt:lpstr>CustomerTotal!Print_Area</vt:lpstr>
      <vt:lpstr>DemandTotal!Print_Area</vt:lpstr>
      <vt:lpstr>Dist_Cust!Print_Area</vt:lpstr>
      <vt:lpstr>Dist_Dem!Print_Area</vt:lpstr>
      <vt:lpstr>ErrorCheck!Print_Area</vt:lpstr>
      <vt:lpstr>Functionalization!Print_Area</vt:lpstr>
      <vt:lpstr>Gather_Comm!Print_Area</vt:lpstr>
      <vt:lpstr>Gathering!Print_Area</vt:lpstr>
      <vt:lpstr>'General Inputs'!Print_Area</vt:lpstr>
      <vt:lpstr>GrandTotal!Print_Area</vt:lpstr>
      <vt:lpstr>'Input-Accounts'!Print_Area</vt:lpstr>
      <vt:lpstr>'Input-Func_Class'!Print_Area</vt:lpstr>
      <vt:lpstr>'Internal Alloc'!Print_Area</vt:lpstr>
      <vt:lpstr>OnSite_Cust!Print_Area</vt:lpstr>
      <vt:lpstr>'Rate Spread'!Print_Area</vt:lpstr>
      <vt:lpstr>'Required Sheets'!Print_Area</vt:lpstr>
      <vt:lpstr>Storage_Comm!Print_Area</vt:lpstr>
      <vt:lpstr>Storage_Dem!Print_Area</vt:lpstr>
      <vt:lpstr>Summary!Print_Area</vt:lpstr>
      <vt:lpstr>Supply_Comm!Print_Area</vt:lpstr>
      <vt:lpstr>Trans_Dem!Print_Area</vt:lpstr>
      <vt:lpstr>UnitCost!Print_Area</vt:lpstr>
      <vt:lpstr>Classification!Print_Titles</vt:lpstr>
      <vt:lpstr>CommodityTotal!Print_Titles</vt:lpstr>
      <vt:lpstr>CustAccts_Cust!Print_Titles</vt:lpstr>
      <vt:lpstr>CustomerTotal!Print_Titles</vt:lpstr>
      <vt:lpstr>DemandTotal!Print_Titles</vt:lpstr>
      <vt:lpstr>Dist_Cust!Print_Titles</vt:lpstr>
      <vt:lpstr>Dist_Dem!Print_Titles</vt:lpstr>
      <vt:lpstr>Functionalization!Print_Titles</vt:lpstr>
      <vt:lpstr>Gather_Comm!Print_Titles</vt:lpstr>
      <vt:lpstr>Gathering!Print_Titles</vt:lpstr>
      <vt:lpstr>GrandTotal!Print_Titles</vt:lpstr>
      <vt:lpstr>'Input-Accounts'!Print_Titles</vt:lpstr>
      <vt:lpstr>OnSite_Cust!Print_Titles</vt:lpstr>
      <vt:lpstr>Storage_Comm!Print_Titles</vt:lpstr>
      <vt:lpstr>Storage_Dem!Print_Titles</vt:lpstr>
      <vt:lpstr>Summary!Print_Titles</vt:lpstr>
      <vt:lpstr>Supply_Comm!Print_Titles</vt:lpstr>
      <vt:lpstr>Trans_Dem!Print_Titles</vt:lpstr>
      <vt:lpstr>UnitCost!Print_Titles</vt:lpstr>
      <vt:lpstr>ROR_System</vt:lpstr>
      <vt:lpstr>TOTALDemStart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Svetlana Atoyan</dc:creator>
  <cp:keywords/>
  <dc:description/>
  <cp:lastModifiedBy>Leonard, Allyson</cp:lastModifiedBy>
  <cp:revision>1</cp:revision>
  <dcterms:created xsi:type="dcterms:W3CDTF">2022-01-21T20:29:04Z</dcterms:created>
  <dcterms:modified xsi:type="dcterms:W3CDTF">2026-03-30T15:58:35Z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0x0101009893E45E73C8184AB9B159E26BBF4366</vt:lpwstr>
  </property>
  <property fmtid="{D5CDD505-2E9C-101B-9397-08002B2CF9AE}" pid="3" name="{A44787D4-0540-4523-9961-78E4036D8C6D}">
    <vt:lpwstr>{2BFEE94D-DB7A-4116-843D-243BC964FE12}</vt:lpwstr>
  </property>
  <property fmtid="{D5CDD505-2E9C-101B-9397-08002B2CF9AE}" pid="4" name="MediaServiceImageTags">
    <vt:lpwstr/>
  </property>
</Properties>
</file>